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none" codeName="ThisWorkbook" autoCompressPictures="0"/>
  <bookViews>
    <workbookView xWindow="0" yWindow="0" windowWidth="20580" windowHeight="7935" tabRatio="830" activeTab="5"/>
  </bookViews>
  <sheets>
    <sheet name="New Lease Yearly" sheetId="21" r:id="rId1"/>
    <sheet name="Yearly Journal entry" sheetId="22" r:id="rId2"/>
    <sheet name="Lease Monthly" sheetId="23" r:id="rId3"/>
    <sheet name="Monthly Journal entry" sheetId="24" r:id="rId4"/>
    <sheet name="Lease Quarterly" sheetId="25" r:id="rId5"/>
    <sheet name="Quarterly Journal entry" sheetId="26" r:id="rId6"/>
    <sheet name="Sum of Journal enteries" sheetId="27" r:id="rId7"/>
  </sheets>
  <definedNames>
    <definedName name="_xlnm._FilterDatabase" localSheetId="2" hidden="1">'Lease Monthly'!$A$3:$M$3</definedName>
    <definedName name="_xlnm._FilterDatabase" localSheetId="4" hidden="1">'Lease Quarterly'!$A$3:$M$3</definedName>
    <definedName name="_xlnm._FilterDatabase" localSheetId="0" hidden="1">'New Lease Yearly'!$A$3:$M$3</definedName>
  </definedNames>
  <calcPr calcId="162913"/>
  <oleSize ref="A1:J19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<sst xmlns="http://schemas.openxmlformats.org/spreadsheetml/2006/main" count="410" uniqueCount="103">
  <si>
    <t>Asset</t>
  </si>
  <si>
    <t>NBV opening (1 Jan)</t>
  </si>
  <si>
    <t>depreciation</t>
  </si>
  <si>
    <t>NBV closing (31 Dec)</t>
  </si>
  <si>
    <t>Lease payment</t>
  </si>
  <si>
    <t>Commencement date</t>
  </si>
  <si>
    <t>Yearly</t>
  </si>
  <si>
    <t>Payment</t>
  </si>
  <si>
    <t>Initial direct cost</t>
  </si>
  <si>
    <t>Year</t>
  </si>
  <si>
    <t>Date of payment</t>
  </si>
  <si>
    <t>Sr. No.</t>
  </si>
  <si>
    <t>Discount factor</t>
  </si>
  <si>
    <t>Discounted amount</t>
  </si>
  <si>
    <t>Finance charge</t>
  </si>
  <si>
    <t>Closing balance</t>
  </si>
  <si>
    <t>Opening Balance</t>
  </si>
  <si>
    <t>Repayment Schedule</t>
  </si>
  <si>
    <t>Quarterly</t>
  </si>
  <si>
    <t>Period</t>
  </si>
  <si>
    <t>Ending</t>
  </si>
  <si>
    <t>Beginning</t>
  </si>
  <si>
    <t>Monthly</t>
  </si>
  <si>
    <t xml:space="preserve">Payments at </t>
  </si>
  <si>
    <t>Annual discount rate</t>
  </si>
  <si>
    <t>Lease term (periods)</t>
  </si>
  <si>
    <t>Payment intervals</t>
  </si>
  <si>
    <t>Right-of use asset at initial recognition</t>
  </si>
  <si>
    <t>Lease No. 1</t>
  </si>
  <si>
    <t>Lease No. 2</t>
  </si>
  <si>
    <t>Lease No. 3</t>
  </si>
  <si>
    <t>Lease No. 4</t>
  </si>
  <si>
    <t>Lease No. 5</t>
  </si>
  <si>
    <t>Lease No. 6</t>
  </si>
  <si>
    <t>Lease No. 7</t>
  </si>
  <si>
    <t>Lease No. 8</t>
  </si>
  <si>
    <t>Useful life of the Asset ( years)</t>
  </si>
  <si>
    <t>Lease Contract No.</t>
  </si>
  <si>
    <t>Value</t>
  </si>
  <si>
    <t>Useful life</t>
  </si>
  <si>
    <t>Residual value</t>
  </si>
  <si>
    <t xml:space="preserve">Method </t>
  </si>
  <si>
    <t>Straight line</t>
  </si>
  <si>
    <t>Monthly depreciation</t>
  </si>
  <si>
    <t>Reducing balance</t>
  </si>
  <si>
    <t>Guaranteed residual value</t>
  </si>
  <si>
    <t>Expected period</t>
  </si>
  <si>
    <t>Escalation %-age</t>
  </si>
  <si>
    <t>Escalation after every</t>
  </si>
  <si>
    <t xml:space="preserve">Total Check </t>
  </si>
  <si>
    <t>Payment date</t>
  </si>
  <si>
    <t>Number of days in each month</t>
  </si>
  <si>
    <t>Start of month</t>
  </si>
  <si>
    <t>End of month</t>
  </si>
  <si>
    <t>Number of days for which Finance charge is to be calculated</t>
  </si>
  <si>
    <t>Finance charge as per repayment schedule</t>
  </si>
  <si>
    <t>Finance charge to be booked</t>
  </si>
  <si>
    <t>Finance charge for remaining days of the month</t>
  </si>
  <si>
    <t>Entry for the month of</t>
  </si>
  <si>
    <t>Start of the month of payment</t>
  </si>
  <si>
    <t>End of the month of payment</t>
  </si>
  <si>
    <t>Finance Charge as per repayment schedule</t>
  </si>
  <si>
    <t>Total days in the month</t>
  </si>
  <si>
    <t>Days in the month of payment for which finance charge is to be apportioned</t>
  </si>
  <si>
    <t>Remaining finance charge for the month of next payment</t>
  </si>
  <si>
    <t>Finance charge for the month of:</t>
  </si>
  <si>
    <t>First 15</t>
  </si>
  <si>
    <t xml:space="preserve">IFRS 16 </t>
  </si>
  <si>
    <t>Remaining</t>
  </si>
  <si>
    <t>Dr</t>
  </si>
  <si>
    <t>Cr</t>
  </si>
  <si>
    <t>Finance cost</t>
  </si>
  <si>
    <t>Lease liability</t>
  </si>
  <si>
    <t>June</t>
  </si>
  <si>
    <t>Month</t>
  </si>
  <si>
    <t>Right of use asset</t>
  </si>
  <si>
    <t>Journal enteries are as below</t>
  </si>
  <si>
    <t>First entry after repayment schedule</t>
  </si>
  <si>
    <t>Date</t>
  </si>
  <si>
    <t>Cash/Bank</t>
  </si>
  <si>
    <t>Logic continue by same logic</t>
  </si>
  <si>
    <t>Journal entries tab</t>
  </si>
  <si>
    <t>Total</t>
  </si>
  <si>
    <t>Accrued liability</t>
  </si>
  <si>
    <t>LeaseLiability</t>
  </si>
  <si>
    <t>Cr.</t>
  </si>
  <si>
    <t>Cash</t>
  </si>
  <si>
    <t>Logic will be the same for next periods</t>
  </si>
  <si>
    <t>Journal enteries  are as below</t>
  </si>
  <si>
    <t>Net accrued liability</t>
  </si>
  <si>
    <t>Journal enteries tab</t>
  </si>
  <si>
    <t>Lease Liability</t>
  </si>
  <si>
    <t>Cash/bank</t>
  </si>
  <si>
    <t>29 Feb</t>
  </si>
  <si>
    <t>Sum of Journal enteries</t>
  </si>
  <si>
    <t>Sum of journal enteries fall in same period in Yearly, Monthly and Quarterly scenerio</t>
  </si>
  <si>
    <t>May</t>
  </si>
  <si>
    <t>Cr`</t>
  </si>
  <si>
    <t>Accrual entry</t>
  </si>
  <si>
    <t>Payment entry</t>
  </si>
  <si>
    <t>If beginning selected</t>
  </si>
  <si>
    <t>Prepaid expense</t>
  </si>
  <si>
    <t>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</si>
</sst>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* #,##0.00_);_(* \(#,##0.00\);_(* &quot;-&quot;??_);_(@_)"/>
    <numFmt numFmtId="165" formatCode="#,##0.0000"/>
    <numFmt numFmtId="166" formatCode="#,##0;\(#,##0\);&quot;-&quot;"/>
    <numFmt numFmtId="167" formatCode="_(* #,##0_);_(* \(#,##0\);_(* &quot;-&quot;??_);_(@_)"/>
    <numFmt numFmtId="168" formatCode="mmmm"/>
    <numFmt numFmtId="169" formatCode="mmm"/>
    <numFmt numFmtId="170" formatCode="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3">
    <xf numFmtId="0" fontId="0" fillId="0" borderId="0" xfId="0"/>
    <xf numFmtId="164" fontId="0" fillId="0" borderId="0" xfId="1" applyFont="1"/>
    <xf numFmtId="0" fontId="1" fillId="0" borderId="0" xfId="0" applyFont="1"/>
    <xf numFmtId="167" fontId="0" fillId="0" borderId="1" xfId="1" applyNumberFormat="1" applyFont="1" applyBorder="1"/>
    <xf numFmtId="164" fontId="0" fillId="0" borderId="1" xfId="1" applyFont="1" applyBorder="1"/>
    <xf numFmtId="0" fontId="0" fillId="0" borderId="0" xfId="0" applyFill="1"/>
    <xf numFmtId="164" fontId="0" fillId="0" borderId="0" xfId="1" applyFont="1" applyFill="1"/>
    <xf numFmtId="14" fontId="0" fillId="0" borderId="0" xfId="0" applyNumberFormat="1"/>
    <xf numFmtId="167" fontId="0" fillId="0" borderId="1" xfId="0" applyNumberFormat="1" applyBorder="1"/>
    <xf numFmtId="14" fontId="0" fillId="0" borderId="1" xfId="0" applyNumberFormat="1" applyBorder="1"/>
    <xf numFmtId="1" fontId="0" fillId="0" borderId="1" xfId="1" applyNumberFormat="1" applyFont="1" applyBorder="1"/>
    <xf numFmtId="164" fontId="0" fillId="0" borderId="1" xfId="0" applyNumberFormat="1" applyBorder="1"/>
    <xf numFmtId="164" fontId="0" fillId="0" borderId="0" xfId="0" applyNumberFormat="1"/>
    <xf numFmtId="164" fontId="0" fillId="0" borderId="1" xfId="1" applyFont="1" applyFill="1" applyBorder="1"/>
    <xf numFmtId="164" fontId="0" fillId="0" borderId="1" xfId="1" applyFont="1" applyFill="1" applyBorder="1" applyAlignment="1">
      <alignment horizontal="left"/>
    </xf>
    <xf numFmtId="2" fontId="0" fillId="0" borderId="0" xfId="0" applyNumberFormat="1"/>
    <xf numFmtId="169" fontId="0" fillId="0" borderId="1" xfId="0" applyNumberFormat="1" applyBorder="1"/>
    <xf numFmtId="14" fontId="0" fillId="0" borderId="1" xfId="0" applyNumberFormat="1" applyBorder="1" applyAlignment="1">
      <alignment horizontal="right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164" fontId="5" fillId="2" borderId="1" xfId="0" applyNumberFormat="1" applyFont="1" applyFill="1" applyBorder="1" applyAlignment="1">
      <alignment vertical="center" wrapText="1"/>
    </xf>
    <xf numFmtId="14" fontId="5" fillId="2" borderId="1" xfId="0" applyNumberFormat="1" applyFont="1" applyFill="1" applyBorder="1" applyAlignment="1">
      <alignment vertical="center" wrapText="1"/>
    </xf>
    <xf numFmtId="164" fontId="1" fillId="0" borderId="0" xfId="1" applyFont="1" applyAlignment="1">
      <alignment vertical="center"/>
    </xf>
    <xf numFmtId="168" fontId="5" fillId="2" borderId="1" xfId="0" applyNumberFormat="1" applyFont="1" applyFill="1" applyBorder="1" applyAlignment="1">
      <alignment horizontal="center" vertical="center"/>
    </xf>
    <xf numFmtId="164" fontId="0" fillId="0" borderId="1" xfId="1" applyFont="1" applyBorder="1" applyAlignment="1">
      <alignment horizontal="right"/>
    </xf>
    <xf numFmtId="167" fontId="0" fillId="0" borderId="1" xfId="1" applyNumberFormat="1" applyFont="1" applyFill="1" applyBorder="1"/>
    <xf numFmtId="167" fontId="0" fillId="0" borderId="1" xfId="1" applyNumberFormat="1" applyFont="1" applyFill="1" applyBorder="1" applyAlignment="1">
      <alignment horizontal="right"/>
    </xf>
    <xf numFmtId="167" fontId="0" fillId="0" borderId="0" xfId="1" applyNumberFormat="1" applyFont="1" applyFill="1" applyAlignment="1">
      <alignment wrapText="1"/>
    </xf>
    <xf numFmtId="0" fontId="1" fillId="0" borderId="0" xfId="0" applyFont="1" applyFill="1"/>
    <xf numFmtId="164" fontId="0" fillId="0" borderId="1" xfId="1" applyFont="1" applyFill="1" applyBorder="1" applyAlignment="1">
      <alignment horizontal="center"/>
    </xf>
    <xf numFmtId="15" fontId="0" fillId="0" borderId="0" xfId="0" applyNumberFormat="1"/>
    <xf numFmtId="15" fontId="0" fillId="0" borderId="1" xfId="0" applyNumberFormat="1" applyBorder="1"/>
    <xf numFmtId="0" fontId="6" fillId="3" borderId="1" xfId="0" applyFont="1" applyFill="1" applyBorder="1"/>
    <xf numFmtId="0" fontId="6" fillId="3" borderId="1" xfId="0" applyFont="1" applyFill="1" applyBorder="1" applyAlignment="1">
      <alignment wrapText="1"/>
    </xf>
    <xf numFmtId="0" fontId="6" fillId="4" borderId="1" xfId="0" applyFont="1" applyFill="1" applyBorder="1"/>
    <xf numFmtId="0" fontId="6" fillId="4" borderId="1" xfId="0" applyFont="1" applyFill="1" applyBorder="1" applyAlignment="1">
      <alignment wrapText="1"/>
    </xf>
    <xf numFmtId="167" fontId="0" fillId="0" borderId="0" xfId="1" applyNumberFormat="1" applyFont="1"/>
    <xf numFmtId="167" fontId="0" fillId="0" borderId="0" xfId="0" applyNumberFormat="1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0" xfId="0" applyFont="1"/>
    <xf numFmtId="165" fontId="0" fillId="0" borderId="0" xfId="0" applyNumberFormat="1"/>
    <xf numFmtId="0" fontId="0" fillId="0" borderId="0" xfId="0" applyAlignment="1">
      <alignment wrapText="1"/>
    </xf>
    <xf numFmtId="166" fontId="1" fillId="0" borderId="0" xfId="0" applyNumberFormat="1" applyFont="1"/>
    <xf numFmtId="9" fontId="0" fillId="0" borderId="0" xfId="0" applyNumberFormat="1"/>
    <xf numFmtId="9" fontId="0" fillId="0" borderId="1" xfId="0" applyNumberFormat="1" applyBorder="1" applyAlignment="1">
      <alignment horizontal="right"/>
    </xf>
    <xf numFmtId="166" fontId="0" fillId="0" borderId="1" xfId="0" applyNumberFormat="1" applyBorder="1"/>
    <xf numFmtId="9" fontId="0" fillId="0" borderId="1" xfId="0" applyNumberFormat="1" applyBorder="1"/>
    <xf numFmtId="165" fontId="0" fillId="0" borderId="1" xfId="0" applyNumberFormat="1" applyBorder="1"/>
    <xf numFmtId="9" fontId="0" fillId="0" borderId="1" xfId="0" applyNumberFormat="1" applyBorder="1" applyAlignment="1">
      <alignment horizontal="left"/>
    </xf>
    <xf numFmtId="0" fontId="2" fillId="0" borderId="0" xfId="0" applyFont="1"/>
    <xf numFmtId="165" fontId="1" fillId="0" borderId="1" xfId="0" applyNumberFormat="1" applyFont="1" applyBorder="1"/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4" fontId="0" fillId="0" borderId="1" xfId="0" applyNumberFormat="1" applyBorder="1"/>
    <xf numFmtId="4" fontId="0" fillId="0" borderId="0" xfId="0" applyNumberFormat="1"/>
    <xf numFmtId="166" fontId="0" fillId="0" borderId="0" xfId="0" applyNumberFormat="1"/>
    <xf numFmtId="170" fontId="0" fillId="0" borderId="1" xfId="0" applyNumberFormat="1" applyBorder="1"/>
    <xf numFmtId="0" fontId="1" fillId="5" borderId="0" xfId="0" applyFont="1" applyFill="1"/>
    <xf numFmtId="0" fontId="0" fillId="5" borderId="0" xfId="0" applyFill="1"/>
    <xf numFmtId="14" fontId="0" fillId="5" borderId="0" xfId="0" applyNumberFormat="1" applyFill="1"/>
    <xf numFmtId="167" fontId="0" fillId="5" borderId="0" xfId="1" applyNumberFormat="1" applyFont="1" applyFill="1"/>
    <xf numFmtId="14" fontId="1" fillId="5" borderId="0" xfId="0" applyNumberFormat="1" applyFont="1" applyFill="1"/>
    <xf numFmtId="164" fontId="0" fillId="5" borderId="0" xfId="1" applyFont="1" applyFill="1"/>
    <xf numFmtId="167" fontId="0" fillId="5" borderId="0" xfId="0" applyNumberFormat="1" applyFill="1"/>
    <xf numFmtId="164" fontId="0" fillId="5" borderId="0" xfId="0" applyNumberFormat="1" applyFill="1"/>
    <xf numFmtId="16" fontId="0" fillId="5" borderId="0" xfId="0" applyNumberFormat="1" applyFill="1"/>
    <xf numFmtId="168" fontId="1" fillId="5" borderId="0" xfId="0" applyNumberFormat="1" applyFont="1" applyFill="1"/>
    <xf numFmtId="168" fontId="0" fillId="0" borderId="0" xfId="0" applyNumberFormat="1"/>
    <xf numFmtId="167" fontId="1" fillId="5" borderId="0" xfId="0" applyNumberFormat="1" applyFont="1" applyFill="1"/>
    <xf numFmtId="15" fontId="0" fillId="5" borderId="0" xfId="0" applyNumberFormat="1" applyFill="1"/>
    <xf numFmtId="16" fontId="0" fillId="0" borderId="0" xfId="0" applyNumberFormat="1"/>
    <xf numFmtId="168" fontId="1" fillId="0" borderId="0" xfId="0" applyNumberFormat="1" applyFont="1"/>
    <xf numFmtId="0" fontId="7" fillId="0" borderId="0" xfId="0" applyFont="1"/>
    <xf numFmtId="15" fontId="5" fillId="2" borderId="1" xfId="0" applyNumberFormat="1" applyFont="1" applyFill="1" applyBorder="1" applyAlignment="1">
      <alignment vertical="center" wrapText="1"/>
    </xf>
    <xf numFmtId="14" fontId="1" fillId="0" borderId="0" xfId="0" applyNumberFormat="1" applyFont="1"/>
    <xf numFmtId="16" fontId="1" fillId="0" borderId="0" xfId="0" applyNumberFormat="1" applyFont="1"/>
    <xf numFmtId="169" fontId="0" fillId="0" borderId="0" xfId="0" applyNumberFormat="1"/>
    <xf numFmtId="16" fontId="0" fillId="0" borderId="0" xfId="0" applyNumberFormat="1" applyFill="1"/>
    <xf numFmtId="168" fontId="1" fillId="0" borderId="0" xfId="0" applyNumberFormat="1" applyFont="1" applyFill="1"/>
    <xf numFmtId="167" fontId="0" fillId="0" borderId="0" xfId="0" applyNumberFormat="1" applyFill="1"/>
    <xf numFmtId="167" fontId="1" fillId="0" borderId="0" xfId="0" applyNumberFormat="1" applyFont="1" applyFill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16"/>
  <sheetViews>
    <sheetView topLeftCell="D2" workbookViewId="0">
      <selection activeCell="L18" sqref="L18"/>
    </sheetView>
  </sheetViews>
  <sheetFormatPr baseColWidth="10" defaultColWidth="8.85546875" defaultRowHeight="15" x14ac:dyDescent="0.25"/>
  <cols>
    <col min="1" max="1" width="17.7109375" bestFit="1" customWidth="1"/>
    <col min="2" max="2" width="20.42578125" bestFit="1" customWidth="1"/>
    <col min="3" max="3" width="15.140625" bestFit="1" customWidth="1"/>
    <col min="4" max="4" width="19.42578125" style="42" bestFit="1" customWidth="1"/>
    <col min="5" max="5" width="19.42578125" bestFit="1" customWidth="1"/>
    <col min="6" max="6" width="18.42578125" customWidth="1"/>
    <col min="7" max="7" width="17.28515625" bestFit="1" customWidth="1"/>
    <col min="8" max="8" width="16.85546875" customWidth="1"/>
    <col min="9" max="9" width="20" bestFit="1" customWidth="1"/>
    <col min="10" max="10" width="16" bestFit="1" customWidth="1"/>
    <col min="11" max="11" width="19.28515625" bestFit="1" customWidth="1"/>
    <col min="12" max="13" width="20.42578125" customWidth="1"/>
    <col min="14" max="14" width="20.28515625" bestFit="1" customWidth="1"/>
    <col min="15" max="15" width="9.7109375" bestFit="1" customWidth="1"/>
    <col min="16" max="16" width="19" bestFit="1" customWidth="1"/>
    <col min="17" max="17" width="12.28515625" bestFit="1" customWidth="1"/>
    <col min="18" max="19" width="19.28515625" bestFit="1" customWidth="1"/>
    <col min="20" max="20" width="15.7109375" customWidth="1"/>
    <col min="21" max="21" width="13.28515625" bestFit="1" customWidth="1"/>
    <col min="22" max="22" width="9.7109375" bestFit="1" customWidth="1"/>
    <col min="23" max="23" width="10.42578125" bestFit="1" customWidth="1"/>
    <col min="31" max="31" width="13.28515625" style="6" bestFit="1" customWidth="1"/>
    <col min="32" max="32" width="10.140625" bestFit="1" customWidth="1"/>
    <col min="33" max="33" width="14" bestFit="1" customWidth="1"/>
    <col min="34" max="34" width="11.7109375" bestFit="1" customWidth="1"/>
    <col min="35" max="36" width="11.42578125" bestFit="1" customWidth="1"/>
  </cols>
  <sheetData>
    <row r="1" spans="1:38" x14ac:dyDescent="0.25">
      <c r="A1" s="41" t="s">
        <v>67</v>
      </c>
    </row>
    <row r="2" spans="1:38" x14ac:dyDescent="0.25">
      <c r="B2" s="43"/>
      <c r="C2" s="44"/>
      <c r="D2"/>
      <c r="F2" s="45"/>
      <c r="AE2"/>
      <c r="AF2" s="6"/>
    </row>
    <row r="3" spans="1:38" ht="30" x14ac:dyDescent="0.25">
      <c r="A3" s="32" t="s">
        <v>37</v>
      </c>
      <c r="B3" s="32" t="s">
        <v>5</v>
      </c>
      <c r="C3" s="34" t="s">
        <v>23</v>
      </c>
      <c r="D3" s="32" t="s">
        <v>24</v>
      </c>
      <c r="E3" s="32" t="s">
        <v>25</v>
      </c>
      <c r="F3" s="32" t="s">
        <v>46</v>
      </c>
      <c r="G3" s="32" t="s">
        <v>4</v>
      </c>
      <c r="H3" s="34" t="s">
        <v>26</v>
      </c>
      <c r="I3" s="32" t="s">
        <v>8</v>
      </c>
      <c r="J3" s="33" t="s">
        <v>45</v>
      </c>
      <c r="K3" s="33" t="s">
        <v>27</v>
      </c>
      <c r="L3" s="33" t="s">
        <v>36</v>
      </c>
      <c r="M3" s="35" t="s">
        <v>47</v>
      </c>
      <c r="N3" s="32" t="s">
        <v>48</v>
      </c>
      <c r="R3" t="s">
        <v>20</v>
      </c>
      <c r="T3" t="s">
        <v>18</v>
      </c>
      <c r="AE3"/>
      <c r="AG3" s="6"/>
    </row>
    <row r="4" spans="1:38" x14ac:dyDescent="0.25">
      <c r="A4" s="38" t="s">
        <v>28</v>
      </c>
      <c r="B4" s="9">
        <v>43831</v>
      </c>
      <c r="C4" s="17" t="s">
        <v>21</v>
      </c>
      <c r="D4" s="46">
        <v>0.05</v>
      </c>
      <c r="E4" s="38">
        <v>10</v>
      </c>
      <c r="F4" s="38">
        <v>2</v>
      </c>
      <c r="G4" s="25">
        <v>2670000</v>
      </c>
      <c r="H4" s="26" t="s">
        <v>6</v>
      </c>
      <c r="I4" s="47">
        <v>0</v>
      </c>
      <c r="J4" s="47">
        <v>1000000</v>
      </c>
      <c r="K4" s="47">
        <f>'New Lease Yearly'!J17+I4</f>
        <v>22292492.790187418</v>
      </c>
      <c r="L4" s="47">
        <v>10</v>
      </c>
      <c r="M4" s="48">
        <v>0.3</v>
      </c>
      <c r="N4" s="47">
        <v>10</v>
      </c>
      <c r="R4" t="s">
        <v>21</v>
      </c>
      <c r="T4" t="s">
        <v>6</v>
      </c>
      <c r="AE4"/>
      <c r="AG4" s="6"/>
    </row>
    <row r="5" spans="1:38" x14ac:dyDescent="0.25">
      <c r="A5" s="38" t="s">
        <v>29</v>
      </c>
      <c r="B5" s="38"/>
      <c r="C5" s="38"/>
      <c r="D5" s="49"/>
      <c r="E5" s="38"/>
      <c r="F5" s="38"/>
      <c r="G5" s="38"/>
      <c r="H5" s="38"/>
      <c r="I5" s="38"/>
      <c r="J5" s="38"/>
      <c r="K5" s="38"/>
      <c r="L5" s="38"/>
      <c r="M5" s="38"/>
      <c r="N5" s="38"/>
      <c r="T5" t="s">
        <v>22</v>
      </c>
      <c r="AE5"/>
      <c r="AG5" s="6"/>
    </row>
    <row r="6" spans="1:38" x14ac:dyDescent="0.25">
      <c r="A6" s="38" t="s">
        <v>30</v>
      </c>
      <c r="B6" s="38"/>
      <c r="C6" s="38"/>
      <c r="D6" s="49"/>
      <c r="E6" s="38"/>
      <c r="F6" s="38"/>
      <c r="G6" s="38"/>
      <c r="H6" s="38"/>
      <c r="I6" s="38"/>
      <c r="J6" s="38"/>
      <c r="K6" s="38"/>
      <c r="L6" s="38"/>
      <c r="M6" s="38"/>
      <c r="N6" s="38"/>
      <c r="AE6"/>
      <c r="AG6" s="6"/>
    </row>
    <row r="7" spans="1:38" x14ac:dyDescent="0.25">
      <c r="A7" s="38" t="s">
        <v>31</v>
      </c>
      <c r="B7" s="38"/>
      <c r="C7" s="38"/>
      <c r="D7" s="49"/>
      <c r="E7" s="50"/>
      <c r="F7" s="50"/>
      <c r="G7" s="50"/>
      <c r="H7" s="38"/>
      <c r="I7" s="38"/>
      <c r="J7" s="38"/>
      <c r="K7" s="38"/>
      <c r="L7" s="38"/>
      <c r="M7" s="38"/>
      <c r="N7" s="38"/>
      <c r="AE7"/>
      <c r="AG7" s="6"/>
    </row>
    <row r="8" spans="1:38" x14ac:dyDescent="0.25">
      <c r="A8" s="38" t="s">
        <v>32</v>
      </c>
      <c r="B8" s="38"/>
      <c r="C8" s="38"/>
      <c r="D8" s="49"/>
      <c r="E8" s="50"/>
      <c r="F8" s="50"/>
      <c r="G8" s="50"/>
      <c r="H8" s="38"/>
      <c r="I8" s="38"/>
      <c r="J8" s="38"/>
      <c r="K8" s="38"/>
      <c r="L8" s="38"/>
      <c r="M8" s="38"/>
      <c r="N8" s="38"/>
      <c r="AE8"/>
      <c r="AG8" s="6"/>
    </row>
    <row r="9" spans="1:38" x14ac:dyDescent="0.25">
      <c r="A9" s="38" t="s">
        <v>33</v>
      </c>
      <c r="B9" s="38"/>
      <c r="C9" s="38"/>
      <c r="D9" s="49"/>
      <c r="E9" s="50"/>
      <c r="F9" s="50"/>
      <c r="G9" s="50"/>
      <c r="H9" s="38"/>
      <c r="I9" s="38"/>
      <c r="J9" s="38"/>
      <c r="K9" s="38"/>
      <c r="L9" s="38"/>
      <c r="M9" s="38"/>
      <c r="N9" s="38"/>
      <c r="AE9"/>
      <c r="AG9" s="6"/>
    </row>
    <row r="10" spans="1:38" x14ac:dyDescent="0.25">
      <c r="A10" s="38" t="s">
        <v>34</v>
      </c>
      <c r="B10" s="38"/>
      <c r="C10" s="38"/>
      <c r="D10" s="49"/>
      <c r="E10" s="50"/>
      <c r="F10" s="50"/>
      <c r="G10" s="50"/>
      <c r="H10" s="38"/>
      <c r="I10" s="38"/>
      <c r="J10" s="38"/>
      <c r="K10" s="13"/>
      <c r="L10" s="38"/>
      <c r="M10" s="38"/>
      <c r="N10" s="38"/>
      <c r="AE10"/>
      <c r="AG10" s="6"/>
      <c r="AL10">
        <v>2019</v>
      </c>
    </row>
    <row r="11" spans="1:38" x14ac:dyDescent="0.25">
      <c r="A11" s="38" t="s">
        <v>35</v>
      </c>
      <c r="B11" s="38"/>
      <c r="C11" s="38"/>
      <c r="D11" s="49"/>
      <c r="E11" s="14"/>
      <c r="F11" s="14"/>
      <c r="G11" s="14"/>
      <c r="H11" s="38"/>
      <c r="I11" s="38"/>
      <c r="J11" s="38"/>
      <c r="K11" s="38"/>
      <c r="L11" s="38"/>
      <c r="M11" s="38"/>
      <c r="N11" s="38"/>
      <c r="AE11"/>
      <c r="AG11" s="6"/>
    </row>
    <row r="12" spans="1:38" x14ac:dyDescent="0.25">
      <c r="B12" s="43"/>
      <c r="C12" s="44"/>
      <c r="D12"/>
      <c r="F12" s="45"/>
    </row>
    <row r="13" spans="1:38" x14ac:dyDescent="0.25">
      <c r="B13" s="27"/>
      <c r="C13" s="44"/>
      <c r="D13" s="6"/>
      <c r="F13" s="45"/>
      <c r="R13" s="6"/>
      <c r="AL13" t="e">
        <f>VLOOKUP(AL10,C17:M1216,10,)</f>
        <v>#N/A</v>
      </c>
    </row>
    <row r="14" spans="1:38" x14ac:dyDescent="0.25">
      <c r="B14" s="43"/>
      <c r="C14" s="44"/>
      <c r="D14"/>
      <c r="F14" s="6"/>
    </row>
    <row r="15" spans="1:38" x14ac:dyDescent="0.25">
      <c r="H15" s="51" t="s">
        <v>17</v>
      </c>
      <c r="K15" s="42"/>
      <c r="O15" s="2" t="s">
        <v>0</v>
      </c>
      <c r="T15" s="7"/>
    </row>
    <row r="16" spans="1:38" x14ac:dyDescent="0.25">
      <c r="A16" s="40" t="s">
        <v>11</v>
      </c>
      <c r="B16" s="40" t="s">
        <v>9</v>
      </c>
      <c r="C16" s="39" t="s">
        <v>10</v>
      </c>
      <c r="D16" s="40" t="s">
        <v>7</v>
      </c>
      <c r="E16" s="52" t="s">
        <v>12</v>
      </c>
      <c r="F16" s="39" t="s">
        <v>13</v>
      </c>
      <c r="G16" s="2"/>
      <c r="H16" s="40" t="s">
        <v>11</v>
      </c>
      <c r="I16" s="40" t="s">
        <v>19</v>
      </c>
      <c r="J16" s="40" t="s">
        <v>16</v>
      </c>
      <c r="K16" s="52" t="s">
        <v>14</v>
      </c>
      <c r="L16" s="39" t="s">
        <v>7</v>
      </c>
      <c r="M16" s="39" t="s">
        <v>15</v>
      </c>
      <c r="N16" s="2"/>
      <c r="O16" s="40" t="s">
        <v>11</v>
      </c>
      <c r="P16" s="39" t="s">
        <v>9</v>
      </c>
      <c r="Q16" s="52" t="s">
        <v>1</v>
      </c>
      <c r="R16" s="39" t="s">
        <v>2</v>
      </c>
      <c r="S16" s="39" t="s">
        <v>3</v>
      </c>
      <c r="AE16"/>
      <c r="AF16" s="6" t="s">
        <v>38</v>
      </c>
      <c r="AG16" t="s">
        <v>39</v>
      </c>
      <c r="AH16" t="s">
        <v>40</v>
      </c>
      <c r="AI16" t="s">
        <v>41</v>
      </c>
      <c r="AJ16" t="s">
        <v>43</v>
      </c>
    </row>
    <row r="17" spans="1:39" x14ac:dyDescent="0.25">
      <c r="A17" s="53">
        <v>1</v>
      </c>
      <c r="B17" s="29">
        <f t="shared" ref="B17:B80" si="0">IF(C17="-",0,YEAR(C17))</f>
        <v>2020</v>
      </c>
      <c r="C17" s="9">
        <f>IF('New Lease Yearly'!C4="Beginning",'New Lease Yearly'!B4,EDATE('New Lease Yearly'!B4,IF('New Lease Yearly'!H4="Quarterly",3,IF('New Lease Yearly'!H4="Yearly",12,1))))</f>
        <v>43831</v>
      </c>
      <c r="D17" s="54">
        <f>IF(A17&gt;'New Lease Yearly'!$E$4,0,'New Lease Yearly'!$G$4)+IF(A17=$E$4,$J$4,0)</f>
        <v>2670000</v>
      </c>
      <c r="E17" s="49">
        <f>IF('New Lease Yearly'!$C$4="beginning",1,1/(1+IF('New Lease Yearly'!$H$4="Yearly",'New Lease Yearly'!$D$4,IF('New Lease Yearly'!$H$4="Quarterly",'New Lease Yearly'!$D$4/4,'New Lease Yearly'!$D$4/12))^A17))</f>
        <v>1</v>
      </c>
      <c r="F17" s="55">
        <f t="shared" ref="F17:F80" si="1">D17*E17</f>
        <v>2670000</v>
      </c>
      <c r="G17" s="56"/>
      <c r="H17" s="38">
        <v>1</v>
      </c>
      <c r="I17" s="9">
        <f t="shared" ref="I17:I80" si="2">C17</f>
        <v>43831</v>
      </c>
      <c r="J17" s="47">
        <f>SUMIF(A17:A253,"&lt;="&amp;'New Lease Yearly'!E4,F17:F253)</f>
        <v>22292492.790187418</v>
      </c>
      <c r="K17" s="47">
        <f>IF('New Lease Yearly'!C4="Beginning",0,IF('New Lease Yearly'!$H$4="Yearly",J17*'New Lease Yearly'!$D$4,IF('New Lease Yearly'!$H$4="Quarterly",J17*('New Lease Yearly'!$D$4/4),J17*'New Lease Yearly'!$D$4/12)))</f>
        <v>0</v>
      </c>
      <c r="L17" s="47">
        <f>D17</f>
        <v>2670000</v>
      </c>
      <c r="M17" s="47">
        <f>J17+K17-L17</f>
        <v>19622492.790187418</v>
      </c>
      <c r="N17" s="57">
        <f>L17-K17</f>
        <v>2670000</v>
      </c>
      <c r="O17" s="38">
        <v>1</v>
      </c>
      <c r="P17" s="58">
        <f>B4</f>
        <v>43831</v>
      </c>
      <c r="Q17" s="8">
        <f>'New Lease Yearly'!K4</f>
        <v>22292492.790187418</v>
      </c>
      <c r="R17" s="47">
        <f>IF(S16&lt;1,0,-'New Lease Yearly'!$K$4/'New Lease Yearly'!$L$4)</f>
        <v>-2229249.279018742</v>
      </c>
      <c r="S17" s="47">
        <f>IF(S16&lt;1,0,SUM(Q17:R17))</f>
        <v>20063243.511168677</v>
      </c>
      <c r="T17" s="12"/>
      <c r="AE17"/>
      <c r="AF17" s="6">
        <v>1000000</v>
      </c>
      <c r="AG17">
        <v>10</v>
      </c>
      <c r="AH17" s="6">
        <v>50000</v>
      </c>
      <c r="AI17" t="s">
        <v>42</v>
      </c>
      <c r="AJ17" s="12">
        <f>(AF17-AH17)/10/12</f>
        <v>7916.666666666667</v>
      </c>
      <c r="AM17" t="str">
        <f>IFERROR(VLOOKUP(PROPER(TEXT(YEAR(2019),Year)),'New Lease Yearly'!C17:M1216,10,FALSE),"IOP")</f>
        <v>IOP</v>
      </c>
    </row>
    <row r="18" spans="1:39" x14ac:dyDescent="0.25">
      <c r="A18" s="53">
        <f>A17+1</f>
        <v>2</v>
      </c>
      <c r="B18" s="29">
        <f t="shared" si="0"/>
        <v>2021</v>
      </c>
      <c r="C18" s="9">
        <f>IF(D18=0,"-",IF('New Lease Yearly'!$H$4="Yearly",EDATE(C17,12),IF('New Lease Yearly'!$H$4="Quarterly",EDATE(C17,3),EDATE(C17,1))))</f>
        <v>44197</v>
      </c>
      <c r="D18" s="54">
        <f>IF(A18&gt;'New Lease Yearly'!$E$4,0,'New Lease Yearly'!$G$4)*((1+$M$4)^(((((IF($H$4="Yearly",ROUNDDOWN(IF(A18-($N$4)&lt;0,0,((A18-($N$4)/(($N$4))))/($N$4)),0),IF($H$4="Monthly",ROUNDDOWN(IF(A18-($N$4*12)&lt;0,0,((A18-(12*$N$4)/((12*$N$4))))/($N$4*12)),0),ROUNDDOWN(IF(A18-($N$4*4)&lt;0,0,((A18-(4*$N$4)/((4*$N$4))))/($N$4*4)),0)))))))))+(IF(A18=$E$4,$J$4,0))</f>
        <v>2670000</v>
      </c>
      <c r="E18" s="49">
        <f>IF(D18=0,0,1/((1+IF('New Lease Yearly'!$H$4="Yearly",'New Lease Yearly'!$D$4,IF('New Lease Yearly'!$H$4="Quarterly",'New Lease Yearly'!$D$4/4,'New Lease Yearly'!$D$4/12)))^IF($E$17=1,A17,A18)))</f>
        <v>0.95238095238095233</v>
      </c>
      <c r="F18" s="55">
        <f t="shared" si="1"/>
        <v>2542857.1428571427</v>
      </c>
      <c r="G18" s="56"/>
      <c r="H18" s="38">
        <f>H17+1</f>
        <v>2</v>
      </c>
      <c r="I18" s="9">
        <f t="shared" si="2"/>
        <v>44197</v>
      </c>
      <c r="J18" s="47">
        <f>IF(H18&gt;'New Lease Yearly'!$E$4,0,M17)</f>
        <v>19622492.790187418</v>
      </c>
      <c r="K18" s="47">
        <f>IF(IF('New Lease Yearly'!$H$4="Yearly",J18*'New Lease Yearly'!$D$4,IF('New Lease Yearly'!$H$4="Quarterly",J18*('New Lease Yearly'!$D$4/4),J18*'New Lease Yearly'!$D$4/12))&gt;0,IF('New Lease Yearly'!$H$4="Yearly",J18*'New Lease Yearly'!$D$4,IF('New Lease Yearly'!$H$4="Quarterly",J18*('New Lease Yearly'!$D$4/4),J18*'New Lease Yearly'!$D$4/12)),-L18-J18)</f>
        <v>981124.63950937102</v>
      </c>
      <c r="L18" s="47">
        <f t="shared" ref="L18:L81" si="3">D18</f>
        <v>2670000</v>
      </c>
      <c r="M18" s="47">
        <f t="shared" ref="M18:M81" si="4">J18+K18-L18</f>
        <v>17933617.429696791</v>
      </c>
      <c r="N18" s="57">
        <f t="shared" ref="N18:N26" si="5">L18-K18</f>
        <v>1688875.360490629</v>
      </c>
      <c r="O18" s="38">
        <v>2</v>
      </c>
      <c r="P18" s="58">
        <f>DATE(YEAR(P17)+1,MONTH(P17),DAY(P17))</f>
        <v>44197</v>
      </c>
      <c r="Q18" s="47">
        <f>S17</f>
        <v>20063243.511168677</v>
      </c>
      <c r="R18" s="47">
        <f>IF(S17&lt;1,0,-'New Lease Yearly'!$K$4/'New Lease Yearly'!$L$4)</f>
        <v>-2229249.279018742</v>
      </c>
      <c r="S18" s="47">
        <f t="shared" ref="S18:S81" si="6">IF(S17&lt;1,0,SUM(Q18:R18))</f>
        <v>17833994.232149936</v>
      </c>
      <c r="AE18"/>
      <c r="AF18" s="6">
        <v>1000000</v>
      </c>
      <c r="AG18">
        <v>10</v>
      </c>
      <c r="AH18" s="6">
        <v>50000</v>
      </c>
      <c r="AJ18" s="12">
        <f t="shared" ref="AJ18:AJ30" si="7">(AF18-AH18)/10/12</f>
        <v>7916.666666666667</v>
      </c>
    </row>
    <row r="19" spans="1:39" x14ac:dyDescent="0.25">
      <c r="A19" s="53">
        <f t="shared" ref="A19:A82" si="8">A18+1</f>
        <v>3</v>
      </c>
      <c r="B19" s="29">
        <f t="shared" si="0"/>
        <v>2022</v>
      </c>
      <c r="C19" s="9">
        <f>IF(D19=0,"-",IF('New Lease Yearly'!$H$4="Yearly",EDATE(C18,12),IF('New Lease Yearly'!$H$4="Quarterly",EDATE(C18,3),EDATE(C18,1))))</f>
        <v>44562</v>
      </c>
      <c r="D19" s="54">
        <f>IF(A19&gt;'New Lease Yearly'!$E$4,0,'New Lease Yearly'!$G$4)*((1+$M$4)^(((((IF($H$4="Yearly",ROUNDDOWN(IF(A19-($N$4)&lt;0,0,((A19-($N$4)/(($N$4))))/($N$4)),0),IF($H$4="Monthly",ROUNDDOWN(IF(A19-($N$4*12)&lt;0,0,((A19-(12*$N$4)/((12*$N$4))))/($N$4*12)),0),ROUNDDOWN(IF(A19-($N$4*4)&lt;0,0,((A19-(4*$N$4)/((4*$N$4))))/($N$4*4)),0)))))))))+(IF(A19=$E$4,$J$4,0))</f>
        <v>2670000</v>
      </c>
      <c r="E19" s="49">
        <f>IF(D19=0,0,1/((1+IF('New Lease Yearly'!$H$4="Yearly",'New Lease Yearly'!$D$4,IF('New Lease Yearly'!$H$4="Quarterly",'New Lease Yearly'!$D$4/4,'New Lease Yearly'!$D$4/12)))^IF($E$17=1,A18,A19)))</f>
        <v>0.90702947845804982</v>
      </c>
      <c r="F19" s="55">
        <f t="shared" si="1"/>
        <v>2421768.7074829931</v>
      </c>
      <c r="G19" s="56"/>
      <c r="H19" s="38">
        <f t="shared" ref="H19:H82" si="9">H18+1</f>
        <v>3</v>
      </c>
      <c r="I19" s="9">
        <f t="shared" si="2"/>
        <v>44562</v>
      </c>
      <c r="J19" s="47">
        <f>IF(H19&gt;'New Lease Yearly'!$E$4,0,M18)</f>
        <v>17933617.429696791</v>
      </c>
      <c r="K19" s="47">
        <f>IF(IF('New Lease Yearly'!$H$4="Yearly",J19*'New Lease Yearly'!$D$4,IF('New Lease Yearly'!$H$4="Quarterly",J19*('New Lease Yearly'!$D$4/4),J19*'New Lease Yearly'!$D$4/12))&gt;0,IF('New Lease Yearly'!$H$4="Yearly",J19*'New Lease Yearly'!$D$4,IF('New Lease Yearly'!$H$4="Quarterly",J19*('New Lease Yearly'!$D$4/4),J19*'New Lease Yearly'!$D$4/12)),-L19-J19)</f>
        <v>896680.87148483959</v>
      </c>
      <c r="L19" s="47">
        <f t="shared" si="3"/>
        <v>2670000</v>
      </c>
      <c r="M19" s="47">
        <f t="shared" si="4"/>
        <v>16160298.301181629</v>
      </c>
      <c r="N19" s="57">
        <f t="shared" si="5"/>
        <v>1773319.1285151604</v>
      </c>
      <c r="O19" s="38">
        <v>3</v>
      </c>
      <c r="P19" s="58">
        <f t="shared" ref="P19:P82" si="10">DATE(YEAR(P18)+1,MONTH(P18),DAY(P18))</f>
        <v>44562</v>
      </c>
      <c r="Q19" s="47">
        <f t="shared" ref="Q19:Q82" si="11">S18</f>
        <v>17833994.232149936</v>
      </c>
      <c r="R19" s="47">
        <f>IF(S18&lt;1,0,-'New Lease Yearly'!$K$4/'New Lease Yearly'!$L$4)</f>
        <v>-2229249.279018742</v>
      </c>
      <c r="S19" s="47">
        <f t="shared" si="6"/>
        <v>15604744.953131195</v>
      </c>
      <c r="AE19"/>
      <c r="AF19" s="6">
        <v>1000000</v>
      </c>
      <c r="AG19">
        <v>10</v>
      </c>
      <c r="AH19" s="6">
        <v>50000</v>
      </c>
      <c r="AJ19" s="12">
        <f t="shared" si="7"/>
        <v>7916.666666666667</v>
      </c>
    </row>
    <row r="20" spans="1:39" x14ac:dyDescent="0.25">
      <c r="A20" s="53">
        <f t="shared" si="8"/>
        <v>4</v>
      </c>
      <c r="B20" s="29">
        <f t="shared" si="0"/>
        <v>2023</v>
      </c>
      <c r="C20" s="9">
        <f>IF(D20=0,"-",IF('New Lease Yearly'!$H$4="Yearly",EDATE(C19,12),IF('New Lease Yearly'!$H$4="Quarterly",EDATE(C19,3),EDATE(C19,1))))</f>
        <v>44927</v>
      </c>
      <c r="D20" s="54">
        <f>IF(A20&gt;'New Lease Yearly'!$E$4,0,'New Lease Yearly'!$G$4)*((1+$M$4)^(((((IF($H$4="Yearly",ROUNDDOWN(IF(A20-($N$4)&lt;0,0,((A20-($N$4)/(($N$4))))/($N$4)),0),IF($H$4="Monthly",ROUNDDOWN(IF(A20-($N$4*12)&lt;0,0,((A20-(12*$N$4)/((12*$N$4))))/($N$4*12)),0),ROUNDDOWN(IF(A20-($N$4*4)&lt;0,0,((A20-(4*$N$4)/((4*$N$4))))/($N$4*4)),0)))))))))+(IF(A20=$E$4,$J$4,0))</f>
        <v>2670000</v>
      </c>
      <c r="E20" s="49">
        <f>IF(D20=0,0,1/((1+IF('New Lease Yearly'!$H$4="Yearly",'New Lease Yearly'!$D$4,IF('New Lease Yearly'!$H$4="Quarterly",'New Lease Yearly'!$D$4/4,'New Lease Yearly'!$D$4/12)))^IF($E$17=1,A19,A20)))</f>
        <v>0.86383759853147601</v>
      </c>
      <c r="F20" s="55">
        <f t="shared" si="1"/>
        <v>2306446.3880790411</v>
      </c>
      <c r="G20" s="56"/>
      <c r="H20" s="38">
        <f t="shared" si="9"/>
        <v>4</v>
      </c>
      <c r="I20" s="9">
        <f t="shared" si="2"/>
        <v>44927</v>
      </c>
      <c r="J20" s="47">
        <f>IF(H20&gt;'New Lease Yearly'!$E$4,0,M19)</f>
        <v>16160298.301181629</v>
      </c>
      <c r="K20" s="47">
        <f>IF(IF('New Lease Yearly'!$H$4="Yearly",J20*'New Lease Yearly'!$D$4,IF('New Lease Yearly'!$H$4="Quarterly",J20*('New Lease Yearly'!$D$4/4),J20*'New Lease Yearly'!$D$4/12))&gt;0,IF('New Lease Yearly'!$H$4="Yearly",J20*'New Lease Yearly'!$D$4,IF('New Lease Yearly'!$H$4="Quarterly",J20*('New Lease Yearly'!$D$4/4),J20*'New Lease Yearly'!$D$4/12)),-L20-J20)</f>
        <v>808014.91505908151</v>
      </c>
      <c r="L20" s="47">
        <f t="shared" si="3"/>
        <v>2670000</v>
      </c>
      <c r="M20" s="47">
        <f t="shared" si="4"/>
        <v>14298313.216240712</v>
      </c>
      <c r="N20" s="57">
        <f t="shared" si="5"/>
        <v>1861985.0849409185</v>
      </c>
      <c r="O20" s="38">
        <v>4</v>
      </c>
      <c r="P20" s="58">
        <f t="shared" si="10"/>
        <v>44927</v>
      </c>
      <c r="Q20" s="47">
        <f t="shared" si="11"/>
        <v>15604744.953131195</v>
      </c>
      <c r="R20" s="47">
        <f>IF(S19&lt;1,0,-'New Lease Yearly'!$K$4/'New Lease Yearly'!$L$4)</f>
        <v>-2229249.279018742</v>
      </c>
      <c r="S20" s="47">
        <f t="shared" si="6"/>
        <v>13375495.674112454</v>
      </c>
      <c r="AE20"/>
      <c r="AF20" s="6">
        <v>1000000</v>
      </c>
      <c r="AG20">
        <v>10</v>
      </c>
      <c r="AH20" s="6">
        <v>50000</v>
      </c>
      <c r="AJ20" s="12">
        <f t="shared" si="7"/>
        <v>7916.666666666667</v>
      </c>
    </row>
    <row r="21" spans="1:39" x14ac:dyDescent="0.25">
      <c r="A21" s="53">
        <f t="shared" si="8"/>
        <v>5</v>
      </c>
      <c r="B21" s="29">
        <f t="shared" si="0"/>
        <v>2024</v>
      </c>
      <c r="C21" s="9">
        <f>IF(D21=0,"-",IF('New Lease Yearly'!$H$4="Yearly",EDATE(C20,12),IF('New Lease Yearly'!$H$4="Quarterly",EDATE(C20,3),EDATE(C20,1))))</f>
        <v>45292</v>
      </c>
      <c r="D21" s="54">
        <f>IF(A21&gt;'New Lease Yearly'!$E$4,0,'New Lease Yearly'!$G$4)*((1+$M$4)^(((((IF($H$4="Yearly",ROUNDDOWN(IF(A21-($N$4)&lt;0,0,((A21-($N$4)/(($N$4))))/($N$4)),0),IF($H$4="Monthly",ROUNDDOWN(IF(A21-($N$4*12)&lt;0,0,((A21-(12*$N$4)/((12*$N$4))))/($N$4*12)),0),ROUNDDOWN(IF(A21-($N$4*4)&lt;0,0,((A21-(4*$N$4)/((4*$N$4))))/($N$4*4)),0)))))))))+(IF(A21=$E$4,$J$4,0))</f>
        <v>2670000</v>
      </c>
      <c r="E21" s="49">
        <f>IF(D21=0,0,1/((1+IF('New Lease Yearly'!$H$4="Yearly",'New Lease Yearly'!$D$4,IF('New Lease Yearly'!$H$4="Quarterly",'New Lease Yearly'!$D$4/4,'New Lease Yearly'!$D$4/12)))^IF($E$17=1,A20,A21)))</f>
        <v>0.82270247479188197</v>
      </c>
      <c r="F21" s="55">
        <f t="shared" si="1"/>
        <v>2196615.607694325</v>
      </c>
      <c r="G21" s="56"/>
      <c r="H21" s="38">
        <f t="shared" si="9"/>
        <v>5</v>
      </c>
      <c r="I21" s="9">
        <f t="shared" si="2"/>
        <v>45292</v>
      </c>
      <c r="J21" s="47">
        <f>IF(H21&gt;'New Lease Yearly'!$E$4,0,M20)</f>
        <v>14298313.216240712</v>
      </c>
      <c r="K21" s="47">
        <f>IF(IF('New Lease Yearly'!$H$4="Yearly",J21*'New Lease Yearly'!$D$4,IF('New Lease Yearly'!$H$4="Quarterly",J21*('New Lease Yearly'!$D$4/4),J21*'New Lease Yearly'!$D$4/12))&gt;0,IF('New Lease Yearly'!$H$4="Yearly",J21*'New Lease Yearly'!$D$4,IF('New Lease Yearly'!$H$4="Quarterly",J21*('New Lease Yearly'!$D$4/4),J21*'New Lease Yearly'!$D$4/12)),-L21-J21)</f>
        <v>714915.66081203567</v>
      </c>
      <c r="L21" s="47">
        <f t="shared" si="3"/>
        <v>2670000</v>
      </c>
      <c r="M21" s="47">
        <f t="shared" si="4"/>
        <v>12343228.877052747</v>
      </c>
      <c r="N21" s="57">
        <f t="shared" si="5"/>
        <v>1955084.3391879643</v>
      </c>
      <c r="O21" s="38">
        <v>5</v>
      </c>
      <c r="P21" s="58">
        <f t="shared" si="10"/>
        <v>45292</v>
      </c>
      <c r="Q21" s="47">
        <f t="shared" si="11"/>
        <v>13375495.674112454</v>
      </c>
      <c r="R21" s="47">
        <f>IF(S20&lt;1,0,-'New Lease Yearly'!$K$4/'New Lease Yearly'!$L$4)</f>
        <v>-2229249.279018742</v>
      </c>
      <c r="S21" s="47">
        <f t="shared" si="6"/>
        <v>11146246.395093713</v>
      </c>
      <c r="AE21"/>
      <c r="AF21" s="6">
        <v>1000000</v>
      </c>
      <c r="AG21">
        <v>10</v>
      </c>
      <c r="AH21" s="6">
        <v>50000</v>
      </c>
      <c r="AJ21" s="12">
        <f t="shared" si="7"/>
        <v>7916.666666666667</v>
      </c>
    </row>
    <row r="22" spans="1:39" x14ac:dyDescent="0.25">
      <c r="A22" s="53">
        <f>A21+1</f>
        <v>6</v>
      </c>
      <c r="B22" s="29">
        <f t="shared" si="0"/>
        <v>2025</v>
      </c>
      <c r="C22" s="9">
        <f>IF(D22=0,"-",IF('New Lease Yearly'!$H$4="Yearly",EDATE(C21,12),IF('New Lease Yearly'!$H$4="Quarterly",EDATE(C21,3),EDATE(C21,1))))</f>
        <v>45658</v>
      </c>
      <c r="D22" s="54">
        <f>IF(A22&gt;'New Lease Yearly'!$E$4,0,'New Lease Yearly'!$G$4)*((1+$M$4)^(((((IF($H$4="Yearly",ROUNDDOWN(IF(A22-($N$4)&lt;0,0,((A22-($N$4)/(($N$4))))/($N$4)),0),IF($H$4="Monthly",ROUNDDOWN(IF(A22-($N$4*12)&lt;0,0,((A22-(12*$N$4)/((12*$N$4))))/($N$4*12)),0),ROUNDDOWN(IF(A22-($N$4*4)&lt;0,0,((A22-(4*$N$4)/((4*$N$4))))/($N$4*4)),0)))))))))+(IF(A22=$E$4,$J$4,0))</f>
        <v>2670000</v>
      </c>
      <c r="E22" s="49">
        <f>IF(D22=0,0,1/((1+IF('New Lease Yearly'!$H$4="Yearly",'New Lease Yearly'!$D$4,IF('New Lease Yearly'!$H$4="Quarterly",'New Lease Yearly'!$D$4/4,'New Lease Yearly'!$D$4/12)))^IF($E$17=1,A21,A22)))</f>
        <v>0.78352616646845896</v>
      </c>
      <c r="F22" s="55">
        <f t="shared" si="1"/>
        <v>2092014.8644707855</v>
      </c>
      <c r="G22" s="56"/>
      <c r="H22" s="38">
        <f t="shared" si="9"/>
        <v>6</v>
      </c>
      <c r="I22" s="9">
        <f t="shared" si="2"/>
        <v>45658</v>
      </c>
      <c r="J22" s="47">
        <f>IF(H22&gt;'New Lease Yearly'!$E$4,0,M21)</f>
        <v>12343228.877052747</v>
      </c>
      <c r="K22" s="47">
        <f>IF(IF('New Lease Yearly'!$H$4="Yearly",J22*'New Lease Yearly'!$D$4,IF('New Lease Yearly'!$H$4="Quarterly",J22*('New Lease Yearly'!$D$4/4),J22*'New Lease Yearly'!$D$4/12))&gt;0,IF('New Lease Yearly'!$H$4="Yearly",J22*'New Lease Yearly'!$D$4,IF('New Lease Yearly'!$H$4="Quarterly",J22*('New Lease Yearly'!$D$4/4),J22*'New Lease Yearly'!$D$4/12)),-L22-J22)</f>
        <v>617161.44385263731</v>
      </c>
      <c r="L22" s="47">
        <f t="shared" si="3"/>
        <v>2670000</v>
      </c>
      <c r="M22" s="47">
        <f t="shared" si="4"/>
        <v>10290390.320905384</v>
      </c>
      <c r="N22" s="57">
        <f t="shared" si="5"/>
        <v>2052838.5561473626</v>
      </c>
      <c r="O22" s="38">
        <v>6</v>
      </c>
      <c r="P22" s="58">
        <f t="shared" si="10"/>
        <v>45658</v>
      </c>
      <c r="Q22" s="47">
        <f>S21</f>
        <v>11146246.395093713</v>
      </c>
      <c r="R22" s="47">
        <f>IF(S21&lt;1,0,-'New Lease Yearly'!$K$4/'New Lease Yearly'!$L$4)</f>
        <v>-2229249.279018742</v>
      </c>
      <c r="S22" s="47">
        <f>IF(S21&lt;1,0,SUM(Q22:R22))</f>
        <v>8916997.1160749719</v>
      </c>
      <c r="AE22"/>
      <c r="AF22" s="6">
        <v>1000000</v>
      </c>
      <c r="AG22">
        <v>10</v>
      </c>
      <c r="AH22" s="6">
        <v>50000</v>
      </c>
      <c r="AJ22" s="12">
        <f t="shared" si="7"/>
        <v>7916.666666666667</v>
      </c>
    </row>
    <row r="23" spans="1:39" x14ac:dyDescent="0.25">
      <c r="A23" s="53">
        <f t="shared" si="8"/>
        <v>7</v>
      </c>
      <c r="B23" s="29">
        <f t="shared" si="0"/>
        <v>2026</v>
      </c>
      <c r="C23" s="9">
        <f>IF(D23=0,"-",IF('New Lease Yearly'!$H$4="Yearly",EDATE(C22,12),IF('New Lease Yearly'!$H$4="Quarterly",EDATE(C22,3),EDATE(C22,1))))</f>
        <v>46023</v>
      </c>
      <c r="D23" s="54">
        <f>IF(A23&gt;'New Lease Yearly'!$E$4,0,'New Lease Yearly'!$G$4)*((1+$M$4)^(((((IF($H$4="Yearly",ROUNDDOWN(IF(A23-($N$4)&lt;0,0,((A23-($N$4)/(($N$4))))/($N$4)),0),IF($H$4="Monthly",ROUNDDOWN(IF(A23-($N$4*12)&lt;0,0,((A23-(12*$N$4)/((12*$N$4))))/($N$4*12)),0),ROUNDDOWN(IF(A23-($N$4*4)&lt;0,0,((A23-(4*$N$4)/((4*$N$4))))/($N$4*4)),0)))))))))+(IF(A23=$E$4,$J$4,0))</f>
        <v>2670000</v>
      </c>
      <c r="E23" s="49">
        <f>IF(D23=0,0,1/((1+IF('New Lease Yearly'!$H$4="Yearly",'New Lease Yearly'!$D$4,IF('New Lease Yearly'!$H$4="Quarterly",'New Lease Yearly'!$D$4/4,'New Lease Yearly'!$D$4/12)))^IF($E$17=1,A22,A23)))</f>
        <v>0.74621539663662761</v>
      </c>
      <c r="F23" s="55">
        <f t="shared" si="1"/>
        <v>1992395.1090197957</v>
      </c>
      <c r="G23" s="56"/>
      <c r="H23" s="38">
        <f t="shared" si="9"/>
        <v>7</v>
      </c>
      <c r="I23" s="9">
        <f t="shared" si="2"/>
        <v>46023</v>
      </c>
      <c r="J23" s="47">
        <f>IF(H23&gt;'New Lease Yearly'!$E$4,0,M22)</f>
        <v>10290390.320905384</v>
      </c>
      <c r="K23" s="47">
        <f>IF(IF('New Lease Yearly'!$H$4="Yearly",J23*'New Lease Yearly'!$D$4,IF('New Lease Yearly'!$H$4="Quarterly",J23*('New Lease Yearly'!$D$4/4),J23*'New Lease Yearly'!$D$4/12))&gt;0,IF('New Lease Yearly'!$H$4="Yearly",J23*'New Lease Yearly'!$D$4,IF('New Lease Yearly'!$H$4="Quarterly",J23*('New Lease Yearly'!$D$4/4),J23*'New Lease Yearly'!$D$4/12)),-L23-J23)</f>
        <v>514519.51604526921</v>
      </c>
      <c r="L23" s="47">
        <f t="shared" si="3"/>
        <v>2670000</v>
      </c>
      <c r="M23" s="47">
        <f t="shared" si="4"/>
        <v>8134909.8369506523</v>
      </c>
      <c r="N23" s="57">
        <f t="shared" si="5"/>
        <v>2155480.4839547309</v>
      </c>
      <c r="O23" s="38">
        <v>7</v>
      </c>
      <c r="P23" s="58">
        <f t="shared" si="10"/>
        <v>46023</v>
      </c>
      <c r="Q23" s="47">
        <f t="shared" si="11"/>
        <v>8916997.1160749719</v>
      </c>
      <c r="R23" s="47">
        <f>IF(S22&lt;1,0,-'New Lease Yearly'!$K$4/'New Lease Yearly'!$L$4)</f>
        <v>-2229249.279018742</v>
      </c>
      <c r="S23" s="47">
        <f t="shared" si="6"/>
        <v>6687747.8370562298</v>
      </c>
      <c r="AE23"/>
      <c r="AF23" s="6">
        <v>1000000</v>
      </c>
      <c r="AG23">
        <v>10</v>
      </c>
      <c r="AH23" s="6">
        <v>50000</v>
      </c>
      <c r="AJ23" s="12">
        <f t="shared" si="7"/>
        <v>7916.666666666667</v>
      </c>
    </row>
    <row r="24" spans="1:39" x14ac:dyDescent="0.25">
      <c r="A24" s="53">
        <f t="shared" si="8"/>
        <v>8</v>
      </c>
      <c r="B24" s="29">
        <f t="shared" si="0"/>
        <v>2027</v>
      </c>
      <c r="C24" s="9">
        <f>IF(D24=0,"-",IF('New Lease Yearly'!$H$4="Yearly",EDATE(C23,12),IF('New Lease Yearly'!$H$4="Quarterly",EDATE(C23,3),EDATE(C23,1))))</f>
        <v>46388</v>
      </c>
      <c r="D24" s="54">
        <f>IF(A24&gt;'New Lease Yearly'!$E$4,0,'New Lease Yearly'!$G$4)*((1+$M$4)^(((((IF($H$4="Yearly",ROUNDDOWN(IF(A24-($N$4)&lt;0,0,((A24-($N$4)/(($N$4))))/($N$4)),0),IF($H$4="Monthly",ROUNDDOWN(IF(A24-($N$4*12)&lt;0,0,((A24-(12*$N$4)/((12*$N$4))))/($N$4*12)),0),ROUNDDOWN(IF(A24-($N$4*4)&lt;0,0,((A24-(4*$N$4)/((4*$N$4))))/($N$4*4)),0)))))))))+(IF(A24=$E$4,$J$4,0))</f>
        <v>2670000</v>
      </c>
      <c r="E24" s="49">
        <f>IF(D24=0,0,1/((1+IF('New Lease Yearly'!$H$4="Yearly",'New Lease Yearly'!$D$4,IF('New Lease Yearly'!$H$4="Quarterly",'New Lease Yearly'!$D$4/4,'New Lease Yearly'!$D$4/12)))^IF($E$17=1,A23,A24)))</f>
        <v>0.71068133013012147</v>
      </c>
      <c r="F24" s="55">
        <f t="shared" si="1"/>
        <v>1897519.1514474244</v>
      </c>
      <c r="G24" s="56"/>
      <c r="H24" s="38">
        <f t="shared" si="9"/>
        <v>8</v>
      </c>
      <c r="I24" s="9">
        <f t="shared" si="2"/>
        <v>46388</v>
      </c>
      <c r="J24" s="47">
        <f>IF(H24&gt;'New Lease Yearly'!$E$4,0,M23)</f>
        <v>8134909.8369506523</v>
      </c>
      <c r="K24" s="47">
        <f>IF(IF('New Lease Yearly'!$H$4="Yearly",J24*'New Lease Yearly'!$D$4,IF('New Lease Yearly'!$H$4="Quarterly",J24*('New Lease Yearly'!$D$4/4),J24*'New Lease Yearly'!$D$4/12))&gt;0,IF('New Lease Yearly'!$H$4="Yearly",J24*'New Lease Yearly'!$D$4,IF('New Lease Yearly'!$H$4="Quarterly",J24*('New Lease Yearly'!$D$4/4),J24*'New Lease Yearly'!$D$4/12)),-L24-J24)</f>
        <v>406745.49184753263</v>
      </c>
      <c r="L24" s="47">
        <f t="shared" si="3"/>
        <v>2670000</v>
      </c>
      <c r="M24" s="47">
        <f t="shared" si="4"/>
        <v>5871655.3287981842</v>
      </c>
      <c r="N24" s="57">
        <f t="shared" si="5"/>
        <v>2263254.5081524672</v>
      </c>
      <c r="O24" s="38">
        <v>8</v>
      </c>
      <c r="P24" s="58">
        <f t="shared" si="10"/>
        <v>46388</v>
      </c>
      <c r="Q24" s="47">
        <f t="shared" si="11"/>
        <v>6687747.8370562298</v>
      </c>
      <c r="R24" s="47">
        <f>IF(S23&lt;1,0,-'New Lease Yearly'!$K$4/'New Lease Yearly'!$L$4)</f>
        <v>-2229249.279018742</v>
      </c>
      <c r="S24" s="47">
        <f t="shared" si="6"/>
        <v>4458498.5580374878</v>
      </c>
      <c r="AE24"/>
      <c r="AF24" s="6">
        <v>1000000</v>
      </c>
      <c r="AG24">
        <v>10</v>
      </c>
      <c r="AH24" s="6">
        <v>50000</v>
      </c>
      <c r="AJ24" s="12">
        <f t="shared" si="7"/>
        <v>7916.666666666667</v>
      </c>
    </row>
    <row r="25" spans="1:39" x14ac:dyDescent="0.25">
      <c r="A25" s="53">
        <f t="shared" si="8"/>
        <v>9</v>
      </c>
      <c r="B25" s="29">
        <f t="shared" si="0"/>
        <v>2028</v>
      </c>
      <c r="C25" s="9">
        <f>IF(D25=0,"-",IF('New Lease Yearly'!$H$4="Yearly",EDATE(C24,12),IF('New Lease Yearly'!$H$4="Quarterly",EDATE(C24,3),EDATE(C24,1))))</f>
        <v>46753</v>
      </c>
      <c r="D25" s="54">
        <f>IF(A25&gt;'New Lease Yearly'!$E$4,0,'New Lease Yearly'!$G$4)*((1+$M$4)^(((((IF($H$4="Yearly",ROUNDDOWN(IF(A25-($N$4)&lt;0,0,((A25-($N$4)/(($N$4))))/($N$4)),0),IF($H$4="Monthly",ROUNDDOWN(IF(A25-($N$4*12)&lt;0,0,((A25-(12*$N$4)/((12*$N$4))))/($N$4*12)),0),ROUNDDOWN(IF(A25-($N$4*4)&lt;0,0,((A25-(4*$N$4)/((4*$N$4))))/($N$4*4)),0)))))))))+(IF(A25=$E$4,$J$4,0))</f>
        <v>2670000</v>
      </c>
      <c r="E25" s="49">
        <f>IF(D25=0,0,1/((1+IF('New Lease Yearly'!$H$4="Yearly",'New Lease Yearly'!$D$4,IF('New Lease Yearly'!$H$4="Quarterly",'New Lease Yearly'!$D$4/4,'New Lease Yearly'!$D$4/12)))^IF($E$17=1,A24,A25)))</f>
        <v>0.67683936202868722</v>
      </c>
      <c r="F25" s="55">
        <f t="shared" si="1"/>
        <v>1807161.0966165948</v>
      </c>
      <c r="G25" s="56"/>
      <c r="H25" s="38">
        <f t="shared" si="9"/>
        <v>9</v>
      </c>
      <c r="I25" s="9">
        <f t="shared" si="2"/>
        <v>46753</v>
      </c>
      <c r="J25" s="47">
        <f>IF(H25&gt;'New Lease Yearly'!$E$4,0,M24)</f>
        <v>5871655.3287981842</v>
      </c>
      <c r="K25" s="47">
        <f>IF(IF('New Lease Yearly'!$H$4="Yearly",J25*'New Lease Yearly'!$D$4,IF('New Lease Yearly'!$H$4="Quarterly",J25*('New Lease Yearly'!$D$4/4),J25*'New Lease Yearly'!$D$4/12))&gt;0,IF('New Lease Yearly'!$H$4="Yearly",J25*'New Lease Yearly'!$D$4,IF('New Lease Yearly'!$H$4="Quarterly",J25*('New Lease Yearly'!$D$4/4),J25*'New Lease Yearly'!$D$4/12)),-L25-J25)</f>
        <v>293582.76643990923</v>
      </c>
      <c r="L25" s="47">
        <f t="shared" si="3"/>
        <v>2670000</v>
      </c>
      <c r="M25" s="47">
        <f t="shared" si="4"/>
        <v>3495238.0952380933</v>
      </c>
      <c r="N25" s="57">
        <f t="shared" si="5"/>
        <v>2376417.2335600909</v>
      </c>
      <c r="O25" s="38">
        <v>9</v>
      </c>
      <c r="P25" s="58">
        <f t="shared" si="10"/>
        <v>46753</v>
      </c>
      <c r="Q25" s="47">
        <f t="shared" si="11"/>
        <v>4458498.5580374878</v>
      </c>
      <c r="R25" s="47">
        <f>IF(S24&lt;1,0,-'New Lease Yearly'!$K$4/'New Lease Yearly'!$L$4)</f>
        <v>-2229249.279018742</v>
      </c>
      <c r="S25" s="47">
        <f t="shared" si="6"/>
        <v>2229249.2790187458</v>
      </c>
      <c r="AE25"/>
      <c r="AF25" s="6">
        <v>1000000</v>
      </c>
      <c r="AG25">
        <v>10</v>
      </c>
      <c r="AH25" s="6">
        <v>50000</v>
      </c>
      <c r="AJ25" s="12">
        <f t="shared" si="7"/>
        <v>7916.666666666667</v>
      </c>
    </row>
    <row r="26" spans="1:39" x14ac:dyDescent="0.25">
      <c r="A26" s="53">
        <f t="shared" si="8"/>
        <v>10</v>
      </c>
      <c r="B26" s="29">
        <f t="shared" si="0"/>
        <v>2029</v>
      </c>
      <c r="C26" s="9">
        <f>IF(D26=0,"-",IF('New Lease Yearly'!$H$4="Yearly",EDATE(C25,12),IF('New Lease Yearly'!$H$4="Quarterly",EDATE(C25,3),EDATE(C25,1))))</f>
        <v>47119</v>
      </c>
      <c r="D26" s="54">
        <f>IF(A26&gt;'New Lease Yearly'!$E$4,0,'New Lease Yearly'!$G$4)*((1+$M$4)^(((((IF($H$4="Yearly",ROUNDDOWN(IF(A26-($N$4)&lt;0,0,((A26-($N$4)/(($N$4))))/($N$4)),0),IF($H$4="Monthly",ROUNDDOWN(IF(A26-($N$4*12)&lt;0,0,((A26-(12*$N$4)/((12*$N$4))))/($N$4*12)),0),ROUNDDOWN(IF(A26-($N$4*4)&lt;0,0,((A26-(4*$N$4)/((4*$N$4))))/($N$4*4)),0)))))))))+(IF(A26=$E$4,$J$4,0))</f>
        <v>3670000</v>
      </c>
      <c r="E26" s="49">
        <f>IF(D26=0,0,1/((1+IF('New Lease Yearly'!$H$4="Yearly",'New Lease Yearly'!$D$4,IF('New Lease Yearly'!$H$4="Quarterly",'New Lease Yearly'!$D$4/4,'New Lease Yearly'!$D$4/12)))^IF($E$17=1,A25,A26)))</f>
        <v>0.64460891621779726</v>
      </c>
      <c r="F26" s="55">
        <f t="shared" si="1"/>
        <v>2365714.7225193158</v>
      </c>
      <c r="G26" s="56"/>
      <c r="H26" s="38">
        <f t="shared" si="9"/>
        <v>10</v>
      </c>
      <c r="I26" s="9">
        <f t="shared" si="2"/>
        <v>47119</v>
      </c>
      <c r="J26" s="47">
        <f>IF(H26&gt;'New Lease Yearly'!$E$4,0,M25)</f>
        <v>3495238.0952380933</v>
      </c>
      <c r="K26" s="47">
        <f>IF(IF('New Lease Yearly'!$H$4="Yearly",J26*'New Lease Yearly'!$D$4,IF('New Lease Yearly'!$H$4="Quarterly",J26*('New Lease Yearly'!$D$4/4),J26*'New Lease Yearly'!$D$4/12))&gt;0,IF('New Lease Yearly'!$H$4="Yearly",J26*'New Lease Yearly'!$D$4,IF('New Lease Yearly'!$H$4="Quarterly",J26*('New Lease Yearly'!$D$4/4),J26*'New Lease Yearly'!$D$4/12)),-L26-J26)</f>
        <v>174761.90476190468</v>
      </c>
      <c r="L26" s="47">
        <f t="shared" si="3"/>
        <v>3670000</v>
      </c>
      <c r="M26" s="47">
        <f t="shared" si="4"/>
        <v>0</v>
      </c>
      <c r="N26" s="57">
        <f t="shared" si="5"/>
        <v>3495238.0952380951</v>
      </c>
      <c r="O26" s="38">
        <v>10</v>
      </c>
      <c r="P26" s="58">
        <f t="shared" si="10"/>
        <v>47119</v>
      </c>
      <c r="Q26" s="47">
        <f t="shared" si="11"/>
        <v>2229249.2790187458</v>
      </c>
      <c r="R26" s="47">
        <f>IF(S25&lt;1,0,-'New Lease Yearly'!$K$4/'New Lease Yearly'!$L$4)</f>
        <v>-2229249.279018742</v>
      </c>
      <c r="S26" s="47">
        <f t="shared" si="6"/>
        <v>3.7252902984619141E-9</v>
      </c>
      <c r="AE26"/>
      <c r="AF26" s="6">
        <v>1000000</v>
      </c>
      <c r="AG26">
        <v>10</v>
      </c>
      <c r="AH26" s="6">
        <v>50000</v>
      </c>
      <c r="AJ26" s="12">
        <f t="shared" si="7"/>
        <v>7916.666666666667</v>
      </c>
    </row>
    <row r="27" spans="1:39" x14ac:dyDescent="0.25">
      <c r="A27" s="53">
        <f t="shared" si="8"/>
        <v>11</v>
      </c>
      <c r="B27" s="29">
        <f t="shared" si="0"/>
        <v>0</v>
      </c>
      <c r="C27" s="9" t="str">
        <f>IF(D27=0,"-",IF('New Lease Yearly'!$H$4="Yearly",EDATE(C26,12),IF('New Lease Yearly'!$H$4="Quarterly",EDATE(C26,3),EDATE(C26,1))))</f>
        <v>-</v>
      </c>
      <c r="D27" s="54">
        <f>IF(A27&gt;'New Lease Yearly'!$E$4,0,'New Lease Yearly'!$G$4)*((1+$M$4)^(((((IF($H$4="Yearly",ROUNDDOWN(IF(A27-($N$4)&lt;0,0,((A27-($N$4)/(($N$4))))/($N$4)),0),IF($H$4="Monthly",ROUNDDOWN(IF(A27-($N$4*12)&lt;0,0,((A27-(12*$N$4)/((12*$N$4))))/($N$4*12)),0),ROUNDDOWN(IF(A27-($N$4*4)&lt;0,0,((A27-(4*$N$4)/((4*$N$4))))/($N$4*4)),0)))))))))+(IF(A27=$E$4,$J$4,0))</f>
        <v>0</v>
      </c>
      <c r="E27" s="49">
        <f>IF(D27=0,0,1/((1+IF('New Lease Yearly'!$H$4="Yearly",'New Lease Yearly'!$D$4,IF('New Lease Yearly'!$H$4="Quarterly",'New Lease Yearly'!$D$4/4,'New Lease Yearly'!$D$4/12)))^IF($E$17=1,A26,A27)))</f>
        <v>0</v>
      </c>
      <c r="F27" s="55">
        <f t="shared" si="1"/>
        <v>0</v>
      </c>
      <c r="G27" s="56"/>
      <c r="H27" s="38">
        <f t="shared" si="9"/>
        <v>11</v>
      </c>
      <c r="I27" s="9" t="str">
        <f t="shared" si="2"/>
        <v>-</v>
      </c>
      <c r="J27" s="47">
        <f>IF(H27&gt;'New Lease Yearly'!$E$4,0,M26)</f>
        <v>0</v>
      </c>
      <c r="K27" s="47">
        <f>IF(IF('New Lease Yearly'!$H$4="Yearly",J27*'New Lease Yearly'!$D$4,IF('New Lease Yearly'!$H$4="Quarterly",J27*('New Lease Yearly'!$D$4/4),J27*'New Lease Yearly'!$D$4/12))&gt;0,IF('New Lease Yearly'!$H$4="Yearly",J27*'New Lease Yearly'!$D$4,IF('New Lease Yearly'!$H$4="Quarterly",J27*('New Lease Yearly'!$D$4/4),J27*'New Lease Yearly'!$D$4/12)),-L27-J27)</f>
        <v>0</v>
      </c>
      <c r="L27" s="47">
        <f t="shared" si="3"/>
        <v>0</v>
      </c>
      <c r="M27" s="47">
        <f t="shared" si="4"/>
        <v>0</v>
      </c>
      <c r="N27" s="57"/>
      <c r="O27" s="38">
        <v>11</v>
      </c>
      <c r="P27" s="58">
        <f t="shared" si="10"/>
        <v>47484</v>
      </c>
      <c r="Q27" s="47">
        <f t="shared" si="11"/>
        <v>3.7252902984619141E-9</v>
      </c>
      <c r="R27" s="47">
        <f>IF(S26&lt;1,0,-'New Lease Yearly'!$K$4/'New Lease Yearly'!$L$4)</f>
        <v>0</v>
      </c>
      <c r="S27" s="47">
        <f t="shared" si="6"/>
        <v>0</v>
      </c>
      <c r="AE27"/>
      <c r="AF27" s="6">
        <v>1000000</v>
      </c>
      <c r="AG27">
        <v>10</v>
      </c>
      <c r="AH27" s="6">
        <v>50000</v>
      </c>
      <c r="AJ27" s="12">
        <f t="shared" si="7"/>
        <v>7916.666666666667</v>
      </c>
    </row>
    <row r="28" spans="1:39" x14ac:dyDescent="0.25">
      <c r="A28" s="53">
        <f t="shared" si="8"/>
        <v>12</v>
      </c>
      <c r="B28" s="29">
        <f t="shared" si="0"/>
        <v>0</v>
      </c>
      <c r="C28" s="9" t="str">
        <f>IF(D28=0,"-",IF('New Lease Yearly'!$H$4="Yearly",EDATE(C27,12),IF('New Lease Yearly'!$H$4="Quarterly",EDATE(C27,3),EDATE(C27,1))))</f>
        <v>-</v>
      </c>
      <c r="D28" s="54">
        <f>IF(A28&gt;'New Lease Yearly'!$E$4,0,'New Lease Yearly'!$G$4)*((1+$M$4)^(((((IF($H$4="Yearly",ROUNDDOWN(IF(A28-($N$4)&lt;0,0,((A28-($N$4)/(($N$4))))/($N$4)),0),IF($H$4="Monthly",ROUNDDOWN(IF(A28-($N$4*12)&lt;0,0,((A28-(12*$N$4)/((12*$N$4))))/($N$4*12)),0),ROUNDDOWN(IF(A28-($N$4*4)&lt;0,0,((A28-(4*$N$4)/((4*$N$4))))/($N$4*4)),0)))))))))+(IF(A28=$E$4,$J$4,0))</f>
        <v>0</v>
      </c>
      <c r="E28" s="49">
        <f>IF(D28=0,0,1/((1+IF('New Lease Yearly'!$H$4="Yearly",'New Lease Yearly'!$D$4,IF('New Lease Yearly'!$H$4="Quarterly",'New Lease Yearly'!$D$4/4,'New Lease Yearly'!$D$4/12)))^IF($E$17=1,A27,A28)))</f>
        <v>0</v>
      </c>
      <c r="F28" s="55">
        <f t="shared" si="1"/>
        <v>0</v>
      </c>
      <c r="G28" s="56"/>
      <c r="H28" s="38">
        <f t="shared" si="9"/>
        <v>12</v>
      </c>
      <c r="I28" s="9" t="str">
        <f t="shared" si="2"/>
        <v>-</v>
      </c>
      <c r="J28" s="47">
        <f>IF(H28&gt;'New Lease Yearly'!$E$4,0,M27)</f>
        <v>0</v>
      </c>
      <c r="K28" s="47">
        <f>IF(IF('New Lease Yearly'!$H$4="Yearly",J28*'New Lease Yearly'!$D$4,IF('New Lease Yearly'!$H$4="Quarterly",J28*('New Lease Yearly'!$D$4/4),J28*'New Lease Yearly'!$D$4/12))&gt;0,IF('New Lease Yearly'!$H$4="Yearly",J28*'New Lease Yearly'!$D$4,IF('New Lease Yearly'!$H$4="Quarterly",J28*('New Lease Yearly'!$D$4/4),J28*'New Lease Yearly'!$D$4/12)),-L28-J28)</f>
        <v>0</v>
      </c>
      <c r="L28" s="47">
        <f t="shared" si="3"/>
        <v>0</v>
      </c>
      <c r="M28" s="47">
        <f t="shared" si="4"/>
        <v>0</v>
      </c>
      <c r="N28" s="57"/>
      <c r="O28" s="38">
        <v>12</v>
      </c>
      <c r="P28" s="58">
        <f t="shared" si="10"/>
        <v>47849</v>
      </c>
      <c r="Q28" s="47">
        <f t="shared" si="11"/>
        <v>0</v>
      </c>
      <c r="R28" s="47">
        <f>IF(S27&lt;1,0,-'New Lease Yearly'!$K$4/'New Lease Yearly'!$L$4)</f>
        <v>0</v>
      </c>
      <c r="S28" s="47">
        <f t="shared" si="6"/>
        <v>0</v>
      </c>
      <c r="AE28"/>
      <c r="AF28" s="6">
        <v>1000000</v>
      </c>
      <c r="AG28">
        <v>10</v>
      </c>
      <c r="AH28" s="6">
        <v>50000</v>
      </c>
      <c r="AJ28" s="12">
        <f t="shared" si="7"/>
        <v>7916.666666666667</v>
      </c>
    </row>
    <row r="29" spans="1:39" x14ac:dyDescent="0.25">
      <c r="A29" s="53">
        <f t="shared" si="8"/>
        <v>13</v>
      </c>
      <c r="B29" s="29">
        <f t="shared" si="0"/>
        <v>0</v>
      </c>
      <c r="C29" s="9" t="str">
        <f>IF(D29=0,"-",IF('New Lease Yearly'!$H$4="Yearly",EDATE(C28,12),IF('New Lease Yearly'!$H$4="Quarterly",EDATE(C28,3),EDATE(C28,1))))</f>
        <v>-</v>
      </c>
      <c r="D29" s="54">
        <f>IF(A29&gt;'New Lease Yearly'!$E$4,0,'New Lease Yearly'!$G$4)*((1+$M$4)^(((((IF($H$4="Yearly",ROUNDDOWN(IF(A29-($N$4)&lt;0,0,((A29-($N$4)/(($N$4))))/($N$4)),0),IF($H$4="Monthly",ROUNDDOWN(IF(A29-($N$4*12)&lt;0,0,((A29-(12*$N$4)/((12*$N$4))))/($N$4*12)),0),ROUNDDOWN(IF(A29-($N$4*4)&lt;0,0,((A29-(4*$N$4)/((4*$N$4))))/($N$4*4)),0)))))))))+(IF(A29=$E$4,$J$4,0))</f>
        <v>0</v>
      </c>
      <c r="E29" s="49">
        <f>IF(D29=0,0,1/((1+IF('New Lease Yearly'!$H$4="Yearly",'New Lease Yearly'!$D$4,IF('New Lease Yearly'!$H$4="Quarterly",'New Lease Yearly'!$D$4/4,'New Lease Yearly'!$D$4/12)))^IF($E$17=1,A28,A29)))</f>
        <v>0</v>
      </c>
      <c r="F29" s="55">
        <f t="shared" si="1"/>
        <v>0</v>
      </c>
      <c r="G29" s="56"/>
      <c r="H29" s="38">
        <f t="shared" si="9"/>
        <v>13</v>
      </c>
      <c r="I29" s="9" t="str">
        <f t="shared" si="2"/>
        <v>-</v>
      </c>
      <c r="J29" s="47">
        <f>IF(H29&gt;'New Lease Yearly'!$E$4,0,M28)</f>
        <v>0</v>
      </c>
      <c r="K29" s="47">
        <f>IF(IF('New Lease Yearly'!$H$4="Yearly",J29*'New Lease Yearly'!$D$4,IF('New Lease Yearly'!$H$4="Quarterly",J29*('New Lease Yearly'!$D$4/4),J29*'New Lease Yearly'!$D$4/12))&gt;0,IF('New Lease Yearly'!$H$4="Yearly",J29*'New Lease Yearly'!$D$4,IF('New Lease Yearly'!$H$4="Quarterly",J29*('New Lease Yearly'!$D$4/4),J29*'New Lease Yearly'!$D$4/12)),-L29-J29)</f>
        <v>0</v>
      </c>
      <c r="L29" s="47">
        <f t="shared" si="3"/>
        <v>0</v>
      </c>
      <c r="M29" s="47">
        <f t="shared" si="4"/>
        <v>0</v>
      </c>
      <c r="N29" s="57"/>
      <c r="O29" s="38">
        <v>13</v>
      </c>
      <c r="P29" s="58">
        <f t="shared" si="10"/>
        <v>48214</v>
      </c>
      <c r="Q29" s="47">
        <f t="shared" si="11"/>
        <v>0</v>
      </c>
      <c r="R29" s="47">
        <f>IF(S28&lt;1,0,-'New Lease Yearly'!$K$4/'New Lease Yearly'!$L$4)</f>
        <v>0</v>
      </c>
      <c r="S29" s="47">
        <f t="shared" si="6"/>
        <v>0</v>
      </c>
      <c r="AE29"/>
      <c r="AF29" s="6">
        <v>1000000</v>
      </c>
      <c r="AG29">
        <v>10</v>
      </c>
      <c r="AH29" s="6">
        <v>50000</v>
      </c>
      <c r="AJ29" s="12">
        <f t="shared" si="7"/>
        <v>7916.666666666667</v>
      </c>
    </row>
    <row r="30" spans="1:39" x14ac:dyDescent="0.25">
      <c r="A30" s="53">
        <f t="shared" si="8"/>
        <v>14</v>
      </c>
      <c r="B30" s="29">
        <f t="shared" si="0"/>
        <v>0</v>
      </c>
      <c r="C30" s="9" t="str">
        <f>IF(D30=0,"-",IF('New Lease Yearly'!$H$4="Yearly",EDATE(C29,12),IF('New Lease Yearly'!$H$4="Quarterly",EDATE(C29,3),EDATE(C29,1))))</f>
        <v>-</v>
      </c>
      <c r="D30" s="54">
        <f>IF(A30&gt;'New Lease Yearly'!$E$4,0,'New Lease Yearly'!$G$4)*((1+$M$4)^(((((IF($H$4="Yearly",ROUNDDOWN(IF(A30-($N$4)&lt;0,0,((A30-($N$4)/(($N$4))))/($N$4)),0),IF($H$4="Monthly",ROUNDDOWN(IF(A30-($N$4*12)&lt;0,0,((A30-(12*$N$4)/((12*$N$4))))/($N$4*12)),0),ROUNDDOWN(IF(A30-($N$4*4)&lt;0,0,((A30-(4*$N$4)/((4*$N$4))))/($N$4*4)),0)))))))))+(IF(A30=$E$4,$J$4,0))</f>
        <v>0</v>
      </c>
      <c r="E30" s="49">
        <f>IF(D30=0,0,1/((1+IF('New Lease Yearly'!$H$4="Yearly",'New Lease Yearly'!$D$4,IF('New Lease Yearly'!$H$4="Quarterly",'New Lease Yearly'!$D$4/4,'New Lease Yearly'!$D$4/12)))^IF($E$17=1,A29,A30)))</f>
        <v>0</v>
      </c>
      <c r="F30" s="55">
        <f t="shared" si="1"/>
        <v>0</v>
      </c>
      <c r="G30" s="56"/>
      <c r="H30" s="38">
        <f t="shared" si="9"/>
        <v>14</v>
      </c>
      <c r="I30" s="9" t="str">
        <f t="shared" si="2"/>
        <v>-</v>
      </c>
      <c r="J30" s="47">
        <f>IF(H30&gt;'New Lease Yearly'!$E$4,0,M29)</f>
        <v>0</v>
      </c>
      <c r="K30" s="47">
        <f>IF(IF('New Lease Yearly'!$H$4="Yearly",J30*'New Lease Yearly'!$D$4,IF('New Lease Yearly'!$H$4="Quarterly",J30*('New Lease Yearly'!$D$4/4),J30*'New Lease Yearly'!$D$4/12))&gt;0,IF('New Lease Yearly'!$H$4="Yearly",J30*'New Lease Yearly'!$D$4,IF('New Lease Yearly'!$H$4="Quarterly",J30*('New Lease Yearly'!$D$4/4),J30*'New Lease Yearly'!$D$4/12)),-L30-J30)</f>
        <v>0</v>
      </c>
      <c r="L30" s="47">
        <f t="shared" si="3"/>
        <v>0</v>
      </c>
      <c r="M30" s="47">
        <f t="shared" si="4"/>
        <v>0</v>
      </c>
      <c r="N30" s="57"/>
      <c r="O30" s="38">
        <v>14</v>
      </c>
      <c r="P30" s="58">
        <f t="shared" si="10"/>
        <v>48580</v>
      </c>
      <c r="Q30" s="47">
        <f t="shared" si="11"/>
        <v>0</v>
      </c>
      <c r="R30" s="47">
        <f>IF(S29&lt;1,0,-'New Lease Yearly'!$K$4/'New Lease Yearly'!$L$4)</f>
        <v>0</v>
      </c>
      <c r="S30" s="47">
        <f t="shared" si="6"/>
        <v>0</v>
      </c>
      <c r="AE30"/>
      <c r="AF30" s="6">
        <v>1000000</v>
      </c>
      <c r="AG30">
        <v>10</v>
      </c>
      <c r="AH30" s="6">
        <v>50000</v>
      </c>
      <c r="AJ30" s="12">
        <f t="shared" si="7"/>
        <v>7916.666666666667</v>
      </c>
    </row>
    <row r="31" spans="1:39" x14ac:dyDescent="0.25">
      <c r="A31" s="53">
        <f t="shared" si="8"/>
        <v>15</v>
      </c>
      <c r="B31" s="29">
        <f t="shared" si="0"/>
        <v>0</v>
      </c>
      <c r="C31" s="9" t="str">
        <f>IF(D31=0,"-",IF('New Lease Yearly'!$H$4="Yearly",EDATE(C30,12),IF('New Lease Yearly'!$H$4="Quarterly",EDATE(C30,3),EDATE(C30,1))))</f>
        <v>-</v>
      </c>
      <c r="D31" s="54">
        <f>IF(A31&gt;'New Lease Yearly'!$E$4,0,'New Lease Yearly'!$G$4)*((1+$M$4)^(((((IF($H$4="Yearly",ROUNDDOWN(IF(A31-($N$4)&lt;0,0,((A31-($N$4)/(($N$4))))/($N$4)),0),IF($H$4="Monthly",ROUNDDOWN(IF(A31-($N$4*12)&lt;0,0,((A31-(12*$N$4)/((12*$N$4))))/($N$4*12)),0),ROUNDDOWN(IF(A31-($N$4*4)&lt;0,0,((A31-(4*$N$4)/((4*$N$4))))/($N$4*4)),0)))))))))+(IF(A31=$E$4,$J$4,0))</f>
        <v>0</v>
      </c>
      <c r="E31" s="49">
        <f>IF(D31=0,0,1/((1+IF('New Lease Yearly'!$H$4="Yearly",'New Lease Yearly'!$D$4,IF('New Lease Yearly'!$H$4="Quarterly",'New Lease Yearly'!$D$4/4,'New Lease Yearly'!$D$4/12)))^IF($E$17=1,A30,A31)))</f>
        <v>0</v>
      </c>
      <c r="F31" s="55">
        <f t="shared" si="1"/>
        <v>0</v>
      </c>
      <c r="G31" s="56"/>
      <c r="H31" s="38">
        <f t="shared" si="9"/>
        <v>15</v>
      </c>
      <c r="I31" s="9" t="str">
        <f t="shared" si="2"/>
        <v>-</v>
      </c>
      <c r="J31" s="47">
        <f>IF(H31&gt;'New Lease Yearly'!$E$4,0,M30)</f>
        <v>0</v>
      </c>
      <c r="K31" s="47">
        <f>IF(IF('New Lease Yearly'!$H$4="Yearly",J31*'New Lease Yearly'!$D$4,IF('New Lease Yearly'!$H$4="Quarterly",J31*('New Lease Yearly'!$D$4/4),J31*'New Lease Yearly'!$D$4/12))&gt;0,IF('New Lease Yearly'!$H$4="Yearly",J31*'New Lease Yearly'!$D$4,IF('New Lease Yearly'!$H$4="Quarterly",J31*('New Lease Yearly'!$D$4/4),J31*'New Lease Yearly'!$D$4/12)),-L31-J31)</f>
        <v>0</v>
      </c>
      <c r="L31" s="47">
        <f t="shared" si="3"/>
        <v>0</v>
      </c>
      <c r="M31" s="47">
        <f t="shared" si="4"/>
        <v>0</v>
      </c>
      <c r="N31" s="57"/>
      <c r="O31" s="38">
        <v>15</v>
      </c>
      <c r="P31" s="58">
        <f t="shared" si="10"/>
        <v>48945</v>
      </c>
      <c r="Q31" s="47">
        <f t="shared" si="11"/>
        <v>0</v>
      </c>
      <c r="R31" s="47">
        <f>IF(S30&lt;1,0,-'New Lease Yearly'!$K$4/'New Lease Yearly'!$L$4)</f>
        <v>0</v>
      </c>
      <c r="S31" s="47">
        <f t="shared" si="6"/>
        <v>0</v>
      </c>
      <c r="AE31"/>
      <c r="AF31" s="6">
        <v>1000000</v>
      </c>
      <c r="AG31">
        <v>10</v>
      </c>
      <c r="AH31" s="6">
        <v>50000</v>
      </c>
    </row>
    <row r="32" spans="1:39" x14ac:dyDescent="0.25">
      <c r="A32" s="53">
        <f t="shared" si="8"/>
        <v>16</v>
      </c>
      <c r="B32" s="29">
        <f t="shared" si="0"/>
        <v>0</v>
      </c>
      <c r="C32" s="9" t="str">
        <f>IF(D32=0,"-",IF('New Lease Yearly'!$H$4="Yearly",EDATE(C31,12),IF('New Lease Yearly'!$H$4="Quarterly",EDATE(C31,3),EDATE(C31,1))))</f>
        <v>-</v>
      </c>
      <c r="D32" s="54">
        <f>IF(A32&gt;'New Lease Yearly'!$E$4,0,'New Lease Yearly'!$G$4)*((1+$M$4)^(((((IF($H$4="Yearly",ROUNDDOWN(IF(A32-($N$4)&lt;0,0,((A32-($N$4)/(($N$4))))/($N$4)),0),IF($H$4="Monthly",ROUNDDOWN(IF(A32-($N$4*12)&lt;0,0,((A32-(12*$N$4)/((12*$N$4))))/($N$4*12)),0),ROUNDDOWN(IF(A32-($N$4*4)&lt;0,0,((A32-(4*$N$4)/((4*$N$4))))/($N$4*4)),0)))))))))+(IF(A32=$E$4,$J$4,0))</f>
        <v>0</v>
      </c>
      <c r="E32" s="49">
        <f>IF(D32=0,0,1/((1+IF('New Lease Yearly'!$H$4="Yearly",'New Lease Yearly'!$D$4,IF('New Lease Yearly'!$H$4="Quarterly",'New Lease Yearly'!$D$4/4,'New Lease Yearly'!$D$4/12)))^IF($E$17=1,A31,A32)))</f>
        <v>0</v>
      </c>
      <c r="F32" s="55">
        <f t="shared" si="1"/>
        <v>0</v>
      </c>
      <c r="G32" s="56"/>
      <c r="H32" s="38">
        <f t="shared" si="9"/>
        <v>16</v>
      </c>
      <c r="I32" s="9" t="str">
        <f t="shared" si="2"/>
        <v>-</v>
      </c>
      <c r="J32" s="47">
        <f>IF(H32&gt;'New Lease Yearly'!$E$4,0,M31)</f>
        <v>0</v>
      </c>
      <c r="K32" s="47">
        <f>IF(IF('New Lease Yearly'!$H$4="Yearly",J32*'New Lease Yearly'!$D$4,IF('New Lease Yearly'!$H$4="Quarterly",J32*('New Lease Yearly'!$D$4/4),J32*'New Lease Yearly'!$D$4/12))&gt;0,IF('New Lease Yearly'!$H$4="Yearly",J32*'New Lease Yearly'!$D$4,IF('New Lease Yearly'!$H$4="Quarterly",J32*('New Lease Yearly'!$D$4/4),J32*'New Lease Yearly'!$D$4/12)),-L32-J32)</f>
        <v>0</v>
      </c>
      <c r="L32" s="47">
        <f t="shared" si="3"/>
        <v>0</v>
      </c>
      <c r="M32" s="47">
        <f t="shared" si="4"/>
        <v>0</v>
      </c>
      <c r="N32" s="57"/>
      <c r="O32" s="38">
        <v>16</v>
      </c>
      <c r="P32" s="58">
        <f t="shared" si="10"/>
        <v>49310</v>
      </c>
      <c r="Q32" s="47">
        <f t="shared" si="11"/>
        <v>0</v>
      </c>
      <c r="R32" s="47">
        <f>IF(S31&lt;1,0,-'New Lease Yearly'!$K$4/'New Lease Yearly'!$L$4)</f>
        <v>0</v>
      </c>
      <c r="S32" s="47">
        <f t="shared" si="6"/>
        <v>0</v>
      </c>
      <c r="AE32"/>
      <c r="AF32" s="6"/>
    </row>
    <row r="33" spans="1:37" x14ac:dyDescent="0.25">
      <c r="A33" s="53">
        <f t="shared" si="8"/>
        <v>17</v>
      </c>
      <c r="B33" s="29">
        <f t="shared" si="0"/>
        <v>0</v>
      </c>
      <c r="C33" s="9" t="str">
        <f>IF(D33=0,"-",IF('New Lease Yearly'!$H$4="Yearly",EDATE(C32,12),IF('New Lease Yearly'!$H$4="Quarterly",EDATE(C32,3),EDATE(C32,1))))</f>
        <v>-</v>
      </c>
      <c r="D33" s="54">
        <f>IF(A33&gt;'New Lease Yearly'!$E$4,0,'New Lease Yearly'!$G$4)*((1+$M$4)^(((((IF($H$4="Yearly",ROUNDDOWN(IF(A33-($N$4)&lt;0,0,((A33-($N$4)/(($N$4))))/($N$4)),0),IF($H$4="Monthly",ROUNDDOWN(IF(A33-($N$4*12)&lt;0,0,((A33-(12*$N$4)/((12*$N$4))))/($N$4*12)),0),ROUNDDOWN(IF(A33-($N$4*4)&lt;0,0,((A33-(4*$N$4)/((4*$N$4))))/($N$4*4)),0)))))))))+(IF(A33=$E$4,$J$4,0))</f>
        <v>0</v>
      </c>
      <c r="E33" s="49">
        <f>IF(D33=0,0,1/((1+IF('New Lease Yearly'!$H$4="Yearly",'New Lease Yearly'!$D$4,IF('New Lease Yearly'!$H$4="Quarterly",'New Lease Yearly'!$D$4/4,'New Lease Yearly'!$D$4/12)))^IF($E$17=1,A32,A33)))</f>
        <v>0</v>
      </c>
      <c r="F33" s="55">
        <f t="shared" si="1"/>
        <v>0</v>
      </c>
      <c r="G33" s="56"/>
      <c r="H33" s="38">
        <f t="shared" si="9"/>
        <v>17</v>
      </c>
      <c r="I33" s="9" t="str">
        <f t="shared" si="2"/>
        <v>-</v>
      </c>
      <c r="J33" s="47">
        <f>IF(H33&gt;'New Lease Yearly'!$E$4,0,M32)</f>
        <v>0</v>
      </c>
      <c r="K33" s="47">
        <f>IF(IF('New Lease Yearly'!$H$4="Yearly",J33*'New Lease Yearly'!$D$4,IF('New Lease Yearly'!$H$4="Quarterly",J33*('New Lease Yearly'!$D$4/4),J33*'New Lease Yearly'!$D$4/12))&gt;0,IF('New Lease Yearly'!$H$4="Yearly",J33*'New Lease Yearly'!$D$4,IF('New Lease Yearly'!$H$4="Quarterly",J33*('New Lease Yearly'!$D$4/4),J33*'New Lease Yearly'!$D$4/12)),-L33-J33)</f>
        <v>0</v>
      </c>
      <c r="L33" s="47">
        <f t="shared" si="3"/>
        <v>0</v>
      </c>
      <c r="M33" s="47">
        <f t="shared" si="4"/>
        <v>0</v>
      </c>
      <c r="N33" s="57"/>
      <c r="O33" s="38">
        <v>17</v>
      </c>
      <c r="P33" s="58">
        <f t="shared" si="10"/>
        <v>49675</v>
      </c>
      <c r="Q33" s="47">
        <f t="shared" si="11"/>
        <v>0</v>
      </c>
      <c r="R33" s="47">
        <f>IF(S32&lt;1,0,-'New Lease Yearly'!$K$4/'New Lease Yearly'!$L$4)</f>
        <v>0</v>
      </c>
      <c r="S33" s="47">
        <f t="shared" si="6"/>
        <v>0</v>
      </c>
      <c r="AE33"/>
      <c r="AF33" s="6"/>
      <c r="AI33" t="s">
        <v>44</v>
      </c>
    </row>
    <row r="34" spans="1:37" x14ac:dyDescent="0.25">
      <c r="A34" s="53">
        <f t="shared" si="8"/>
        <v>18</v>
      </c>
      <c r="B34" s="29">
        <f t="shared" si="0"/>
        <v>0</v>
      </c>
      <c r="C34" s="9" t="str">
        <f>IF(D34=0,"-",IF('New Lease Yearly'!$H$4="Yearly",EDATE(C33,12),IF('New Lease Yearly'!$H$4="Quarterly",EDATE(C33,3),EDATE(C33,1))))</f>
        <v>-</v>
      </c>
      <c r="D34" s="54">
        <f>IF(A34&gt;'New Lease Yearly'!$E$4,0,'New Lease Yearly'!$G$4)*((1+$M$4)^(((((IF($H$4="Yearly",ROUNDDOWN(IF(A34-($N$4)&lt;0,0,((A34-($N$4)/(($N$4))))/($N$4)),0),IF($H$4="Monthly",ROUNDDOWN(IF(A34-($N$4*12)&lt;0,0,((A34-(12*$N$4)/((12*$N$4))))/($N$4*12)),0),ROUNDDOWN(IF(A34-($N$4*4)&lt;0,0,((A34-(4*$N$4)/((4*$N$4))))/($N$4*4)),0)))))))))+(IF(A34=$E$4,$J$4,0))</f>
        <v>0</v>
      </c>
      <c r="E34" s="49">
        <f>IF(D34=0,0,1/((1+IF('New Lease Yearly'!$H$4="Yearly",'New Lease Yearly'!$D$4,IF('New Lease Yearly'!$H$4="Quarterly",'New Lease Yearly'!$D$4/4,'New Lease Yearly'!$D$4/12)))^IF($E$17=1,A33,A34)))</f>
        <v>0</v>
      </c>
      <c r="F34" s="55">
        <f t="shared" si="1"/>
        <v>0</v>
      </c>
      <c r="G34" s="56"/>
      <c r="H34" s="38">
        <f t="shared" si="9"/>
        <v>18</v>
      </c>
      <c r="I34" s="9" t="str">
        <f t="shared" si="2"/>
        <v>-</v>
      </c>
      <c r="J34" s="47">
        <f>IF(H34&gt;'New Lease Yearly'!$E$4,0,M33)</f>
        <v>0</v>
      </c>
      <c r="K34" s="47">
        <f>IF(IF('New Lease Yearly'!$H$4="Yearly",J34*'New Lease Yearly'!$D$4,IF('New Lease Yearly'!$H$4="Quarterly",J34*('New Lease Yearly'!$D$4/4),J34*'New Lease Yearly'!$D$4/12))&gt;0,IF('New Lease Yearly'!$H$4="Yearly",J34*'New Lease Yearly'!$D$4,IF('New Lease Yearly'!$H$4="Quarterly",J34*('New Lease Yearly'!$D$4/4),J34*'New Lease Yearly'!$D$4/12)),-L34-J34)</f>
        <v>0</v>
      </c>
      <c r="L34" s="47">
        <f t="shared" si="3"/>
        <v>0</v>
      </c>
      <c r="M34" s="47">
        <f t="shared" si="4"/>
        <v>0</v>
      </c>
      <c r="N34" s="57"/>
      <c r="O34" s="38">
        <v>18</v>
      </c>
      <c r="P34" s="58">
        <f t="shared" si="10"/>
        <v>50041</v>
      </c>
      <c r="Q34" s="47">
        <f t="shared" si="11"/>
        <v>0</v>
      </c>
      <c r="R34" s="47">
        <f>IF(S33&lt;1,0,-'New Lease Yearly'!$K$4/'New Lease Yearly'!$L$4)</f>
        <v>0</v>
      </c>
      <c r="S34" s="47">
        <f t="shared" si="6"/>
        <v>0</v>
      </c>
      <c r="AE34"/>
      <c r="AF34" s="6"/>
    </row>
    <row r="35" spans="1:37" x14ac:dyDescent="0.25">
      <c r="A35" s="53">
        <f t="shared" si="8"/>
        <v>19</v>
      </c>
      <c r="B35" s="29">
        <f t="shared" si="0"/>
        <v>0</v>
      </c>
      <c r="C35" s="9" t="str">
        <f>IF(D35=0,"-",IF('New Lease Yearly'!$H$4="Yearly",EDATE(C34,12),IF('New Lease Yearly'!$H$4="Quarterly",EDATE(C34,3),EDATE(C34,1))))</f>
        <v>-</v>
      </c>
      <c r="D35" s="54">
        <f>IF(A35&gt;'New Lease Yearly'!$E$4,0,'New Lease Yearly'!$G$4)*((1+$M$4)^(((((IF($H$4="Yearly",ROUNDDOWN(IF(A35-($N$4)&lt;0,0,((A35-($N$4)/(($N$4))))/($N$4)),0),IF($H$4="Monthly",ROUNDDOWN(IF(A35-($N$4*12)&lt;0,0,((A35-(12*$N$4)/((12*$N$4))))/($N$4*12)),0),ROUNDDOWN(IF(A35-($N$4*4)&lt;0,0,((A35-(4*$N$4)/((4*$N$4))))/($N$4*4)),0)))))))))+(IF(A35=$E$4,$J$4,0))</f>
        <v>0</v>
      </c>
      <c r="E35" s="49">
        <f>IF(D35=0,0,1/((1+IF('New Lease Yearly'!$H$4="Yearly",'New Lease Yearly'!$D$4,IF('New Lease Yearly'!$H$4="Quarterly",'New Lease Yearly'!$D$4/4,'New Lease Yearly'!$D$4/12)))^IF($E$17=1,A34,A35)))</f>
        <v>0</v>
      </c>
      <c r="F35" s="55">
        <f t="shared" si="1"/>
        <v>0</v>
      </c>
      <c r="G35" s="56"/>
      <c r="H35" s="38">
        <f t="shared" si="9"/>
        <v>19</v>
      </c>
      <c r="I35" s="9" t="str">
        <f t="shared" si="2"/>
        <v>-</v>
      </c>
      <c r="J35" s="47">
        <f>IF(H35&gt;'New Lease Yearly'!$E$4,0,M34)</f>
        <v>0</v>
      </c>
      <c r="K35" s="47">
        <f>IF(IF('New Lease Yearly'!$H$4="Yearly",J35*'New Lease Yearly'!$D$4,IF('New Lease Yearly'!$H$4="Quarterly",J35*('New Lease Yearly'!$D$4/4),J35*'New Lease Yearly'!$D$4/12))&gt;0,IF('New Lease Yearly'!$H$4="Yearly",J35*'New Lease Yearly'!$D$4,IF('New Lease Yearly'!$H$4="Quarterly",J35*('New Lease Yearly'!$D$4/4),J35*'New Lease Yearly'!$D$4/12)),-L35-J35)</f>
        <v>0</v>
      </c>
      <c r="L35" s="47">
        <f t="shared" si="3"/>
        <v>0</v>
      </c>
      <c r="M35" s="47">
        <f t="shared" si="4"/>
        <v>0</v>
      </c>
      <c r="N35" s="57"/>
      <c r="O35" s="38">
        <v>19</v>
      </c>
      <c r="P35" s="58">
        <f t="shared" si="10"/>
        <v>50406</v>
      </c>
      <c r="Q35" s="47">
        <f t="shared" si="11"/>
        <v>0</v>
      </c>
      <c r="R35" s="47">
        <f>IF(S34&lt;1,0,-'New Lease Yearly'!$K$4/'New Lease Yearly'!$L$4)</f>
        <v>0</v>
      </c>
      <c r="S35" s="47">
        <f t="shared" si="6"/>
        <v>0</v>
      </c>
      <c r="AE35"/>
      <c r="AF35" s="6">
        <v>1000000</v>
      </c>
      <c r="AG35" s="45">
        <v>0.1</v>
      </c>
      <c r="AJ35" s="12">
        <f>AF35*AG35</f>
        <v>100000</v>
      </c>
      <c r="AK35" s="12">
        <f>AF35-AJ35</f>
        <v>900000</v>
      </c>
    </row>
    <row r="36" spans="1:37" x14ac:dyDescent="0.25">
      <c r="A36" s="53">
        <f t="shared" si="8"/>
        <v>20</v>
      </c>
      <c r="B36" s="29">
        <f t="shared" si="0"/>
        <v>0</v>
      </c>
      <c r="C36" s="9" t="str">
        <f>IF(D36=0,"-",IF('New Lease Yearly'!$H$4="Yearly",EDATE(C35,12),IF('New Lease Yearly'!$H$4="Quarterly",EDATE(C35,3),EDATE(C35,1))))</f>
        <v>-</v>
      </c>
      <c r="D36" s="54">
        <f>IF(A36&gt;'New Lease Yearly'!$E$4,0,'New Lease Yearly'!$G$4)*((1+$M$4)^(((((IF($H$4="Yearly",ROUNDDOWN(IF(A36-($N$4)&lt;0,0,((A36-($N$4)/(($N$4))))/($N$4)),0),IF($H$4="Monthly",ROUNDDOWN(IF(A36-($N$4*12)&lt;0,0,((A36-(12*$N$4)/((12*$N$4))))/($N$4*12)),0),ROUNDDOWN(IF(A36-($N$4*4)&lt;0,0,((A36-(4*$N$4)/((4*$N$4))))/($N$4*4)),0)))))))))+(IF(A36=$E$4,$J$4,0))</f>
        <v>0</v>
      </c>
      <c r="E36" s="49">
        <f>IF(D36=0,0,1/((1+IF('New Lease Yearly'!$H$4="Yearly",'New Lease Yearly'!$D$4,IF('New Lease Yearly'!$H$4="Quarterly",'New Lease Yearly'!$D$4/4,'New Lease Yearly'!$D$4/12)))^IF($E$17=1,A35,A36)))</f>
        <v>0</v>
      </c>
      <c r="F36" s="55">
        <f t="shared" si="1"/>
        <v>0</v>
      </c>
      <c r="G36" s="56"/>
      <c r="H36" s="38">
        <f t="shared" si="9"/>
        <v>20</v>
      </c>
      <c r="I36" s="9" t="str">
        <f t="shared" si="2"/>
        <v>-</v>
      </c>
      <c r="J36" s="47">
        <f>IF(H36&gt;'New Lease Yearly'!$E$4,0,M35)</f>
        <v>0</v>
      </c>
      <c r="K36" s="47">
        <f>IF(IF('New Lease Yearly'!$H$4="Yearly",J36*'New Lease Yearly'!$D$4,IF('New Lease Yearly'!$H$4="Quarterly",J36*('New Lease Yearly'!$D$4/4),J36*'New Lease Yearly'!$D$4/12))&gt;0,IF('New Lease Yearly'!$H$4="Yearly",J36*'New Lease Yearly'!$D$4,IF('New Lease Yearly'!$H$4="Quarterly",J36*('New Lease Yearly'!$D$4/4),J36*'New Lease Yearly'!$D$4/12)),-L36-J36)</f>
        <v>0</v>
      </c>
      <c r="L36" s="47">
        <f t="shared" si="3"/>
        <v>0</v>
      </c>
      <c r="M36" s="47">
        <f t="shared" si="4"/>
        <v>0</v>
      </c>
      <c r="N36" s="57"/>
      <c r="O36" s="38">
        <v>20</v>
      </c>
      <c r="P36" s="58">
        <f t="shared" si="10"/>
        <v>50771</v>
      </c>
      <c r="Q36" s="47">
        <f t="shared" si="11"/>
        <v>0</v>
      </c>
      <c r="R36" s="47">
        <f>IF(S35&lt;1,0,-'New Lease Yearly'!$K$4/'New Lease Yearly'!$L$4)</f>
        <v>0</v>
      </c>
      <c r="S36" s="47">
        <f t="shared" si="6"/>
        <v>0</v>
      </c>
      <c r="AE36"/>
      <c r="AF36" s="6">
        <f>AK35</f>
        <v>900000</v>
      </c>
      <c r="AG36" s="45">
        <v>0.1</v>
      </c>
      <c r="AJ36" s="12">
        <f>AF36*AG36</f>
        <v>90000</v>
      </c>
      <c r="AK36" s="12">
        <f>AF36-AJ36</f>
        <v>810000</v>
      </c>
    </row>
    <row r="37" spans="1:37" x14ac:dyDescent="0.25">
      <c r="A37" s="53">
        <f t="shared" si="8"/>
        <v>21</v>
      </c>
      <c r="B37" s="29">
        <f t="shared" si="0"/>
        <v>0</v>
      </c>
      <c r="C37" s="9" t="str">
        <f>IF(D37=0,"-",IF('New Lease Yearly'!$H$4="Yearly",EDATE(C36,12),IF('New Lease Yearly'!$H$4="Quarterly",EDATE(C36,3),EDATE(C36,1))))</f>
        <v>-</v>
      </c>
      <c r="D37" s="54">
        <f>IF(A37&gt;'New Lease Yearly'!$E$4,0,'New Lease Yearly'!$G$4)*((1+$M$4)^(((((IF($H$4="Yearly",ROUNDDOWN(IF(A37-($N$4)&lt;0,0,((A37-($N$4)/(($N$4))))/($N$4)),0),IF($H$4="Monthly",ROUNDDOWN(IF(A37-($N$4*12)&lt;0,0,((A37-(12*$N$4)/((12*$N$4))))/($N$4*12)),0),ROUNDDOWN(IF(A37-($N$4*4)&lt;0,0,((A37-(4*$N$4)/((4*$N$4))))/($N$4*4)),0)))))))))+(IF(A37=$E$4,$J$4,0))</f>
        <v>0</v>
      </c>
      <c r="E37" s="49">
        <f>IF(D37=0,0,1/((1+IF('New Lease Yearly'!$H$4="Yearly",'New Lease Yearly'!$D$4,IF('New Lease Yearly'!$H$4="Quarterly",'New Lease Yearly'!$D$4/4,'New Lease Yearly'!$D$4/12)))^IF($E$17=1,A36,A37)))</f>
        <v>0</v>
      </c>
      <c r="F37" s="55">
        <f t="shared" si="1"/>
        <v>0</v>
      </c>
      <c r="G37" s="56"/>
      <c r="H37" s="38">
        <f t="shared" si="9"/>
        <v>21</v>
      </c>
      <c r="I37" s="9" t="str">
        <f t="shared" si="2"/>
        <v>-</v>
      </c>
      <c r="J37" s="47">
        <f>IF(H37&gt;'New Lease Yearly'!$E$4,0,M36)</f>
        <v>0</v>
      </c>
      <c r="K37" s="47">
        <f>IF(IF('New Lease Yearly'!$H$4="Yearly",J37*'New Lease Yearly'!$D$4,IF('New Lease Yearly'!$H$4="Quarterly",J37*('New Lease Yearly'!$D$4/4),J37*'New Lease Yearly'!$D$4/12))&gt;0,IF('New Lease Yearly'!$H$4="Yearly",J37*'New Lease Yearly'!$D$4,IF('New Lease Yearly'!$H$4="Quarterly",J37*('New Lease Yearly'!$D$4/4),J37*'New Lease Yearly'!$D$4/12)),-L37-J37)</f>
        <v>0</v>
      </c>
      <c r="L37" s="47">
        <f t="shared" si="3"/>
        <v>0</v>
      </c>
      <c r="M37" s="47">
        <f t="shared" si="4"/>
        <v>0</v>
      </c>
      <c r="N37" s="57"/>
      <c r="O37" s="38">
        <v>21</v>
      </c>
      <c r="P37" s="58">
        <f t="shared" si="10"/>
        <v>51136</v>
      </c>
      <c r="Q37" s="47">
        <f t="shared" si="11"/>
        <v>0</v>
      </c>
      <c r="R37" s="47">
        <f>IF(S36&lt;1,0,-'New Lease Yearly'!$K$4/'New Lease Yearly'!$L$4)</f>
        <v>0</v>
      </c>
      <c r="S37" s="47">
        <f t="shared" si="6"/>
        <v>0</v>
      </c>
      <c r="AE37"/>
      <c r="AF37" s="6">
        <f t="shared" ref="AF37:AF47" si="12">AK36</f>
        <v>810000</v>
      </c>
      <c r="AG37" s="45">
        <v>0.1</v>
      </c>
      <c r="AJ37" s="12">
        <f t="shared" ref="AJ37:AJ47" si="13">AF37*AG37</f>
        <v>81000</v>
      </c>
      <c r="AK37" s="12">
        <f t="shared" ref="AK37:AK47" si="14">AF37-AJ37</f>
        <v>729000</v>
      </c>
    </row>
    <row r="38" spans="1:37" x14ac:dyDescent="0.25">
      <c r="A38" s="53">
        <f t="shared" si="8"/>
        <v>22</v>
      </c>
      <c r="B38" s="29">
        <f t="shared" si="0"/>
        <v>0</v>
      </c>
      <c r="C38" s="9" t="str">
        <f>IF(D38=0,"-",IF('New Lease Yearly'!$H$4="Yearly",EDATE(C37,12),IF('New Lease Yearly'!$H$4="Quarterly",EDATE(C37,3),EDATE(C37,1))))</f>
        <v>-</v>
      </c>
      <c r="D38" s="54">
        <f>IF(A38&gt;'New Lease Yearly'!$E$4,0,'New Lease Yearly'!$G$4)*((1+$M$4)^(((((IF($H$4="Yearly",ROUNDDOWN(IF(A38-($N$4)&lt;0,0,((A38-($N$4)/(($N$4))))/($N$4)),0),IF($H$4="Monthly",ROUNDDOWN(IF(A38-($N$4*12)&lt;0,0,((A38-(12*$N$4)/((12*$N$4))))/($N$4*12)),0),ROUNDDOWN(IF(A38-($N$4*4)&lt;0,0,((A38-(4*$N$4)/((4*$N$4))))/($N$4*4)),0)))))))))+(IF(A38=$E$4,$J$4,0))</f>
        <v>0</v>
      </c>
      <c r="E38" s="49">
        <f>IF(D38=0,0,1/((1+IF('New Lease Yearly'!$H$4="Yearly",'New Lease Yearly'!$D$4,IF('New Lease Yearly'!$H$4="Quarterly",'New Lease Yearly'!$D$4/4,'New Lease Yearly'!$D$4/12)))^IF($E$17=1,A37,A38)))</f>
        <v>0</v>
      </c>
      <c r="F38" s="55">
        <f t="shared" si="1"/>
        <v>0</v>
      </c>
      <c r="G38" s="56"/>
      <c r="H38" s="38">
        <f t="shared" si="9"/>
        <v>22</v>
      </c>
      <c r="I38" s="9" t="str">
        <f t="shared" si="2"/>
        <v>-</v>
      </c>
      <c r="J38" s="47">
        <f>IF(H38&gt;'New Lease Yearly'!$E$4,0,M37)</f>
        <v>0</v>
      </c>
      <c r="K38" s="47">
        <f>IF(IF('New Lease Yearly'!$H$4="Yearly",J38*'New Lease Yearly'!$D$4,IF('New Lease Yearly'!$H$4="Quarterly",J38*('New Lease Yearly'!$D$4/4),J38*'New Lease Yearly'!$D$4/12))&gt;0,IF('New Lease Yearly'!$H$4="Yearly",J38*'New Lease Yearly'!$D$4,IF('New Lease Yearly'!$H$4="Quarterly",J38*('New Lease Yearly'!$D$4/4),J38*'New Lease Yearly'!$D$4/12)),-L38-J38)</f>
        <v>0</v>
      </c>
      <c r="L38" s="47">
        <f t="shared" si="3"/>
        <v>0</v>
      </c>
      <c r="M38" s="47">
        <f t="shared" si="4"/>
        <v>0</v>
      </c>
      <c r="N38" s="57"/>
      <c r="O38" s="38">
        <v>22</v>
      </c>
      <c r="P38" s="58">
        <f t="shared" si="10"/>
        <v>51502</v>
      </c>
      <c r="Q38" s="47">
        <f t="shared" si="11"/>
        <v>0</v>
      </c>
      <c r="R38" s="47">
        <f>IF(S37&lt;1,0,-'New Lease Yearly'!$K$4/'New Lease Yearly'!$L$4)</f>
        <v>0</v>
      </c>
      <c r="S38" s="47">
        <f t="shared" si="6"/>
        <v>0</v>
      </c>
      <c r="AE38"/>
      <c r="AF38" s="6">
        <f t="shared" si="12"/>
        <v>729000</v>
      </c>
      <c r="AG38" s="45">
        <v>0.1</v>
      </c>
      <c r="AJ38" s="12">
        <f t="shared" si="13"/>
        <v>72900</v>
      </c>
      <c r="AK38" s="12">
        <f t="shared" si="14"/>
        <v>656100</v>
      </c>
    </row>
    <row r="39" spans="1:37" x14ac:dyDescent="0.25">
      <c r="A39" s="53">
        <f t="shared" si="8"/>
        <v>23</v>
      </c>
      <c r="B39" s="29">
        <f t="shared" si="0"/>
        <v>0</v>
      </c>
      <c r="C39" s="9" t="str">
        <f>IF(D39=0,"-",IF('New Lease Yearly'!$H$4="Yearly",EDATE(C38,12),IF('New Lease Yearly'!$H$4="Quarterly",EDATE(C38,3),EDATE(C38,1))))</f>
        <v>-</v>
      </c>
      <c r="D39" s="54">
        <f>IF(A39&gt;'New Lease Yearly'!$E$4,0,'New Lease Yearly'!$G$4)*((1+$M$4)^(((((IF($H$4="Yearly",ROUNDDOWN(IF(A39-($N$4)&lt;0,0,((A39-($N$4)/(($N$4))))/($N$4)),0),IF($H$4="Monthly",ROUNDDOWN(IF(A39-($N$4*12)&lt;0,0,((A39-(12*$N$4)/((12*$N$4))))/($N$4*12)),0),ROUNDDOWN(IF(A39-($N$4*4)&lt;0,0,((A39-(4*$N$4)/((4*$N$4))))/($N$4*4)),0)))))))))+(IF(A39=$E$4,$J$4,0))</f>
        <v>0</v>
      </c>
      <c r="E39" s="49">
        <f>IF(D39=0,0,1/((1+IF('New Lease Yearly'!$H$4="Yearly",'New Lease Yearly'!$D$4,IF('New Lease Yearly'!$H$4="Quarterly",'New Lease Yearly'!$D$4/4,'New Lease Yearly'!$D$4/12)))^IF($E$17=1,A38,A39)))</f>
        <v>0</v>
      </c>
      <c r="F39" s="55">
        <f t="shared" si="1"/>
        <v>0</v>
      </c>
      <c r="G39" s="56"/>
      <c r="H39" s="38">
        <f t="shared" si="9"/>
        <v>23</v>
      </c>
      <c r="I39" s="9" t="str">
        <f t="shared" si="2"/>
        <v>-</v>
      </c>
      <c r="J39" s="47">
        <f>IF(H39&gt;'New Lease Yearly'!$E$4,0,M38)</f>
        <v>0</v>
      </c>
      <c r="K39" s="47">
        <f>IF(IF('New Lease Yearly'!$H$4="Yearly",J39*'New Lease Yearly'!$D$4,IF('New Lease Yearly'!$H$4="Quarterly",J39*('New Lease Yearly'!$D$4/4),J39*'New Lease Yearly'!$D$4/12))&gt;0,IF('New Lease Yearly'!$H$4="Yearly",J39*'New Lease Yearly'!$D$4,IF('New Lease Yearly'!$H$4="Quarterly",J39*('New Lease Yearly'!$D$4/4),J39*'New Lease Yearly'!$D$4/12)),-L39-J39)</f>
        <v>0</v>
      </c>
      <c r="L39" s="47">
        <f t="shared" si="3"/>
        <v>0</v>
      </c>
      <c r="M39" s="47">
        <f t="shared" si="4"/>
        <v>0</v>
      </c>
      <c r="N39" s="57"/>
      <c r="O39" s="38">
        <v>23</v>
      </c>
      <c r="P39" s="58">
        <f t="shared" si="10"/>
        <v>51867</v>
      </c>
      <c r="Q39" s="47">
        <f t="shared" si="11"/>
        <v>0</v>
      </c>
      <c r="R39" s="47">
        <f>IF(S38&lt;1,0,-'New Lease Yearly'!$K$4/'New Lease Yearly'!$L$4)</f>
        <v>0</v>
      </c>
      <c r="S39" s="47">
        <f t="shared" si="6"/>
        <v>0</v>
      </c>
      <c r="AE39"/>
      <c r="AF39" s="6">
        <f t="shared" si="12"/>
        <v>656100</v>
      </c>
      <c r="AG39" s="45">
        <v>0.1</v>
      </c>
      <c r="AJ39" s="12">
        <f t="shared" si="13"/>
        <v>65610</v>
      </c>
      <c r="AK39" s="12">
        <f t="shared" si="14"/>
        <v>590490</v>
      </c>
    </row>
    <row r="40" spans="1:37" x14ac:dyDescent="0.25">
      <c r="A40" s="53">
        <f t="shared" si="8"/>
        <v>24</v>
      </c>
      <c r="B40" s="29">
        <f t="shared" si="0"/>
        <v>0</v>
      </c>
      <c r="C40" s="9" t="str">
        <f>IF(D40=0,"-",IF('New Lease Yearly'!$H$4="Yearly",EDATE(C39,12),IF('New Lease Yearly'!$H$4="Quarterly",EDATE(C39,3),EDATE(C39,1))))</f>
        <v>-</v>
      </c>
      <c r="D40" s="54">
        <f>IF(A40&gt;'New Lease Yearly'!$E$4,0,'New Lease Yearly'!$G$4)*((1+$M$4)^(((((IF($H$4="Yearly",ROUNDDOWN(IF(A40-($N$4)&lt;0,0,((A40-($N$4)/(($N$4))))/($N$4)),0),IF($H$4="Monthly",ROUNDDOWN(IF(A40-($N$4*12)&lt;0,0,((A40-(12*$N$4)/((12*$N$4))))/($N$4*12)),0),ROUNDDOWN(IF(A40-($N$4*4)&lt;0,0,((A40-(4*$N$4)/((4*$N$4))))/($N$4*4)),0)))))))))+(IF(A40=$E$4,$J$4,0))</f>
        <v>0</v>
      </c>
      <c r="E40" s="49">
        <f>IF(D40=0,0,1/((1+IF('New Lease Yearly'!$H$4="Yearly",'New Lease Yearly'!$D$4,IF('New Lease Yearly'!$H$4="Quarterly",'New Lease Yearly'!$D$4/4,'New Lease Yearly'!$D$4/12)))^IF($E$17=1,A39,A40)))</f>
        <v>0</v>
      </c>
      <c r="F40" s="55">
        <f t="shared" si="1"/>
        <v>0</v>
      </c>
      <c r="G40" s="56"/>
      <c r="H40" s="38">
        <f t="shared" si="9"/>
        <v>24</v>
      </c>
      <c r="I40" s="9" t="str">
        <f t="shared" si="2"/>
        <v>-</v>
      </c>
      <c r="J40" s="47">
        <f>IF(H40&gt;'New Lease Yearly'!$E$4,0,M39)</f>
        <v>0</v>
      </c>
      <c r="K40" s="47">
        <f>IF(IF('New Lease Yearly'!$H$4="Yearly",J40*'New Lease Yearly'!$D$4,IF('New Lease Yearly'!$H$4="Quarterly",J40*('New Lease Yearly'!$D$4/4),J40*'New Lease Yearly'!$D$4/12))&gt;0,IF('New Lease Yearly'!$H$4="Yearly",J40*'New Lease Yearly'!$D$4,IF('New Lease Yearly'!$H$4="Quarterly",J40*('New Lease Yearly'!$D$4/4),J40*'New Lease Yearly'!$D$4/12)),-L40-J40)</f>
        <v>0</v>
      </c>
      <c r="L40" s="47">
        <f t="shared" si="3"/>
        <v>0</v>
      </c>
      <c r="M40" s="47">
        <f t="shared" si="4"/>
        <v>0</v>
      </c>
      <c r="N40" s="57"/>
      <c r="O40" s="38">
        <v>24</v>
      </c>
      <c r="P40" s="58">
        <f t="shared" si="10"/>
        <v>52232</v>
      </c>
      <c r="Q40" s="47">
        <f t="shared" si="11"/>
        <v>0</v>
      </c>
      <c r="R40" s="47">
        <f>IF(S39&lt;1,0,-'New Lease Yearly'!$K$4/'New Lease Yearly'!$L$4)</f>
        <v>0</v>
      </c>
      <c r="S40" s="47">
        <f t="shared" si="6"/>
        <v>0</v>
      </c>
      <c r="AE40"/>
      <c r="AF40" s="6">
        <f t="shared" si="12"/>
        <v>590490</v>
      </c>
      <c r="AG40" s="45">
        <v>0.1</v>
      </c>
      <c r="AJ40" s="12">
        <f t="shared" si="13"/>
        <v>59049</v>
      </c>
      <c r="AK40" s="12">
        <f t="shared" si="14"/>
        <v>531441</v>
      </c>
    </row>
    <row r="41" spans="1:37" x14ac:dyDescent="0.25">
      <c r="A41" s="53">
        <f t="shared" si="8"/>
        <v>25</v>
      </c>
      <c r="B41" s="29">
        <f t="shared" si="0"/>
        <v>0</v>
      </c>
      <c r="C41" s="9" t="str">
        <f>IF(D41=0,"-",IF('New Lease Yearly'!$H$4="Yearly",EDATE(C40,12),IF('New Lease Yearly'!$H$4="Quarterly",EDATE(C40,3),EDATE(C40,1))))</f>
        <v>-</v>
      </c>
      <c r="D41" s="54">
        <f>IF(A41&gt;'New Lease Yearly'!$E$4,0,'New Lease Yearly'!$G$4)*((1+$M$4)^(((((IF($H$4="Yearly",ROUNDDOWN(IF(A41-($N$4)&lt;0,0,((A41-($N$4)/(($N$4))))/($N$4)),0),IF($H$4="Monthly",ROUNDDOWN(IF(A41-($N$4*12)&lt;0,0,((A41-(12*$N$4)/((12*$N$4))))/($N$4*12)),0),ROUNDDOWN(IF(A41-($N$4*4)&lt;0,0,((A41-(4*$N$4)/((4*$N$4))))/($N$4*4)),0)))))))))+(IF(A41=$E$4,$J$4,0))</f>
        <v>0</v>
      </c>
      <c r="E41" s="49">
        <f>IF(D41=0,0,1/((1+IF('New Lease Yearly'!$H$4="Yearly",'New Lease Yearly'!$D$4,IF('New Lease Yearly'!$H$4="Quarterly",'New Lease Yearly'!$D$4/4,'New Lease Yearly'!$D$4/12)))^IF($E$17=1,A40,A41)))</f>
        <v>0</v>
      </c>
      <c r="F41" s="55">
        <f t="shared" si="1"/>
        <v>0</v>
      </c>
      <c r="G41" s="56"/>
      <c r="H41" s="38">
        <f t="shared" si="9"/>
        <v>25</v>
      </c>
      <c r="I41" s="9" t="str">
        <f t="shared" si="2"/>
        <v>-</v>
      </c>
      <c r="J41" s="47">
        <f>IF(H41&gt;'New Lease Yearly'!$E$4,0,M40)</f>
        <v>0</v>
      </c>
      <c r="K41" s="47">
        <f>IF(IF('New Lease Yearly'!$H$4="Yearly",J41*'New Lease Yearly'!$D$4,IF('New Lease Yearly'!$H$4="Quarterly",J41*('New Lease Yearly'!$D$4/4),J41*'New Lease Yearly'!$D$4/12))&gt;0,IF('New Lease Yearly'!$H$4="Yearly",J41*'New Lease Yearly'!$D$4,IF('New Lease Yearly'!$H$4="Quarterly",J41*('New Lease Yearly'!$D$4/4),J41*'New Lease Yearly'!$D$4/12)),-L41-J41)</f>
        <v>0</v>
      </c>
      <c r="L41" s="47">
        <f t="shared" si="3"/>
        <v>0</v>
      </c>
      <c r="M41" s="47">
        <f t="shared" si="4"/>
        <v>0</v>
      </c>
      <c r="N41" s="57"/>
      <c r="O41" s="38">
        <v>25</v>
      </c>
      <c r="P41" s="58">
        <f t="shared" si="10"/>
        <v>52597</v>
      </c>
      <c r="Q41" s="47">
        <f t="shared" si="11"/>
        <v>0</v>
      </c>
      <c r="R41" s="47">
        <f>IF(S40&lt;1,0,-'New Lease Yearly'!$K$4/'New Lease Yearly'!$L$4)</f>
        <v>0</v>
      </c>
      <c r="S41" s="47">
        <f t="shared" si="6"/>
        <v>0</v>
      </c>
      <c r="AE41"/>
      <c r="AF41" s="6">
        <f t="shared" si="12"/>
        <v>531441</v>
      </c>
      <c r="AG41" s="45">
        <v>0.1</v>
      </c>
      <c r="AJ41" s="12">
        <f t="shared" si="13"/>
        <v>53144.100000000006</v>
      </c>
      <c r="AK41" s="12">
        <f t="shared" si="14"/>
        <v>478296.9</v>
      </c>
    </row>
    <row r="42" spans="1:37" x14ac:dyDescent="0.25">
      <c r="A42" s="53">
        <f t="shared" si="8"/>
        <v>26</v>
      </c>
      <c r="B42" s="29">
        <f t="shared" si="0"/>
        <v>0</v>
      </c>
      <c r="C42" s="9" t="str">
        <f>IF(D42=0,"-",IF('New Lease Yearly'!$H$4="Yearly",EDATE(C41,12),IF('New Lease Yearly'!$H$4="Quarterly",EDATE(C41,3),EDATE(C41,1))))</f>
        <v>-</v>
      </c>
      <c r="D42" s="54">
        <f>IF(A42&gt;'New Lease Yearly'!$E$4,0,'New Lease Yearly'!$G$4)*((1+$M$4)^(((((IF($H$4="Yearly",ROUNDDOWN(IF(A42-($N$4)&lt;0,0,((A42-($N$4)/(($N$4))))/($N$4)),0),IF($H$4="Monthly",ROUNDDOWN(IF(A42-($N$4*12)&lt;0,0,((A42-(12*$N$4)/((12*$N$4))))/($N$4*12)),0),ROUNDDOWN(IF(A42-($N$4*4)&lt;0,0,((A42-(4*$N$4)/((4*$N$4))))/($N$4*4)),0)))))))))+(IF(A42=$E$4,$J$4,0))</f>
        <v>0</v>
      </c>
      <c r="E42" s="49">
        <f>IF(D42=0,0,1/((1+IF('New Lease Yearly'!$H$4="Yearly",'New Lease Yearly'!$D$4,IF('New Lease Yearly'!$H$4="Quarterly",'New Lease Yearly'!$D$4/4,'New Lease Yearly'!$D$4/12)))^IF($E$17=1,A41,A42)))</f>
        <v>0</v>
      </c>
      <c r="F42" s="55">
        <f t="shared" si="1"/>
        <v>0</v>
      </c>
      <c r="G42" s="56"/>
      <c r="H42" s="38">
        <f t="shared" si="9"/>
        <v>26</v>
      </c>
      <c r="I42" s="9" t="str">
        <f t="shared" si="2"/>
        <v>-</v>
      </c>
      <c r="J42" s="47">
        <f>IF(H42&gt;'New Lease Yearly'!$E$4,0,M41)</f>
        <v>0</v>
      </c>
      <c r="K42" s="47">
        <f>IF(IF('New Lease Yearly'!$H$4="Yearly",J42*'New Lease Yearly'!$D$4,IF('New Lease Yearly'!$H$4="Quarterly",J42*('New Lease Yearly'!$D$4/4),J42*'New Lease Yearly'!$D$4/12))&gt;0,IF('New Lease Yearly'!$H$4="Yearly",J42*'New Lease Yearly'!$D$4,IF('New Lease Yearly'!$H$4="Quarterly",J42*('New Lease Yearly'!$D$4/4),J42*'New Lease Yearly'!$D$4/12)),-L42-J42)</f>
        <v>0</v>
      </c>
      <c r="L42" s="47">
        <f t="shared" si="3"/>
        <v>0</v>
      </c>
      <c r="M42" s="47">
        <f t="shared" si="4"/>
        <v>0</v>
      </c>
      <c r="N42" s="57"/>
      <c r="O42" s="38">
        <v>26</v>
      </c>
      <c r="P42" s="58">
        <f t="shared" si="10"/>
        <v>52963</v>
      </c>
      <c r="Q42" s="47">
        <f t="shared" si="11"/>
        <v>0</v>
      </c>
      <c r="R42" s="47">
        <f>IF(S41&lt;1,0,-'New Lease Yearly'!$K$4/'New Lease Yearly'!$L$4)</f>
        <v>0</v>
      </c>
      <c r="S42" s="47">
        <f t="shared" si="6"/>
        <v>0</v>
      </c>
      <c r="AE42"/>
      <c r="AF42" s="6">
        <f t="shared" si="12"/>
        <v>478296.9</v>
      </c>
      <c r="AG42" s="45">
        <v>0.1</v>
      </c>
      <c r="AJ42" s="12">
        <f t="shared" si="13"/>
        <v>47829.69</v>
      </c>
      <c r="AK42" s="12">
        <f t="shared" si="14"/>
        <v>430467.21</v>
      </c>
    </row>
    <row r="43" spans="1:37" x14ac:dyDescent="0.25">
      <c r="A43" s="53">
        <f t="shared" si="8"/>
        <v>27</v>
      </c>
      <c r="B43" s="29">
        <f t="shared" si="0"/>
        <v>0</v>
      </c>
      <c r="C43" s="9" t="str">
        <f>IF(D43=0,"-",IF('New Lease Yearly'!$H$4="Yearly",EDATE(C42,12),IF('New Lease Yearly'!$H$4="Quarterly",EDATE(C42,3),EDATE(C42,1))))</f>
        <v>-</v>
      </c>
      <c r="D43" s="54">
        <f>IF(A43&gt;'New Lease Yearly'!$E$4,0,'New Lease Yearly'!$G$4)*((1+$M$4)^(((((IF($H$4="Yearly",ROUNDDOWN(IF(A43-($N$4)&lt;0,0,((A43-($N$4)/(($N$4))))/($N$4)),0),IF($H$4="Monthly",ROUNDDOWN(IF(A43-($N$4*12)&lt;0,0,((A43-(12*$N$4)/((12*$N$4))))/($N$4*12)),0),ROUNDDOWN(IF(A43-($N$4*4)&lt;0,0,((A43-(4*$N$4)/((4*$N$4))))/($N$4*4)),0)))))))))+(IF(A43=$E$4,$J$4,0))</f>
        <v>0</v>
      </c>
      <c r="E43" s="49">
        <f>IF(D43=0,0,1/((1+IF('New Lease Yearly'!$H$4="Yearly",'New Lease Yearly'!$D$4,IF('New Lease Yearly'!$H$4="Quarterly",'New Lease Yearly'!$D$4/4,'New Lease Yearly'!$D$4/12)))^IF($E$17=1,A42,A43)))</f>
        <v>0</v>
      </c>
      <c r="F43" s="55">
        <f t="shared" si="1"/>
        <v>0</v>
      </c>
      <c r="G43" s="56"/>
      <c r="H43" s="38">
        <f t="shared" si="9"/>
        <v>27</v>
      </c>
      <c r="I43" s="9" t="str">
        <f t="shared" si="2"/>
        <v>-</v>
      </c>
      <c r="J43" s="47">
        <f>IF(H43&gt;'New Lease Yearly'!$E$4,0,M42)</f>
        <v>0</v>
      </c>
      <c r="K43" s="47">
        <f>IF(IF('New Lease Yearly'!$H$4="Yearly",J43*'New Lease Yearly'!$D$4,IF('New Lease Yearly'!$H$4="Quarterly",J43*('New Lease Yearly'!$D$4/4),J43*'New Lease Yearly'!$D$4/12))&gt;0,IF('New Lease Yearly'!$H$4="Yearly",J43*'New Lease Yearly'!$D$4,IF('New Lease Yearly'!$H$4="Quarterly",J43*('New Lease Yearly'!$D$4/4),J43*'New Lease Yearly'!$D$4/12)),-L43-J43)</f>
        <v>0</v>
      </c>
      <c r="L43" s="47">
        <f t="shared" si="3"/>
        <v>0</v>
      </c>
      <c r="M43" s="47">
        <f t="shared" si="4"/>
        <v>0</v>
      </c>
      <c r="N43" s="57"/>
      <c r="O43" s="38">
        <v>27</v>
      </c>
      <c r="P43" s="58">
        <f t="shared" si="10"/>
        <v>53328</v>
      </c>
      <c r="Q43" s="47">
        <f t="shared" si="11"/>
        <v>0</v>
      </c>
      <c r="R43" s="47">
        <f>IF(S42&lt;1,0,-'New Lease Yearly'!$K$4/'New Lease Yearly'!$L$4)</f>
        <v>0</v>
      </c>
      <c r="S43" s="47">
        <f t="shared" si="6"/>
        <v>0</v>
      </c>
      <c r="AE43"/>
      <c r="AF43" s="6">
        <f t="shared" si="12"/>
        <v>430467.21</v>
      </c>
      <c r="AG43" s="45">
        <v>0.1</v>
      </c>
      <c r="AJ43" s="12">
        <f t="shared" si="13"/>
        <v>43046.721000000005</v>
      </c>
      <c r="AK43" s="12">
        <f t="shared" si="14"/>
        <v>387420.489</v>
      </c>
    </row>
    <row r="44" spans="1:37" x14ac:dyDescent="0.25">
      <c r="A44" s="53">
        <f t="shared" si="8"/>
        <v>28</v>
      </c>
      <c r="B44" s="29">
        <f t="shared" si="0"/>
        <v>0</v>
      </c>
      <c r="C44" s="9" t="str">
        <f>IF(D44=0,"-",IF('New Lease Yearly'!$H$4="Yearly",EDATE(C43,12),IF('New Lease Yearly'!$H$4="Quarterly",EDATE(C43,3),EDATE(C43,1))))</f>
        <v>-</v>
      </c>
      <c r="D44" s="54">
        <f>IF(A44&gt;'New Lease Yearly'!$E$4,0,'New Lease Yearly'!$G$4)*((1+$M$4)^(((((IF($H$4="Yearly",ROUNDDOWN(IF(A44-($N$4)&lt;0,0,((A44-($N$4)/(($N$4))))/($N$4)),0),IF($H$4="Monthly",ROUNDDOWN(IF(A44-($N$4*12)&lt;0,0,((A44-(12*$N$4)/((12*$N$4))))/($N$4*12)),0),ROUNDDOWN(IF(A44-($N$4*4)&lt;0,0,((A44-(4*$N$4)/((4*$N$4))))/($N$4*4)),0)))))))))+(IF(A44=$E$4,$J$4,0))</f>
        <v>0</v>
      </c>
      <c r="E44" s="49">
        <f>IF(D44=0,0,1/((1+IF('New Lease Yearly'!$H$4="Yearly",'New Lease Yearly'!$D$4,IF('New Lease Yearly'!$H$4="Quarterly",'New Lease Yearly'!$D$4/4,'New Lease Yearly'!$D$4/12)))^IF($E$17=1,A43,A44)))</f>
        <v>0</v>
      </c>
      <c r="F44" s="55">
        <f t="shared" si="1"/>
        <v>0</v>
      </c>
      <c r="G44" s="56"/>
      <c r="H44" s="38">
        <f t="shared" si="9"/>
        <v>28</v>
      </c>
      <c r="I44" s="9" t="str">
        <f t="shared" si="2"/>
        <v>-</v>
      </c>
      <c r="J44" s="47">
        <f>IF(H44&gt;'New Lease Yearly'!$E$4,0,M43)</f>
        <v>0</v>
      </c>
      <c r="K44" s="47">
        <f>IF(IF('New Lease Yearly'!$H$4="Yearly",J44*'New Lease Yearly'!$D$4,IF('New Lease Yearly'!$H$4="Quarterly",J44*('New Lease Yearly'!$D$4/4),J44*'New Lease Yearly'!$D$4/12))&gt;0,IF('New Lease Yearly'!$H$4="Yearly",J44*'New Lease Yearly'!$D$4,IF('New Lease Yearly'!$H$4="Quarterly",J44*('New Lease Yearly'!$D$4/4),J44*'New Lease Yearly'!$D$4/12)),-L44-J44)</f>
        <v>0</v>
      </c>
      <c r="L44" s="47">
        <f t="shared" si="3"/>
        <v>0</v>
      </c>
      <c r="M44" s="47">
        <f t="shared" si="4"/>
        <v>0</v>
      </c>
      <c r="N44" s="57"/>
      <c r="O44" s="38">
        <v>28</v>
      </c>
      <c r="P44" s="58">
        <f t="shared" si="10"/>
        <v>53693</v>
      </c>
      <c r="Q44" s="47">
        <f t="shared" si="11"/>
        <v>0</v>
      </c>
      <c r="R44" s="47">
        <f>IF(S43&lt;1,0,-'New Lease Yearly'!$K$4/'New Lease Yearly'!$L$4)</f>
        <v>0</v>
      </c>
      <c r="S44" s="47">
        <f t="shared" si="6"/>
        <v>0</v>
      </c>
      <c r="AE44"/>
      <c r="AF44" s="6">
        <f t="shared" si="12"/>
        <v>387420.489</v>
      </c>
      <c r="AG44" s="45">
        <v>0.1</v>
      </c>
      <c r="AJ44" s="12">
        <f t="shared" si="13"/>
        <v>38742.048900000002</v>
      </c>
      <c r="AK44" s="12">
        <f t="shared" si="14"/>
        <v>348678.44010000001</v>
      </c>
    </row>
    <row r="45" spans="1:37" x14ac:dyDescent="0.25">
      <c r="A45" s="53">
        <f t="shared" si="8"/>
        <v>29</v>
      </c>
      <c r="B45" s="29">
        <f t="shared" si="0"/>
        <v>0</v>
      </c>
      <c r="C45" s="9" t="str">
        <f>IF(D45=0,"-",IF('New Lease Yearly'!$H$4="Yearly",EDATE(C44,12),IF('New Lease Yearly'!$H$4="Quarterly",EDATE(C44,3),EDATE(C44,1))))</f>
        <v>-</v>
      </c>
      <c r="D45" s="54">
        <f>IF(A45&gt;'New Lease Yearly'!$E$4,0,'New Lease Yearly'!$G$4)*((1+$M$4)^(((((IF($H$4="Yearly",ROUNDDOWN(IF(A45-($N$4)&lt;0,0,((A45-($N$4)/(($N$4))))/($N$4)),0),IF($H$4="Monthly",ROUNDDOWN(IF(A45-($N$4*12)&lt;0,0,((A45-(12*$N$4)/((12*$N$4))))/($N$4*12)),0),ROUNDDOWN(IF(A45-($N$4*4)&lt;0,0,((A45-(4*$N$4)/((4*$N$4))))/($N$4*4)),0)))))))))+(IF(A45=$E$4,$J$4,0))</f>
        <v>0</v>
      </c>
      <c r="E45" s="49">
        <f>IF(D45=0,0,1/((1+IF('New Lease Yearly'!$H$4="Yearly",'New Lease Yearly'!$D$4,IF('New Lease Yearly'!$H$4="Quarterly",'New Lease Yearly'!$D$4/4,'New Lease Yearly'!$D$4/12)))^IF($E$17=1,A44,A45)))</f>
        <v>0</v>
      </c>
      <c r="F45" s="55">
        <f t="shared" si="1"/>
        <v>0</v>
      </c>
      <c r="G45" s="56"/>
      <c r="H45" s="38">
        <f t="shared" si="9"/>
        <v>29</v>
      </c>
      <c r="I45" s="9" t="str">
        <f t="shared" si="2"/>
        <v>-</v>
      </c>
      <c r="J45" s="47">
        <f>IF(H45&gt;'New Lease Yearly'!$E$4,0,M44)</f>
        <v>0</v>
      </c>
      <c r="K45" s="47">
        <f>IF(IF('New Lease Yearly'!$H$4="Yearly",J45*'New Lease Yearly'!$D$4,IF('New Lease Yearly'!$H$4="Quarterly",J45*('New Lease Yearly'!$D$4/4),J45*'New Lease Yearly'!$D$4/12))&gt;0,IF('New Lease Yearly'!$H$4="Yearly",J45*'New Lease Yearly'!$D$4,IF('New Lease Yearly'!$H$4="Quarterly",J45*('New Lease Yearly'!$D$4/4),J45*'New Lease Yearly'!$D$4/12)),-L45-J45)</f>
        <v>0</v>
      </c>
      <c r="L45" s="47">
        <f t="shared" si="3"/>
        <v>0</v>
      </c>
      <c r="M45" s="47">
        <f t="shared" si="4"/>
        <v>0</v>
      </c>
      <c r="N45" s="57"/>
      <c r="O45" s="38">
        <v>29</v>
      </c>
      <c r="P45" s="58">
        <f t="shared" si="10"/>
        <v>54058</v>
      </c>
      <c r="Q45" s="47">
        <f t="shared" si="11"/>
        <v>0</v>
      </c>
      <c r="R45" s="47">
        <f>IF(S44&lt;1,0,-'New Lease Yearly'!$K$4/'New Lease Yearly'!$L$4)</f>
        <v>0</v>
      </c>
      <c r="S45" s="47">
        <f t="shared" si="6"/>
        <v>0</v>
      </c>
      <c r="AE45"/>
      <c r="AF45" s="6">
        <f t="shared" si="12"/>
        <v>348678.44010000001</v>
      </c>
      <c r="AG45" s="45">
        <v>0.1</v>
      </c>
      <c r="AJ45" s="12">
        <f t="shared" si="13"/>
        <v>34867.844010000001</v>
      </c>
      <c r="AK45" s="12">
        <f t="shared" si="14"/>
        <v>313810.59609000001</v>
      </c>
    </row>
    <row r="46" spans="1:37" x14ac:dyDescent="0.25">
      <c r="A46" s="53">
        <f t="shared" si="8"/>
        <v>30</v>
      </c>
      <c r="B46" s="29">
        <f t="shared" si="0"/>
        <v>0</v>
      </c>
      <c r="C46" s="9" t="str">
        <f>IF(D46=0,"-",IF('New Lease Yearly'!$H$4="Yearly",EDATE(C45,12),IF('New Lease Yearly'!$H$4="Quarterly",EDATE(C45,3),EDATE(C45,1))))</f>
        <v>-</v>
      </c>
      <c r="D46" s="54">
        <f>IF(A46&gt;'New Lease Yearly'!$E$4,0,'New Lease Yearly'!$G$4)*((1+$M$4)^(((((IF($H$4="Yearly",ROUNDDOWN(IF(A46-($N$4)&lt;0,0,((A46-($N$4)/(($N$4))))/($N$4)),0),IF($H$4="Monthly",ROUNDDOWN(IF(A46-($N$4*12)&lt;0,0,((A46-(12*$N$4)/((12*$N$4))))/($N$4*12)),0),ROUNDDOWN(IF(A46-($N$4*4)&lt;0,0,((A46-(4*$N$4)/((4*$N$4))))/($N$4*4)),0)))))))))+(IF(A46=$E$4,$J$4,0))</f>
        <v>0</v>
      </c>
      <c r="E46" s="49">
        <f>IF(D46=0,0,1/((1+IF('New Lease Yearly'!$H$4="Yearly",'New Lease Yearly'!$D$4,IF('New Lease Yearly'!$H$4="Quarterly",'New Lease Yearly'!$D$4/4,'New Lease Yearly'!$D$4/12)))^IF($E$17=1,A45,A46)))</f>
        <v>0</v>
      </c>
      <c r="F46" s="55">
        <f t="shared" si="1"/>
        <v>0</v>
      </c>
      <c r="G46" s="56"/>
      <c r="H46" s="38">
        <f t="shared" si="9"/>
        <v>30</v>
      </c>
      <c r="I46" s="9" t="str">
        <f t="shared" si="2"/>
        <v>-</v>
      </c>
      <c r="J46" s="47">
        <f>IF(H46&gt;'New Lease Yearly'!$E$4,0,M45)</f>
        <v>0</v>
      </c>
      <c r="K46" s="47">
        <f>IF(IF('New Lease Yearly'!$H$4="Yearly",J46*'New Lease Yearly'!$D$4,IF('New Lease Yearly'!$H$4="Quarterly",J46*('New Lease Yearly'!$D$4/4),J46*'New Lease Yearly'!$D$4/12))&gt;0,IF('New Lease Yearly'!$H$4="Yearly",J46*'New Lease Yearly'!$D$4,IF('New Lease Yearly'!$H$4="Quarterly",J46*('New Lease Yearly'!$D$4/4),J46*'New Lease Yearly'!$D$4/12)),-L46-J46)</f>
        <v>0</v>
      </c>
      <c r="L46" s="47">
        <f t="shared" si="3"/>
        <v>0</v>
      </c>
      <c r="M46" s="47">
        <f t="shared" si="4"/>
        <v>0</v>
      </c>
      <c r="N46" s="57"/>
      <c r="O46" s="38">
        <v>30</v>
      </c>
      <c r="P46" s="58">
        <f t="shared" si="10"/>
        <v>54424</v>
      </c>
      <c r="Q46" s="47">
        <f t="shared" si="11"/>
        <v>0</v>
      </c>
      <c r="R46" s="47">
        <f>IF(S45&lt;1,0,-'New Lease Yearly'!$K$4/'New Lease Yearly'!$L$4)</f>
        <v>0</v>
      </c>
      <c r="S46" s="47">
        <f t="shared" si="6"/>
        <v>0</v>
      </c>
      <c r="AE46"/>
      <c r="AF46" s="6">
        <f t="shared" si="12"/>
        <v>313810.59609000001</v>
      </c>
      <c r="AG46" s="45">
        <v>0.1</v>
      </c>
      <c r="AJ46" s="12">
        <f t="shared" si="13"/>
        <v>31381.059609000004</v>
      </c>
      <c r="AK46" s="12">
        <f t="shared" si="14"/>
        <v>282429.53648100002</v>
      </c>
    </row>
    <row r="47" spans="1:37" x14ac:dyDescent="0.25">
      <c r="A47" s="53">
        <f t="shared" si="8"/>
        <v>31</v>
      </c>
      <c r="B47" s="29">
        <f t="shared" si="0"/>
        <v>0</v>
      </c>
      <c r="C47" s="9" t="str">
        <f>IF(D47=0,"-",IF('New Lease Yearly'!$H$4="Yearly",EDATE(C46,12),IF('New Lease Yearly'!$H$4="Quarterly",EDATE(C46,3),EDATE(C46,1))))</f>
        <v>-</v>
      </c>
      <c r="D47" s="54">
        <f>IF(A47&gt;'New Lease Yearly'!$E$4,0,'New Lease Yearly'!$G$4)*((1+$M$4)^(((((IF($H$4="Yearly",ROUNDDOWN(IF(A47-($N$4)&lt;0,0,((A47-($N$4)/(($N$4))))/($N$4)),0),IF($H$4="Monthly",ROUNDDOWN(IF(A47-($N$4*12)&lt;0,0,((A47-(12*$N$4)/((12*$N$4))))/($N$4*12)),0),ROUNDDOWN(IF(A47-($N$4*4)&lt;0,0,((A47-(4*$N$4)/((4*$N$4))))/($N$4*4)),0)))))))))+(IF(A47=$E$4,$J$4,0))</f>
        <v>0</v>
      </c>
      <c r="E47" s="49">
        <f>IF(D47=0,0,1/((1+IF('New Lease Yearly'!$H$4="Yearly",'New Lease Yearly'!$D$4,IF('New Lease Yearly'!$H$4="Quarterly",'New Lease Yearly'!$D$4/4,'New Lease Yearly'!$D$4/12)))^IF($E$17=1,A46,A47)))</f>
        <v>0</v>
      </c>
      <c r="F47" s="55">
        <f t="shared" si="1"/>
        <v>0</v>
      </c>
      <c r="G47" s="56"/>
      <c r="H47" s="38">
        <f t="shared" si="9"/>
        <v>31</v>
      </c>
      <c r="I47" s="9" t="str">
        <f t="shared" si="2"/>
        <v>-</v>
      </c>
      <c r="J47" s="47">
        <f>IF(H47&gt;'New Lease Yearly'!$E$4,0,M46)</f>
        <v>0</v>
      </c>
      <c r="K47" s="47">
        <f>IF(IF('New Lease Yearly'!$H$4="Yearly",J47*'New Lease Yearly'!$D$4,IF('New Lease Yearly'!$H$4="Quarterly",J47*('New Lease Yearly'!$D$4/4),J47*'New Lease Yearly'!$D$4/12))&gt;0,IF('New Lease Yearly'!$H$4="Yearly",J47*'New Lease Yearly'!$D$4,IF('New Lease Yearly'!$H$4="Quarterly",J47*('New Lease Yearly'!$D$4/4),J47*'New Lease Yearly'!$D$4/12)),-L47-J47)</f>
        <v>0</v>
      </c>
      <c r="L47" s="47">
        <f t="shared" si="3"/>
        <v>0</v>
      </c>
      <c r="M47" s="47">
        <f t="shared" si="4"/>
        <v>0</v>
      </c>
      <c r="N47" s="57"/>
      <c r="O47" s="38">
        <v>31</v>
      </c>
      <c r="P47" s="58">
        <f t="shared" si="10"/>
        <v>54789</v>
      </c>
      <c r="Q47" s="47">
        <f t="shared" si="11"/>
        <v>0</v>
      </c>
      <c r="R47" s="47">
        <f>IF(S46&lt;1,0,-'New Lease Yearly'!$K$4/'New Lease Yearly'!$L$4)</f>
        <v>0</v>
      </c>
      <c r="S47" s="47">
        <f t="shared" si="6"/>
        <v>0</v>
      </c>
      <c r="AE47"/>
      <c r="AF47" s="6">
        <f t="shared" si="12"/>
        <v>282429.53648100002</v>
      </c>
      <c r="AG47" s="45">
        <v>0.1</v>
      </c>
      <c r="AJ47" s="12">
        <f t="shared" si="13"/>
        <v>28242.953648100003</v>
      </c>
      <c r="AK47" s="12">
        <f t="shared" si="14"/>
        <v>254186.58283290002</v>
      </c>
    </row>
    <row r="48" spans="1:37" x14ac:dyDescent="0.25">
      <c r="A48" s="53">
        <f t="shared" si="8"/>
        <v>32</v>
      </c>
      <c r="B48" s="29">
        <f t="shared" si="0"/>
        <v>0</v>
      </c>
      <c r="C48" s="9" t="str">
        <f>IF(D48=0,"-",IF('New Lease Yearly'!$H$4="Yearly",EDATE(C47,12),IF('New Lease Yearly'!$H$4="Quarterly",EDATE(C47,3),EDATE(C47,1))))</f>
        <v>-</v>
      </c>
      <c r="D48" s="54">
        <f>IF(A48&gt;'New Lease Yearly'!$E$4,0,'New Lease Yearly'!$G$4)*((1+$M$4)^(((((IF($H$4="Yearly",ROUNDDOWN(IF(A48-($N$4)&lt;0,0,((A48-($N$4)/(($N$4))))/($N$4)),0),IF($H$4="Monthly",ROUNDDOWN(IF(A48-($N$4*12)&lt;0,0,((A48-(12*$N$4)/((12*$N$4))))/($N$4*12)),0),ROUNDDOWN(IF(A48-($N$4*4)&lt;0,0,((A48-(4*$N$4)/((4*$N$4))))/($N$4*4)),0)))))))))+(IF(A48=$E$4,$J$4,0))</f>
        <v>0</v>
      </c>
      <c r="E48" s="49">
        <f>IF(D48=0,0,1/((1+IF('New Lease Yearly'!$H$4="Yearly",'New Lease Yearly'!$D$4,IF('New Lease Yearly'!$H$4="Quarterly",'New Lease Yearly'!$D$4/4,'New Lease Yearly'!$D$4/12)))^IF($E$17=1,A47,A48)))</f>
        <v>0</v>
      </c>
      <c r="F48" s="55">
        <f t="shared" si="1"/>
        <v>0</v>
      </c>
      <c r="G48" s="56"/>
      <c r="H48" s="38">
        <f t="shared" si="9"/>
        <v>32</v>
      </c>
      <c r="I48" s="9" t="str">
        <f t="shared" si="2"/>
        <v>-</v>
      </c>
      <c r="J48" s="47">
        <f>IF(H48&gt;'New Lease Yearly'!$E$4,0,M47)</f>
        <v>0</v>
      </c>
      <c r="K48" s="47">
        <f>IF(IF('New Lease Yearly'!$H$4="Yearly",J48*'New Lease Yearly'!$D$4,IF('New Lease Yearly'!$H$4="Quarterly",J48*('New Lease Yearly'!$D$4/4),J48*'New Lease Yearly'!$D$4/12))&gt;0,IF('New Lease Yearly'!$H$4="Yearly",J48*'New Lease Yearly'!$D$4,IF('New Lease Yearly'!$H$4="Quarterly",J48*('New Lease Yearly'!$D$4/4),J48*'New Lease Yearly'!$D$4/12)),-L48-J48)</f>
        <v>0</v>
      </c>
      <c r="L48" s="47">
        <f t="shared" si="3"/>
        <v>0</v>
      </c>
      <c r="M48" s="47">
        <f t="shared" si="4"/>
        <v>0</v>
      </c>
      <c r="N48" s="57"/>
      <c r="O48" s="38">
        <v>32</v>
      </c>
      <c r="P48" s="58">
        <f t="shared" si="10"/>
        <v>55154</v>
      </c>
      <c r="Q48" s="47">
        <f t="shared" si="11"/>
        <v>0</v>
      </c>
      <c r="R48" s="47">
        <f>IF(S47&lt;1,0,-'New Lease Yearly'!$K$4/'New Lease Yearly'!$L$4)</f>
        <v>0</v>
      </c>
      <c r="S48" s="47">
        <f t="shared" si="6"/>
        <v>0</v>
      </c>
      <c r="AE48"/>
      <c r="AF48" s="6"/>
    </row>
    <row r="49" spans="1:32" x14ac:dyDescent="0.25">
      <c r="A49" s="53">
        <f t="shared" si="8"/>
        <v>33</v>
      </c>
      <c r="B49" s="29">
        <f t="shared" si="0"/>
        <v>0</v>
      </c>
      <c r="C49" s="9" t="str">
        <f>IF(D49=0,"-",IF('New Lease Yearly'!$H$4="Yearly",EDATE(C48,12),IF('New Lease Yearly'!$H$4="Quarterly",EDATE(C48,3),EDATE(C48,1))))</f>
        <v>-</v>
      </c>
      <c r="D49" s="54">
        <f>IF(A49&gt;'New Lease Yearly'!$E$4,0,'New Lease Yearly'!$G$4)*((1+$M$4)^(((((IF($H$4="Yearly",ROUNDDOWN(IF(A49-($N$4)&lt;0,0,((A49-($N$4)/(($N$4))))/($N$4)),0),IF($H$4="Monthly",ROUNDDOWN(IF(A49-($N$4*12)&lt;0,0,((A49-(12*$N$4)/((12*$N$4))))/($N$4*12)),0),ROUNDDOWN(IF(A49-($N$4*4)&lt;0,0,((A49-(4*$N$4)/((4*$N$4))))/($N$4*4)),0)))))))))+(IF(A49=$E$4,$J$4,0))</f>
        <v>0</v>
      </c>
      <c r="E49" s="49">
        <f>IF(D49=0,0,1/((1+IF('New Lease Yearly'!$H$4="Yearly",'New Lease Yearly'!$D$4,IF('New Lease Yearly'!$H$4="Quarterly",'New Lease Yearly'!$D$4/4,'New Lease Yearly'!$D$4/12)))^IF($E$17=1,A48,A49)))</f>
        <v>0</v>
      </c>
      <c r="F49" s="55">
        <f t="shared" si="1"/>
        <v>0</v>
      </c>
      <c r="G49" s="56"/>
      <c r="H49" s="38">
        <f t="shared" si="9"/>
        <v>33</v>
      </c>
      <c r="I49" s="9" t="str">
        <f t="shared" si="2"/>
        <v>-</v>
      </c>
      <c r="J49" s="47">
        <f>IF(H49&gt;'New Lease Yearly'!$E$4,0,M48)</f>
        <v>0</v>
      </c>
      <c r="K49" s="47">
        <f>IF(IF('New Lease Yearly'!$H$4="Yearly",J49*'New Lease Yearly'!$D$4,IF('New Lease Yearly'!$H$4="Quarterly",J49*('New Lease Yearly'!$D$4/4),J49*'New Lease Yearly'!$D$4/12))&gt;0,IF('New Lease Yearly'!$H$4="Yearly",J49*'New Lease Yearly'!$D$4,IF('New Lease Yearly'!$H$4="Quarterly",J49*('New Lease Yearly'!$D$4/4),J49*'New Lease Yearly'!$D$4/12)),-L49-J49)</f>
        <v>0</v>
      </c>
      <c r="L49" s="47">
        <f t="shared" si="3"/>
        <v>0</v>
      </c>
      <c r="M49" s="47">
        <f t="shared" si="4"/>
        <v>0</v>
      </c>
      <c r="N49" s="57"/>
      <c r="O49" s="38">
        <v>33</v>
      </c>
      <c r="P49" s="58">
        <f t="shared" si="10"/>
        <v>55519</v>
      </c>
      <c r="Q49" s="47">
        <f t="shared" si="11"/>
        <v>0</v>
      </c>
      <c r="R49" s="47">
        <f>IF(S48&lt;1,0,-'New Lease Yearly'!$K$4/'New Lease Yearly'!$L$4)</f>
        <v>0</v>
      </c>
      <c r="S49" s="47">
        <f t="shared" si="6"/>
        <v>0</v>
      </c>
      <c r="AE49"/>
      <c r="AF49" s="6"/>
    </row>
    <row r="50" spans="1:32" x14ac:dyDescent="0.25">
      <c r="A50" s="53">
        <f t="shared" si="8"/>
        <v>34</v>
      </c>
      <c r="B50" s="29">
        <f t="shared" si="0"/>
        <v>0</v>
      </c>
      <c r="C50" s="9" t="str">
        <f>IF(D50=0,"-",IF('New Lease Yearly'!$H$4="Yearly",EDATE(C49,12),IF('New Lease Yearly'!$H$4="Quarterly",EDATE(C49,3),EDATE(C49,1))))</f>
        <v>-</v>
      </c>
      <c r="D50" s="54">
        <f>IF(A50&gt;'New Lease Yearly'!$E$4,0,'New Lease Yearly'!$G$4)*((1+$M$4)^(((((IF($H$4="Yearly",ROUNDDOWN(IF(A50-($N$4)&lt;0,0,((A50-($N$4)/(($N$4))))/($N$4)),0),IF($H$4="Monthly",ROUNDDOWN(IF(A50-($N$4*12)&lt;0,0,((A50-(12*$N$4)/((12*$N$4))))/($N$4*12)),0),ROUNDDOWN(IF(A50-($N$4*4)&lt;0,0,((A50-(4*$N$4)/((4*$N$4))))/($N$4*4)),0)))))))))+(IF(A50=$E$4,$J$4,0))</f>
        <v>0</v>
      </c>
      <c r="E50" s="49">
        <f>IF(D50=0,0,1/((1+IF('New Lease Yearly'!$H$4="Yearly",'New Lease Yearly'!$D$4,IF('New Lease Yearly'!$H$4="Quarterly",'New Lease Yearly'!$D$4/4,'New Lease Yearly'!$D$4/12)))^IF($E$17=1,A49,A50)))</f>
        <v>0</v>
      </c>
      <c r="F50" s="55">
        <f t="shared" si="1"/>
        <v>0</v>
      </c>
      <c r="G50" s="56"/>
      <c r="H50" s="38">
        <f t="shared" si="9"/>
        <v>34</v>
      </c>
      <c r="I50" s="9" t="str">
        <f t="shared" si="2"/>
        <v>-</v>
      </c>
      <c r="J50" s="47">
        <f>IF(H50&gt;'New Lease Yearly'!$E$4,0,M49)</f>
        <v>0</v>
      </c>
      <c r="K50" s="47">
        <f>IF(IF('New Lease Yearly'!$H$4="Yearly",J50*'New Lease Yearly'!$D$4,IF('New Lease Yearly'!$H$4="Quarterly",J50*('New Lease Yearly'!$D$4/4),J50*'New Lease Yearly'!$D$4/12))&gt;0,IF('New Lease Yearly'!$H$4="Yearly",J50*'New Lease Yearly'!$D$4,IF('New Lease Yearly'!$H$4="Quarterly",J50*('New Lease Yearly'!$D$4/4),J50*'New Lease Yearly'!$D$4/12)),-L50-J50)</f>
        <v>0</v>
      </c>
      <c r="L50" s="47">
        <f t="shared" si="3"/>
        <v>0</v>
      </c>
      <c r="M50" s="47">
        <f t="shared" si="4"/>
        <v>0</v>
      </c>
      <c r="N50" s="57"/>
      <c r="O50" s="38">
        <v>34</v>
      </c>
      <c r="P50" s="58">
        <f t="shared" si="10"/>
        <v>55885</v>
      </c>
      <c r="Q50" s="47">
        <f t="shared" si="11"/>
        <v>0</v>
      </c>
      <c r="R50" s="47">
        <f>IF(S49&lt;1,0,-'New Lease Yearly'!$K$4/'New Lease Yearly'!$L$4)</f>
        <v>0</v>
      </c>
      <c r="S50" s="47">
        <f t="shared" si="6"/>
        <v>0</v>
      </c>
      <c r="AE50"/>
      <c r="AF50" s="6"/>
    </row>
    <row r="51" spans="1:32" x14ac:dyDescent="0.25">
      <c r="A51" s="53">
        <f t="shared" si="8"/>
        <v>35</v>
      </c>
      <c r="B51" s="29">
        <f t="shared" si="0"/>
        <v>0</v>
      </c>
      <c r="C51" s="9" t="str">
        <f>IF(D51=0,"-",IF('New Lease Yearly'!$H$4="Yearly",EDATE(C50,12),IF('New Lease Yearly'!$H$4="Quarterly",EDATE(C50,3),EDATE(C50,1))))</f>
        <v>-</v>
      </c>
      <c r="D51" s="54">
        <f>IF(A51&gt;'New Lease Yearly'!$E$4,0,'New Lease Yearly'!$G$4)*((1+$M$4)^(((((IF($H$4="Yearly",ROUNDDOWN(IF(A51-($N$4)&lt;0,0,((A51-($N$4)/(($N$4))))/($N$4)),0),IF($H$4="Monthly",ROUNDDOWN(IF(A51-($N$4*12)&lt;0,0,((A51-(12*$N$4)/((12*$N$4))))/($N$4*12)),0),ROUNDDOWN(IF(A51-($N$4*4)&lt;0,0,((A51-(4*$N$4)/((4*$N$4))))/($N$4*4)),0)))))))))+(IF(A51=$E$4,$J$4,0))</f>
        <v>0</v>
      </c>
      <c r="E51" s="49">
        <f>IF(D51=0,0,1/((1+IF('New Lease Yearly'!$H$4="Yearly",'New Lease Yearly'!$D$4,IF('New Lease Yearly'!$H$4="Quarterly",'New Lease Yearly'!$D$4/4,'New Lease Yearly'!$D$4/12)))^IF($E$17=1,A50,A51)))</f>
        <v>0</v>
      </c>
      <c r="F51" s="55">
        <f t="shared" si="1"/>
        <v>0</v>
      </c>
      <c r="G51" s="56"/>
      <c r="H51" s="38">
        <f t="shared" si="9"/>
        <v>35</v>
      </c>
      <c r="I51" s="9" t="str">
        <f t="shared" si="2"/>
        <v>-</v>
      </c>
      <c r="J51" s="47">
        <f>IF(H51&gt;'New Lease Yearly'!$E$4,0,M50)</f>
        <v>0</v>
      </c>
      <c r="K51" s="47">
        <f>IF(IF('New Lease Yearly'!$H$4="Yearly",J51*'New Lease Yearly'!$D$4,IF('New Lease Yearly'!$H$4="Quarterly",J51*('New Lease Yearly'!$D$4/4),J51*'New Lease Yearly'!$D$4/12))&gt;0,IF('New Lease Yearly'!$H$4="Yearly",J51*'New Lease Yearly'!$D$4,IF('New Lease Yearly'!$H$4="Quarterly",J51*('New Lease Yearly'!$D$4/4),J51*'New Lease Yearly'!$D$4/12)),-L51-J51)</f>
        <v>0</v>
      </c>
      <c r="L51" s="47">
        <f t="shared" si="3"/>
        <v>0</v>
      </c>
      <c r="M51" s="47">
        <f t="shared" si="4"/>
        <v>0</v>
      </c>
      <c r="N51" s="57"/>
      <c r="O51" s="38">
        <v>35</v>
      </c>
      <c r="P51" s="58">
        <f t="shared" si="10"/>
        <v>56250</v>
      </c>
      <c r="Q51" s="47">
        <f t="shared" si="11"/>
        <v>0</v>
      </c>
      <c r="R51" s="47">
        <f>IF(S50&lt;1,0,-'New Lease Yearly'!$K$4/'New Lease Yearly'!$L$4)</f>
        <v>0</v>
      </c>
      <c r="S51" s="47">
        <f t="shared" si="6"/>
        <v>0</v>
      </c>
      <c r="AE51"/>
      <c r="AF51" s="6"/>
    </row>
    <row r="52" spans="1:32" x14ac:dyDescent="0.25">
      <c r="A52" s="53">
        <f t="shared" si="8"/>
        <v>36</v>
      </c>
      <c r="B52" s="29">
        <f t="shared" si="0"/>
        <v>0</v>
      </c>
      <c r="C52" s="9" t="str">
        <f>IF(D52=0,"-",IF('New Lease Yearly'!$H$4="Yearly",EDATE(C51,12),IF('New Lease Yearly'!$H$4="Quarterly",EDATE(C51,3),EDATE(C51,1))))</f>
        <v>-</v>
      </c>
      <c r="D52" s="54">
        <f>IF(A52&gt;'New Lease Yearly'!$E$4,0,'New Lease Yearly'!$G$4)*((1+$M$4)^(((((IF($H$4="Yearly",ROUNDDOWN(IF(A52-($N$4)&lt;0,0,((A52-($N$4)/(($N$4))))/($N$4)),0),IF($H$4="Monthly",ROUNDDOWN(IF(A52-($N$4*12)&lt;0,0,((A52-(12*$N$4)/((12*$N$4))))/($N$4*12)),0),ROUNDDOWN(IF(A52-($N$4*4)&lt;0,0,((A52-(4*$N$4)/((4*$N$4))))/($N$4*4)),0)))))))))+(IF(A52=$E$4,$J$4,0))</f>
        <v>0</v>
      </c>
      <c r="E52" s="49">
        <f>IF(D52=0,0,1/((1+IF('New Lease Yearly'!$H$4="Yearly",'New Lease Yearly'!$D$4,IF('New Lease Yearly'!$H$4="Quarterly",'New Lease Yearly'!$D$4/4,'New Lease Yearly'!$D$4/12)))^IF($E$17=1,A51,A52)))</f>
        <v>0</v>
      </c>
      <c r="F52" s="55">
        <f t="shared" si="1"/>
        <v>0</v>
      </c>
      <c r="G52" s="56"/>
      <c r="H52" s="38">
        <f t="shared" si="9"/>
        <v>36</v>
      </c>
      <c r="I52" s="9" t="str">
        <f t="shared" si="2"/>
        <v>-</v>
      </c>
      <c r="J52" s="47">
        <f>IF(H52&gt;'New Lease Yearly'!$E$4,0,M51)</f>
        <v>0</v>
      </c>
      <c r="K52" s="47">
        <f>IF(IF('New Lease Yearly'!$H$4="Yearly",J52*'New Lease Yearly'!$D$4,IF('New Lease Yearly'!$H$4="Quarterly",J52*('New Lease Yearly'!$D$4/4),J52*'New Lease Yearly'!$D$4/12))&gt;0,IF('New Lease Yearly'!$H$4="Yearly",J52*'New Lease Yearly'!$D$4,IF('New Lease Yearly'!$H$4="Quarterly",J52*('New Lease Yearly'!$D$4/4),J52*'New Lease Yearly'!$D$4/12)),-L52-J52)</f>
        <v>0</v>
      </c>
      <c r="L52" s="47">
        <f t="shared" si="3"/>
        <v>0</v>
      </c>
      <c r="M52" s="47">
        <f t="shared" si="4"/>
        <v>0</v>
      </c>
      <c r="N52" s="57"/>
      <c r="O52" s="38">
        <v>36</v>
      </c>
      <c r="P52" s="58">
        <f t="shared" si="10"/>
        <v>56615</v>
      </c>
      <c r="Q52" s="47">
        <f t="shared" si="11"/>
        <v>0</v>
      </c>
      <c r="R52" s="47">
        <f>IF(S51&lt;1,0,-'New Lease Yearly'!$K$4/'New Lease Yearly'!$L$4)</f>
        <v>0</v>
      </c>
      <c r="S52" s="47">
        <f t="shared" si="6"/>
        <v>0</v>
      </c>
      <c r="AE52"/>
      <c r="AF52" s="6"/>
    </row>
    <row r="53" spans="1:32" x14ac:dyDescent="0.25">
      <c r="A53" s="53">
        <f t="shared" si="8"/>
        <v>37</v>
      </c>
      <c r="B53" s="29">
        <f t="shared" si="0"/>
        <v>0</v>
      </c>
      <c r="C53" s="9" t="str">
        <f>IF(D53=0,"-",IF('New Lease Yearly'!$H$4="Yearly",EDATE(C52,12),IF('New Lease Yearly'!$H$4="Quarterly",EDATE(C52,3),EDATE(C52,1))))</f>
        <v>-</v>
      </c>
      <c r="D53" s="54">
        <f>IF(A53&gt;'New Lease Yearly'!$E$4,0,'New Lease Yearly'!$G$4)*((1+$M$4)^(((((IF($H$4="Yearly",ROUNDDOWN(IF(A53-($N$4)&lt;0,0,((A53-($N$4)/(($N$4))))/($N$4)),0),IF($H$4="Monthly",ROUNDDOWN(IF(A53-($N$4*12)&lt;0,0,((A53-(12*$N$4)/((12*$N$4))))/($N$4*12)),0),ROUNDDOWN(IF(A53-($N$4*4)&lt;0,0,((A53-(4*$N$4)/((4*$N$4))))/($N$4*4)),0)))))))))+(IF(A53=$E$4,$J$4,0))</f>
        <v>0</v>
      </c>
      <c r="E53" s="49">
        <f>IF(D53=0,0,1/((1+IF('New Lease Yearly'!$H$4="Yearly",'New Lease Yearly'!$D$4,IF('New Lease Yearly'!$H$4="Quarterly",'New Lease Yearly'!$D$4/4,'New Lease Yearly'!$D$4/12)))^IF($E$17=1,A52,A53)))</f>
        <v>0</v>
      </c>
      <c r="F53" s="55">
        <f t="shared" si="1"/>
        <v>0</v>
      </c>
      <c r="G53" s="56"/>
      <c r="H53" s="38">
        <f t="shared" si="9"/>
        <v>37</v>
      </c>
      <c r="I53" s="9" t="str">
        <f t="shared" si="2"/>
        <v>-</v>
      </c>
      <c r="J53" s="47">
        <f>IF(H53&gt;'New Lease Yearly'!$E$4,0,M52)</f>
        <v>0</v>
      </c>
      <c r="K53" s="47">
        <f>IF(IF('New Lease Yearly'!$H$4="Yearly",J53*'New Lease Yearly'!$D$4,IF('New Lease Yearly'!$H$4="Quarterly",J53*('New Lease Yearly'!$D$4/4),J53*'New Lease Yearly'!$D$4/12))&gt;0,IF('New Lease Yearly'!$H$4="Yearly",J53*'New Lease Yearly'!$D$4,IF('New Lease Yearly'!$H$4="Quarterly",J53*('New Lease Yearly'!$D$4/4),J53*'New Lease Yearly'!$D$4/12)),-L53-J53)</f>
        <v>0</v>
      </c>
      <c r="L53" s="47">
        <f t="shared" si="3"/>
        <v>0</v>
      </c>
      <c r="M53" s="47">
        <f t="shared" si="4"/>
        <v>0</v>
      </c>
      <c r="N53" s="57"/>
      <c r="O53" s="38">
        <v>37</v>
      </c>
      <c r="P53" s="58">
        <f t="shared" si="10"/>
        <v>56980</v>
      </c>
      <c r="Q53" s="47">
        <f t="shared" si="11"/>
        <v>0</v>
      </c>
      <c r="R53" s="47">
        <f>IF(S52&lt;1,0,-'New Lease Yearly'!$K$4/'New Lease Yearly'!$L$4)</f>
        <v>0</v>
      </c>
      <c r="S53" s="47">
        <f t="shared" si="6"/>
        <v>0</v>
      </c>
      <c r="AE53"/>
      <c r="AF53" s="6"/>
    </row>
    <row r="54" spans="1:32" x14ac:dyDescent="0.25">
      <c r="A54" s="53">
        <f t="shared" si="8"/>
        <v>38</v>
      </c>
      <c r="B54" s="29">
        <f t="shared" si="0"/>
        <v>0</v>
      </c>
      <c r="C54" s="9" t="str">
        <f>IF(D54=0,"-",IF('New Lease Yearly'!$H$4="Yearly",EDATE(C53,12),IF('New Lease Yearly'!$H$4="Quarterly",EDATE(C53,3),EDATE(C53,1))))</f>
        <v>-</v>
      </c>
      <c r="D54" s="54">
        <f>IF(A54&gt;'New Lease Yearly'!$E$4,0,'New Lease Yearly'!$G$4)*((1+$M$4)^(((((IF($H$4="Yearly",ROUNDDOWN(IF(A54-($N$4)&lt;0,0,((A54-($N$4)/(($N$4))))/($N$4)),0),IF($H$4="Monthly",ROUNDDOWN(IF(A54-($N$4*12)&lt;0,0,((A54-(12*$N$4)/((12*$N$4))))/($N$4*12)),0),ROUNDDOWN(IF(A54-($N$4*4)&lt;0,0,((A54-(4*$N$4)/((4*$N$4))))/($N$4*4)),0)))))))))+(IF(A54=$E$4,$J$4,0))</f>
        <v>0</v>
      </c>
      <c r="E54" s="49">
        <f>IF(D54=0,0,1/((1+IF('New Lease Yearly'!$H$4="Yearly",'New Lease Yearly'!$D$4,IF('New Lease Yearly'!$H$4="Quarterly",'New Lease Yearly'!$D$4/4,'New Lease Yearly'!$D$4/12)))^IF($E$17=1,A53,A54)))</f>
        <v>0</v>
      </c>
      <c r="F54" s="55">
        <f t="shared" si="1"/>
        <v>0</v>
      </c>
      <c r="G54" s="56"/>
      <c r="H54" s="38">
        <f t="shared" si="9"/>
        <v>38</v>
      </c>
      <c r="I54" s="9" t="str">
        <f t="shared" si="2"/>
        <v>-</v>
      </c>
      <c r="J54" s="47">
        <f>IF(H54&gt;'New Lease Yearly'!$E$4,0,M53)</f>
        <v>0</v>
      </c>
      <c r="K54" s="47">
        <f>IF(IF('New Lease Yearly'!$H$4="Yearly",J54*'New Lease Yearly'!$D$4,IF('New Lease Yearly'!$H$4="Quarterly",J54*('New Lease Yearly'!$D$4/4),J54*'New Lease Yearly'!$D$4/12))&gt;0,IF('New Lease Yearly'!$H$4="Yearly",J54*'New Lease Yearly'!$D$4,IF('New Lease Yearly'!$H$4="Quarterly",J54*('New Lease Yearly'!$D$4/4),J54*'New Lease Yearly'!$D$4/12)),-L54-J54)</f>
        <v>0</v>
      </c>
      <c r="L54" s="47">
        <f t="shared" si="3"/>
        <v>0</v>
      </c>
      <c r="M54" s="47">
        <f t="shared" si="4"/>
        <v>0</v>
      </c>
      <c r="N54" s="57"/>
      <c r="O54" s="38">
        <v>38</v>
      </c>
      <c r="P54" s="58">
        <f t="shared" si="10"/>
        <v>57346</v>
      </c>
      <c r="Q54" s="47">
        <f t="shared" si="11"/>
        <v>0</v>
      </c>
      <c r="R54" s="47">
        <f>IF(S53&lt;1,0,-'New Lease Yearly'!$K$4/'New Lease Yearly'!$L$4)</f>
        <v>0</v>
      </c>
      <c r="S54" s="47">
        <f t="shared" si="6"/>
        <v>0</v>
      </c>
      <c r="AE54"/>
      <c r="AF54" s="6"/>
    </row>
    <row r="55" spans="1:32" x14ac:dyDescent="0.25">
      <c r="A55" s="53">
        <f t="shared" si="8"/>
        <v>39</v>
      </c>
      <c r="B55" s="29">
        <f t="shared" si="0"/>
        <v>0</v>
      </c>
      <c r="C55" s="9" t="str">
        <f>IF(D55=0,"-",IF('New Lease Yearly'!$H$4="Yearly",EDATE(C54,12),IF('New Lease Yearly'!$H$4="Quarterly",EDATE(C54,3),EDATE(C54,1))))</f>
        <v>-</v>
      </c>
      <c r="D55" s="54">
        <f>IF(A55&gt;'New Lease Yearly'!$E$4,0,'New Lease Yearly'!$G$4)*((1+$M$4)^(((((IF($H$4="Yearly",ROUNDDOWN(IF(A55-($N$4)&lt;0,0,((A55-($N$4)/(($N$4))))/($N$4)),0),IF($H$4="Monthly",ROUNDDOWN(IF(A55-($N$4*12)&lt;0,0,((A55-(12*$N$4)/((12*$N$4))))/($N$4*12)),0),ROUNDDOWN(IF(A55-($N$4*4)&lt;0,0,((A55-(4*$N$4)/((4*$N$4))))/($N$4*4)),0)))))))))+(IF(A55=$E$4,$J$4,0))</f>
        <v>0</v>
      </c>
      <c r="E55" s="49">
        <f>IF(D55=0,0,1/((1+IF('New Lease Yearly'!$H$4="Yearly",'New Lease Yearly'!$D$4,IF('New Lease Yearly'!$H$4="Quarterly",'New Lease Yearly'!$D$4/4,'New Lease Yearly'!$D$4/12)))^IF($E$17=1,A54,A55)))</f>
        <v>0</v>
      </c>
      <c r="F55" s="55">
        <f t="shared" si="1"/>
        <v>0</v>
      </c>
      <c r="G55" s="56"/>
      <c r="H55" s="38">
        <f t="shared" si="9"/>
        <v>39</v>
      </c>
      <c r="I55" s="9" t="str">
        <f t="shared" si="2"/>
        <v>-</v>
      </c>
      <c r="J55" s="47">
        <f>IF(H55&gt;'New Lease Yearly'!$E$4,0,M54)</f>
        <v>0</v>
      </c>
      <c r="K55" s="47">
        <f>IF(IF('New Lease Yearly'!$H$4="Yearly",J55*'New Lease Yearly'!$D$4,IF('New Lease Yearly'!$H$4="Quarterly",J55*('New Lease Yearly'!$D$4/4),J55*'New Lease Yearly'!$D$4/12))&gt;0,IF('New Lease Yearly'!$H$4="Yearly",J55*'New Lease Yearly'!$D$4,IF('New Lease Yearly'!$H$4="Quarterly",J55*('New Lease Yearly'!$D$4/4),J55*'New Lease Yearly'!$D$4/12)),-L55-J55)</f>
        <v>0</v>
      </c>
      <c r="L55" s="47">
        <f t="shared" si="3"/>
        <v>0</v>
      </c>
      <c r="M55" s="47">
        <f t="shared" si="4"/>
        <v>0</v>
      </c>
      <c r="N55" s="57"/>
      <c r="O55" s="38">
        <v>39</v>
      </c>
      <c r="P55" s="58">
        <f t="shared" si="10"/>
        <v>57711</v>
      </c>
      <c r="Q55" s="47">
        <f t="shared" si="11"/>
        <v>0</v>
      </c>
      <c r="R55" s="47">
        <f>IF(S54&lt;1,0,-'New Lease Yearly'!$K$4/'New Lease Yearly'!$L$4)</f>
        <v>0</v>
      </c>
      <c r="S55" s="47">
        <f t="shared" si="6"/>
        <v>0</v>
      </c>
      <c r="AE55"/>
      <c r="AF55" s="6"/>
    </row>
    <row r="56" spans="1:32" x14ac:dyDescent="0.25">
      <c r="A56" s="53">
        <f t="shared" si="8"/>
        <v>40</v>
      </c>
      <c r="B56" s="29">
        <f t="shared" si="0"/>
        <v>0</v>
      </c>
      <c r="C56" s="9" t="str">
        <f>IF(D56=0,"-",IF('New Lease Yearly'!$H$4="Yearly",EDATE(C55,12),IF('New Lease Yearly'!$H$4="Quarterly",EDATE(C55,3),EDATE(C55,1))))</f>
        <v>-</v>
      </c>
      <c r="D56" s="54">
        <f>IF(A56&gt;'New Lease Yearly'!$E$4,0,'New Lease Yearly'!$G$4)*((1+$M$4)^(((((IF($H$4="Yearly",ROUNDDOWN(IF(A56-($N$4)&lt;0,0,((A56-($N$4)/(($N$4))))/($N$4)),0),IF($H$4="Monthly",ROUNDDOWN(IF(A56-($N$4*12)&lt;0,0,((A56-(12*$N$4)/((12*$N$4))))/($N$4*12)),0),ROUNDDOWN(IF(A56-($N$4*4)&lt;0,0,((A56-(4*$N$4)/((4*$N$4))))/($N$4*4)),0)))))))))+(IF(A56=$E$4,$J$4,0))</f>
        <v>0</v>
      </c>
      <c r="E56" s="49">
        <f>IF(D56=0,0,1/((1+IF('New Lease Yearly'!$H$4="Yearly",'New Lease Yearly'!$D$4,IF('New Lease Yearly'!$H$4="Quarterly",'New Lease Yearly'!$D$4/4,'New Lease Yearly'!$D$4/12)))^IF($E$17=1,A55,A56)))</f>
        <v>0</v>
      </c>
      <c r="F56" s="55">
        <f t="shared" si="1"/>
        <v>0</v>
      </c>
      <c r="G56" s="56"/>
      <c r="H56" s="38">
        <f t="shared" si="9"/>
        <v>40</v>
      </c>
      <c r="I56" s="9" t="str">
        <f t="shared" si="2"/>
        <v>-</v>
      </c>
      <c r="J56" s="47">
        <f>IF(H56&gt;'New Lease Yearly'!$E$4,0,M55)</f>
        <v>0</v>
      </c>
      <c r="K56" s="47">
        <f>IF(IF('New Lease Yearly'!$H$4="Yearly",J56*'New Lease Yearly'!$D$4,IF('New Lease Yearly'!$H$4="Quarterly",J56*('New Lease Yearly'!$D$4/4),J56*'New Lease Yearly'!$D$4/12))&gt;0,IF('New Lease Yearly'!$H$4="Yearly",J56*'New Lease Yearly'!$D$4,IF('New Lease Yearly'!$H$4="Quarterly",J56*('New Lease Yearly'!$D$4/4),J56*'New Lease Yearly'!$D$4/12)),-L56-J56)</f>
        <v>0</v>
      </c>
      <c r="L56" s="47">
        <f t="shared" si="3"/>
        <v>0</v>
      </c>
      <c r="M56" s="47">
        <f t="shared" si="4"/>
        <v>0</v>
      </c>
      <c r="N56" s="57"/>
      <c r="O56" s="38">
        <v>40</v>
      </c>
      <c r="P56" s="58">
        <f t="shared" si="10"/>
        <v>58076</v>
      </c>
      <c r="Q56" s="47">
        <f t="shared" si="11"/>
        <v>0</v>
      </c>
      <c r="R56" s="47">
        <f>IF(S55&lt;1,0,-'New Lease Yearly'!$K$4/'New Lease Yearly'!$L$4)</f>
        <v>0</v>
      </c>
      <c r="S56" s="47">
        <f t="shared" si="6"/>
        <v>0</v>
      </c>
      <c r="AE56"/>
      <c r="AF56" s="6"/>
    </row>
    <row r="57" spans="1:32" x14ac:dyDescent="0.25">
      <c r="A57" s="53">
        <f t="shared" si="8"/>
        <v>41</v>
      </c>
      <c r="B57" s="29">
        <f t="shared" si="0"/>
        <v>0</v>
      </c>
      <c r="C57" s="9" t="str">
        <f>IF(D57=0,"-",IF('New Lease Yearly'!$H$4="Yearly",EDATE(C56,12),IF('New Lease Yearly'!$H$4="Quarterly",EDATE(C56,3),EDATE(C56,1))))</f>
        <v>-</v>
      </c>
      <c r="D57" s="54">
        <f>IF(A57&gt;'New Lease Yearly'!$E$4,0,'New Lease Yearly'!$G$4)*((1+$M$4)^(((((IF($H$4="Yearly",ROUNDDOWN(IF(A57-($N$4)&lt;0,0,((A57-($N$4)/(($N$4))))/($N$4)),0),IF($H$4="Monthly",ROUNDDOWN(IF(A57-($N$4*12)&lt;0,0,((A57-(12*$N$4)/((12*$N$4))))/($N$4*12)),0),ROUNDDOWN(IF(A57-($N$4*4)&lt;0,0,((A57-(4*$N$4)/((4*$N$4))))/($N$4*4)),0)))))))))+(IF(A57=$E$4,$J$4,0))</f>
        <v>0</v>
      </c>
      <c r="E57" s="49">
        <f>IF(D57=0,0,1/((1+IF('New Lease Yearly'!$H$4="Yearly",'New Lease Yearly'!$D$4,IF('New Lease Yearly'!$H$4="Quarterly",'New Lease Yearly'!$D$4/4,'New Lease Yearly'!$D$4/12)))^IF($E$17=1,A56,A57)))</f>
        <v>0</v>
      </c>
      <c r="F57" s="55">
        <f t="shared" si="1"/>
        <v>0</v>
      </c>
      <c r="G57" s="56"/>
      <c r="H57" s="38">
        <f t="shared" si="9"/>
        <v>41</v>
      </c>
      <c r="I57" s="9" t="str">
        <f t="shared" si="2"/>
        <v>-</v>
      </c>
      <c r="J57" s="47">
        <f>IF(H57&gt;'New Lease Yearly'!$E$4,0,M56)</f>
        <v>0</v>
      </c>
      <c r="K57" s="47">
        <f>IF(IF('New Lease Yearly'!$H$4="Yearly",J57*'New Lease Yearly'!$D$4,IF('New Lease Yearly'!$H$4="Quarterly",J57*('New Lease Yearly'!$D$4/4),J57*'New Lease Yearly'!$D$4/12))&gt;0,IF('New Lease Yearly'!$H$4="Yearly",J57*'New Lease Yearly'!$D$4,IF('New Lease Yearly'!$H$4="Quarterly",J57*('New Lease Yearly'!$D$4/4),J57*'New Lease Yearly'!$D$4/12)),-L57-J57)</f>
        <v>0</v>
      </c>
      <c r="L57" s="47">
        <f t="shared" si="3"/>
        <v>0</v>
      </c>
      <c r="M57" s="47">
        <f t="shared" si="4"/>
        <v>0</v>
      </c>
      <c r="N57" s="57"/>
      <c r="O57" s="38">
        <v>41</v>
      </c>
      <c r="P57" s="58">
        <f t="shared" si="10"/>
        <v>58441</v>
      </c>
      <c r="Q57" s="47">
        <f t="shared" si="11"/>
        <v>0</v>
      </c>
      <c r="R57" s="47">
        <f>IF(S56&lt;1,0,-'New Lease Yearly'!$K$4/'New Lease Yearly'!$L$4)</f>
        <v>0</v>
      </c>
      <c r="S57" s="47">
        <f t="shared" si="6"/>
        <v>0</v>
      </c>
      <c r="AE57"/>
      <c r="AF57" s="6"/>
    </row>
    <row r="58" spans="1:32" x14ac:dyDescent="0.25">
      <c r="A58" s="53">
        <f t="shared" si="8"/>
        <v>42</v>
      </c>
      <c r="B58" s="29">
        <f t="shared" si="0"/>
        <v>0</v>
      </c>
      <c r="C58" s="9" t="str">
        <f>IF(D58=0,"-",IF('New Lease Yearly'!$H$4="Yearly",EDATE(C57,12),IF('New Lease Yearly'!$H$4="Quarterly",EDATE(C57,3),EDATE(C57,1))))</f>
        <v>-</v>
      </c>
      <c r="D58" s="54">
        <f>IF(A58&gt;'New Lease Yearly'!$E$4,0,'New Lease Yearly'!$G$4)*((1+$M$4)^(((((IF($H$4="Yearly",ROUNDDOWN(IF(A58-($N$4)&lt;0,0,((A58-($N$4)/(($N$4))))/($N$4)),0),IF($H$4="Monthly",ROUNDDOWN(IF(A58-($N$4*12)&lt;0,0,((A58-(12*$N$4)/((12*$N$4))))/($N$4*12)),0),ROUNDDOWN(IF(A58-($N$4*4)&lt;0,0,((A58-(4*$N$4)/((4*$N$4))))/($N$4*4)),0)))))))))+(IF(A58=$E$4,$J$4,0))</f>
        <v>0</v>
      </c>
      <c r="E58" s="49">
        <f>IF(D58=0,0,1/((1+IF('New Lease Yearly'!$H$4="Yearly",'New Lease Yearly'!$D$4,IF('New Lease Yearly'!$H$4="Quarterly",'New Lease Yearly'!$D$4/4,'New Lease Yearly'!$D$4/12)))^IF($E$17=1,A57,A58)))</f>
        <v>0</v>
      </c>
      <c r="F58" s="55">
        <f t="shared" si="1"/>
        <v>0</v>
      </c>
      <c r="G58" s="56"/>
      <c r="H58" s="38">
        <f t="shared" si="9"/>
        <v>42</v>
      </c>
      <c r="I58" s="9" t="str">
        <f t="shared" si="2"/>
        <v>-</v>
      </c>
      <c r="J58" s="47">
        <f>IF(H58&gt;'New Lease Yearly'!$E$4,0,M57)</f>
        <v>0</v>
      </c>
      <c r="K58" s="47">
        <f>IF(IF('New Lease Yearly'!$H$4="Yearly",J58*'New Lease Yearly'!$D$4,IF('New Lease Yearly'!$H$4="Quarterly",J58*('New Lease Yearly'!$D$4/4),J58*'New Lease Yearly'!$D$4/12))&gt;0,IF('New Lease Yearly'!$H$4="Yearly",J58*'New Lease Yearly'!$D$4,IF('New Lease Yearly'!$H$4="Quarterly",J58*('New Lease Yearly'!$D$4/4),J58*'New Lease Yearly'!$D$4/12)),-L58-J58)</f>
        <v>0</v>
      </c>
      <c r="L58" s="47">
        <f t="shared" si="3"/>
        <v>0</v>
      </c>
      <c r="M58" s="47">
        <f t="shared" si="4"/>
        <v>0</v>
      </c>
      <c r="N58" s="57"/>
      <c r="O58" s="38">
        <v>42</v>
      </c>
      <c r="P58" s="58">
        <f t="shared" si="10"/>
        <v>58807</v>
      </c>
      <c r="Q58" s="47">
        <f t="shared" si="11"/>
        <v>0</v>
      </c>
      <c r="R58" s="47">
        <f>IF(S57&lt;1,0,-'New Lease Yearly'!$K$4/'New Lease Yearly'!$L$4)</f>
        <v>0</v>
      </c>
      <c r="S58" s="47">
        <f t="shared" si="6"/>
        <v>0</v>
      </c>
      <c r="AE58"/>
      <c r="AF58" s="6"/>
    </row>
    <row r="59" spans="1:32" x14ac:dyDescent="0.25">
      <c r="A59" s="53">
        <f t="shared" si="8"/>
        <v>43</v>
      </c>
      <c r="B59" s="29">
        <f t="shared" si="0"/>
        <v>0</v>
      </c>
      <c r="C59" s="9" t="str">
        <f>IF(D59=0,"-",IF('New Lease Yearly'!$H$4="Yearly",EDATE(C58,12),IF('New Lease Yearly'!$H$4="Quarterly",EDATE(C58,3),EDATE(C58,1))))</f>
        <v>-</v>
      </c>
      <c r="D59" s="54">
        <f>IF(A59&gt;'New Lease Yearly'!$E$4,0,'New Lease Yearly'!$G$4)*((1+$M$4)^(((((IF($H$4="Yearly",ROUNDDOWN(IF(A59-($N$4)&lt;0,0,((A59-($N$4)/(($N$4))))/($N$4)),0),IF($H$4="Monthly",ROUNDDOWN(IF(A59-($N$4*12)&lt;0,0,((A59-(12*$N$4)/((12*$N$4))))/($N$4*12)),0),ROUNDDOWN(IF(A59-($N$4*4)&lt;0,0,((A59-(4*$N$4)/((4*$N$4))))/($N$4*4)),0)))))))))+(IF(A59=$E$4,$J$4,0))</f>
        <v>0</v>
      </c>
      <c r="E59" s="49">
        <f>IF(D59=0,0,1/((1+IF('New Lease Yearly'!$H$4="Yearly",'New Lease Yearly'!$D$4,IF('New Lease Yearly'!$H$4="Quarterly",'New Lease Yearly'!$D$4/4,'New Lease Yearly'!$D$4/12)))^IF($E$17=1,A58,A59)))</f>
        <v>0</v>
      </c>
      <c r="F59" s="55">
        <f t="shared" si="1"/>
        <v>0</v>
      </c>
      <c r="G59" s="56"/>
      <c r="H59" s="38">
        <f t="shared" si="9"/>
        <v>43</v>
      </c>
      <c r="I59" s="9" t="str">
        <f t="shared" si="2"/>
        <v>-</v>
      </c>
      <c r="J59" s="47">
        <f>IF(H59&gt;'New Lease Yearly'!$E$4,0,M58)</f>
        <v>0</v>
      </c>
      <c r="K59" s="47">
        <f>IF(IF('New Lease Yearly'!$H$4="Yearly",J59*'New Lease Yearly'!$D$4,IF('New Lease Yearly'!$H$4="Quarterly",J59*('New Lease Yearly'!$D$4/4),J59*'New Lease Yearly'!$D$4/12))&gt;0,IF('New Lease Yearly'!$H$4="Yearly",J59*'New Lease Yearly'!$D$4,IF('New Lease Yearly'!$H$4="Quarterly",J59*('New Lease Yearly'!$D$4/4),J59*'New Lease Yearly'!$D$4/12)),-L59-J59)</f>
        <v>0</v>
      </c>
      <c r="L59" s="47">
        <f t="shared" si="3"/>
        <v>0</v>
      </c>
      <c r="M59" s="47">
        <f t="shared" si="4"/>
        <v>0</v>
      </c>
      <c r="N59" s="57"/>
      <c r="O59" s="38">
        <v>43</v>
      </c>
      <c r="P59" s="58">
        <f t="shared" si="10"/>
        <v>59172</v>
      </c>
      <c r="Q59" s="47">
        <f t="shared" si="11"/>
        <v>0</v>
      </c>
      <c r="R59" s="47">
        <f>IF(S58&lt;1,0,-'New Lease Yearly'!$K$4/'New Lease Yearly'!$L$4)</f>
        <v>0</v>
      </c>
      <c r="S59" s="47">
        <f t="shared" si="6"/>
        <v>0</v>
      </c>
      <c r="AE59"/>
      <c r="AF59" s="6"/>
    </row>
    <row r="60" spans="1:32" x14ac:dyDescent="0.25">
      <c r="A60" s="53">
        <f t="shared" si="8"/>
        <v>44</v>
      </c>
      <c r="B60" s="29">
        <f t="shared" si="0"/>
        <v>0</v>
      </c>
      <c r="C60" s="9" t="str">
        <f>IF(D60=0,"-",IF('New Lease Yearly'!$H$4="Yearly",EDATE(C59,12),IF('New Lease Yearly'!$H$4="Quarterly",EDATE(C59,3),EDATE(C59,1))))</f>
        <v>-</v>
      </c>
      <c r="D60" s="54">
        <f>IF(A60&gt;'New Lease Yearly'!$E$4,0,'New Lease Yearly'!$G$4)*((1+$M$4)^(((((IF($H$4="Yearly",ROUNDDOWN(IF(A60-($N$4)&lt;0,0,((A60-($N$4)/(($N$4))))/($N$4)),0),IF($H$4="Monthly",ROUNDDOWN(IF(A60-($N$4*12)&lt;0,0,((A60-(12*$N$4)/((12*$N$4))))/($N$4*12)),0),ROUNDDOWN(IF(A60-($N$4*4)&lt;0,0,((A60-(4*$N$4)/((4*$N$4))))/($N$4*4)),0)))))))))+(IF(A60=$E$4,$J$4,0))</f>
        <v>0</v>
      </c>
      <c r="E60" s="49">
        <f>IF(D60=0,0,1/((1+IF('New Lease Yearly'!$H$4="Yearly",'New Lease Yearly'!$D$4,IF('New Lease Yearly'!$H$4="Quarterly",'New Lease Yearly'!$D$4/4,'New Lease Yearly'!$D$4/12)))^IF($E$17=1,A59,A60)))</f>
        <v>0</v>
      </c>
      <c r="F60" s="55">
        <f t="shared" si="1"/>
        <v>0</v>
      </c>
      <c r="G60" s="56"/>
      <c r="H60" s="38">
        <f t="shared" si="9"/>
        <v>44</v>
      </c>
      <c r="I60" s="9" t="str">
        <f t="shared" si="2"/>
        <v>-</v>
      </c>
      <c r="J60" s="47">
        <f>IF(H60&gt;'New Lease Yearly'!$E$4,0,M59)</f>
        <v>0</v>
      </c>
      <c r="K60" s="47">
        <f>IF(IF('New Lease Yearly'!$H$4="Yearly",J60*'New Lease Yearly'!$D$4,IF('New Lease Yearly'!$H$4="Quarterly",J60*('New Lease Yearly'!$D$4/4),J60*'New Lease Yearly'!$D$4/12))&gt;0,IF('New Lease Yearly'!$H$4="Yearly",J60*'New Lease Yearly'!$D$4,IF('New Lease Yearly'!$H$4="Quarterly",J60*('New Lease Yearly'!$D$4/4),J60*'New Lease Yearly'!$D$4/12)),-L60-J60)</f>
        <v>0</v>
      </c>
      <c r="L60" s="47">
        <f t="shared" si="3"/>
        <v>0</v>
      </c>
      <c r="M60" s="47">
        <f t="shared" si="4"/>
        <v>0</v>
      </c>
      <c r="N60" s="57"/>
      <c r="O60" s="38">
        <v>44</v>
      </c>
      <c r="P60" s="58">
        <f t="shared" si="10"/>
        <v>59537</v>
      </c>
      <c r="Q60" s="47">
        <f t="shared" si="11"/>
        <v>0</v>
      </c>
      <c r="R60" s="47">
        <f>IF(S59&lt;1,0,-'New Lease Yearly'!$K$4/'New Lease Yearly'!$L$4)</f>
        <v>0</v>
      </c>
      <c r="S60" s="47">
        <f t="shared" si="6"/>
        <v>0</v>
      </c>
      <c r="AE60"/>
      <c r="AF60" s="6"/>
    </row>
    <row r="61" spans="1:32" x14ac:dyDescent="0.25">
      <c r="A61" s="53">
        <f t="shared" si="8"/>
        <v>45</v>
      </c>
      <c r="B61" s="29">
        <f t="shared" si="0"/>
        <v>0</v>
      </c>
      <c r="C61" s="9" t="str">
        <f>IF(D61=0,"-",IF('New Lease Yearly'!$H$4="Yearly",EDATE(C60,12),IF('New Lease Yearly'!$H$4="Quarterly",EDATE(C60,3),EDATE(C60,1))))</f>
        <v>-</v>
      </c>
      <c r="D61" s="54">
        <f>IF(A61&gt;'New Lease Yearly'!$E$4,0,'New Lease Yearly'!$G$4)*((1+$M$4)^(((((IF($H$4="Yearly",ROUNDDOWN(IF(A61-($N$4)&lt;0,0,((A61-($N$4)/(($N$4))))/($N$4)),0),IF($H$4="Monthly",ROUNDDOWN(IF(A61-($N$4*12)&lt;0,0,((A61-(12*$N$4)/((12*$N$4))))/($N$4*12)),0),ROUNDDOWN(IF(A61-($N$4*4)&lt;0,0,((A61-(4*$N$4)/((4*$N$4))))/($N$4*4)),0)))))))))+(IF(A61=$E$4,$J$4,0))</f>
        <v>0</v>
      </c>
      <c r="E61" s="49">
        <f>IF(D61=0,0,1/((1+IF('New Lease Yearly'!$H$4="Yearly",'New Lease Yearly'!$D$4,IF('New Lease Yearly'!$H$4="Quarterly",'New Lease Yearly'!$D$4/4,'New Lease Yearly'!$D$4/12)))^IF($E$17=1,A60,A61)))</f>
        <v>0</v>
      </c>
      <c r="F61" s="55">
        <f t="shared" si="1"/>
        <v>0</v>
      </c>
      <c r="G61" s="56"/>
      <c r="H61" s="38">
        <f t="shared" si="9"/>
        <v>45</v>
      </c>
      <c r="I61" s="9" t="str">
        <f t="shared" si="2"/>
        <v>-</v>
      </c>
      <c r="J61" s="47">
        <f>IF(H61&gt;'New Lease Yearly'!$E$4,0,M60)</f>
        <v>0</v>
      </c>
      <c r="K61" s="47">
        <f>IF(IF('New Lease Yearly'!$H$4="Yearly",J61*'New Lease Yearly'!$D$4,IF('New Lease Yearly'!$H$4="Quarterly",J61*('New Lease Yearly'!$D$4/4),J61*'New Lease Yearly'!$D$4/12))&gt;0,IF('New Lease Yearly'!$H$4="Yearly",J61*'New Lease Yearly'!$D$4,IF('New Lease Yearly'!$H$4="Quarterly",J61*('New Lease Yearly'!$D$4/4),J61*'New Lease Yearly'!$D$4/12)),-L61-J61)</f>
        <v>0</v>
      </c>
      <c r="L61" s="47">
        <f t="shared" si="3"/>
        <v>0</v>
      </c>
      <c r="M61" s="47">
        <f t="shared" si="4"/>
        <v>0</v>
      </c>
      <c r="N61" s="57"/>
      <c r="O61" s="38">
        <v>45</v>
      </c>
      <c r="P61" s="58">
        <f t="shared" si="10"/>
        <v>59902</v>
      </c>
      <c r="Q61" s="47">
        <f t="shared" si="11"/>
        <v>0</v>
      </c>
      <c r="R61" s="47">
        <f>IF(S60&lt;1,0,-'New Lease Yearly'!$K$4/'New Lease Yearly'!$L$4)</f>
        <v>0</v>
      </c>
      <c r="S61" s="47">
        <f t="shared" si="6"/>
        <v>0</v>
      </c>
      <c r="AE61"/>
      <c r="AF61" s="6"/>
    </row>
    <row r="62" spans="1:32" x14ac:dyDescent="0.25">
      <c r="A62" s="53">
        <f t="shared" si="8"/>
        <v>46</v>
      </c>
      <c r="B62" s="29">
        <f t="shared" si="0"/>
        <v>0</v>
      </c>
      <c r="C62" s="9" t="str">
        <f>IF(D62=0,"-",IF('New Lease Yearly'!$H$4="Yearly",EDATE(C61,12),IF('New Lease Yearly'!$H$4="Quarterly",EDATE(C61,3),EDATE(C61,1))))</f>
        <v>-</v>
      </c>
      <c r="D62" s="54">
        <f>IF(A62&gt;'New Lease Yearly'!$E$4,0,'New Lease Yearly'!$G$4)*((1+$M$4)^(((((IF($H$4="Yearly",ROUNDDOWN(IF(A62-($N$4)&lt;0,0,((A62-($N$4)/(($N$4))))/($N$4)),0),IF($H$4="Monthly",ROUNDDOWN(IF(A62-($N$4*12)&lt;0,0,((A62-(12*$N$4)/((12*$N$4))))/($N$4*12)),0),ROUNDDOWN(IF(A62-($N$4*4)&lt;0,0,((A62-(4*$N$4)/((4*$N$4))))/($N$4*4)),0)))))))))+(IF(A62=$E$4,$J$4,0))</f>
        <v>0</v>
      </c>
      <c r="E62" s="49">
        <f>IF(D62=0,0,1/((1+IF('New Lease Yearly'!$H$4="Yearly",'New Lease Yearly'!$D$4,IF('New Lease Yearly'!$H$4="Quarterly",'New Lease Yearly'!$D$4/4,'New Lease Yearly'!$D$4/12)))^IF($E$17=1,A61,A62)))</f>
        <v>0</v>
      </c>
      <c r="F62" s="55">
        <f t="shared" si="1"/>
        <v>0</v>
      </c>
      <c r="G62" s="56"/>
      <c r="H62" s="38">
        <f t="shared" si="9"/>
        <v>46</v>
      </c>
      <c r="I62" s="9" t="str">
        <f t="shared" si="2"/>
        <v>-</v>
      </c>
      <c r="J62" s="47">
        <f>IF(H62&gt;'New Lease Yearly'!$E$4,0,M61)</f>
        <v>0</v>
      </c>
      <c r="K62" s="47">
        <f>IF(IF('New Lease Yearly'!$H$4="Yearly",J62*'New Lease Yearly'!$D$4,IF('New Lease Yearly'!$H$4="Quarterly",J62*('New Lease Yearly'!$D$4/4),J62*'New Lease Yearly'!$D$4/12))&gt;0,IF('New Lease Yearly'!$H$4="Yearly",J62*'New Lease Yearly'!$D$4,IF('New Lease Yearly'!$H$4="Quarterly",J62*('New Lease Yearly'!$D$4/4),J62*'New Lease Yearly'!$D$4/12)),-L62-J62)</f>
        <v>0</v>
      </c>
      <c r="L62" s="47">
        <f t="shared" si="3"/>
        <v>0</v>
      </c>
      <c r="M62" s="47">
        <f t="shared" si="4"/>
        <v>0</v>
      </c>
      <c r="N62" s="57"/>
      <c r="O62" s="38">
        <v>46</v>
      </c>
      <c r="P62" s="58">
        <f t="shared" si="10"/>
        <v>60268</v>
      </c>
      <c r="Q62" s="47">
        <f t="shared" si="11"/>
        <v>0</v>
      </c>
      <c r="R62" s="47">
        <f>IF(S61&lt;1,0,-'New Lease Yearly'!$K$4/'New Lease Yearly'!$L$4)</f>
        <v>0</v>
      </c>
      <c r="S62" s="47">
        <f t="shared" si="6"/>
        <v>0</v>
      </c>
      <c r="AE62"/>
      <c r="AF62" s="6"/>
    </row>
    <row r="63" spans="1:32" x14ac:dyDescent="0.25">
      <c r="A63" s="53">
        <f t="shared" si="8"/>
        <v>47</v>
      </c>
      <c r="B63" s="29">
        <f t="shared" si="0"/>
        <v>0</v>
      </c>
      <c r="C63" s="9" t="str">
        <f>IF(D63=0,"-",IF('New Lease Yearly'!$H$4="Yearly",EDATE(C62,12),IF('New Lease Yearly'!$H$4="Quarterly",EDATE(C62,3),EDATE(C62,1))))</f>
        <v>-</v>
      </c>
      <c r="D63" s="54">
        <f>IF(A63&gt;'New Lease Yearly'!$E$4,0,'New Lease Yearly'!$G$4)*((1+$M$4)^(((((IF($H$4="Yearly",ROUNDDOWN(IF(A63-($N$4)&lt;0,0,((A63-($N$4)/(($N$4))))/($N$4)),0),IF($H$4="Monthly",ROUNDDOWN(IF(A63-($N$4*12)&lt;0,0,((A63-(12*$N$4)/((12*$N$4))))/($N$4*12)),0),ROUNDDOWN(IF(A63-($N$4*4)&lt;0,0,((A63-(4*$N$4)/((4*$N$4))))/($N$4*4)),0)))))))))+(IF(A63=$E$4,$J$4,0))</f>
        <v>0</v>
      </c>
      <c r="E63" s="49">
        <f>IF(D63=0,0,1/((1+IF('New Lease Yearly'!$H$4="Yearly",'New Lease Yearly'!$D$4,IF('New Lease Yearly'!$H$4="Quarterly",'New Lease Yearly'!$D$4/4,'New Lease Yearly'!$D$4/12)))^IF($E$17=1,A62,A63)))</f>
        <v>0</v>
      </c>
      <c r="F63" s="55">
        <f t="shared" si="1"/>
        <v>0</v>
      </c>
      <c r="G63" s="56"/>
      <c r="H63" s="38">
        <f t="shared" si="9"/>
        <v>47</v>
      </c>
      <c r="I63" s="9" t="str">
        <f t="shared" si="2"/>
        <v>-</v>
      </c>
      <c r="J63" s="47">
        <f>IF(H63&gt;'New Lease Yearly'!$E$4,0,M62)</f>
        <v>0</v>
      </c>
      <c r="K63" s="47">
        <f>IF(IF('New Lease Yearly'!$H$4="Yearly",J63*'New Lease Yearly'!$D$4,IF('New Lease Yearly'!$H$4="Quarterly",J63*('New Lease Yearly'!$D$4/4),J63*'New Lease Yearly'!$D$4/12))&gt;0,IF('New Lease Yearly'!$H$4="Yearly",J63*'New Lease Yearly'!$D$4,IF('New Lease Yearly'!$H$4="Quarterly",J63*('New Lease Yearly'!$D$4/4),J63*'New Lease Yearly'!$D$4/12)),-L63-J63)</f>
        <v>0</v>
      </c>
      <c r="L63" s="47">
        <f t="shared" si="3"/>
        <v>0</v>
      </c>
      <c r="M63" s="47">
        <f t="shared" si="4"/>
        <v>0</v>
      </c>
      <c r="N63" s="57"/>
      <c r="O63" s="38">
        <v>47</v>
      </c>
      <c r="P63" s="58">
        <f t="shared" si="10"/>
        <v>60633</v>
      </c>
      <c r="Q63" s="47">
        <f t="shared" si="11"/>
        <v>0</v>
      </c>
      <c r="R63" s="47">
        <f>IF(S62&lt;1,0,-'New Lease Yearly'!$K$4/'New Lease Yearly'!$L$4)</f>
        <v>0</v>
      </c>
      <c r="S63" s="47">
        <f t="shared" si="6"/>
        <v>0</v>
      </c>
      <c r="AE63"/>
      <c r="AF63" s="6"/>
    </row>
    <row r="64" spans="1:32" x14ac:dyDescent="0.25">
      <c r="A64" s="53">
        <f t="shared" si="8"/>
        <v>48</v>
      </c>
      <c r="B64" s="29">
        <f t="shared" si="0"/>
        <v>0</v>
      </c>
      <c r="C64" s="9" t="str">
        <f>IF(D64=0,"-",IF('New Lease Yearly'!$H$4="Yearly",EDATE(C63,12),IF('New Lease Yearly'!$H$4="Quarterly",EDATE(C63,3),EDATE(C63,1))))</f>
        <v>-</v>
      </c>
      <c r="D64" s="54">
        <f>IF(A64&gt;'New Lease Yearly'!$E$4,0,'New Lease Yearly'!$G$4)*((1+$M$4)^(((((IF($H$4="Yearly",ROUNDDOWN(IF(A64-($N$4)&lt;0,0,((A64-($N$4)/(($N$4))))/($N$4)),0),IF($H$4="Monthly",ROUNDDOWN(IF(A64-($N$4*12)&lt;0,0,((A64-(12*$N$4)/((12*$N$4))))/($N$4*12)),0),ROUNDDOWN(IF(A64-($N$4*4)&lt;0,0,((A64-(4*$N$4)/((4*$N$4))))/($N$4*4)),0)))))))))+(IF(A64=$E$4,$J$4,0))</f>
        <v>0</v>
      </c>
      <c r="E64" s="49">
        <f>IF(D64=0,0,1/((1+IF('New Lease Yearly'!$H$4="Yearly",'New Lease Yearly'!$D$4,IF('New Lease Yearly'!$H$4="Quarterly",'New Lease Yearly'!$D$4/4,'New Lease Yearly'!$D$4/12)))^IF($E$17=1,A63,A64)))</f>
        <v>0</v>
      </c>
      <c r="F64" s="55">
        <f t="shared" si="1"/>
        <v>0</v>
      </c>
      <c r="G64" s="56"/>
      <c r="H64" s="38">
        <f t="shared" si="9"/>
        <v>48</v>
      </c>
      <c r="I64" s="9" t="str">
        <f t="shared" si="2"/>
        <v>-</v>
      </c>
      <c r="J64" s="47">
        <f>IF(H64&gt;'New Lease Yearly'!$E$4,0,M63)</f>
        <v>0</v>
      </c>
      <c r="K64" s="47">
        <f>IF(IF('New Lease Yearly'!$H$4="Yearly",J64*'New Lease Yearly'!$D$4,IF('New Lease Yearly'!$H$4="Quarterly",J64*('New Lease Yearly'!$D$4/4),J64*'New Lease Yearly'!$D$4/12))&gt;0,IF('New Lease Yearly'!$H$4="Yearly",J64*'New Lease Yearly'!$D$4,IF('New Lease Yearly'!$H$4="Quarterly",J64*('New Lease Yearly'!$D$4/4),J64*'New Lease Yearly'!$D$4/12)),-L64-J64)</f>
        <v>0</v>
      </c>
      <c r="L64" s="47">
        <f t="shared" si="3"/>
        <v>0</v>
      </c>
      <c r="M64" s="47">
        <f t="shared" si="4"/>
        <v>0</v>
      </c>
      <c r="N64" s="57"/>
      <c r="O64" s="38">
        <v>48</v>
      </c>
      <c r="P64" s="58">
        <f t="shared" si="10"/>
        <v>60998</v>
      </c>
      <c r="Q64" s="47">
        <f t="shared" si="11"/>
        <v>0</v>
      </c>
      <c r="R64" s="47">
        <f>IF(S63&lt;1,0,-'New Lease Yearly'!$K$4/'New Lease Yearly'!$L$4)</f>
        <v>0</v>
      </c>
      <c r="S64" s="47">
        <f t="shared" si="6"/>
        <v>0</v>
      </c>
      <c r="AE64"/>
      <c r="AF64" s="6"/>
    </row>
    <row r="65" spans="1:32" x14ac:dyDescent="0.25">
      <c r="A65" s="53">
        <f t="shared" si="8"/>
        <v>49</v>
      </c>
      <c r="B65" s="29">
        <f t="shared" si="0"/>
        <v>0</v>
      </c>
      <c r="C65" s="9" t="str">
        <f>IF(D65=0,"-",IF('New Lease Yearly'!$H$4="Yearly",EDATE(C64,12),IF('New Lease Yearly'!$H$4="Quarterly",EDATE(C64,3),EDATE(C64,1))))</f>
        <v>-</v>
      </c>
      <c r="D65" s="54">
        <f>IF(A65&gt;'New Lease Yearly'!$E$4,0,'New Lease Yearly'!$G$4)*((1+$M$4)^(((((IF($H$4="Yearly",ROUNDDOWN(IF(A65-($N$4)&lt;0,0,((A65-($N$4)/(($N$4))))/($N$4)),0),IF($H$4="Monthly",ROUNDDOWN(IF(A65-($N$4*12)&lt;0,0,((A65-(12*$N$4)/((12*$N$4))))/($N$4*12)),0),ROUNDDOWN(IF(A65-($N$4*4)&lt;0,0,((A65-(4*$N$4)/((4*$N$4))))/($N$4*4)),0)))))))))+(IF(A65=$E$4,$J$4,0))</f>
        <v>0</v>
      </c>
      <c r="E65" s="49">
        <f>IF(D65=0,0,1/((1+IF('New Lease Yearly'!$H$4="Yearly",'New Lease Yearly'!$D$4,IF('New Lease Yearly'!$H$4="Quarterly",'New Lease Yearly'!$D$4/4,'New Lease Yearly'!$D$4/12)))^IF($E$17=1,A64,A65)))</f>
        <v>0</v>
      </c>
      <c r="F65" s="55">
        <f t="shared" si="1"/>
        <v>0</v>
      </c>
      <c r="G65" s="56"/>
      <c r="H65" s="38">
        <f t="shared" si="9"/>
        <v>49</v>
      </c>
      <c r="I65" s="9" t="str">
        <f t="shared" si="2"/>
        <v>-</v>
      </c>
      <c r="J65" s="47">
        <f>IF(H65&gt;'New Lease Yearly'!$E$4,0,M64)</f>
        <v>0</v>
      </c>
      <c r="K65" s="47">
        <f>IF(IF('New Lease Yearly'!$H$4="Yearly",J65*'New Lease Yearly'!$D$4,IF('New Lease Yearly'!$H$4="Quarterly",J65*('New Lease Yearly'!$D$4/4),J65*'New Lease Yearly'!$D$4/12))&gt;0,IF('New Lease Yearly'!$H$4="Yearly",J65*'New Lease Yearly'!$D$4,IF('New Lease Yearly'!$H$4="Quarterly",J65*('New Lease Yearly'!$D$4/4),J65*'New Lease Yearly'!$D$4/12)),-L65-J65)</f>
        <v>0</v>
      </c>
      <c r="L65" s="47">
        <f t="shared" si="3"/>
        <v>0</v>
      </c>
      <c r="M65" s="47">
        <f t="shared" si="4"/>
        <v>0</v>
      </c>
      <c r="N65" s="57"/>
      <c r="O65" s="38">
        <v>49</v>
      </c>
      <c r="P65" s="58">
        <f t="shared" si="10"/>
        <v>61363</v>
      </c>
      <c r="Q65" s="47">
        <f t="shared" si="11"/>
        <v>0</v>
      </c>
      <c r="R65" s="47">
        <f>IF(S64&lt;1,0,-'New Lease Yearly'!$K$4/'New Lease Yearly'!$L$4)</f>
        <v>0</v>
      </c>
      <c r="S65" s="47">
        <f t="shared" si="6"/>
        <v>0</v>
      </c>
      <c r="AE65"/>
      <c r="AF65" s="6"/>
    </row>
    <row r="66" spans="1:32" x14ac:dyDescent="0.25">
      <c r="A66" s="53">
        <f t="shared" si="8"/>
        <v>50</v>
      </c>
      <c r="B66" s="29">
        <f t="shared" si="0"/>
        <v>0</v>
      </c>
      <c r="C66" s="9" t="str">
        <f>IF(D66=0,"-",IF('New Lease Yearly'!$H$4="Yearly",EDATE(C65,12),IF('New Lease Yearly'!$H$4="Quarterly",EDATE(C65,3),EDATE(C65,1))))</f>
        <v>-</v>
      </c>
      <c r="D66" s="54">
        <f>IF(A66&gt;'New Lease Yearly'!$E$4,0,'New Lease Yearly'!$G$4)*((1+$M$4)^(((((IF($H$4="Yearly",ROUNDDOWN(IF(A66-($N$4)&lt;0,0,((A66-($N$4)/(($N$4))))/($N$4)),0),IF($H$4="Monthly",ROUNDDOWN(IF(A66-($N$4*12)&lt;0,0,((A66-(12*$N$4)/((12*$N$4))))/($N$4*12)),0),ROUNDDOWN(IF(A66-($N$4*4)&lt;0,0,((A66-(4*$N$4)/((4*$N$4))))/($N$4*4)),0)))))))))+(IF(A66=$E$4,$J$4,0))</f>
        <v>0</v>
      </c>
      <c r="E66" s="49">
        <f>IF(D66=0,0,1/((1+IF('New Lease Yearly'!$H$4="Yearly",'New Lease Yearly'!$D$4,IF('New Lease Yearly'!$H$4="Quarterly",'New Lease Yearly'!$D$4/4,'New Lease Yearly'!$D$4/12)))^IF($E$17=1,A65,A66)))</f>
        <v>0</v>
      </c>
      <c r="F66" s="55">
        <f t="shared" si="1"/>
        <v>0</v>
      </c>
      <c r="G66" s="56"/>
      <c r="H66" s="38">
        <f t="shared" si="9"/>
        <v>50</v>
      </c>
      <c r="I66" s="9" t="str">
        <f t="shared" si="2"/>
        <v>-</v>
      </c>
      <c r="J66" s="47">
        <f>IF(H66&gt;'New Lease Yearly'!$E$4,0,M65)</f>
        <v>0</v>
      </c>
      <c r="K66" s="47">
        <f>IF(IF('New Lease Yearly'!$H$4="Yearly",J66*'New Lease Yearly'!$D$4,IF('New Lease Yearly'!$H$4="Quarterly",J66*('New Lease Yearly'!$D$4/4),J66*'New Lease Yearly'!$D$4/12))&gt;0,IF('New Lease Yearly'!$H$4="Yearly",J66*'New Lease Yearly'!$D$4,IF('New Lease Yearly'!$H$4="Quarterly",J66*('New Lease Yearly'!$D$4/4),J66*'New Lease Yearly'!$D$4/12)),-L66-J66)</f>
        <v>0</v>
      </c>
      <c r="L66" s="47">
        <f t="shared" si="3"/>
        <v>0</v>
      </c>
      <c r="M66" s="47">
        <f t="shared" si="4"/>
        <v>0</v>
      </c>
      <c r="N66" s="57"/>
      <c r="O66" s="38">
        <v>50</v>
      </c>
      <c r="P66" s="58">
        <f t="shared" si="10"/>
        <v>61729</v>
      </c>
      <c r="Q66" s="47">
        <f t="shared" si="11"/>
        <v>0</v>
      </c>
      <c r="R66" s="47">
        <f>IF(S65&lt;1,0,-'New Lease Yearly'!$K$4/'New Lease Yearly'!$L$4)</f>
        <v>0</v>
      </c>
      <c r="S66" s="47">
        <f t="shared" si="6"/>
        <v>0</v>
      </c>
      <c r="AE66"/>
      <c r="AF66" s="6"/>
    </row>
    <row r="67" spans="1:32" x14ac:dyDescent="0.25">
      <c r="A67" s="53">
        <f t="shared" si="8"/>
        <v>51</v>
      </c>
      <c r="B67" s="29">
        <f t="shared" si="0"/>
        <v>0</v>
      </c>
      <c r="C67" s="9" t="str">
        <f>IF(D67=0,"-",IF('New Lease Yearly'!$H$4="Yearly",EDATE(C66,12),IF('New Lease Yearly'!$H$4="Quarterly",EDATE(C66,3),EDATE(C66,1))))</f>
        <v>-</v>
      </c>
      <c r="D67" s="54">
        <f>IF(A67&gt;'New Lease Yearly'!$E$4,0,'New Lease Yearly'!$G$4)*((1+$M$4)^(((((IF($H$4="Yearly",ROUNDDOWN(IF(A67-($N$4)&lt;0,0,((A67-($N$4)/(($N$4))))/($N$4)),0),IF($H$4="Monthly",ROUNDDOWN(IF(A67-($N$4*12)&lt;0,0,((A67-(12*$N$4)/((12*$N$4))))/($N$4*12)),0),ROUNDDOWN(IF(A67-($N$4*4)&lt;0,0,((A67-(4*$N$4)/((4*$N$4))))/($N$4*4)),0)))))))))+(IF(A67=$E$4,$J$4,0))</f>
        <v>0</v>
      </c>
      <c r="E67" s="49">
        <f>IF(D67=0,0,1/((1+IF('New Lease Yearly'!$H$4="Yearly",'New Lease Yearly'!$D$4,IF('New Lease Yearly'!$H$4="Quarterly",'New Lease Yearly'!$D$4/4,'New Lease Yearly'!$D$4/12)))^IF($E$17=1,A66,A67)))</f>
        <v>0</v>
      </c>
      <c r="F67" s="55">
        <f t="shared" si="1"/>
        <v>0</v>
      </c>
      <c r="G67" s="56"/>
      <c r="H67" s="38">
        <f t="shared" si="9"/>
        <v>51</v>
      </c>
      <c r="I67" s="9" t="str">
        <f t="shared" si="2"/>
        <v>-</v>
      </c>
      <c r="J67" s="47">
        <f>IF(H67&gt;'New Lease Yearly'!$E$4,0,M66)</f>
        <v>0</v>
      </c>
      <c r="K67" s="47">
        <f>IF(IF('New Lease Yearly'!$H$4="Yearly",J67*'New Lease Yearly'!$D$4,IF('New Lease Yearly'!$H$4="Quarterly",J67*('New Lease Yearly'!$D$4/4),J67*'New Lease Yearly'!$D$4/12))&gt;0,IF('New Lease Yearly'!$H$4="Yearly",J67*'New Lease Yearly'!$D$4,IF('New Lease Yearly'!$H$4="Quarterly",J67*('New Lease Yearly'!$D$4/4),J67*'New Lease Yearly'!$D$4/12)),-L67-J67)</f>
        <v>0</v>
      </c>
      <c r="L67" s="47">
        <f t="shared" si="3"/>
        <v>0</v>
      </c>
      <c r="M67" s="47">
        <f t="shared" si="4"/>
        <v>0</v>
      </c>
      <c r="N67" s="57"/>
      <c r="O67" s="38">
        <v>51</v>
      </c>
      <c r="P67" s="58">
        <f t="shared" si="10"/>
        <v>62094</v>
      </c>
      <c r="Q67" s="47">
        <f t="shared" si="11"/>
        <v>0</v>
      </c>
      <c r="R67" s="47">
        <f>IF(S66&lt;1,0,-'New Lease Yearly'!$K$4/'New Lease Yearly'!$L$4)</f>
        <v>0</v>
      </c>
      <c r="S67" s="47">
        <f t="shared" si="6"/>
        <v>0</v>
      </c>
      <c r="AE67"/>
      <c r="AF67" s="6"/>
    </row>
    <row r="68" spans="1:32" x14ac:dyDescent="0.25">
      <c r="A68" s="53">
        <f t="shared" si="8"/>
        <v>52</v>
      </c>
      <c r="B68" s="29">
        <f t="shared" si="0"/>
        <v>0</v>
      </c>
      <c r="C68" s="9" t="str">
        <f>IF(D68=0,"-",IF('New Lease Yearly'!$H$4="Yearly",EDATE(C67,12),IF('New Lease Yearly'!$H$4="Quarterly",EDATE(C67,3),EDATE(C67,1))))</f>
        <v>-</v>
      </c>
      <c r="D68" s="54">
        <f>IF(A68&gt;'New Lease Yearly'!$E$4,0,'New Lease Yearly'!$G$4)*((1+$M$4)^(((((IF($H$4="Yearly",ROUNDDOWN(IF(A68-($N$4)&lt;0,0,((A68-($N$4)/(($N$4))))/($N$4)),0),IF($H$4="Monthly",ROUNDDOWN(IF(A68-($N$4*12)&lt;0,0,((A68-(12*$N$4)/((12*$N$4))))/($N$4*12)),0),ROUNDDOWN(IF(A68-($N$4*4)&lt;0,0,((A68-(4*$N$4)/((4*$N$4))))/($N$4*4)),0)))))))))+(IF(A68=$E$4,$J$4,0))</f>
        <v>0</v>
      </c>
      <c r="E68" s="49">
        <f>IF(D68=0,0,1/((1+IF('New Lease Yearly'!$H$4="Yearly",'New Lease Yearly'!$D$4,IF('New Lease Yearly'!$H$4="Quarterly",'New Lease Yearly'!$D$4/4,'New Lease Yearly'!$D$4/12)))^IF($E$17=1,A67,A68)))</f>
        <v>0</v>
      </c>
      <c r="F68" s="55">
        <f t="shared" si="1"/>
        <v>0</v>
      </c>
      <c r="G68" s="56"/>
      <c r="H68" s="38">
        <f t="shared" si="9"/>
        <v>52</v>
      </c>
      <c r="I68" s="9" t="str">
        <f t="shared" si="2"/>
        <v>-</v>
      </c>
      <c r="J68" s="47">
        <f>IF(H68&gt;'New Lease Yearly'!$E$4,0,M67)</f>
        <v>0</v>
      </c>
      <c r="K68" s="47">
        <f>IF(IF('New Lease Yearly'!$H$4="Yearly",J68*'New Lease Yearly'!$D$4,IF('New Lease Yearly'!$H$4="Quarterly",J68*('New Lease Yearly'!$D$4/4),J68*'New Lease Yearly'!$D$4/12))&gt;0,IF('New Lease Yearly'!$H$4="Yearly",J68*'New Lease Yearly'!$D$4,IF('New Lease Yearly'!$H$4="Quarterly",J68*('New Lease Yearly'!$D$4/4),J68*'New Lease Yearly'!$D$4/12)),-L68-J68)</f>
        <v>0</v>
      </c>
      <c r="L68" s="47">
        <f t="shared" si="3"/>
        <v>0</v>
      </c>
      <c r="M68" s="47">
        <f t="shared" si="4"/>
        <v>0</v>
      </c>
      <c r="N68" s="57"/>
      <c r="O68" s="38">
        <v>52</v>
      </c>
      <c r="P68" s="58">
        <f t="shared" si="10"/>
        <v>62459</v>
      </c>
      <c r="Q68" s="47">
        <f t="shared" si="11"/>
        <v>0</v>
      </c>
      <c r="R68" s="47">
        <f>IF(S67&lt;1,0,-'New Lease Yearly'!$K$4/'New Lease Yearly'!$L$4)</f>
        <v>0</v>
      </c>
      <c r="S68" s="47">
        <f t="shared" si="6"/>
        <v>0</v>
      </c>
      <c r="AE68"/>
      <c r="AF68" s="6"/>
    </row>
    <row r="69" spans="1:32" x14ac:dyDescent="0.25">
      <c r="A69" s="53">
        <f t="shared" si="8"/>
        <v>53</v>
      </c>
      <c r="B69" s="29">
        <f t="shared" si="0"/>
        <v>0</v>
      </c>
      <c r="C69" s="9" t="str">
        <f>IF(D69=0,"-",IF('New Lease Yearly'!$H$4="Yearly",EDATE(C68,12),IF('New Lease Yearly'!$H$4="Quarterly",EDATE(C68,3),EDATE(C68,1))))</f>
        <v>-</v>
      </c>
      <c r="D69" s="54">
        <f>IF(A69&gt;'New Lease Yearly'!$E$4,0,'New Lease Yearly'!$G$4)*((1+$M$4)^(((((IF($H$4="Yearly",ROUNDDOWN(IF(A69-($N$4)&lt;0,0,((A69-($N$4)/(($N$4))))/($N$4)),0),IF($H$4="Monthly",ROUNDDOWN(IF(A69-($N$4*12)&lt;0,0,((A69-(12*$N$4)/((12*$N$4))))/($N$4*12)),0),ROUNDDOWN(IF(A69-($N$4*4)&lt;0,0,((A69-(4*$N$4)/((4*$N$4))))/($N$4*4)),0)))))))))+(IF(A69=$E$4,$J$4,0))</f>
        <v>0</v>
      </c>
      <c r="E69" s="49">
        <f>IF(D69=0,0,1/((1+IF('New Lease Yearly'!$H$4="Yearly",'New Lease Yearly'!$D$4,IF('New Lease Yearly'!$H$4="Quarterly",'New Lease Yearly'!$D$4/4,'New Lease Yearly'!$D$4/12)))^IF($E$17=1,A68,A69)))</f>
        <v>0</v>
      </c>
      <c r="F69" s="55">
        <f t="shared" si="1"/>
        <v>0</v>
      </c>
      <c r="G69" s="56"/>
      <c r="H69" s="38">
        <f t="shared" si="9"/>
        <v>53</v>
      </c>
      <c r="I69" s="9" t="str">
        <f t="shared" si="2"/>
        <v>-</v>
      </c>
      <c r="J69" s="47">
        <f>IF(H69&gt;'New Lease Yearly'!$E$4,0,M68)</f>
        <v>0</v>
      </c>
      <c r="K69" s="47">
        <f>IF(IF('New Lease Yearly'!$H$4="Yearly",J69*'New Lease Yearly'!$D$4,IF('New Lease Yearly'!$H$4="Quarterly",J69*('New Lease Yearly'!$D$4/4),J69*'New Lease Yearly'!$D$4/12))&gt;0,IF('New Lease Yearly'!$H$4="Yearly",J69*'New Lease Yearly'!$D$4,IF('New Lease Yearly'!$H$4="Quarterly",J69*('New Lease Yearly'!$D$4/4),J69*'New Lease Yearly'!$D$4/12)),-L69-J69)</f>
        <v>0</v>
      </c>
      <c r="L69" s="47">
        <f t="shared" si="3"/>
        <v>0</v>
      </c>
      <c r="M69" s="47">
        <f t="shared" si="4"/>
        <v>0</v>
      </c>
      <c r="N69" s="57"/>
      <c r="O69" s="38">
        <v>53</v>
      </c>
      <c r="P69" s="58">
        <f t="shared" si="10"/>
        <v>62824</v>
      </c>
      <c r="Q69" s="47">
        <f t="shared" si="11"/>
        <v>0</v>
      </c>
      <c r="R69" s="47">
        <f>IF(S68&lt;1,0,-'New Lease Yearly'!$K$4/'New Lease Yearly'!$L$4)</f>
        <v>0</v>
      </c>
      <c r="S69" s="47">
        <f t="shared" si="6"/>
        <v>0</v>
      </c>
      <c r="AE69"/>
      <c r="AF69" s="6"/>
    </row>
    <row r="70" spans="1:32" x14ac:dyDescent="0.25">
      <c r="A70" s="53">
        <f t="shared" si="8"/>
        <v>54</v>
      </c>
      <c r="B70" s="29">
        <f t="shared" si="0"/>
        <v>0</v>
      </c>
      <c r="C70" s="9" t="str">
        <f>IF(D70=0,"-",IF('New Lease Yearly'!$H$4="Yearly",EDATE(C69,12),IF('New Lease Yearly'!$H$4="Quarterly",EDATE(C69,3),EDATE(C69,1))))</f>
        <v>-</v>
      </c>
      <c r="D70" s="54">
        <f>IF(A70&gt;'New Lease Yearly'!$E$4,0,'New Lease Yearly'!$G$4)*((1+$M$4)^(((((IF($H$4="Yearly",ROUNDDOWN(IF(A70-($N$4)&lt;0,0,((A70-($N$4)/(($N$4))))/($N$4)),0),IF($H$4="Monthly",ROUNDDOWN(IF(A70-($N$4*12)&lt;0,0,((A70-(12*$N$4)/((12*$N$4))))/($N$4*12)),0),ROUNDDOWN(IF(A70-($N$4*4)&lt;0,0,((A70-(4*$N$4)/((4*$N$4))))/($N$4*4)),0)))))))))+(IF(A70=$E$4,$J$4,0))</f>
        <v>0</v>
      </c>
      <c r="E70" s="49">
        <f>IF(D70=0,0,1/((1+IF('New Lease Yearly'!$H$4="Yearly",'New Lease Yearly'!$D$4,IF('New Lease Yearly'!$H$4="Quarterly",'New Lease Yearly'!$D$4/4,'New Lease Yearly'!$D$4/12)))^IF($E$17=1,A69,A70)))</f>
        <v>0</v>
      </c>
      <c r="F70" s="55">
        <f t="shared" si="1"/>
        <v>0</v>
      </c>
      <c r="G70" s="56"/>
      <c r="H70" s="38">
        <f t="shared" si="9"/>
        <v>54</v>
      </c>
      <c r="I70" s="9" t="str">
        <f t="shared" si="2"/>
        <v>-</v>
      </c>
      <c r="J70" s="47">
        <f>IF(H70&gt;'New Lease Yearly'!$E$4,0,M69)</f>
        <v>0</v>
      </c>
      <c r="K70" s="47">
        <f>IF(IF('New Lease Yearly'!$H$4="Yearly",J70*'New Lease Yearly'!$D$4,IF('New Lease Yearly'!$H$4="Quarterly",J70*('New Lease Yearly'!$D$4/4),J70*'New Lease Yearly'!$D$4/12))&gt;0,IF('New Lease Yearly'!$H$4="Yearly",J70*'New Lease Yearly'!$D$4,IF('New Lease Yearly'!$H$4="Quarterly",J70*('New Lease Yearly'!$D$4/4),J70*'New Lease Yearly'!$D$4/12)),-L70-J70)</f>
        <v>0</v>
      </c>
      <c r="L70" s="47">
        <f t="shared" si="3"/>
        <v>0</v>
      </c>
      <c r="M70" s="47">
        <f t="shared" si="4"/>
        <v>0</v>
      </c>
      <c r="N70" s="57"/>
      <c r="O70" s="38">
        <v>54</v>
      </c>
      <c r="P70" s="58">
        <f t="shared" si="10"/>
        <v>63190</v>
      </c>
      <c r="Q70" s="47">
        <f t="shared" si="11"/>
        <v>0</v>
      </c>
      <c r="R70" s="47">
        <f>IF(S69&lt;1,0,-'New Lease Yearly'!$K$4/'New Lease Yearly'!$L$4)</f>
        <v>0</v>
      </c>
      <c r="S70" s="47">
        <f t="shared" si="6"/>
        <v>0</v>
      </c>
      <c r="AE70"/>
      <c r="AF70" s="6"/>
    </row>
    <row r="71" spans="1:32" x14ac:dyDescent="0.25">
      <c r="A71" s="53">
        <f t="shared" si="8"/>
        <v>55</v>
      </c>
      <c r="B71" s="29">
        <f t="shared" si="0"/>
        <v>0</v>
      </c>
      <c r="C71" s="9" t="str">
        <f>IF(D71=0,"-",IF('New Lease Yearly'!$H$4="Yearly",EDATE(C70,12),IF('New Lease Yearly'!$H$4="Quarterly",EDATE(C70,3),EDATE(C70,1))))</f>
        <v>-</v>
      </c>
      <c r="D71" s="54">
        <f>IF(A71&gt;'New Lease Yearly'!$E$4,0,'New Lease Yearly'!$G$4)*((1+$M$4)^(((((IF($H$4="Yearly",ROUNDDOWN(IF(A71-($N$4)&lt;0,0,((A71-($N$4)/(($N$4))))/($N$4)),0),IF($H$4="Monthly",ROUNDDOWN(IF(A71-($N$4*12)&lt;0,0,((A71-(12*$N$4)/((12*$N$4))))/($N$4*12)),0),ROUNDDOWN(IF(A71-($N$4*4)&lt;0,0,((A71-(4*$N$4)/((4*$N$4))))/($N$4*4)),0)))))))))+(IF(A71=$E$4,$J$4,0))</f>
        <v>0</v>
      </c>
      <c r="E71" s="49">
        <f>IF(D71=0,0,1/((1+IF('New Lease Yearly'!$H$4="Yearly",'New Lease Yearly'!$D$4,IF('New Lease Yearly'!$H$4="Quarterly",'New Lease Yearly'!$D$4/4,'New Lease Yearly'!$D$4/12)))^IF($E$17=1,A70,A71)))</f>
        <v>0</v>
      </c>
      <c r="F71" s="55">
        <f t="shared" si="1"/>
        <v>0</v>
      </c>
      <c r="G71" s="56"/>
      <c r="H71" s="38">
        <f t="shared" si="9"/>
        <v>55</v>
      </c>
      <c r="I71" s="9" t="str">
        <f t="shared" si="2"/>
        <v>-</v>
      </c>
      <c r="J71" s="47">
        <f>IF(H71&gt;'New Lease Yearly'!$E$4,0,M70)</f>
        <v>0</v>
      </c>
      <c r="K71" s="47">
        <f>IF(IF('New Lease Yearly'!$H$4="Yearly",J71*'New Lease Yearly'!$D$4,IF('New Lease Yearly'!$H$4="Quarterly",J71*('New Lease Yearly'!$D$4/4),J71*'New Lease Yearly'!$D$4/12))&gt;0,IF('New Lease Yearly'!$H$4="Yearly",J71*'New Lease Yearly'!$D$4,IF('New Lease Yearly'!$H$4="Quarterly",J71*('New Lease Yearly'!$D$4/4),J71*'New Lease Yearly'!$D$4/12)),-L71-J71)</f>
        <v>0</v>
      </c>
      <c r="L71" s="47">
        <f t="shared" si="3"/>
        <v>0</v>
      </c>
      <c r="M71" s="47">
        <f t="shared" si="4"/>
        <v>0</v>
      </c>
      <c r="N71" s="57"/>
      <c r="O71" s="38">
        <v>55</v>
      </c>
      <c r="P71" s="58">
        <f t="shared" si="10"/>
        <v>63555</v>
      </c>
      <c r="Q71" s="47">
        <f t="shared" si="11"/>
        <v>0</v>
      </c>
      <c r="R71" s="47">
        <f>IF(S70&lt;1,0,-'New Lease Yearly'!$K$4/'New Lease Yearly'!$L$4)</f>
        <v>0</v>
      </c>
      <c r="S71" s="47">
        <f t="shared" si="6"/>
        <v>0</v>
      </c>
      <c r="AE71"/>
      <c r="AF71" s="6"/>
    </row>
    <row r="72" spans="1:32" x14ac:dyDescent="0.25">
      <c r="A72" s="53">
        <f t="shared" si="8"/>
        <v>56</v>
      </c>
      <c r="B72" s="29">
        <f t="shared" si="0"/>
        <v>0</v>
      </c>
      <c r="C72" s="9" t="str">
        <f>IF(D72=0,"-",IF('New Lease Yearly'!$H$4="Yearly",EDATE(C71,12),IF('New Lease Yearly'!$H$4="Quarterly",EDATE(C71,3),EDATE(C71,1))))</f>
        <v>-</v>
      </c>
      <c r="D72" s="54">
        <f>IF(A72&gt;'New Lease Yearly'!$E$4,0,'New Lease Yearly'!$G$4)*((1+$M$4)^(((((IF($H$4="Yearly",ROUNDDOWN(IF(A72-($N$4)&lt;0,0,((A72-($N$4)/(($N$4))))/($N$4)),0),IF($H$4="Monthly",ROUNDDOWN(IF(A72-($N$4*12)&lt;0,0,((A72-(12*$N$4)/((12*$N$4))))/($N$4*12)),0),ROUNDDOWN(IF(A72-($N$4*4)&lt;0,0,((A72-(4*$N$4)/((4*$N$4))))/($N$4*4)),0)))))))))+(IF(A72=$E$4,$J$4,0))</f>
        <v>0</v>
      </c>
      <c r="E72" s="49">
        <f>IF(D72=0,0,1/((1+IF('New Lease Yearly'!$H$4="Yearly",'New Lease Yearly'!$D$4,IF('New Lease Yearly'!$H$4="Quarterly",'New Lease Yearly'!$D$4/4,'New Lease Yearly'!$D$4/12)))^IF($E$17=1,A71,A72)))</f>
        <v>0</v>
      </c>
      <c r="F72" s="55">
        <f t="shared" si="1"/>
        <v>0</v>
      </c>
      <c r="G72" s="56"/>
      <c r="H72" s="38">
        <f t="shared" si="9"/>
        <v>56</v>
      </c>
      <c r="I72" s="9" t="str">
        <f t="shared" si="2"/>
        <v>-</v>
      </c>
      <c r="J72" s="47">
        <f>IF(H72&gt;'New Lease Yearly'!$E$4,0,M71)</f>
        <v>0</v>
      </c>
      <c r="K72" s="47">
        <f>IF(IF('New Lease Yearly'!$H$4="Yearly",J72*'New Lease Yearly'!$D$4,IF('New Lease Yearly'!$H$4="Quarterly",J72*('New Lease Yearly'!$D$4/4),J72*'New Lease Yearly'!$D$4/12))&gt;0,IF('New Lease Yearly'!$H$4="Yearly",J72*'New Lease Yearly'!$D$4,IF('New Lease Yearly'!$H$4="Quarterly",J72*('New Lease Yearly'!$D$4/4),J72*'New Lease Yearly'!$D$4/12)),-L72-J72)</f>
        <v>0</v>
      </c>
      <c r="L72" s="47">
        <f t="shared" si="3"/>
        <v>0</v>
      </c>
      <c r="M72" s="47">
        <f t="shared" si="4"/>
        <v>0</v>
      </c>
      <c r="N72" s="57"/>
      <c r="O72" s="38">
        <v>56</v>
      </c>
      <c r="P72" s="58">
        <f t="shared" si="10"/>
        <v>63920</v>
      </c>
      <c r="Q72" s="47">
        <f t="shared" si="11"/>
        <v>0</v>
      </c>
      <c r="R72" s="47">
        <f>IF(S71&lt;1,0,-'New Lease Yearly'!$K$4/'New Lease Yearly'!$L$4)</f>
        <v>0</v>
      </c>
      <c r="S72" s="47">
        <f t="shared" si="6"/>
        <v>0</v>
      </c>
      <c r="AE72"/>
      <c r="AF72" s="6"/>
    </row>
    <row r="73" spans="1:32" x14ac:dyDescent="0.25">
      <c r="A73" s="53">
        <f t="shared" si="8"/>
        <v>57</v>
      </c>
      <c r="B73" s="29">
        <f t="shared" si="0"/>
        <v>0</v>
      </c>
      <c r="C73" s="9" t="str">
        <f>IF(D73=0,"-",IF('New Lease Yearly'!$H$4="Yearly",EDATE(C72,12),IF('New Lease Yearly'!$H$4="Quarterly",EDATE(C72,3),EDATE(C72,1))))</f>
        <v>-</v>
      </c>
      <c r="D73" s="54">
        <f>IF(A73&gt;'New Lease Yearly'!$E$4,0,'New Lease Yearly'!$G$4)*((1+$M$4)^(((((IF($H$4="Yearly",ROUNDDOWN(IF(A73-($N$4)&lt;0,0,((A73-($N$4)/(($N$4))))/($N$4)),0),IF($H$4="Monthly",ROUNDDOWN(IF(A73-($N$4*12)&lt;0,0,((A73-(12*$N$4)/((12*$N$4))))/($N$4*12)),0),ROUNDDOWN(IF(A73-($N$4*4)&lt;0,0,((A73-(4*$N$4)/((4*$N$4))))/($N$4*4)),0)))))))))+(IF(A73=$E$4,$J$4,0))</f>
        <v>0</v>
      </c>
      <c r="E73" s="49">
        <f>IF(D73=0,0,1/((1+IF('New Lease Yearly'!$H$4="Yearly",'New Lease Yearly'!$D$4,IF('New Lease Yearly'!$H$4="Quarterly",'New Lease Yearly'!$D$4/4,'New Lease Yearly'!$D$4/12)))^IF($E$17=1,A72,A73)))</f>
        <v>0</v>
      </c>
      <c r="F73" s="55">
        <f t="shared" si="1"/>
        <v>0</v>
      </c>
      <c r="G73" s="56"/>
      <c r="H73" s="38">
        <f t="shared" si="9"/>
        <v>57</v>
      </c>
      <c r="I73" s="9" t="str">
        <f t="shared" si="2"/>
        <v>-</v>
      </c>
      <c r="J73" s="47">
        <f>IF(H73&gt;'New Lease Yearly'!$E$4,0,M72)</f>
        <v>0</v>
      </c>
      <c r="K73" s="47">
        <f>IF(IF('New Lease Yearly'!$H$4="Yearly",J73*'New Lease Yearly'!$D$4,IF('New Lease Yearly'!$H$4="Quarterly",J73*('New Lease Yearly'!$D$4/4),J73*'New Lease Yearly'!$D$4/12))&gt;0,IF('New Lease Yearly'!$H$4="Yearly",J73*'New Lease Yearly'!$D$4,IF('New Lease Yearly'!$H$4="Quarterly",J73*('New Lease Yearly'!$D$4/4),J73*'New Lease Yearly'!$D$4/12)),-L73-J73)</f>
        <v>0</v>
      </c>
      <c r="L73" s="47">
        <f t="shared" si="3"/>
        <v>0</v>
      </c>
      <c r="M73" s="47">
        <f t="shared" si="4"/>
        <v>0</v>
      </c>
      <c r="N73" s="57"/>
      <c r="O73" s="38">
        <v>57</v>
      </c>
      <c r="P73" s="58">
        <f t="shared" si="10"/>
        <v>64285</v>
      </c>
      <c r="Q73" s="47">
        <f t="shared" si="11"/>
        <v>0</v>
      </c>
      <c r="R73" s="47">
        <f>IF(S72&lt;1,0,-'New Lease Yearly'!$K$4/'New Lease Yearly'!$L$4)</f>
        <v>0</v>
      </c>
      <c r="S73" s="47">
        <f t="shared" si="6"/>
        <v>0</v>
      </c>
      <c r="AE73"/>
      <c r="AF73" s="6"/>
    </row>
    <row r="74" spans="1:32" x14ac:dyDescent="0.25">
      <c r="A74" s="53">
        <f t="shared" si="8"/>
        <v>58</v>
      </c>
      <c r="B74" s="29">
        <f t="shared" si="0"/>
        <v>0</v>
      </c>
      <c r="C74" s="9" t="str">
        <f>IF(D74=0,"-",IF('New Lease Yearly'!$H$4="Yearly",EDATE(C73,12),IF('New Lease Yearly'!$H$4="Quarterly",EDATE(C73,3),EDATE(C73,1))))</f>
        <v>-</v>
      </c>
      <c r="D74" s="54">
        <f>IF(A74&gt;'New Lease Yearly'!$E$4,0,'New Lease Yearly'!$G$4)*((1+$M$4)^(((((IF($H$4="Yearly",ROUNDDOWN(IF(A74-($N$4)&lt;0,0,((A74-($N$4)/(($N$4))))/($N$4)),0),IF($H$4="Monthly",ROUNDDOWN(IF(A74-($N$4*12)&lt;0,0,((A74-(12*$N$4)/((12*$N$4))))/($N$4*12)),0),ROUNDDOWN(IF(A74-($N$4*4)&lt;0,0,((A74-(4*$N$4)/((4*$N$4))))/($N$4*4)),0)))))))))+(IF(A74=$E$4,$J$4,0))</f>
        <v>0</v>
      </c>
      <c r="E74" s="49">
        <f>IF(D74=0,0,1/((1+IF('New Lease Yearly'!$H$4="Yearly",'New Lease Yearly'!$D$4,IF('New Lease Yearly'!$H$4="Quarterly",'New Lease Yearly'!$D$4/4,'New Lease Yearly'!$D$4/12)))^IF($E$17=1,A73,A74)))</f>
        <v>0</v>
      </c>
      <c r="F74" s="55">
        <f t="shared" si="1"/>
        <v>0</v>
      </c>
      <c r="G74" s="56"/>
      <c r="H74" s="38">
        <f t="shared" si="9"/>
        <v>58</v>
      </c>
      <c r="I74" s="9" t="str">
        <f t="shared" si="2"/>
        <v>-</v>
      </c>
      <c r="J74" s="47">
        <f>IF(H74&gt;'New Lease Yearly'!$E$4,0,M73)</f>
        <v>0</v>
      </c>
      <c r="K74" s="47">
        <f>IF(IF('New Lease Yearly'!$H$4="Yearly",J74*'New Lease Yearly'!$D$4,IF('New Lease Yearly'!$H$4="Quarterly",J74*('New Lease Yearly'!$D$4/4),J74*'New Lease Yearly'!$D$4/12))&gt;0,IF('New Lease Yearly'!$H$4="Yearly",J74*'New Lease Yearly'!$D$4,IF('New Lease Yearly'!$H$4="Quarterly",J74*('New Lease Yearly'!$D$4/4),J74*'New Lease Yearly'!$D$4/12)),-L74-J74)</f>
        <v>0</v>
      </c>
      <c r="L74" s="47">
        <f t="shared" si="3"/>
        <v>0</v>
      </c>
      <c r="M74" s="47">
        <f t="shared" si="4"/>
        <v>0</v>
      </c>
      <c r="N74" s="57"/>
      <c r="O74" s="38">
        <v>58</v>
      </c>
      <c r="P74" s="58">
        <f t="shared" si="10"/>
        <v>64651</v>
      </c>
      <c r="Q74" s="47">
        <f t="shared" si="11"/>
        <v>0</v>
      </c>
      <c r="R74" s="47">
        <f>IF(S73&lt;1,0,-'New Lease Yearly'!$K$4/'New Lease Yearly'!$L$4)</f>
        <v>0</v>
      </c>
      <c r="S74" s="47">
        <f t="shared" si="6"/>
        <v>0</v>
      </c>
      <c r="AE74"/>
      <c r="AF74" s="6"/>
    </row>
    <row r="75" spans="1:32" x14ac:dyDescent="0.25">
      <c r="A75" s="53">
        <f t="shared" si="8"/>
        <v>59</v>
      </c>
      <c r="B75" s="29">
        <f t="shared" si="0"/>
        <v>0</v>
      </c>
      <c r="C75" s="9" t="str">
        <f>IF(D75=0,"-",IF('New Lease Yearly'!$H$4="Yearly",EDATE(C74,12),IF('New Lease Yearly'!$H$4="Quarterly",EDATE(C74,3),EDATE(C74,1))))</f>
        <v>-</v>
      </c>
      <c r="D75" s="54">
        <f>IF(A75&gt;'New Lease Yearly'!$E$4,0,'New Lease Yearly'!$G$4)*((1+$M$4)^(((((IF($H$4="Yearly",ROUNDDOWN(IF(A75-($N$4)&lt;0,0,((A75-($N$4)/(($N$4))))/($N$4)),0),IF($H$4="Monthly",ROUNDDOWN(IF(A75-($N$4*12)&lt;0,0,((A75-(12*$N$4)/((12*$N$4))))/($N$4*12)),0),ROUNDDOWN(IF(A75-($N$4*4)&lt;0,0,((A75-(4*$N$4)/((4*$N$4))))/($N$4*4)),0)))))))))+(IF(A75=$E$4,$J$4,0))</f>
        <v>0</v>
      </c>
      <c r="E75" s="49">
        <f>IF(D75=0,0,1/((1+IF('New Lease Yearly'!$H$4="Yearly",'New Lease Yearly'!$D$4,IF('New Lease Yearly'!$H$4="Quarterly",'New Lease Yearly'!$D$4/4,'New Lease Yearly'!$D$4/12)))^IF($E$17=1,A74,A75)))</f>
        <v>0</v>
      </c>
      <c r="F75" s="55">
        <f t="shared" si="1"/>
        <v>0</v>
      </c>
      <c r="G75" s="56"/>
      <c r="H75" s="38">
        <f t="shared" si="9"/>
        <v>59</v>
      </c>
      <c r="I75" s="9" t="str">
        <f t="shared" si="2"/>
        <v>-</v>
      </c>
      <c r="J75" s="47">
        <f>IF(H75&gt;'New Lease Yearly'!$E$4,0,M74)</f>
        <v>0</v>
      </c>
      <c r="K75" s="47">
        <f>IF(IF('New Lease Yearly'!$H$4="Yearly",J75*'New Lease Yearly'!$D$4,IF('New Lease Yearly'!$H$4="Quarterly",J75*('New Lease Yearly'!$D$4/4),J75*'New Lease Yearly'!$D$4/12))&gt;0,IF('New Lease Yearly'!$H$4="Yearly",J75*'New Lease Yearly'!$D$4,IF('New Lease Yearly'!$H$4="Quarterly",J75*('New Lease Yearly'!$D$4/4),J75*'New Lease Yearly'!$D$4/12)),-L75-J75)</f>
        <v>0</v>
      </c>
      <c r="L75" s="47">
        <f t="shared" si="3"/>
        <v>0</v>
      </c>
      <c r="M75" s="47">
        <f t="shared" si="4"/>
        <v>0</v>
      </c>
      <c r="N75" s="57"/>
      <c r="O75" s="38">
        <v>59</v>
      </c>
      <c r="P75" s="58">
        <f t="shared" si="10"/>
        <v>65016</v>
      </c>
      <c r="Q75" s="47">
        <f t="shared" si="11"/>
        <v>0</v>
      </c>
      <c r="R75" s="47">
        <f>IF(S74&lt;1,0,-'New Lease Yearly'!$K$4/'New Lease Yearly'!$L$4)</f>
        <v>0</v>
      </c>
      <c r="S75" s="47">
        <f t="shared" si="6"/>
        <v>0</v>
      </c>
      <c r="AE75"/>
      <c r="AF75" s="6"/>
    </row>
    <row r="76" spans="1:32" x14ac:dyDescent="0.25">
      <c r="A76" s="53">
        <f t="shared" si="8"/>
        <v>60</v>
      </c>
      <c r="B76" s="29">
        <f t="shared" si="0"/>
        <v>0</v>
      </c>
      <c r="C76" s="9" t="str">
        <f>IF(D76=0,"-",IF('New Lease Yearly'!$H$4="Yearly",EDATE(C75,12),IF('New Lease Yearly'!$H$4="Quarterly",EDATE(C75,3),EDATE(C75,1))))</f>
        <v>-</v>
      </c>
      <c r="D76" s="54">
        <f>IF(A76&gt;'New Lease Yearly'!$E$4,0,'New Lease Yearly'!$G$4)*((1+$M$4)^(((((IF($H$4="Yearly",ROUNDDOWN(IF(A76-($N$4)&lt;0,0,((A76-($N$4)/(($N$4))))/($N$4)),0),IF($H$4="Monthly",ROUNDDOWN(IF(A76-($N$4*12)&lt;0,0,((A76-(12*$N$4)/((12*$N$4))))/($N$4*12)),0),ROUNDDOWN(IF(A76-($N$4*4)&lt;0,0,((A76-(4*$N$4)/((4*$N$4))))/($N$4*4)),0)))))))))+(IF(A76=$E$4,$J$4,0))</f>
        <v>0</v>
      </c>
      <c r="E76" s="49">
        <f>IF(D76=0,0,1/((1+IF('New Lease Yearly'!$H$4="Yearly",'New Lease Yearly'!$D$4,IF('New Lease Yearly'!$H$4="Quarterly",'New Lease Yearly'!$D$4/4,'New Lease Yearly'!$D$4/12)))^IF($E$17=1,A75,A76)))</f>
        <v>0</v>
      </c>
      <c r="F76" s="55">
        <f t="shared" si="1"/>
        <v>0</v>
      </c>
      <c r="G76" s="56"/>
      <c r="H76" s="38">
        <f t="shared" si="9"/>
        <v>60</v>
      </c>
      <c r="I76" s="9" t="str">
        <f t="shared" si="2"/>
        <v>-</v>
      </c>
      <c r="J76" s="47">
        <f>IF(H76&gt;'New Lease Yearly'!$E$4,0,M75)</f>
        <v>0</v>
      </c>
      <c r="K76" s="47">
        <f>IF(IF('New Lease Yearly'!$H$4="Yearly",J76*'New Lease Yearly'!$D$4,IF('New Lease Yearly'!$H$4="Quarterly",J76*('New Lease Yearly'!$D$4/4),J76*'New Lease Yearly'!$D$4/12))&gt;0,IF('New Lease Yearly'!$H$4="Yearly",J76*'New Lease Yearly'!$D$4,IF('New Lease Yearly'!$H$4="Quarterly",J76*('New Lease Yearly'!$D$4/4),J76*'New Lease Yearly'!$D$4/12)),-L76-J76)</f>
        <v>0</v>
      </c>
      <c r="L76" s="47">
        <f t="shared" si="3"/>
        <v>0</v>
      </c>
      <c r="M76" s="47">
        <f t="shared" si="4"/>
        <v>0</v>
      </c>
      <c r="N76" s="57"/>
      <c r="O76" s="38">
        <v>60</v>
      </c>
      <c r="P76" s="58">
        <f t="shared" si="10"/>
        <v>65381</v>
      </c>
      <c r="Q76" s="47">
        <f t="shared" si="11"/>
        <v>0</v>
      </c>
      <c r="R76" s="47">
        <f>IF(S75&lt;1,0,-'New Lease Yearly'!$K$4/'New Lease Yearly'!$L$4)</f>
        <v>0</v>
      </c>
      <c r="S76" s="47">
        <f t="shared" si="6"/>
        <v>0</v>
      </c>
      <c r="AE76"/>
      <c r="AF76" s="6"/>
    </row>
    <row r="77" spans="1:32" x14ac:dyDescent="0.25">
      <c r="A77" s="53">
        <f t="shared" si="8"/>
        <v>61</v>
      </c>
      <c r="B77" s="29">
        <f t="shared" si="0"/>
        <v>0</v>
      </c>
      <c r="C77" s="9" t="str">
        <f>IF(D77=0,"-",IF('New Lease Yearly'!$H$4="Yearly",EDATE(C76,12),IF('New Lease Yearly'!$H$4="Quarterly",EDATE(C76,3),EDATE(C76,1))))</f>
        <v>-</v>
      </c>
      <c r="D77" s="54">
        <f>IF(A77&gt;'New Lease Yearly'!$E$4,0,'New Lease Yearly'!$G$4)*((1+$M$4)^(((((IF($H$4="Yearly",ROUNDDOWN(IF(A77-($N$4)&lt;0,0,((A77-($N$4)/(($N$4))))/($N$4)),0),IF($H$4="Monthly",ROUNDDOWN(IF(A77-($N$4*12)&lt;0,0,((A77-(12*$N$4)/((12*$N$4))))/($N$4*12)),0),ROUNDDOWN(IF(A77-($N$4*4)&lt;0,0,((A77-(4*$N$4)/((4*$N$4))))/($N$4*4)),0)))))))))+(IF(A77=$E$4,$J$4,0))</f>
        <v>0</v>
      </c>
      <c r="E77" s="49">
        <f>IF(D77=0,0,1/((1+IF('New Lease Yearly'!$H$4="Yearly",'New Lease Yearly'!$D$4,IF('New Lease Yearly'!$H$4="Quarterly",'New Lease Yearly'!$D$4/4,'New Lease Yearly'!$D$4/12)))^IF($E$17=1,A76,A77)))</f>
        <v>0</v>
      </c>
      <c r="F77" s="55">
        <f t="shared" si="1"/>
        <v>0</v>
      </c>
      <c r="G77" s="56"/>
      <c r="H77" s="38">
        <f t="shared" si="9"/>
        <v>61</v>
      </c>
      <c r="I77" s="9" t="str">
        <f t="shared" si="2"/>
        <v>-</v>
      </c>
      <c r="J77" s="47">
        <f>IF(H77&gt;'New Lease Yearly'!$E$4,0,M76)</f>
        <v>0</v>
      </c>
      <c r="K77" s="47">
        <f>IF(IF('New Lease Yearly'!$H$4="Yearly",J77*'New Lease Yearly'!$D$4,IF('New Lease Yearly'!$H$4="Quarterly",J77*('New Lease Yearly'!$D$4/4),J77*'New Lease Yearly'!$D$4/12))&gt;0,IF('New Lease Yearly'!$H$4="Yearly",J77*'New Lease Yearly'!$D$4,IF('New Lease Yearly'!$H$4="Quarterly",J77*('New Lease Yearly'!$D$4/4),J77*'New Lease Yearly'!$D$4/12)),-L77-J77)</f>
        <v>0</v>
      </c>
      <c r="L77" s="47">
        <f t="shared" si="3"/>
        <v>0</v>
      </c>
      <c r="M77" s="47">
        <f t="shared" si="4"/>
        <v>0</v>
      </c>
      <c r="N77" s="57"/>
      <c r="O77" s="38">
        <v>61</v>
      </c>
      <c r="P77" s="58">
        <f t="shared" si="10"/>
        <v>65746</v>
      </c>
      <c r="Q77" s="47">
        <f t="shared" si="11"/>
        <v>0</v>
      </c>
      <c r="R77" s="47">
        <f>IF(S76&lt;1,0,-'New Lease Yearly'!$K$4/'New Lease Yearly'!$L$4)</f>
        <v>0</v>
      </c>
      <c r="S77" s="47">
        <f t="shared" si="6"/>
        <v>0</v>
      </c>
      <c r="AE77"/>
      <c r="AF77" s="6"/>
    </row>
    <row r="78" spans="1:32" x14ac:dyDescent="0.25">
      <c r="A78" s="53">
        <f t="shared" si="8"/>
        <v>62</v>
      </c>
      <c r="B78" s="29">
        <f t="shared" si="0"/>
        <v>0</v>
      </c>
      <c r="C78" s="9" t="str">
        <f>IF(D78=0,"-",IF('New Lease Yearly'!$H$4="Yearly",EDATE(C77,12),IF('New Lease Yearly'!$H$4="Quarterly",EDATE(C77,3),EDATE(C77,1))))</f>
        <v>-</v>
      </c>
      <c r="D78" s="54">
        <f>IF(A78&gt;'New Lease Yearly'!$E$4,0,'New Lease Yearly'!$G$4)*((1+$M$4)^(((((IF($H$4="Yearly",ROUNDDOWN(IF(A78-($N$4)&lt;0,0,((A78-($N$4)/(($N$4))))/($N$4)),0),IF($H$4="Monthly",ROUNDDOWN(IF(A78-($N$4*12)&lt;0,0,((A78-(12*$N$4)/((12*$N$4))))/($N$4*12)),0),ROUNDDOWN(IF(A78-($N$4*4)&lt;0,0,((A78-(4*$N$4)/((4*$N$4))))/($N$4*4)),0)))))))))+(IF(A78=$E$4,$J$4,0))</f>
        <v>0</v>
      </c>
      <c r="E78" s="49">
        <f>IF(D78=0,0,1/((1+IF('New Lease Yearly'!$H$4="Yearly",'New Lease Yearly'!$D$4,IF('New Lease Yearly'!$H$4="Quarterly",'New Lease Yearly'!$D$4/4,'New Lease Yearly'!$D$4/12)))^IF($E$17=1,A77,A78)))</f>
        <v>0</v>
      </c>
      <c r="F78" s="55">
        <f t="shared" si="1"/>
        <v>0</v>
      </c>
      <c r="G78" s="56"/>
      <c r="H78" s="38">
        <f t="shared" si="9"/>
        <v>62</v>
      </c>
      <c r="I78" s="9" t="str">
        <f t="shared" si="2"/>
        <v>-</v>
      </c>
      <c r="J78" s="47">
        <f>IF(H78&gt;'New Lease Yearly'!$E$4,0,M77)</f>
        <v>0</v>
      </c>
      <c r="K78" s="47">
        <f>IF(IF('New Lease Yearly'!$H$4="Yearly",J78*'New Lease Yearly'!$D$4,IF('New Lease Yearly'!$H$4="Quarterly",J78*('New Lease Yearly'!$D$4/4),J78*'New Lease Yearly'!$D$4/12))&gt;0,IF('New Lease Yearly'!$H$4="Yearly",J78*'New Lease Yearly'!$D$4,IF('New Lease Yearly'!$H$4="Quarterly",J78*('New Lease Yearly'!$D$4/4),J78*'New Lease Yearly'!$D$4/12)),-L78-J78)</f>
        <v>0</v>
      </c>
      <c r="L78" s="47">
        <f t="shared" si="3"/>
        <v>0</v>
      </c>
      <c r="M78" s="47">
        <f t="shared" si="4"/>
        <v>0</v>
      </c>
      <c r="N78" s="57"/>
      <c r="O78" s="38">
        <v>62</v>
      </c>
      <c r="P78" s="58">
        <f t="shared" si="10"/>
        <v>66112</v>
      </c>
      <c r="Q78" s="47">
        <f t="shared" si="11"/>
        <v>0</v>
      </c>
      <c r="R78" s="47">
        <f>IF(S77&lt;1,0,-'New Lease Yearly'!$K$4/'New Lease Yearly'!$L$4)</f>
        <v>0</v>
      </c>
      <c r="S78" s="47">
        <f t="shared" si="6"/>
        <v>0</v>
      </c>
      <c r="AE78"/>
      <c r="AF78" s="6"/>
    </row>
    <row r="79" spans="1:32" x14ac:dyDescent="0.25">
      <c r="A79" s="53">
        <f t="shared" si="8"/>
        <v>63</v>
      </c>
      <c r="B79" s="29">
        <f t="shared" si="0"/>
        <v>0</v>
      </c>
      <c r="C79" s="9" t="str">
        <f>IF(D79=0,"-",IF('New Lease Yearly'!$H$4="Yearly",EDATE(C78,12),IF('New Lease Yearly'!$H$4="Quarterly",EDATE(C78,3),EDATE(C78,1))))</f>
        <v>-</v>
      </c>
      <c r="D79" s="54">
        <f>IF(A79&gt;'New Lease Yearly'!$E$4,0,'New Lease Yearly'!$G$4)*((1+$M$4)^(((((IF($H$4="Yearly",ROUNDDOWN(IF(A79-($N$4)&lt;0,0,((A79-($N$4)/(($N$4))))/($N$4)),0),IF($H$4="Monthly",ROUNDDOWN(IF(A79-($N$4*12)&lt;0,0,((A79-(12*$N$4)/((12*$N$4))))/($N$4*12)),0),ROUNDDOWN(IF(A79-($N$4*4)&lt;0,0,((A79-(4*$N$4)/((4*$N$4))))/($N$4*4)),0)))))))))+(IF(A79=$E$4,$J$4,0))</f>
        <v>0</v>
      </c>
      <c r="E79" s="49">
        <f>IF(D79=0,0,1/((1+IF('New Lease Yearly'!$H$4="Yearly",'New Lease Yearly'!$D$4,IF('New Lease Yearly'!$H$4="Quarterly",'New Lease Yearly'!$D$4/4,'New Lease Yearly'!$D$4/12)))^IF($E$17=1,A78,A79)))</f>
        <v>0</v>
      </c>
      <c r="F79" s="55">
        <f t="shared" si="1"/>
        <v>0</v>
      </c>
      <c r="G79" s="56"/>
      <c r="H79" s="38">
        <f t="shared" si="9"/>
        <v>63</v>
      </c>
      <c r="I79" s="9" t="str">
        <f t="shared" si="2"/>
        <v>-</v>
      </c>
      <c r="J79" s="47">
        <f>IF(H79&gt;'New Lease Yearly'!$E$4,0,M78)</f>
        <v>0</v>
      </c>
      <c r="K79" s="47">
        <f>IF(IF('New Lease Yearly'!$H$4="Yearly",J79*'New Lease Yearly'!$D$4,IF('New Lease Yearly'!$H$4="Quarterly",J79*('New Lease Yearly'!$D$4/4),J79*'New Lease Yearly'!$D$4/12))&gt;0,IF('New Lease Yearly'!$H$4="Yearly",J79*'New Lease Yearly'!$D$4,IF('New Lease Yearly'!$H$4="Quarterly",J79*('New Lease Yearly'!$D$4/4),J79*'New Lease Yearly'!$D$4/12)),-L79-J79)</f>
        <v>0</v>
      </c>
      <c r="L79" s="47">
        <f t="shared" si="3"/>
        <v>0</v>
      </c>
      <c r="M79" s="47">
        <f t="shared" si="4"/>
        <v>0</v>
      </c>
      <c r="N79" s="57"/>
      <c r="O79" s="38">
        <v>63</v>
      </c>
      <c r="P79" s="58">
        <f t="shared" si="10"/>
        <v>66477</v>
      </c>
      <c r="Q79" s="47">
        <f t="shared" si="11"/>
        <v>0</v>
      </c>
      <c r="R79" s="47">
        <f>IF(S78&lt;1,0,-'New Lease Yearly'!$K$4/'New Lease Yearly'!$L$4)</f>
        <v>0</v>
      </c>
      <c r="S79" s="47">
        <f t="shared" si="6"/>
        <v>0</v>
      </c>
      <c r="AE79"/>
      <c r="AF79" s="6"/>
    </row>
    <row r="80" spans="1:32" x14ac:dyDescent="0.25">
      <c r="A80" s="53">
        <f t="shared" si="8"/>
        <v>64</v>
      </c>
      <c r="B80" s="29">
        <f t="shared" si="0"/>
        <v>0</v>
      </c>
      <c r="C80" s="9" t="str">
        <f>IF(D80=0,"-",IF('New Lease Yearly'!$H$4="Yearly",EDATE(C79,12),IF('New Lease Yearly'!$H$4="Quarterly",EDATE(C79,3),EDATE(C79,1))))</f>
        <v>-</v>
      </c>
      <c r="D80" s="54">
        <f>IF(A80&gt;'New Lease Yearly'!$E$4,0,'New Lease Yearly'!$G$4)*((1+$M$4)^(((((IF($H$4="Yearly",ROUNDDOWN(IF(A80-($N$4)&lt;0,0,((A80-($N$4)/(($N$4))))/($N$4)),0),IF($H$4="Monthly",ROUNDDOWN(IF(A80-($N$4*12)&lt;0,0,((A80-(12*$N$4)/((12*$N$4))))/($N$4*12)),0),ROUNDDOWN(IF(A80-($N$4*4)&lt;0,0,((A80-(4*$N$4)/((4*$N$4))))/($N$4*4)),0)))))))))+(IF(A80=$E$4,$J$4,0))</f>
        <v>0</v>
      </c>
      <c r="E80" s="49">
        <f>IF(D80=0,0,1/((1+IF('New Lease Yearly'!$H$4="Yearly",'New Lease Yearly'!$D$4,IF('New Lease Yearly'!$H$4="Quarterly",'New Lease Yearly'!$D$4/4,'New Lease Yearly'!$D$4/12)))^IF($E$17=1,A79,A80)))</f>
        <v>0</v>
      </c>
      <c r="F80" s="55">
        <f t="shared" si="1"/>
        <v>0</v>
      </c>
      <c r="G80" s="56"/>
      <c r="H80" s="38">
        <f t="shared" si="9"/>
        <v>64</v>
      </c>
      <c r="I80" s="9" t="str">
        <f t="shared" si="2"/>
        <v>-</v>
      </c>
      <c r="J80" s="47">
        <f>IF(H80&gt;'New Lease Yearly'!$E$4,0,M79)</f>
        <v>0</v>
      </c>
      <c r="K80" s="47">
        <f>IF(IF('New Lease Yearly'!$H$4="Yearly",J80*'New Lease Yearly'!$D$4,IF('New Lease Yearly'!$H$4="Quarterly",J80*('New Lease Yearly'!$D$4/4),J80*'New Lease Yearly'!$D$4/12))&gt;0,IF('New Lease Yearly'!$H$4="Yearly",J80*'New Lease Yearly'!$D$4,IF('New Lease Yearly'!$H$4="Quarterly",J80*('New Lease Yearly'!$D$4/4),J80*'New Lease Yearly'!$D$4/12)),-L80-J80)</f>
        <v>0</v>
      </c>
      <c r="L80" s="47">
        <f t="shared" si="3"/>
        <v>0</v>
      </c>
      <c r="M80" s="47">
        <f t="shared" si="4"/>
        <v>0</v>
      </c>
      <c r="N80" s="57"/>
      <c r="O80" s="38">
        <v>64</v>
      </c>
      <c r="P80" s="58">
        <f t="shared" si="10"/>
        <v>66842</v>
      </c>
      <c r="Q80" s="47">
        <f t="shared" si="11"/>
        <v>0</v>
      </c>
      <c r="R80" s="47">
        <f>IF(S79&lt;1,0,-'New Lease Yearly'!$K$4/'New Lease Yearly'!$L$4)</f>
        <v>0</v>
      </c>
      <c r="S80" s="47">
        <f t="shared" si="6"/>
        <v>0</v>
      </c>
      <c r="AE80"/>
      <c r="AF80" s="6"/>
    </row>
    <row r="81" spans="1:32" x14ac:dyDescent="0.25">
      <c r="A81" s="53">
        <f t="shared" si="8"/>
        <v>65</v>
      </c>
      <c r="B81" s="29">
        <f t="shared" ref="B81:B144" si="15">IF(C81="-",0,YEAR(C81))</f>
        <v>0</v>
      </c>
      <c r="C81" s="9" t="str">
        <f>IF(D81=0,"-",IF('New Lease Yearly'!$H$4="Yearly",EDATE(C80,12),IF('New Lease Yearly'!$H$4="Quarterly",EDATE(C80,3),EDATE(C80,1))))</f>
        <v>-</v>
      </c>
      <c r="D81" s="54">
        <f>IF(A81&gt;'New Lease Yearly'!$E$4,0,'New Lease Yearly'!$G$4)*((1+$M$4)^(((((IF($H$4="Yearly",ROUNDDOWN(IF(A81-($N$4)&lt;0,0,((A81-($N$4)/(($N$4))))/($N$4)),0),IF($H$4="Monthly",ROUNDDOWN(IF(A81-($N$4*12)&lt;0,0,((A81-(12*$N$4)/((12*$N$4))))/($N$4*12)),0),ROUNDDOWN(IF(A81-($N$4*4)&lt;0,0,((A81-(4*$N$4)/((4*$N$4))))/($N$4*4)),0)))))))))+(IF(A81=$E$4,$J$4,0))</f>
        <v>0</v>
      </c>
      <c r="E81" s="49">
        <f>IF(D81=0,0,1/((1+IF('New Lease Yearly'!$H$4="Yearly",'New Lease Yearly'!$D$4,IF('New Lease Yearly'!$H$4="Quarterly",'New Lease Yearly'!$D$4/4,'New Lease Yearly'!$D$4/12)))^IF($E$17=1,A80,A81)))</f>
        <v>0</v>
      </c>
      <c r="F81" s="55">
        <f t="shared" ref="F81:F144" si="16">D81*E81</f>
        <v>0</v>
      </c>
      <c r="G81" s="56"/>
      <c r="H81" s="38">
        <f t="shared" si="9"/>
        <v>65</v>
      </c>
      <c r="I81" s="9" t="str">
        <f t="shared" ref="I81:I144" si="17">C81</f>
        <v>-</v>
      </c>
      <c r="J81" s="47">
        <f>IF(H81&gt;'New Lease Yearly'!$E$4,0,M80)</f>
        <v>0</v>
      </c>
      <c r="K81" s="47">
        <f>IF(IF('New Lease Yearly'!$H$4="Yearly",J81*'New Lease Yearly'!$D$4,IF('New Lease Yearly'!$H$4="Quarterly",J81*('New Lease Yearly'!$D$4/4),J81*'New Lease Yearly'!$D$4/12))&gt;0,IF('New Lease Yearly'!$H$4="Yearly",J81*'New Lease Yearly'!$D$4,IF('New Lease Yearly'!$H$4="Quarterly",J81*('New Lease Yearly'!$D$4/4),J81*'New Lease Yearly'!$D$4/12)),-L81-J81)</f>
        <v>0</v>
      </c>
      <c r="L81" s="47">
        <f t="shared" si="3"/>
        <v>0</v>
      </c>
      <c r="M81" s="47">
        <f t="shared" si="4"/>
        <v>0</v>
      </c>
      <c r="N81" s="57"/>
      <c r="O81" s="38">
        <v>65</v>
      </c>
      <c r="P81" s="58">
        <f t="shared" si="10"/>
        <v>67207</v>
      </c>
      <c r="Q81" s="47">
        <f t="shared" si="11"/>
        <v>0</v>
      </c>
      <c r="R81" s="47">
        <f>IF(S80&lt;1,0,-'New Lease Yearly'!$K$4/'New Lease Yearly'!$L$4)</f>
        <v>0</v>
      </c>
      <c r="S81" s="47">
        <f t="shared" si="6"/>
        <v>0</v>
      </c>
      <c r="AE81"/>
      <c r="AF81" s="6"/>
    </row>
    <row r="82" spans="1:32" x14ac:dyDescent="0.25">
      <c r="A82" s="53">
        <f t="shared" si="8"/>
        <v>66</v>
      </c>
      <c r="B82" s="29">
        <f t="shared" si="15"/>
        <v>0</v>
      </c>
      <c r="C82" s="9" t="str">
        <f>IF(D82=0,"-",IF('New Lease Yearly'!$H$4="Yearly",EDATE(C81,12),IF('New Lease Yearly'!$H$4="Quarterly",EDATE(C81,3),EDATE(C81,1))))</f>
        <v>-</v>
      </c>
      <c r="D82" s="54">
        <f>IF(A82&gt;'New Lease Yearly'!$E$4,0,'New Lease Yearly'!$G$4)*((1+$M$4)^(((((IF($H$4="Yearly",ROUNDDOWN(IF(A82-($N$4)&lt;0,0,((A82-($N$4)/(($N$4))))/($N$4)),0),IF($H$4="Monthly",ROUNDDOWN(IF(A82-($N$4*12)&lt;0,0,((A82-(12*$N$4)/((12*$N$4))))/($N$4*12)),0),ROUNDDOWN(IF(A82-($N$4*4)&lt;0,0,((A82-(4*$N$4)/((4*$N$4))))/($N$4*4)),0)))))))))+(IF(A82=$E$4,$J$4,0))</f>
        <v>0</v>
      </c>
      <c r="E82" s="49">
        <f>IF(D82=0,0,1/((1+IF('New Lease Yearly'!$H$4="Yearly",'New Lease Yearly'!$D$4,IF('New Lease Yearly'!$H$4="Quarterly",'New Lease Yearly'!$D$4/4,'New Lease Yearly'!$D$4/12)))^IF($E$17=1,A81,A82)))</f>
        <v>0</v>
      </c>
      <c r="F82" s="55">
        <f t="shared" si="16"/>
        <v>0</v>
      </c>
      <c r="G82" s="56"/>
      <c r="H82" s="38">
        <f t="shared" si="9"/>
        <v>66</v>
      </c>
      <c r="I82" s="9" t="str">
        <f t="shared" si="17"/>
        <v>-</v>
      </c>
      <c r="J82" s="47">
        <f>IF(H82&gt;'New Lease Yearly'!$E$4,0,M81)</f>
        <v>0</v>
      </c>
      <c r="K82" s="47">
        <f>IF(IF('New Lease Yearly'!$H$4="Yearly",J82*'New Lease Yearly'!$D$4,IF('New Lease Yearly'!$H$4="Quarterly",J82*('New Lease Yearly'!$D$4/4),J82*'New Lease Yearly'!$D$4/12))&gt;0,IF('New Lease Yearly'!$H$4="Yearly",J82*'New Lease Yearly'!$D$4,IF('New Lease Yearly'!$H$4="Quarterly",J82*('New Lease Yearly'!$D$4/4),J82*'New Lease Yearly'!$D$4/12)),-L82-J82)</f>
        <v>0</v>
      </c>
      <c r="L82" s="47">
        <f t="shared" ref="L82:L145" si="18">D82</f>
        <v>0</v>
      </c>
      <c r="M82" s="47">
        <f t="shared" ref="M82:M145" si="19">J82+K82-L82</f>
        <v>0</v>
      </c>
      <c r="N82" s="57"/>
      <c r="O82" s="38">
        <v>66</v>
      </c>
      <c r="P82" s="58">
        <f t="shared" si="10"/>
        <v>67573</v>
      </c>
      <c r="Q82" s="47">
        <f t="shared" si="11"/>
        <v>0</v>
      </c>
      <c r="R82" s="47">
        <f>IF(S81&lt;1,0,-'New Lease Yearly'!$K$4/'New Lease Yearly'!$L$4)</f>
        <v>0</v>
      </c>
      <c r="S82" s="47">
        <f t="shared" ref="S82:S145" si="20">IF(S81&lt;1,0,SUM(Q82:R82))</f>
        <v>0</v>
      </c>
      <c r="AE82"/>
      <c r="AF82" s="6"/>
    </row>
    <row r="83" spans="1:32" x14ac:dyDescent="0.25">
      <c r="A83" s="53">
        <f t="shared" ref="A83:A146" si="21">A82+1</f>
        <v>67</v>
      </c>
      <c r="B83" s="29">
        <f t="shared" si="15"/>
        <v>0</v>
      </c>
      <c r="C83" s="9" t="str">
        <f>IF(D83=0,"-",IF('New Lease Yearly'!$H$4="Yearly",EDATE(C82,12),IF('New Lease Yearly'!$H$4="Quarterly",EDATE(C82,3),EDATE(C82,1))))</f>
        <v>-</v>
      </c>
      <c r="D83" s="54">
        <f>IF(A83&gt;'New Lease Yearly'!$E$4,0,'New Lease Yearly'!$G$4)*((1+$M$4)^(((((IF($H$4="Yearly",ROUNDDOWN(IF(A83-($N$4)&lt;0,0,((A83-($N$4)/(($N$4))))/($N$4)),0),IF($H$4="Monthly",ROUNDDOWN(IF(A83-($N$4*12)&lt;0,0,((A83-(12*$N$4)/((12*$N$4))))/($N$4*12)),0),ROUNDDOWN(IF(A83-($N$4*4)&lt;0,0,((A83-(4*$N$4)/((4*$N$4))))/($N$4*4)),0)))))))))+(IF(A83=$E$4,$J$4,0))</f>
        <v>0</v>
      </c>
      <c r="E83" s="49">
        <f>IF(D83=0,0,1/((1+IF('New Lease Yearly'!$H$4="Yearly",'New Lease Yearly'!$D$4,IF('New Lease Yearly'!$H$4="Quarterly",'New Lease Yearly'!$D$4/4,'New Lease Yearly'!$D$4/12)))^IF($E$17=1,A82,A83)))</f>
        <v>0</v>
      </c>
      <c r="F83" s="55">
        <f t="shared" si="16"/>
        <v>0</v>
      </c>
      <c r="G83" s="56"/>
      <c r="H83" s="38">
        <f t="shared" ref="H83:H146" si="22">H82+1</f>
        <v>67</v>
      </c>
      <c r="I83" s="9" t="str">
        <f t="shared" si="17"/>
        <v>-</v>
      </c>
      <c r="J83" s="47">
        <f>IF(H83&gt;'New Lease Yearly'!$E$4,0,M82)</f>
        <v>0</v>
      </c>
      <c r="K83" s="47">
        <f>IF(IF('New Lease Yearly'!$H$4="Yearly",J83*'New Lease Yearly'!$D$4,IF('New Lease Yearly'!$H$4="Quarterly",J83*('New Lease Yearly'!$D$4/4),J83*'New Lease Yearly'!$D$4/12))&gt;0,IF('New Lease Yearly'!$H$4="Yearly",J83*'New Lease Yearly'!$D$4,IF('New Lease Yearly'!$H$4="Quarterly",J83*('New Lease Yearly'!$D$4/4),J83*'New Lease Yearly'!$D$4/12)),-L83-J83)</f>
        <v>0</v>
      </c>
      <c r="L83" s="47">
        <f t="shared" si="18"/>
        <v>0</v>
      </c>
      <c r="M83" s="47">
        <f t="shared" si="19"/>
        <v>0</v>
      </c>
      <c r="N83" s="57"/>
      <c r="O83" s="38">
        <v>67</v>
      </c>
      <c r="P83" s="58">
        <f t="shared" ref="P83:P146" si="23">DATE(YEAR(P82)+1,MONTH(P82),DAY(P82))</f>
        <v>67938</v>
      </c>
      <c r="Q83" s="47">
        <f t="shared" ref="Q83:Q146" si="24">S82</f>
        <v>0</v>
      </c>
      <c r="R83" s="47">
        <f>IF(S82&lt;1,0,-'New Lease Yearly'!$K$4/'New Lease Yearly'!$L$4)</f>
        <v>0</v>
      </c>
      <c r="S83" s="47">
        <f t="shared" si="20"/>
        <v>0</v>
      </c>
      <c r="AE83"/>
      <c r="AF83" s="6"/>
    </row>
    <row r="84" spans="1:32" x14ac:dyDescent="0.25">
      <c r="A84" s="53">
        <f t="shared" si="21"/>
        <v>68</v>
      </c>
      <c r="B84" s="29">
        <f t="shared" si="15"/>
        <v>0</v>
      </c>
      <c r="C84" s="9" t="str">
        <f>IF(D84=0,"-",IF('New Lease Yearly'!$H$4="Yearly",EDATE(C83,12),IF('New Lease Yearly'!$H$4="Quarterly",EDATE(C83,3),EDATE(C83,1))))</f>
        <v>-</v>
      </c>
      <c r="D84" s="54">
        <f>IF(A84&gt;'New Lease Yearly'!$E$4,0,'New Lease Yearly'!$G$4)*((1+$M$4)^(((((IF($H$4="Yearly",ROUNDDOWN(IF(A84-($N$4)&lt;0,0,((A84-($N$4)/(($N$4))))/($N$4)),0),IF($H$4="Monthly",ROUNDDOWN(IF(A84-($N$4*12)&lt;0,0,((A84-(12*$N$4)/((12*$N$4))))/($N$4*12)),0),ROUNDDOWN(IF(A84-($N$4*4)&lt;0,0,((A84-(4*$N$4)/((4*$N$4))))/($N$4*4)),0)))))))))+(IF(A84=$E$4,$J$4,0))</f>
        <v>0</v>
      </c>
      <c r="E84" s="49">
        <f>IF(D84=0,0,1/((1+IF('New Lease Yearly'!$H$4="Yearly",'New Lease Yearly'!$D$4,IF('New Lease Yearly'!$H$4="Quarterly",'New Lease Yearly'!$D$4/4,'New Lease Yearly'!$D$4/12)))^IF($E$17=1,A83,A84)))</f>
        <v>0</v>
      </c>
      <c r="F84" s="55">
        <f t="shared" si="16"/>
        <v>0</v>
      </c>
      <c r="G84" s="56"/>
      <c r="H84" s="38">
        <f t="shared" si="22"/>
        <v>68</v>
      </c>
      <c r="I84" s="9" t="str">
        <f t="shared" si="17"/>
        <v>-</v>
      </c>
      <c r="J84" s="47">
        <f>IF(H84&gt;'New Lease Yearly'!$E$4,0,M83)</f>
        <v>0</v>
      </c>
      <c r="K84" s="47">
        <f>IF(IF('New Lease Yearly'!$H$4="Yearly",J84*'New Lease Yearly'!$D$4,IF('New Lease Yearly'!$H$4="Quarterly",J84*('New Lease Yearly'!$D$4/4),J84*'New Lease Yearly'!$D$4/12))&gt;0,IF('New Lease Yearly'!$H$4="Yearly",J84*'New Lease Yearly'!$D$4,IF('New Lease Yearly'!$H$4="Quarterly",J84*('New Lease Yearly'!$D$4/4),J84*'New Lease Yearly'!$D$4/12)),-L84-J84)</f>
        <v>0</v>
      </c>
      <c r="L84" s="47">
        <f t="shared" si="18"/>
        <v>0</v>
      </c>
      <c r="M84" s="47">
        <f t="shared" si="19"/>
        <v>0</v>
      </c>
      <c r="N84" s="57"/>
      <c r="O84" s="38">
        <v>68</v>
      </c>
      <c r="P84" s="58">
        <f t="shared" si="23"/>
        <v>68303</v>
      </c>
      <c r="Q84" s="47">
        <f t="shared" si="24"/>
        <v>0</v>
      </c>
      <c r="R84" s="47">
        <f>IF(S83&lt;1,0,-'New Lease Yearly'!$K$4/'New Lease Yearly'!$L$4)</f>
        <v>0</v>
      </c>
      <c r="S84" s="47">
        <f t="shared" si="20"/>
        <v>0</v>
      </c>
      <c r="AE84"/>
      <c r="AF84" s="6"/>
    </row>
    <row r="85" spans="1:32" x14ac:dyDescent="0.25">
      <c r="A85" s="53">
        <f t="shared" si="21"/>
        <v>69</v>
      </c>
      <c r="B85" s="29">
        <f t="shared" si="15"/>
        <v>0</v>
      </c>
      <c r="C85" s="9" t="str">
        <f>IF(D85=0,"-",IF('New Lease Yearly'!$H$4="Yearly",EDATE(C84,12),IF('New Lease Yearly'!$H$4="Quarterly",EDATE(C84,3),EDATE(C84,1))))</f>
        <v>-</v>
      </c>
      <c r="D85" s="54">
        <f>IF(A85&gt;'New Lease Yearly'!$E$4,0,'New Lease Yearly'!$G$4)*((1+$M$4)^(((((IF($H$4="Yearly",ROUNDDOWN(IF(A85-($N$4)&lt;0,0,((A85-($N$4)/(($N$4))))/($N$4)),0),IF($H$4="Monthly",ROUNDDOWN(IF(A85-($N$4*12)&lt;0,0,((A85-(12*$N$4)/((12*$N$4))))/($N$4*12)),0),ROUNDDOWN(IF(A85-($N$4*4)&lt;0,0,((A85-(4*$N$4)/((4*$N$4))))/($N$4*4)),0)))))))))+(IF(A85=$E$4,$J$4,0))</f>
        <v>0</v>
      </c>
      <c r="E85" s="49">
        <f>IF(D85=0,0,1/((1+IF('New Lease Yearly'!$H$4="Yearly",'New Lease Yearly'!$D$4,IF('New Lease Yearly'!$H$4="Quarterly",'New Lease Yearly'!$D$4/4,'New Lease Yearly'!$D$4/12)))^IF($E$17=1,A84,A85)))</f>
        <v>0</v>
      </c>
      <c r="F85" s="55">
        <f t="shared" si="16"/>
        <v>0</v>
      </c>
      <c r="G85" s="56"/>
      <c r="H85" s="38">
        <f t="shared" si="22"/>
        <v>69</v>
      </c>
      <c r="I85" s="9" t="str">
        <f t="shared" si="17"/>
        <v>-</v>
      </c>
      <c r="J85" s="47">
        <f>IF(H85&gt;'New Lease Yearly'!$E$4,0,M84)</f>
        <v>0</v>
      </c>
      <c r="K85" s="47">
        <f>IF(IF('New Lease Yearly'!$H$4="Yearly",J85*'New Lease Yearly'!$D$4,IF('New Lease Yearly'!$H$4="Quarterly",J85*('New Lease Yearly'!$D$4/4),J85*'New Lease Yearly'!$D$4/12))&gt;0,IF('New Lease Yearly'!$H$4="Yearly",J85*'New Lease Yearly'!$D$4,IF('New Lease Yearly'!$H$4="Quarterly",J85*('New Lease Yearly'!$D$4/4),J85*'New Lease Yearly'!$D$4/12)),-L85-J85)</f>
        <v>0</v>
      </c>
      <c r="L85" s="47">
        <f t="shared" si="18"/>
        <v>0</v>
      </c>
      <c r="M85" s="47">
        <f t="shared" si="19"/>
        <v>0</v>
      </c>
      <c r="N85" s="57"/>
      <c r="O85" s="38">
        <v>69</v>
      </c>
      <c r="P85" s="58">
        <f t="shared" si="23"/>
        <v>68668</v>
      </c>
      <c r="Q85" s="47">
        <f t="shared" si="24"/>
        <v>0</v>
      </c>
      <c r="R85" s="47">
        <f>IF(S84&lt;1,0,-'New Lease Yearly'!$K$4/'New Lease Yearly'!$L$4)</f>
        <v>0</v>
      </c>
      <c r="S85" s="47">
        <f t="shared" si="20"/>
        <v>0</v>
      </c>
      <c r="AE85"/>
      <c r="AF85" s="6"/>
    </row>
    <row r="86" spans="1:32" x14ac:dyDescent="0.25">
      <c r="A86" s="53">
        <f t="shared" si="21"/>
        <v>70</v>
      </c>
      <c r="B86" s="29">
        <f t="shared" si="15"/>
        <v>0</v>
      </c>
      <c r="C86" s="9" t="str">
        <f>IF(D86=0,"-",IF('New Lease Yearly'!$H$4="Yearly",EDATE(C85,12),IF('New Lease Yearly'!$H$4="Quarterly",EDATE(C85,3),EDATE(C85,1))))</f>
        <v>-</v>
      </c>
      <c r="D86" s="54">
        <f>IF(A86&gt;'New Lease Yearly'!$E$4,0,'New Lease Yearly'!$G$4)*((1+$M$4)^(((((IF($H$4="Yearly",ROUNDDOWN(IF(A86-($N$4)&lt;0,0,((A86-($N$4)/(($N$4))))/($N$4)),0),IF($H$4="Monthly",ROUNDDOWN(IF(A86-($N$4*12)&lt;0,0,((A86-(12*$N$4)/((12*$N$4))))/($N$4*12)),0),ROUNDDOWN(IF(A86-($N$4*4)&lt;0,0,((A86-(4*$N$4)/((4*$N$4))))/($N$4*4)),0)))))))))+(IF(A86=$E$4,$J$4,0))</f>
        <v>0</v>
      </c>
      <c r="E86" s="49">
        <f>IF(D86=0,0,1/((1+IF('New Lease Yearly'!$H$4="Yearly",'New Lease Yearly'!$D$4,IF('New Lease Yearly'!$H$4="Quarterly",'New Lease Yearly'!$D$4/4,'New Lease Yearly'!$D$4/12)))^IF($E$17=1,A85,A86)))</f>
        <v>0</v>
      </c>
      <c r="F86" s="55">
        <f t="shared" si="16"/>
        <v>0</v>
      </c>
      <c r="G86" s="56"/>
      <c r="H86" s="38">
        <f t="shared" si="22"/>
        <v>70</v>
      </c>
      <c r="I86" s="9" t="str">
        <f t="shared" si="17"/>
        <v>-</v>
      </c>
      <c r="J86" s="47">
        <f>IF(H86&gt;'New Lease Yearly'!$E$4,0,M85)</f>
        <v>0</v>
      </c>
      <c r="K86" s="47">
        <f>IF(IF('New Lease Yearly'!$H$4="Yearly",J86*'New Lease Yearly'!$D$4,IF('New Lease Yearly'!$H$4="Quarterly",J86*('New Lease Yearly'!$D$4/4),J86*'New Lease Yearly'!$D$4/12))&gt;0,IF('New Lease Yearly'!$H$4="Yearly",J86*'New Lease Yearly'!$D$4,IF('New Lease Yearly'!$H$4="Quarterly",J86*('New Lease Yearly'!$D$4/4),J86*'New Lease Yearly'!$D$4/12)),-L86-J86)</f>
        <v>0</v>
      </c>
      <c r="L86" s="47">
        <f t="shared" si="18"/>
        <v>0</v>
      </c>
      <c r="M86" s="47">
        <f t="shared" si="19"/>
        <v>0</v>
      </c>
      <c r="N86" s="57"/>
      <c r="O86" s="38">
        <v>70</v>
      </c>
      <c r="P86" s="58">
        <f t="shared" si="23"/>
        <v>69034</v>
      </c>
      <c r="Q86" s="47">
        <f t="shared" si="24"/>
        <v>0</v>
      </c>
      <c r="R86" s="47">
        <f>IF(S85&lt;1,0,-'New Lease Yearly'!$K$4/'New Lease Yearly'!$L$4)</f>
        <v>0</v>
      </c>
      <c r="S86" s="47">
        <f t="shared" si="20"/>
        <v>0</v>
      </c>
      <c r="AE86"/>
      <c r="AF86" s="6"/>
    </row>
    <row r="87" spans="1:32" x14ac:dyDescent="0.25">
      <c r="A87" s="53">
        <f t="shared" si="21"/>
        <v>71</v>
      </c>
      <c r="B87" s="29">
        <f t="shared" si="15"/>
        <v>0</v>
      </c>
      <c r="C87" s="9" t="str">
        <f>IF(D87=0,"-",IF('New Lease Yearly'!$H$4="Yearly",EDATE(C86,12),IF('New Lease Yearly'!$H$4="Quarterly",EDATE(C86,3),EDATE(C86,1))))</f>
        <v>-</v>
      </c>
      <c r="D87" s="54">
        <f>IF(A87&gt;'New Lease Yearly'!$E$4,0,'New Lease Yearly'!$G$4)*((1+$M$4)^(((((IF($H$4="Yearly",ROUNDDOWN(IF(A87-($N$4)&lt;0,0,((A87-($N$4)/(($N$4))))/($N$4)),0),IF($H$4="Monthly",ROUNDDOWN(IF(A87-($N$4*12)&lt;0,0,((A87-(12*$N$4)/((12*$N$4))))/($N$4*12)),0),ROUNDDOWN(IF(A87-($N$4*4)&lt;0,0,((A87-(4*$N$4)/((4*$N$4))))/($N$4*4)),0)))))))))+(IF(A87=$E$4,$J$4,0))</f>
        <v>0</v>
      </c>
      <c r="E87" s="49">
        <f>IF(D87=0,0,1/((1+IF('New Lease Yearly'!$H$4="Yearly",'New Lease Yearly'!$D$4,IF('New Lease Yearly'!$H$4="Quarterly",'New Lease Yearly'!$D$4/4,'New Lease Yearly'!$D$4/12)))^IF($E$17=1,A86,A87)))</f>
        <v>0</v>
      </c>
      <c r="F87" s="55">
        <f t="shared" si="16"/>
        <v>0</v>
      </c>
      <c r="G87" s="56"/>
      <c r="H87" s="38">
        <f t="shared" si="22"/>
        <v>71</v>
      </c>
      <c r="I87" s="9" t="str">
        <f t="shared" si="17"/>
        <v>-</v>
      </c>
      <c r="J87" s="47">
        <f>IF(H87&gt;'New Lease Yearly'!$E$4,0,M86)</f>
        <v>0</v>
      </c>
      <c r="K87" s="47">
        <f>IF(IF('New Lease Yearly'!$H$4="Yearly",J87*'New Lease Yearly'!$D$4,IF('New Lease Yearly'!$H$4="Quarterly",J87*('New Lease Yearly'!$D$4/4),J87*'New Lease Yearly'!$D$4/12))&gt;0,IF('New Lease Yearly'!$H$4="Yearly",J87*'New Lease Yearly'!$D$4,IF('New Lease Yearly'!$H$4="Quarterly",J87*('New Lease Yearly'!$D$4/4),J87*'New Lease Yearly'!$D$4/12)),-L87-J87)</f>
        <v>0</v>
      </c>
      <c r="L87" s="47">
        <f t="shared" si="18"/>
        <v>0</v>
      </c>
      <c r="M87" s="47">
        <f t="shared" si="19"/>
        <v>0</v>
      </c>
      <c r="N87" s="57"/>
      <c r="O87" s="38">
        <v>71</v>
      </c>
      <c r="P87" s="58">
        <f t="shared" si="23"/>
        <v>69399</v>
      </c>
      <c r="Q87" s="47">
        <f t="shared" si="24"/>
        <v>0</v>
      </c>
      <c r="R87" s="47">
        <f>IF(S86&lt;1,0,-'New Lease Yearly'!$K$4/'New Lease Yearly'!$L$4)</f>
        <v>0</v>
      </c>
      <c r="S87" s="47">
        <f t="shared" si="20"/>
        <v>0</v>
      </c>
      <c r="AE87"/>
      <c r="AF87" s="6"/>
    </row>
    <row r="88" spans="1:32" x14ac:dyDescent="0.25">
      <c r="A88" s="53">
        <f t="shared" si="21"/>
        <v>72</v>
      </c>
      <c r="B88" s="29">
        <f t="shared" si="15"/>
        <v>0</v>
      </c>
      <c r="C88" s="9" t="str">
        <f>IF(D88=0,"-",IF('New Lease Yearly'!$H$4="Yearly",EDATE(C87,12),IF('New Lease Yearly'!$H$4="Quarterly",EDATE(C87,3),EDATE(C87,1))))</f>
        <v>-</v>
      </c>
      <c r="D88" s="54">
        <f>IF(A88&gt;'New Lease Yearly'!$E$4,0,'New Lease Yearly'!$G$4)*((1+$M$4)^(((((IF($H$4="Yearly",ROUNDDOWN(IF(A88-($N$4)&lt;0,0,((A88-($N$4)/(($N$4))))/($N$4)),0),IF($H$4="Monthly",ROUNDDOWN(IF(A88-($N$4*12)&lt;0,0,((A88-(12*$N$4)/((12*$N$4))))/($N$4*12)),0),ROUNDDOWN(IF(A88-($N$4*4)&lt;0,0,((A88-(4*$N$4)/((4*$N$4))))/($N$4*4)),0)))))))))+(IF(A88=$E$4,$J$4,0))</f>
        <v>0</v>
      </c>
      <c r="E88" s="49">
        <f>IF(D88=0,0,1/((1+IF('New Lease Yearly'!$H$4="Yearly",'New Lease Yearly'!$D$4,IF('New Lease Yearly'!$H$4="Quarterly",'New Lease Yearly'!$D$4/4,'New Lease Yearly'!$D$4/12)))^IF($E$17=1,A87,A88)))</f>
        <v>0</v>
      </c>
      <c r="F88" s="55">
        <f t="shared" si="16"/>
        <v>0</v>
      </c>
      <c r="G88" s="56"/>
      <c r="H88" s="38">
        <f t="shared" si="22"/>
        <v>72</v>
      </c>
      <c r="I88" s="9" t="str">
        <f t="shared" si="17"/>
        <v>-</v>
      </c>
      <c r="J88" s="47">
        <f>IF(H88&gt;'New Lease Yearly'!$E$4,0,M87)</f>
        <v>0</v>
      </c>
      <c r="K88" s="47">
        <f>IF(IF('New Lease Yearly'!$H$4="Yearly",J88*'New Lease Yearly'!$D$4,IF('New Lease Yearly'!$H$4="Quarterly",J88*('New Lease Yearly'!$D$4/4),J88*'New Lease Yearly'!$D$4/12))&gt;0,IF('New Lease Yearly'!$H$4="Yearly",J88*'New Lease Yearly'!$D$4,IF('New Lease Yearly'!$H$4="Quarterly",J88*('New Lease Yearly'!$D$4/4),J88*'New Lease Yearly'!$D$4/12)),-L88-J88)</f>
        <v>0</v>
      </c>
      <c r="L88" s="47">
        <f t="shared" si="18"/>
        <v>0</v>
      </c>
      <c r="M88" s="47">
        <f t="shared" si="19"/>
        <v>0</v>
      </c>
      <c r="N88" s="57"/>
      <c r="O88" s="38">
        <v>72</v>
      </c>
      <c r="P88" s="58">
        <f t="shared" si="23"/>
        <v>69764</v>
      </c>
      <c r="Q88" s="47">
        <f t="shared" si="24"/>
        <v>0</v>
      </c>
      <c r="R88" s="47">
        <f>IF(S87&lt;1,0,-'New Lease Yearly'!$K$4/'New Lease Yearly'!$L$4)</f>
        <v>0</v>
      </c>
      <c r="S88" s="47">
        <f t="shared" si="20"/>
        <v>0</v>
      </c>
      <c r="AE88"/>
      <c r="AF88" s="6"/>
    </row>
    <row r="89" spans="1:32" x14ac:dyDescent="0.25">
      <c r="A89" s="53">
        <f t="shared" si="21"/>
        <v>73</v>
      </c>
      <c r="B89" s="29">
        <f t="shared" si="15"/>
        <v>0</v>
      </c>
      <c r="C89" s="9" t="str">
        <f>IF(D89=0,"-",IF('New Lease Yearly'!$H$4="Yearly",EDATE(C88,12),IF('New Lease Yearly'!$H$4="Quarterly",EDATE(C88,3),EDATE(C88,1))))</f>
        <v>-</v>
      </c>
      <c r="D89" s="54">
        <f>IF(A89&gt;'New Lease Yearly'!$E$4,0,'New Lease Yearly'!$G$4)*((1+$M$4)^(((((IF($H$4="Yearly",ROUNDDOWN(IF(A89-($N$4)&lt;0,0,((A89-($N$4)/(($N$4))))/($N$4)),0),IF($H$4="Monthly",ROUNDDOWN(IF(A89-($N$4*12)&lt;0,0,((A89-(12*$N$4)/((12*$N$4))))/($N$4*12)),0),ROUNDDOWN(IF(A89-($N$4*4)&lt;0,0,((A89-(4*$N$4)/((4*$N$4))))/($N$4*4)),0)))))))))+(IF(A89=$E$4,$J$4,0))</f>
        <v>0</v>
      </c>
      <c r="E89" s="49">
        <f>IF(D89=0,0,1/((1+IF('New Lease Yearly'!$H$4="Yearly",'New Lease Yearly'!$D$4,IF('New Lease Yearly'!$H$4="Quarterly",'New Lease Yearly'!$D$4/4,'New Lease Yearly'!$D$4/12)))^IF($E$17=1,A88,A89)))</f>
        <v>0</v>
      </c>
      <c r="F89" s="55">
        <f t="shared" si="16"/>
        <v>0</v>
      </c>
      <c r="G89" s="56"/>
      <c r="H89" s="38">
        <f t="shared" si="22"/>
        <v>73</v>
      </c>
      <c r="I89" s="9" t="str">
        <f t="shared" si="17"/>
        <v>-</v>
      </c>
      <c r="J89" s="47">
        <f>IF(H89&gt;'New Lease Yearly'!$E$4,0,M88)</f>
        <v>0</v>
      </c>
      <c r="K89" s="47">
        <f>IF(IF('New Lease Yearly'!$H$4="Yearly",J89*'New Lease Yearly'!$D$4,IF('New Lease Yearly'!$H$4="Quarterly",J89*('New Lease Yearly'!$D$4/4),J89*'New Lease Yearly'!$D$4/12))&gt;0,IF('New Lease Yearly'!$H$4="Yearly",J89*'New Lease Yearly'!$D$4,IF('New Lease Yearly'!$H$4="Quarterly",J89*('New Lease Yearly'!$D$4/4),J89*'New Lease Yearly'!$D$4/12)),-L89-J89)</f>
        <v>0</v>
      </c>
      <c r="L89" s="47">
        <f t="shared" si="18"/>
        <v>0</v>
      </c>
      <c r="M89" s="47">
        <f t="shared" si="19"/>
        <v>0</v>
      </c>
      <c r="N89" s="57"/>
      <c r="O89" s="38">
        <v>73</v>
      </c>
      <c r="P89" s="58">
        <f t="shared" si="23"/>
        <v>70129</v>
      </c>
      <c r="Q89" s="47">
        <f t="shared" si="24"/>
        <v>0</v>
      </c>
      <c r="R89" s="47">
        <f>IF(S88&lt;1,0,-'New Lease Yearly'!$K$4/'New Lease Yearly'!$L$4)</f>
        <v>0</v>
      </c>
      <c r="S89" s="47">
        <f t="shared" si="20"/>
        <v>0</v>
      </c>
      <c r="AE89"/>
      <c r="AF89" s="6"/>
    </row>
    <row r="90" spans="1:32" x14ac:dyDescent="0.25">
      <c r="A90" s="53">
        <f t="shared" si="21"/>
        <v>74</v>
      </c>
      <c r="B90" s="29">
        <f t="shared" si="15"/>
        <v>0</v>
      </c>
      <c r="C90" s="9" t="str">
        <f>IF(D90=0,"-",IF('New Lease Yearly'!$H$4="Yearly",EDATE(C89,12),IF('New Lease Yearly'!$H$4="Quarterly",EDATE(C89,3),EDATE(C89,1))))</f>
        <v>-</v>
      </c>
      <c r="D90" s="54">
        <f>IF(A90&gt;'New Lease Yearly'!$E$4,0,'New Lease Yearly'!$G$4)*((1+$M$4)^(((((IF($H$4="Yearly",ROUNDDOWN(IF(A90-($N$4)&lt;0,0,((A90-($N$4)/(($N$4))))/($N$4)),0),IF($H$4="Monthly",ROUNDDOWN(IF(A90-($N$4*12)&lt;0,0,((A90-(12*$N$4)/((12*$N$4))))/($N$4*12)),0),ROUNDDOWN(IF(A90-($N$4*4)&lt;0,0,((A90-(4*$N$4)/((4*$N$4))))/($N$4*4)),0)))))))))+(IF(A90=$E$4,$J$4,0))</f>
        <v>0</v>
      </c>
      <c r="E90" s="49">
        <f>IF(D90=0,0,1/((1+IF('New Lease Yearly'!$H$4="Yearly",'New Lease Yearly'!$D$4,IF('New Lease Yearly'!$H$4="Quarterly",'New Lease Yearly'!$D$4/4,'New Lease Yearly'!$D$4/12)))^IF($E$17=1,A89,A90)))</f>
        <v>0</v>
      </c>
      <c r="F90" s="55">
        <f t="shared" si="16"/>
        <v>0</v>
      </c>
      <c r="G90" s="56"/>
      <c r="H90" s="38">
        <f t="shared" si="22"/>
        <v>74</v>
      </c>
      <c r="I90" s="9" t="str">
        <f t="shared" si="17"/>
        <v>-</v>
      </c>
      <c r="J90" s="47">
        <f>IF(H90&gt;'New Lease Yearly'!$E$4,0,M89)</f>
        <v>0</v>
      </c>
      <c r="K90" s="47">
        <f>IF(IF('New Lease Yearly'!$H$4="Yearly",J90*'New Lease Yearly'!$D$4,IF('New Lease Yearly'!$H$4="Quarterly",J90*('New Lease Yearly'!$D$4/4),J90*'New Lease Yearly'!$D$4/12))&gt;0,IF('New Lease Yearly'!$H$4="Yearly",J90*'New Lease Yearly'!$D$4,IF('New Lease Yearly'!$H$4="Quarterly",J90*('New Lease Yearly'!$D$4/4),J90*'New Lease Yearly'!$D$4/12)),-L90-J90)</f>
        <v>0</v>
      </c>
      <c r="L90" s="47">
        <f t="shared" si="18"/>
        <v>0</v>
      </c>
      <c r="M90" s="47">
        <f t="shared" si="19"/>
        <v>0</v>
      </c>
      <c r="N90" s="57"/>
      <c r="O90" s="38">
        <v>74</v>
      </c>
      <c r="P90" s="58">
        <f t="shared" si="23"/>
        <v>70495</v>
      </c>
      <c r="Q90" s="47">
        <f t="shared" si="24"/>
        <v>0</v>
      </c>
      <c r="R90" s="47">
        <f>IF(S89&lt;1,0,-'New Lease Yearly'!$K$4/'New Lease Yearly'!$L$4)</f>
        <v>0</v>
      </c>
      <c r="S90" s="47">
        <f t="shared" si="20"/>
        <v>0</v>
      </c>
      <c r="AE90"/>
      <c r="AF90" s="6"/>
    </row>
    <row r="91" spans="1:32" x14ac:dyDescent="0.25">
      <c r="A91" s="53">
        <f t="shared" si="21"/>
        <v>75</v>
      </c>
      <c r="B91" s="29">
        <f t="shared" si="15"/>
        <v>0</v>
      </c>
      <c r="C91" s="9" t="str">
        <f>IF(D91=0,"-",IF('New Lease Yearly'!$H$4="Yearly",EDATE(C90,12),IF('New Lease Yearly'!$H$4="Quarterly",EDATE(C90,3),EDATE(C90,1))))</f>
        <v>-</v>
      </c>
      <c r="D91" s="54">
        <f>IF(A91&gt;'New Lease Yearly'!$E$4,0,'New Lease Yearly'!$G$4)*((1+$M$4)^(((((IF($H$4="Yearly",ROUNDDOWN(IF(A91-($N$4)&lt;0,0,((A91-($N$4)/(($N$4))))/($N$4)),0),IF($H$4="Monthly",ROUNDDOWN(IF(A91-($N$4*12)&lt;0,0,((A91-(12*$N$4)/((12*$N$4))))/($N$4*12)),0),ROUNDDOWN(IF(A91-($N$4*4)&lt;0,0,((A91-(4*$N$4)/((4*$N$4))))/($N$4*4)),0)))))))))+(IF(A91=$E$4,$J$4,0))</f>
        <v>0</v>
      </c>
      <c r="E91" s="49">
        <f>IF(D91=0,0,1/((1+IF('New Lease Yearly'!$H$4="Yearly",'New Lease Yearly'!$D$4,IF('New Lease Yearly'!$H$4="Quarterly",'New Lease Yearly'!$D$4/4,'New Lease Yearly'!$D$4/12)))^IF($E$17=1,A90,A91)))</f>
        <v>0</v>
      </c>
      <c r="F91" s="55">
        <f t="shared" si="16"/>
        <v>0</v>
      </c>
      <c r="G91" s="56"/>
      <c r="H91" s="38">
        <f t="shared" si="22"/>
        <v>75</v>
      </c>
      <c r="I91" s="9" t="str">
        <f t="shared" si="17"/>
        <v>-</v>
      </c>
      <c r="J91" s="47">
        <f>IF(H91&gt;'New Lease Yearly'!$E$4,0,M90)</f>
        <v>0</v>
      </c>
      <c r="K91" s="47">
        <f>IF(IF('New Lease Yearly'!$H$4="Yearly",J91*'New Lease Yearly'!$D$4,IF('New Lease Yearly'!$H$4="Quarterly",J91*('New Lease Yearly'!$D$4/4),J91*'New Lease Yearly'!$D$4/12))&gt;0,IF('New Lease Yearly'!$H$4="Yearly",J91*'New Lease Yearly'!$D$4,IF('New Lease Yearly'!$H$4="Quarterly",J91*('New Lease Yearly'!$D$4/4),J91*'New Lease Yearly'!$D$4/12)),-L91-J91)</f>
        <v>0</v>
      </c>
      <c r="L91" s="47">
        <f t="shared" si="18"/>
        <v>0</v>
      </c>
      <c r="M91" s="47">
        <f t="shared" si="19"/>
        <v>0</v>
      </c>
      <c r="N91" s="57"/>
      <c r="O91" s="38">
        <v>75</v>
      </c>
      <c r="P91" s="58">
        <f t="shared" si="23"/>
        <v>70860</v>
      </c>
      <c r="Q91" s="47">
        <f t="shared" si="24"/>
        <v>0</v>
      </c>
      <c r="R91" s="47">
        <f>IF(S90&lt;1,0,-'New Lease Yearly'!$K$4/'New Lease Yearly'!$L$4)</f>
        <v>0</v>
      </c>
      <c r="S91" s="47">
        <f t="shared" si="20"/>
        <v>0</v>
      </c>
      <c r="AE91"/>
      <c r="AF91" s="6"/>
    </row>
    <row r="92" spans="1:32" x14ac:dyDescent="0.25">
      <c r="A92" s="53">
        <f t="shared" si="21"/>
        <v>76</v>
      </c>
      <c r="B92" s="29">
        <f t="shared" si="15"/>
        <v>0</v>
      </c>
      <c r="C92" s="9" t="str">
        <f>IF(D92=0,"-",IF('New Lease Yearly'!$H$4="Yearly",EDATE(C91,12),IF('New Lease Yearly'!$H$4="Quarterly",EDATE(C91,3),EDATE(C91,1))))</f>
        <v>-</v>
      </c>
      <c r="D92" s="54">
        <f>IF(A92&gt;'New Lease Yearly'!$E$4,0,'New Lease Yearly'!$G$4)*((1+$M$4)^(((((IF($H$4="Yearly",ROUNDDOWN(IF(A92-($N$4)&lt;0,0,((A92-($N$4)/(($N$4))))/($N$4)),0),IF($H$4="Monthly",ROUNDDOWN(IF(A92-($N$4*12)&lt;0,0,((A92-(12*$N$4)/((12*$N$4))))/($N$4*12)),0),ROUNDDOWN(IF(A92-($N$4*4)&lt;0,0,((A92-(4*$N$4)/((4*$N$4))))/($N$4*4)),0)))))))))+(IF(A92=$E$4,$J$4,0))</f>
        <v>0</v>
      </c>
      <c r="E92" s="49">
        <f>IF(D92=0,0,1/((1+IF('New Lease Yearly'!$H$4="Yearly",'New Lease Yearly'!$D$4,IF('New Lease Yearly'!$H$4="Quarterly",'New Lease Yearly'!$D$4/4,'New Lease Yearly'!$D$4/12)))^IF($E$17=1,A91,A92)))</f>
        <v>0</v>
      </c>
      <c r="F92" s="55">
        <f t="shared" si="16"/>
        <v>0</v>
      </c>
      <c r="G92" s="56"/>
      <c r="H92" s="38">
        <f t="shared" si="22"/>
        <v>76</v>
      </c>
      <c r="I92" s="9" t="str">
        <f t="shared" si="17"/>
        <v>-</v>
      </c>
      <c r="J92" s="47">
        <f>IF(H92&gt;'New Lease Yearly'!$E$4,0,M91)</f>
        <v>0</v>
      </c>
      <c r="K92" s="47">
        <f>IF(IF('New Lease Yearly'!$H$4="Yearly",J92*'New Lease Yearly'!$D$4,IF('New Lease Yearly'!$H$4="Quarterly",J92*('New Lease Yearly'!$D$4/4),J92*'New Lease Yearly'!$D$4/12))&gt;0,IF('New Lease Yearly'!$H$4="Yearly",J92*'New Lease Yearly'!$D$4,IF('New Lease Yearly'!$H$4="Quarterly",J92*('New Lease Yearly'!$D$4/4),J92*'New Lease Yearly'!$D$4/12)),-L92-J92)</f>
        <v>0</v>
      </c>
      <c r="L92" s="47">
        <f t="shared" si="18"/>
        <v>0</v>
      </c>
      <c r="M92" s="47">
        <f t="shared" si="19"/>
        <v>0</v>
      </c>
      <c r="N92" s="57"/>
      <c r="O92" s="38">
        <v>76</v>
      </c>
      <c r="P92" s="58">
        <f t="shared" si="23"/>
        <v>71225</v>
      </c>
      <c r="Q92" s="47">
        <f t="shared" si="24"/>
        <v>0</v>
      </c>
      <c r="R92" s="47">
        <f>IF(S91&lt;1,0,-'New Lease Yearly'!$K$4/'New Lease Yearly'!$L$4)</f>
        <v>0</v>
      </c>
      <c r="S92" s="47">
        <f t="shared" si="20"/>
        <v>0</v>
      </c>
      <c r="AE92"/>
      <c r="AF92" s="6"/>
    </row>
    <row r="93" spans="1:32" x14ac:dyDescent="0.25">
      <c r="A93" s="53">
        <f t="shared" si="21"/>
        <v>77</v>
      </c>
      <c r="B93" s="29">
        <f t="shared" si="15"/>
        <v>0</v>
      </c>
      <c r="C93" s="9" t="str">
        <f>IF(D93=0,"-",IF('New Lease Yearly'!$H$4="Yearly",EDATE(C92,12),IF('New Lease Yearly'!$H$4="Quarterly",EDATE(C92,3),EDATE(C92,1))))</f>
        <v>-</v>
      </c>
      <c r="D93" s="54">
        <f>IF(A93&gt;'New Lease Yearly'!$E$4,0,'New Lease Yearly'!$G$4)*((1+$M$4)^(((((IF($H$4="Yearly",ROUNDDOWN(IF(A93-($N$4)&lt;0,0,((A93-($N$4)/(($N$4))))/($N$4)),0),IF($H$4="Monthly",ROUNDDOWN(IF(A93-($N$4*12)&lt;0,0,((A93-(12*$N$4)/((12*$N$4))))/($N$4*12)),0),ROUNDDOWN(IF(A93-($N$4*4)&lt;0,0,((A93-(4*$N$4)/((4*$N$4))))/($N$4*4)),0)))))))))+(IF(A93=$E$4,$J$4,0))</f>
        <v>0</v>
      </c>
      <c r="E93" s="49">
        <f>IF(D93=0,0,1/((1+IF('New Lease Yearly'!$H$4="Yearly",'New Lease Yearly'!$D$4,IF('New Lease Yearly'!$H$4="Quarterly",'New Lease Yearly'!$D$4/4,'New Lease Yearly'!$D$4/12)))^IF($E$17=1,A92,A93)))</f>
        <v>0</v>
      </c>
      <c r="F93" s="55">
        <f t="shared" si="16"/>
        <v>0</v>
      </c>
      <c r="G93" s="56"/>
      <c r="H93" s="38">
        <f t="shared" si="22"/>
        <v>77</v>
      </c>
      <c r="I93" s="9" t="str">
        <f t="shared" si="17"/>
        <v>-</v>
      </c>
      <c r="J93" s="47">
        <f>IF(H93&gt;'New Lease Yearly'!$E$4,0,M92)</f>
        <v>0</v>
      </c>
      <c r="K93" s="47">
        <f>IF(IF('New Lease Yearly'!$H$4="Yearly",J93*'New Lease Yearly'!$D$4,IF('New Lease Yearly'!$H$4="Quarterly",J93*('New Lease Yearly'!$D$4/4),J93*'New Lease Yearly'!$D$4/12))&gt;0,IF('New Lease Yearly'!$H$4="Yearly",J93*'New Lease Yearly'!$D$4,IF('New Lease Yearly'!$H$4="Quarterly",J93*('New Lease Yearly'!$D$4/4),J93*'New Lease Yearly'!$D$4/12)),-L93-J93)</f>
        <v>0</v>
      </c>
      <c r="L93" s="47">
        <f t="shared" si="18"/>
        <v>0</v>
      </c>
      <c r="M93" s="47">
        <f t="shared" si="19"/>
        <v>0</v>
      </c>
      <c r="N93" s="57"/>
      <c r="O93" s="38">
        <v>77</v>
      </c>
      <c r="P93" s="58">
        <f t="shared" si="23"/>
        <v>71590</v>
      </c>
      <c r="Q93" s="47">
        <f t="shared" si="24"/>
        <v>0</v>
      </c>
      <c r="R93" s="47">
        <f>IF(S92&lt;1,0,-'New Lease Yearly'!$K$4/'New Lease Yearly'!$L$4)</f>
        <v>0</v>
      </c>
      <c r="S93" s="47">
        <f t="shared" si="20"/>
        <v>0</v>
      </c>
      <c r="AE93"/>
      <c r="AF93" s="6"/>
    </row>
    <row r="94" spans="1:32" x14ac:dyDescent="0.25">
      <c r="A94" s="53">
        <f t="shared" si="21"/>
        <v>78</v>
      </c>
      <c r="B94" s="29">
        <f t="shared" si="15"/>
        <v>0</v>
      </c>
      <c r="C94" s="9" t="str">
        <f>IF(D94=0,"-",IF('New Lease Yearly'!$H$4="Yearly",EDATE(C93,12),IF('New Lease Yearly'!$H$4="Quarterly",EDATE(C93,3),EDATE(C93,1))))</f>
        <v>-</v>
      </c>
      <c r="D94" s="54">
        <f>IF(A94&gt;'New Lease Yearly'!$E$4,0,'New Lease Yearly'!$G$4)*((1+$M$4)^(((((IF($H$4="Yearly",ROUNDDOWN(IF(A94-($N$4)&lt;0,0,((A94-($N$4)/(($N$4))))/($N$4)),0),IF($H$4="Monthly",ROUNDDOWN(IF(A94-($N$4*12)&lt;0,0,((A94-(12*$N$4)/((12*$N$4))))/($N$4*12)),0),ROUNDDOWN(IF(A94-($N$4*4)&lt;0,0,((A94-(4*$N$4)/((4*$N$4))))/($N$4*4)),0)))))))))+(IF(A94=$E$4,$J$4,0))</f>
        <v>0</v>
      </c>
      <c r="E94" s="49">
        <f>IF(D94=0,0,1/((1+IF('New Lease Yearly'!$H$4="Yearly",'New Lease Yearly'!$D$4,IF('New Lease Yearly'!$H$4="Quarterly",'New Lease Yearly'!$D$4/4,'New Lease Yearly'!$D$4/12)))^IF($E$17=1,A93,A94)))</f>
        <v>0</v>
      </c>
      <c r="F94" s="55">
        <f t="shared" si="16"/>
        <v>0</v>
      </c>
      <c r="G94" s="56"/>
      <c r="H94" s="38">
        <f t="shared" si="22"/>
        <v>78</v>
      </c>
      <c r="I94" s="9" t="str">
        <f t="shared" si="17"/>
        <v>-</v>
      </c>
      <c r="J94" s="47">
        <f>IF(H94&gt;'New Lease Yearly'!$E$4,0,M93)</f>
        <v>0</v>
      </c>
      <c r="K94" s="47">
        <f>IF(IF('New Lease Yearly'!$H$4="Yearly",J94*'New Lease Yearly'!$D$4,IF('New Lease Yearly'!$H$4="Quarterly",J94*('New Lease Yearly'!$D$4/4),J94*'New Lease Yearly'!$D$4/12))&gt;0,IF('New Lease Yearly'!$H$4="Yearly",J94*'New Lease Yearly'!$D$4,IF('New Lease Yearly'!$H$4="Quarterly",J94*('New Lease Yearly'!$D$4/4),J94*'New Lease Yearly'!$D$4/12)),-L94-J94)</f>
        <v>0</v>
      </c>
      <c r="L94" s="47">
        <f t="shared" si="18"/>
        <v>0</v>
      </c>
      <c r="M94" s="47">
        <f t="shared" si="19"/>
        <v>0</v>
      </c>
      <c r="N94" s="57"/>
      <c r="O94" s="38">
        <v>78</v>
      </c>
      <c r="P94" s="58">
        <f t="shared" si="23"/>
        <v>71956</v>
      </c>
      <c r="Q94" s="47">
        <f t="shared" si="24"/>
        <v>0</v>
      </c>
      <c r="R94" s="47">
        <f>IF(S93&lt;1,0,-'New Lease Yearly'!$K$4/'New Lease Yearly'!$L$4)</f>
        <v>0</v>
      </c>
      <c r="S94" s="47">
        <f t="shared" si="20"/>
        <v>0</v>
      </c>
      <c r="AE94"/>
      <c r="AF94" s="6"/>
    </row>
    <row r="95" spans="1:32" x14ac:dyDescent="0.25">
      <c r="A95" s="53">
        <f t="shared" si="21"/>
        <v>79</v>
      </c>
      <c r="B95" s="29">
        <f t="shared" si="15"/>
        <v>0</v>
      </c>
      <c r="C95" s="9" t="str">
        <f>IF(D95=0,"-",IF('New Lease Yearly'!$H$4="Yearly",EDATE(C94,12),IF('New Lease Yearly'!$H$4="Quarterly",EDATE(C94,3),EDATE(C94,1))))</f>
        <v>-</v>
      </c>
      <c r="D95" s="54">
        <f>IF(A95&gt;'New Lease Yearly'!$E$4,0,'New Lease Yearly'!$G$4)*((1+$M$4)^(((((IF($H$4="Yearly",ROUNDDOWN(IF(A95-($N$4)&lt;0,0,((A95-($N$4)/(($N$4))))/($N$4)),0),IF($H$4="Monthly",ROUNDDOWN(IF(A95-($N$4*12)&lt;0,0,((A95-(12*$N$4)/((12*$N$4))))/($N$4*12)),0),ROUNDDOWN(IF(A95-($N$4*4)&lt;0,0,((A95-(4*$N$4)/((4*$N$4))))/($N$4*4)),0)))))))))+(IF(A95=$E$4,$J$4,0))</f>
        <v>0</v>
      </c>
      <c r="E95" s="49">
        <f>IF(D95=0,0,1/((1+IF('New Lease Yearly'!$H$4="Yearly",'New Lease Yearly'!$D$4,IF('New Lease Yearly'!$H$4="Quarterly",'New Lease Yearly'!$D$4/4,'New Lease Yearly'!$D$4/12)))^IF($E$17=1,A94,A95)))</f>
        <v>0</v>
      </c>
      <c r="F95" s="55">
        <f t="shared" si="16"/>
        <v>0</v>
      </c>
      <c r="G95" s="56"/>
      <c r="H95" s="38">
        <f t="shared" si="22"/>
        <v>79</v>
      </c>
      <c r="I95" s="9" t="str">
        <f t="shared" si="17"/>
        <v>-</v>
      </c>
      <c r="J95" s="47">
        <f>IF(H95&gt;'New Lease Yearly'!$E$4,0,M94)</f>
        <v>0</v>
      </c>
      <c r="K95" s="47">
        <f>IF(IF('New Lease Yearly'!$H$4="Yearly",J95*'New Lease Yearly'!$D$4,IF('New Lease Yearly'!$H$4="Quarterly",J95*('New Lease Yearly'!$D$4/4),J95*'New Lease Yearly'!$D$4/12))&gt;0,IF('New Lease Yearly'!$H$4="Yearly",J95*'New Lease Yearly'!$D$4,IF('New Lease Yearly'!$H$4="Quarterly",J95*('New Lease Yearly'!$D$4/4),J95*'New Lease Yearly'!$D$4/12)),-L95-J95)</f>
        <v>0</v>
      </c>
      <c r="L95" s="47">
        <f t="shared" si="18"/>
        <v>0</v>
      </c>
      <c r="M95" s="47">
        <f t="shared" si="19"/>
        <v>0</v>
      </c>
      <c r="N95" s="57"/>
      <c r="O95" s="38">
        <v>79</v>
      </c>
      <c r="P95" s="58">
        <f t="shared" si="23"/>
        <v>72321</v>
      </c>
      <c r="Q95" s="47">
        <f t="shared" si="24"/>
        <v>0</v>
      </c>
      <c r="R95" s="47">
        <f>IF(S94&lt;1,0,-'New Lease Yearly'!$K$4/'New Lease Yearly'!$L$4)</f>
        <v>0</v>
      </c>
      <c r="S95" s="47">
        <f t="shared" si="20"/>
        <v>0</v>
      </c>
      <c r="AE95"/>
      <c r="AF95" s="6"/>
    </row>
    <row r="96" spans="1:32" x14ac:dyDescent="0.25">
      <c r="A96" s="53">
        <f t="shared" si="21"/>
        <v>80</v>
      </c>
      <c r="B96" s="29">
        <f t="shared" si="15"/>
        <v>0</v>
      </c>
      <c r="C96" s="9" t="str">
        <f>IF(D96=0,"-",IF('New Lease Yearly'!$H$4="Yearly",EDATE(C95,12),IF('New Lease Yearly'!$H$4="Quarterly",EDATE(C95,3),EDATE(C95,1))))</f>
        <v>-</v>
      </c>
      <c r="D96" s="54">
        <f>IF(A96&gt;'New Lease Yearly'!$E$4,0,'New Lease Yearly'!$G$4)*((1+$M$4)^(((((IF($H$4="Yearly",ROUNDDOWN(IF(A96-($N$4)&lt;0,0,((A96-($N$4)/(($N$4))))/($N$4)),0),IF($H$4="Monthly",ROUNDDOWN(IF(A96-($N$4*12)&lt;0,0,((A96-(12*$N$4)/((12*$N$4))))/($N$4*12)),0),ROUNDDOWN(IF(A96-($N$4*4)&lt;0,0,((A96-(4*$N$4)/((4*$N$4))))/($N$4*4)),0)))))))))+(IF(A96=$E$4,$J$4,0))</f>
        <v>0</v>
      </c>
      <c r="E96" s="49">
        <f>IF(D96=0,0,1/((1+IF('New Lease Yearly'!$H$4="Yearly",'New Lease Yearly'!$D$4,IF('New Lease Yearly'!$H$4="Quarterly",'New Lease Yearly'!$D$4/4,'New Lease Yearly'!$D$4/12)))^IF($E$17=1,A95,A96)))</f>
        <v>0</v>
      </c>
      <c r="F96" s="55">
        <f t="shared" si="16"/>
        <v>0</v>
      </c>
      <c r="G96" s="56"/>
      <c r="H96" s="38">
        <f t="shared" si="22"/>
        <v>80</v>
      </c>
      <c r="I96" s="9" t="str">
        <f t="shared" si="17"/>
        <v>-</v>
      </c>
      <c r="J96" s="47">
        <f>IF(H96&gt;'New Lease Yearly'!$E$4,0,M95)</f>
        <v>0</v>
      </c>
      <c r="K96" s="47">
        <f>IF(IF('New Lease Yearly'!$H$4="Yearly",J96*'New Lease Yearly'!$D$4,IF('New Lease Yearly'!$H$4="Quarterly",J96*('New Lease Yearly'!$D$4/4),J96*'New Lease Yearly'!$D$4/12))&gt;0,IF('New Lease Yearly'!$H$4="Yearly",J96*'New Lease Yearly'!$D$4,IF('New Lease Yearly'!$H$4="Quarterly",J96*('New Lease Yearly'!$D$4/4),J96*'New Lease Yearly'!$D$4/12)),-L96-J96)</f>
        <v>0</v>
      </c>
      <c r="L96" s="47">
        <f t="shared" si="18"/>
        <v>0</v>
      </c>
      <c r="M96" s="47">
        <f t="shared" si="19"/>
        <v>0</v>
      </c>
      <c r="N96" s="57"/>
      <c r="O96" s="38">
        <v>80</v>
      </c>
      <c r="P96" s="58">
        <f t="shared" si="23"/>
        <v>72686</v>
      </c>
      <c r="Q96" s="47">
        <f t="shared" si="24"/>
        <v>0</v>
      </c>
      <c r="R96" s="47">
        <f>IF(S95&lt;1,0,-'New Lease Yearly'!$K$4/'New Lease Yearly'!$L$4)</f>
        <v>0</v>
      </c>
      <c r="S96" s="47">
        <f t="shared" si="20"/>
        <v>0</v>
      </c>
      <c r="AE96"/>
      <c r="AF96" s="6"/>
    </row>
    <row r="97" spans="1:32" x14ac:dyDescent="0.25">
      <c r="A97" s="53">
        <f t="shared" si="21"/>
        <v>81</v>
      </c>
      <c r="B97" s="29">
        <f t="shared" si="15"/>
        <v>0</v>
      </c>
      <c r="C97" s="9" t="str">
        <f>IF(D97=0,"-",IF('New Lease Yearly'!$H$4="Yearly",EDATE(C96,12),IF('New Lease Yearly'!$H$4="Quarterly",EDATE(C96,3),EDATE(C96,1))))</f>
        <v>-</v>
      </c>
      <c r="D97" s="54">
        <f>IF(A97&gt;'New Lease Yearly'!$E$4,0,'New Lease Yearly'!$G$4)*((1+$M$4)^(((((IF($H$4="Yearly",ROUNDDOWN(IF(A97-($N$4)&lt;0,0,((A97-($N$4)/(($N$4))))/($N$4)),0),IF($H$4="Monthly",ROUNDDOWN(IF(A97-($N$4*12)&lt;0,0,((A97-(12*$N$4)/((12*$N$4))))/($N$4*12)),0),ROUNDDOWN(IF(A97-($N$4*4)&lt;0,0,((A97-(4*$N$4)/((4*$N$4))))/($N$4*4)),0)))))))))+(IF(A97=$E$4,$J$4,0))</f>
        <v>0</v>
      </c>
      <c r="E97" s="49">
        <f>IF(D97=0,0,1/((1+IF('New Lease Yearly'!$H$4="Yearly",'New Lease Yearly'!$D$4,IF('New Lease Yearly'!$H$4="Quarterly",'New Lease Yearly'!$D$4/4,'New Lease Yearly'!$D$4/12)))^IF($E$17=1,A96,A97)))</f>
        <v>0</v>
      </c>
      <c r="F97" s="55">
        <f t="shared" si="16"/>
        <v>0</v>
      </c>
      <c r="G97" s="56"/>
      <c r="H97" s="38">
        <f t="shared" si="22"/>
        <v>81</v>
      </c>
      <c r="I97" s="9" t="str">
        <f t="shared" si="17"/>
        <v>-</v>
      </c>
      <c r="J97" s="47">
        <f>IF(H97&gt;'New Lease Yearly'!$E$4,0,M96)</f>
        <v>0</v>
      </c>
      <c r="K97" s="47">
        <f>IF(IF('New Lease Yearly'!$H$4="Yearly",J97*'New Lease Yearly'!$D$4,IF('New Lease Yearly'!$H$4="Quarterly",J97*('New Lease Yearly'!$D$4/4),J97*'New Lease Yearly'!$D$4/12))&gt;0,IF('New Lease Yearly'!$H$4="Yearly",J97*'New Lease Yearly'!$D$4,IF('New Lease Yearly'!$H$4="Quarterly",J97*('New Lease Yearly'!$D$4/4),J97*'New Lease Yearly'!$D$4/12)),-L97-J97)</f>
        <v>0</v>
      </c>
      <c r="L97" s="47">
        <f t="shared" si="18"/>
        <v>0</v>
      </c>
      <c r="M97" s="47">
        <f t="shared" si="19"/>
        <v>0</v>
      </c>
      <c r="N97" s="57"/>
      <c r="O97" s="38">
        <v>81</v>
      </c>
      <c r="P97" s="58">
        <f t="shared" si="23"/>
        <v>73051</v>
      </c>
      <c r="Q97" s="47">
        <f t="shared" si="24"/>
        <v>0</v>
      </c>
      <c r="R97" s="47">
        <f>IF(S96&lt;1,0,-'New Lease Yearly'!$K$4/'New Lease Yearly'!$L$4)</f>
        <v>0</v>
      </c>
      <c r="S97" s="47">
        <f t="shared" si="20"/>
        <v>0</v>
      </c>
      <c r="AE97"/>
      <c r="AF97" s="6"/>
    </row>
    <row r="98" spans="1:32" x14ac:dyDescent="0.25">
      <c r="A98" s="53">
        <f t="shared" si="21"/>
        <v>82</v>
      </c>
      <c r="B98" s="29">
        <f t="shared" si="15"/>
        <v>0</v>
      </c>
      <c r="C98" s="9" t="str">
        <f>IF(D98=0,"-",IF('New Lease Yearly'!$H$4="Yearly",EDATE(C97,12),IF('New Lease Yearly'!$H$4="Quarterly",EDATE(C97,3),EDATE(C97,1))))</f>
        <v>-</v>
      </c>
      <c r="D98" s="54">
        <f>IF(A98&gt;'New Lease Yearly'!$E$4,0,'New Lease Yearly'!$G$4)*((1+$M$4)^(((((IF($H$4="Yearly",ROUNDDOWN(IF(A98-($N$4)&lt;0,0,((A98-($N$4)/(($N$4))))/($N$4)),0),IF($H$4="Monthly",ROUNDDOWN(IF(A98-($N$4*12)&lt;0,0,((A98-(12*$N$4)/((12*$N$4))))/($N$4*12)),0),ROUNDDOWN(IF(A98-($N$4*4)&lt;0,0,((A98-(4*$N$4)/((4*$N$4))))/($N$4*4)),0)))))))))+(IF(A98=$E$4,$J$4,0))</f>
        <v>0</v>
      </c>
      <c r="E98" s="49">
        <f>IF(D98=0,0,1/((1+IF('New Lease Yearly'!$H$4="Yearly",'New Lease Yearly'!$D$4,IF('New Lease Yearly'!$H$4="Quarterly",'New Lease Yearly'!$D$4/4,'New Lease Yearly'!$D$4/12)))^IF($E$17=1,A97,A98)))</f>
        <v>0</v>
      </c>
      <c r="F98" s="55">
        <f t="shared" si="16"/>
        <v>0</v>
      </c>
      <c r="G98" s="56"/>
      <c r="H98" s="38">
        <f t="shared" si="22"/>
        <v>82</v>
      </c>
      <c r="I98" s="9" t="str">
        <f t="shared" si="17"/>
        <v>-</v>
      </c>
      <c r="J98" s="47">
        <f>IF(H98&gt;'New Lease Yearly'!$E$4,0,M97)</f>
        <v>0</v>
      </c>
      <c r="K98" s="47">
        <f>IF(IF('New Lease Yearly'!$H$4="Yearly",J98*'New Lease Yearly'!$D$4,IF('New Lease Yearly'!$H$4="Quarterly",J98*('New Lease Yearly'!$D$4/4),J98*'New Lease Yearly'!$D$4/12))&gt;0,IF('New Lease Yearly'!$H$4="Yearly",J98*'New Lease Yearly'!$D$4,IF('New Lease Yearly'!$H$4="Quarterly",J98*('New Lease Yearly'!$D$4/4),J98*'New Lease Yearly'!$D$4/12)),-L98-J98)</f>
        <v>0</v>
      </c>
      <c r="L98" s="47">
        <f t="shared" si="18"/>
        <v>0</v>
      </c>
      <c r="M98" s="47">
        <f t="shared" si="19"/>
        <v>0</v>
      </c>
      <c r="N98" s="57"/>
      <c r="O98" s="38">
        <v>82</v>
      </c>
      <c r="P98" s="58">
        <f t="shared" si="23"/>
        <v>73416</v>
      </c>
      <c r="Q98" s="47">
        <f t="shared" si="24"/>
        <v>0</v>
      </c>
      <c r="R98" s="47">
        <f>IF(S97&lt;1,0,-'New Lease Yearly'!$K$4/'New Lease Yearly'!$L$4)</f>
        <v>0</v>
      </c>
      <c r="S98" s="47">
        <f t="shared" si="20"/>
        <v>0</v>
      </c>
      <c r="AE98"/>
      <c r="AF98" s="6"/>
    </row>
    <row r="99" spans="1:32" x14ac:dyDescent="0.25">
      <c r="A99" s="53">
        <f t="shared" si="21"/>
        <v>83</v>
      </c>
      <c r="B99" s="29">
        <f t="shared" si="15"/>
        <v>0</v>
      </c>
      <c r="C99" s="9" t="str">
        <f>IF(D99=0,"-",IF('New Lease Yearly'!$H$4="Yearly",EDATE(C98,12),IF('New Lease Yearly'!$H$4="Quarterly",EDATE(C98,3),EDATE(C98,1))))</f>
        <v>-</v>
      </c>
      <c r="D99" s="54">
        <f>IF(A99&gt;'New Lease Yearly'!$E$4,0,'New Lease Yearly'!$G$4)*((1+$M$4)^(((((IF($H$4="Yearly",ROUNDDOWN(IF(A99-($N$4)&lt;0,0,((A99-($N$4)/(($N$4))))/($N$4)),0),IF($H$4="Monthly",ROUNDDOWN(IF(A99-($N$4*12)&lt;0,0,((A99-(12*$N$4)/((12*$N$4))))/($N$4*12)),0),ROUNDDOWN(IF(A99-($N$4*4)&lt;0,0,((A99-(4*$N$4)/((4*$N$4))))/($N$4*4)),0)))))))))+(IF(A99=$E$4,$J$4,0))</f>
        <v>0</v>
      </c>
      <c r="E99" s="49">
        <f>IF(D99=0,0,1/((1+IF('New Lease Yearly'!$H$4="Yearly",'New Lease Yearly'!$D$4,IF('New Lease Yearly'!$H$4="Quarterly",'New Lease Yearly'!$D$4/4,'New Lease Yearly'!$D$4/12)))^IF($E$17=1,A98,A99)))</f>
        <v>0</v>
      </c>
      <c r="F99" s="55">
        <f t="shared" si="16"/>
        <v>0</v>
      </c>
      <c r="G99" s="56"/>
      <c r="H99" s="38">
        <f t="shared" si="22"/>
        <v>83</v>
      </c>
      <c r="I99" s="9" t="str">
        <f t="shared" si="17"/>
        <v>-</v>
      </c>
      <c r="J99" s="47">
        <f>IF(H99&gt;'New Lease Yearly'!$E$4,0,M98)</f>
        <v>0</v>
      </c>
      <c r="K99" s="47">
        <f>IF(IF('New Lease Yearly'!$H$4="Yearly",J99*'New Lease Yearly'!$D$4,IF('New Lease Yearly'!$H$4="Quarterly",J99*('New Lease Yearly'!$D$4/4),J99*'New Lease Yearly'!$D$4/12))&gt;0,IF('New Lease Yearly'!$H$4="Yearly",J99*'New Lease Yearly'!$D$4,IF('New Lease Yearly'!$H$4="Quarterly",J99*('New Lease Yearly'!$D$4/4),J99*'New Lease Yearly'!$D$4/12)),-L99-J99)</f>
        <v>0</v>
      </c>
      <c r="L99" s="47">
        <f t="shared" si="18"/>
        <v>0</v>
      </c>
      <c r="M99" s="47">
        <f t="shared" si="19"/>
        <v>0</v>
      </c>
      <c r="N99" s="57"/>
      <c r="O99" s="38">
        <v>83</v>
      </c>
      <c r="P99" s="58">
        <f t="shared" si="23"/>
        <v>73781</v>
      </c>
      <c r="Q99" s="47">
        <f t="shared" si="24"/>
        <v>0</v>
      </c>
      <c r="R99" s="47">
        <f>IF(S98&lt;1,0,-'New Lease Yearly'!$K$4/'New Lease Yearly'!$L$4)</f>
        <v>0</v>
      </c>
      <c r="S99" s="47">
        <f t="shared" si="20"/>
        <v>0</v>
      </c>
      <c r="AE99"/>
      <c r="AF99" s="6"/>
    </row>
    <row r="100" spans="1:32" x14ac:dyDescent="0.25">
      <c r="A100" s="53">
        <f t="shared" si="21"/>
        <v>84</v>
      </c>
      <c r="B100" s="29">
        <f t="shared" si="15"/>
        <v>0</v>
      </c>
      <c r="C100" s="9" t="str">
        <f>IF(D100=0,"-",IF('New Lease Yearly'!$H$4="Yearly",EDATE(C99,12),IF('New Lease Yearly'!$H$4="Quarterly",EDATE(C99,3),EDATE(C99,1))))</f>
        <v>-</v>
      </c>
      <c r="D100" s="54">
        <f>IF(A100&gt;'New Lease Yearly'!$E$4,0,'New Lease Yearly'!$G$4)*((1+$M$4)^(((((IF($H$4="Yearly",ROUNDDOWN(IF(A100-($N$4)&lt;0,0,((A100-($N$4)/(($N$4))))/($N$4)),0),IF($H$4="Monthly",ROUNDDOWN(IF(A100-($N$4*12)&lt;0,0,((A100-(12*$N$4)/((12*$N$4))))/($N$4*12)),0),ROUNDDOWN(IF(A100-($N$4*4)&lt;0,0,((A100-(4*$N$4)/((4*$N$4))))/($N$4*4)),0)))))))))+(IF(A100=$E$4,$J$4,0))</f>
        <v>0</v>
      </c>
      <c r="E100" s="49">
        <f>IF(D100=0,0,1/((1+IF('New Lease Yearly'!$H$4="Yearly",'New Lease Yearly'!$D$4,IF('New Lease Yearly'!$H$4="Quarterly",'New Lease Yearly'!$D$4/4,'New Lease Yearly'!$D$4/12)))^IF($E$17=1,A99,A100)))</f>
        <v>0</v>
      </c>
      <c r="F100" s="55">
        <f t="shared" si="16"/>
        <v>0</v>
      </c>
      <c r="G100" s="56"/>
      <c r="H100" s="38">
        <f t="shared" si="22"/>
        <v>84</v>
      </c>
      <c r="I100" s="9" t="str">
        <f t="shared" si="17"/>
        <v>-</v>
      </c>
      <c r="J100" s="47">
        <f>IF(H100&gt;'New Lease Yearly'!$E$4,0,M99)</f>
        <v>0</v>
      </c>
      <c r="K100" s="47">
        <f>IF(IF('New Lease Yearly'!$H$4="Yearly",J100*'New Lease Yearly'!$D$4,IF('New Lease Yearly'!$H$4="Quarterly",J100*('New Lease Yearly'!$D$4/4),J100*'New Lease Yearly'!$D$4/12))&gt;0,IF('New Lease Yearly'!$H$4="Yearly",J100*'New Lease Yearly'!$D$4,IF('New Lease Yearly'!$H$4="Quarterly",J100*('New Lease Yearly'!$D$4/4),J100*'New Lease Yearly'!$D$4/12)),-L100-J100)</f>
        <v>0</v>
      </c>
      <c r="L100" s="47">
        <f t="shared" si="18"/>
        <v>0</v>
      </c>
      <c r="M100" s="47">
        <f t="shared" si="19"/>
        <v>0</v>
      </c>
      <c r="N100" s="57"/>
      <c r="O100" s="38">
        <v>84</v>
      </c>
      <c r="P100" s="58">
        <f t="shared" si="23"/>
        <v>74146</v>
      </c>
      <c r="Q100" s="47">
        <f t="shared" si="24"/>
        <v>0</v>
      </c>
      <c r="R100" s="47">
        <f>IF(S99&lt;1,0,-'New Lease Yearly'!$K$4/'New Lease Yearly'!$L$4)</f>
        <v>0</v>
      </c>
      <c r="S100" s="47">
        <f t="shared" si="20"/>
        <v>0</v>
      </c>
      <c r="AE100"/>
      <c r="AF100" s="6"/>
    </row>
    <row r="101" spans="1:32" x14ac:dyDescent="0.25">
      <c r="A101" s="53">
        <f t="shared" si="21"/>
        <v>85</v>
      </c>
      <c r="B101" s="29">
        <f t="shared" si="15"/>
        <v>0</v>
      </c>
      <c r="C101" s="9" t="str">
        <f>IF(D101=0,"-",IF('New Lease Yearly'!$H$4="Yearly",EDATE(C100,12),IF('New Lease Yearly'!$H$4="Quarterly",EDATE(C100,3),EDATE(C100,1))))</f>
        <v>-</v>
      </c>
      <c r="D101" s="54">
        <f>IF(A101&gt;'New Lease Yearly'!$E$4,0,'New Lease Yearly'!$G$4)*((1+$M$4)^(((((IF($H$4="Yearly",ROUNDDOWN(IF(A101-($N$4)&lt;0,0,((A101-($N$4)/(($N$4))))/($N$4)),0),IF($H$4="Monthly",ROUNDDOWN(IF(A101-($N$4*12)&lt;0,0,((A101-(12*$N$4)/((12*$N$4))))/($N$4*12)),0),ROUNDDOWN(IF(A101-($N$4*4)&lt;0,0,((A101-(4*$N$4)/((4*$N$4))))/($N$4*4)),0)))))))))+(IF(A101=$E$4,$J$4,0))</f>
        <v>0</v>
      </c>
      <c r="E101" s="49">
        <f>IF(D101=0,0,1/((1+IF('New Lease Yearly'!$H$4="Yearly",'New Lease Yearly'!$D$4,IF('New Lease Yearly'!$H$4="Quarterly",'New Lease Yearly'!$D$4/4,'New Lease Yearly'!$D$4/12)))^IF($E$17=1,A100,A101)))</f>
        <v>0</v>
      </c>
      <c r="F101" s="55">
        <f t="shared" si="16"/>
        <v>0</v>
      </c>
      <c r="G101" s="56"/>
      <c r="H101" s="38">
        <f t="shared" si="22"/>
        <v>85</v>
      </c>
      <c r="I101" s="9" t="str">
        <f t="shared" si="17"/>
        <v>-</v>
      </c>
      <c r="J101" s="47">
        <f>IF(H101&gt;'New Lease Yearly'!$E$4,0,M100)</f>
        <v>0</v>
      </c>
      <c r="K101" s="47">
        <f>IF(IF('New Lease Yearly'!$H$4="Yearly",J101*'New Lease Yearly'!$D$4,IF('New Lease Yearly'!$H$4="Quarterly",J101*('New Lease Yearly'!$D$4/4),J101*'New Lease Yearly'!$D$4/12))&gt;0,IF('New Lease Yearly'!$H$4="Yearly",J101*'New Lease Yearly'!$D$4,IF('New Lease Yearly'!$H$4="Quarterly",J101*('New Lease Yearly'!$D$4/4),J101*'New Lease Yearly'!$D$4/12)),-L101-J101)</f>
        <v>0</v>
      </c>
      <c r="L101" s="47">
        <f t="shared" si="18"/>
        <v>0</v>
      </c>
      <c r="M101" s="47">
        <f t="shared" si="19"/>
        <v>0</v>
      </c>
      <c r="N101" s="57"/>
      <c r="O101" s="38">
        <v>85</v>
      </c>
      <c r="P101" s="58">
        <f t="shared" si="23"/>
        <v>74511</v>
      </c>
      <c r="Q101" s="47">
        <f t="shared" si="24"/>
        <v>0</v>
      </c>
      <c r="R101" s="47">
        <f>IF(S100&lt;1,0,-'New Lease Yearly'!$K$4/'New Lease Yearly'!$L$4)</f>
        <v>0</v>
      </c>
      <c r="S101" s="47">
        <f t="shared" si="20"/>
        <v>0</v>
      </c>
      <c r="AE101"/>
      <c r="AF101" s="6"/>
    </row>
    <row r="102" spans="1:32" x14ac:dyDescent="0.25">
      <c r="A102" s="53">
        <f t="shared" si="21"/>
        <v>86</v>
      </c>
      <c r="B102" s="29">
        <f t="shared" si="15"/>
        <v>0</v>
      </c>
      <c r="C102" s="9" t="str">
        <f>IF(D102=0,"-",IF('New Lease Yearly'!$H$4="Yearly",EDATE(C101,12),IF('New Lease Yearly'!$H$4="Quarterly",EDATE(C101,3),EDATE(C101,1))))</f>
        <v>-</v>
      </c>
      <c r="D102" s="54">
        <f>IF(A102&gt;'New Lease Yearly'!$E$4,0,'New Lease Yearly'!$G$4)*((1+$M$4)^(((((IF($H$4="Yearly",ROUNDDOWN(IF(A102-($N$4)&lt;0,0,((A102-($N$4)/(($N$4))))/($N$4)),0),IF($H$4="Monthly",ROUNDDOWN(IF(A102-($N$4*12)&lt;0,0,((A102-(12*$N$4)/((12*$N$4))))/($N$4*12)),0),ROUNDDOWN(IF(A102-($N$4*4)&lt;0,0,((A102-(4*$N$4)/((4*$N$4))))/($N$4*4)),0)))))))))+(IF(A102=$E$4,$J$4,0))</f>
        <v>0</v>
      </c>
      <c r="E102" s="49">
        <f>IF(D102=0,0,1/((1+IF('New Lease Yearly'!$H$4="Yearly",'New Lease Yearly'!$D$4,IF('New Lease Yearly'!$H$4="Quarterly",'New Lease Yearly'!$D$4/4,'New Lease Yearly'!$D$4/12)))^IF($E$17=1,A101,A102)))</f>
        <v>0</v>
      </c>
      <c r="F102" s="55">
        <f t="shared" si="16"/>
        <v>0</v>
      </c>
      <c r="G102" s="56"/>
      <c r="H102" s="38">
        <f t="shared" si="22"/>
        <v>86</v>
      </c>
      <c r="I102" s="9" t="str">
        <f t="shared" si="17"/>
        <v>-</v>
      </c>
      <c r="J102" s="47">
        <f>IF(H102&gt;'New Lease Yearly'!$E$4,0,M101)</f>
        <v>0</v>
      </c>
      <c r="K102" s="47">
        <f>IF(IF('New Lease Yearly'!$H$4="Yearly",J102*'New Lease Yearly'!$D$4,IF('New Lease Yearly'!$H$4="Quarterly",J102*('New Lease Yearly'!$D$4/4),J102*'New Lease Yearly'!$D$4/12))&gt;0,IF('New Lease Yearly'!$H$4="Yearly",J102*'New Lease Yearly'!$D$4,IF('New Lease Yearly'!$H$4="Quarterly",J102*('New Lease Yearly'!$D$4/4),J102*'New Lease Yearly'!$D$4/12)),-L102-J102)</f>
        <v>0</v>
      </c>
      <c r="L102" s="47">
        <f t="shared" si="18"/>
        <v>0</v>
      </c>
      <c r="M102" s="47">
        <f t="shared" si="19"/>
        <v>0</v>
      </c>
      <c r="N102" s="57"/>
      <c r="O102" s="38">
        <v>86</v>
      </c>
      <c r="P102" s="58">
        <f t="shared" si="23"/>
        <v>74877</v>
      </c>
      <c r="Q102" s="47">
        <f t="shared" si="24"/>
        <v>0</v>
      </c>
      <c r="R102" s="47">
        <f>IF(S101&lt;1,0,-'New Lease Yearly'!$K$4/'New Lease Yearly'!$L$4)</f>
        <v>0</v>
      </c>
      <c r="S102" s="47">
        <f t="shared" si="20"/>
        <v>0</v>
      </c>
      <c r="AE102"/>
      <c r="AF102" s="6"/>
    </row>
    <row r="103" spans="1:32" x14ac:dyDescent="0.25">
      <c r="A103" s="53">
        <f t="shared" si="21"/>
        <v>87</v>
      </c>
      <c r="B103" s="29">
        <f t="shared" si="15"/>
        <v>0</v>
      </c>
      <c r="C103" s="9" t="str">
        <f>IF(D103=0,"-",IF('New Lease Yearly'!$H$4="Yearly",EDATE(C102,12),IF('New Lease Yearly'!$H$4="Quarterly",EDATE(C102,3),EDATE(C102,1))))</f>
        <v>-</v>
      </c>
      <c r="D103" s="54">
        <f>IF(A103&gt;'New Lease Yearly'!$E$4,0,'New Lease Yearly'!$G$4)*((1+$M$4)^(((((IF($H$4="Yearly",ROUNDDOWN(IF(A103-($N$4)&lt;0,0,((A103-($N$4)/(($N$4))))/($N$4)),0),IF($H$4="Monthly",ROUNDDOWN(IF(A103-($N$4*12)&lt;0,0,((A103-(12*$N$4)/((12*$N$4))))/($N$4*12)),0),ROUNDDOWN(IF(A103-($N$4*4)&lt;0,0,((A103-(4*$N$4)/((4*$N$4))))/($N$4*4)),0)))))))))+(IF(A103=$E$4,$J$4,0))</f>
        <v>0</v>
      </c>
      <c r="E103" s="49">
        <f>IF(D103=0,0,1/((1+IF('New Lease Yearly'!$H$4="Yearly",'New Lease Yearly'!$D$4,IF('New Lease Yearly'!$H$4="Quarterly",'New Lease Yearly'!$D$4/4,'New Lease Yearly'!$D$4/12)))^IF($E$17=1,A102,A103)))</f>
        <v>0</v>
      </c>
      <c r="F103" s="55">
        <f t="shared" si="16"/>
        <v>0</v>
      </c>
      <c r="G103" s="56"/>
      <c r="H103" s="38">
        <f t="shared" si="22"/>
        <v>87</v>
      </c>
      <c r="I103" s="9" t="str">
        <f t="shared" si="17"/>
        <v>-</v>
      </c>
      <c r="J103" s="47">
        <f>IF(H103&gt;'New Lease Yearly'!$E$4,0,M102)</f>
        <v>0</v>
      </c>
      <c r="K103" s="47">
        <f>IF(IF('New Lease Yearly'!$H$4="Yearly",J103*'New Lease Yearly'!$D$4,IF('New Lease Yearly'!$H$4="Quarterly",J103*('New Lease Yearly'!$D$4/4),J103*'New Lease Yearly'!$D$4/12))&gt;0,IF('New Lease Yearly'!$H$4="Yearly",J103*'New Lease Yearly'!$D$4,IF('New Lease Yearly'!$H$4="Quarterly",J103*('New Lease Yearly'!$D$4/4),J103*'New Lease Yearly'!$D$4/12)),-L103-J103)</f>
        <v>0</v>
      </c>
      <c r="L103" s="47">
        <f t="shared" si="18"/>
        <v>0</v>
      </c>
      <c r="M103" s="47">
        <f t="shared" si="19"/>
        <v>0</v>
      </c>
      <c r="N103" s="57"/>
      <c r="O103" s="38">
        <v>87</v>
      </c>
      <c r="P103" s="58">
        <f t="shared" si="23"/>
        <v>75242</v>
      </c>
      <c r="Q103" s="47">
        <f t="shared" si="24"/>
        <v>0</v>
      </c>
      <c r="R103" s="47">
        <f>IF(S102&lt;1,0,-'New Lease Yearly'!$K$4/'New Lease Yearly'!$L$4)</f>
        <v>0</v>
      </c>
      <c r="S103" s="47">
        <f t="shared" si="20"/>
        <v>0</v>
      </c>
      <c r="AE103"/>
      <c r="AF103" s="6"/>
    </row>
    <row r="104" spans="1:32" x14ac:dyDescent="0.25">
      <c r="A104" s="53">
        <f t="shared" si="21"/>
        <v>88</v>
      </c>
      <c r="B104" s="29">
        <f t="shared" si="15"/>
        <v>0</v>
      </c>
      <c r="C104" s="9" t="str">
        <f>IF(D104=0,"-",IF('New Lease Yearly'!$H$4="Yearly",EDATE(C103,12),IF('New Lease Yearly'!$H$4="Quarterly",EDATE(C103,3),EDATE(C103,1))))</f>
        <v>-</v>
      </c>
      <c r="D104" s="54">
        <f>IF(A104&gt;'New Lease Yearly'!$E$4,0,'New Lease Yearly'!$G$4)*((1+$M$4)^(((((IF($H$4="Yearly",ROUNDDOWN(IF(A104-($N$4)&lt;0,0,((A104-($N$4)/(($N$4))))/($N$4)),0),IF($H$4="Monthly",ROUNDDOWN(IF(A104-($N$4*12)&lt;0,0,((A104-(12*$N$4)/((12*$N$4))))/($N$4*12)),0),ROUNDDOWN(IF(A104-($N$4*4)&lt;0,0,((A104-(4*$N$4)/((4*$N$4))))/($N$4*4)),0)))))))))+(IF(A104=$E$4,$J$4,0))</f>
        <v>0</v>
      </c>
      <c r="E104" s="49">
        <f>IF(D104=0,0,1/((1+IF('New Lease Yearly'!$H$4="Yearly",'New Lease Yearly'!$D$4,IF('New Lease Yearly'!$H$4="Quarterly",'New Lease Yearly'!$D$4/4,'New Lease Yearly'!$D$4/12)))^IF($E$17=1,A103,A104)))</f>
        <v>0</v>
      </c>
      <c r="F104" s="55">
        <f t="shared" si="16"/>
        <v>0</v>
      </c>
      <c r="G104" s="56"/>
      <c r="H104" s="38">
        <f t="shared" si="22"/>
        <v>88</v>
      </c>
      <c r="I104" s="9" t="str">
        <f t="shared" si="17"/>
        <v>-</v>
      </c>
      <c r="J104" s="47">
        <f>IF(H104&gt;'New Lease Yearly'!$E$4,0,M103)</f>
        <v>0</v>
      </c>
      <c r="K104" s="47">
        <f>IF(IF('New Lease Yearly'!$H$4="Yearly",J104*'New Lease Yearly'!$D$4,IF('New Lease Yearly'!$H$4="Quarterly",J104*('New Lease Yearly'!$D$4/4),J104*'New Lease Yearly'!$D$4/12))&gt;0,IF('New Lease Yearly'!$H$4="Yearly",J104*'New Lease Yearly'!$D$4,IF('New Lease Yearly'!$H$4="Quarterly",J104*('New Lease Yearly'!$D$4/4),J104*'New Lease Yearly'!$D$4/12)),-L104-J104)</f>
        <v>0</v>
      </c>
      <c r="L104" s="47">
        <f t="shared" si="18"/>
        <v>0</v>
      </c>
      <c r="M104" s="47">
        <f t="shared" si="19"/>
        <v>0</v>
      </c>
      <c r="N104" s="57"/>
      <c r="O104" s="38">
        <v>88</v>
      </c>
      <c r="P104" s="58">
        <f t="shared" si="23"/>
        <v>75607</v>
      </c>
      <c r="Q104" s="47">
        <f t="shared" si="24"/>
        <v>0</v>
      </c>
      <c r="R104" s="47">
        <f>IF(S103&lt;1,0,-'New Lease Yearly'!$K$4/'New Lease Yearly'!$L$4)</f>
        <v>0</v>
      </c>
      <c r="S104" s="47">
        <f t="shared" si="20"/>
        <v>0</v>
      </c>
      <c r="AE104"/>
      <c r="AF104" s="6"/>
    </row>
    <row r="105" spans="1:32" x14ac:dyDescent="0.25">
      <c r="A105" s="53">
        <f t="shared" si="21"/>
        <v>89</v>
      </c>
      <c r="B105" s="29">
        <f t="shared" si="15"/>
        <v>0</v>
      </c>
      <c r="C105" s="9" t="str">
        <f>IF(D105=0,"-",IF('New Lease Yearly'!$H$4="Yearly",EDATE(C104,12),IF('New Lease Yearly'!$H$4="Quarterly",EDATE(C104,3),EDATE(C104,1))))</f>
        <v>-</v>
      </c>
      <c r="D105" s="54">
        <f>IF(A105&gt;'New Lease Yearly'!$E$4,0,'New Lease Yearly'!$G$4)*((1+$M$4)^(((((IF($H$4="Yearly",ROUNDDOWN(IF(A105-($N$4)&lt;0,0,((A105-($N$4)/(($N$4))))/($N$4)),0),IF($H$4="Monthly",ROUNDDOWN(IF(A105-($N$4*12)&lt;0,0,((A105-(12*$N$4)/((12*$N$4))))/($N$4*12)),0),ROUNDDOWN(IF(A105-($N$4*4)&lt;0,0,((A105-(4*$N$4)/((4*$N$4))))/($N$4*4)),0)))))))))+(IF(A105=$E$4,$J$4,0))</f>
        <v>0</v>
      </c>
      <c r="E105" s="49">
        <f>IF(D105=0,0,1/((1+IF('New Lease Yearly'!$H$4="Yearly",'New Lease Yearly'!$D$4,IF('New Lease Yearly'!$H$4="Quarterly",'New Lease Yearly'!$D$4/4,'New Lease Yearly'!$D$4/12)))^IF($E$17=1,A104,A105)))</f>
        <v>0</v>
      </c>
      <c r="F105" s="55">
        <f t="shared" si="16"/>
        <v>0</v>
      </c>
      <c r="G105" s="56"/>
      <c r="H105" s="38">
        <f t="shared" si="22"/>
        <v>89</v>
      </c>
      <c r="I105" s="9" t="str">
        <f t="shared" si="17"/>
        <v>-</v>
      </c>
      <c r="J105" s="47">
        <f>IF(H105&gt;'New Lease Yearly'!$E$4,0,M104)</f>
        <v>0</v>
      </c>
      <c r="K105" s="47">
        <f>IF(IF('New Lease Yearly'!$H$4="Yearly",J105*'New Lease Yearly'!$D$4,IF('New Lease Yearly'!$H$4="Quarterly",J105*('New Lease Yearly'!$D$4/4),J105*'New Lease Yearly'!$D$4/12))&gt;0,IF('New Lease Yearly'!$H$4="Yearly",J105*'New Lease Yearly'!$D$4,IF('New Lease Yearly'!$H$4="Quarterly",J105*('New Lease Yearly'!$D$4/4),J105*'New Lease Yearly'!$D$4/12)),-L105-J105)</f>
        <v>0</v>
      </c>
      <c r="L105" s="47">
        <f t="shared" si="18"/>
        <v>0</v>
      </c>
      <c r="M105" s="47">
        <f t="shared" si="19"/>
        <v>0</v>
      </c>
      <c r="N105" s="57"/>
      <c r="O105" s="38">
        <v>89</v>
      </c>
      <c r="P105" s="58">
        <f t="shared" si="23"/>
        <v>75972</v>
      </c>
      <c r="Q105" s="47">
        <f t="shared" si="24"/>
        <v>0</v>
      </c>
      <c r="R105" s="47">
        <f>IF(S104&lt;1,0,-'New Lease Yearly'!$K$4/'New Lease Yearly'!$L$4)</f>
        <v>0</v>
      </c>
      <c r="S105" s="47">
        <f t="shared" si="20"/>
        <v>0</v>
      </c>
      <c r="AE105"/>
      <c r="AF105" s="6"/>
    </row>
    <row r="106" spans="1:32" x14ac:dyDescent="0.25">
      <c r="A106" s="53">
        <f t="shared" si="21"/>
        <v>90</v>
      </c>
      <c r="B106" s="29">
        <f t="shared" si="15"/>
        <v>0</v>
      </c>
      <c r="C106" s="9" t="str">
        <f>IF(D106=0,"-",IF('New Lease Yearly'!$H$4="Yearly",EDATE(C105,12),IF('New Lease Yearly'!$H$4="Quarterly",EDATE(C105,3),EDATE(C105,1))))</f>
        <v>-</v>
      </c>
      <c r="D106" s="54">
        <f>IF(A106&gt;'New Lease Yearly'!$E$4,0,'New Lease Yearly'!$G$4)*((1+$M$4)^(((((IF($H$4="Yearly",ROUNDDOWN(IF(A106-($N$4)&lt;0,0,((A106-($N$4)/(($N$4))))/($N$4)),0),IF($H$4="Monthly",ROUNDDOWN(IF(A106-($N$4*12)&lt;0,0,((A106-(12*$N$4)/((12*$N$4))))/($N$4*12)),0),ROUNDDOWN(IF(A106-($N$4*4)&lt;0,0,((A106-(4*$N$4)/((4*$N$4))))/($N$4*4)),0)))))))))+(IF(A106=$E$4,$J$4,0))</f>
        <v>0</v>
      </c>
      <c r="E106" s="49">
        <f>IF(D106=0,0,1/((1+IF('New Lease Yearly'!$H$4="Yearly",'New Lease Yearly'!$D$4,IF('New Lease Yearly'!$H$4="Quarterly",'New Lease Yearly'!$D$4/4,'New Lease Yearly'!$D$4/12)))^IF($E$17=1,A105,A106)))</f>
        <v>0</v>
      </c>
      <c r="F106" s="55">
        <f t="shared" si="16"/>
        <v>0</v>
      </c>
      <c r="G106" s="56"/>
      <c r="H106" s="38">
        <f t="shared" si="22"/>
        <v>90</v>
      </c>
      <c r="I106" s="9" t="str">
        <f t="shared" si="17"/>
        <v>-</v>
      </c>
      <c r="J106" s="47">
        <f>IF(H106&gt;'New Lease Yearly'!$E$4,0,M105)</f>
        <v>0</v>
      </c>
      <c r="K106" s="47">
        <f>IF(IF('New Lease Yearly'!$H$4="Yearly",J106*'New Lease Yearly'!$D$4,IF('New Lease Yearly'!$H$4="Quarterly",J106*('New Lease Yearly'!$D$4/4),J106*'New Lease Yearly'!$D$4/12))&gt;0,IF('New Lease Yearly'!$H$4="Yearly",J106*'New Lease Yearly'!$D$4,IF('New Lease Yearly'!$H$4="Quarterly",J106*('New Lease Yearly'!$D$4/4),J106*'New Lease Yearly'!$D$4/12)),-L106-J106)</f>
        <v>0</v>
      </c>
      <c r="L106" s="47">
        <f t="shared" si="18"/>
        <v>0</v>
      </c>
      <c r="M106" s="47">
        <f t="shared" si="19"/>
        <v>0</v>
      </c>
      <c r="N106" s="57"/>
      <c r="O106" s="38">
        <v>90</v>
      </c>
      <c r="P106" s="58">
        <f t="shared" si="23"/>
        <v>76338</v>
      </c>
      <c r="Q106" s="47">
        <f t="shared" si="24"/>
        <v>0</v>
      </c>
      <c r="R106" s="47">
        <f>IF(S105&lt;1,0,-'New Lease Yearly'!$K$4/'New Lease Yearly'!$L$4)</f>
        <v>0</v>
      </c>
      <c r="S106" s="47">
        <f t="shared" si="20"/>
        <v>0</v>
      </c>
      <c r="AE106"/>
      <c r="AF106" s="6"/>
    </row>
    <row r="107" spans="1:32" x14ac:dyDescent="0.25">
      <c r="A107" s="53">
        <f t="shared" si="21"/>
        <v>91</v>
      </c>
      <c r="B107" s="29">
        <f t="shared" si="15"/>
        <v>0</v>
      </c>
      <c r="C107" s="9" t="str">
        <f>IF(D107=0,"-",IF('New Lease Yearly'!$H$4="Yearly",EDATE(C106,12),IF('New Lease Yearly'!$H$4="Quarterly",EDATE(C106,3),EDATE(C106,1))))</f>
        <v>-</v>
      </c>
      <c r="D107" s="54">
        <f>IF(A107&gt;'New Lease Yearly'!$E$4,0,'New Lease Yearly'!$G$4)*((1+$M$4)^(((((IF($H$4="Yearly",ROUNDDOWN(IF(A107-($N$4)&lt;0,0,((A107-($N$4)/(($N$4))))/($N$4)),0),IF($H$4="Monthly",ROUNDDOWN(IF(A107-($N$4*12)&lt;0,0,((A107-(12*$N$4)/((12*$N$4))))/($N$4*12)),0),ROUNDDOWN(IF(A107-($N$4*4)&lt;0,0,((A107-(4*$N$4)/((4*$N$4))))/($N$4*4)),0)))))))))+(IF(A107=$E$4,$J$4,0))</f>
        <v>0</v>
      </c>
      <c r="E107" s="49">
        <f>IF(D107=0,0,1/((1+IF('New Lease Yearly'!$H$4="Yearly",'New Lease Yearly'!$D$4,IF('New Lease Yearly'!$H$4="Quarterly",'New Lease Yearly'!$D$4/4,'New Lease Yearly'!$D$4/12)))^IF($E$17=1,A106,A107)))</f>
        <v>0</v>
      </c>
      <c r="F107" s="55">
        <f t="shared" si="16"/>
        <v>0</v>
      </c>
      <c r="G107" s="56"/>
      <c r="H107" s="38">
        <f t="shared" si="22"/>
        <v>91</v>
      </c>
      <c r="I107" s="9" t="str">
        <f t="shared" si="17"/>
        <v>-</v>
      </c>
      <c r="J107" s="47">
        <f>IF(H107&gt;'New Lease Yearly'!$E$4,0,M106)</f>
        <v>0</v>
      </c>
      <c r="K107" s="47">
        <f>IF(IF('New Lease Yearly'!$H$4="Yearly",J107*'New Lease Yearly'!$D$4,IF('New Lease Yearly'!$H$4="Quarterly",J107*('New Lease Yearly'!$D$4/4),J107*'New Lease Yearly'!$D$4/12))&gt;0,IF('New Lease Yearly'!$H$4="Yearly",J107*'New Lease Yearly'!$D$4,IF('New Lease Yearly'!$H$4="Quarterly",J107*('New Lease Yearly'!$D$4/4),J107*'New Lease Yearly'!$D$4/12)),-L107-J107)</f>
        <v>0</v>
      </c>
      <c r="L107" s="47">
        <f t="shared" si="18"/>
        <v>0</v>
      </c>
      <c r="M107" s="47">
        <f t="shared" si="19"/>
        <v>0</v>
      </c>
      <c r="N107" s="57"/>
      <c r="O107" s="38">
        <v>91</v>
      </c>
      <c r="P107" s="58">
        <f t="shared" si="23"/>
        <v>76703</v>
      </c>
      <c r="Q107" s="47">
        <f t="shared" si="24"/>
        <v>0</v>
      </c>
      <c r="R107" s="47">
        <f>IF(S106&lt;1,0,-'New Lease Yearly'!$K$4/'New Lease Yearly'!$L$4)</f>
        <v>0</v>
      </c>
      <c r="S107" s="47">
        <f t="shared" si="20"/>
        <v>0</v>
      </c>
      <c r="AE107"/>
      <c r="AF107" s="6"/>
    </row>
    <row r="108" spans="1:32" x14ac:dyDescent="0.25">
      <c r="A108" s="53">
        <f t="shared" si="21"/>
        <v>92</v>
      </c>
      <c r="B108" s="29">
        <f t="shared" si="15"/>
        <v>0</v>
      </c>
      <c r="C108" s="9" t="str">
        <f>IF(D108=0,"-",IF('New Lease Yearly'!$H$4="Yearly",EDATE(C107,12),IF('New Lease Yearly'!$H$4="Quarterly",EDATE(C107,3),EDATE(C107,1))))</f>
        <v>-</v>
      </c>
      <c r="D108" s="54">
        <f>IF(A108&gt;'New Lease Yearly'!$E$4,0,'New Lease Yearly'!$G$4)*((1+$M$4)^(((((IF($H$4="Yearly",ROUNDDOWN(IF(A108-($N$4)&lt;0,0,((A108-($N$4)/(($N$4))))/($N$4)),0),IF($H$4="Monthly",ROUNDDOWN(IF(A108-($N$4*12)&lt;0,0,((A108-(12*$N$4)/((12*$N$4))))/($N$4*12)),0),ROUNDDOWN(IF(A108-($N$4*4)&lt;0,0,((A108-(4*$N$4)/((4*$N$4))))/($N$4*4)),0)))))))))+(IF(A108=$E$4,$J$4,0))</f>
        <v>0</v>
      </c>
      <c r="E108" s="49">
        <f>IF(D108=0,0,1/((1+IF('New Lease Yearly'!$H$4="Yearly",'New Lease Yearly'!$D$4,IF('New Lease Yearly'!$H$4="Quarterly",'New Lease Yearly'!$D$4/4,'New Lease Yearly'!$D$4/12)))^IF($E$17=1,A107,A108)))</f>
        <v>0</v>
      </c>
      <c r="F108" s="55">
        <f t="shared" si="16"/>
        <v>0</v>
      </c>
      <c r="G108" s="56"/>
      <c r="H108" s="38">
        <f t="shared" si="22"/>
        <v>92</v>
      </c>
      <c r="I108" s="9" t="str">
        <f t="shared" si="17"/>
        <v>-</v>
      </c>
      <c r="J108" s="47">
        <f>IF(H108&gt;'New Lease Yearly'!$E$4,0,M107)</f>
        <v>0</v>
      </c>
      <c r="K108" s="47">
        <f>IF(IF('New Lease Yearly'!$H$4="Yearly",J108*'New Lease Yearly'!$D$4,IF('New Lease Yearly'!$H$4="Quarterly",J108*('New Lease Yearly'!$D$4/4),J108*'New Lease Yearly'!$D$4/12))&gt;0,IF('New Lease Yearly'!$H$4="Yearly",J108*'New Lease Yearly'!$D$4,IF('New Lease Yearly'!$H$4="Quarterly",J108*('New Lease Yearly'!$D$4/4),J108*'New Lease Yearly'!$D$4/12)),-L108-J108)</f>
        <v>0</v>
      </c>
      <c r="L108" s="47">
        <f t="shared" si="18"/>
        <v>0</v>
      </c>
      <c r="M108" s="47">
        <f t="shared" si="19"/>
        <v>0</v>
      </c>
      <c r="N108" s="57"/>
      <c r="O108" s="38">
        <v>92</v>
      </c>
      <c r="P108" s="58">
        <f t="shared" si="23"/>
        <v>77068</v>
      </c>
      <c r="Q108" s="47">
        <f t="shared" si="24"/>
        <v>0</v>
      </c>
      <c r="R108" s="47">
        <f>IF(S107&lt;1,0,-'New Lease Yearly'!$K$4/'New Lease Yearly'!$L$4)</f>
        <v>0</v>
      </c>
      <c r="S108" s="47">
        <f t="shared" si="20"/>
        <v>0</v>
      </c>
      <c r="AE108"/>
      <c r="AF108" s="6"/>
    </row>
    <row r="109" spans="1:32" x14ac:dyDescent="0.25">
      <c r="A109" s="53">
        <f t="shared" si="21"/>
        <v>93</v>
      </c>
      <c r="B109" s="29">
        <f t="shared" si="15"/>
        <v>0</v>
      </c>
      <c r="C109" s="9" t="str">
        <f>IF(D109=0,"-",IF('New Lease Yearly'!$H$4="Yearly",EDATE(C108,12),IF('New Lease Yearly'!$H$4="Quarterly",EDATE(C108,3),EDATE(C108,1))))</f>
        <v>-</v>
      </c>
      <c r="D109" s="54">
        <f>IF(A109&gt;'New Lease Yearly'!$E$4,0,'New Lease Yearly'!$G$4)*((1+$M$4)^(((((IF($H$4="Yearly",ROUNDDOWN(IF(A109-($N$4)&lt;0,0,((A109-($N$4)/(($N$4))))/($N$4)),0),IF($H$4="Monthly",ROUNDDOWN(IF(A109-($N$4*12)&lt;0,0,((A109-(12*$N$4)/((12*$N$4))))/($N$4*12)),0),ROUNDDOWN(IF(A109-($N$4*4)&lt;0,0,((A109-(4*$N$4)/((4*$N$4))))/($N$4*4)),0)))))))))+(IF(A109=$E$4,$J$4,0))</f>
        <v>0</v>
      </c>
      <c r="E109" s="49">
        <f>IF(D109=0,0,1/((1+IF('New Lease Yearly'!$H$4="Yearly",'New Lease Yearly'!$D$4,IF('New Lease Yearly'!$H$4="Quarterly",'New Lease Yearly'!$D$4/4,'New Lease Yearly'!$D$4/12)))^IF($E$17=1,A108,A109)))</f>
        <v>0</v>
      </c>
      <c r="F109" s="55">
        <f t="shared" si="16"/>
        <v>0</v>
      </c>
      <c r="G109" s="56"/>
      <c r="H109" s="38">
        <f t="shared" si="22"/>
        <v>93</v>
      </c>
      <c r="I109" s="9" t="str">
        <f t="shared" si="17"/>
        <v>-</v>
      </c>
      <c r="J109" s="47">
        <f>IF(H109&gt;'New Lease Yearly'!$E$4,0,M108)</f>
        <v>0</v>
      </c>
      <c r="K109" s="47">
        <f>IF(IF('New Lease Yearly'!$H$4="Yearly",J109*'New Lease Yearly'!$D$4,IF('New Lease Yearly'!$H$4="Quarterly",J109*('New Lease Yearly'!$D$4/4),J109*'New Lease Yearly'!$D$4/12))&gt;0,IF('New Lease Yearly'!$H$4="Yearly",J109*'New Lease Yearly'!$D$4,IF('New Lease Yearly'!$H$4="Quarterly",J109*('New Lease Yearly'!$D$4/4),J109*'New Lease Yearly'!$D$4/12)),-L109-J109)</f>
        <v>0</v>
      </c>
      <c r="L109" s="47">
        <f t="shared" si="18"/>
        <v>0</v>
      </c>
      <c r="M109" s="47">
        <f t="shared" si="19"/>
        <v>0</v>
      </c>
      <c r="N109" s="57"/>
      <c r="O109" s="38">
        <v>93</v>
      </c>
      <c r="P109" s="58">
        <f t="shared" si="23"/>
        <v>77433</v>
      </c>
      <c r="Q109" s="47">
        <f t="shared" si="24"/>
        <v>0</v>
      </c>
      <c r="R109" s="47">
        <f>IF(S108&lt;1,0,-'New Lease Yearly'!$K$4/'New Lease Yearly'!$L$4)</f>
        <v>0</v>
      </c>
      <c r="S109" s="47">
        <f t="shared" si="20"/>
        <v>0</v>
      </c>
      <c r="AE109"/>
      <c r="AF109" s="6"/>
    </row>
    <row r="110" spans="1:32" x14ac:dyDescent="0.25">
      <c r="A110" s="53">
        <f t="shared" si="21"/>
        <v>94</v>
      </c>
      <c r="B110" s="29">
        <f t="shared" si="15"/>
        <v>0</v>
      </c>
      <c r="C110" s="9" t="str">
        <f>IF(D110=0,"-",IF('New Lease Yearly'!$H$4="Yearly",EDATE(C109,12),IF('New Lease Yearly'!$H$4="Quarterly",EDATE(C109,3),EDATE(C109,1))))</f>
        <v>-</v>
      </c>
      <c r="D110" s="54">
        <f>IF(A110&gt;'New Lease Yearly'!$E$4,0,'New Lease Yearly'!$G$4)*((1+$M$4)^(((((IF($H$4="Yearly",ROUNDDOWN(IF(A110-($N$4)&lt;0,0,((A110-($N$4)/(($N$4))))/($N$4)),0),IF($H$4="Monthly",ROUNDDOWN(IF(A110-($N$4*12)&lt;0,0,((A110-(12*$N$4)/((12*$N$4))))/($N$4*12)),0),ROUNDDOWN(IF(A110-($N$4*4)&lt;0,0,((A110-(4*$N$4)/((4*$N$4))))/($N$4*4)),0)))))))))+(IF(A110=$E$4,$J$4,0))</f>
        <v>0</v>
      </c>
      <c r="E110" s="49">
        <f>IF(D110=0,0,1/((1+IF('New Lease Yearly'!$H$4="Yearly",'New Lease Yearly'!$D$4,IF('New Lease Yearly'!$H$4="Quarterly",'New Lease Yearly'!$D$4/4,'New Lease Yearly'!$D$4/12)))^IF($E$17=1,A109,A110)))</f>
        <v>0</v>
      </c>
      <c r="F110" s="55">
        <f t="shared" si="16"/>
        <v>0</v>
      </c>
      <c r="G110" s="56"/>
      <c r="H110" s="38">
        <f t="shared" si="22"/>
        <v>94</v>
      </c>
      <c r="I110" s="9" t="str">
        <f t="shared" si="17"/>
        <v>-</v>
      </c>
      <c r="J110" s="47">
        <f>IF(H110&gt;'New Lease Yearly'!$E$4,0,M109)</f>
        <v>0</v>
      </c>
      <c r="K110" s="47">
        <f>IF(IF('New Lease Yearly'!$H$4="Yearly",J110*'New Lease Yearly'!$D$4,IF('New Lease Yearly'!$H$4="Quarterly",J110*('New Lease Yearly'!$D$4/4),J110*'New Lease Yearly'!$D$4/12))&gt;0,IF('New Lease Yearly'!$H$4="Yearly",J110*'New Lease Yearly'!$D$4,IF('New Lease Yearly'!$H$4="Quarterly",J110*('New Lease Yearly'!$D$4/4),J110*'New Lease Yearly'!$D$4/12)),-L110-J110)</f>
        <v>0</v>
      </c>
      <c r="L110" s="47">
        <f t="shared" si="18"/>
        <v>0</v>
      </c>
      <c r="M110" s="47">
        <f t="shared" si="19"/>
        <v>0</v>
      </c>
      <c r="N110" s="57"/>
      <c r="O110" s="38">
        <v>94</v>
      </c>
      <c r="P110" s="58">
        <f t="shared" si="23"/>
        <v>77799</v>
      </c>
      <c r="Q110" s="47">
        <f t="shared" si="24"/>
        <v>0</v>
      </c>
      <c r="R110" s="47">
        <f>IF(S109&lt;1,0,-'New Lease Yearly'!$K$4/'New Lease Yearly'!$L$4)</f>
        <v>0</v>
      </c>
      <c r="S110" s="47">
        <f t="shared" si="20"/>
        <v>0</v>
      </c>
      <c r="AE110"/>
      <c r="AF110" s="6"/>
    </row>
    <row r="111" spans="1:32" x14ac:dyDescent="0.25">
      <c r="A111" s="53">
        <f t="shared" si="21"/>
        <v>95</v>
      </c>
      <c r="B111" s="29">
        <f t="shared" si="15"/>
        <v>0</v>
      </c>
      <c r="C111" s="9" t="str">
        <f>IF(D111=0,"-",IF('New Lease Yearly'!$H$4="Yearly",EDATE(C110,12),IF('New Lease Yearly'!$H$4="Quarterly",EDATE(C110,3),EDATE(C110,1))))</f>
        <v>-</v>
      </c>
      <c r="D111" s="54">
        <f>IF(A111&gt;'New Lease Yearly'!$E$4,0,'New Lease Yearly'!$G$4)*((1+$M$4)^(((((IF($H$4="Yearly",ROUNDDOWN(IF(A111-($N$4)&lt;0,0,((A111-($N$4)/(($N$4))))/($N$4)),0),IF($H$4="Monthly",ROUNDDOWN(IF(A111-($N$4*12)&lt;0,0,((A111-(12*$N$4)/((12*$N$4))))/($N$4*12)),0),ROUNDDOWN(IF(A111-($N$4*4)&lt;0,0,((A111-(4*$N$4)/((4*$N$4))))/($N$4*4)),0)))))))))+(IF(A111=$E$4,$J$4,0))</f>
        <v>0</v>
      </c>
      <c r="E111" s="49">
        <f>IF(D111=0,0,1/((1+IF('New Lease Yearly'!$H$4="Yearly",'New Lease Yearly'!$D$4,IF('New Lease Yearly'!$H$4="Quarterly",'New Lease Yearly'!$D$4/4,'New Lease Yearly'!$D$4/12)))^IF($E$17=1,A110,A111)))</f>
        <v>0</v>
      </c>
      <c r="F111" s="55">
        <f t="shared" si="16"/>
        <v>0</v>
      </c>
      <c r="G111" s="56"/>
      <c r="H111" s="38">
        <f t="shared" si="22"/>
        <v>95</v>
      </c>
      <c r="I111" s="9" t="str">
        <f t="shared" si="17"/>
        <v>-</v>
      </c>
      <c r="J111" s="47">
        <f>IF(H111&gt;'New Lease Yearly'!$E$4,0,M110)</f>
        <v>0</v>
      </c>
      <c r="K111" s="47">
        <f>IF(IF('New Lease Yearly'!$H$4="Yearly",J111*'New Lease Yearly'!$D$4,IF('New Lease Yearly'!$H$4="Quarterly",J111*('New Lease Yearly'!$D$4/4),J111*'New Lease Yearly'!$D$4/12))&gt;0,IF('New Lease Yearly'!$H$4="Yearly",J111*'New Lease Yearly'!$D$4,IF('New Lease Yearly'!$H$4="Quarterly",J111*('New Lease Yearly'!$D$4/4),J111*'New Lease Yearly'!$D$4/12)),-L111-J111)</f>
        <v>0</v>
      </c>
      <c r="L111" s="47">
        <f t="shared" si="18"/>
        <v>0</v>
      </c>
      <c r="M111" s="47">
        <f t="shared" si="19"/>
        <v>0</v>
      </c>
      <c r="N111" s="57"/>
      <c r="O111" s="38">
        <v>95</v>
      </c>
      <c r="P111" s="58">
        <f t="shared" si="23"/>
        <v>78164</v>
      </c>
      <c r="Q111" s="47">
        <f t="shared" si="24"/>
        <v>0</v>
      </c>
      <c r="R111" s="47">
        <f>IF(S110&lt;1,0,-'New Lease Yearly'!$K$4/'New Lease Yearly'!$L$4)</f>
        <v>0</v>
      </c>
      <c r="S111" s="47">
        <f t="shared" si="20"/>
        <v>0</v>
      </c>
      <c r="AE111"/>
      <c r="AF111" s="6"/>
    </row>
    <row r="112" spans="1:32" x14ac:dyDescent="0.25">
      <c r="A112" s="53">
        <f t="shared" si="21"/>
        <v>96</v>
      </c>
      <c r="B112" s="29">
        <f t="shared" si="15"/>
        <v>0</v>
      </c>
      <c r="C112" s="9" t="str">
        <f>IF(D112=0,"-",IF('New Lease Yearly'!$H$4="Yearly",EDATE(C111,12),IF('New Lease Yearly'!$H$4="Quarterly",EDATE(C111,3),EDATE(C111,1))))</f>
        <v>-</v>
      </c>
      <c r="D112" s="54">
        <f>IF(A112&gt;'New Lease Yearly'!$E$4,0,'New Lease Yearly'!$G$4)*((1+$M$4)^(((((IF($H$4="Yearly",ROUNDDOWN(IF(A112-($N$4)&lt;0,0,((A112-($N$4)/(($N$4))))/($N$4)),0),IF($H$4="Monthly",ROUNDDOWN(IF(A112-($N$4*12)&lt;0,0,((A112-(12*$N$4)/((12*$N$4))))/($N$4*12)),0),ROUNDDOWN(IF(A112-($N$4*4)&lt;0,0,((A112-(4*$N$4)/((4*$N$4))))/($N$4*4)),0)))))))))+(IF(A112=$E$4,$J$4,0))</f>
        <v>0</v>
      </c>
      <c r="E112" s="49">
        <f>IF(D112=0,0,1/((1+IF('New Lease Yearly'!$H$4="Yearly",'New Lease Yearly'!$D$4,IF('New Lease Yearly'!$H$4="Quarterly",'New Lease Yearly'!$D$4/4,'New Lease Yearly'!$D$4/12)))^IF($E$17=1,A111,A112)))</f>
        <v>0</v>
      </c>
      <c r="F112" s="55">
        <f t="shared" si="16"/>
        <v>0</v>
      </c>
      <c r="G112" s="56"/>
      <c r="H112" s="38">
        <f t="shared" si="22"/>
        <v>96</v>
      </c>
      <c r="I112" s="9" t="str">
        <f t="shared" si="17"/>
        <v>-</v>
      </c>
      <c r="J112" s="47">
        <f>IF(H112&gt;'New Lease Yearly'!$E$4,0,M111)</f>
        <v>0</v>
      </c>
      <c r="K112" s="47">
        <f>IF(IF('New Lease Yearly'!$H$4="Yearly",J112*'New Lease Yearly'!$D$4,IF('New Lease Yearly'!$H$4="Quarterly",J112*('New Lease Yearly'!$D$4/4),J112*'New Lease Yearly'!$D$4/12))&gt;0,IF('New Lease Yearly'!$H$4="Yearly",J112*'New Lease Yearly'!$D$4,IF('New Lease Yearly'!$H$4="Quarterly",J112*('New Lease Yearly'!$D$4/4),J112*'New Lease Yearly'!$D$4/12)),-L112-J112)</f>
        <v>0</v>
      </c>
      <c r="L112" s="47">
        <f t="shared" si="18"/>
        <v>0</v>
      </c>
      <c r="M112" s="47">
        <f t="shared" si="19"/>
        <v>0</v>
      </c>
      <c r="N112" s="57"/>
      <c r="O112" s="38">
        <v>96</v>
      </c>
      <c r="P112" s="58">
        <f t="shared" si="23"/>
        <v>78529</v>
      </c>
      <c r="Q112" s="47">
        <f t="shared" si="24"/>
        <v>0</v>
      </c>
      <c r="R112" s="47">
        <f>IF(S111&lt;1,0,-'New Lease Yearly'!$K$4/'New Lease Yearly'!$L$4)</f>
        <v>0</v>
      </c>
      <c r="S112" s="47">
        <f t="shared" si="20"/>
        <v>0</v>
      </c>
      <c r="AE112"/>
      <c r="AF112" s="6"/>
    </row>
    <row r="113" spans="1:32" x14ac:dyDescent="0.25">
      <c r="A113" s="53">
        <f t="shared" si="21"/>
        <v>97</v>
      </c>
      <c r="B113" s="29">
        <f t="shared" si="15"/>
        <v>0</v>
      </c>
      <c r="C113" s="9" t="str">
        <f>IF(D113=0,"-",IF('New Lease Yearly'!$H$4="Yearly",EDATE(C112,12),IF('New Lease Yearly'!$H$4="Quarterly",EDATE(C112,3),EDATE(C112,1))))</f>
        <v>-</v>
      </c>
      <c r="D113" s="54">
        <f>IF(A113&gt;'New Lease Yearly'!$E$4,0,'New Lease Yearly'!$G$4)*((1+$M$4)^(((((IF($H$4="Yearly",ROUNDDOWN(IF(A113-($N$4)&lt;0,0,((A113-($N$4)/(($N$4))))/($N$4)),0),IF($H$4="Monthly",ROUNDDOWN(IF(A113-($N$4*12)&lt;0,0,((A113-(12*$N$4)/((12*$N$4))))/($N$4*12)),0),ROUNDDOWN(IF(A113-($N$4*4)&lt;0,0,((A113-(4*$N$4)/((4*$N$4))))/($N$4*4)),0)))))))))+(IF(A113=$E$4,$J$4,0))</f>
        <v>0</v>
      </c>
      <c r="E113" s="49">
        <f>IF(D113=0,0,1/((1+IF('New Lease Yearly'!$H$4="Yearly",'New Lease Yearly'!$D$4,IF('New Lease Yearly'!$H$4="Quarterly",'New Lease Yearly'!$D$4/4,'New Lease Yearly'!$D$4/12)))^IF($E$17=1,A112,A113)))</f>
        <v>0</v>
      </c>
      <c r="F113" s="55">
        <f t="shared" si="16"/>
        <v>0</v>
      </c>
      <c r="G113" s="56"/>
      <c r="H113" s="38">
        <f t="shared" si="22"/>
        <v>97</v>
      </c>
      <c r="I113" s="9" t="str">
        <f t="shared" si="17"/>
        <v>-</v>
      </c>
      <c r="J113" s="47">
        <f>IF(H113&gt;'New Lease Yearly'!$E$4,0,M112)</f>
        <v>0</v>
      </c>
      <c r="K113" s="47">
        <f>IF(IF('New Lease Yearly'!$H$4="Yearly",J113*'New Lease Yearly'!$D$4,IF('New Lease Yearly'!$H$4="Quarterly",J113*('New Lease Yearly'!$D$4/4),J113*'New Lease Yearly'!$D$4/12))&gt;0,IF('New Lease Yearly'!$H$4="Yearly",J113*'New Lease Yearly'!$D$4,IF('New Lease Yearly'!$H$4="Quarterly",J113*('New Lease Yearly'!$D$4/4),J113*'New Lease Yearly'!$D$4/12)),-L113-J113)</f>
        <v>0</v>
      </c>
      <c r="L113" s="47">
        <f t="shared" si="18"/>
        <v>0</v>
      </c>
      <c r="M113" s="47">
        <f t="shared" si="19"/>
        <v>0</v>
      </c>
      <c r="N113" s="57"/>
      <c r="O113" s="38">
        <v>97</v>
      </c>
      <c r="P113" s="58">
        <f t="shared" si="23"/>
        <v>78894</v>
      </c>
      <c r="Q113" s="47">
        <f t="shared" si="24"/>
        <v>0</v>
      </c>
      <c r="R113" s="47">
        <f>IF(S112&lt;1,0,-'New Lease Yearly'!$K$4/'New Lease Yearly'!$L$4)</f>
        <v>0</v>
      </c>
      <c r="S113" s="47">
        <f t="shared" si="20"/>
        <v>0</v>
      </c>
      <c r="AE113"/>
      <c r="AF113" s="6"/>
    </row>
    <row r="114" spans="1:32" x14ac:dyDescent="0.25">
      <c r="A114" s="53">
        <f t="shared" si="21"/>
        <v>98</v>
      </c>
      <c r="B114" s="29">
        <f t="shared" si="15"/>
        <v>0</v>
      </c>
      <c r="C114" s="9" t="str">
        <f>IF(D114=0,"-",IF('New Lease Yearly'!$H$4="Yearly",EDATE(C113,12),IF('New Lease Yearly'!$H$4="Quarterly",EDATE(C113,3),EDATE(C113,1))))</f>
        <v>-</v>
      </c>
      <c r="D114" s="54">
        <f>IF(A114&gt;'New Lease Yearly'!$E$4,0,'New Lease Yearly'!$G$4)*((1+$M$4)^(((((IF($H$4="Yearly",ROUNDDOWN(IF(A114-($N$4)&lt;0,0,((A114-($N$4)/(($N$4))))/($N$4)),0),IF($H$4="Monthly",ROUNDDOWN(IF(A114-($N$4*12)&lt;0,0,((A114-(12*$N$4)/((12*$N$4))))/($N$4*12)),0),ROUNDDOWN(IF(A114-($N$4*4)&lt;0,0,((A114-(4*$N$4)/((4*$N$4))))/($N$4*4)),0)))))))))+(IF(A114=$E$4,$J$4,0))</f>
        <v>0</v>
      </c>
      <c r="E114" s="49">
        <f>IF(D114=0,0,1/((1+IF('New Lease Yearly'!$H$4="Yearly",'New Lease Yearly'!$D$4,IF('New Lease Yearly'!$H$4="Quarterly",'New Lease Yearly'!$D$4/4,'New Lease Yearly'!$D$4/12)))^IF($E$17=1,A113,A114)))</f>
        <v>0</v>
      </c>
      <c r="F114" s="55">
        <f t="shared" si="16"/>
        <v>0</v>
      </c>
      <c r="G114" s="56"/>
      <c r="H114" s="38">
        <f t="shared" si="22"/>
        <v>98</v>
      </c>
      <c r="I114" s="9" t="str">
        <f t="shared" si="17"/>
        <v>-</v>
      </c>
      <c r="J114" s="47">
        <f>IF(H114&gt;'New Lease Yearly'!$E$4,0,M113)</f>
        <v>0</v>
      </c>
      <c r="K114" s="47">
        <f>IF(IF('New Lease Yearly'!$H$4="Yearly",J114*'New Lease Yearly'!$D$4,IF('New Lease Yearly'!$H$4="Quarterly",J114*('New Lease Yearly'!$D$4/4),J114*'New Lease Yearly'!$D$4/12))&gt;0,IF('New Lease Yearly'!$H$4="Yearly",J114*'New Lease Yearly'!$D$4,IF('New Lease Yearly'!$H$4="Quarterly",J114*('New Lease Yearly'!$D$4/4),J114*'New Lease Yearly'!$D$4/12)),-L114-J114)</f>
        <v>0</v>
      </c>
      <c r="L114" s="47">
        <f t="shared" si="18"/>
        <v>0</v>
      </c>
      <c r="M114" s="47">
        <f t="shared" si="19"/>
        <v>0</v>
      </c>
      <c r="N114" s="57"/>
      <c r="O114" s="38">
        <v>98</v>
      </c>
      <c r="P114" s="58">
        <f t="shared" si="23"/>
        <v>79260</v>
      </c>
      <c r="Q114" s="47">
        <f t="shared" si="24"/>
        <v>0</v>
      </c>
      <c r="R114" s="47">
        <f>IF(S113&lt;1,0,-'New Lease Yearly'!$K$4/'New Lease Yearly'!$L$4)</f>
        <v>0</v>
      </c>
      <c r="S114" s="47">
        <f t="shared" si="20"/>
        <v>0</v>
      </c>
      <c r="AE114"/>
      <c r="AF114" s="6"/>
    </row>
    <row r="115" spans="1:32" x14ac:dyDescent="0.25">
      <c r="A115" s="53">
        <f t="shared" si="21"/>
        <v>99</v>
      </c>
      <c r="B115" s="29">
        <f t="shared" si="15"/>
        <v>0</v>
      </c>
      <c r="C115" s="9" t="str">
        <f>IF(D115=0,"-",IF('New Lease Yearly'!$H$4="Yearly",EDATE(C114,12),IF('New Lease Yearly'!$H$4="Quarterly",EDATE(C114,3),EDATE(C114,1))))</f>
        <v>-</v>
      </c>
      <c r="D115" s="54">
        <f>IF(A115&gt;'New Lease Yearly'!$E$4,0,'New Lease Yearly'!$G$4)*((1+$M$4)^(((((IF($H$4="Yearly",ROUNDDOWN(IF(A115-($N$4)&lt;0,0,((A115-($N$4)/(($N$4))))/($N$4)),0),IF($H$4="Monthly",ROUNDDOWN(IF(A115-($N$4*12)&lt;0,0,((A115-(12*$N$4)/((12*$N$4))))/($N$4*12)),0),ROUNDDOWN(IF(A115-($N$4*4)&lt;0,0,((A115-(4*$N$4)/((4*$N$4))))/($N$4*4)),0)))))))))+(IF(A115=$E$4,$J$4,0))</f>
        <v>0</v>
      </c>
      <c r="E115" s="49">
        <f>IF(D115=0,0,1/((1+IF('New Lease Yearly'!$H$4="Yearly",'New Lease Yearly'!$D$4,IF('New Lease Yearly'!$H$4="Quarterly",'New Lease Yearly'!$D$4/4,'New Lease Yearly'!$D$4/12)))^IF($E$17=1,A114,A115)))</f>
        <v>0</v>
      </c>
      <c r="F115" s="55">
        <f t="shared" si="16"/>
        <v>0</v>
      </c>
      <c r="G115" s="56"/>
      <c r="H115" s="38">
        <f t="shared" si="22"/>
        <v>99</v>
      </c>
      <c r="I115" s="9" t="str">
        <f t="shared" si="17"/>
        <v>-</v>
      </c>
      <c r="J115" s="47">
        <f>IF(H115&gt;'New Lease Yearly'!$E$4,0,M114)</f>
        <v>0</v>
      </c>
      <c r="K115" s="47">
        <f>IF(IF('New Lease Yearly'!$H$4="Yearly",J115*'New Lease Yearly'!$D$4,IF('New Lease Yearly'!$H$4="Quarterly",J115*('New Lease Yearly'!$D$4/4),J115*'New Lease Yearly'!$D$4/12))&gt;0,IF('New Lease Yearly'!$H$4="Yearly",J115*'New Lease Yearly'!$D$4,IF('New Lease Yearly'!$H$4="Quarterly",J115*('New Lease Yearly'!$D$4/4),J115*'New Lease Yearly'!$D$4/12)),-L115-J115)</f>
        <v>0</v>
      </c>
      <c r="L115" s="47">
        <f t="shared" si="18"/>
        <v>0</v>
      </c>
      <c r="M115" s="47">
        <f t="shared" si="19"/>
        <v>0</v>
      </c>
      <c r="N115" s="57"/>
      <c r="O115" s="38">
        <v>99</v>
      </c>
      <c r="P115" s="58">
        <f t="shared" si="23"/>
        <v>79625</v>
      </c>
      <c r="Q115" s="47">
        <f t="shared" si="24"/>
        <v>0</v>
      </c>
      <c r="R115" s="47">
        <f>IF(S114&lt;1,0,-'New Lease Yearly'!$K$4/'New Lease Yearly'!$L$4)</f>
        <v>0</v>
      </c>
      <c r="S115" s="47">
        <f t="shared" si="20"/>
        <v>0</v>
      </c>
      <c r="AE115"/>
      <c r="AF115" s="6"/>
    </row>
    <row r="116" spans="1:32" x14ac:dyDescent="0.25">
      <c r="A116" s="53">
        <f t="shared" si="21"/>
        <v>100</v>
      </c>
      <c r="B116" s="29">
        <f t="shared" si="15"/>
        <v>0</v>
      </c>
      <c r="C116" s="9" t="str">
        <f>IF(D116=0,"-",IF('New Lease Yearly'!$H$4="Yearly",EDATE(C115,12),IF('New Lease Yearly'!$H$4="Quarterly",EDATE(C115,3),EDATE(C115,1))))</f>
        <v>-</v>
      </c>
      <c r="D116" s="54">
        <f>IF(A116&gt;'New Lease Yearly'!$E$4,0,'New Lease Yearly'!$G$4)*((1+$M$4)^(((((IF($H$4="Yearly",ROUNDDOWN(IF(A116-($N$4)&lt;0,0,((A116-($N$4)/(($N$4))))/($N$4)),0),IF($H$4="Monthly",ROUNDDOWN(IF(A116-($N$4*12)&lt;0,0,((A116-(12*$N$4)/((12*$N$4))))/($N$4*12)),0),ROUNDDOWN(IF(A116-($N$4*4)&lt;0,0,((A116-(4*$N$4)/((4*$N$4))))/($N$4*4)),0)))))))))+(IF(A116=$E$4,$J$4,0))</f>
        <v>0</v>
      </c>
      <c r="E116" s="49">
        <f>IF(D116=0,0,1/((1+IF('New Lease Yearly'!$H$4="Yearly",'New Lease Yearly'!$D$4,IF('New Lease Yearly'!$H$4="Quarterly",'New Lease Yearly'!$D$4/4,'New Lease Yearly'!$D$4/12)))^IF($E$17=1,A115,A116)))</f>
        <v>0</v>
      </c>
      <c r="F116" s="55">
        <f t="shared" si="16"/>
        <v>0</v>
      </c>
      <c r="G116" s="56"/>
      <c r="H116" s="38">
        <f t="shared" si="22"/>
        <v>100</v>
      </c>
      <c r="I116" s="9" t="str">
        <f t="shared" si="17"/>
        <v>-</v>
      </c>
      <c r="J116" s="47">
        <f>IF(H116&gt;'New Lease Yearly'!$E$4,0,M115)</f>
        <v>0</v>
      </c>
      <c r="K116" s="47">
        <f>IF(IF('New Lease Yearly'!$H$4="Yearly",J116*'New Lease Yearly'!$D$4,IF('New Lease Yearly'!$H$4="Quarterly",J116*('New Lease Yearly'!$D$4/4),J116*'New Lease Yearly'!$D$4/12))&gt;0,IF('New Lease Yearly'!$H$4="Yearly",J116*'New Lease Yearly'!$D$4,IF('New Lease Yearly'!$H$4="Quarterly",J116*('New Lease Yearly'!$D$4/4),J116*'New Lease Yearly'!$D$4/12)),-L116-J116)</f>
        <v>0</v>
      </c>
      <c r="L116" s="47">
        <f t="shared" si="18"/>
        <v>0</v>
      </c>
      <c r="M116" s="47">
        <f t="shared" si="19"/>
        <v>0</v>
      </c>
      <c r="N116" s="57"/>
      <c r="O116" s="38">
        <v>100</v>
      </c>
      <c r="P116" s="58">
        <f t="shared" si="23"/>
        <v>79990</v>
      </c>
      <c r="Q116" s="47">
        <f t="shared" si="24"/>
        <v>0</v>
      </c>
      <c r="R116" s="47">
        <f>IF(S115&lt;1,0,-'New Lease Yearly'!$K$4/'New Lease Yearly'!$L$4)</f>
        <v>0</v>
      </c>
      <c r="S116" s="47">
        <f t="shared" si="20"/>
        <v>0</v>
      </c>
      <c r="AE116"/>
      <c r="AF116" s="6"/>
    </row>
    <row r="117" spans="1:32" x14ac:dyDescent="0.25">
      <c r="A117" s="53">
        <f t="shared" si="21"/>
        <v>101</v>
      </c>
      <c r="B117" s="29">
        <f t="shared" si="15"/>
        <v>0</v>
      </c>
      <c r="C117" s="9" t="str">
        <f>IF(D117=0,"-",IF('New Lease Yearly'!$H$4="Yearly",EDATE(C116,12),IF('New Lease Yearly'!$H$4="Quarterly",EDATE(C116,3),EDATE(C116,1))))</f>
        <v>-</v>
      </c>
      <c r="D117" s="54">
        <f>IF(A117&gt;'New Lease Yearly'!$E$4,0,'New Lease Yearly'!$G$4)*((1+$M$4)^(((((IF($H$4="Yearly",ROUNDDOWN(IF(A117-($N$4)&lt;0,0,((A117-($N$4)/(($N$4))))/($N$4)),0),IF($H$4="Monthly",ROUNDDOWN(IF(A117-($N$4*12)&lt;0,0,((A117-(12*$N$4)/((12*$N$4))))/($N$4*12)),0),ROUNDDOWN(IF(A117-($N$4*4)&lt;0,0,((A117-(4*$N$4)/((4*$N$4))))/($N$4*4)),0)))))))))+(IF(A117=$E$4,$J$4,0))</f>
        <v>0</v>
      </c>
      <c r="E117" s="49">
        <f>IF(D117=0,0,1/((1+IF('New Lease Yearly'!$H$4="Yearly",'New Lease Yearly'!$D$4,IF('New Lease Yearly'!$H$4="Quarterly",'New Lease Yearly'!$D$4/4,'New Lease Yearly'!$D$4/12)))^IF($E$17=1,A116,A117)))</f>
        <v>0</v>
      </c>
      <c r="F117" s="55">
        <f t="shared" si="16"/>
        <v>0</v>
      </c>
      <c r="G117" s="56"/>
      <c r="H117" s="38">
        <f t="shared" si="22"/>
        <v>101</v>
      </c>
      <c r="I117" s="9" t="str">
        <f t="shared" si="17"/>
        <v>-</v>
      </c>
      <c r="J117" s="47">
        <f>IF(H117&gt;'New Lease Yearly'!$E$4,0,M116)</f>
        <v>0</v>
      </c>
      <c r="K117" s="47">
        <f>IF(IF('New Lease Yearly'!$H$4="Yearly",J117*'New Lease Yearly'!$D$4,IF('New Lease Yearly'!$H$4="Quarterly",J117*('New Lease Yearly'!$D$4/4),J117*'New Lease Yearly'!$D$4/12))&gt;0,IF('New Lease Yearly'!$H$4="Yearly",J117*'New Lease Yearly'!$D$4,IF('New Lease Yearly'!$H$4="Quarterly",J117*('New Lease Yearly'!$D$4/4),J117*'New Lease Yearly'!$D$4/12)),-L117-J117)</f>
        <v>0</v>
      </c>
      <c r="L117" s="47">
        <f t="shared" si="18"/>
        <v>0</v>
      </c>
      <c r="M117" s="47">
        <f t="shared" si="19"/>
        <v>0</v>
      </c>
      <c r="N117" s="57"/>
      <c r="O117" s="38">
        <v>101</v>
      </c>
      <c r="P117" s="58">
        <f t="shared" si="23"/>
        <v>80355</v>
      </c>
      <c r="Q117" s="47">
        <f t="shared" si="24"/>
        <v>0</v>
      </c>
      <c r="R117" s="47">
        <f>IF(S116&lt;1,0,-'New Lease Yearly'!$K$4/'New Lease Yearly'!$L$4)</f>
        <v>0</v>
      </c>
      <c r="S117" s="47">
        <f t="shared" si="20"/>
        <v>0</v>
      </c>
      <c r="AE117"/>
      <c r="AF117" s="6"/>
    </row>
    <row r="118" spans="1:32" x14ac:dyDescent="0.25">
      <c r="A118" s="53">
        <f t="shared" si="21"/>
        <v>102</v>
      </c>
      <c r="B118" s="29">
        <f t="shared" si="15"/>
        <v>0</v>
      </c>
      <c r="C118" s="9" t="str">
        <f>IF(D118=0,"-",IF('New Lease Yearly'!$H$4="Yearly",EDATE(C117,12),IF('New Lease Yearly'!$H$4="Quarterly",EDATE(C117,3),EDATE(C117,1))))</f>
        <v>-</v>
      </c>
      <c r="D118" s="54">
        <f>IF(A118&gt;'New Lease Yearly'!$E$4,0,'New Lease Yearly'!$G$4)*((1+$M$4)^(((((IF($H$4="Yearly",ROUNDDOWN(IF(A118-($N$4)&lt;0,0,((A118-($N$4)/(($N$4))))/($N$4)),0),IF($H$4="Monthly",ROUNDDOWN(IF(A118-($N$4*12)&lt;0,0,((A118-(12*$N$4)/((12*$N$4))))/($N$4*12)),0),ROUNDDOWN(IF(A118-($N$4*4)&lt;0,0,((A118-(4*$N$4)/((4*$N$4))))/($N$4*4)),0)))))))))+(IF(A118=$E$4,$J$4,0))</f>
        <v>0</v>
      </c>
      <c r="E118" s="49">
        <f>IF(D118=0,0,1/((1+IF('New Lease Yearly'!$H$4="Yearly",'New Lease Yearly'!$D$4,IF('New Lease Yearly'!$H$4="Quarterly",'New Lease Yearly'!$D$4/4,'New Lease Yearly'!$D$4/12)))^IF($E$17=1,A117,A118)))</f>
        <v>0</v>
      </c>
      <c r="F118" s="55">
        <f t="shared" si="16"/>
        <v>0</v>
      </c>
      <c r="G118" s="56"/>
      <c r="H118" s="38">
        <f t="shared" si="22"/>
        <v>102</v>
      </c>
      <c r="I118" s="9" t="str">
        <f t="shared" si="17"/>
        <v>-</v>
      </c>
      <c r="J118" s="47">
        <f>IF(H118&gt;'New Lease Yearly'!$E$4,0,M117)</f>
        <v>0</v>
      </c>
      <c r="K118" s="47">
        <f>IF(IF('New Lease Yearly'!$H$4="Yearly",J118*'New Lease Yearly'!$D$4,IF('New Lease Yearly'!$H$4="Quarterly",J118*('New Lease Yearly'!$D$4/4),J118*'New Lease Yearly'!$D$4/12))&gt;0,IF('New Lease Yearly'!$H$4="Yearly",J118*'New Lease Yearly'!$D$4,IF('New Lease Yearly'!$H$4="Quarterly",J118*('New Lease Yearly'!$D$4/4),J118*'New Lease Yearly'!$D$4/12)),-L118-J118)</f>
        <v>0</v>
      </c>
      <c r="L118" s="47">
        <f t="shared" si="18"/>
        <v>0</v>
      </c>
      <c r="M118" s="47">
        <f t="shared" si="19"/>
        <v>0</v>
      </c>
      <c r="N118" s="57"/>
      <c r="O118" s="38">
        <v>102</v>
      </c>
      <c r="P118" s="58">
        <f t="shared" si="23"/>
        <v>80721</v>
      </c>
      <c r="Q118" s="47">
        <f t="shared" si="24"/>
        <v>0</v>
      </c>
      <c r="R118" s="47">
        <f>IF(S117&lt;1,0,-'New Lease Yearly'!$K$4/'New Lease Yearly'!$L$4)</f>
        <v>0</v>
      </c>
      <c r="S118" s="47">
        <f t="shared" si="20"/>
        <v>0</v>
      </c>
      <c r="AE118"/>
      <c r="AF118" s="6"/>
    </row>
    <row r="119" spans="1:32" x14ac:dyDescent="0.25">
      <c r="A119" s="53">
        <f t="shared" si="21"/>
        <v>103</v>
      </c>
      <c r="B119" s="29">
        <f t="shared" si="15"/>
        <v>0</v>
      </c>
      <c r="C119" s="9" t="str">
        <f>IF(D119=0,"-",IF('New Lease Yearly'!$H$4="Yearly",EDATE(C118,12),IF('New Lease Yearly'!$H$4="Quarterly",EDATE(C118,3),EDATE(C118,1))))</f>
        <v>-</v>
      </c>
      <c r="D119" s="54">
        <f>IF(A119&gt;'New Lease Yearly'!$E$4,0,'New Lease Yearly'!$G$4)*((1+$M$4)^(((((IF($H$4="Yearly",ROUNDDOWN(IF(A119-($N$4)&lt;0,0,((A119-($N$4)/(($N$4))))/($N$4)),0),IF($H$4="Monthly",ROUNDDOWN(IF(A119-($N$4*12)&lt;0,0,((A119-(12*$N$4)/((12*$N$4))))/($N$4*12)),0),ROUNDDOWN(IF(A119-($N$4*4)&lt;0,0,((A119-(4*$N$4)/((4*$N$4))))/($N$4*4)),0)))))))))+(IF(A119=$E$4,$J$4,0))</f>
        <v>0</v>
      </c>
      <c r="E119" s="49">
        <f>IF(D119=0,0,1/((1+IF('New Lease Yearly'!$H$4="Yearly",'New Lease Yearly'!$D$4,IF('New Lease Yearly'!$H$4="Quarterly",'New Lease Yearly'!$D$4/4,'New Lease Yearly'!$D$4/12)))^IF($E$17=1,A118,A119)))</f>
        <v>0</v>
      </c>
      <c r="F119" s="55">
        <f t="shared" si="16"/>
        <v>0</v>
      </c>
      <c r="G119" s="56"/>
      <c r="H119" s="38">
        <f t="shared" si="22"/>
        <v>103</v>
      </c>
      <c r="I119" s="9" t="str">
        <f t="shared" si="17"/>
        <v>-</v>
      </c>
      <c r="J119" s="47">
        <f>IF(H119&gt;'New Lease Yearly'!$E$4,0,M118)</f>
        <v>0</v>
      </c>
      <c r="K119" s="47">
        <f>IF(IF('New Lease Yearly'!$H$4="Yearly",J119*'New Lease Yearly'!$D$4,IF('New Lease Yearly'!$H$4="Quarterly",J119*('New Lease Yearly'!$D$4/4),J119*'New Lease Yearly'!$D$4/12))&gt;0,IF('New Lease Yearly'!$H$4="Yearly",J119*'New Lease Yearly'!$D$4,IF('New Lease Yearly'!$H$4="Quarterly",J119*('New Lease Yearly'!$D$4/4),J119*'New Lease Yearly'!$D$4/12)),-L119-J119)</f>
        <v>0</v>
      </c>
      <c r="L119" s="47">
        <f t="shared" si="18"/>
        <v>0</v>
      </c>
      <c r="M119" s="47">
        <f t="shared" si="19"/>
        <v>0</v>
      </c>
      <c r="N119" s="57"/>
      <c r="O119" s="38">
        <v>103</v>
      </c>
      <c r="P119" s="58">
        <f t="shared" si="23"/>
        <v>81086</v>
      </c>
      <c r="Q119" s="47">
        <f t="shared" si="24"/>
        <v>0</v>
      </c>
      <c r="R119" s="47">
        <f>IF(S118&lt;1,0,-'New Lease Yearly'!$K$4/'New Lease Yearly'!$L$4)</f>
        <v>0</v>
      </c>
      <c r="S119" s="47">
        <f t="shared" si="20"/>
        <v>0</v>
      </c>
      <c r="AE119"/>
      <c r="AF119" s="6"/>
    </row>
    <row r="120" spans="1:32" x14ac:dyDescent="0.25">
      <c r="A120" s="53">
        <f t="shared" si="21"/>
        <v>104</v>
      </c>
      <c r="B120" s="29">
        <f t="shared" si="15"/>
        <v>0</v>
      </c>
      <c r="C120" s="9" t="str">
        <f>IF(D120=0,"-",IF('New Lease Yearly'!$H$4="Yearly",EDATE(C119,12),IF('New Lease Yearly'!$H$4="Quarterly",EDATE(C119,3),EDATE(C119,1))))</f>
        <v>-</v>
      </c>
      <c r="D120" s="54">
        <f>IF(A120&gt;'New Lease Yearly'!$E$4,0,'New Lease Yearly'!$G$4)*((1+$M$4)^(((((IF($H$4="Yearly",ROUNDDOWN(IF(A120-($N$4)&lt;0,0,((A120-($N$4)/(($N$4))))/($N$4)),0),IF($H$4="Monthly",ROUNDDOWN(IF(A120-($N$4*12)&lt;0,0,((A120-(12*$N$4)/((12*$N$4))))/($N$4*12)),0),ROUNDDOWN(IF(A120-($N$4*4)&lt;0,0,((A120-(4*$N$4)/((4*$N$4))))/($N$4*4)),0)))))))))+(IF(A120=$E$4,$J$4,0))</f>
        <v>0</v>
      </c>
      <c r="E120" s="49">
        <f>IF(D120=0,0,1/((1+IF('New Lease Yearly'!$H$4="Yearly",'New Lease Yearly'!$D$4,IF('New Lease Yearly'!$H$4="Quarterly",'New Lease Yearly'!$D$4/4,'New Lease Yearly'!$D$4/12)))^IF($E$17=1,A119,A120)))</f>
        <v>0</v>
      </c>
      <c r="F120" s="55">
        <f t="shared" si="16"/>
        <v>0</v>
      </c>
      <c r="G120" s="56"/>
      <c r="H120" s="38">
        <f t="shared" si="22"/>
        <v>104</v>
      </c>
      <c r="I120" s="9" t="str">
        <f t="shared" si="17"/>
        <v>-</v>
      </c>
      <c r="J120" s="47">
        <f>IF(H120&gt;'New Lease Yearly'!$E$4,0,M119)</f>
        <v>0</v>
      </c>
      <c r="K120" s="47">
        <f>IF(IF('New Lease Yearly'!$H$4="Yearly",J120*'New Lease Yearly'!$D$4,IF('New Lease Yearly'!$H$4="Quarterly",J120*('New Lease Yearly'!$D$4/4),J120*'New Lease Yearly'!$D$4/12))&gt;0,IF('New Lease Yearly'!$H$4="Yearly",J120*'New Lease Yearly'!$D$4,IF('New Lease Yearly'!$H$4="Quarterly",J120*('New Lease Yearly'!$D$4/4),J120*'New Lease Yearly'!$D$4/12)),-L120-J120)</f>
        <v>0</v>
      </c>
      <c r="L120" s="47">
        <f t="shared" si="18"/>
        <v>0</v>
      </c>
      <c r="M120" s="47">
        <f t="shared" si="19"/>
        <v>0</v>
      </c>
      <c r="N120" s="57"/>
      <c r="O120" s="38">
        <v>104</v>
      </c>
      <c r="P120" s="58">
        <f t="shared" si="23"/>
        <v>81451</v>
      </c>
      <c r="Q120" s="47">
        <f t="shared" si="24"/>
        <v>0</v>
      </c>
      <c r="R120" s="47">
        <f>IF(S119&lt;1,0,-'New Lease Yearly'!$K$4/'New Lease Yearly'!$L$4)</f>
        <v>0</v>
      </c>
      <c r="S120" s="47">
        <f t="shared" si="20"/>
        <v>0</v>
      </c>
      <c r="AE120"/>
      <c r="AF120" s="6"/>
    </row>
    <row r="121" spans="1:32" x14ac:dyDescent="0.25">
      <c r="A121" s="53">
        <f t="shared" si="21"/>
        <v>105</v>
      </c>
      <c r="B121" s="29">
        <f t="shared" si="15"/>
        <v>0</v>
      </c>
      <c r="C121" s="9" t="str">
        <f>IF(D121=0,"-",IF('New Lease Yearly'!$H$4="Yearly",EDATE(C120,12),IF('New Lease Yearly'!$H$4="Quarterly",EDATE(C120,3),EDATE(C120,1))))</f>
        <v>-</v>
      </c>
      <c r="D121" s="54">
        <f>IF(A121&gt;'New Lease Yearly'!$E$4,0,'New Lease Yearly'!$G$4)*((1+$M$4)^(((((IF($H$4="Yearly",ROUNDDOWN(IF(A121-($N$4)&lt;0,0,((A121-($N$4)/(($N$4))))/($N$4)),0),IF($H$4="Monthly",ROUNDDOWN(IF(A121-($N$4*12)&lt;0,0,((A121-(12*$N$4)/((12*$N$4))))/($N$4*12)),0),ROUNDDOWN(IF(A121-($N$4*4)&lt;0,0,((A121-(4*$N$4)/((4*$N$4))))/($N$4*4)),0)))))))))+(IF(A121=$E$4,$J$4,0))</f>
        <v>0</v>
      </c>
      <c r="E121" s="49">
        <f>IF(D121=0,0,1/((1+IF('New Lease Yearly'!$H$4="Yearly",'New Lease Yearly'!$D$4,IF('New Lease Yearly'!$H$4="Quarterly",'New Lease Yearly'!$D$4/4,'New Lease Yearly'!$D$4/12)))^IF($E$17=1,A120,A121)))</f>
        <v>0</v>
      </c>
      <c r="F121" s="55">
        <f t="shared" si="16"/>
        <v>0</v>
      </c>
      <c r="G121" s="56"/>
      <c r="H121" s="38">
        <f t="shared" si="22"/>
        <v>105</v>
      </c>
      <c r="I121" s="9" t="str">
        <f t="shared" si="17"/>
        <v>-</v>
      </c>
      <c r="J121" s="47">
        <f>IF(H121&gt;'New Lease Yearly'!$E$4,0,M120)</f>
        <v>0</v>
      </c>
      <c r="K121" s="47">
        <f>IF(IF('New Lease Yearly'!$H$4="Yearly",J121*'New Lease Yearly'!$D$4,IF('New Lease Yearly'!$H$4="Quarterly",J121*('New Lease Yearly'!$D$4/4),J121*'New Lease Yearly'!$D$4/12))&gt;0,IF('New Lease Yearly'!$H$4="Yearly",J121*'New Lease Yearly'!$D$4,IF('New Lease Yearly'!$H$4="Quarterly",J121*('New Lease Yearly'!$D$4/4),J121*'New Lease Yearly'!$D$4/12)),-L121-J121)</f>
        <v>0</v>
      </c>
      <c r="L121" s="47">
        <f t="shared" si="18"/>
        <v>0</v>
      </c>
      <c r="M121" s="47">
        <f t="shared" si="19"/>
        <v>0</v>
      </c>
      <c r="N121" s="57"/>
      <c r="O121" s="38">
        <v>105</v>
      </c>
      <c r="P121" s="58">
        <f t="shared" si="23"/>
        <v>81816</v>
      </c>
      <c r="Q121" s="47">
        <f t="shared" si="24"/>
        <v>0</v>
      </c>
      <c r="R121" s="47">
        <f>IF(S120&lt;1,0,-'New Lease Yearly'!$K$4/'New Lease Yearly'!$L$4)</f>
        <v>0</v>
      </c>
      <c r="S121" s="47">
        <f t="shared" si="20"/>
        <v>0</v>
      </c>
      <c r="AE121"/>
      <c r="AF121" s="6"/>
    </row>
    <row r="122" spans="1:32" x14ac:dyDescent="0.25">
      <c r="A122" s="53">
        <f t="shared" si="21"/>
        <v>106</v>
      </c>
      <c r="B122" s="29">
        <f t="shared" si="15"/>
        <v>0</v>
      </c>
      <c r="C122" s="9" t="str">
        <f>IF(D122=0,"-",IF('New Lease Yearly'!$H$4="Yearly",EDATE(C121,12),IF('New Lease Yearly'!$H$4="Quarterly",EDATE(C121,3),EDATE(C121,1))))</f>
        <v>-</v>
      </c>
      <c r="D122" s="54">
        <f>IF(A122&gt;'New Lease Yearly'!$E$4,0,'New Lease Yearly'!$G$4)*((1+$M$4)^(((((IF($H$4="Yearly",ROUNDDOWN(IF(A122-($N$4)&lt;0,0,((A122-($N$4)/(($N$4))))/($N$4)),0),IF($H$4="Monthly",ROUNDDOWN(IF(A122-($N$4*12)&lt;0,0,((A122-(12*$N$4)/((12*$N$4))))/($N$4*12)),0),ROUNDDOWN(IF(A122-($N$4*4)&lt;0,0,((A122-(4*$N$4)/((4*$N$4))))/($N$4*4)),0)))))))))+(IF(A122=$E$4,$J$4,0))</f>
        <v>0</v>
      </c>
      <c r="E122" s="49">
        <f>IF(D122=0,0,1/((1+IF('New Lease Yearly'!$H$4="Yearly",'New Lease Yearly'!$D$4,IF('New Lease Yearly'!$H$4="Quarterly",'New Lease Yearly'!$D$4/4,'New Lease Yearly'!$D$4/12)))^IF($E$17=1,A121,A122)))</f>
        <v>0</v>
      </c>
      <c r="F122" s="55">
        <f t="shared" si="16"/>
        <v>0</v>
      </c>
      <c r="G122" s="56"/>
      <c r="H122" s="38">
        <f t="shared" si="22"/>
        <v>106</v>
      </c>
      <c r="I122" s="9" t="str">
        <f t="shared" si="17"/>
        <v>-</v>
      </c>
      <c r="J122" s="47">
        <f>IF(H122&gt;'New Lease Yearly'!$E$4,0,M121)</f>
        <v>0</v>
      </c>
      <c r="K122" s="47">
        <f>IF(IF('New Lease Yearly'!$H$4="Yearly",J122*'New Lease Yearly'!$D$4,IF('New Lease Yearly'!$H$4="Quarterly",J122*('New Lease Yearly'!$D$4/4),J122*'New Lease Yearly'!$D$4/12))&gt;0,IF('New Lease Yearly'!$H$4="Yearly",J122*'New Lease Yearly'!$D$4,IF('New Lease Yearly'!$H$4="Quarterly",J122*('New Lease Yearly'!$D$4/4),J122*'New Lease Yearly'!$D$4/12)),-L122-J122)</f>
        <v>0</v>
      </c>
      <c r="L122" s="47">
        <f t="shared" si="18"/>
        <v>0</v>
      </c>
      <c r="M122" s="47">
        <f t="shared" si="19"/>
        <v>0</v>
      </c>
      <c r="N122" s="57"/>
      <c r="O122" s="38">
        <v>106</v>
      </c>
      <c r="P122" s="58">
        <f t="shared" si="23"/>
        <v>82182</v>
      </c>
      <c r="Q122" s="47">
        <f t="shared" si="24"/>
        <v>0</v>
      </c>
      <c r="R122" s="47">
        <f>IF(S121&lt;1,0,-'New Lease Yearly'!$K$4/'New Lease Yearly'!$L$4)</f>
        <v>0</v>
      </c>
      <c r="S122" s="47">
        <f t="shared" si="20"/>
        <v>0</v>
      </c>
      <c r="AE122"/>
      <c r="AF122" s="6"/>
    </row>
    <row r="123" spans="1:32" x14ac:dyDescent="0.25">
      <c r="A123" s="53">
        <f t="shared" si="21"/>
        <v>107</v>
      </c>
      <c r="B123" s="29">
        <f t="shared" si="15"/>
        <v>0</v>
      </c>
      <c r="C123" s="9" t="str">
        <f>IF(D123=0,"-",IF('New Lease Yearly'!$H$4="Yearly",EDATE(C122,12),IF('New Lease Yearly'!$H$4="Quarterly",EDATE(C122,3),EDATE(C122,1))))</f>
        <v>-</v>
      </c>
      <c r="D123" s="54">
        <f>IF(A123&gt;'New Lease Yearly'!$E$4,0,'New Lease Yearly'!$G$4)*((1+$M$4)^(((((IF($H$4="Yearly",ROUNDDOWN(IF(A123-($N$4)&lt;0,0,((A123-($N$4)/(($N$4))))/($N$4)),0),IF($H$4="Monthly",ROUNDDOWN(IF(A123-($N$4*12)&lt;0,0,((A123-(12*$N$4)/((12*$N$4))))/($N$4*12)),0),ROUNDDOWN(IF(A123-($N$4*4)&lt;0,0,((A123-(4*$N$4)/((4*$N$4))))/($N$4*4)),0)))))))))+(IF(A123=$E$4,$J$4,0))</f>
        <v>0</v>
      </c>
      <c r="E123" s="49">
        <f>IF(D123=0,0,1/((1+IF('New Lease Yearly'!$H$4="Yearly",'New Lease Yearly'!$D$4,IF('New Lease Yearly'!$H$4="Quarterly",'New Lease Yearly'!$D$4/4,'New Lease Yearly'!$D$4/12)))^IF($E$17=1,A122,A123)))</f>
        <v>0</v>
      </c>
      <c r="F123" s="55">
        <f t="shared" si="16"/>
        <v>0</v>
      </c>
      <c r="G123" s="56"/>
      <c r="H123" s="38">
        <f t="shared" si="22"/>
        <v>107</v>
      </c>
      <c r="I123" s="9" t="str">
        <f t="shared" si="17"/>
        <v>-</v>
      </c>
      <c r="J123" s="47">
        <f>IF(H123&gt;'New Lease Yearly'!$E$4,0,M122)</f>
        <v>0</v>
      </c>
      <c r="K123" s="47">
        <f>IF(IF('New Lease Yearly'!$H$4="Yearly",J123*'New Lease Yearly'!$D$4,IF('New Lease Yearly'!$H$4="Quarterly",J123*('New Lease Yearly'!$D$4/4),J123*'New Lease Yearly'!$D$4/12))&gt;0,IF('New Lease Yearly'!$H$4="Yearly",J123*'New Lease Yearly'!$D$4,IF('New Lease Yearly'!$H$4="Quarterly",J123*('New Lease Yearly'!$D$4/4),J123*'New Lease Yearly'!$D$4/12)),-L123-J123)</f>
        <v>0</v>
      </c>
      <c r="L123" s="47">
        <f t="shared" si="18"/>
        <v>0</v>
      </c>
      <c r="M123" s="47">
        <f t="shared" si="19"/>
        <v>0</v>
      </c>
      <c r="N123" s="57"/>
      <c r="O123" s="38">
        <v>107</v>
      </c>
      <c r="P123" s="58">
        <f t="shared" si="23"/>
        <v>82547</v>
      </c>
      <c r="Q123" s="47">
        <f t="shared" si="24"/>
        <v>0</v>
      </c>
      <c r="R123" s="47">
        <f>IF(S122&lt;1,0,-'New Lease Yearly'!$K$4/'New Lease Yearly'!$L$4)</f>
        <v>0</v>
      </c>
      <c r="S123" s="47">
        <f t="shared" si="20"/>
        <v>0</v>
      </c>
      <c r="AE123"/>
      <c r="AF123" s="6"/>
    </row>
    <row r="124" spans="1:32" x14ac:dyDescent="0.25">
      <c r="A124" s="53">
        <f t="shared" si="21"/>
        <v>108</v>
      </c>
      <c r="B124" s="29">
        <f t="shared" si="15"/>
        <v>0</v>
      </c>
      <c r="C124" s="9" t="str">
        <f>IF(D124=0,"-",IF('New Lease Yearly'!$H$4="Yearly",EDATE(C123,12),IF('New Lease Yearly'!$H$4="Quarterly",EDATE(C123,3),EDATE(C123,1))))</f>
        <v>-</v>
      </c>
      <c r="D124" s="54">
        <f>IF(A124&gt;'New Lease Yearly'!$E$4,0,'New Lease Yearly'!$G$4)*((1+$M$4)^(((((IF($H$4="Yearly",ROUNDDOWN(IF(A124-($N$4)&lt;0,0,((A124-($N$4)/(($N$4))))/($N$4)),0),IF($H$4="Monthly",ROUNDDOWN(IF(A124-($N$4*12)&lt;0,0,((A124-(12*$N$4)/((12*$N$4))))/($N$4*12)),0),ROUNDDOWN(IF(A124-($N$4*4)&lt;0,0,((A124-(4*$N$4)/((4*$N$4))))/($N$4*4)),0)))))))))+(IF(A124=$E$4,$J$4,0))</f>
        <v>0</v>
      </c>
      <c r="E124" s="49">
        <f>IF(D124=0,0,1/((1+IF('New Lease Yearly'!$H$4="Yearly",'New Lease Yearly'!$D$4,IF('New Lease Yearly'!$H$4="Quarterly",'New Lease Yearly'!$D$4/4,'New Lease Yearly'!$D$4/12)))^IF($E$17=1,A123,A124)))</f>
        <v>0</v>
      </c>
      <c r="F124" s="55">
        <f t="shared" si="16"/>
        <v>0</v>
      </c>
      <c r="G124" s="56"/>
      <c r="H124" s="38">
        <f t="shared" si="22"/>
        <v>108</v>
      </c>
      <c r="I124" s="9" t="str">
        <f t="shared" si="17"/>
        <v>-</v>
      </c>
      <c r="J124" s="47">
        <f>IF(H124&gt;'New Lease Yearly'!$E$4,0,M123)</f>
        <v>0</v>
      </c>
      <c r="K124" s="47">
        <f>IF(IF('New Lease Yearly'!$H$4="Yearly",J124*'New Lease Yearly'!$D$4,IF('New Lease Yearly'!$H$4="Quarterly",J124*('New Lease Yearly'!$D$4/4),J124*'New Lease Yearly'!$D$4/12))&gt;0,IF('New Lease Yearly'!$H$4="Yearly",J124*'New Lease Yearly'!$D$4,IF('New Lease Yearly'!$H$4="Quarterly",J124*('New Lease Yearly'!$D$4/4),J124*'New Lease Yearly'!$D$4/12)),-L124-J124)</f>
        <v>0</v>
      </c>
      <c r="L124" s="47">
        <f t="shared" si="18"/>
        <v>0</v>
      </c>
      <c r="M124" s="47">
        <f t="shared" si="19"/>
        <v>0</v>
      </c>
      <c r="N124" s="57"/>
      <c r="O124" s="38">
        <v>108</v>
      </c>
      <c r="P124" s="58">
        <f t="shared" si="23"/>
        <v>82912</v>
      </c>
      <c r="Q124" s="47">
        <f t="shared" si="24"/>
        <v>0</v>
      </c>
      <c r="R124" s="47">
        <f>IF(S123&lt;1,0,-'New Lease Yearly'!$K$4/'New Lease Yearly'!$L$4)</f>
        <v>0</v>
      </c>
      <c r="S124" s="47">
        <f t="shared" si="20"/>
        <v>0</v>
      </c>
      <c r="AE124"/>
      <c r="AF124" s="6"/>
    </row>
    <row r="125" spans="1:32" x14ac:dyDescent="0.25">
      <c r="A125" s="53">
        <f t="shared" si="21"/>
        <v>109</v>
      </c>
      <c r="B125" s="29">
        <f t="shared" si="15"/>
        <v>0</v>
      </c>
      <c r="C125" s="9" t="str">
        <f>IF(D125=0,"-",IF('New Lease Yearly'!$H$4="Yearly",EDATE(C124,12),IF('New Lease Yearly'!$H$4="Quarterly",EDATE(C124,3),EDATE(C124,1))))</f>
        <v>-</v>
      </c>
      <c r="D125" s="54">
        <f>IF(A125&gt;'New Lease Yearly'!$E$4,0,'New Lease Yearly'!$G$4)*((1+$M$4)^(((((IF($H$4="Yearly",ROUNDDOWN(IF(A125-($N$4)&lt;0,0,((A125-($N$4)/(($N$4))))/($N$4)),0),IF($H$4="Monthly",ROUNDDOWN(IF(A125-($N$4*12)&lt;0,0,((A125-(12*$N$4)/((12*$N$4))))/($N$4*12)),0),ROUNDDOWN(IF(A125-($N$4*4)&lt;0,0,((A125-(4*$N$4)/((4*$N$4))))/($N$4*4)),0)))))))))+(IF(A125=$E$4,$J$4,0))</f>
        <v>0</v>
      </c>
      <c r="E125" s="49">
        <f>IF(D125=0,0,1/((1+IF('New Lease Yearly'!$H$4="Yearly",'New Lease Yearly'!$D$4,IF('New Lease Yearly'!$H$4="Quarterly",'New Lease Yearly'!$D$4/4,'New Lease Yearly'!$D$4/12)))^IF($E$17=1,A124,A125)))</f>
        <v>0</v>
      </c>
      <c r="F125" s="55">
        <f t="shared" si="16"/>
        <v>0</v>
      </c>
      <c r="G125" s="56"/>
      <c r="H125" s="38">
        <f t="shared" si="22"/>
        <v>109</v>
      </c>
      <c r="I125" s="9" t="str">
        <f t="shared" si="17"/>
        <v>-</v>
      </c>
      <c r="J125" s="47">
        <f>IF(H125&gt;'New Lease Yearly'!$E$4,0,M124)</f>
        <v>0</v>
      </c>
      <c r="K125" s="47">
        <f>IF(IF('New Lease Yearly'!$H$4="Yearly",J125*'New Lease Yearly'!$D$4,IF('New Lease Yearly'!$H$4="Quarterly",J125*('New Lease Yearly'!$D$4/4),J125*'New Lease Yearly'!$D$4/12))&gt;0,IF('New Lease Yearly'!$H$4="Yearly",J125*'New Lease Yearly'!$D$4,IF('New Lease Yearly'!$H$4="Quarterly",J125*('New Lease Yearly'!$D$4/4),J125*'New Lease Yearly'!$D$4/12)),-L125-J125)</f>
        <v>0</v>
      </c>
      <c r="L125" s="47">
        <f t="shared" si="18"/>
        <v>0</v>
      </c>
      <c r="M125" s="47">
        <f t="shared" si="19"/>
        <v>0</v>
      </c>
      <c r="N125" s="57"/>
      <c r="O125" s="38">
        <v>109</v>
      </c>
      <c r="P125" s="58">
        <f t="shared" si="23"/>
        <v>83277</v>
      </c>
      <c r="Q125" s="47">
        <f t="shared" si="24"/>
        <v>0</v>
      </c>
      <c r="R125" s="47">
        <f>IF(S124&lt;1,0,-'New Lease Yearly'!$K$4/'New Lease Yearly'!$L$4)</f>
        <v>0</v>
      </c>
      <c r="S125" s="47">
        <f t="shared" si="20"/>
        <v>0</v>
      </c>
      <c r="AE125"/>
      <c r="AF125" s="6"/>
    </row>
    <row r="126" spans="1:32" x14ac:dyDescent="0.25">
      <c r="A126" s="53">
        <f t="shared" si="21"/>
        <v>110</v>
      </c>
      <c r="B126" s="29">
        <f t="shared" si="15"/>
        <v>0</v>
      </c>
      <c r="C126" s="9" t="str">
        <f>IF(D126=0,"-",IF('New Lease Yearly'!$H$4="Yearly",EDATE(C125,12),IF('New Lease Yearly'!$H$4="Quarterly",EDATE(C125,3),EDATE(C125,1))))</f>
        <v>-</v>
      </c>
      <c r="D126" s="54">
        <f>IF(A126&gt;'New Lease Yearly'!$E$4,0,'New Lease Yearly'!$G$4)*((1+$M$4)^(((((IF($H$4="Yearly",ROUNDDOWN(IF(A126-($N$4)&lt;0,0,((A126-($N$4)/(($N$4))))/($N$4)),0),IF($H$4="Monthly",ROUNDDOWN(IF(A126-($N$4*12)&lt;0,0,((A126-(12*$N$4)/((12*$N$4))))/($N$4*12)),0),ROUNDDOWN(IF(A126-($N$4*4)&lt;0,0,((A126-(4*$N$4)/((4*$N$4))))/($N$4*4)),0)))))))))+(IF(A126=$E$4,$J$4,0))</f>
        <v>0</v>
      </c>
      <c r="E126" s="49">
        <f>IF(D126=0,0,1/((1+IF('New Lease Yearly'!$H$4="Yearly",'New Lease Yearly'!$D$4,IF('New Lease Yearly'!$H$4="Quarterly",'New Lease Yearly'!$D$4/4,'New Lease Yearly'!$D$4/12)))^IF($E$17=1,A125,A126)))</f>
        <v>0</v>
      </c>
      <c r="F126" s="55">
        <f t="shared" si="16"/>
        <v>0</v>
      </c>
      <c r="G126" s="56"/>
      <c r="H126" s="38">
        <f t="shared" si="22"/>
        <v>110</v>
      </c>
      <c r="I126" s="9" t="str">
        <f t="shared" si="17"/>
        <v>-</v>
      </c>
      <c r="J126" s="47">
        <f>IF(H126&gt;'New Lease Yearly'!$E$4,0,M125)</f>
        <v>0</v>
      </c>
      <c r="K126" s="47">
        <f>IF(IF('New Lease Yearly'!$H$4="Yearly",J126*'New Lease Yearly'!$D$4,IF('New Lease Yearly'!$H$4="Quarterly",J126*('New Lease Yearly'!$D$4/4),J126*'New Lease Yearly'!$D$4/12))&gt;0,IF('New Lease Yearly'!$H$4="Yearly",J126*'New Lease Yearly'!$D$4,IF('New Lease Yearly'!$H$4="Quarterly",J126*('New Lease Yearly'!$D$4/4),J126*'New Lease Yearly'!$D$4/12)),-L126-J126)</f>
        <v>0</v>
      </c>
      <c r="L126" s="47">
        <f t="shared" si="18"/>
        <v>0</v>
      </c>
      <c r="M126" s="47">
        <f t="shared" si="19"/>
        <v>0</v>
      </c>
      <c r="N126" s="57"/>
      <c r="O126" s="38">
        <v>110</v>
      </c>
      <c r="P126" s="58">
        <f t="shared" si="23"/>
        <v>83643</v>
      </c>
      <c r="Q126" s="47">
        <f t="shared" si="24"/>
        <v>0</v>
      </c>
      <c r="R126" s="47">
        <f>IF(S125&lt;1,0,-'New Lease Yearly'!$K$4/'New Lease Yearly'!$L$4)</f>
        <v>0</v>
      </c>
      <c r="S126" s="47">
        <f t="shared" si="20"/>
        <v>0</v>
      </c>
      <c r="AE126"/>
      <c r="AF126" s="6"/>
    </row>
    <row r="127" spans="1:32" x14ac:dyDescent="0.25">
      <c r="A127" s="53">
        <f t="shared" si="21"/>
        <v>111</v>
      </c>
      <c r="B127" s="29">
        <f t="shared" si="15"/>
        <v>0</v>
      </c>
      <c r="C127" s="9" t="str">
        <f>IF(D127=0,"-",IF('New Lease Yearly'!$H$4="Yearly",EDATE(C126,12),IF('New Lease Yearly'!$H$4="Quarterly",EDATE(C126,3),EDATE(C126,1))))</f>
        <v>-</v>
      </c>
      <c r="D127" s="54">
        <f>IF(A127&gt;'New Lease Yearly'!$E$4,0,'New Lease Yearly'!$G$4)*((1+$M$4)^(((((IF($H$4="Yearly",ROUNDDOWN(IF(A127-($N$4)&lt;0,0,((A127-($N$4)/(($N$4))))/($N$4)),0),IF($H$4="Monthly",ROUNDDOWN(IF(A127-($N$4*12)&lt;0,0,((A127-(12*$N$4)/((12*$N$4))))/($N$4*12)),0),ROUNDDOWN(IF(A127-($N$4*4)&lt;0,0,((A127-(4*$N$4)/((4*$N$4))))/($N$4*4)),0)))))))))+(IF(A127=$E$4,$J$4,0))</f>
        <v>0</v>
      </c>
      <c r="E127" s="49">
        <f>IF(D127=0,0,1/((1+IF('New Lease Yearly'!$H$4="Yearly",'New Lease Yearly'!$D$4,IF('New Lease Yearly'!$H$4="Quarterly",'New Lease Yearly'!$D$4/4,'New Lease Yearly'!$D$4/12)))^IF($E$17=1,A126,A127)))</f>
        <v>0</v>
      </c>
      <c r="F127" s="55">
        <f t="shared" si="16"/>
        <v>0</v>
      </c>
      <c r="G127" s="56"/>
      <c r="H127" s="38">
        <f t="shared" si="22"/>
        <v>111</v>
      </c>
      <c r="I127" s="9" t="str">
        <f t="shared" si="17"/>
        <v>-</v>
      </c>
      <c r="J127" s="47">
        <f>IF(H127&gt;'New Lease Yearly'!$E$4,0,M126)</f>
        <v>0</v>
      </c>
      <c r="K127" s="47">
        <f>IF(IF('New Lease Yearly'!$H$4="Yearly",J127*'New Lease Yearly'!$D$4,IF('New Lease Yearly'!$H$4="Quarterly",J127*('New Lease Yearly'!$D$4/4),J127*'New Lease Yearly'!$D$4/12))&gt;0,IF('New Lease Yearly'!$H$4="Yearly",J127*'New Lease Yearly'!$D$4,IF('New Lease Yearly'!$H$4="Quarterly",J127*('New Lease Yearly'!$D$4/4),J127*'New Lease Yearly'!$D$4/12)),-L127-J127)</f>
        <v>0</v>
      </c>
      <c r="L127" s="47">
        <f t="shared" si="18"/>
        <v>0</v>
      </c>
      <c r="M127" s="47">
        <f t="shared" si="19"/>
        <v>0</v>
      </c>
      <c r="N127" s="57"/>
      <c r="O127" s="38">
        <v>111</v>
      </c>
      <c r="P127" s="58">
        <f t="shared" si="23"/>
        <v>84008</v>
      </c>
      <c r="Q127" s="47">
        <f t="shared" si="24"/>
        <v>0</v>
      </c>
      <c r="R127" s="47">
        <f>IF(S126&lt;1,0,-'New Lease Yearly'!$K$4/'New Lease Yearly'!$L$4)</f>
        <v>0</v>
      </c>
      <c r="S127" s="47">
        <f t="shared" si="20"/>
        <v>0</v>
      </c>
      <c r="AE127"/>
      <c r="AF127" s="6"/>
    </row>
    <row r="128" spans="1:32" x14ac:dyDescent="0.25">
      <c r="A128" s="53">
        <f t="shared" si="21"/>
        <v>112</v>
      </c>
      <c r="B128" s="29">
        <f t="shared" si="15"/>
        <v>0</v>
      </c>
      <c r="C128" s="9" t="str">
        <f>IF(D128=0,"-",IF('New Lease Yearly'!$H$4="Yearly",EDATE(C127,12),IF('New Lease Yearly'!$H$4="Quarterly",EDATE(C127,3),EDATE(C127,1))))</f>
        <v>-</v>
      </c>
      <c r="D128" s="54">
        <f>IF(A128&gt;'New Lease Yearly'!$E$4,0,'New Lease Yearly'!$G$4)*((1+$M$4)^(((((IF($H$4="Yearly",ROUNDDOWN(IF(A128-($N$4)&lt;0,0,((A128-($N$4)/(($N$4))))/($N$4)),0),IF($H$4="Monthly",ROUNDDOWN(IF(A128-($N$4*12)&lt;0,0,((A128-(12*$N$4)/((12*$N$4))))/($N$4*12)),0),ROUNDDOWN(IF(A128-($N$4*4)&lt;0,0,((A128-(4*$N$4)/((4*$N$4))))/($N$4*4)),0)))))))))+(IF(A128=$E$4,$J$4,0))</f>
        <v>0</v>
      </c>
      <c r="E128" s="49">
        <f>IF(D128=0,0,1/((1+IF('New Lease Yearly'!$H$4="Yearly",'New Lease Yearly'!$D$4,IF('New Lease Yearly'!$H$4="Quarterly",'New Lease Yearly'!$D$4/4,'New Lease Yearly'!$D$4/12)))^IF($E$17=1,A127,A128)))</f>
        <v>0</v>
      </c>
      <c r="F128" s="55">
        <f t="shared" si="16"/>
        <v>0</v>
      </c>
      <c r="G128" s="56"/>
      <c r="H128" s="38">
        <f t="shared" si="22"/>
        <v>112</v>
      </c>
      <c r="I128" s="9" t="str">
        <f t="shared" si="17"/>
        <v>-</v>
      </c>
      <c r="J128" s="47">
        <f>IF(H128&gt;'New Lease Yearly'!$E$4,0,M127)</f>
        <v>0</v>
      </c>
      <c r="K128" s="47">
        <f>IF(IF('New Lease Yearly'!$H$4="Yearly",J128*'New Lease Yearly'!$D$4,IF('New Lease Yearly'!$H$4="Quarterly",J128*('New Lease Yearly'!$D$4/4),J128*'New Lease Yearly'!$D$4/12))&gt;0,IF('New Lease Yearly'!$H$4="Yearly",J128*'New Lease Yearly'!$D$4,IF('New Lease Yearly'!$H$4="Quarterly",J128*('New Lease Yearly'!$D$4/4),J128*'New Lease Yearly'!$D$4/12)),-L128-J128)</f>
        <v>0</v>
      </c>
      <c r="L128" s="47">
        <f t="shared" si="18"/>
        <v>0</v>
      </c>
      <c r="M128" s="47">
        <f t="shared" si="19"/>
        <v>0</v>
      </c>
      <c r="N128" s="57"/>
      <c r="O128" s="38">
        <v>112</v>
      </c>
      <c r="P128" s="58">
        <f t="shared" si="23"/>
        <v>84373</v>
      </c>
      <c r="Q128" s="47">
        <f t="shared" si="24"/>
        <v>0</v>
      </c>
      <c r="R128" s="47">
        <f>IF(S127&lt;1,0,-'New Lease Yearly'!$K$4/'New Lease Yearly'!$L$4)</f>
        <v>0</v>
      </c>
      <c r="S128" s="47">
        <f t="shared" si="20"/>
        <v>0</v>
      </c>
      <c r="AE128"/>
      <c r="AF128" s="6"/>
    </row>
    <row r="129" spans="1:32" x14ac:dyDescent="0.25">
      <c r="A129" s="53">
        <f t="shared" si="21"/>
        <v>113</v>
      </c>
      <c r="B129" s="29">
        <f t="shared" si="15"/>
        <v>0</v>
      </c>
      <c r="C129" s="9" t="str">
        <f>IF(D129=0,"-",IF('New Lease Yearly'!$H$4="Yearly",EDATE(C128,12),IF('New Lease Yearly'!$H$4="Quarterly",EDATE(C128,3),EDATE(C128,1))))</f>
        <v>-</v>
      </c>
      <c r="D129" s="54">
        <f>IF(A129&gt;'New Lease Yearly'!$E$4,0,'New Lease Yearly'!$G$4)*((1+$M$4)^(((((IF($H$4="Yearly",ROUNDDOWN(IF(A129-($N$4)&lt;0,0,((A129-($N$4)/(($N$4))))/($N$4)),0),IF($H$4="Monthly",ROUNDDOWN(IF(A129-($N$4*12)&lt;0,0,((A129-(12*$N$4)/((12*$N$4))))/($N$4*12)),0),ROUNDDOWN(IF(A129-($N$4*4)&lt;0,0,((A129-(4*$N$4)/((4*$N$4))))/($N$4*4)),0)))))))))+(IF(A129=$E$4,$J$4,0))</f>
        <v>0</v>
      </c>
      <c r="E129" s="49">
        <f>IF(D129=0,0,1/((1+IF('New Lease Yearly'!$H$4="Yearly",'New Lease Yearly'!$D$4,IF('New Lease Yearly'!$H$4="Quarterly",'New Lease Yearly'!$D$4/4,'New Lease Yearly'!$D$4/12)))^IF($E$17=1,A128,A129)))</f>
        <v>0</v>
      </c>
      <c r="F129" s="55">
        <f t="shared" si="16"/>
        <v>0</v>
      </c>
      <c r="G129" s="56"/>
      <c r="H129" s="38">
        <f t="shared" si="22"/>
        <v>113</v>
      </c>
      <c r="I129" s="9" t="str">
        <f t="shared" si="17"/>
        <v>-</v>
      </c>
      <c r="J129" s="47">
        <f>IF(H129&gt;'New Lease Yearly'!$E$4,0,M128)</f>
        <v>0</v>
      </c>
      <c r="K129" s="47">
        <f>IF(IF('New Lease Yearly'!$H$4="Yearly",J129*'New Lease Yearly'!$D$4,IF('New Lease Yearly'!$H$4="Quarterly",J129*('New Lease Yearly'!$D$4/4),J129*'New Lease Yearly'!$D$4/12))&gt;0,IF('New Lease Yearly'!$H$4="Yearly",J129*'New Lease Yearly'!$D$4,IF('New Lease Yearly'!$H$4="Quarterly",J129*('New Lease Yearly'!$D$4/4),J129*'New Lease Yearly'!$D$4/12)),-L129-J129)</f>
        <v>0</v>
      </c>
      <c r="L129" s="47">
        <f t="shared" si="18"/>
        <v>0</v>
      </c>
      <c r="M129" s="47">
        <f t="shared" si="19"/>
        <v>0</v>
      </c>
      <c r="N129" s="57"/>
      <c r="O129" s="38">
        <v>113</v>
      </c>
      <c r="P129" s="58">
        <f t="shared" si="23"/>
        <v>84738</v>
      </c>
      <c r="Q129" s="47">
        <f t="shared" si="24"/>
        <v>0</v>
      </c>
      <c r="R129" s="47">
        <f>IF(S128&lt;1,0,-'New Lease Yearly'!$K$4/'New Lease Yearly'!$L$4)</f>
        <v>0</v>
      </c>
      <c r="S129" s="47">
        <f t="shared" si="20"/>
        <v>0</v>
      </c>
      <c r="AE129"/>
      <c r="AF129" s="6"/>
    </row>
    <row r="130" spans="1:32" x14ac:dyDescent="0.25">
      <c r="A130" s="53">
        <f t="shared" si="21"/>
        <v>114</v>
      </c>
      <c r="B130" s="29">
        <f t="shared" si="15"/>
        <v>0</v>
      </c>
      <c r="C130" s="9" t="str">
        <f>IF(D130=0,"-",IF('New Lease Yearly'!$H$4="Yearly",EDATE(C129,12),IF('New Lease Yearly'!$H$4="Quarterly",EDATE(C129,3),EDATE(C129,1))))</f>
        <v>-</v>
      </c>
      <c r="D130" s="54">
        <f>IF(A130&gt;'New Lease Yearly'!$E$4,0,'New Lease Yearly'!$G$4)*((1+$M$4)^(((((IF($H$4="Yearly",ROUNDDOWN(IF(A130-($N$4)&lt;0,0,((A130-($N$4)/(($N$4))))/($N$4)),0),IF($H$4="Monthly",ROUNDDOWN(IF(A130-($N$4*12)&lt;0,0,((A130-(12*$N$4)/((12*$N$4))))/($N$4*12)),0),ROUNDDOWN(IF(A130-($N$4*4)&lt;0,0,((A130-(4*$N$4)/((4*$N$4))))/($N$4*4)),0)))))))))+(IF(A130=$E$4,$J$4,0))</f>
        <v>0</v>
      </c>
      <c r="E130" s="49">
        <f>IF(D130=0,0,1/((1+IF('New Lease Yearly'!$H$4="Yearly",'New Lease Yearly'!$D$4,IF('New Lease Yearly'!$H$4="Quarterly",'New Lease Yearly'!$D$4/4,'New Lease Yearly'!$D$4/12)))^IF($E$17=1,A129,A130)))</f>
        <v>0</v>
      </c>
      <c r="F130" s="55">
        <f t="shared" si="16"/>
        <v>0</v>
      </c>
      <c r="G130" s="56"/>
      <c r="H130" s="38">
        <f t="shared" si="22"/>
        <v>114</v>
      </c>
      <c r="I130" s="9" t="str">
        <f t="shared" si="17"/>
        <v>-</v>
      </c>
      <c r="J130" s="47">
        <f>IF(H130&gt;'New Lease Yearly'!$E$4,0,M129)</f>
        <v>0</v>
      </c>
      <c r="K130" s="47">
        <f>IF(IF('New Lease Yearly'!$H$4="Yearly",J130*'New Lease Yearly'!$D$4,IF('New Lease Yearly'!$H$4="Quarterly",J130*('New Lease Yearly'!$D$4/4),J130*'New Lease Yearly'!$D$4/12))&gt;0,IF('New Lease Yearly'!$H$4="Yearly",J130*'New Lease Yearly'!$D$4,IF('New Lease Yearly'!$H$4="Quarterly",J130*('New Lease Yearly'!$D$4/4),J130*'New Lease Yearly'!$D$4/12)),-L130-J130)</f>
        <v>0</v>
      </c>
      <c r="L130" s="47">
        <f t="shared" si="18"/>
        <v>0</v>
      </c>
      <c r="M130" s="47">
        <f t="shared" si="19"/>
        <v>0</v>
      </c>
      <c r="N130" s="57"/>
      <c r="O130" s="38">
        <v>114</v>
      </c>
      <c r="P130" s="58">
        <f t="shared" si="23"/>
        <v>85104</v>
      </c>
      <c r="Q130" s="47">
        <f t="shared" si="24"/>
        <v>0</v>
      </c>
      <c r="R130" s="47">
        <f>IF(S129&lt;1,0,-'New Lease Yearly'!$K$4/'New Lease Yearly'!$L$4)</f>
        <v>0</v>
      </c>
      <c r="S130" s="47">
        <f t="shared" si="20"/>
        <v>0</v>
      </c>
      <c r="AE130"/>
      <c r="AF130" s="6"/>
    </row>
    <row r="131" spans="1:32" x14ac:dyDescent="0.25">
      <c r="A131" s="53">
        <f t="shared" si="21"/>
        <v>115</v>
      </c>
      <c r="B131" s="29">
        <f t="shared" si="15"/>
        <v>0</v>
      </c>
      <c r="C131" s="9" t="str">
        <f>IF(D131=0,"-",IF('New Lease Yearly'!$H$4="Yearly",EDATE(C130,12),IF('New Lease Yearly'!$H$4="Quarterly",EDATE(C130,3),EDATE(C130,1))))</f>
        <v>-</v>
      </c>
      <c r="D131" s="54">
        <f>IF(A131&gt;'New Lease Yearly'!$E$4,0,'New Lease Yearly'!$G$4)*((1+$M$4)^(((((IF($H$4="Yearly",ROUNDDOWN(IF(A131-($N$4)&lt;0,0,((A131-($N$4)/(($N$4))))/($N$4)),0),IF($H$4="Monthly",ROUNDDOWN(IF(A131-($N$4*12)&lt;0,0,((A131-(12*$N$4)/((12*$N$4))))/($N$4*12)),0),ROUNDDOWN(IF(A131-($N$4*4)&lt;0,0,((A131-(4*$N$4)/((4*$N$4))))/($N$4*4)),0)))))))))+(IF(A131=$E$4,$J$4,0))</f>
        <v>0</v>
      </c>
      <c r="E131" s="49">
        <f>IF(D131=0,0,1/((1+IF('New Lease Yearly'!$H$4="Yearly",'New Lease Yearly'!$D$4,IF('New Lease Yearly'!$H$4="Quarterly",'New Lease Yearly'!$D$4/4,'New Lease Yearly'!$D$4/12)))^IF($E$17=1,A130,A131)))</f>
        <v>0</v>
      </c>
      <c r="F131" s="55">
        <f t="shared" si="16"/>
        <v>0</v>
      </c>
      <c r="G131" s="56"/>
      <c r="H131" s="38">
        <f t="shared" si="22"/>
        <v>115</v>
      </c>
      <c r="I131" s="9" t="str">
        <f t="shared" si="17"/>
        <v>-</v>
      </c>
      <c r="J131" s="47">
        <f>IF(H131&gt;'New Lease Yearly'!$E$4,0,M130)</f>
        <v>0</v>
      </c>
      <c r="K131" s="47">
        <f>IF(IF('New Lease Yearly'!$H$4="Yearly",J131*'New Lease Yearly'!$D$4,IF('New Lease Yearly'!$H$4="Quarterly",J131*('New Lease Yearly'!$D$4/4),J131*'New Lease Yearly'!$D$4/12))&gt;0,IF('New Lease Yearly'!$H$4="Yearly",J131*'New Lease Yearly'!$D$4,IF('New Lease Yearly'!$H$4="Quarterly",J131*('New Lease Yearly'!$D$4/4),J131*'New Lease Yearly'!$D$4/12)),-L131-J131)</f>
        <v>0</v>
      </c>
      <c r="L131" s="47">
        <f t="shared" si="18"/>
        <v>0</v>
      </c>
      <c r="M131" s="47">
        <f t="shared" si="19"/>
        <v>0</v>
      </c>
      <c r="N131" s="57"/>
      <c r="O131" s="38">
        <v>115</v>
      </c>
      <c r="P131" s="58">
        <f t="shared" si="23"/>
        <v>85469</v>
      </c>
      <c r="Q131" s="47">
        <f t="shared" si="24"/>
        <v>0</v>
      </c>
      <c r="R131" s="47">
        <f>IF(S130&lt;1,0,-'New Lease Yearly'!$K$4/'New Lease Yearly'!$L$4)</f>
        <v>0</v>
      </c>
      <c r="S131" s="47">
        <f t="shared" si="20"/>
        <v>0</v>
      </c>
      <c r="AE131"/>
      <c r="AF131" s="6"/>
    </row>
    <row r="132" spans="1:32" x14ac:dyDescent="0.25">
      <c r="A132" s="53">
        <f t="shared" si="21"/>
        <v>116</v>
      </c>
      <c r="B132" s="29">
        <f t="shared" si="15"/>
        <v>0</v>
      </c>
      <c r="C132" s="9" t="str">
        <f>IF(D132=0,"-",IF('New Lease Yearly'!$H$4="Yearly",EDATE(C131,12),IF('New Lease Yearly'!$H$4="Quarterly",EDATE(C131,3),EDATE(C131,1))))</f>
        <v>-</v>
      </c>
      <c r="D132" s="54">
        <f>IF(A132&gt;'New Lease Yearly'!$E$4,0,'New Lease Yearly'!$G$4)*((1+$M$4)^(((((IF($H$4="Yearly",ROUNDDOWN(IF(A132-($N$4)&lt;0,0,((A132-($N$4)/(($N$4))))/($N$4)),0),IF($H$4="Monthly",ROUNDDOWN(IF(A132-($N$4*12)&lt;0,0,((A132-(12*$N$4)/((12*$N$4))))/($N$4*12)),0),ROUNDDOWN(IF(A132-($N$4*4)&lt;0,0,((A132-(4*$N$4)/((4*$N$4))))/($N$4*4)),0)))))))))+(IF(A132=$E$4,$J$4,0))</f>
        <v>0</v>
      </c>
      <c r="E132" s="49">
        <f>IF(D132=0,0,1/((1+IF('New Lease Yearly'!$H$4="Yearly",'New Lease Yearly'!$D$4,IF('New Lease Yearly'!$H$4="Quarterly",'New Lease Yearly'!$D$4/4,'New Lease Yearly'!$D$4/12)))^IF($E$17=1,A131,A132)))</f>
        <v>0</v>
      </c>
      <c r="F132" s="55">
        <f t="shared" si="16"/>
        <v>0</v>
      </c>
      <c r="G132" s="56"/>
      <c r="H132" s="38">
        <f t="shared" si="22"/>
        <v>116</v>
      </c>
      <c r="I132" s="9" t="str">
        <f t="shared" si="17"/>
        <v>-</v>
      </c>
      <c r="J132" s="47">
        <f>IF(H132&gt;'New Lease Yearly'!$E$4,0,M131)</f>
        <v>0</v>
      </c>
      <c r="K132" s="47">
        <f>IF(IF('New Lease Yearly'!$H$4="Yearly",J132*'New Lease Yearly'!$D$4,IF('New Lease Yearly'!$H$4="Quarterly",J132*('New Lease Yearly'!$D$4/4),J132*'New Lease Yearly'!$D$4/12))&gt;0,IF('New Lease Yearly'!$H$4="Yearly",J132*'New Lease Yearly'!$D$4,IF('New Lease Yearly'!$H$4="Quarterly",J132*('New Lease Yearly'!$D$4/4),J132*'New Lease Yearly'!$D$4/12)),-L132-J132)</f>
        <v>0</v>
      </c>
      <c r="L132" s="47">
        <f t="shared" si="18"/>
        <v>0</v>
      </c>
      <c r="M132" s="47">
        <f t="shared" si="19"/>
        <v>0</v>
      </c>
      <c r="N132" s="57"/>
      <c r="O132" s="38">
        <v>116</v>
      </c>
      <c r="P132" s="58">
        <f t="shared" si="23"/>
        <v>85834</v>
      </c>
      <c r="Q132" s="47">
        <f t="shared" si="24"/>
        <v>0</v>
      </c>
      <c r="R132" s="47">
        <f>IF(S131&lt;1,0,-'New Lease Yearly'!$K$4/'New Lease Yearly'!$L$4)</f>
        <v>0</v>
      </c>
      <c r="S132" s="47">
        <f t="shared" si="20"/>
        <v>0</v>
      </c>
      <c r="AE132"/>
      <c r="AF132" s="6"/>
    </row>
    <row r="133" spans="1:32" x14ac:dyDescent="0.25">
      <c r="A133" s="53">
        <f t="shared" si="21"/>
        <v>117</v>
      </c>
      <c r="B133" s="29">
        <f t="shared" si="15"/>
        <v>0</v>
      </c>
      <c r="C133" s="9" t="str">
        <f>IF(D133=0,"-",IF('New Lease Yearly'!$H$4="Yearly",EDATE(C132,12),IF('New Lease Yearly'!$H$4="Quarterly",EDATE(C132,3),EDATE(C132,1))))</f>
        <v>-</v>
      </c>
      <c r="D133" s="54">
        <f>IF(A133&gt;'New Lease Yearly'!$E$4,0,'New Lease Yearly'!$G$4)*((1+$M$4)^(((((IF($H$4="Yearly",ROUNDDOWN(IF(A133-($N$4)&lt;0,0,((A133-($N$4)/(($N$4))))/($N$4)),0),IF($H$4="Monthly",ROUNDDOWN(IF(A133-($N$4*12)&lt;0,0,((A133-(12*$N$4)/((12*$N$4))))/($N$4*12)),0),ROUNDDOWN(IF(A133-($N$4*4)&lt;0,0,((A133-(4*$N$4)/((4*$N$4))))/($N$4*4)),0)))))))))+(IF(A133=$E$4,$J$4,0))</f>
        <v>0</v>
      </c>
      <c r="E133" s="49">
        <f>IF(D133=0,0,1/((1+IF('New Lease Yearly'!$H$4="Yearly",'New Lease Yearly'!$D$4,IF('New Lease Yearly'!$H$4="Quarterly",'New Lease Yearly'!$D$4/4,'New Lease Yearly'!$D$4/12)))^IF($E$17=1,A132,A133)))</f>
        <v>0</v>
      </c>
      <c r="F133" s="55">
        <f t="shared" si="16"/>
        <v>0</v>
      </c>
      <c r="G133" s="56"/>
      <c r="H133" s="38">
        <f t="shared" si="22"/>
        <v>117</v>
      </c>
      <c r="I133" s="9" t="str">
        <f t="shared" si="17"/>
        <v>-</v>
      </c>
      <c r="J133" s="47">
        <f>IF(H133&gt;'New Lease Yearly'!$E$4,0,M132)</f>
        <v>0</v>
      </c>
      <c r="K133" s="47">
        <f>IF(IF('New Lease Yearly'!$H$4="Yearly",J133*'New Lease Yearly'!$D$4,IF('New Lease Yearly'!$H$4="Quarterly",J133*('New Lease Yearly'!$D$4/4),J133*'New Lease Yearly'!$D$4/12))&gt;0,IF('New Lease Yearly'!$H$4="Yearly",J133*'New Lease Yearly'!$D$4,IF('New Lease Yearly'!$H$4="Quarterly",J133*('New Lease Yearly'!$D$4/4),J133*'New Lease Yearly'!$D$4/12)),-L133-J133)</f>
        <v>0</v>
      </c>
      <c r="L133" s="47">
        <f t="shared" si="18"/>
        <v>0</v>
      </c>
      <c r="M133" s="47">
        <f t="shared" si="19"/>
        <v>0</v>
      </c>
      <c r="N133" s="57"/>
      <c r="O133" s="38">
        <v>117</v>
      </c>
      <c r="P133" s="58">
        <f t="shared" si="23"/>
        <v>86199</v>
      </c>
      <c r="Q133" s="47">
        <f t="shared" si="24"/>
        <v>0</v>
      </c>
      <c r="R133" s="47">
        <f>IF(S132&lt;1,0,-'New Lease Yearly'!$K$4/'New Lease Yearly'!$L$4)</f>
        <v>0</v>
      </c>
      <c r="S133" s="47">
        <f t="shared" si="20"/>
        <v>0</v>
      </c>
      <c r="AE133"/>
      <c r="AF133" s="6"/>
    </row>
    <row r="134" spans="1:32" x14ac:dyDescent="0.25">
      <c r="A134" s="53">
        <f t="shared" si="21"/>
        <v>118</v>
      </c>
      <c r="B134" s="29">
        <f t="shared" si="15"/>
        <v>0</v>
      </c>
      <c r="C134" s="9" t="str">
        <f>IF(D134=0,"-",IF('New Lease Yearly'!$H$4="Yearly",EDATE(C133,12),IF('New Lease Yearly'!$H$4="Quarterly",EDATE(C133,3),EDATE(C133,1))))</f>
        <v>-</v>
      </c>
      <c r="D134" s="54">
        <f>IF(A134&gt;'New Lease Yearly'!$E$4,0,'New Lease Yearly'!$G$4)*((1+$M$4)^(((((IF($H$4="Yearly",ROUNDDOWN(IF(A134-($N$4)&lt;0,0,((A134-($N$4)/(($N$4))))/($N$4)),0),IF($H$4="Monthly",ROUNDDOWN(IF(A134-($N$4*12)&lt;0,0,((A134-(12*$N$4)/((12*$N$4))))/($N$4*12)),0),ROUNDDOWN(IF(A134-($N$4*4)&lt;0,0,((A134-(4*$N$4)/((4*$N$4))))/($N$4*4)),0)))))))))+(IF(A134=$E$4,$J$4,0))</f>
        <v>0</v>
      </c>
      <c r="E134" s="49">
        <f>IF(D134=0,0,1/((1+IF('New Lease Yearly'!$H$4="Yearly",'New Lease Yearly'!$D$4,IF('New Lease Yearly'!$H$4="Quarterly",'New Lease Yearly'!$D$4/4,'New Lease Yearly'!$D$4/12)))^IF($E$17=1,A133,A134)))</f>
        <v>0</v>
      </c>
      <c r="F134" s="55">
        <f t="shared" si="16"/>
        <v>0</v>
      </c>
      <c r="G134" s="56"/>
      <c r="H134" s="38">
        <f t="shared" si="22"/>
        <v>118</v>
      </c>
      <c r="I134" s="9" t="str">
        <f t="shared" si="17"/>
        <v>-</v>
      </c>
      <c r="J134" s="47">
        <f>IF(H134&gt;'New Lease Yearly'!$E$4,0,M133)</f>
        <v>0</v>
      </c>
      <c r="K134" s="47">
        <f>IF(IF('New Lease Yearly'!$H$4="Yearly",J134*'New Lease Yearly'!$D$4,IF('New Lease Yearly'!$H$4="Quarterly",J134*('New Lease Yearly'!$D$4/4),J134*'New Lease Yearly'!$D$4/12))&gt;0,IF('New Lease Yearly'!$H$4="Yearly",J134*'New Lease Yearly'!$D$4,IF('New Lease Yearly'!$H$4="Quarterly",J134*('New Lease Yearly'!$D$4/4),J134*'New Lease Yearly'!$D$4/12)),-L134-J134)</f>
        <v>0</v>
      </c>
      <c r="L134" s="47">
        <f t="shared" si="18"/>
        <v>0</v>
      </c>
      <c r="M134" s="47">
        <f t="shared" si="19"/>
        <v>0</v>
      </c>
      <c r="N134" s="57"/>
      <c r="O134" s="38">
        <v>118</v>
      </c>
      <c r="P134" s="58">
        <f t="shared" si="23"/>
        <v>86565</v>
      </c>
      <c r="Q134" s="47">
        <f t="shared" si="24"/>
        <v>0</v>
      </c>
      <c r="R134" s="47">
        <f>IF(S133&lt;1,0,-'New Lease Yearly'!$K$4/'New Lease Yearly'!$L$4)</f>
        <v>0</v>
      </c>
      <c r="S134" s="47">
        <f t="shared" si="20"/>
        <v>0</v>
      </c>
      <c r="AE134"/>
      <c r="AF134" s="6"/>
    </row>
    <row r="135" spans="1:32" x14ac:dyDescent="0.25">
      <c r="A135" s="53">
        <f t="shared" si="21"/>
        <v>119</v>
      </c>
      <c r="B135" s="29">
        <f t="shared" si="15"/>
        <v>0</v>
      </c>
      <c r="C135" s="9" t="str">
        <f>IF(D135=0,"-",IF('New Lease Yearly'!$H$4="Yearly",EDATE(C134,12),IF('New Lease Yearly'!$H$4="Quarterly",EDATE(C134,3),EDATE(C134,1))))</f>
        <v>-</v>
      </c>
      <c r="D135" s="54">
        <f>IF(A135&gt;'New Lease Yearly'!$E$4,0,'New Lease Yearly'!$G$4)*((1+$M$4)^(((((IF($H$4="Yearly",ROUNDDOWN(IF(A135-($N$4)&lt;0,0,((A135-($N$4)/(($N$4))))/($N$4)),0),IF($H$4="Monthly",ROUNDDOWN(IF(A135-($N$4*12)&lt;0,0,((A135-(12*$N$4)/((12*$N$4))))/($N$4*12)),0),ROUNDDOWN(IF(A135-($N$4*4)&lt;0,0,((A135-(4*$N$4)/((4*$N$4))))/($N$4*4)),0)))))))))+(IF(A135=$E$4,$J$4,0))</f>
        <v>0</v>
      </c>
      <c r="E135" s="49">
        <f>IF(D135=0,0,1/((1+IF('New Lease Yearly'!$H$4="Yearly",'New Lease Yearly'!$D$4,IF('New Lease Yearly'!$H$4="Quarterly",'New Lease Yearly'!$D$4/4,'New Lease Yearly'!$D$4/12)))^IF($E$17=1,A134,A135)))</f>
        <v>0</v>
      </c>
      <c r="F135" s="55">
        <f t="shared" si="16"/>
        <v>0</v>
      </c>
      <c r="G135" s="56"/>
      <c r="H135" s="38">
        <f t="shared" si="22"/>
        <v>119</v>
      </c>
      <c r="I135" s="9" t="str">
        <f t="shared" si="17"/>
        <v>-</v>
      </c>
      <c r="J135" s="47">
        <f>IF(H135&gt;'New Lease Yearly'!$E$4,0,M134)</f>
        <v>0</v>
      </c>
      <c r="K135" s="47">
        <f>IF(IF('New Lease Yearly'!$H$4="Yearly",J135*'New Lease Yearly'!$D$4,IF('New Lease Yearly'!$H$4="Quarterly",J135*('New Lease Yearly'!$D$4/4),J135*'New Lease Yearly'!$D$4/12))&gt;0,IF('New Lease Yearly'!$H$4="Yearly",J135*'New Lease Yearly'!$D$4,IF('New Lease Yearly'!$H$4="Quarterly",J135*('New Lease Yearly'!$D$4/4),J135*'New Lease Yearly'!$D$4/12)),-L135-J135)</f>
        <v>0</v>
      </c>
      <c r="L135" s="47">
        <f t="shared" si="18"/>
        <v>0</v>
      </c>
      <c r="M135" s="47">
        <f t="shared" si="19"/>
        <v>0</v>
      </c>
      <c r="N135" s="57"/>
      <c r="O135" s="38">
        <v>119</v>
      </c>
      <c r="P135" s="58">
        <f t="shared" si="23"/>
        <v>86930</v>
      </c>
      <c r="Q135" s="47">
        <f t="shared" si="24"/>
        <v>0</v>
      </c>
      <c r="R135" s="47">
        <f>IF(S134&lt;1,0,-'New Lease Yearly'!$K$4/'New Lease Yearly'!$L$4)</f>
        <v>0</v>
      </c>
      <c r="S135" s="47">
        <f t="shared" si="20"/>
        <v>0</v>
      </c>
      <c r="AE135"/>
      <c r="AF135" s="6"/>
    </row>
    <row r="136" spans="1:32" x14ac:dyDescent="0.25">
      <c r="A136" s="53">
        <f t="shared" si="21"/>
        <v>120</v>
      </c>
      <c r="B136" s="29">
        <f t="shared" si="15"/>
        <v>0</v>
      </c>
      <c r="C136" s="9" t="str">
        <f>IF(D136=0,"-",IF('New Lease Yearly'!$H$4="Yearly",EDATE(C135,12),IF('New Lease Yearly'!$H$4="Quarterly",EDATE(C135,3),EDATE(C135,1))))</f>
        <v>-</v>
      </c>
      <c r="D136" s="54">
        <f>IF(A136&gt;'New Lease Yearly'!$E$4,0,'New Lease Yearly'!$G$4)*((1+$M$4)^(((((IF($H$4="Yearly",ROUNDDOWN(IF(A136-($N$4)&lt;0,0,((A136-($N$4)/(($N$4))))/($N$4)),0),IF($H$4="Monthly",ROUNDDOWN(IF(A136-($N$4*12)&lt;0,0,((A136-(12*$N$4)/((12*$N$4))))/($N$4*12)),0),ROUNDDOWN(IF(A136-($N$4*4)&lt;0,0,((A136-(4*$N$4)/((4*$N$4))))/($N$4*4)),0)))))))))+(IF(A136=$E$4,$J$4,0))</f>
        <v>0</v>
      </c>
      <c r="E136" s="49">
        <f>IF(D136=0,0,1/((1+IF('New Lease Yearly'!$H$4="Yearly",'New Lease Yearly'!$D$4,IF('New Lease Yearly'!$H$4="Quarterly",'New Lease Yearly'!$D$4/4,'New Lease Yearly'!$D$4/12)))^IF($E$17=1,A135,A136)))</f>
        <v>0</v>
      </c>
      <c r="F136" s="55">
        <f t="shared" si="16"/>
        <v>0</v>
      </c>
      <c r="G136" s="56"/>
      <c r="H136" s="38">
        <f t="shared" si="22"/>
        <v>120</v>
      </c>
      <c r="I136" s="9" t="str">
        <f t="shared" si="17"/>
        <v>-</v>
      </c>
      <c r="J136" s="47">
        <f>IF(H136&gt;'New Lease Yearly'!$E$4,0,M135)</f>
        <v>0</v>
      </c>
      <c r="K136" s="47">
        <f>IF(IF('New Lease Yearly'!$H$4="Yearly",J136*'New Lease Yearly'!$D$4,IF('New Lease Yearly'!$H$4="Quarterly",J136*('New Lease Yearly'!$D$4/4),J136*'New Lease Yearly'!$D$4/12))&gt;0,IF('New Lease Yearly'!$H$4="Yearly",J136*'New Lease Yearly'!$D$4,IF('New Lease Yearly'!$H$4="Quarterly",J136*('New Lease Yearly'!$D$4/4),J136*'New Lease Yearly'!$D$4/12)),-L136-J136)</f>
        <v>0</v>
      </c>
      <c r="L136" s="47">
        <f t="shared" si="18"/>
        <v>0</v>
      </c>
      <c r="M136" s="47">
        <f t="shared" si="19"/>
        <v>0</v>
      </c>
      <c r="N136" s="57"/>
      <c r="O136" s="38">
        <v>120</v>
      </c>
      <c r="P136" s="58">
        <f t="shared" si="23"/>
        <v>87295</v>
      </c>
      <c r="Q136" s="47">
        <f t="shared" si="24"/>
        <v>0</v>
      </c>
      <c r="R136" s="47">
        <f>IF(S135&lt;1,0,-'New Lease Yearly'!$K$4/'New Lease Yearly'!$L$4)</f>
        <v>0</v>
      </c>
      <c r="S136" s="47">
        <f t="shared" si="20"/>
        <v>0</v>
      </c>
      <c r="AE136"/>
      <c r="AF136" s="6"/>
    </row>
    <row r="137" spans="1:32" x14ac:dyDescent="0.25">
      <c r="A137" s="53">
        <f t="shared" si="21"/>
        <v>121</v>
      </c>
      <c r="B137" s="29">
        <f t="shared" si="15"/>
        <v>0</v>
      </c>
      <c r="C137" s="9" t="str">
        <f>IF(D137=0,"-",IF('New Lease Yearly'!$H$4="Yearly",EDATE(C136,12),IF('New Lease Yearly'!$H$4="Quarterly",EDATE(C136,3),EDATE(C136,1))))</f>
        <v>-</v>
      </c>
      <c r="D137" s="54">
        <f>IF(A137&gt;'New Lease Yearly'!$E$4,0,'New Lease Yearly'!$G$4)*((1+$M$4)^(((((IF($H$4="Yearly",ROUNDDOWN(IF(A137-($N$4)&lt;0,0,((A137-($N$4)/(($N$4))))/($N$4)),0),IF($H$4="Monthly",ROUNDDOWN(IF(A137-($N$4*12)&lt;0,0,((A137-(12*$N$4)/((12*$N$4))))/($N$4*12)),0),ROUNDDOWN(IF(A137-($N$4*4)&lt;0,0,((A137-(4*$N$4)/((4*$N$4))))/($N$4*4)),0)))))))))+(IF(A137=$E$4,$J$4,0))</f>
        <v>0</v>
      </c>
      <c r="E137" s="49">
        <f>IF(D137=0,0,1/((1+IF('New Lease Yearly'!$H$4="Yearly",'New Lease Yearly'!$D$4,IF('New Lease Yearly'!$H$4="Quarterly",'New Lease Yearly'!$D$4/4,'New Lease Yearly'!$D$4/12)))^IF($E$17=1,A136,A137)))</f>
        <v>0</v>
      </c>
      <c r="F137" s="55">
        <f t="shared" si="16"/>
        <v>0</v>
      </c>
      <c r="G137" s="56"/>
      <c r="H137" s="38">
        <f t="shared" si="22"/>
        <v>121</v>
      </c>
      <c r="I137" s="9" t="str">
        <f t="shared" si="17"/>
        <v>-</v>
      </c>
      <c r="J137" s="47">
        <f>IF(H137&gt;'New Lease Yearly'!$E$4,0,M136)</f>
        <v>0</v>
      </c>
      <c r="K137" s="47">
        <f>IF(IF('New Lease Yearly'!$H$4="Yearly",J137*'New Lease Yearly'!$D$4,IF('New Lease Yearly'!$H$4="Quarterly",J137*('New Lease Yearly'!$D$4/4),J137*'New Lease Yearly'!$D$4/12))&gt;0,IF('New Lease Yearly'!$H$4="Yearly",J137*'New Lease Yearly'!$D$4,IF('New Lease Yearly'!$H$4="Quarterly",J137*('New Lease Yearly'!$D$4/4),J137*'New Lease Yearly'!$D$4/12)),-L137-J137)</f>
        <v>0</v>
      </c>
      <c r="L137" s="47">
        <f t="shared" si="18"/>
        <v>0</v>
      </c>
      <c r="M137" s="47">
        <f t="shared" si="19"/>
        <v>0</v>
      </c>
      <c r="N137" s="57"/>
      <c r="O137" s="38">
        <v>121</v>
      </c>
      <c r="P137" s="58">
        <f t="shared" si="23"/>
        <v>87660</v>
      </c>
      <c r="Q137" s="47">
        <f t="shared" si="24"/>
        <v>0</v>
      </c>
      <c r="R137" s="47">
        <f>IF(S136&lt;1,0,-'New Lease Yearly'!$K$4/'New Lease Yearly'!$L$4)</f>
        <v>0</v>
      </c>
      <c r="S137" s="47">
        <f t="shared" si="20"/>
        <v>0</v>
      </c>
      <c r="AE137"/>
      <c r="AF137" s="6"/>
    </row>
    <row r="138" spans="1:32" x14ac:dyDescent="0.25">
      <c r="A138" s="53">
        <f t="shared" si="21"/>
        <v>122</v>
      </c>
      <c r="B138" s="29">
        <f t="shared" si="15"/>
        <v>0</v>
      </c>
      <c r="C138" s="9" t="str">
        <f>IF(D138=0,"-",IF('New Lease Yearly'!$H$4="Yearly",EDATE(C137,12),IF('New Lease Yearly'!$H$4="Quarterly",EDATE(C137,3),EDATE(C137,1))))</f>
        <v>-</v>
      </c>
      <c r="D138" s="54">
        <f>IF(A138&gt;'New Lease Yearly'!$E$4,0,'New Lease Yearly'!$G$4)*((1+$M$4)^(((((IF($H$4="Yearly",ROUNDDOWN(IF(A138-($N$4)&lt;0,0,((A138-($N$4)/(($N$4))))/($N$4)),0),IF($H$4="Monthly",ROUNDDOWN(IF(A138-($N$4*12)&lt;0,0,((A138-(12*$N$4)/((12*$N$4))))/($N$4*12)),0),ROUNDDOWN(IF(A138-($N$4*4)&lt;0,0,((A138-(4*$N$4)/((4*$N$4))))/($N$4*4)),0)))))))))+(IF(A138=$E$4,$J$4,0))</f>
        <v>0</v>
      </c>
      <c r="E138" s="49">
        <f>IF(D138=0,0,1/((1+IF('New Lease Yearly'!$H$4="Yearly",'New Lease Yearly'!$D$4,IF('New Lease Yearly'!$H$4="Quarterly",'New Lease Yearly'!$D$4/4,'New Lease Yearly'!$D$4/12)))^IF($E$17=1,A137,A138)))</f>
        <v>0</v>
      </c>
      <c r="F138" s="55">
        <f t="shared" si="16"/>
        <v>0</v>
      </c>
      <c r="G138" s="56"/>
      <c r="H138" s="38">
        <f t="shared" si="22"/>
        <v>122</v>
      </c>
      <c r="I138" s="9" t="str">
        <f t="shared" si="17"/>
        <v>-</v>
      </c>
      <c r="J138" s="47">
        <f>IF(H138&gt;'New Lease Yearly'!$E$4,0,M137)</f>
        <v>0</v>
      </c>
      <c r="K138" s="47">
        <f>IF(IF('New Lease Yearly'!$H$4="Yearly",J138*'New Lease Yearly'!$D$4,IF('New Lease Yearly'!$H$4="Quarterly",J138*('New Lease Yearly'!$D$4/4),J138*'New Lease Yearly'!$D$4/12))&gt;0,IF('New Lease Yearly'!$H$4="Yearly",J138*'New Lease Yearly'!$D$4,IF('New Lease Yearly'!$H$4="Quarterly",J138*('New Lease Yearly'!$D$4/4),J138*'New Lease Yearly'!$D$4/12)),-L138-J138)</f>
        <v>0</v>
      </c>
      <c r="L138" s="47">
        <f t="shared" si="18"/>
        <v>0</v>
      </c>
      <c r="M138" s="47">
        <f t="shared" si="19"/>
        <v>0</v>
      </c>
      <c r="N138" s="57"/>
      <c r="O138" s="38">
        <v>122</v>
      </c>
      <c r="P138" s="58">
        <f t="shared" si="23"/>
        <v>88026</v>
      </c>
      <c r="Q138" s="47">
        <f t="shared" si="24"/>
        <v>0</v>
      </c>
      <c r="R138" s="47">
        <f>IF(S137&lt;1,0,-'New Lease Yearly'!$K$4/'New Lease Yearly'!$L$4)</f>
        <v>0</v>
      </c>
      <c r="S138" s="47">
        <f t="shared" si="20"/>
        <v>0</v>
      </c>
      <c r="AE138"/>
      <c r="AF138" s="6"/>
    </row>
    <row r="139" spans="1:32" x14ac:dyDescent="0.25">
      <c r="A139" s="53">
        <f t="shared" si="21"/>
        <v>123</v>
      </c>
      <c r="B139" s="29">
        <f t="shared" si="15"/>
        <v>0</v>
      </c>
      <c r="C139" s="9" t="str">
        <f>IF(D139=0,"-",IF('New Lease Yearly'!$H$4="Yearly",EDATE(C138,12),IF('New Lease Yearly'!$H$4="Quarterly",EDATE(C138,3),EDATE(C138,1))))</f>
        <v>-</v>
      </c>
      <c r="D139" s="54">
        <f>IF(A139&gt;'New Lease Yearly'!$E$4,0,'New Lease Yearly'!$G$4)*((1+$M$4)^(((((IF($H$4="Yearly",ROUNDDOWN(IF(A139-($N$4)&lt;0,0,((A139-($N$4)/(($N$4))))/($N$4)),0),IF($H$4="Monthly",ROUNDDOWN(IF(A139-($N$4*12)&lt;0,0,((A139-(12*$N$4)/((12*$N$4))))/($N$4*12)),0),ROUNDDOWN(IF(A139-($N$4*4)&lt;0,0,((A139-(4*$N$4)/((4*$N$4))))/($N$4*4)),0)))))))))+(IF(A139=$E$4,$J$4,0))</f>
        <v>0</v>
      </c>
      <c r="E139" s="49">
        <f>IF(D139=0,0,1/((1+IF('New Lease Yearly'!$H$4="Yearly",'New Lease Yearly'!$D$4,IF('New Lease Yearly'!$H$4="Quarterly",'New Lease Yearly'!$D$4/4,'New Lease Yearly'!$D$4/12)))^IF($E$17=1,A138,A139)))</f>
        <v>0</v>
      </c>
      <c r="F139" s="55">
        <f t="shared" si="16"/>
        <v>0</v>
      </c>
      <c r="G139" s="56"/>
      <c r="H139" s="38">
        <f t="shared" si="22"/>
        <v>123</v>
      </c>
      <c r="I139" s="9" t="str">
        <f t="shared" si="17"/>
        <v>-</v>
      </c>
      <c r="J139" s="47">
        <f>IF(H139&gt;'New Lease Yearly'!$E$4,0,M138)</f>
        <v>0</v>
      </c>
      <c r="K139" s="47">
        <f>IF(IF('New Lease Yearly'!$H$4="Yearly",J139*'New Lease Yearly'!$D$4,IF('New Lease Yearly'!$H$4="Quarterly",J139*('New Lease Yearly'!$D$4/4),J139*'New Lease Yearly'!$D$4/12))&gt;0,IF('New Lease Yearly'!$H$4="Yearly",J139*'New Lease Yearly'!$D$4,IF('New Lease Yearly'!$H$4="Quarterly",J139*('New Lease Yearly'!$D$4/4),J139*'New Lease Yearly'!$D$4/12)),-L139-J139)</f>
        <v>0</v>
      </c>
      <c r="L139" s="47">
        <f t="shared" si="18"/>
        <v>0</v>
      </c>
      <c r="M139" s="47">
        <f t="shared" si="19"/>
        <v>0</v>
      </c>
      <c r="N139" s="57"/>
      <c r="O139" s="38">
        <v>123</v>
      </c>
      <c r="P139" s="58">
        <f t="shared" si="23"/>
        <v>88391</v>
      </c>
      <c r="Q139" s="47">
        <f t="shared" si="24"/>
        <v>0</v>
      </c>
      <c r="R139" s="47">
        <f>IF(S138&lt;1,0,-'New Lease Yearly'!$K$4/'New Lease Yearly'!$L$4)</f>
        <v>0</v>
      </c>
      <c r="S139" s="47">
        <f t="shared" si="20"/>
        <v>0</v>
      </c>
      <c r="AE139"/>
      <c r="AF139" s="6"/>
    </row>
    <row r="140" spans="1:32" x14ac:dyDescent="0.25">
      <c r="A140" s="53">
        <f t="shared" si="21"/>
        <v>124</v>
      </c>
      <c r="B140" s="29">
        <f t="shared" si="15"/>
        <v>0</v>
      </c>
      <c r="C140" s="9" t="str">
        <f>IF(D140=0,"-",IF('New Lease Yearly'!$H$4="Yearly",EDATE(C139,12),IF('New Lease Yearly'!$H$4="Quarterly",EDATE(C139,3),EDATE(C139,1))))</f>
        <v>-</v>
      </c>
      <c r="D140" s="54">
        <f>IF(A140&gt;'New Lease Yearly'!$E$4,0,'New Lease Yearly'!$G$4)*((1+$M$4)^(((((IF($H$4="Yearly",ROUNDDOWN(IF(A140-($N$4)&lt;0,0,((A140-($N$4)/(($N$4))))/($N$4)),0),IF($H$4="Monthly",ROUNDDOWN(IF(A140-($N$4*12)&lt;0,0,((A140-(12*$N$4)/((12*$N$4))))/($N$4*12)),0),ROUNDDOWN(IF(A140-($N$4*4)&lt;0,0,((A140-(4*$N$4)/((4*$N$4))))/($N$4*4)),0)))))))))+(IF(A140=$E$4,$J$4,0))</f>
        <v>0</v>
      </c>
      <c r="E140" s="49">
        <f>IF(D140=0,0,1/((1+IF('New Lease Yearly'!$H$4="Yearly",'New Lease Yearly'!$D$4,IF('New Lease Yearly'!$H$4="Quarterly",'New Lease Yearly'!$D$4/4,'New Lease Yearly'!$D$4/12)))^IF($E$17=1,A139,A140)))</f>
        <v>0</v>
      </c>
      <c r="F140" s="55">
        <f t="shared" si="16"/>
        <v>0</v>
      </c>
      <c r="G140" s="56"/>
      <c r="H140" s="38">
        <f t="shared" si="22"/>
        <v>124</v>
      </c>
      <c r="I140" s="9" t="str">
        <f t="shared" si="17"/>
        <v>-</v>
      </c>
      <c r="J140" s="47">
        <f>IF(H140&gt;'New Lease Yearly'!$E$4,0,M139)</f>
        <v>0</v>
      </c>
      <c r="K140" s="47">
        <f>IF(IF('New Lease Yearly'!$H$4="Yearly",J140*'New Lease Yearly'!$D$4,IF('New Lease Yearly'!$H$4="Quarterly",J140*('New Lease Yearly'!$D$4/4),J140*'New Lease Yearly'!$D$4/12))&gt;0,IF('New Lease Yearly'!$H$4="Yearly",J140*'New Lease Yearly'!$D$4,IF('New Lease Yearly'!$H$4="Quarterly",J140*('New Lease Yearly'!$D$4/4),J140*'New Lease Yearly'!$D$4/12)),-L140-J140)</f>
        <v>0</v>
      </c>
      <c r="L140" s="47">
        <f t="shared" si="18"/>
        <v>0</v>
      </c>
      <c r="M140" s="47">
        <f t="shared" si="19"/>
        <v>0</v>
      </c>
      <c r="N140" s="57"/>
      <c r="O140" s="38">
        <v>124</v>
      </c>
      <c r="P140" s="58">
        <f t="shared" si="23"/>
        <v>88756</v>
      </c>
      <c r="Q140" s="47">
        <f t="shared" si="24"/>
        <v>0</v>
      </c>
      <c r="R140" s="47">
        <f>IF(S139&lt;1,0,-'New Lease Yearly'!$K$4/'New Lease Yearly'!$L$4)</f>
        <v>0</v>
      </c>
      <c r="S140" s="47">
        <f t="shared" si="20"/>
        <v>0</v>
      </c>
      <c r="AE140"/>
      <c r="AF140" s="6"/>
    </row>
    <row r="141" spans="1:32" x14ac:dyDescent="0.25">
      <c r="A141" s="53">
        <f t="shared" si="21"/>
        <v>125</v>
      </c>
      <c r="B141" s="29">
        <f t="shared" si="15"/>
        <v>0</v>
      </c>
      <c r="C141" s="9" t="str">
        <f>IF(D141=0,"-",IF('New Lease Yearly'!$H$4="Yearly",EDATE(C140,12),IF('New Lease Yearly'!$H$4="Quarterly",EDATE(C140,3),EDATE(C140,1))))</f>
        <v>-</v>
      </c>
      <c r="D141" s="54">
        <f>IF(A141&gt;'New Lease Yearly'!$E$4,0,'New Lease Yearly'!$G$4)*((1+$M$4)^(((((IF($H$4="Yearly",ROUNDDOWN(IF(A141-($N$4)&lt;0,0,((A141-($N$4)/(($N$4))))/($N$4)),0),IF($H$4="Monthly",ROUNDDOWN(IF(A141-($N$4*12)&lt;0,0,((A141-(12*$N$4)/((12*$N$4))))/($N$4*12)),0),ROUNDDOWN(IF(A141-($N$4*4)&lt;0,0,((A141-(4*$N$4)/((4*$N$4))))/($N$4*4)),0)))))))))+(IF(A141=$E$4,$J$4,0))</f>
        <v>0</v>
      </c>
      <c r="E141" s="49">
        <f>IF(D141=0,0,1/((1+IF('New Lease Yearly'!$H$4="Yearly",'New Lease Yearly'!$D$4,IF('New Lease Yearly'!$H$4="Quarterly",'New Lease Yearly'!$D$4/4,'New Lease Yearly'!$D$4/12)))^IF($E$17=1,A140,A141)))</f>
        <v>0</v>
      </c>
      <c r="F141" s="55">
        <f t="shared" si="16"/>
        <v>0</v>
      </c>
      <c r="G141" s="56"/>
      <c r="H141" s="38">
        <f t="shared" si="22"/>
        <v>125</v>
      </c>
      <c r="I141" s="9" t="str">
        <f t="shared" si="17"/>
        <v>-</v>
      </c>
      <c r="J141" s="47">
        <f>IF(H141&gt;'New Lease Yearly'!$E$4,0,M140)</f>
        <v>0</v>
      </c>
      <c r="K141" s="47">
        <f>IF(IF('New Lease Yearly'!$H$4="Yearly",J141*'New Lease Yearly'!$D$4,IF('New Lease Yearly'!$H$4="Quarterly",J141*('New Lease Yearly'!$D$4/4),J141*'New Lease Yearly'!$D$4/12))&gt;0,IF('New Lease Yearly'!$H$4="Yearly",J141*'New Lease Yearly'!$D$4,IF('New Lease Yearly'!$H$4="Quarterly",J141*('New Lease Yearly'!$D$4/4),J141*'New Lease Yearly'!$D$4/12)),-L141-J141)</f>
        <v>0</v>
      </c>
      <c r="L141" s="47">
        <f t="shared" si="18"/>
        <v>0</v>
      </c>
      <c r="M141" s="47">
        <f t="shared" si="19"/>
        <v>0</v>
      </c>
      <c r="N141" s="57"/>
      <c r="O141" s="38">
        <v>125</v>
      </c>
      <c r="P141" s="58">
        <f t="shared" si="23"/>
        <v>89121</v>
      </c>
      <c r="Q141" s="47">
        <f t="shared" si="24"/>
        <v>0</v>
      </c>
      <c r="R141" s="47">
        <f>IF(S140&lt;1,0,-'New Lease Yearly'!$K$4/'New Lease Yearly'!$L$4)</f>
        <v>0</v>
      </c>
      <c r="S141" s="47">
        <f t="shared" si="20"/>
        <v>0</v>
      </c>
      <c r="AE141"/>
      <c r="AF141" s="6"/>
    </row>
    <row r="142" spans="1:32" x14ac:dyDescent="0.25">
      <c r="A142" s="53">
        <f t="shared" si="21"/>
        <v>126</v>
      </c>
      <c r="B142" s="29">
        <f t="shared" si="15"/>
        <v>0</v>
      </c>
      <c r="C142" s="9" t="str">
        <f>IF(D142=0,"-",IF('New Lease Yearly'!$H$4="Yearly",EDATE(C141,12),IF('New Lease Yearly'!$H$4="Quarterly",EDATE(C141,3),EDATE(C141,1))))</f>
        <v>-</v>
      </c>
      <c r="D142" s="54">
        <f>IF(A142&gt;'New Lease Yearly'!$E$4,0,'New Lease Yearly'!$G$4)*((1+$M$4)^(((((IF($H$4="Yearly",ROUNDDOWN(IF(A142-($N$4)&lt;0,0,((A142-($N$4)/(($N$4))))/($N$4)),0),IF($H$4="Monthly",ROUNDDOWN(IF(A142-($N$4*12)&lt;0,0,((A142-(12*$N$4)/((12*$N$4))))/($N$4*12)),0),ROUNDDOWN(IF(A142-($N$4*4)&lt;0,0,((A142-(4*$N$4)/((4*$N$4))))/($N$4*4)),0)))))))))+(IF(A142=$E$4,$J$4,0))</f>
        <v>0</v>
      </c>
      <c r="E142" s="49">
        <f>IF(D142=0,0,1/((1+IF('New Lease Yearly'!$H$4="Yearly",'New Lease Yearly'!$D$4,IF('New Lease Yearly'!$H$4="Quarterly",'New Lease Yearly'!$D$4/4,'New Lease Yearly'!$D$4/12)))^IF($E$17=1,A141,A142)))</f>
        <v>0</v>
      </c>
      <c r="F142" s="55">
        <f t="shared" si="16"/>
        <v>0</v>
      </c>
      <c r="G142" s="56"/>
      <c r="H142" s="38">
        <f t="shared" si="22"/>
        <v>126</v>
      </c>
      <c r="I142" s="9" t="str">
        <f t="shared" si="17"/>
        <v>-</v>
      </c>
      <c r="J142" s="47">
        <f>IF(H142&gt;'New Lease Yearly'!$E$4,0,M141)</f>
        <v>0</v>
      </c>
      <c r="K142" s="47">
        <f>IF(IF('New Lease Yearly'!$H$4="Yearly",J142*'New Lease Yearly'!$D$4,IF('New Lease Yearly'!$H$4="Quarterly",J142*('New Lease Yearly'!$D$4/4),J142*'New Lease Yearly'!$D$4/12))&gt;0,IF('New Lease Yearly'!$H$4="Yearly",J142*'New Lease Yearly'!$D$4,IF('New Lease Yearly'!$H$4="Quarterly",J142*('New Lease Yearly'!$D$4/4),J142*'New Lease Yearly'!$D$4/12)),-L142-J142)</f>
        <v>0</v>
      </c>
      <c r="L142" s="47">
        <f t="shared" si="18"/>
        <v>0</v>
      </c>
      <c r="M142" s="47">
        <f t="shared" si="19"/>
        <v>0</v>
      </c>
      <c r="N142" s="57"/>
      <c r="O142" s="38">
        <v>126</v>
      </c>
      <c r="P142" s="58">
        <f t="shared" si="23"/>
        <v>89487</v>
      </c>
      <c r="Q142" s="47">
        <f t="shared" si="24"/>
        <v>0</v>
      </c>
      <c r="R142" s="47">
        <f>IF(S141&lt;1,0,-'New Lease Yearly'!$K$4/'New Lease Yearly'!$L$4)</f>
        <v>0</v>
      </c>
      <c r="S142" s="47">
        <f t="shared" si="20"/>
        <v>0</v>
      </c>
      <c r="AE142"/>
      <c r="AF142" s="6"/>
    </row>
    <row r="143" spans="1:32" x14ac:dyDescent="0.25">
      <c r="A143" s="53">
        <f t="shared" si="21"/>
        <v>127</v>
      </c>
      <c r="B143" s="29">
        <f t="shared" si="15"/>
        <v>0</v>
      </c>
      <c r="C143" s="9" t="str">
        <f>IF(D143=0,"-",IF('New Lease Yearly'!$H$4="Yearly",EDATE(C142,12),IF('New Lease Yearly'!$H$4="Quarterly",EDATE(C142,3),EDATE(C142,1))))</f>
        <v>-</v>
      </c>
      <c r="D143" s="54">
        <f>IF(A143&gt;'New Lease Yearly'!$E$4,0,'New Lease Yearly'!$G$4)*((1+$M$4)^(((((IF($H$4="Yearly",ROUNDDOWN(IF(A143-($N$4)&lt;0,0,((A143-($N$4)/(($N$4))))/($N$4)),0),IF($H$4="Monthly",ROUNDDOWN(IF(A143-($N$4*12)&lt;0,0,((A143-(12*$N$4)/((12*$N$4))))/($N$4*12)),0),ROUNDDOWN(IF(A143-($N$4*4)&lt;0,0,((A143-(4*$N$4)/((4*$N$4))))/($N$4*4)),0)))))))))+(IF(A143=$E$4,$J$4,0))</f>
        <v>0</v>
      </c>
      <c r="E143" s="49">
        <f>IF(D143=0,0,1/((1+IF('New Lease Yearly'!$H$4="Yearly",'New Lease Yearly'!$D$4,IF('New Lease Yearly'!$H$4="Quarterly",'New Lease Yearly'!$D$4/4,'New Lease Yearly'!$D$4/12)))^IF($E$17=1,A142,A143)))</f>
        <v>0</v>
      </c>
      <c r="F143" s="55">
        <f t="shared" si="16"/>
        <v>0</v>
      </c>
      <c r="G143" s="56"/>
      <c r="H143" s="38">
        <f t="shared" si="22"/>
        <v>127</v>
      </c>
      <c r="I143" s="9" t="str">
        <f t="shared" si="17"/>
        <v>-</v>
      </c>
      <c r="J143" s="47">
        <f>IF(H143&gt;'New Lease Yearly'!$E$4,0,M142)</f>
        <v>0</v>
      </c>
      <c r="K143" s="47">
        <f>IF(IF('New Lease Yearly'!$H$4="Yearly",J143*'New Lease Yearly'!$D$4,IF('New Lease Yearly'!$H$4="Quarterly",J143*('New Lease Yearly'!$D$4/4),J143*'New Lease Yearly'!$D$4/12))&gt;0,IF('New Lease Yearly'!$H$4="Yearly",J143*'New Lease Yearly'!$D$4,IF('New Lease Yearly'!$H$4="Quarterly",J143*('New Lease Yearly'!$D$4/4),J143*'New Lease Yearly'!$D$4/12)),-L143-J143)</f>
        <v>0</v>
      </c>
      <c r="L143" s="47">
        <f t="shared" si="18"/>
        <v>0</v>
      </c>
      <c r="M143" s="47">
        <f t="shared" si="19"/>
        <v>0</v>
      </c>
      <c r="N143" s="57"/>
      <c r="O143" s="38">
        <v>127</v>
      </c>
      <c r="P143" s="58">
        <f t="shared" si="23"/>
        <v>89852</v>
      </c>
      <c r="Q143" s="47">
        <f t="shared" si="24"/>
        <v>0</v>
      </c>
      <c r="R143" s="47">
        <f>IF(S142&lt;1,0,-'New Lease Yearly'!$K$4/'New Lease Yearly'!$L$4)</f>
        <v>0</v>
      </c>
      <c r="S143" s="47">
        <f t="shared" si="20"/>
        <v>0</v>
      </c>
      <c r="AE143"/>
      <c r="AF143" s="6"/>
    </row>
    <row r="144" spans="1:32" x14ac:dyDescent="0.25">
      <c r="A144" s="53">
        <f t="shared" si="21"/>
        <v>128</v>
      </c>
      <c r="B144" s="29">
        <f t="shared" si="15"/>
        <v>0</v>
      </c>
      <c r="C144" s="9" t="str">
        <f>IF(D144=0,"-",IF('New Lease Yearly'!$H$4="Yearly",EDATE(C143,12),IF('New Lease Yearly'!$H$4="Quarterly",EDATE(C143,3),EDATE(C143,1))))</f>
        <v>-</v>
      </c>
      <c r="D144" s="54">
        <f>IF(A144&gt;'New Lease Yearly'!$E$4,0,'New Lease Yearly'!$G$4)*((1+$M$4)^(((((IF($H$4="Yearly",ROUNDDOWN(IF(A144-($N$4)&lt;0,0,((A144-($N$4)/(($N$4))))/($N$4)),0),IF($H$4="Monthly",ROUNDDOWN(IF(A144-($N$4*12)&lt;0,0,((A144-(12*$N$4)/((12*$N$4))))/($N$4*12)),0),ROUNDDOWN(IF(A144-($N$4*4)&lt;0,0,((A144-(4*$N$4)/((4*$N$4))))/($N$4*4)),0)))))))))+(IF(A144=$E$4,$J$4,0))</f>
        <v>0</v>
      </c>
      <c r="E144" s="49">
        <f>IF(D144=0,0,1/((1+IF('New Lease Yearly'!$H$4="Yearly",'New Lease Yearly'!$D$4,IF('New Lease Yearly'!$H$4="Quarterly",'New Lease Yearly'!$D$4/4,'New Lease Yearly'!$D$4/12)))^IF($E$17=1,A143,A144)))</f>
        <v>0</v>
      </c>
      <c r="F144" s="55">
        <f t="shared" si="16"/>
        <v>0</v>
      </c>
      <c r="G144" s="56"/>
      <c r="H144" s="38">
        <f t="shared" si="22"/>
        <v>128</v>
      </c>
      <c r="I144" s="9" t="str">
        <f t="shared" si="17"/>
        <v>-</v>
      </c>
      <c r="J144" s="47">
        <f>IF(H144&gt;'New Lease Yearly'!$E$4,0,M143)</f>
        <v>0</v>
      </c>
      <c r="K144" s="47">
        <f>IF(IF('New Lease Yearly'!$H$4="Yearly",J144*'New Lease Yearly'!$D$4,IF('New Lease Yearly'!$H$4="Quarterly",J144*('New Lease Yearly'!$D$4/4),J144*'New Lease Yearly'!$D$4/12))&gt;0,IF('New Lease Yearly'!$H$4="Yearly",J144*'New Lease Yearly'!$D$4,IF('New Lease Yearly'!$H$4="Quarterly",J144*('New Lease Yearly'!$D$4/4),J144*'New Lease Yearly'!$D$4/12)),-L144-J144)</f>
        <v>0</v>
      </c>
      <c r="L144" s="47">
        <f t="shared" si="18"/>
        <v>0</v>
      </c>
      <c r="M144" s="47">
        <f t="shared" si="19"/>
        <v>0</v>
      </c>
      <c r="N144" s="57"/>
      <c r="O144" s="38">
        <v>128</v>
      </c>
      <c r="P144" s="58">
        <f t="shared" si="23"/>
        <v>90217</v>
      </c>
      <c r="Q144" s="47">
        <f t="shared" si="24"/>
        <v>0</v>
      </c>
      <c r="R144" s="47">
        <f>IF(S143&lt;1,0,-'New Lease Yearly'!$K$4/'New Lease Yearly'!$L$4)</f>
        <v>0</v>
      </c>
      <c r="S144" s="47">
        <f t="shared" si="20"/>
        <v>0</v>
      </c>
      <c r="AE144"/>
      <c r="AF144" s="6"/>
    </row>
    <row r="145" spans="1:32" x14ac:dyDescent="0.25">
      <c r="A145" s="53">
        <f t="shared" si="21"/>
        <v>129</v>
      </c>
      <c r="B145" s="29">
        <f t="shared" ref="B145:B208" si="25">IF(C145="-",0,YEAR(C145))</f>
        <v>0</v>
      </c>
      <c r="C145" s="9" t="str">
        <f>IF(D145=0,"-",IF('New Lease Yearly'!$H$4="Yearly",EDATE(C144,12),IF('New Lease Yearly'!$H$4="Quarterly",EDATE(C144,3),EDATE(C144,1))))</f>
        <v>-</v>
      </c>
      <c r="D145" s="54">
        <f>IF(A145&gt;'New Lease Yearly'!$E$4,0,'New Lease Yearly'!$G$4)*((1+$M$4)^(((((IF($H$4="Yearly",ROUNDDOWN(IF(A145-($N$4)&lt;0,0,((A145-($N$4)/(($N$4))))/($N$4)),0),IF($H$4="Monthly",ROUNDDOWN(IF(A145-($N$4*12)&lt;0,0,((A145-(12*$N$4)/((12*$N$4))))/($N$4*12)),0),ROUNDDOWN(IF(A145-($N$4*4)&lt;0,0,((A145-(4*$N$4)/((4*$N$4))))/($N$4*4)),0)))))))))+(IF(A145=$E$4,$J$4,0))</f>
        <v>0</v>
      </c>
      <c r="E145" s="49">
        <f>IF(D145=0,0,1/((1+IF('New Lease Yearly'!$H$4="Yearly",'New Lease Yearly'!$D$4,IF('New Lease Yearly'!$H$4="Quarterly",'New Lease Yearly'!$D$4/4,'New Lease Yearly'!$D$4/12)))^IF($E$17=1,A144,A145)))</f>
        <v>0</v>
      </c>
      <c r="F145" s="55">
        <f t="shared" ref="F145:F208" si="26">D145*E145</f>
        <v>0</v>
      </c>
      <c r="G145" s="56"/>
      <c r="H145" s="38">
        <f t="shared" si="22"/>
        <v>129</v>
      </c>
      <c r="I145" s="9" t="str">
        <f t="shared" ref="I145:I208" si="27">C145</f>
        <v>-</v>
      </c>
      <c r="J145" s="47">
        <f>IF(H145&gt;'New Lease Yearly'!$E$4,0,M144)</f>
        <v>0</v>
      </c>
      <c r="K145" s="47">
        <f>IF(IF('New Lease Yearly'!$H$4="Yearly",J145*'New Lease Yearly'!$D$4,IF('New Lease Yearly'!$H$4="Quarterly",J145*('New Lease Yearly'!$D$4/4),J145*'New Lease Yearly'!$D$4/12))&gt;0,IF('New Lease Yearly'!$H$4="Yearly",J145*'New Lease Yearly'!$D$4,IF('New Lease Yearly'!$H$4="Quarterly",J145*('New Lease Yearly'!$D$4/4),J145*'New Lease Yearly'!$D$4/12)),-L145-J145)</f>
        <v>0</v>
      </c>
      <c r="L145" s="47">
        <f t="shared" si="18"/>
        <v>0</v>
      </c>
      <c r="M145" s="47">
        <f t="shared" si="19"/>
        <v>0</v>
      </c>
      <c r="N145" s="57"/>
      <c r="O145" s="38">
        <v>129</v>
      </c>
      <c r="P145" s="58">
        <f t="shared" si="23"/>
        <v>90582</v>
      </c>
      <c r="Q145" s="47">
        <f t="shared" si="24"/>
        <v>0</v>
      </c>
      <c r="R145" s="47">
        <f>IF(S144&lt;1,0,-'New Lease Yearly'!$K$4/'New Lease Yearly'!$L$4)</f>
        <v>0</v>
      </c>
      <c r="S145" s="47">
        <f t="shared" si="20"/>
        <v>0</v>
      </c>
      <c r="AE145"/>
      <c r="AF145" s="6"/>
    </row>
    <row r="146" spans="1:32" x14ac:dyDescent="0.25">
      <c r="A146" s="53">
        <f t="shared" si="21"/>
        <v>130</v>
      </c>
      <c r="B146" s="29">
        <f t="shared" si="25"/>
        <v>0</v>
      </c>
      <c r="C146" s="9" t="str">
        <f>IF(D146=0,"-",IF('New Lease Yearly'!$H$4="Yearly",EDATE(C145,12),IF('New Lease Yearly'!$H$4="Quarterly",EDATE(C145,3),EDATE(C145,1))))</f>
        <v>-</v>
      </c>
      <c r="D146" s="54">
        <f>IF(A146&gt;'New Lease Yearly'!$E$4,0,'New Lease Yearly'!$G$4)*((1+$M$4)^(((((IF($H$4="Yearly",ROUNDDOWN(IF(A146-($N$4)&lt;0,0,((A146-($N$4)/(($N$4))))/($N$4)),0),IF($H$4="Monthly",ROUNDDOWN(IF(A146-($N$4*12)&lt;0,0,((A146-(12*$N$4)/((12*$N$4))))/($N$4*12)),0),ROUNDDOWN(IF(A146-($N$4*4)&lt;0,0,((A146-(4*$N$4)/((4*$N$4))))/($N$4*4)),0)))))))))+(IF(A146=$E$4,$J$4,0))</f>
        <v>0</v>
      </c>
      <c r="E146" s="49">
        <f>IF(D146=0,0,1/((1+IF('New Lease Yearly'!$H$4="Yearly",'New Lease Yearly'!$D$4,IF('New Lease Yearly'!$H$4="Quarterly",'New Lease Yearly'!$D$4/4,'New Lease Yearly'!$D$4/12)))^IF($E$17=1,A145,A146)))</f>
        <v>0</v>
      </c>
      <c r="F146" s="55">
        <f t="shared" si="26"/>
        <v>0</v>
      </c>
      <c r="G146" s="56"/>
      <c r="H146" s="38">
        <f t="shared" si="22"/>
        <v>130</v>
      </c>
      <c r="I146" s="9" t="str">
        <f t="shared" si="27"/>
        <v>-</v>
      </c>
      <c r="J146" s="47">
        <f>IF(H146&gt;'New Lease Yearly'!$E$4,0,M145)</f>
        <v>0</v>
      </c>
      <c r="K146" s="47">
        <f>IF(IF('New Lease Yearly'!$H$4="Yearly",J146*'New Lease Yearly'!$D$4,IF('New Lease Yearly'!$H$4="Quarterly",J146*('New Lease Yearly'!$D$4/4),J146*'New Lease Yearly'!$D$4/12))&gt;0,IF('New Lease Yearly'!$H$4="Yearly",J146*'New Lease Yearly'!$D$4,IF('New Lease Yearly'!$H$4="Quarterly",J146*('New Lease Yearly'!$D$4/4),J146*'New Lease Yearly'!$D$4/12)),-L146-J146)</f>
        <v>0</v>
      </c>
      <c r="L146" s="47">
        <f t="shared" ref="L146:L209" si="28">D146</f>
        <v>0</v>
      </c>
      <c r="M146" s="47">
        <f t="shared" ref="M146:M209" si="29">J146+K146-L146</f>
        <v>0</v>
      </c>
      <c r="N146" s="57"/>
      <c r="O146" s="38">
        <v>130</v>
      </c>
      <c r="P146" s="58">
        <f t="shared" si="23"/>
        <v>90948</v>
      </c>
      <c r="Q146" s="47">
        <f t="shared" si="24"/>
        <v>0</v>
      </c>
      <c r="R146" s="47">
        <f>IF(S145&lt;1,0,-'New Lease Yearly'!$K$4/'New Lease Yearly'!$L$4)</f>
        <v>0</v>
      </c>
      <c r="S146" s="47">
        <f t="shared" ref="S146:S209" si="30">IF(S145&lt;1,0,SUM(Q146:R146))</f>
        <v>0</v>
      </c>
      <c r="AE146"/>
      <c r="AF146" s="6"/>
    </row>
    <row r="147" spans="1:32" x14ac:dyDescent="0.25">
      <c r="A147" s="53">
        <f t="shared" ref="A147:A210" si="31">A146+1</f>
        <v>131</v>
      </c>
      <c r="B147" s="29">
        <f t="shared" si="25"/>
        <v>0</v>
      </c>
      <c r="C147" s="9" t="str">
        <f>IF(D147=0,"-",IF('New Lease Yearly'!$H$4="Yearly",EDATE(C146,12),IF('New Lease Yearly'!$H$4="Quarterly",EDATE(C146,3),EDATE(C146,1))))</f>
        <v>-</v>
      </c>
      <c r="D147" s="54">
        <f>IF(A147&gt;'New Lease Yearly'!$E$4,0,'New Lease Yearly'!$G$4)*((1+$M$4)^(((((IF($H$4="Yearly",ROUNDDOWN(IF(A147-($N$4)&lt;0,0,((A147-($N$4)/(($N$4))))/($N$4)),0),IF($H$4="Monthly",ROUNDDOWN(IF(A147-($N$4*12)&lt;0,0,((A147-(12*$N$4)/((12*$N$4))))/($N$4*12)),0),ROUNDDOWN(IF(A147-($N$4*4)&lt;0,0,((A147-(4*$N$4)/((4*$N$4))))/($N$4*4)),0)))))))))+(IF(A147=$E$4,$J$4,0))</f>
        <v>0</v>
      </c>
      <c r="E147" s="49">
        <f>IF(D147=0,0,1/((1+IF('New Lease Yearly'!$H$4="Yearly",'New Lease Yearly'!$D$4,IF('New Lease Yearly'!$H$4="Quarterly",'New Lease Yearly'!$D$4/4,'New Lease Yearly'!$D$4/12)))^IF($E$17=1,A146,A147)))</f>
        <v>0</v>
      </c>
      <c r="F147" s="55">
        <f t="shared" si="26"/>
        <v>0</v>
      </c>
      <c r="G147" s="56"/>
      <c r="H147" s="38">
        <f t="shared" ref="H147:H210" si="32">H146+1</f>
        <v>131</v>
      </c>
      <c r="I147" s="9" t="str">
        <f t="shared" si="27"/>
        <v>-</v>
      </c>
      <c r="J147" s="47">
        <f>IF(H147&gt;'New Lease Yearly'!$E$4,0,M146)</f>
        <v>0</v>
      </c>
      <c r="K147" s="47">
        <f>IF(IF('New Lease Yearly'!$H$4="Yearly",J147*'New Lease Yearly'!$D$4,IF('New Lease Yearly'!$H$4="Quarterly",J147*('New Lease Yearly'!$D$4/4),J147*'New Lease Yearly'!$D$4/12))&gt;0,IF('New Lease Yearly'!$H$4="Yearly",J147*'New Lease Yearly'!$D$4,IF('New Lease Yearly'!$H$4="Quarterly",J147*('New Lease Yearly'!$D$4/4),J147*'New Lease Yearly'!$D$4/12)),-L147-J147)</f>
        <v>0</v>
      </c>
      <c r="L147" s="47">
        <f t="shared" si="28"/>
        <v>0</v>
      </c>
      <c r="M147" s="47">
        <f t="shared" si="29"/>
        <v>0</v>
      </c>
      <c r="N147" s="57"/>
      <c r="O147" s="38">
        <v>131</v>
      </c>
      <c r="P147" s="58">
        <f t="shared" ref="P147:P210" si="33">DATE(YEAR(P146)+1,MONTH(P146),DAY(P146))</f>
        <v>91313</v>
      </c>
      <c r="Q147" s="47">
        <f t="shared" ref="Q147:Q210" si="34">S146</f>
        <v>0</v>
      </c>
      <c r="R147" s="47">
        <f>IF(S146&lt;1,0,-'New Lease Yearly'!$K$4/'New Lease Yearly'!$L$4)</f>
        <v>0</v>
      </c>
      <c r="S147" s="47">
        <f t="shared" si="30"/>
        <v>0</v>
      </c>
      <c r="AE147"/>
      <c r="AF147" s="6"/>
    </row>
    <row r="148" spans="1:32" x14ac:dyDescent="0.25">
      <c r="A148" s="53">
        <f t="shared" si="31"/>
        <v>132</v>
      </c>
      <c r="B148" s="29">
        <f t="shared" si="25"/>
        <v>0</v>
      </c>
      <c r="C148" s="9" t="str">
        <f>IF(D148=0,"-",IF('New Lease Yearly'!$H$4="Yearly",EDATE(C147,12),IF('New Lease Yearly'!$H$4="Quarterly",EDATE(C147,3),EDATE(C147,1))))</f>
        <v>-</v>
      </c>
      <c r="D148" s="54">
        <f>IF(A148&gt;'New Lease Yearly'!$E$4,0,'New Lease Yearly'!$G$4)*((1+$M$4)^(((((IF($H$4="Yearly",ROUNDDOWN(IF(A148-($N$4)&lt;0,0,((A148-($N$4)/(($N$4))))/($N$4)),0),IF($H$4="Monthly",ROUNDDOWN(IF(A148-($N$4*12)&lt;0,0,((A148-(12*$N$4)/((12*$N$4))))/($N$4*12)),0),ROUNDDOWN(IF(A148-($N$4*4)&lt;0,0,((A148-(4*$N$4)/((4*$N$4))))/($N$4*4)),0)))))))))+(IF(A148=$E$4,$J$4,0))</f>
        <v>0</v>
      </c>
      <c r="E148" s="49">
        <f>IF(D148=0,0,1/((1+IF('New Lease Yearly'!$H$4="Yearly",'New Lease Yearly'!$D$4,IF('New Lease Yearly'!$H$4="Quarterly",'New Lease Yearly'!$D$4/4,'New Lease Yearly'!$D$4/12)))^IF($E$17=1,A147,A148)))</f>
        <v>0</v>
      </c>
      <c r="F148" s="55">
        <f t="shared" si="26"/>
        <v>0</v>
      </c>
      <c r="G148" s="56"/>
      <c r="H148" s="38">
        <f t="shared" si="32"/>
        <v>132</v>
      </c>
      <c r="I148" s="9" t="str">
        <f t="shared" si="27"/>
        <v>-</v>
      </c>
      <c r="J148" s="47">
        <f>IF(H148&gt;'New Lease Yearly'!$E$4,0,M147)</f>
        <v>0</v>
      </c>
      <c r="K148" s="47">
        <f>IF(IF('New Lease Yearly'!$H$4="Yearly",J148*'New Lease Yearly'!$D$4,IF('New Lease Yearly'!$H$4="Quarterly",J148*('New Lease Yearly'!$D$4/4),J148*'New Lease Yearly'!$D$4/12))&gt;0,IF('New Lease Yearly'!$H$4="Yearly",J148*'New Lease Yearly'!$D$4,IF('New Lease Yearly'!$H$4="Quarterly",J148*('New Lease Yearly'!$D$4/4),J148*'New Lease Yearly'!$D$4/12)),-L148-J148)</f>
        <v>0</v>
      </c>
      <c r="L148" s="47">
        <f t="shared" si="28"/>
        <v>0</v>
      </c>
      <c r="M148" s="47">
        <f t="shared" si="29"/>
        <v>0</v>
      </c>
      <c r="N148" s="57"/>
      <c r="O148" s="38">
        <v>132</v>
      </c>
      <c r="P148" s="58">
        <f t="shared" si="33"/>
        <v>91678</v>
      </c>
      <c r="Q148" s="47">
        <f t="shared" si="34"/>
        <v>0</v>
      </c>
      <c r="R148" s="47">
        <f>IF(S147&lt;1,0,-'New Lease Yearly'!$K$4/'New Lease Yearly'!$L$4)</f>
        <v>0</v>
      </c>
      <c r="S148" s="47">
        <f t="shared" si="30"/>
        <v>0</v>
      </c>
      <c r="AE148"/>
      <c r="AF148" s="6"/>
    </row>
    <row r="149" spans="1:32" x14ac:dyDescent="0.25">
      <c r="A149" s="53">
        <f t="shared" si="31"/>
        <v>133</v>
      </c>
      <c r="B149" s="29">
        <f t="shared" si="25"/>
        <v>0</v>
      </c>
      <c r="C149" s="9" t="str">
        <f>IF(D149=0,"-",IF('New Lease Yearly'!$H$4="Yearly",EDATE(C148,12),IF('New Lease Yearly'!$H$4="Quarterly",EDATE(C148,3),EDATE(C148,1))))</f>
        <v>-</v>
      </c>
      <c r="D149" s="54">
        <f>IF(A149&gt;'New Lease Yearly'!$E$4,0,'New Lease Yearly'!$G$4)*((1+$M$4)^(((((IF($H$4="Yearly",ROUNDDOWN(IF(A149-($N$4)&lt;0,0,((A149-($N$4)/(($N$4))))/($N$4)),0),IF($H$4="Monthly",ROUNDDOWN(IF(A149-($N$4*12)&lt;0,0,((A149-(12*$N$4)/((12*$N$4))))/($N$4*12)),0),ROUNDDOWN(IF(A149-($N$4*4)&lt;0,0,((A149-(4*$N$4)/((4*$N$4))))/($N$4*4)),0)))))))))+(IF(A149=$E$4,$J$4,0))</f>
        <v>0</v>
      </c>
      <c r="E149" s="49">
        <f>IF(D149=0,0,1/((1+IF('New Lease Yearly'!$H$4="Yearly",'New Lease Yearly'!$D$4,IF('New Lease Yearly'!$H$4="Quarterly",'New Lease Yearly'!$D$4/4,'New Lease Yearly'!$D$4/12)))^IF($E$17=1,A148,A149)))</f>
        <v>0</v>
      </c>
      <c r="F149" s="55">
        <f t="shared" si="26"/>
        <v>0</v>
      </c>
      <c r="G149" s="56"/>
      <c r="H149" s="38">
        <f t="shared" si="32"/>
        <v>133</v>
      </c>
      <c r="I149" s="9" t="str">
        <f t="shared" si="27"/>
        <v>-</v>
      </c>
      <c r="J149" s="47">
        <f>IF(H149&gt;'New Lease Yearly'!$E$4,0,M148)</f>
        <v>0</v>
      </c>
      <c r="K149" s="47">
        <f>IF(IF('New Lease Yearly'!$H$4="Yearly",J149*'New Lease Yearly'!$D$4,IF('New Lease Yearly'!$H$4="Quarterly",J149*('New Lease Yearly'!$D$4/4),J149*'New Lease Yearly'!$D$4/12))&gt;0,IF('New Lease Yearly'!$H$4="Yearly",J149*'New Lease Yearly'!$D$4,IF('New Lease Yearly'!$H$4="Quarterly",J149*('New Lease Yearly'!$D$4/4),J149*'New Lease Yearly'!$D$4/12)),-L149-J149)</f>
        <v>0</v>
      </c>
      <c r="L149" s="47">
        <f t="shared" si="28"/>
        <v>0</v>
      </c>
      <c r="M149" s="47">
        <f t="shared" si="29"/>
        <v>0</v>
      </c>
      <c r="N149" s="57"/>
      <c r="O149" s="38">
        <v>133</v>
      </c>
      <c r="P149" s="58">
        <f t="shared" si="33"/>
        <v>92043</v>
      </c>
      <c r="Q149" s="47">
        <f t="shared" si="34"/>
        <v>0</v>
      </c>
      <c r="R149" s="47">
        <f>IF(S148&lt;1,0,-'New Lease Yearly'!$K$4/'New Lease Yearly'!$L$4)</f>
        <v>0</v>
      </c>
      <c r="S149" s="47">
        <f t="shared" si="30"/>
        <v>0</v>
      </c>
      <c r="AE149"/>
      <c r="AF149" s="6"/>
    </row>
    <row r="150" spans="1:32" x14ac:dyDescent="0.25">
      <c r="A150" s="53">
        <f t="shared" si="31"/>
        <v>134</v>
      </c>
      <c r="B150" s="29">
        <f t="shared" si="25"/>
        <v>0</v>
      </c>
      <c r="C150" s="9" t="str">
        <f>IF(D150=0,"-",IF('New Lease Yearly'!$H$4="Yearly",EDATE(C149,12),IF('New Lease Yearly'!$H$4="Quarterly",EDATE(C149,3),EDATE(C149,1))))</f>
        <v>-</v>
      </c>
      <c r="D150" s="54">
        <f>IF(A150&gt;'New Lease Yearly'!$E$4,0,'New Lease Yearly'!$G$4)*((1+$M$4)^(((((IF($H$4="Yearly",ROUNDDOWN(IF(A150-($N$4)&lt;0,0,((A150-($N$4)/(($N$4))))/($N$4)),0),IF($H$4="Monthly",ROUNDDOWN(IF(A150-($N$4*12)&lt;0,0,((A150-(12*$N$4)/((12*$N$4))))/($N$4*12)),0),ROUNDDOWN(IF(A150-($N$4*4)&lt;0,0,((A150-(4*$N$4)/((4*$N$4))))/($N$4*4)),0)))))))))+(IF(A150=$E$4,$J$4,0))</f>
        <v>0</v>
      </c>
      <c r="E150" s="49">
        <f>IF(D150=0,0,1/((1+IF('New Lease Yearly'!$H$4="Yearly",'New Lease Yearly'!$D$4,IF('New Lease Yearly'!$H$4="Quarterly",'New Lease Yearly'!$D$4/4,'New Lease Yearly'!$D$4/12)))^IF($E$17=1,A149,A150)))</f>
        <v>0</v>
      </c>
      <c r="F150" s="55">
        <f t="shared" si="26"/>
        <v>0</v>
      </c>
      <c r="G150" s="56"/>
      <c r="H150" s="38">
        <f t="shared" si="32"/>
        <v>134</v>
      </c>
      <c r="I150" s="9" t="str">
        <f t="shared" si="27"/>
        <v>-</v>
      </c>
      <c r="J150" s="47">
        <f>IF(H150&gt;'New Lease Yearly'!$E$4,0,M149)</f>
        <v>0</v>
      </c>
      <c r="K150" s="47">
        <f>IF(IF('New Lease Yearly'!$H$4="Yearly",J150*'New Lease Yearly'!$D$4,IF('New Lease Yearly'!$H$4="Quarterly",J150*('New Lease Yearly'!$D$4/4),J150*'New Lease Yearly'!$D$4/12))&gt;0,IF('New Lease Yearly'!$H$4="Yearly",J150*'New Lease Yearly'!$D$4,IF('New Lease Yearly'!$H$4="Quarterly",J150*('New Lease Yearly'!$D$4/4),J150*'New Lease Yearly'!$D$4/12)),-L150-J150)</f>
        <v>0</v>
      </c>
      <c r="L150" s="47">
        <f t="shared" si="28"/>
        <v>0</v>
      </c>
      <c r="M150" s="47">
        <f t="shared" si="29"/>
        <v>0</v>
      </c>
      <c r="N150" s="57"/>
      <c r="O150" s="38">
        <v>134</v>
      </c>
      <c r="P150" s="58">
        <f t="shared" si="33"/>
        <v>92409</v>
      </c>
      <c r="Q150" s="47">
        <f t="shared" si="34"/>
        <v>0</v>
      </c>
      <c r="R150" s="47">
        <f>IF(S149&lt;1,0,-'New Lease Yearly'!$K$4/'New Lease Yearly'!$L$4)</f>
        <v>0</v>
      </c>
      <c r="S150" s="47">
        <f t="shared" si="30"/>
        <v>0</v>
      </c>
      <c r="AE150"/>
      <c r="AF150" s="6"/>
    </row>
    <row r="151" spans="1:32" x14ac:dyDescent="0.25">
      <c r="A151" s="53">
        <f t="shared" si="31"/>
        <v>135</v>
      </c>
      <c r="B151" s="29">
        <f t="shared" si="25"/>
        <v>0</v>
      </c>
      <c r="C151" s="9" t="str">
        <f>IF(D151=0,"-",IF('New Lease Yearly'!$H$4="Yearly",EDATE(C150,12),IF('New Lease Yearly'!$H$4="Quarterly",EDATE(C150,3),EDATE(C150,1))))</f>
        <v>-</v>
      </c>
      <c r="D151" s="54">
        <f>IF(A151&gt;'New Lease Yearly'!$E$4,0,'New Lease Yearly'!$G$4)*((1+$M$4)^(((((IF($H$4="Yearly",ROUNDDOWN(IF(A151-($N$4)&lt;0,0,((A151-($N$4)/(($N$4))))/($N$4)),0),IF($H$4="Monthly",ROUNDDOWN(IF(A151-($N$4*12)&lt;0,0,((A151-(12*$N$4)/((12*$N$4))))/($N$4*12)),0),ROUNDDOWN(IF(A151-($N$4*4)&lt;0,0,((A151-(4*$N$4)/((4*$N$4))))/($N$4*4)),0)))))))))+(IF(A151=$E$4,$J$4,0))</f>
        <v>0</v>
      </c>
      <c r="E151" s="49">
        <f>IF(D151=0,0,1/((1+IF('New Lease Yearly'!$H$4="Yearly",'New Lease Yearly'!$D$4,IF('New Lease Yearly'!$H$4="Quarterly",'New Lease Yearly'!$D$4/4,'New Lease Yearly'!$D$4/12)))^IF($E$17=1,A150,A151)))</f>
        <v>0</v>
      </c>
      <c r="F151" s="55">
        <f t="shared" si="26"/>
        <v>0</v>
      </c>
      <c r="G151" s="56"/>
      <c r="H151" s="38">
        <f t="shared" si="32"/>
        <v>135</v>
      </c>
      <c r="I151" s="9" t="str">
        <f t="shared" si="27"/>
        <v>-</v>
      </c>
      <c r="J151" s="47">
        <f>IF(H151&gt;'New Lease Yearly'!$E$4,0,M150)</f>
        <v>0</v>
      </c>
      <c r="K151" s="47">
        <f>IF(IF('New Lease Yearly'!$H$4="Yearly",J151*'New Lease Yearly'!$D$4,IF('New Lease Yearly'!$H$4="Quarterly",J151*('New Lease Yearly'!$D$4/4),J151*'New Lease Yearly'!$D$4/12))&gt;0,IF('New Lease Yearly'!$H$4="Yearly",J151*'New Lease Yearly'!$D$4,IF('New Lease Yearly'!$H$4="Quarterly",J151*('New Lease Yearly'!$D$4/4),J151*'New Lease Yearly'!$D$4/12)),-L151-J151)</f>
        <v>0</v>
      </c>
      <c r="L151" s="47">
        <f t="shared" si="28"/>
        <v>0</v>
      </c>
      <c r="M151" s="47">
        <f t="shared" si="29"/>
        <v>0</v>
      </c>
      <c r="N151" s="57"/>
      <c r="O151" s="38">
        <v>135</v>
      </c>
      <c r="P151" s="58">
        <f t="shared" si="33"/>
        <v>92774</v>
      </c>
      <c r="Q151" s="47">
        <f t="shared" si="34"/>
        <v>0</v>
      </c>
      <c r="R151" s="47">
        <f>IF(S150&lt;1,0,-'New Lease Yearly'!$K$4/'New Lease Yearly'!$L$4)</f>
        <v>0</v>
      </c>
      <c r="S151" s="47">
        <f t="shared" si="30"/>
        <v>0</v>
      </c>
      <c r="AE151"/>
      <c r="AF151" s="6"/>
    </row>
    <row r="152" spans="1:32" x14ac:dyDescent="0.25">
      <c r="A152" s="53">
        <f t="shared" si="31"/>
        <v>136</v>
      </c>
      <c r="B152" s="29">
        <f t="shared" si="25"/>
        <v>0</v>
      </c>
      <c r="C152" s="9" t="str">
        <f>IF(D152=0,"-",IF('New Lease Yearly'!$H$4="Yearly",EDATE(C151,12),IF('New Lease Yearly'!$H$4="Quarterly",EDATE(C151,3),EDATE(C151,1))))</f>
        <v>-</v>
      </c>
      <c r="D152" s="54">
        <f>IF(A152&gt;'New Lease Yearly'!$E$4,0,'New Lease Yearly'!$G$4)*((1+$M$4)^(((((IF($H$4="Yearly",ROUNDDOWN(IF(A152-($N$4)&lt;0,0,((A152-($N$4)/(($N$4))))/($N$4)),0),IF($H$4="Monthly",ROUNDDOWN(IF(A152-($N$4*12)&lt;0,0,((A152-(12*$N$4)/((12*$N$4))))/($N$4*12)),0),ROUNDDOWN(IF(A152-($N$4*4)&lt;0,0,((A152-(4*$N$4)/((4*$N$4))))/($N$4*4)),0)))))))))+(IF(A152=$E$4,$J$4,0))</f>
        <v>0</v>
      </c>
      <c r="E152" s="49">
        <f>IF(D152=0,0,1/((1+IF('New Lease Yearly'!$H$4="Yearly",'New Lease Yearly'!$D$4,IF('New Lease Yearly'!$H$4="Quarterly",'New Lease Yearly'!$D$4/4,'New Lease Yearly'!$D$4/12)))^IF($E$17=1,A151,A152)))</f>
        <v>0</v>
      </c>
      <c r="F152" s="55">
        <f t="shared" si="26"/>
        <v>0</v>
      </c>
      <c r="G152" s="56"/>
      <c r="H152" s="38">
        <f t="shared" si="32"/>
        <v>136</v>
      </c>
      <c r="I152" s="9" t="str">
        <f t="shared" si="27"/>
        <v>-</v>
      </c>
      <c r="J152" s="47">
        <f>IF(H152&gt;'New Lease Yearly'!$E$4,0,M151)</f>
        <v>0</v>
      </c>
      <c r="K152" s="47">
        <f>IF(IF('New Lease Yearly'!$H$4="Yearly",J152*'New Lease Yearly'!$D$4,IF('New Lease Yearly'!$H$4="Quarterly",J152*('New Lease Yearly'!$D$4/4),J152*'New Lease Yearly'!$D$4/12))&gt;0,IF('New Lease Yearly'!$H$4="Yearly",J152*'New Lease Yearly'!$D$4,IF('New Lease Yearly'!$H$4="Quarterly",J152*('New Lease Yearly'!$D$4/4),J152*'New Lease Yearly'!$D$4/12)),-L152-J152)</f>
        <v>0</v>
      </c>
      <c r="L152" s="47">
        <f t="shared" si="28"/>
        <v>0</v>
      </c>
      <c r="M152" s="47">
        <f t="shared" si="29"/>
        <v>0</v>
      </c>
      <c r="N152" s="57"/>
      <c r="O152" s="38">
        <v>136</v>
      </c>
      <c r="P152" s="58">
        <f t="shared" si="33"/>
        <v>93139</v>
      </c>
      <c r="Q152" s="47">
        <f t="shared" si="34"/>
        <v>0</v>
      </c>
      <c r="R152" s="47">
        <f>IF(S151&lt;1,0,-'New Lease Yearly'!$K$4/'New Lease Yearly'!$L$4)</f>
        <v>0</v>
      </c>
      <c r="S152" s="47">
        <f t="shared" si="30"/>
        <v>0</v>
      </c>
      <c r="AE152"/>
      <c r="AF152" s="6"/>
    </row>
    <row r="153" spans="1:32" x14ac:dyDescent="0.25">
      <c r="A153" s="53">
        <f t="shared" si="31"/>
        <v>137</v>
      </c>
      <c r="B153" s="29">
        <f t="shared" si="25"/>
        <v>0</v>
      </c>
      <c r="C153" s="9" t="str">
        <f>IF(D153=0,"-",IF('New Lease Yearly'!$H$4="Yearly",EDATE(C152,12),IF('New Lease Yearly'!$H$4="Quarterly",EDATE(C152,3),EDATE(C152,1))))</f>
        <v>-</v>
      </c>
      <c r="D153" s="54">
        <f>IF(A153&gt;'New Lease Yearly'!$E$4,0,'New Lease Yearly'!$G$4)*((1+$M$4)^(((((IF($H$4="Yearly",ROUNDDOWN(IF(A153-($N$4)&lt;0,0,((A153-($N$4)/(($N$4))))/($N$4)),0),IF($H$4="Monthly",ROUNDDOWN(IF(A153-($N$4*12)&lt;0,0,((A153-(12*$N$4)/((12*$N$4))))/($N$4*12)),0),ROUNDDOWN(IF(A153-($N$4*4)&lt;0,0,((A153-(4*$N$4)/((4*$N$4))))/($N$4*4)),0)))))))))+(IF(A153=$E$4,$J$4,0))</f>
        <v>0</v>
      </c>
      <c r="E153" s="49">
        <f>IF(D153=0,0,1/((1+IF('New Lease Yearly'!$H$4="Yearly",'New Lease Yearly'!$D$4,IF('New Lease Yearly'!$H$4="Quarterly",'New Lease Yearly'!$D$4/4,'New Lease Yearly'!$D$4/12)))^IF($E$17=1,A152,A153)))</f>
        <v>0</v>
      </c>
      <c r="F153" s="55">
        <f t="shared" si="26"/>
        <v>0</v>
      </c>
      <c r="G153" s="56"/>
      <c r="H153" s="38">
        <f t="shared" si="32"/>
        <v>137</v>
      </c>
      <c r="I153" s="9" t="str">
        <f t="shared" si="27"/>
        <v>-</v>
      </c>
      <c r="J153" s="47">
        <f>IF(H153&gt;'New Lease Yearly'!$E$4,0,M152)</f>
        <v>0</v>
      </c>
      <c r="K153" s="47">
        <f>IF(IF('New Lease Yearly'!$H$4="Yearly",J153*'New Lease Yearly'!$D$4,IF('New Lease Yearly'!$H$4="Quarterly",J153*('New Lease Yearly'!$D$4/4),J153*'New Lease Yearly'!$D$4/12))&gt;0,IF('New Lease Yearly'!$H$4="Yearly",J153*'New Lease Yearly'!$D$4,IF('New Lease Yearly'!$H$4="Quarterly",J153*('New Lease Yearly'!$D$4/4),J153*'New Lease Yearly'!$D$4/12)),-L153-J153)</f>
        <v>0</v>
      </c>
      <c r="L153" s="47">
        <f t="shared" si="28"/>
        <v>0</v>
      </c>
      <c r="M153" s="47">
        <f t="shared" si="29"/>
        <v>0</v>
      </c>
      <c r="N153" s="57"/>
      <c r="O153" s="38">
        <v>137</v>
      </c>
      <c r="P153" s="58">
        <f t="shared" si="33"/>
        <v>93504</v>
      </c>
      <c r="Q153" s="47">
        <f t="shared" si="34"/>
        <v>0</v>
      </c>
      <c r="R153" s="47">
        <f>IF(S152&lt;1,0,-'New Lease Yearly'!$K$4/'New Lease Yearly'!$L$4)</f>
        <v>0</v>
      </c>
      <c r="S153" s="47">
        <f t="shared" si="30"/>
        <v>0</v>
      </c>
      <c r="AE153"/>
      <c r="AF153" s="6"/>
    </row>
    <row r="154" spans="1:32" x14ac:dyDescent="0.25">
      <c r="A154" s="53">
        <f t="shared" si="31"/>
        <v>138</v>
      </c>
      <c r="B154" s="29">
        <f t="shared" si="25"/>
        <v>0</v>
      </c>
      <c r="C154" s="9" t="str">
        <f>IF(D154=0,"-",IF('New Lease Yearly'!$H$4="Yearly",EDATE(C153,12),IF('New Lease Yearly'!$H$4="Quarterly",EDATE(C153,3),EDATE(C153,1))))</f>
        <v>-</v>
      </c>
      <c r="D154" s="54">
        <f>IF(A154&gt;'New Lease Yearly'!$E$4,0,'New Lease Yearly'!$G$4)*((1+$M$4)^(((((IF($H$4="Yearly",ROUNDDOWN(IF(A154-($N$4)&lt;0,0,((A154-($N$4)/(($N$4))))/($N$4)),0),IF($H$4="Monthly",ROUNDDOWN(IF(A154-($N$4*12)&lt;0,0,((A154-(12*$N$4)/((12*$N$4))))/($N$4*12)),0),ROUNDDOWN(IF(A154-($N$4*4)&lt;0,0,((A154-(4*$N$4)/((4*$N$4))))/($N$4*4)),0)))))))))+(IF(A154=$E$4,$J$4,0))</f>
        <v>0</v>
      </c>
      <c r="E154" s="49">
        <f>IF(D154=0,0,1/((1+IF('New Lease Yearly'!$H$4="Yearly",'New Lease Yearly'!$D$4,IF('New Lease Yearly'!$H$4="Quarterly",'New Lease Yearly'!$D$4/4,'New Lease Yearly'!$D$4/12)))^IF($E$17=1,A153,A154)))</f>
        <v>0</v>
      </c>
      <c r="F154" s="55">
        <f t="shared" si="26"/>
        <v>0</v>
      </c>
      <c r="G154" s="56"/>
      <c r="H154" s="38">
        <f t="shared" si="32"/>
        <v>138</v>
      </c>
      <c r="I154" s="9" t="str">
        <f t="shared" si="27"/>
        <v>-</v>
      </c>
      <c r="J154" s="47">
        <f>IF(H154&gt;'New Lease Yearly'!$E$4,0,M153)</f>
        <v>0</v>
      </c>
      <c r="K154" s="47">
        <f>IF(IF('New Lease Yearly'!$H$4="Yearly",J154*'New Lease Yearly'!$D$4,IF('New Lease Yearly'!$H$4="Quarterly",J154*('New Lease Yearly'!$D$4/4),J154*'New Lease Yearly'!$D$4/12))&gt;0,IF('New Lease Yearly'!$H$4="Yearly",J154*'New Lease Yearly'!$D$4,IF('New Lease Yearly'!$H$4="Quarterly",J154*('New Lease Yearly'!$D$4/4),J154*'New Lease Yearly'!$D$4/12)),-L154-J154)</f>
        <v>0</v>
      </c>
      <c r="L154" s="47">
        <f t="shared" si="28"/>
        <v>0</v>
      </c>
      <c r="M154" s="47">
        <f t="shared" si="29"/>
        <v>0</v>
      </c>
      <c r="N154" s="57"/>
      <c r="O154" s="38">
        <v>138</v>
      </c>
      <c r="P154" s="58">
        <f t="shared" si="33"/>
        <v>93870</v>
      </c>
      <c r="Q154" s="47">
        <f t="shared" si="34"/>
        <v>0</v>
      </c>
      <c r="R154" s="47">
        <f>IF(S153&lt;1,0,-'New Lease Yearly'!$K$4/'New Lease Yearly'!$L$4)</f>
        <v>0</v>
      </c>
      <c r="S154" s="47">
        <f t="shared" si="30"/>
        <v>0</v>
      </c>
      <c r="AE154"/>
      <c r="AF154" s="6"/>
    </row>
    <row r="155" spans="1:32" x14ac:dyDescent="0.25">
      <c r="A155" s="53">
        <f t="shared" si="31"/>
        <v>139</v>
      </c>
      <c r="B155" s="29">
        <f t="shared" si="25"/>
        <v>0</v>
      </c>
      <c r="C155" s="9" t="str">
        <f>IF(D155=0,"-",IF('New Lease Yearly'!$H$4="Yearly",EDATE(C154,12),IF('New Lease Yearly'!$H$4="Quarterly",EDATE(C154,3),EDATE(C154,1))))</f>
        <v>-</v>
      </c>
      <c r="D155" s="54">
        <f>IF(A155&gt;'New Lease Yearly'!$E$4,0,'New Lease Yearly'!$G$4)*((1+$M$4)^(((((IF($H$4="Yearly",ROUNDDOWN(IF(A155-($N$4)&lt;0,0,((A155-($N$4)/(($N$4))))/($N$4)),0),IF($H$4="Monthly",ROUNDDOWN(IF(A155-($N$4*12)&lt;0,0,((A155-(12*$N$4)/((12*$N$4))))/($N$4*12)),0),ROUNDDOWN(IF(A155-($N$4*4)&lt;0,0,((A155-(4*$N$4)/((4*$N$4))))/($N$4*4)),0)))))))))+(IF(A155=$E$4,$J$4,0))</f>
        <v>0</v>
      </c>
      <c r="E155" s="49">
        <f>IF(D155=0,0,1/((1+IF('New Lease Yearly'!$H$4="Yearly",'New Lease Yearly'!$D$4,IF('New Lease Yearly'!$H$4="Quarterly",'New Lease Yearly'!$D$4/4,'New Lease Yearly'!$D$4/12)))^IF($E$17=1,A154,A155)))</f>
        <v>0</v>
      </c>
      <c r="F155" s="55">
        <f t="shared" si="26"/>
        <v>0</v>
      </c>
      <c r="G155" s="56"/>
      <c r="H155" s="38">
        <f t="shared" si="32"/>
        <v>139</v>
      </c>
      <c r="I155" s="9" t="str">
        <f t="shared" si="27"/>
        <v>-</v>
      </c>
      <c r="J155" s="47">
        <f>IF(H155&gt;'New Lease Yearly'!$E$4,0,M154)</f>
        <v>0</v>
      </c>
      <c r="K155" s="47">
        <f>IF(IF('New Lease Yearly'!$H$4="Yearly",J155*'New Lease Yearly'!$D$4,IF('New Lease Yearly'!$H$4="Quarterly",J155*('New Lease Yearly'!$D$4/4),J155*'New Lease Yearly'!$D$4/12))&gt;0,IF('New Lease Yearly'!$H$4="Yearly",J155*'New Lease Yearly'!$D$4,IF('New Lease Yearly'!$H$4="Quarterly",J155*('New Lease Yearly'!$D$4/4),J155*'New Lease Yearly'!$D$4/12)),-L155-J155)</f>
        <v>0</v>
      </c>
      <c r="L155" s="47">
        <f t="shared" si="28"/>
        <v>0</v>
      </c>
      <c r="M155" s="47">
        <f t="shared" si="29"/>
        <v>0</v>
      </c>
      <c r="N155" s="57"/>
      <c r="O155" s="38">
        <v>139</v>
      </c>
      <c r="P155" s="58">
        <f t="shared" si="33"/>
        <v>94235</v>
      </c>
      <c r="Q155" s="47">
        <f t="shared" si="34"/>
        <v>0</v>
      </c>
      <c r="R155" s="47">
        <f>IF(S154&lt;1,0,-'New Lease Yearly'!$K$4/'New Lease Yearly'!$L$4)</f>
        <v>0</v>
      </c>
      <c r="S155" s="47">
        <f t="shared" si="30"/>
        <v>0</v>
      </c>
      <c r="AE155"/>
      <c r="AF155" s="6"/>
    </row>
    <row r="156" spans="1:32" x14ac:dyDescent="0.25">
      <c r="A156" s="53">
        <f t="shared" si="31"/>
        <v>140</v>
      </c>
      <c r="B156" s="29">
        <f t="shared" si="25"/>
        <v>0</v>
      </c>
      <c r="C156" s="9" t="str">
        <f>IF(D156=0,"-",IF('New Lease Yearly'!$H$4="Yearly",EDATE(C155,12),IF('New Lease Yearly'!$H$4="Quarterly",EDATE(C155,3),EDATE(C155,1))))</f>
        <v>-</v>
      </c>
      <c r="D156" s="54">
        <f>IF(A156&gt;'New Lease Yearly'!$E$4,0,'New Lease Yearly'!$G$4)*((1+$M$4)^(((((IF($H$4="Yearly",ROUNDDOWN(IF(A156-($N$4)&lt;0,0,((A156-($N$4)/(($N$4))))/($N$4)),0),IF($H$4="Monthly",ROUNDDOWN(IF(A156-($N$4*12)&lt;0,0,((A156-(12*$N$4)/((12*$N$4))))/($N$4*12)),0),ROUNDDOWN(IF(A156-($N$4*4)&lt;0,0,((A156-(4*$N$4)/((4*$N$4))))/($N$4*4)),0)))))))))+(IF(A156=$E$4,$J$4,0))</f>
        <v>0</v>
      </c>
      <c r="E156" s="49">
        <f>IF(D156=0,0,1/((1+IF('New Lease Yearly'!$H$4="Yearly",'New Lease Yearly'!$D$4,IF('New Lease Yearly'!$H$4="Quarterly",'New Lease Yearly'!$D$4/4,'New Lease Yearly'!$D$4/12)))^IF($E$17=1,A155,A156)))</f>
        <v>0</v>
      </c>
      <c r="F156" s="55">
        <f t="shared" si="26"/>
        <v>0</v>
      </c>
      <c r="G156" s="56"/>
      <c r="H156" s="38">
        <f t="shared" si="32"/>
        <v>140</v>
      </c>
      <c r="I156" s="9" t="str">
        <f t="shared" si="27"/>
        <v>-</v>
      </c>
      <c r="J156" s="47">
        <f>IF(H156&gt;'New Lease Yearly'!$E$4,0,M155)</f>
        <v>0</v>
      </c>
      <c r="K156" s="47">
        <f>IF(IF('New Lease Yearly'!$H$4="Yearly",J156*'New Lease Yearly'!$D$4,IF('New Lease Yearly'!$H$4="Quarterly",J156*('New Lease Yearly'!$D$4/4),J156*'New Lease Yearly'!$D$4/12))&gt;0,IF('New Lease Yearly'!$H$4="Yearly",J156*'New Lease Yearly'!$D$4,IF('New Lease Yearly'!$H$4="Quarterly",J156*('New Lease Yearly'!$D$4/4),J156*'New Lease Yearly'!$D$4/12)),-L156-J156)</f>
        <v>0</v>
      </c>
      <c r="L156" s="47">
        <f t="shared" si="28"/>
        <v>0</v>
      </c>
      <c r="M156" s="47">
        <f t="shared" si="29"/>
        <v>0</v>
      </c>
      <c r="N156" s="57"/>
      <c r="O156" s="38">
        <v>140</v>
      </c>
      <c r="P156" s="58">
        <f t="shared" si="33"/>
        <v>94600</v>
      </c>
      <c r="Q156" s="47">
        <f t="shared" si="34"/>
        <v>0</v>
      </c>
      <c r="R156" s="47">
        <f>IF(S155&lt;1,0,-'New Lease Yearly'!$K$4/'New Lease Yearly'!$L$4)</f>
        <v>0</v>
      </c>
      <c r="S156" s="47">
        <f t="shared" si="30"/>
        <v>0</v>
      </c>
      <c r="AE156"/>
      <c r="AF156" s="6"/>
    </row>
    <row r="157" spans="1:32" x14ac:dyDescent="0.25">
      <c r="A157" s="53">
        <f t="shared" si="31"/>
        <v>141</v>
      </c>
      <c r="B157" s="29">
        <f t="shared" si="25"/>
        <v>0</v>
      </c>
      <c r="C157" s="9" t="str">
        <f>IF(D157=0,"-",IF('New Lease Yearly'!$H$4="Yearly",EDATE(C156,12),IF('New Lease Yearly'!$H$4="Quarterly",EDATE(C156,3),EDATE(C156,1))))</f>
        <v>-</v>
      </c>
      <c r="D157" s="54">
        <f>IF(A157&gt;'New Lease Yearly'!$E$4,0,'New Lease Yearly'!$G$4)*((1+$M$4)^(((((IF($H$4="Yearly",ROUNDDOWN(IF(A157-($N$4)&lt;0,0,((A157-($N$4)/(($N$4))))/($N$4)),0),IF($H$4="Monthly",ROUNDDOWN(IF(A157-($N$4*12)&lt;0,0,((A157-(12*$N$4)/((12*$N$4))))/($N$4*12)),0),ROUNDDOWN(IF(A157-($N$4*4)&lt;0,0,((A157-(4*$N$4)/((4*$N$4))))/($N$4*4)),0)))))))))+(IF(A157=$E$4,$J$4,0))</f>
        <v>0</v>
      </c>
      <c r="E157" s="49">
        <f>IF(D157=0,0,1/((1+IF('New Lease Yearly'!$H$4="Yearly",'New Lease Yearly'!$D$4,IF('New Lease Yearly'!$H$4="Quarterly",'New Lease Yearly'!$D$4/4,'New Lease Yearly'!$D$4/12)))^IF($E$17=1,A156,A157)))</f>
        <v>0</v>
      </c>
      <c r="F157" s="55">
        <f t="shared" si="26"/>
        <v>0</v>
      </c>
      <c r="G157" s="56"/>
      <c r="H157" s="38">
        <f t="shared" si="32"/>
        <v>141</v>
      </c>
      <c r="I157" s="9" t="str">
        <f t="shared" si="27"/>
        <v>-</v>
      </c>
      <c r="J157" s="47">
        <f>IF(H157&gt;'New Lease Yearly'!$E$4,0,M156)</f>
        <v>0</v>
      </c>
      <c r="K157" s="47">
        <f>IF(IF('New Lease Yearly'!$H$4="Yearly",J157*'New Lease Yearly'!$D$4,IF('New Lease Yearly'!$H$4="Quarterly",J157*('New Lease Yearly'!$D$4/4),J157*'New Lease Yearly'!$D$4/12))&gt;0,IF('New Lease Yearly'!$H$4="Yearly",J157*'New Lease Yearly'!$D$4,IF('New Lease Yearly'!$H$4="Quarterly",J157*('New Lease Yearly'!$D$4/4),J157*'New Lease Yearly'!$D$4/12)),-L157-J157)</f>
        <v>0</v>
      </c>
      <c r="L157" s="47">
        <f t="shared" si="28"/>
        <v>0</v>
      </c>
      <c r="M157" s="47">
        <f t="shared" si="29"/>
        <v>0</v>
      </c>
      <c r="N157" s="57"/>
      <c r="O157" s="38">
        <v>141</v>
      </c>
      <c r="P157" s="58">
        <f t="shared" si="33"/>
        <v>94965</v>
      </c>
      <c r="Q157" s="47">
        <f t="shared" si="34"/>
        <v>0</v>
      </c>
      <c r="R157" s="47">
        <f>IF(S156&lt;1,0,-'New Lease Yearly'!$K$4/'New Lease Yearly'!$L$4)</f>
        <v>0</v>
      </c>
      <c r="S157" s="47">
        <f t="shared" si="30"/>
        <v>0</v>
      </c>
      <c r="AE157"/>
      <c r="AF157" s="6"/>
    </row>
    <row r="158" spans="1:32" x14ac:dyDescent="0.25">
      <c r="A158" s="53">
        <f t="shared" si="31"/>
        <v>142</v>
      </c>
      <c r="B158" s="29">
        <f t="shared" si="25"/>
        <v>0</v>
      </c>
      <c r="C158" s="9" t="str">
        <f>IF(D158=0,"-",IF('New Lease Yearly'!$H$4="Yearly",EDATE(C157,12),IF('New Lease Yearly'!$H$4="Quarterly",EDATE(C157,3),EDATE(C157,1))))</f>
        <v>-</v>
      </c>
      <c r="D158" s="54">
        <f>IF(A158&gt;'New Lease Yearly'!$E$4,0,'New Lease Yearly'!$G$4)*((1+$M$4)^(((((IF($H$4="Yearly",ROUNDDOWN(IF(A158-($N$4)&lt;0,0,((A158-($N$4)/(($N$4))))/($N$4)),0),IF($H$4="Monthly",ROUNDDOWN(IF(A158-($N$4*12)&lt;0,0,((A158-(12*$N$4)/((12*$N$4))))/($N$4*12)),0),ROUNDDOWN(IF(A158-($N$4*4)&lt;0,0,((A158-(4*$N$4)/((4*$N$4))))/($N$4*4)),0)))))))))+(IF(A158=$E$4,$J$4,0))</f>
        <v>0</v>
      </c>
      <c r="E158" s="49">
        <f>IF(D158=0,0,1/((1+IF('New Lease Yearly'!$H$4="Yearly",'New Lease Yearly'!$D$4,IF('New Lease Yearly'!$H$4="Quarterly",'New Lease Yearly'!$D$4/4,'New Lease Yearly'!$D$4/12)))^IF($E$17=1,A157,A158)))</f>
        <v>0</v>
      </c>
      <c r="F158" s="55">
        <f t="shared" si="26"/>
        <v>0</v>
      </c>
      <c r="G158" s="56"/>
      <c r="H158" s="38">
        <f t="shared" si="32"/>
        <v>142</v>
      </c>
      <c r="I158" s="9" t="str">
        <f t="shared" si="27"/>
        <v>-</v>
      </c>
      <c r="J158" s="47">
        <f>IF(H158&gt;'New Lease Yearly'!$E$4,0,M157)</f>
        <v>0</v>
      </c>
      <c r="K158" s="47">
        <f>IF(IF('New Lease Yearly'!$H$4="Yearly",J158*'New Lease Yearly'!$D$4,IF('New Lease Yearly'!$H$4="Quarterly",J158*('New Lease Yearly'!$D$4/4),J158*'New Lease Yearly'!$D$4/12))&gt;0,IF('New Lease Yearly'!$H$4="Yearly",J158*'New Lease Yearly'!$D$4,IF('New Lease Yearly'!$H$4="Quarterly",J158*('New Lease Yearly'!$D$4/4),J158*'New Lease Yearly'!$D$4/12)),-L158-J158)</f>
        <v>0</v>
      </c>
      <c r="L158" s="47">
        <f t="shared" si="28"/>
        <v>0</v>
      </c>
      <c r="M158" s="47">
        <f t="shared" si="29"/>
        <v>0</v>
      </c>
      <c r="N158" s="57"/>
      <c r="O158" s="38">
        <v>142</v>
      </c>
      <c r="P158" s="58">
        <f t="shared" si="33"/>
        <v>95331</v>
      </c>
      <c r="Q158" s="47">
        <f t="shared" si="34"/>
        <v>0</v>
      </c>
      <c r="R158" s="47">
        <f>IF(S157&lt;1,0,-'New Lease Yearly'!$K$4/'New Lease Yearly'!$L$4)</f>
        <v>0</v>
      </c>
      <c r="S158" s="47">
        <f t="shared" si="30"/>
        <v>0</v>
      </c>
      <c r="AE158"/>
      <c r="AF158" s="6"/>
    </row>
    <row r="159" spans="1:32" x14ac:dyDescent="0.25">
      <c r="A159" s="53">
        <f t="shared" si="31"/>
        <v>143</v>
      </c>
      <c r="B159" s="29">
        <f t="shared" si="25"/>
        <v>0</v>
      </c>
      <c r="C159" s="9" t="str">
        <f>IF(D159=0,"-",IF('New Lease Yearly'!$H$4="Yearly",EDATE(C158,12),IF('New Lease Yearly'!$H$4="Quarterly",EDATE(C158,3),EDATE(C158,1))))</f>
        <v>-</v>
      </c>
      <c r="D159" s="54">
        <f>IF(A159&gt;'New Lease Yearly'!$E$4,0,'New Lease Yearly'!$G$4)*((1+$M$4)^(((((IF($H$4="Yearly",ROUNDDOWN(IF(A159-($N$4)&lt;0,0,((A159-($N$4)/(($N$4))))/($N$4)),0),IF($H$4="Monthly",ROUNDDOWN(IF(A159-($N$4*12)&lt;0,0,((A159-(12*$N$4)/((12*$N$4))))/($N$4*12)),0),ROUNDDOWN(IF(A159-($N$4*4)&lt;0,0,((A159-(4*$N$4)/((4*$N$4))))/($N$4*4)),0)))))))))+(IF(A159=$E$4,$J$4,0))</f>
        <v>0</v>
      </c>
      <c r="E159" s="49">
        <f>IF(D159=0,0,1/((1+IF('New Lease Yearly'!$H$4="Yearly",'New Lease Yearly'!$D$4,IF('New Lease Yearly'!$H$4="Quarterly",'New Lease Yearly'!$D$4/4,'New Lease Yearly'!$D$4/12)))^IF($E$17=1,A158,A159)))</f>
        <v>0</v>
      </c>
      <c r="F159" s="55">
        <f t="shared" si="26"/>
        <v>0</v>
      </c>
      <c r="G159" s="56"/>
      <c r="H159" s="38">
        <f t="shared" si="32"/>
        <v>143</v>
      </c>
      <c r="I159" s="9" t="str">
        <f t="shared" si="27"/>
        <v>-</v>
      </c>
      <c r="J159" s="47">
        <f>IF(H159&gt;'New Lease Yearly'!$E$4,0,M158)</f>
        <v>0</v>
      </c>
      <c r="K159" s="47">
        <f>IF(IF('New Lease Yearly'!$H$4="Yearly",J159*'New Lease Yearly'!$D$4,IF('New Lease Yearly'!$H$4="Quarterly",J159*('New Lease Yearly'!$D$4/4),J159*'New Lease Yearly'!$D$4/12))&gt;0,IF('New Lease Yearly'!$H$4="Yearly",J159*'New Lease Yearly'!$D$4,IF('New Lease Yearly'!$H$4="Quarterly",J159*('New Lease Yearly'!$D$4/4),J159*'New Lease Yearly'!$D$4/12)),-L159-J159)</f>
        <v>0</v>
      </c>
      <c r="L159" s="47">
        <f t="shared" si="28"/>
        <v>0</v>
      </c>
      <c r="M159" s="47">
        <f t="shared" si="29"/>
        <v>0</v>
      </c>
      <c r="N159" s="57"/>
      <c r="O159" s="38">
        <v>143</v>
      </c>
      <c r="P159" s="58">
        <f t="shared" si="33"/>
        <v>95696</v>
      </c>
      <c r="Q159" s="47">
        <f t="shared" si="34"/>
        <v>0</v>
      </c>
      <c r="R159" s="47">
        <f>IF(S158&lt;1,0,-'New Lease Yearly'!$K$4/'New Lease Yearly'!$L$4)</f>
        <v>0</v>
      </c>
      <c r="S159" s="47">
        <f t="shared" si="30"/>
        <v>0</v>
      </c>
      <c r="AE159"/>
      <c r="AF159" s="6"/>
    </row>
    <row r="160" spans="1:32" x14ac:dyDescent="0.25">
      <c r="A160" s="53">
        <f t="shared" si="31"/>
        <v>144</v>
      </c>
      <c r="B160" s="29">
        <f t="shared" si="25"/>
        <v>0</v>
      </c>
      <c r="C160" s="9" t="str">
        <f>IF(D160=0,"-",IF('New Lease Yearly'!$H$4="Yearly",EDATE(C159,12),IF('New Lease Yearly'!$H$4="Quarterly",EDATE(C159,3),EDATE(C159,1))))</f>
        <v>-</v>
      </c>
      <c r="D160" s="54">
        <f>IF(A160&gt;'New Lease Yearly'!$E$4,0,'New Lease Yearly'!$G$4)*((1+$M$4)^(((((IF($H$4="Yearly",ROUNDDOWN(IF(A160-($N$4)&lt;0,0,((A160-($N$4)/(($N$4))))/($N$4)),0),IF($H$4="Monthly",ROUNDDOWN(IF(A160-($N$4*12)&lt;0,0,((A160-(12*$N$4)/((12*$N$4))))/($N$4*12)),0),ROUNDDOWN(IF(A160-($N$4*4)&lt;0,0,((A160-(4*$N$4)/((4*$N$4))))/($N$4*4)),0)))))))))+(IF(A160=$E$4,$J$4,0))</f>
        <v>0</v>
      </c>
      <c r="E160" s="49">
        <f>IF(D160=0,0,1/((1+IF('New Lease Yearly'!$H$4="Yearly",'New Lease Yearly'!$D$4,IF('New Lease Yearly'!$H$4="Quarterly",'New Lease Yearly'!$D$4/4,'New Lease Yearly'!$D$4/12)))^IF($E$17=1,A159,A160)))</f>
        <v>0</v>
      </c>
      <c r="F160" s="55">
        <f t="shared" si="26"/>
        <v>0</v>
      </c>
      <c r="G160" s="56"/>
      <c r="H160" s="38">
        <f t="shared" si="32"/>
        <v>144</v>
      </c>
      <c r="I160" s="9" t="str">
        <f t="shared" si="27"/>
        <v>-</v>
      </c>
      <c r="J160" s="47">
        <f>IF(H160&gt;'New Lease Yearly'!$E$4,0,M159)</f>
        <v>0</v>
      </c>
      <c r="K160" s="47">
        <f>IF(IF('New Lease Yearly'!$H$4="Yearly",J160*'New Lease Yearly'!$D$4,IF('New Lease Yearly'!$H$4="Quarterly",J160*('New Lease Yearly'!$D$4/4),J160*'New Lease Yearly'!$D$4/12))&gt;0,IF('New Lease Yearly'!$H$4="Yearly",J160*'New Lease Yearly'!$D$4,IF('New Lease Yearly'!$H$4="Quarterly",J160*('New Lease Yearly'!$D$4/4),J160*'New Lease Yearly'!$D$4/12)),-L160-J160)</f>
        <v>0</v>
      </c>
      <c r="L160" s="47">
        <f t="shared" si="28"/>
        <v>0</v>
      </c>
      <c r="M160" s="47">
        <f t="shared" si="29"/>
        <v>0</v>
      </c>
      <c r="N160" s="57"/>
      <c r="O160" s="38">
        <v>144</v>
      </c>
      <c r="P160" s="58">
        <f t="shared" si="33"/>
        <v>96061</v>
      </c>
      <c r="Q160" s="47">
        <f t="shared" si="34"/>
        <v>0</v>
      </c>
      <c r="R160" s="47">
        <f>IF(S159&lt;1,0,-'New Lease Yearly'!$K$4/'New Lease Yearly'!$L$4)</f>
        <v>0</v>
      </c>
      <c r="S160" s="47">
        <f t="shared" si="30"/>
        <v>0</v>
      </c>
      <c r="AE160"/>
      <c r="AF160" s="6"/>
    </row>
    <row r="161" spans="1:32" x14ac:dyDescent="0.25">
      <c r="A161" s="53">
        <f t="shared" si="31"/>
        <v>145</v>
      </c>
      <c r="B161" s="29">
        <f t="shared" si="25"/>
        <v>0</v>
      </c>
      <c r="C161" s="9" t="str">
        <f>IF(D161=0,"-",IF('New Lease Yearly'!$H$4="Yearly",EDATE(C160,12),IF('New Lease Yearly'!$H$4="Quarterly",EDATE(C160,3),EDATE(C160,1))))</f>
        <v>-</v>
      </c>
      <c r="D161" s="54">
        <f>IF(A161&gt;'New Lease Yearly'!$E$4,0,'New Lease Yearly'!$G$4)*((1+$M$4)^(((((IF($H$4="Yearly",ROUNDDOWN(IF(A161-($N$4)&lt;0,0,((A161-($N$4)/(($N$4))))/($N$4)),0),IF($H$4="Monthly",ROUNDDOWN(IF(A161-($N$4*12)&lt;0,0,((A161-(12*$N$4)/((12*$N$4))))/($N$4*12)),0),ROUNDDOWN(IF(A161-($N$4*4)&lt;0,0,((A161-(4*$N$4)/((4*$N$4))))/($N$4*4)),0)))))))))+(IF(A161=$E$4,$J$4,0))</f>
        <v>0</v>
      </c>
      <c r="E161" s="49">
        <f>IF(D161=0,0,1/((1+IF('New Lease Yearly'!$H$4="Yearly",'New Lease Yearly'!$D$4,IF('New Lease Yearly'!$H$4="Quarterly",'New Lease Yearly'!$D$4/4,'New Lease Yearly'!$D$4/12)))^IF($E$17=1,A160,A161)))</f>
        <v>0</v>
      </c>
      <c r="F161" s="55">
        <f t="shared" si="26"/>
        <v>0</v>
      </c>
      <c r="G161" s="56"/>
      <c r="H161" s="38">
        <f t="shared" si="32"/>
        <v>145</v>
      </c>
      <c r="I161" s="9" t="str">
        <f t="shared" si="27"/>
        <v>-</v>
      </c>
      <c r="J161" s="47">
        <f>IF(H161&gt;'New Lease Yearly'!$E$4,0,M160)</f>
        <v>0</v>
      </c>
      <c r="K161" s="47">
        <f>IF(IF('New Lease Yearly'!$H$4="Yearly",J161*'New Lease Yearly'!$D$4,IF('New Lease Yearly'!$H$4="Quarterly",J161*('New Lease Yearly'!$D$4/4),J161*'New Lease Yearly'!$D$4/12))&gt;0,IF('New Lease Yearly'!$H$4="Yearly",J161*'New Lease Yearly'!$D$4,IF('New Lease Yearly'!$H$4="Quarterly",J161*('New Lease Yearly'!$D$4/4),J161*'New Lease Yearly'!$D$4/12)),-L161-J161)</f>
        <v>0</v>
      </c>
      <c r="L161" s="47">
        <f t="shared" si="28"/>
        <v>0</v>
      </c>
      <c r="M161" s="47">
        <f t="shared" si="29"/>
        <v>0</v>
      </c>
      <c r="N161" s="57"/>
      <c r="O161" s="38">
        <v>145</v>
      </c>
      <c r="P161" s="58">
        <f t="shared" si="33"/>
        <v>96426</v>
      </c>
      <c r="Q161" s="47">
        <f t="shared" si="34"/>
        <v>0</v>
      </c>
      <c r="R161" s="47">
        <f>IF(S160&lt;1,0,-'New Lease Yearly'!$K$4/'New Lease Yearly'!$L$4)</f>
        <v>0</v>
      </c>
      <c r="S161" s="47">
        <f t="shared" si="30"/>
        <v>0</v>
      </c>
      <c r="AE161"/>
      <c r="AF161" s="6"/>
    </row>
    <row r="162" spans="1:32" x14ac:dyDescent="0.25">
      <c r="A162" s="53">
        <f t="shared" si="31"/>
        <v>146</v>
      </c>
      <c r="B162" s="29">
        <f t="shared" si="25"/>
        <v>0</v>
      </c>
      <c r="C162" s="9" t="str">
        <f>IF(D162=0,"-",IF('New Lease Yearly'!$H$4="Yearly",EDATE(C161,12),IF('New Lease Yearly'!$H$4="Quarterly",EDATE(C161,3),EDATE(C161,1))))</f>
        <v>-</v>
      </c>
      <c r="D162" s="54">
        <f>IF(A162&gt;'New Lease Yearly'!$E$4,0,'New Lease Yearly'!$G$4)*((1+$M$4)^(((((IF($H$4="Yearly",ROUNDDOWN(IF(A162-($N$4)&lt;0,0,((A162-($N$4)/(($N$4))))/($N$4)),0),IF($H$4="Monthly",ROUNDDOWN(IF(A162-($N$4*12)&lt;0,0,((A162-(12*$N$4)/((12*$N$4))))/($N$4*12)),0),ROUNDDOWN(IF(A162-($N$4*4)&lt;0,0,((A162-(4*$N$4)/((4*$N$4))))/($N$4*4)),0)))))))))+(IF(A162=$E$4,$J$4,0))</f>
        <v>0</v>
      </c>
      <c r="E162" s="49">
        <f>IF(D162=0,0,1/((1+IF('New Lease Yearly'!$H$4="Yearly",'New Lease Yearly'!$D$4,IF('New Lease Yearly'!$H$4="Quarterly",'New Lease Yearly'!$D$4/4,'New Lease Yearly'!$D$4/12)))^IF($E$17=1,A161,A162)))</f>
        <v>0</v>
      </c>
      <c r="F162" s="55">
        <f t="shared" si="26"/>
        <v>0</v>
      </c>
      <c r="G162" s="56"/>
      <c r="H162" s="38">
        <f t="shared" si="32"/>
        <v>146</v>
      </c>
      <c r="I162" s="9" t="str">
        <f t="shared" si="27"/>
        <v>-</v>
      </c>
      <c r="J162" s="47">
        <f>IF(H162&gt;'New Lease Yearly'!$E$4,0,M161)</f>
        <v>0</v>
      </c>
      <c r="K162" s="47">
        <f>IF(IF('New Lease Yearly'!$H$4="Yearly",J162*'New Lease Yearly'!$D$4,IF('New Lease Yearly'!$H$4="Quarterly",J162*('New Lease Yearly'!$D$4/4),J162*'New Lease Yearly'!$D$4/12))&gt;0,IF('New Lease Yearly'!$H$4="Yearly",J162*'New Lease Yearly'!$D$4,IF('New Lease Yearly'!$H$4="Quarterly",J162*('New Lease Yearly'!$D$4/4),J162*'New Lease Yearly'!$D$4/12)),-L162-J162)</f>
        <v>0</v>
      </c>
      <c r="L162" s="47">
        <f t="shared" si="28"/>
        <v>0</v>
      </c>
      <c r="M162" s="47">
        <f t="shared" si="29"/>
        <v>0</v>
      </c>
      <c r="N162" s="57"/>
      <c r="O162" s="38">
        <v>146</v>
      </c>
      <c r="P162" s="58">
        <f t="shared" si="33"/>
        <v>96792</v>
      </c>
      <c r="Q162" s="47">
        <f t="shared" si="34"/>
        <v>0</v>
      </c>
      <c r="R162" s="47">
        <f>IF(S161&lt;1,0,-'New Lease Yearly'!$K$4/'New Lease Yearly'!$L$4)</f>
        <v>0</v>
      </c>
      <c r="S162" s="47">
        <f t="shared" si="30"/>
        <v>0</v>
      </c>
      <c r="AE162"/>
      <c r="AF162" s="6"/>
    </row>
    <row r="163" spans="1:32" x14ac:dyDescent="0.25">
      <c r="A163" s="53">
        <f t="shared" si="31"/>
        <v>147</v>
      </c>
      <c r="B163" s="29">
        <f t="shared" si="25"/>
        <v>0</v>
      </c>
      <c r="C163" s="9" t="str">
        <f>IF(D163=0,"-",IF('New Lease Yearly'!$H$4="Yearly",EDATE(C162,12),IF('New Lease Yearly'!$H$4="Quarterly",EDATE(C162,3),EDATE(C162,1))))</f>
        <v>-</v>
      </c>
      <c r="D163" s="54">
        <f>IF(A163&gt;'New Lease Yearly'!$E$4,0,'New Lease Yearly'!$G$4)*((1+$M$4)^(((((IF($H$4="Yearly",ROUNDDOWN(IF(A163-($N$4)&lt;0,0,((A163-($N$4)/(($N$4))))/($N$4)),0),IF($H$4="Monthly",ROUNDDOWN(IF(A163-($N$4*12)&lt;0,0,((A163-(12*$N$4)/((12*$N$4))))/($N$4*12)),0),ROUNDDOWN(IF(A163-($N$4*4)&lt;0,0,((A163-(4*$N$4)/((4*$N$4))))/($N$4*4)),0)))))))))+(IF(A163=$E$4,$J$4,0))</f>
        <v>0</v>
      </c>
      <c r="E163" s="49">
        <f>IF(D163=0,0,1/((1+IF('New Lease Yearly'!$H$4="Yearly",'New Lease Yearly'!$D$4,IF('New Lease Yearly'!$H$4="Quarterly",'New Lease Yearly'!$D$4/4,'New Lease Yearly'!$D$4/12)))^IF($E$17=1,A162,A163)))</f>
        <v>0</v>
      </c>
      <c r="F163" s="55">
        <f t="shared" si="26"/>
        <v>0</v>
      </c>
      <c r="G163" s="56"/>
      <c r="H163" s="38">
        <f t="shared" si="32"/>
        <v>147</v>
      </c>
      <c r="I163" s="9" t="str">
        <f t="shared" si="27"/>
        <v>-</v>
      </c>
      <c r="J163" s="47">
        <f>IF(H163&gt;'New Lease Yearly'!$E$4,0,M162)</f>
        <v>0</v>
      </c>
      <c r="K163" s="47">
        <f>IF(IF('New Lease Yearly'!$H$4="Yearly",J163*'New Lease Yearly'!$D$4,IF('New Lease Yearly'!$H$4="Quarterly",J163*('New Lease Yearly'!$D$4/4),J163*'New Lease Yearly'!$D$4/12))&gt;0,IF('New Lease Yearly'!$H$4="Yearly",J163*'New Lease Yearly'!$D$4,IF('New Lease Yearly'!$H$4="Quarterly",J163*('New Lease Yearly'!$D$4/4),J163*'New Lease Yearly'!$D$4/12)),-L163-J163)</f>
        <v>0</v>
      </c>
      <c r="L163" s="47">
        <f t="shared" si="28"/>
        <v>0</v>
      </c>
      <c r="M163" s="47">
        <f t="shared" si="29"/>
        <v>0</v>
      </c>
      <c r="N163" s="57"/>
      <c r="O163" s="38">
        <v>147</v>
      </c>
      <c r="P163" s="58">
        <f t="shared" si="33"/>
        <v>97157</v>
      </c>
      <c r="Q163" s="47">
        <f t="shared" si="34"/>
        <v>0</v>
      </c>
      <c r="R163" s="47">
        <f>IF(S162&lt;1,0,-'New Lease Yearly'!$K$4/'New Lease Yearly'!$L$4)</f>
        <v>0</v>
      </c>
      <c r="S163" s="47">
        <f t="shared" si="30"/>
        <v>0</v>
      </c>
      <c r="AE163"/>
      <c r="AF163" s="6"/>
    </row>
    <row r="164" spans="1:32" x14ac:dyDescent="0.25">
      <c r="A164" s="53">
        <f t="shared" si="31"/>
        <v>148</v>
      </c>
      <c r="B164" s="29">
        <f t="shared" si="25"/>
        <v>0</v>
      </c>
      <c r="C164" s="9" t="str">
        <f>IF(D164=0,"-",IF('New Lease Yearly'!$H$4="Yearly",EDATE(C163,12),IF('New Lease Yearly'!$H$4="Quarterly",EDATE(C163,3),EDATE(C163,1))))</f>
        <v>-</v>
      </c>
      <c r="D164" s="54">
        <f>IF(A164&gt;'New Lease Yearly'!$E$4,0,'New Lease Yearly'!$G$4)*((1+$M$4)^(((((IF($H$4="Yearly",ROUNDDOWN(IF(A164-($N$4)&lt;0,0,((A164-($N$4)/(($N$4))))/($N$4)),0),IF($H$4="Monthly",ROUNDDOWN(IF(A164-($N$4*12)&lt;0,0,((A164-(12*$N$4)/((12*$N$4))))/($N$4*12)),0),ROUNDDOWN(IF(A164-($N$4*4)&lt;0,0,((A164-(4*$N$4)/((4*$N$4))))/($N$4*4)),0)))))))))+(IF(A164=$E$4,$J$4,0))</f>
        <v>0</v>
      </c>
      <c r="E164" s="49">
        <f>IF(D164=0,0,1/((1+IF('New Lease Yearly'!$H$4="Yearly",'New Lease Yearly'!$D$4,IF('New Lease Yearly'!$H$4="Quarterly",'New Lease Yearly'!$D$4/4,'New Lease Yearly'!$D$4/12)))^IF($E$17=1,A163,A164)))</f>
        <v>0</v>
      </c>
      <c r="F164" s="55">
        <f t="shared" si="26"/>
        <v>0</v>
      </c>
      <c r="G164" s="56"/>
      <c r="H164" s="38">
        <f t="shared" si="32"/>
        <v>148</v>
      </c>
      <c r="I164" s="9" t="str">
        <f t="shared" si="27"/>
        <v>-</v>
      </c>
      <c r="J164" s="47">
        <f>IF(H164&gt;'New Lease Yearly'!$E$4,0,M163)</f>
        <v>0</v>
      </c>
      <c r="K164" s="47">
        <f>IF(IF('New Lease Yearly'!$H$4="Yearly",J164*'New Lease Yearly'!$D$4,IF('New Lease Yearly'!$H$4="Quarterly",J164*('New Lease Yearly'!$D$4/4),J164*'New Lease Yearly'!$D$4/12))&gt;0,IF('New Lease Yearly'!$H$4="Yearly",J164*'New Lease Yearly'!$D$4,IF('New Lease Yearly'!$H$4="Quarterly",J164*('New Lease Yearly'!$D$4/4),J164*'New Lease Yearly'!$D$4/12)),-L164-J164)</f>
        <v>0</v>
      </c>
      <c r="L164" s="47">
        <f t="shared" si="28"/>
        <v>0</v>
      </c>
      <c r="M164" s="47">
        <f t="shared" si="29"/>
        <v>0</v>
      </c>
      <c r="N164" s="57"/>
      <c r="O164" s="38">
        <v>148</v>
      </c>
      <c r="P164" s="58">
        <f t="shared" si="33"/>
        <v>97522</v>
      </c>
      <c r="Q164" s="47">
        <f t="shared" si="34"/>
        <v>0</v>
      </c>
      <c r="R164" s="47">
        <f>IF(S163&lt;1,0,-'New Lease Yearly'!$K$4/'New Lease Yearly'!$L$4)</f>
        <v>0</v>
      </c>
      <c r="S164" s="47">
        <f t="shared" si="30"/>
        <v>0</v>
      </c>
      <c r="AE164"/>
      <c r="AF164" s="6"/>
    </row>
    <row r="165" spans="1:32" x14ac:dyDescent="0.25">
      <c r="A165" s="53">
        <f t="shared" si="31"/>
        <v>149</v>
      </c>
      <c r="B165" s="29">
        <f t="shared" si="25"/>
        <v>0</v>
      </c>
      <c r="C165" s="9" t="str">
        <f>IF(D165=0,"-",IF('New Lease Yearly'!$H$4="Yearly",EDATE(C164,12),IF('New Lease Yearly'!$H$4="Quarterly",EDATE(C164,3),EDATE(C164,1))))</f>
        <v>-</v>
      </c>
      <c r="D165" s="54">
        <f>IF(A165&gt;'New Lease Yearly'!$E$4,0,'New Lease Yearly'!$G$4)*((1+$M$4)^(((((IF($H$4="Yearly",ROUNDDOWN(IF(A165-($N$4)&lt;0,0,((A165-($N$4)/(($N$4))))/($N$4)),0),IF($H$4="Monthly",ROUNDDOWN(IF(A165-($N$4*12)&lt;0,0,((A165-(12*$N$4)/((12*$N$4))))/($N$4*12)),0),ROUNDDOWN(IF(A165-($N$4*4)&lt;0,0,((A165-(4*$N$4)/((4*$N$4))))/($N$4*4)),0)))))))))+(IF(A165=$E$4,$J$4,0))</f>
        <v>0</v>
      </c>
      <c r="E165" s="49">
        <f>IF(D165=0,0,1/((1+IF('New Lease Yearly'!$H$4="Yearly",'New Lease Yearly'!$D$4,IF('New Lease Yearly'!$H$4="Quarterly",'New Lease Yearly'!$D$4/4,'New Lease Yearly'!$D$4/12)))^IF($E$17=1,A164,A165)))</f>
        <v>0</v>
      </c>
      <c r="F165" s="55">
        <f t="shared" si="26"/>
        <v>0</v>
      </c>
      <c r="G165" s="56"/>
      <c r="H165" s="38">
        <f t="shared" si="32"/>
        <v>149</v>
      </c>
      <c r="I165" s="9" t="str">
        <f t="shared" si="27"/>
        <v>-</v>
      </c>
      <c r="J165" s="47">
        <f>IF(H165&gt;'New Lease Yearly'!$E$4,0,M164)</f>
        <v>0</v>
      </c>
      <c r="K165" s="47">
        <f>IF(IF('New Lease Yearly'!$H$4="Yearly",J165*'New Lease Yearly'!$D$4,IF('New Lease Yearly'!$H$4="Quarterly",J165*('New Lease Yearly'!$D$4/4),J165*'New Lease Yearly'!$D$4/12))&gt;0,IF('New Lease Yearly'!$H$4="Yearly",J165*'New Lease Yearly'!$D$4,IF('New Lease Yearly'!$H$4="Quarterly",J165*('New Lease Yearly'!$D$4/4),J165*'New Lease Yearly'!$D$4/12)),-L165-J165)</f>
        <v>0</v>
      </c>
      <c r="L165" s="47">
        <f t="shared" si="28"/>
        <v>0</v>
      </c>
      <c r="M165" s="47">
        <f t="shared" si="29"/>
        <v>0</v>
      </c>
      <c r="N165" s="57"/>
      <c r="O165" s="38">
        <v>149</v>
      </c>
      <c r="P165" s="58">
        <f t="shared" si="33"/>
        <v>97887</v>
      </c>
      <c r="Q165" s="47">
        <f t="shared" si="34"/>
        <v>0</v>
      </c>
      <c r="R165" s="47">
        <f>IF(S164&lt;1,0,-'New Lease Yearly'!$K$4/'New Lease Yearly'!$L$4)</f>
        <v>0</v>
      </c>
      <c r="S165" s="47">
        <f t="shared" si="30"/>
        <v>0</v>
      </c>
      <c r="AE165"/>
      <c r="AF165" s="6"/>
    </row>
    <row r="166" spans="1:32" x14ac:dyDescent="0.25">
      <c r="A166" s="53">
        <f t="shared" si="31"/>
        <v>150</v>
      </c>
      <c r="B166" s="29">
        <f t="shared" si="25"/>
        <v>0</v>
      </c>
      <c r="C166" s="9" t="str">
        <f>IF(D166=0,"-",IF('New Lease Yearly'!$H$4="Yearly",EDATE(C165,12),IF('New Lease Yearly'!$H$4="Quarterly",EDATE(C165,3),EDATE(C165,1))))</f>
        <v>-</v>
      </c>
      <c r="D166" s="54">
        <f>IF(A166&gt;'New Lease Yearly'!$E$4,0,'New Lease Yearly'!$G$4)*((1+$M$4)^(((((IF($H$4="Yearly",ROUNDDOWN(IF(A166-($N$4)&lt;0,0,((A166-($N$4)/(($N$4))))/($N$4)),0),IF($H$4="Monthly",ROUNDDOWN(IF(A166-($N$4*12)&lt;0,0,((A166-(12*$N$4)/((12*$N$4))))/($N$4*12)),0),ROUNDDOWN(IF(A166-($N$4*4)&lt;0,0,((A166-(4*$N$4)/((4*$N$4))))/($N$4*4)),0)))))))))+(IF(A166=$E$4,$J$4,0))</f>
        <v>0</v>
      </c>
      <c r="E166" s="49">
        <f>IF(D166=0,0,1/((1+IF('New Lease Yearly'!$H$4="Yearly",'New Lease Yearly'!$D$4,IF('New Lease Yearly'!$H$4="Quarterly",'New Lease Yearly'!$D$4/4,'New Lease Yearly'!$D$4/12)))^IF($E$17=1,A165,A166)))</f>
        <v>0</v>
      </c>
      <c r="F166" s="55">
        <f t="shared" si="26"/>
        <v>0</v>
      </c>
      <c r="G166" s="56"/>
      <c r="H166" s="38">
        <f t="shared" si="32"/>
        <v>150</v>
      </c>
      <c r="I166" s="9" t="str">
        <f t="shared" si="27"/>
        <v>-</v>
      </c>
      <c r="J166" s="47">
        <f>IF(H166&gt;'New Lease Yearly'!$E$4,0,M165)</f>
        <v>0</v>
      </c>
      <c r="K166" s="47">
        <f>IF(IF('New Lease Yearly'!$H$4="Yearly",J166*'New Lease Yearly'!$D$4,IF('New Lease Yearly'!$H$4="Quarterly",J166*('New Lease Yearly'!$D$4/4),J166*'New Lease Yearly'!$D$4/12))&gt;0,IF('New Lease Yearly'!$H$4="Yearly",J166*'New Lease Yearly'!$D$4,IF('New Lease Yearly'!$H$4="Quarterly",J166*('New Lease Yearly'!$D$4/4),J166*'New Lease Yearly'!$D$4/12)),-L166-J166)</f>
        <v>0</v>
      </c>
      <c r="L166" s="47">
        <f t="shared" si="28"/>
        <v>0</v>
      </c>
      <c r="M166" s="47">
        <f t="shared" si="29"/>
        <v>0</v>
      </c>
      <c r="N166" s="57"/>
      <c r="O166" s="38">
        <v>150</v>
      </c>
      <c r="P166" s="58">
        <f t="shared" si="33"/>
        <v>98253</v>
      </c>
      <c r="Q166" s="47">
        <f t="shared" si="34"/>
        <v>0</v>
      </c>
      <c r="R166" s="47">
        <f>IF(S165&lt;1,0,-'New Lease Yearly'!$K$4/'New Lease Yearly'!$L$4)</f>
        <v>0</v>
      </c>
      <c r="S166" s="47">
        <f t="shared" si="30"/>
        <v>0</v>
      </c>
      <c r="AE166"/>
      <c r="AF166" s="6"/>
    </row>
    <row r="167" spans="1:32" x14ac:dyDescent="0.25">
      <c r="A167" s="53">
        <f t="shared" si="31"/>
        <v>151</v>
      </c>
      <c r="B167" s="29">
        <f t="shared" si="25"/>
        <v>0</v>
      </c>
      <c r="C167" s="9" t="str">
        <f>IF(D167=0,"-",IF('New Lease Yearly'!$H$4="Yearly",EDATE(C166,12),IF('New Lease Yearly'!$H$4="Quarterly",EDATE(C166,3),EDATE(C166,1))))</f>
        <v>-</v>
      </c>
      <c r="D167" s="54">
        <f>IF(A167&gt;'New Lease Yearly'!$E$4,0,'New Lease Yearly'!$G$4)*((1+$M$4)^(((((IF($H$4="Yearly",ROUNDDOWN(IF(A167-($N$4)&lt;0,0,((A167-($N$4)/(($N$4))))/($N$4)),0),IF($H$4="Monthly",ROUNDDOWN(IF(A167-($N$4*12)&lt;0,0,((A167-(12*$N$4)/((12*$N$4))))/($N$4*12)),0),ROUNDDOWN(IF(A167-($N$4*4)&lt;0,0,((A167-(4*$N$4)/((4*$N$4))))/($N$4*4)),0)))))))))+(IF(A167=$E$4,$J$4,0))</f>
        <v>0</v>
      </c>
      <c r="E167" s="49">
        <f>IF(D167=0,0,1/((1+IF('New Lease Yearly'!$H$4="Yearly",'New Lease Yearly'!$D$4,IF('New Lease Yearly'!$H$4="Quarterly",'New Lease Yearly'!$D$4/4,'New Lease Yearly'!$D$4/12)))^IF($E$17=1,A166,A167)))</f>
        <v>0</v>
      </c>
      <c r="F167" s="55">
        <f t="shared" si="26"/>
        <v>0</v>
      </c>
      <c r="G167" s="56"/>
      <c r="H167" s="38">
        <f t="shared" si="32"/>
        <v>151</v>
      </c>
      <c r="I167" s="9" t="str">
        <f t="shared" si="27"/>
        <v>-</v>
      </c>
      <c r="J167" s="47">
        <f>IF(H167&gt;'New Lease Yearly'!$E$4,0,M166)</f>
        <v>0</v>
      </c>
      <c r="K167" s="47">
        <f>IF(IF('New Lease Yearly'!$H$4="Yearly",J167*'New Lease Yearly'!$D$4,IF('New Lease Yearly'!$H$4="Quarterly",J167*('New Lease Yearly'!$D$4/4),J167*'New Lease Yearly'!$D$4/12))&gt;0,IF('New Lease Yearly'!$H$4="Yearly",J167*'New Lease Yearly'!$D$4,IF('New Lease Yearly'!$H$4="Quarterly",J167*('New Lease Yearly'!$D$4/4),J167*'New Lease Yearly'!$D$4/12)),-L167-J167)</f>
        <v>0</v>
      </c>
      <c r="L167" s="47">
        <f t="shared" si="28"/>
        <v>0</v>
      </c>
      <c r="M167" s="47">
        <f t="shared" si="29"/>
        <v>0</v>
      </c>
      <c r="N167" s="57"/>
      <c r="O167" s="38">
        <v>151</v>
      </c>
      <c r="P167" s="58">
        <f t="shared" si="33"/>
        <v>98618</v>
      </c>
      <c r="Q167" s="47">
        <f t="shared" si="34"/>
        <v>0</v>
      </c>
      <c r="R167" s="47">
        <f>IF(S166&lt;1,0,-'New Lease Yearly'!$K$4/'New Lease Yearly'!$L$4)</f>
        <v>0</v>
      </c>
      <c r="S167" s="47">
        <f t="shared" si="30"/>
        <v>0</v>
      </c>
      <c r="AE167"/>
      <c r="AF167" s="6"/>
    </row>
    <row r="168" spans="1:32" x14ac:dyDescent="0.25">
      <c r="A168" s="53">
        <f t="shared" si="31"/>
        <v>152</v>
      </c>
      <c r="B168" s="29">
        <f t="shared" si="25"/>
        <v>0</v>
      </c>
      <c r="C168" s="9" t="str">
        <f>IF(D168=0,"-",IF('New Lease Yearly'!$H$4="Yearly",EDATE(C167,12),IF('New Lease Yearly'!$H$4="Quarterly",EDATE(C167,3),EDATE(C167,1))))</f>
        <v>-</v>
      </c>
      <c r="D168" s="54">
        <f>IF(A168&gt;'New Lease Yearly'!$E$4,0,'New Lease Yearly'!$G$4)*((1+$M$4)^(((((IF($H$4="Yearly",ROUNDDOWN(IF(A168-($N$4)&lt;0,0,((A168-($N$4)/(($N$4))))/($N$4)),0),IF($H$4="Monthly",ROUNDDOWN(IF(A168-($N$4*12)&lt;0,0,((A168-(12*$N$4)/((12*$N$4))))/($N$4*12)),0),ROUNDDOWN(IF(A168-($N$4*4)&lt;0,0,((A168-(4*$N$4)/((4*$N$4))))/($N$4*4)),0)))))))))+(IF(A168=$E$4,$J$4,0))</f>
        <v>0</v>
      </c>
      <c r="E168" s="49">
        <f>IF(D168=0,0,1/((1+IF('New Lease Yearly'!$H$4="Yearly",'New Lease Yearly'!$D$4,IF('New Lease Yearly'!$H$4="Quarterly",'New Lease Yearly'!$D$4/4,'New Lease Yearly'!$D$4/12)))^IF($E$17=1,A167,A168)))</f>
        <v>0</v>
      </c>
      <c r="F168" s="55">
        <f t="shared" si="26"/>
        <v>0</v>
      </c>
      <c r="G168" s="56"/>
      <c r="H168" s="38">
        <f t="shared" si="32"/>
        <v>152</v>
      </c>
      <c r="I168" s="9" t="str">
        <f t="shared" si="27"/>
        <v>-</v>
      </c>
      <c r="J168" s="47">
        <f>IF(H168&gt;'New Lease Yearly'!$E$4,0,M167)</f>
        <v>0</v>
      </c>
      <c r="K168" s="47">
        <f>IF(IF('New Lease Yearly'!$H$4="Yearly",J168*'New Lease Yearly'!$D$4,IF('New Lease Yearly'!$H$4="Quarterly",J168*('New Lease Yearly'!$D$4/4),J168*'New Lease Yearly'!$D$4/12))&gt;0,IF('New Lease Yearly'!$H$4="Yearly",J168*'New Lease Yearly'!$D$4,IF('New Lease Yearly'!$H$4="Quarterly",J168*('New Lease Yearly'!$D$4/4),J168*'New Lease Yearly'!$D$4/12)),-L168-J168)</f>
        <v>0</v>
      </c>
      <c r="L168" s="47">
        <f t="shared" si="28"/>
        <v>0</v>
      </c>
      <c r="M168" s="47">
        <f t="shared" si="29"/>
        <v>0</v>
      </c>
      <c r="N168" s="57"/>
      <c r="O168" s="38">
        <v>152</v>
      </c>
      <c r="P168" s="58">
        <f t="shared" si="33"/>
        <v>98983</v>
      </c>
      <c r="Q168" s="47">
        <f t="shared" si="34"/>
        <v>0</v>
      </c>
      <c r="R168" s="47">
        <f>IF(S167&lt;1,0,-'New Lease Yearly'!$K$4/'New Lease Yearly'!$L$4)</f>
        <v>0</v>
      </c>
      <c r="S168" s="47">
        <f t="shared" si="30"/>
        <v>0</v>
      </c>
      <c r="AE168"/>
      <c r="AF168" s="6"/>
    </row>
    <row r="169" spans="1:32" x14ac:dyDescent="0.25">
      <c r="A169" s="53">
        <f t="shared" si="31"/>
        <v>153</v>
      </c>
      <c r="B169" s="29">
        <f t="shared" si="25"/>
        <v>0</v>
      </c>
      <c r="C169" s="9" t="str">
        <f>IF(D169=0,"-",IF('New Lease Yearly'!$H$4="Yearly",EDATE(C168,12),IF('New Lease Yearly'!$H$4="Quarterly",EDATE(C168,3),EDATE(C168,1))))</f>
        <v>-</v>
      </c>
      <c r="D169" s="54">
        <f>IF(A169&gt;'New Lease Yearly'!$E$4,0,'New Lease Yearly'!$G$4)*((1+$M$4)^(((((IF($H$4="Yearly",ROUNDDOWN(IF(A169-($N$4)&lt;0,0,((A169-($N$4)/(($N$4))))/($N$4)),0),IF($H$4="Monthly",ROUNDDOWN(IF(A169-($N$4*12)&lt;0,0,((A169-(12*$N$4)/((12*$N$4))))/($N$4*12)),0),ROUNDDOWN(IF(A169-($N$4*4)&lt;0,0,((A169-(4*$N$4)/((4*$N$4))))/($N$4*4)),0)))))))))+(IF(A169=$E$4,$J$4,0))</f>
        <v>0</v>
      </c>
      <c r="E169" s="49">
        <f>IF(D169=0,0,1/((1+IF('New Lease Yearly'!$H$4="Yearly",'New Lease Yearly'!$D$4,IF('New Lease Yearly'!$H$4="Quarterly",'New Lease Yearly'!$D$4/4,'New Lease Yearly'!$D$4/12)))^IF($E$17=1,A168,A169)))</f>
        <v>0</v>
      </c>
      <c r="F169" s="55">
        <f t="shared" si="26"/>
        <v>0</v>
      </c>
      <c r="G169" s="56"/>
      <c r="H169" s="38">
        <f t="shared" si="32"/>
        <v>153</v>
      </c>
      <c r="I169" s="9" t="str">
        <f t="shared" si="27"/>
        <v>-</v>
      </c>
      <c r="J169" s="47">
        <f>IF(H169&gt;'New Lease Yearly'!$E$4,0,M168)</f>
        <v>0</v>
      </c>
      <c r="K169" s="47">
        <f>IF(IF('New Lease Yearly'!$H$4="Yearly",J169*'New Lease Yearly'!$D$4,IF('New Lease Yearly'!$H$4="Quarterly",J169*('New Lease Yearly'!$D$4/4),J169*'New Lease Yearly'!$D$4/12))&gt;0,IF('New Lease Yearly'!$H$4="Yearly",J169*'New Lease Yearly'!$D$4,IF('New Lease Yearly'!$H$4="Quarterly",J169*('New Lease Yearly'!$D$4/4),J169*'New Lease Yearly'!$D$4/12)),-L169-J169)</f>
        <v>0</v>
      </c>
      <c r="L169" s="47">
        <f t="shared" si="28"/>
        <v>0</v>
      </c>
      <c r="M169" s="47">
        <f t="shared" si="29"/>
        <v>0</v>
      </c>
      <c r="N169" s="57"/>
      <c r="O169" s="38">
        <v>153</v>
      </c>
      <c r="P169" s="58">
        <f t="shared" si="33"/>
        <v>99348</v>
      </c>
      <c r="Q169" s="47">
        <f t="shared" si="34"/>
        <v>0</v>
      </c>
      <c r="R169" s="47">
        <f>IF(S168&lt;1,0,-'New Lease Yearly'!$K$4/'New Lease Yearly'!$L$4)</f>
        <v>0</v>
      </c>
      <c r="S169" s="47">
        <f t="shared" si="30"/>
        <v>0</v>
      </c>
      <c r="AE169"/>
      <c r="AF169" s="6"/>
    </row>
    <row r="170" spans="1:32" x14ac:dyDescent="0.25">
      <c r="A170" s="53">
        <f t="shared" si="31"/>
        <v>154</v>
      </c>
      <c r="B170" s="29">
        <f t="shared" si="25"/>
        <v>0</v>
      </c>
      <c r="C170" s="9" t="str">
        <f>IF(D170=0,"-",IF('New Lease Yearly'!$H$4="Yearly",EDATE(C169,12),IF('New Lease Yearly'!$H$4="Quarterly",EDATE(C169,3),EDATE(C169,1))))</f>
        <v>-</v>
      </c>
      <c r="D170" s="54">
        <f>IF(A170&gt;'New Lease Yearly'!$E$4,0,'New Lease Yearly'!$G$4)*((1+$M$4)^(((((IF($H$4="Yearly",ROUNDDOWN(IF(A170-($N$4)&lt;0,0,((A170-($N$4)/(($N$4))))/($N$4)),0),IF($H$4="Monthly",ROUNDDOWN(IF(A170-($N$4*12)&lt;0,0,((A170-(12*$N$4)/((12*$N$4))))/($N$4*12)),0),ROUNDDOWN(IF(A170-($N$4*4)&lt;0,0,((A170-(4*$N$4)/((4*$N$4))))/($N$4*4)),0)))))))))+(IF(A170=$E$4,$J$4,0))</f>
        <v>0</v>
      </c>
      <c r="E170" s="49">
        <f>IF(D170=0,0,1/((1+IF('New Lease Yearly'!$H$4="Yearly",'New Lease Yearly'!$D$4,IF('New Lease Yearly'!$H$4="Quarterly",'New Lease Yearly'!$D$4/4,'New Lease Yearly'!$D$4/12)))^IF($E$17=1,A169,A170)))</f>
        <v>0</v>
      </c>
      <c r="F170" s="55">
        <f t="shared" si="26"/>
        <v>0</v>
      </c>
      <c r="G170" s="56"/>
      <c r="H170" s="38">
        <f t="shared" si="32"/>
        <v>154</v>
      </c>
      <c r="I170" s="9" t="str">
        <f t="shared" si="27"/>
        <v>-</v>
      </c>
      <c r="J170" s="47">
        <f>IF(H170&gt;'New Lease Yearly'!$E$4,0,M169)</f>
        <v>0</v>
      </c>
      <c r="K170" s="47">
        <f>IF(IF('New Lease Yearly'!$H$4="Yearly",J170*'New Lease Yearly'!$D$4,IF('New Lease Yearly'!$H$4="Quarterly",J170*('New Lease Yearly'!$D$4/4),J170*'New Lease Yearly'!$D$4/12))&gt;0,IF('New Lease Yearly'!$H$4="Yearly",J170*'New Lease Yearly'!$D$4,IF('New Lease Yearly'!$H$4="Quarterly",J170*('New Lease Yearly'!$D$4/4),J170*'New Lease Yearly'!$D$4/12)),-L170-J170)</f>
        <v>0</v>
      </c>
      <c r="L170" s="47">
        <f t="shared" si="28"/>
        <v>0</v>
      </c>
      <c r="M170" s="47">
        <f t="shared" si="29"/>
        <v>0</v>
      </c>
      <c r="N170" s="57"/>
      <c r="O170" s="38">
        <v>154</v>
      </c>
      <c r="P170" s="58">
        <f t="shared" si="33"/>
        <v>99714</v>
      </c>
      <c r="Q170" s="47">
        <f t="shared" si="34"/>
        <v>0</v>
      </c>
      <c r="R170" s="47">
        <f>IF(S169&lt;1,0,-'New Lease Yearly'!$K$4/'New Lease Yearly'!$L$4)</f>
        <v>0</v>
      </c>
      <c r="S170" s="47">
        <f t="shared" si="30"/>
        <v>0</v>
      </c>
      <c r="AE170"/>
      <c r="AF170" s="6"/>
    </row>
    <row r="171" spans="1:32" x14ac:dyDescent="0.25">
      <c r="A171" s="53">
        <f t="shared" si="31"/>
        <v>155</v>
      </c>
      <c r="B171" s="29">
        <f t="shared" si="25"/>
        <v>0</v>
      </c>
      <c r="C171" s="9" t="str">
        <f>IF(D171=0,"-",IF('New Lease Yearly'!$H$4="Yearly",EDATE(C170,12),IF('New Lease Yearly'!$H$4="Quarterly",EDATE(C170,3),EDATE(C170,1))))</f>
        <v>-</v>
      </c>
      <c r="D171" s="54">
        <f>IF(A171&gt;'New Lease Yearly'!$E$4,0,'New Lease Yearly'!$G$4)*((1+$M$4)^(((((IF($H$4="Yearly",ROUNDDOWN(IF(A171-($N$4)&lt;0,0,((A171-($N$4)/(($N$4))))/($N$4)),0),IF($H$4="Monthly",ROUNDDOWN(IF(A171-($N$4*12)&lt;0,0,((A171-(12*$N$4)/((12*$N$4))))/($N$4*12)),0),ROUNDDOWN(IF(A171-($N$4*4)&lt;0,0,((A171-(4*$N$4)/((4*$N$4))))/($N$4*4)),0)))))))))+(IF(A171=$E$4,$J$4,0))</f>
        <v>0</v>
      </c>
      <c r="E171" s="49">
        <f>IF(D171=0,0,1/((1+IF('New Lease Yearly'!$H$4="Yearly",'New Lease Yearly'!$D$4,IF('New Lease Yearly'!$H$4="Quarterly",'New Lease Yearly'!$D$4/4,'New Lease Yearly'!$D$4/12)))^IF($E$17=1,A170,A171)))</f>
        <v>0</v>
      </c>
      <c r="F171" s="55">
        <f t="shared" si="26"/>
        <v>0</v>
      </c>
      <c r="G171" s="56"/>
      <c r="H171" s="38">
        <f t="shared" si="32"/>
        <v>155</v>
      </c>
      <c r="I171" s="9" t="str">
        <f t="shared" si="27"/>
        <v>-</v>
      </c>
      <c r="J171" s="47">
        <f>IF(H171&gt;'New Lease Yearly'!$E$4,0,M170)</f>
        <v>0</v>
      </c>
      <c r="K171" s="47">
        <f>IF(IF('New Lease Yearly'!$H$4="Yearly",J171*'New Lease Yearly'!$D$4,IF('New Lease Yearly'!$H$4="Quarterly",J171*('New Lease Yearly'!$D$4/4),J171*'New Lease Yearly'!$D$4/12))&gt;0,IF('New Lease Yearly'!$H$4="Yearly",J171*'New Lease Yearly'!$D$4,IF('New Lease Yearly'!$H$4="Quarterly",J171*('New Lease Yearly'!$D$4/4),J171*'New Lease Yearly'!$D$4/12)),-L171-J171)</f>
        <v>0</v>
      </c>
      <c r="L171" s="47">
        <f t="shared" si="28"/>
        <v>0</v>
      </c>
      <c r="M171" s="47">
        <f t="shared" si="29"/>
        <v>0</v>
      </c>
      <c r="N171" s="57"/>
      <c r="O171" s="38">
        <v>155</v>
      </c>
      <c r="P171" s="58">
        <f t="shared" si="33"/>
        <v>100079</v>
      </c>
      <c r="Q171" s="47">
        <f t="shared" si="34"/>
        <v>0</v>
      </c>
      <c r="R171" s="47">
        <f>IF(S170&lt;1,0,-'New Lease Yearly'!$K$4/'New Lease Yearly'!$L$4)</f>
        <v>0</v>
      </c>
      <c r="S171" s="47">
        <f t="shared" si="30"/>
        <v>0</v>
      </c>
      <c r="AE171"/>
      <c r="AF171" s="6"/>
    </row>
    <row r="172" spans="1:32" x14ac:dyDescent="0.25">
      <c r="A172" s="53">
        <f t="shared" si="31"/>
        <v>156</v>
      </c>
      <c r="B172" s="29">
        <f t="shared" si="25"/>
        <v>0</v>
      </c>
      <c r="C172" s="9" t="str">
        <f>IF(D172=0,"-",IF('New Lease Yearly'!$H$4="Yearly",EDATE(C171,12),IF('New Lease Yearly'!$H$4="Quarterly",EDATE(C171,3),EDATE(C171,1))))</f>
        <v>-</v>
      </c>
      <c r="D172" s="54">
        <f>IF(A172&gt;'New Lease Yearly'!$E$4,0,'New Lease Yearly'!$G$4)*((1+$M$4)^(((((IF($H$4="Yearly",ROUNDDOWN(IF(A172-($N$4)&lt;0,0,((A172-($N$4)/(($N$4))))/($N$4)),0),IF($H$4="Monthly",ROUNDDOWN(IF(A172-($N$4*12)&lt;0,0,((A172-(12*$N$4)/((12*$N$4))))/($N$4*12)),0),ROUNDDOWN(IF(A172-($N$4*4)&lt;0,0,((A172-(4*$N$4)/((4*$N$4))))/($N$4*4)),0)))))))))+(IF(A172=$E$4,$J$4,0))</f>
        <v>0</v>
      </c>
      <c r="E172" s="49">
        <f>IF(D172=0,0,1/((1+IF('New Lease Yearly'!$H$4="Yearly",'New Lease Yearly'!$D$4,IF('New Lease Yearly'!$H$4="Quarterly",'New Lease Yearly'!$D$4/4,'New Lease Yearly'!$D$4/12)))^IF($E$17=1,A171,A172)))</f>
        <v>0</v>
      </c>
      <c r="F172" s="55">
        <f t="shared" si="26"/>
        <v>0</v>
      </c>
      <c r="G172" s="56"/>
      <c r="H172" s="38">
        <f t="shared" si="32"/>
        <v>156</v>
      </c>
      <c r="I172" s="9" t="str">
        <f t="shared" si="27"/>
        <v>-</v>
      </c>
      <c r="J172" s="47">
        <f>IF(H172&gt;'New Lease Yearly'!$E$4,0,M171)</f>
        <v>0</v>
      </c>
      <c r="K172" s="47">
        <f>IF(IF('New Lease Yearly'!$H$4="Yearly",J172*'New Lease Yearly'!$D$4,IF('New Lease Yearly'!$H$4="Quarterly",J172*('New Lease Yearly'!$D$4/4),J172*'New Lease Yearly'!$D$4/12))&gt;0,IF('New Lease Yearly'!$H$4="Yearly",J172*'New Lease Yearly'!$D$4,IF('New Lease Yearly'!$H$4="Quarterly",J172*('New Lease Yearly'!$D$4/4),J172*'New Lease Yearly'!$D$4/12)),-L172-J172)</f>
        <v>0</v>
      </c>
      <c r="L172" s="47">
        <f t="shared" si="28"/>
        <v>0</v>
      </c>
      <c r="M172" s="47">
        <f t="shared" si="29"/>
        <v>0</v>
      </c>
      <c r="N172" s="57"/>
      <c r="O172" s="38">
        <v>156</v>
      </c>
      <c r="P172" s="58">
        <f t="shared" si="33"/>
        <v>100444</v>
      </c>
      <c r="Q172" s="47">
        <f t="shared" si="34"/>
        <v>0</v>
      </c>
      <c r="R172" s="47">
        <f>IF(S171&lt;1,0,-'New Lease Yearly'!$K$4/'New Lease Yearly'!$L$4)</f>
        <v>0</v>
      </c>
      <c r="S172" s="47">
        <f t="shared" si="30"/>
        <v>0</v>
      </c>
      <c r="AE172"/>
      <c r="AF172" s="6"/>
    </row>
    <row r="173" spans="1:32" x14ac:dyDescent="0.25">
      <c r="A173" s="53">
        <f t="shared" si="31"/>
        <v>157</v>
      </c>
      <c r="B173" s="29">
        <f t="shared" si="25"/>
        <v>0</v>
      </c>
      <c r="C173" s="9" t="str">
        <f>IF(D173=0,"-",IF('New Lease Yearly'!$H$4="Yearly",EDATE(C172,12),IF('New Lease Yearly'!$H$4="Quarterly",EDATE(C172,3),EDATE(C172,1))))</f>
        <v>-</v>
      </c>
      <c r="D173" s="54">
        <f>IF(A173&gt;'New Lease Yearly'!$E$4,0,'New Lease Yearly'!$G$4)*((1+$M$4)^(((((IF($H$4="Yearly",ROUNDDOWN(IF(A173-($N$4)&lt;0,0,((A173-($N$4)/(($N$4))))/($N$4)),0),IF($H$4="Monthly",ROUNDDOWN(IF(A173-($N$4*12)&lt;0,0,((A173-(12*$N$4)/((12*$N$4))))/($N$4*12)),0),ROUNDDOWN(IF(A173-($N$4*4)&lt;0,0,((A173-(4*$N$4)/((4*$N$4))))/($N$4*4)),0)))))))))+(IF(A173=$E$4,$J$4,0))</f>
        <v>0</v>
      </c>
      <c r="E173" s="49">
        <f>IF(D173=0,0,1/((1+IF('New Lease Yearly'!$H$4="Yearly",'New Lease Yearly'!$D$4,IF('New Lease Yearly'!$H$4="Quarterly",'New Lease Yearly'!$D$4/4,'New Lease Yearly'!$D$4/12)))^IF($E$17=1,A172,A173)))</f>
        <v>0</v>
      </c>
      <c r="F173" s="55">
        <f t="shared" si="26"/>
        <v>0</v>
      </c>
      <c r="G173" s="56"/>
      <c r="H173" s="38">
        <f t="shared" si="32"/>
        <v>157</v>
      </c>
      <c r="I173" s="9" t="str">
        <f t="shared" si="27"/>
        <v>-</v>
      </c>
      <c r="J173" s="47">
        <f>IF(H173&gt;'New Lease Yearly'!$E$4,0,M172)</f>
        <v>0</v>
      </c>
      <c r="K173" s="47">
        <f>IF(IF('New Lease Yearly'!$H$4="Yearly",J173*'New Lease Yearly'!$D$4,IF('New Lease Yearly'!$H$4="Quarterly",J173*('New Lease Yearly'!$D$4/4),J173*'New Lease Yearly'!$D$4/12))&gt;0,IF('New Lease Yearly'!$H$4="Yearly",J173*'New Lease Yearly'!$D$4,IF('New Lease Yearly'!$H$4="Quarterly",J173*('New Lease Yearly'!$D$4/4),J173*'New Lease Yearly'!$D$4/12)),-L173-J173)</f>
        <v>0</v>
      </c>
      <c r="L173" s="47">
        <f t="shared" si="28"/>
        <v>0</v>
      </c>
      <c r="M173" s="47">
        <f t="shared" si="29"/>
        <v>0</v>
      </c>
      <c r="N173" s="57"/>
      <c r="O173" s="38">
        <v>157</v>
      </c>
      <c r="P173" s="58">
        <f t="shared" si="33"/>
        <v>100809</v>
      </c>
      <c r="Q173" s="47">
        <f t="shared" si="34"/>
        <v>0</v>
      </c>
      <c r="R173" s="47">
        <f>IF(S172&lt;1,0,-'New Lease Yearly'!$K$4/'New Lease Yearly'!$L$4)</f>
        <v>0</v>
      </c>
      <c r="S173" s="47">
        <f t="shared" si="30"/>
        <v>0</v>
      </c>
      <c r="AE173"/>
      <c r="AF173" s="6"/>
    </row>
    <row r="174" spans="1:32" x14ac:dyDescent="0.25">
      <c r="A174" s="53">
        <f t="shared" si="31"/>
        <v>158</v>
      </c>
      <c r="B174" s="29">
        <f t="shared" si="25"/>
        <v>0</v>
      </c>
      <c r="C174" s="9" t="str">
        <f>IF(D174=0,"-",IF('New Lease Yearly'!$H$4="Yearly",EDATE(C173,12),IF('New Lease Yearly'!$H$4="Quarterly",EDATE(C173,3),EDATE(C173,1))))</f>
        <v>-</v>
      </c>
      <c r="D174" s="54">
        <f>IF(A174&gt;'New Lease Yearly'!$E$4,0,'New Lease Yearly'!$G$4)*((1+$M$4)^(((((IF($H$4="Yearly",ROUNDDOWN(IF(A174-($N$4)&lt;0,0,((A174-($N$4)/(($N$4))))/($N$4)),0),IF($H$4="Monthly",ROUNDDOWN(IF(A174-($N$4*12)&lt;0,0,((A174-(12*$N$4)/((12*$N$4))))/($N$4*12)),0),ROUNDDOWN(IF(A174-($N$4*4)&lt;0,0,((A174-(4*$N$4)/((4*$N$4))))/($N$4*4)),0)))))))))+(IF(A174=$E$4,$J$4,0))</f>
        <v>0</v>
      </c>
      <c r="E174" s="49">
        <f>IF(D174=0,0,1/((1+IF('New Lease Yearly'!$H$4="Yearly",'New Lease Yearly'!$D$4,IF('New Lease Yearly'!$H$4="Quarterly",'New Lease Yearly'!$D$4/4,'New Lease Yearly'!$D$4/12)))^IF($E$17=1,A173,A174)))</f>
        <v>0</v>
      </c>
      <c r="F174" s="55">
        <f t="shared" si="26"/>
        <v>0</v>
      </c>
      <c r="G174" s="56"/>
      <c r="H174" s="38">
        <f t="shared" si="32"/>
        <v>158</v>
      </c>
      <c r="I174" s="9" t="str">
        <f t="shared" si="27"/>
        <v>-</v>
      </c>
      <c r="J174" s="47">
        <f>IF(H174&gt;'New Lease Yearly'!$E$4,0,M173)</f>
        <v>0</v>
      </c>
      <c r="K174" s="47">
        <f>IF(IF('New Lease Yearly'!$H$4="Yearly",J174*'New Lease Yearly'!$D$4,IF('New Lease Yearly'!$H$4="Quarterly",J174*('New Lease Yearly'!$D$4/4),J174*'New Lease Yearly'!$D$4/12))&gt;0,IF('New Lease Yearly'!$H$4="Yearly",J174*'New Lease Yearly'!$D$4,IF('New Lease Yearly'!$H$4="Quarterly",J174*('New Lease Yearly'!$D$4/4),J174*'New Lease Yearly'!$D$4/12)),-L174-J174)</f>
        <v>0</v>
      </c>
      <c r="L174" s="47">
        <f t="shared" si="28"/>
        <v>0</v>
      </c>
      <c r="M174" s="47">
        <f t="shared" si="29"/>
        <v>0</v>
      </c>
      <c r="N174" s="57"/>
      <c r="O174" s="38">
        <v>158</v>
      </c>
      <c r="P174" s="58">
        <f t="shared" si="33"/>
        <v>101175</v>
      </c>
      <c r="Q174" s="47">
        <f t="shared" si="34"/>
        <v>0</v>
      </c>
      <c r="R174" s="47">
        <f>IF(S173&lt;1,0,-'New Lease Yearly'!$K$4/'New Lease Yearly'!$L$4)</f>
        <v>0</v>
      </c>
      <c r="S174" s="47">
        <f t="shared" si="30"/>
        <v>0</v>
      </c>
      <c r="AE174"/>
      <c r="AF174" s="6"/>
    </row>
    <row r="175" spans="1:32" x14ac:dyDescent="0.25">
      <c r="A175" s="53">
        <f t="shared" si="31"/>
        <v>159</v>
      </c>
      <c r="B175" s="29">
        <f t="shared" si="25"/>
        <v>0</v>
      </c>
      <c r="C175" s="9" t="str">
        <f>IF(D175=0,"-",IF('New Lease Yearly'!$H$4="Yearly",EDATE(C174,12),IF('New Lease Yearly'!$H$4="Quarterly",EDATE(C174,3),EDATE(C174,1))))</f>
        <v>-</v>
      </c>
      <c r="D175" s="54">
        <f>IF(A175&gt;'New Lease Yearly'!$E$4,0,'New Lease Yearly'!$G$4)*((1+$M$4)^(((((IF($H$4="Yearly",ROUNDDOWN(IF(A175-($N$4)&lt;0,0,((A175-($N$4)/(($N$4))))/($N$4)),0),IF($H$4="Monthly",ROUNDDOWN(IF(A175-($N$4*12)&lt;0,0,((A175-(12*$N$4)/((12*$N$4))))/($N$4*12)),0),ROUNDDOWN(IF(A175-($N$4*4)&lt;0,0,((A175-(4*$N$4)/((4*$N$4))))/($N$4*4)),0)))))))))+(IF(A175=$E$4,$J$4,0))</f>
        <v>0</v>
      </c>
      <c r="E175" s="49">
        <f>IF(D175=0,0,1/((1+IF('New Lease Yearly'!$H$4="Yearly",'New Lease Yearly'!$D$4,IF('New Lease Yearly'!$H$4="Quarterly",'New Lease Yearly'!$D$4/4,'New Lease Yearly'!$D$4/12)))^IF($E$17=1,A174,A175)))</f>
        <v>0</v>
      </c>
      <c r="F175" s="55">
        <f t="shared" si="26"/>
        <v>0</v>
      </c>
      <c r="G175" s="56"/>
      <c r="H175" s="38">
        <f t="shared" si="32"/>
        <v>159</v>
      </c>
      <c r="I175" s="9" t="str">
        <f t="shared" si="27"/>
        <v>-</v>
      </c>
      <c r="J175" s="47">
        <f>IF(H175&gt;'New Lease Yearly'!$E$4,0,M174)</f>
        <v>0</v>
      </c>
      <c r="K175" s="47">
        <f>IF(IF('New Lease Yearly'!$H$4="Yearly",J175*'New Lease Yearly'!$D$4,IF('New Lease Yearly'!$H$4="Quarterly",J175*('New Lease Yearly'!$D$4/4),J175*'New Lease Yearly'!$D$4/12))&gt;0,IF('New Lease Yearly'!$H$4="Yearly",J175*'New Lease Yearly'!$D$4,IF('New Lease Yearly'!$H$4="Quarterly",J175*('New Lease Yearly'!$D$4/4),J175*'New Lease Yearly'!$D$4/12)),-L175-J175)</f>
        <v>0</v>
      </c>
      <c r="L175" s="47">
        <f t="shared" si="28"/>
        <v>0</v>
      </c>
      <c r="M175" s="47">
        <f t="shared" si="29"/>
        <v>0</v>
      </c>
      <c r="N175" s="57"/>
      <c r="O175" s="38">
        <v>159</v>
      </c>
      <c r="P175" s="58">
        <f t="shared" si="33"/>
        <v>101540</v>
      </c>
      <c r="Q175" s="47">
        <f t="shared" si="34"/>
        <v>0</v>
      </c>
      <c r="R175" s="47">
        <f>IF(S174&lt;1,0,-'New Lease Yearly'!$K$4/'New Lease Yearly'!$L$4)</f>
        <v>0</v>
      </c>
      <c r="S175" s="47">
        <f t="shared" si="30"/>
        <v>0</v>
      </c>
      <c r="AE175"/>
      <c r="AF175" s="6"/>
    </row>
    <row r="176" spans="1:32" x14ac:dyDescent="0.25">
      <c r="A176" s="53">
        <f t="shared" si="31"/>
        <v>160</v>
      </c>
      <c r="B176" s="29">
        <f t="shared" si="25"/>
        <v>0</v>
      </c>
      <c r="C176" s="9" t="str">
        <f>IF(D176=0,"-",IF('New Lease Yearly'!$H$4="Yearly",EDATE(C175,12),IF('New Lease Yearly'!$H$4="Quarterly",EDATE(C175,3),EDATE(C175,1))))</f>
        <v>-</v>
      </c>
      <c r="D176" s="54">
        <f>IF(A176&gt;'New Lease Yearly'!$E$4,0,'New Lease Yearly'!$G$4)*((1+$M$4)^(((((IF($H$4="Yearly",ROUNDDOWN(IF(A176-($N$4)&lt;0,0,((A176-($N$4)/(($N$4))))/($N$4)),0),IF($H$4="Monthly",ROUNDDOWN(IF(A176-($N$4*12)&lt;0,0,((A176-(12*$N$4)/((12*$N$4))))/($N$4*12)),0),ROUNDDOWN(IF(A176-($N$4*4)&lt;0,0,((A176-(4*$N$4)/((4*$N$4))))/($N$4*4)),0)))))))))+(IF(A176=$E$4,$J$4,0))</f>
        <v>0</v>
      </c>
      <c r="E176" s="49">
        <f>IF(D176=0,0,1/((1+IF('New Lease Yearly'!$H$4="Yearly",'New Lease Yearly'!$D$4,IF('New Lease Yearly'!$H$4="Quarterly",'New Lease Yearly'!$D$4/4,'New Lease Yearly'!$D$4/12)))^IF($E$17=1,A175,A176)))</f>
        <v>0</v>
      </c>
      <c r="F176" s="55">
        <f t="shared" si="26"/>
        <v>0</v>
      </c>
      <c r="G176" s="56"/>
      <c r="H176" s="38">
        <f t="shared" si="32"/>
        <v>160</v>
      </c>
      <c r="I176" s="9" t="str">
        <f t="shared" si="27"/>
        <v>-</v>
      </c>
      <c r="J176" s="47">
        <f>IF(H176&gt;'New Lease Yearly'!$E$4,0,M175)</f>
        <v>0</v>
      </c>
      <c r="K176" s="47">
        <f>IF(IF('New Lease Yearly'!$H$4="Yearly",J176*'New Lease Yearly'!$D$4,IF('New Lease Yearly'!$H$4="Quarterly",J176*('New Lease Yearly'!$D$4/4),J176*'New Lease Yearly'!$D$4/12))&gt;0,IF('New Lease Yearly'!$H$4="Yearly",J176*'New Lease Yearly'!$D$4,IF('New Lease Yearly'!$H$4="Quarterly",J176*('New Lease Yearly'!$D$4/4),J176*'New Lease Yearly'!$D$4/12)),-L176-J176)</f>
        <v>0</v>
      </c>
      <c r="L176" s="47">
        <f t="shared" si="28"/>
        <v>0</v>
      </c>
      <c r="M176" s="47">
        <f t="shared" si="29"/>
        <v>0</v>
      </c>
      <c r="N176" s="57"/>
      <c r="O176" s="38">
        <v>160</v>
      </c>
      <c r="P176" s="58">
        <f t="shared" si="33"/>
        <v>101905</v>
      </c>
      <c r="Q176" s="47">
        <f t="shared" si="34"/>
        <v>0</v>
      </c>
      <c r="R176" s="47">
        <f>IF(S175&lt;1,0,-'New Lease Yearly'!$K$4/'New Lease Yearly'!$L$4)</f>
        <v>0</v>
      </c>
      <c r="S176" s="47">
        <f t="shared" si="30"/>
        <v>0</v>
      </c>
      <c r="AE176"/>
      <c r="AF176" s="6"/>
    </row>
    <row r="177" spans="1:32" x14ac:dyDescent="0.25">
      <c r="A177" s="53">
        <f t="shared" si="31"/>
        <v>161</v>
      </c>
      <c r="B177" s="29">
        <f t="shared" si="25"/>
        <v>0</v>
      </c>
      <c r="C177" s="9" t="str">
        <f>IF(D177=0,"-",IF('New Lease Yearly'!$H$4="Yearly",EDATE(C176,12),IF('New Lease Yearly'!$H$4="Quarterly",EDATE(C176,3),EDATE(C176,1))))</f>
        <v>-</v>
      </c>
      <c r="D177" s="54">
        <f>IF(A177&gt;'New Lease Yearly'!$E$4,0,'New Lease Yearly'!$G$4)*((1+$M$4)^(((((IF($H$4="Yearly",ROUNDDOWN(IF(A177-($N$4)&lt;0,0,((A177-($N$4)/(($N$4))))/($N$4)),0),IF($H$4="Monthly",ROUNDDOWN(IF(A177-($N$4*12)&lt;0,0,((A177-(12*$N$4)/((12*$N$4))))/($N$4*12)),0),ROUNDDOWN(IF(A177-($N$4*4)&lt;0,0,((A177-(4*$N$4)/((4*$N$4))))/($N$4*4)),0)))))))))+(IF(A177=$E$4,$J$4,0))</f>
        <v>0</v>
      </c>
      <c r="E177" s="49">
        <f>IF(D177=0,0,1/((1+IF('New Lease Yearly'!$H$4="Yearly",'New Lease Yearly'!$D$4,IF('New Lease Yearly'!$H$4="Quarterly",'New Lease Yearly'!$D$4/4,'New Lease Yearly'!$D$4/12)))^IF($E$17=1,A176,A177)))</f>
        <v>0</v>
      </c>
      <c r="F177" s="55">
        <f t="shared" si="26"/>
        <v>0</v>
      </c>
      <c r="G177" s="56"/>
      <c r="H177" s="38">
        <f t="shared" si="32"/>
        <v>161</v>
      </c>
      <c r="I177" s="9" t="str">
        <f t="shared" si="27"/>
        <v>-</v>
      </c>
      <c r="J177" s="47">
        <f>IF(H177&gt;'New Lease Yearly'!$E$4,0,M176)</f>
        <v>0</v>
      </c>
      <c r="K177" s="47">
        <f>IF(IF('New Lease Yearly'!$H$4="Yearly",J177*'New Lease Yearly'!$D$4,IF('New Lease Yearly'!$H$4="Quarterly",J177*('New Lease Yearly'!$D$4/4),J177*'New Lease Yearly'!$D$4/12))&gt;0,IF('New Lease Yearly'!$H$4="Yearly",J177*'New Lease Yearly'!$D$4,IF('New Lease Yearly'!$H$4="Quarterly",J177*('New Lease Yearly'!$D$4/4),J177*'New Lease Yearly'!$D$4/12)),-L177-J177)</f>
        <v>0</v>
      </c>
      <c r="L177" s="47">
        <f t="shared" si="28"/>
        <v>0</v>
      </c>
      <c r="M177" s="47">
        <f t="shared" si="29"/>
        <v>0</v>
      </c>
      <c r="N177" s="57"/>
      <c r="O177" s="38">
        <v>161</v>
      </c>
      <c r="P177" s="58">
        <f t="shared" si="33"/>
        <v>102270</v>
      </c>
      <c r="Q177" s="47">
        <f t="shared" si="34"/>
        <v>0</v>
      </c>
      <c r="R177" s="47">
        <f>IF(S176&lt;1,0,-'New Lease Yearly'!$K$4/'New Lease Yearly'!$L$4)</f>
        <v>0</v>
      </c>
      <c r="S177" s="47">
        <f t="shared" si="30"/>
        <v>0</v>
      </c>
      <c r="AE177"/>
      <c r="AF177" s="6"/>
    </row>
    <row r="178" spans="1:32" x14ac:dyDescent="0.25">
      <c r="A178" s="53">
        <f t="shared" si="31"/>
        <v>162</v>
      </c>
      <c r="B178" s="29">
        <f t="shared" si="25"/>
        <v>0</v>
      </c>
      <c r="C178" s="9" t="str">
        <f>IF(D178=0,"-",IF('New Lease Yearly'!$H$4="Yearly",EDATE(C177,12),IF('New Lease Yearly'!$H$4="Quarterly",EDATE(C177,3),EDATE(C177,1))))</f>
        <v>-</v>
      </c>
      <c r="D178" s="54">
        <f>IF(A178&gt;'New Lease Yearly'!$E$4,0,'New Lease Yearly'!$G$4)*((1+$M$4)^(((((IF($H$4="Yearly",ROUNDDOWN(IF(A178-($N$4)&lt;0,0,((A178-($N$4)/(($N$4))))/($N$4)),0),IF($H$4="Monthly",ROUNDDOWN(IF(A178-($N$4*12)&lt;0,0,((A178-(12*$N$4)/((12*$N$4))))/($N$4*12)),0),ROUNDDOWN(IF(A178-($N$4*4)&lt;0,0,((A178-(4*$N$4)/((4*$N$4))))/($N$4*4)),0)))))))))+(IF(A178=$E$4,$J$4,0))</f>
        <v>0</v>
      </c>
      <c r="E178" s="49">
        <f>IF(D178=0,0,1/((1+IF('New Lease Yearly'!$H$4="Yearly",'New Lease Yearly'!$D$4,IF('New Lease Yearly'!$H$4="Quarterly",'New Lease Yearly'!$D$4/4,'New Lease Yearly'!$D$4/12)))^IF($E$17=1,A177,A178)))</f>
        <v>0</v>
      </c>
      <c r="F178" s="55">
        <f t="shared" si="26"/>
        <v>0</v>
      </c>
      <c r="G178" s="56"/>
      <c r="H178" s="38">
        <f t="shared" si="32"/>
        <v>162</v>
      </c>
      <c r="I178" s="9" t="str">
        <f t="shared" si="27"/>
        <v>-</v>
      </c>
      <c r="J178" s="47">
        <f>IF(H178&gt;'New Lease Yearly'!$E$4,0,M177)</f>
        <v>0</v>
      </c>
      <c r="K178" s="47">
        <f>IF(IF('New Lease Yearly'!$H$4="Yearly",J178*'New Lease Yearly'!$D$4,IF('New Lease Yearly'!$H$4="Quarterly",J178*('New Lease Yearly'!$D$4/4),J178*'New Lease Yearly'!$D$4/12))&gt;0,IF('New Lease Yearly'!$H$4="Yearly",J178*'New Lease Yearly'!$D$4,IF('New Lease Yearly'!$H$4="Quarterly",J178*('New Lease Yearly'!$D$4/4),J178*'New Lease Yearly'!$D$4/12)),-L178-J178)</f>
        <v>0</v>
      </c>
      <c r="L178" s="47">
        <f t="shared" si="28"/>
        <v>0</v>
      </c>
      <c r="M178" s="47">
        <f t="shared" si="29"/>
        <v>0</v>
      </c>
      <c r="N178" s="57"/>
      <c r="O178" s="38">
        <v>162</v>
      </c>
      <c r="P178" s="58">
        <f t="shared" si="33"/>
        <v>102636</v>
      </c>
      <c r="Q178" s="47">
        <f t="shared" si="34"/>
        <v>0</v>
      </c>
      <c r="R178" s="47">
        <f>IF(S177&lt;1,0,-'New Lease Yearly'!$K$4/'New Lease Yearly'!$L$4)</f>
        <v>0</v>
      </c>
      <c r="S178" s="47">
        <f t="shared" si="30"/>
        <v>0</v>
      </c>
      <c r="AE178"/>
      <c r="AF178" s="6"/>
    </row>
    <row r="179" spans="1:32" x14ac:dyDescent="0.25">
      <c r="A179" s="53">
        <f t="shared" si="31"/>
        <v>163</v>
      </c>
      <c r="B179" s="29">
        <f t="shared" si="25"/>
        <v>0</v>
      </c>
      <c r="C179" s="9" t="str">
        <f>IF(D179=0,"-",IF('New Lease Yearly'!$H$4="Yearly",EDATE(C178,12),IF('New Lease Yearly'!$H$4="Quarterly",EDATE(C178,3),EDATE(C178,1))))</f>
        <v>-</v>
      </c>
      <c r="D179" s="54">
        <f>IF(A179&gt;'New Lease Yearly'!$E$4,0,'New Lease Yearly'!$G$4)*((1+$M$4)^(((((IF($H$4="Yearly",ROUNDDOWN(IF(A179-($N$4)&lt;0,0,((A179-($N$4)/(($N$4))))/($N$4)),0),IF($H$4="Monthly",ROUNDDOWN(IF(A179-($N$4*12)&lt;0,0,((A179-(12*$N$4)/((12*$N$4))))/($N$4*12)),0),ROUNDDOWN(IF(A179-($N$4*4)&lt;0,0,((A179-(4*$N$4)/((4*$N$4))))/($N$4*4)),0)))))))))+(IF(A179=$E$4,$J$4,0))</f>
        <v>0</v>
      </c>
      <c r="E179" s="49">
        <f>IF(D179=0,0,1/((1+IF('New Lease Yearly'!$H$4="Yearly",'New Lease Yearly'!$D$4,IF('New Lease Yearly'!$H$4="Quarterly",'New Lease Yearly'!$D$4/4,'New Lease Yearly'!$D$4/12)))^IF($E$17=1,A178,A179)))</f>
        <v>0</v>
      </c>
      <c r="F179" s="55">
        <f t="shared" si="26"/>
        <v>0</v>
      </c>
      <c r="G179" s="56"/>
      <c r="H179" s="38">
        <f t="shared" si="32"/>
        <v>163</v>
      </c>
      <c r="I179" s="9" t="str">
        <f t="shared" si="27"/>
        <v>-</v>
      </c>
      <c r="J179" s="47">
        <f>IF(H179&gt;'New Lease Yearly'!$E$4,0,M178)</f>
        <v>0</v>
      </c>
      <c r="K179" s="47">
        <f>IF(IF('New Lease Yearly'!$H$4="Yearly",J179*'New Lease Yearly'!$D$4,IF('New Lease Yearly'!$H$4="Quarterly",J179*('New Lease Yearly'!$D$4/4),J179*'New Lease Yearly'!$D$4/12))&gt;0,IF('New Lease Yearly'!$H$4="Yearly",J179*'New Lease Yearly'!$D$4,IF('New Lease Yearly'!$H$4="Quarterly",J179*('New Lease Yearly'!$D$4/4),J179*'New Lease Yearly'!$D$4/12)),-L179-J179)</f>
        <v>0</v>
      </c>
      <c r="L179" s="47">
        <f t="shared" si="28"/>
        <v>0</v>
      </c>
      <c r="M179" s="47">
        <f t="shared" si="29"/>
        <v>0</v>
      </c>
      <c r="N179" s="57"/>
      <c r="O179" s="38">
        <v>163</v>
      </c>
      <c r="P179" s="58">
        <f t="shared" si="33"/>
        <v>103001</v>
      </c>
      <c r="Q179" s="47">
        <f t="shared" si="34"/>
        <v>0</v>
      </c>
      <c r="R179" s="47">
        <f>IF(S178&lt;1,0,-'New Lease Yearly'!$K$4/'New Lease Yearly'!$L$4)</f>
        <v>0</v>
      </c>
      <c r="S179" s="47">
        <f t="shared" si="30"/>
        <v>0</v>
      </c>
      <c r="AE179"/>
      <c r="AF179" s="6"/>
    </row>
    <row r="180" spans="1:32" x14ac:dyDescent="0.25">
      <c r="A180" s="53">
        <f t="shared" si="31"/>
        <v>164</v>
      </c>
      <c r="B180" s="29">
        <f t="shared" si="25"/>
        <v>0</v>
      </c>
      <c r="C180" s="9" t="str">
        <f>IF(D180=0,"-",IF('New Lease Yearly'!$H$4="Yearly",EDATE(C179,12),IF('New Lease Yearly'!$H$4="Quarterly",EDATE(C179,3),EDATE(C179,1))))</f>
        <v>-</v>
      </c>
      <c r="D180" s="54">
        <f>IF(A180&gt;'New Lease Yearly'!$E$4,0,'New Lease Yearly'!$G$4)*((1+$M$4)^(((((IF($H$4="Yearly",ROUNDDOWN(IF(A180-($N$4)&lt;0,0,((A180-($N$4)/(($N$4))))/($N$4)),0),IF($H$4="Monthly",ROUNDDOWN(IF(A180-($N$4*12)&lt;0,0,((A180-(12*$N$4)/((12*$N$4))))/($N$4*12)),0),ROUNDDOWN(IF(A180-($N$4*4)&lt;0,0,((A180-(4*$N$4)/((4*$N$4))))/($N$4*4)),0)))))))))+(IF(A180=$E$4,$J$4,0))</f>
        <v>0</v>
      </c>
      <c r="E180" s="49">
        <f>IF(D180=0,0,1/((1+IF('New Lease Yearly'!$H$4="Yearly",'New Lease Yearly'!$D$4,IF('New Lease Yearly'!$H$4="Quarterly",'New Lease Yearly'!$D$4/4,'New Lease Yearly'!$D$4/12)))^IF($E$17=1,A179,A180)))</f>
        <v>0</v>
      </c>
      <c r="F180" s="55">
        <f t="shared" si="26"/>
        <v>0</v>
      </c>
      <c r="G180" s="56"/>
      <c r="H180" s="38">
        <f t="shared" si="32"/>
        <v>164</v>
      </c>
      <c r="I180" s="9" t="str">
        <f t="shared" si="27"/>
        <v>-</v>
      </c>
      <c r="J180" s="47">
        <f>IF(H180&gt;'New Lease Yearly'!$E$4,0,M179)</f>
        <v>0</v>
      </c>
      <c r="K180" s="47">
        <f>IF(IF('New Lease Yearly'!$H$4="Yearly",J180*'New Lease Yearly'!$D$4,IF('New Lease Yearly'!$H$4="Quarterly",J180*('New Lease Yearly'!$D$4/4),J180*'New Lease Yearly'!$D$4/12))&gt;0,IF('New Lease Yearly'!$H$4="Yearly",J180*'New Lease Yearly'!$D$4,IF('New Lease Yearly'!$H$4="Quarterly",J180*('New Lease Yearly'!$D$4/4),J180*'New Lease Yearly'!$D$4/12)),-L180-J180)</f>
        <v>0</v>
      </c>
      <c r="L180" s="47">
        <f t="shared" si="28"/>
        <v>0</v>
      </c>
      <c r="M180" s="47">
        <f t="shared" si="29"/>
        <v>0</v>
      </c>
      <c r="N180" s="57"/>
      <c r="O180" s="38">
        <v>164</v>
      </c>
      <c r="P180" s="58">
        <f t="shared" si="33"/>
        <v>103366</v>
      </c>
      <c r="Q180" s="47">
        <f t="shared" si="34"/>
        <v>0</v>
      </c>
      <c r="R180" s="47">
        <f>IF(S179&lt;1,0,-'New Lease Yearly'!$K$4/'New Lease Yearly'!$L$4)</f>
        <v>0</v>
      </c>
      <c r="S180" s="47">
        <f t="shared" si="30"/>
        <v>0</v>
      </c>
      <c r="AE180"/>
      <c r="AF180" s="6"/>
    </row>
    <row r="181" spans="1:32" x14ac:dyDescent="0.25">
      <c r="A181" s="53">
        <f t="shared" si="31"/>
        <v>165</v>
      </c>
      <c r="B181" s="29">
        <f t="shared" si="25"/>
        <v>0</v>
      </c>
      <c r="C181" s="9" t="str">
        <f>IF(D181=0,"-",IF('New Lease Yearly'!$H$4="Yearly",EDATE(C180,12),IF('New Lease Yearly'!$H$4="Quarterly",EDATE(C180,3),EDATE(C180,1))))</f>
        <v>-</v>
      </c>
      <c r="D181" s="54">
        <f>IF(A181&gt;'New Lease Yearly'!$E$4,0,'New Lease Yearly'!$G$4)*((1+$M$4)^(((((IF($H$4="Yearly",ROUNDDOWN(IF(A181-($N$4)&lt;0,0,((A181-($N$4)/(($N$4))))/($N$4)),0),IF($H$4="Monthly",ROUNDDOWN(IF(A181-($N$4*12)&lt;0,0,((A181-(12*$N$4)/((12*$N$4))))/($N$4*12)),0),ROUNDDOWN(IF(A181-($N$4*4)&lt;0,0,((A181-(4*$N$4)/((4*$N$4))))/($N$4*4)),0)))))))))+(IF(A181=$E$4,$J$4,0))</f>
        <v>0</v>
      </c>
      <c r="E181" s="49">
        <f>IF(D181=0,0,1/((1+IF('New Lease Yearly'!$H$4="Yearly",'New Lease Yearly'!$D$4,IF('New Lease Yearly'!$H$4="Quarterly",'New Lease Yearly'!$D$4/4,'New Lease Yearly'!$D$4/12)))^IF($E$17=1,A180,A181)))</f>
        <v>0</v>
      </c>
      <c r="F181" s="55">
        <f t="shared" si="26"/>
        <v>0</v>
      </c>
      <c r="G181" s="56"/>
      <c r="H181" s="38">
        <f t="shared" si="32"/>
        <v>165</v>
      </c>
      <c r="I181" s="9" t="str">
        <f t="shared" si="27"/>
        <v>-</v>
      </c>
      <c r="J181" s="47">
        <f>IF(H181&gt;'New Lease Yearly'!$E$4,0,M180)</f>
        <v>0</v>
      </c>
      <c r="K181" s="47">
        <f>IF(IF('New Lease Yearly'!$H$4="Yearly",J181*'New Lease Yearly'!$D$4,IF('New Lease Yearly'!$H$4="Quarterly",J181*('New Lease Yearly'!$D$4/4),J181*'New Lease Yearly'!$D$4/12))&gt;0,IF('New Lease Yearly'!$H$4="Yearly",J181*'New Lease Yearly'!$D$4,IF('New Lease Yearly'!$H$4="Quarterly",J181*('New Lease Yearly'!$D$4/4),J181*'New Lease Yearly'!$D$4/12)),-L181-J181)</f>
        <v>0</v>
      </c>
      <c r="L181" s="47">
        <f t="shared" si="28"/>
        <v>0</v>
      </c>
      <c r="M181" s="47">
        <f t="shared" si="29"/>
        <v>0</v>
      </c>
      <c r="N181" s="57"/>
      <c r="O181" s="38">
        <v>165</v>
      </c>
      <c r="P181" s="58">
        <f t="shared" si="33"/>
        <v>103731</v>
      </c>
      <c r="Q181" s="47">
        <f t="shared" si="34"/>
        <v>0</v>
      </c>
      <c r="R181" s="47">
        <f>IF(S180&lt;1,0,-'New Lease Yearly'!$K$4/'New Lease Yearly'!$L$4)</f>
        <v>0</v>
      </c>
      <c r="S181" s="47">
        <f t="shared" si="30"/>
        <v>0</v>
      </c>
      <c r="AE181"/>
      <c r="AF181" s="6"/>
    </row>
    <row r="182" spans="1:32" x14ac:dyDescent="0.25">
      <c r="A182" s="53">
        <f t="shared" si="31"/>
        <v>166</v>
      </c>
      <c r="B182" s="29">
        <f t="shared" si="25"/>
        <v>0</v>
      </c>
      <c r="C182" s="9" t="str">
        <f>IF(D182=0,"-",IF('New Lease Yearly'!$H$4="Yearly",EDATE(C181,12),IF('New Lease Yearly'!$H$4="Quarterly",EDATE(C181,3),EDATE(C181,1))))</f>
        <v>-</v>
      </c>
      <c r="D182" s="54">
        <f>IF(A182&gt;'New Lease Yearly'!$E$4,0,'New Lease Yearly'!$G$4)*((1+$M$4)^(((((IF($H$4="Yearly",ROUNDDOWN(IF(A182-($N$4)&lt;0,0,((A182-($N$4)/(($N$4))))/($N$4)),0),IF($H$4="Monthly",ROUNDDOWN(IF(A182-($N$4*12)&lt;0,0,((A182-(12*$N$4)/((12*$N$4))))/($N$4*12)),0),ROUNDDOWN(IF(A182-($N$4*4)&lt;0,0,((A182-(4*$N$4)/((4*$N$4))))/($N$4*4)),0)))))))))+(IF(A182=$E$4,$J$4,0))</f>
        <v>0</v>
      </c>
      <c r="E182" s="49">
        <f>IF(D182=0,0,1/((1+IF('New Lease Yearly'!$H$4="Yearly",'New Lease Yearly'!$D$4,IF('New Lease Yearly'!$H$4="Quarterly",'New Lease Yearly'!$D$4/4,'New Lease Yearly'!$D$4/12)))^IF($E$17=1,A181,A182)))</f>
        <v>0</v>
      </c>
      <c r="F182" s="55">
        <f t="shared" si="26"/>
        <v>0</v>
      </c>
      <c r="G182" s="56"/>
      <c r="H182" s="38">
        <f t="shared" si="32"/>
        <v>166</v>
      </c>
      <c r="I182" s="9" t="str">
        <f t="shared" si="27"/>
        <v>-</v>
      </c>
      <c r="J182" s="47">
        <f>IF(H182&gt;'New Lease Yearly'!$E$4,0,M181)</f>
        <v>0</v>
      </c>
      <c r="K182" s="47">
        <f>IF(IF('New Lease Yearly'!$H$4="Yearly",J182*'New Lease Yearly'!$D$4,IF('New Lease Yearly'!$H$4="Quarterly",J182*('New Lease Yearly'!$D$4/4),J182*'New Lease Yearly'!$D$4/12))&gt;0,IF('New Lease Yearly'!$H$4="Yearly",J182*'New Lease Yearly'!$D$4,IF('New Lease Yearly'!$H$4="Quarterly",J182*('New Lease Yearly'!$D$4/4),J182*'New Lease Yearly'!$D$4/12)),-L182-J182)</f>
        <v>0</v>
      </c>
      <c r="L182" s="47">
        <f t="shared" si="28"/>
        <v>0</v>
      </c>
      <c r="M182" s="47">
        <f t="shared" si="29"/>
        <v>0</v>
      </c>
      <c r="N182" s="57"/>
      <c r="O182" s="38">
        <v>166</v>
      </c>
      <c r="P182" s="58">
        <f t="shared" si="33"/>
        <v>104097</v>
      </c>
      <c r="Q182" s="47">
        <f t="shared" si="34"/>
        <v>0</v>
      </c>
      <c r="R182" s="47">
        <f>IF(S181&lt;1,0,-'New Lease Yearly'!$K$4/'New Lease Yearly'!$L$4)</f>
        <v>0</v>
      </c>
      <c r="S182" s="47">
        <f t="shared" si="30"/>
        <v>0</v>
      </c>
      <c r="AE182"/>
      <c r="AF182" s="6"/>
    </row>
    <row r="183" spans="1:32" x14ac:dyDescent="0.25">
      <c r="A183" s="53">
        <f t="shared" si="31"/>
        <v>167</v>
      </c>
      <c r="B183" s="29">
        <f t="shared" si="25"/>
        <v>0</v>
      </c>
      <c r="C183" s="9" t="str">
        <f>IF(D183=0,"-",IF('New Lease Yearly'!$H$4="Yearly",EDATE(C182,12),IF('New Lease Yearly'!$H$4="Quarterly",EDATE(C182,3),EDATE(C182,1))))</f>
        <v>-</v>
      </c>
      <c r="D183" s="54">
        <f>IF(A183&gt;'New Lease Yearly'!$E$4,0,'New Lease Yearly'!$G$4)*((1+$M$4)^(((((IF($H$4="Yearly",ROUNDDOWN(IF(A183-($N$4)&lt;0,0,((A183-($N$4)/(($N$4))))/($N$4)),0),IF($H$4="Monthly",ROUNDDOWN(IF(A183-($N$4*12)&lt;0,0,((A183-(12*$N$4)/((12*$N$4))))/($N$4*12)),0),ROUNDDOWN(IF(A183-($N$4*4)&lt;0,0,((A183-(4*$N$4)/((4*$N$4))))/($N$4*4)),0)))))))))+(IF(A183=$E$4,$J$4,0))</f>
        <v>0</v>
      </c>
      <c r="E183" s="49">
        <f>IF(D183=0,0,1/((1+IF('New Lease Yearly'!$H$4="Yearly",'New Lease Yearly'!$D$4,IF('New Lease Yearly'!$H$4="Quarterly",'New Lease Yearly'!$D$4/4,'New Lease Yearly'!$D$4/12)))^IF($E$17=1,A182,A183)))</f>
        <v>0</v>
      </c>
      <c r="F183" s="55">
        <f t="shared" si="26"/>
        <v>0</v>
      </c>
      <c r="G183" s="56"/>
      <c r="H183" s="38">
        <f t="shared" si="32"/>
        <v>167</v>
      </c>
      <c r="I183" s="9" t="str">
        <f t="shared" si="27"/>
        <v>-</v>
      </c>
      <c r="J183" s="47">
        <f>IF(H183&gt;'New Lease Yearly'!$E$4,0,M182)</f>
        <v>0</v>
      </c>
      <c r="K183" s="47">
        <f>IF(IF('New Lease Yearly'!$H$4="Yearly",J183*'New Lease Yearly'!$D$4,IF('New Lease Yearly'!$H$4="Quarterly",J183*('New Lease Yearly'!$D$4/4),J183*'New Lease Yearly'!$D$4/12))&gt;0,IF('New Lease Yearly'!$H$4="Yearly",J183*'New Lease Yearly'!$D$4,IF('New Lease Yearly'!$H$4="Quarterly",J183*('New Lease Yearly'!$D$4/4),J183*'New Lease Yearly'!$D$4/12)),-L183-J183)</f>
        <v>0</v>
      </c>
      <c r="L183" s="47">
        <f t="shared" si="28"/>
        <v>0</v>
      </c>
      <c r="M183" s="47">
        <f t="shared" si="29"/>
        <v>0</v>
      </c>
      <c r="N183" s="57"/>
      <c r="O183" s="38">
        <v>167</v>
      </c>
      <c r="P183" s="58">
        <f t="shared" si="33"/>
        <v>104462</v>
      </c>
      <c r="Q183" s="47">
        <f t="shared" si="34"/>
        <v>0</v>
      </c>
      <c r="R183" s="47">
        <f>IF(S182&lt;1,0,-'New Lease Yearly'!$K$4/'New Lease Yearly'!$L$4)</f>
        <v>0</v>
      </c>
      <c r="S183" s="47">
        <f t="shared" si="30"/>
        <v>0</v>
      </c>
      <c r="AE183"/>
      <c r="AF183" s="6"/>
    </row>
    <row r="184" spans="1:32" x14ac:dyDescent="0.25">
      <c r="A184" s="53">
        <f t="shared" si="31"/>
        <v>168</v>
      </c>
      <c r="B184" s="29">
        <f t="shared" si="25"/>
        <v>0</v>
      </c>
      <c r="C184" s="9" t="str">
        <f>IF(D184=0,"-",IF('New Lease Yearly'!$H$4="Yearly",EDATE(C183,12),IF('New Lease Yearly'!$H$4="Quarterly",EDATE(C183,3),EDATE(C183,1))))</f>
        <v>-</v>
      </c>
      <c r="D184" s="54">
        <f>IF(A184&gt;'New Lease Yearly'!$E$4,0,'New Lease Yearly'!$G$4)*((1+$M$4)^(((((IF($H$4="Yearly",ROUNDDOWN(IF(A184-($N$4)&lt;0,0,((A184-($N$4)/(($N$4))))/($N$4)),0),IF($H$4="Monthly",ROUNDDOWN(IF(A184-($N$4*12)&lt;0,0,((A184-(12*$N$4)/((12*$N$4))))/($N$4*12)),0),ROUNDDOWN(IF(A184-($N$4*4)&lt;0,0,((A184-(4*$N$4)/((4*$N$4))))/($N$4*4)),0)))))))))+(IF(A184=$E$4,$J$4,0))</f>
        <v>0</v>
      </c>
      <c r="E184" s="49">
        <f>IF(D184=0,0,1/((1+IF('New Lease Yearly'!$H$4="Yearly",'New Lease Yearly'!$D$4,IF('New Lease Yearly'!$H$4="Quarterly",'New Lease Yearly'!$D$4/4,'New Lease Yearly'!$D$4/12)))^IF($E$17=1,A183,A184)))</f>
        <v>0</v>
      </c>
      <c r="F184" s="55">
        <f t="shared" si="26"/>
        <v>0</v>
      </c>
      <c r="G184" s="56"/>
      <c r="H184" s="38">
        <f t="shared" si="32"/>
        <v>168</v>
      </c>
      <c r="I184" s="9" t="str">
        <f t="shared" si="27"/>
        <v>-</v>
      </c>
      <c r="J184" s="47">
        <f>IF(H184&gt;'New Lease Yearly'!$E$4,0,M183)</f>
        <v>0</v>
      </c>
      <c r="K184" s="47">
        <f>IF(IF('New Lease Yearly'!$H$4="Yearly",J184*'New Lease Yearly'!$D$4,IF('New Lease Yearly'!$H$4="Quarterly",J184*('New Lease Yearly'!$D$4/4),J184*'New Lease Yearly'!$D$4/12))&gt;0,IF('New Lease Yearly'!$H$4="Yearly",J184*'New Lease Yearly'!$D$4,IF('New Lease Yearly'!$H$4="Quarterly",J184*('New Lease Yearly'!$D$4/4),J184*'New Lease Yearly'!$D$4/12)),-L184-J184)</f>
        <v>0</v>
      </c>
      <c r="L184" s="47">
        <f t="shared" si="28"/>
        <v>0</v>
      </c>
      <c r="M184" s="47">
        <f t="shared" si="29"/>
        <v>0</v>
      </c>
      <c r="N184" s="57"/>
      <c r="O184" s="38">
        <v>168</v>
      </c>
      <c r="P184" s="58">
        <f t="shared" si="33"/>
        <v>104827</v>
      </c>
      <c r="Q184" s="47">
        <f t="shared" si="34"/>
        <v>0</v>
      </c>
      <c r="R184" s="47">
        <f>IF(S183&lt;1,0,-'New Lease Yearly'!$K$4/'New Lease Yearly'!$L$4)</f>
        <v>0</v>
      </c>
      <c r="S184" s="47">
        <f t="shared" si="30"/>
        <v>0</v>
      </c>
      <c r="AE184"/>
      <c r="AF184" s="6"/>
    </row>
    <row r="185" spans="1:32" x14ac:dyDescent="0.25">
      <c r="A185" s="53">
        <f t="shared" si="31"/>
        <v>169</v>
      </c>
      <c r="B185" s="29">
        <f t="shared" si="25"/>
        <v>0</v>
      </c>
      <c r="C185" s="9" t="str">
        <f>IF(D185=0,"-",IF('New Lease Yearly'!$H$4="Yearly",EDATE(C184,12),IF('New Lease Yearly'!$H$4="Quarterly",EDATE(C184,3),EDATE(C184,1))))</f>
        <v>-</v>
      </c>
      <c r="D185" s="54">
        <f>IF(A185&gt;'New Lease Yearly'!$E$4,0,'New Lease Yearly'!$G$4)*((1+$M$4)^(((((IF($H$4="Yearly",ROUNDDOWN(IF(A185-($N$4)&lt;0,0,((A185-($N$4)/(($N$4))))/($N$4)),0),IF($H$4="Monthly",ROUNDDOWN(IF(A185-($N$4*12)&lt;0,0,((A185-(12*$N$4)/((12*$N$4))))/($N$4*12)),0),ROUNDDOWN(IF(A185-($N$4*4)&lt;0,0,((A185-(4*$N$4)/((4*$N$4))))/($N$4*4)),0)))))))))+(IF(A185=$E$4,$J$4,0))</f>
        <v>0</v>
      </c>
      <c r="E185" s="49">
        <f>IF(D185=0,0,1/((1+IF('New Lease Yearly'!$H$4="Yearly",'New Lease Yearly'!$D$4,IF('New Lease Yearly'!$H$4="Quarterly",'New Lease Yearly'!$D$4/4,'New Lease Yearly'!$D$4/12)))^IF($E$17=1,A184,A185)))</f>
        <v>0</v>
      </c>
      <c r="F185" s="55">
        <f t="shared" si="26"/>
        <v>0</v>
      </c>
      <c r="G185" s="56"/>
      <c r="H185" s="38">
        <f t="shared" si="32"/>
        <v>169</v>
      </c>
      <c r="I185" s="9" t="str">
        <f t="shared" si="27"/>
        <v>-</v>
      </c>
      <c r="J185" s="47">
        <f>IF(H185&gt;'New Lease Yearly'!$E$4,0,M184)</f>
        <v>0</v>
      </c>
      <c r="K185" s="47">
        <f>IF(IF('New Lease Yearly'!$H$4="Yearly",J185*'New Lease Yearly'!$D$4,IF('New Lease Yearly'!$H$4="Quarterly",J185*('New Lease Yearly'!$D$4/4),J185*'New Lease Yearly'!$D$4/12))&gt;0,IF('New Lease Yearly'!$H$4="Yearly",J185*'New Lease Yearly'!$D$4,IF('New Lease Yearly'!$H$4="Quarterly",J185*('New Lease Yearly'!$D$4/4),J185*'New Lease Yearly'!$D$4/12)),-L185-J185)</f>
        <v>0</v>
      </c>
      <c r="L185" s="47">
        <f t="shared" si="28"/>
        <v>0</v>
      </c>
      <c r="M185" s="47">
        <f t="shared" si="29"/>
        <v>0</v>
      </c>
      <c r="N185" s="57"/>
      <c r="O185" s="38">
        <v>169</v>
      </c>
      <c r="P185" s="58">
        <f t="shared" si="33"/>
        <v>105192</v>
      </c>
      <c r="Q185" s="47">
        <f t="shared" si="34"/>
        <v>0</v>
      </c>
      <c r="R185" s="47">
        <f>IF(S184&lt;1,0,-'New Lease Yearly'!$K$4/'New Lease Yearly'!$L$4)</f>
        <v>0</v>
      </c>
      <c r="S185" s="47">
        <f t="shared" si="30"/>
        <v>0</v>
      </c>
      <c r="AE185"/>
      <c r="AF185" s="6"/>
    </row>
    <row r="186" spans="1:32" x14ac:dyDescent="0.25">
      <c r="A186" s="53">
        <f t="shared" si="31"/>
        <v>170</v>
      </c>
      <c r="B186" s="29">
        <f t="shared" si="25"/>
        <v>0</v>
      </c>
      <c r="C186" s="9" t="str">
        <f>IF(D186=0,"-",IF('New Lease Yearly'!$H$4="Yearly",EDATE(C185,12),IF('New Lease Yearly'!$H$4="Quarterly",EDATE(C185,3),EDATE(C185,1))))</f>
        <v>-</v>
      </c>
      <c r="D186" s="54">
        <f>IF(A186&gt;'New Lease Yearly'!$E$4,0,'New Lease Yearly'!$G$4)*((1+$M$4)^(((((IF($H$4="Yearly",ROUNDDOWN(IF(A186-($N$4)&lt;0,0,((A186-($N$4)/(($N$4))))/($N$4)),0),IF($H$4="Monthly",ROUNDDOWN(IF(A186-($N$4*12)&lt;0,0,((A186-(12*$N$4)/((12*$N$4))))/($N$4*12)),0),ROUNDDOWN(IF(A186-($N$4*4)&lt;0,0,((A186-(4*$N$4)/((4*$N$4))))/($N$4*4)),0)))))))))+(IF(A186=$E$4,$J$4,0))</f>
        <v>0</v>
      </c>
      <c r="E186" s="49">
        <f>IF(D186=0,0,1/((1+IF('New Lease Yearly'!$H$4="Yearly",'New Lease Yearly'!$D$4,IF('New Lease Yearly'!$H$4="Quarterly",'New Lease Yearly'!$D$4/4,'New Lease Yearly'!$D$4/12)))^IF($E$17=1,A185,A186)))</f>
        <v>0</v>
      </c>
      <c r="F186" s="55">
        <f t="shared" si="26"/>
        <v>0</v>
      </c>
      <c r="G186" s="56"/>
      <c r="H186" s="38">
        <f t="shared" si="32"/>
        <v>170</v>
      </c>
      <c r="I186" s="9" t="str">
        <f t="shared" si="27"/>
        <v>-</v>
      </c>
      <c r="J186" s="47">
        <f>IF(H186&gt;'New Lease Yearly'!$E$4,0,M185)</f>
        <v>0</v>
      </c>
      <c r="K186" s="47">
        <f>IF(IF('New Lease Yearly'!$H$4="Yearly",J186*'New Lease Yearly'!$D$4,IF('New Lease Yearly'!$H$4="Quarterly",J186*('New Lease Yearly'!$D$4/4),J186*'New Lease Yearly'!$D$4/12))&gt;0,IF('New Lease Yearly'!$H$4="Yearly",J186*'New Lease Yearly'!$D$4,IF('New Lease Yearly'!$H$4="Quarterly",J186*('New Lease Yearly'!$D$4/4),J186*'New Lease Yearly'!$D$4/12)),-L186-J186)</f>
        <v>0</v>
      </c>
      <c r="L186" s="47">
        <f t="shared" si="28"/>
        <v>0</v>
      </c>
      <c r="M186" s="47">
        <f t="shared" si="29"/>
        <v>0</v>
      </c>
      <c r="N186" s="57"/>
      <c r="O186" s="38">
        <v>170</v>
      </c>
      <c r="P186" s="58">
        <f t="shared" si="33"/>
        <v>105558</v>
      </c>
      <c r="Q186" s="47">
        <f t="shared" si="34"/>
        <v>0</v>
      </c>
      <c r="R186" s="47">
        <f>IF(S185&lt;1,0,-'New Lease Yearly'!$K$4/'New Lease Yearly'!$L$4)</f>
        <v>0</v>
      </c>
      <c r="S186" s="47">
        <f t="shared" si="30"/>
        <v>0</v>
      </c>
      <c r="AE186"/>
      <c r="AF186" s="6"/>
    </row>
    <row r="187" spans="1:32" x14ac:dyDescent="0.25">
      <c r="A187" s="53">
        <f t="shared" si="31"/>
        <v>171</v>
      </c>
      <c r="B187" s="29">
        <f t="shared" si="25"/>
        <v>0</v>
      </c>
      <c r="C187" s="9" t="str">
        <f>IF(D187=0,"-",IF('New Lease Yearly'!$H$4="Yearly",EDATE(C186,12),IF('New Lease Yearly'!$H$4="Quarterly",EDATE(C186,3),EDATE(C186,1))))</f>
        <v>-</v>
      </c>
      <c r="D187" s="54">
        <f>IF(A187&gt;'New Lease Yearly'!$E$4,0,'New Lease Yearly'!$G$4)*((1+$M$4)^(((((IF($H$4="Yearly",ROUNDDOWN(IF(A187-($N$4)&lt;0,0,((A187-($N$4)/(($N$4))))/($N$4)),0),IF($H$4="Monthly",ROUNDDOWN(IF(A187-($N$4*12)&lt;0,0,((A187-(12*$N$4)/((12*$N$4))))/($N$4*12)),0),ROUNDDOWN(IF(A187-($N$4*4)&lt;0,0,((A187-(4*$N$4)/((4*$N$4))))/($N$4*4)),0)))))))))+(IF(A187=$E$4,$J$4,0))</f>
        <v>0</v>
      </c>
      <c r="E187" s="49">
        <f>IF(D187=0,0,1/((1+IF('New Lease Yearly'!$H$4="Yearly",'New Lease Yearly'!$D$4,IF('New Lease Yearly'!$H$4="Quarterly",'New Lease Yearly'!$D$4/4,'New Lease Yearly'!$D$4/12)))^IF($E$17=1,A186,A187)))</f>
        <v>0</v>
      </c>
      <c r="F187" s="55">
        <f t="shared" si="26"/>
        <v>0</v>
      </c>
      <c r="G187" s="56"/>
      <c r="H187" s="38">
        <f t="shared" si="32"/>
        <v>171</v>
      </c>
      <c r="I187" s="9" t="str">
        <f t="shared" si="27"/>
        <v>-</v>
      </c>
      <c r="J187" s="47">
        <f>IF(H187&gt;'New Lease Yearly'!$E$4,0,M186)</f>
        <v>0</v>
      </c>
      <c r="K187" s="47">
        <f>IF(IF('New Lease Yearly'!$H$4="Yearly",J187*'New Lease Yearly'!$D$4,IF('New Lease Yearly'!$H$4="Quarterly",J187*('New Lease Yearly'!$D$4/4),J187*'New Lease Yearly'!$D$4/12))&gt;0,IF('New Lease Yearly'!$H$4="Yearly",J187*'New Lease Yearly'!$D$4,IF('New Lease Yearly'!$H$4="Quarterly",J187*('New Lease Yearly'!$D$4/4),J187*'New Lease Yearly'!$D$4/12)),-L187-J187)</f>
        <v>0</v>
      </c>
      <c r="L187" s="47">
        <f t="shared" si="28"/>
        <v>0</v>
      </c>
      <c r="M187" s="47">
        <f t="shared" si="29"/>
        <v>0</v>
      </c>
      <c r="N187" s="57"/>
      <c r="O187" s="38">
        <v>171</v>
      </c>
      <c r="P187" s="58">
        <f t="shared" si="33"/>
        <v>105923</v>
      </c>
      <c r="Q187" s="47">
        <f t="shared" si="34"/>
        <v>0</v>
      </c>
      <c r="R187" s="47">
        <f>IF(S186&lt;1,0,-'New Lease Yearly'!$K$4/'New Lease Yearly'!$L$4)</f>
        <v>0</v>
      </c>
      <c r="S187" s="47">
        <f t="shared" si="30"/>
        <v>0</v>
      </c>
      <c r="AE187"/>
      <c r="AF187" s="6"/>
    </row>
    <row r="188" spans="1:32" x14ac:dyDescent="0.25">
      <c r="A188" s="53">
        <f t="shared" si="31"/>
        <v>172</v>
      </c>
      <c r="B188" s="29">
        <f t="shared" si="25"/>
        <v>0</v>
      </c>
      <c r="C188" s="9" t="str">
        <f>IF(D188=0,"-",IF('New Lease Yearly'!$H$4="Yearly",EDATE(C187,12),IF('New Lease Yearly'!$H$4="Quarterly",EDATE(C187,3),EDATE(C187,1))))</f>
        <v>-</v>
      </c>
      <c r="D188" s="54">
        <f>IF(A188&gt;'New Lease Yearly'!$E$4,0,'New Lease Yearly'!$G$4)*((1+$M$4)^(((((IF($H$4="Yearly",ROUNDDOWN(IF(A188-($N$4)&lt;0,0,((A188-($N$4)/(($N$4))))/($N$4)),0),IF($H$4="Monthly",ROUNDDOWN(IF(A188-($N$4*12)&lt;0,0,((A188-(12*$N$4)/((12*$N$4))))/($N$4*12)),0),ROUNDDOWN(IF(A188-($N$4*4)&lt;0,0,((A188-(4*$N$4)/((4*$N$4))))/($N$4*4)),0)))))))))+(IF(A188=$E$4,$J$4,0))</f>
        <v>0</v>
      </c>
      <c r="E188" s="49">
        <f>IF(D188=0,0,1/((1+IF('New Lease Yearly'!$H$4="Yearly",'New Lease Yearly'!$D$4,IF('New Lease Yearly'!$H$4="Quarterly",'New Lease Yearly'!$D$4/4,'New Lease Yearly'!$D$4/12)))^IF($E$17=1,A187,A188)))</f>
        <v>0</v>
      </c>
      <c r="F188" s="55">
        <f t="shared" si="26"/>
        <v>0</v>
      </c>
      <c r="G188" s="56"/>
      <c r="H188" s="38">
        <f t="shared" si="32"/>
        <v>172</v>
      </c>
      <c r="I188" s="9" t="str">
        <f t="shared" si="27"/>
        <v>-</v>
      </c>
      <c r="J188" s="47">
        <f>IF(H188&gt;'New Lease Yearly'!$E$4,0,M187)</f>
        <v>0</v>
      </c>
      <c r="K188" s="47">
        <f>IF(IF('New Lease Yearly'!$H$4="Yearly",J188*'New Lease Yearly'!$D$4,IF('New Lease Yearly'!$H$4="Quarterly",J188*('New Lease Yearly'!$D$4/4),J188*'New Lease Yearly'!$D$4/12))&gt;0,IF('New Lease Yearly'!$H$4="Yearly",J188*'New Lease Yearly'!$D$4,IF('New Lease Yearly'!$H$4="Quarterly",J188*('New Lease Yearly'!$D$4/4),J188*'New Lease Yearly'!$D$4/12)),-L188-J188)</f>
        <v>0</v>
      </c>
      <c r="L188" s="47">
        <f t="shared" si="28"/>
        <v>0</v>
      </c>
      <c r="M188" s="47">
        <f t="shared" si="29"/>
        <v>0</v>
      </c>
      <c r="N188" s="57"/>
      <c r="O188" s="38">
        <v>172</v>
      </c>
      <c r="P188" s="58">
        <f t="shared" si="33"/>
        <v>106288</v>
      </c>
      <c r="Q188" s="47">
        <f t="shared" si="34"/>
        <v>0</v>
      </c>
      <c r="R188" s="47">
        <f>IF(S187&lt;1,0,-'New Lease Yearly'!$K$4/'New Lease Yearly'!$L$4)</f>
        <v>0</v>
      </c>
      <c r="S188" s="47">
        <f t="shared" si="30"/>
        <v>0</v>
      </c>
      <c r="AE188"/>
      <c r="AF188" s="6"/>
    </row>
    <row r="189" spans="1:32" x14ac:dyDescent="0.25">
      <c r="A189" s="53">
        <f t="shared" si="31"/>
        <v>173</v>
      </c>
      <c r="B189" s="29">
        <f t="shared" si="25"/>
        <v>0</v>
      </c>
      <c r="C189" s="9" t="str">
        <f>IF(D189=0,"-",IF('New Lease Yearly'!$H$4="Yearly",EDATE(C188,12),IF('New Lease Yearly'!$H$4="Quarterly",EDATE(C188,3),EDATE(C188,1))))</f>
        <v>-</v>
      </c>
      <c r="D189" s="54">
        <f>IF(A189&gt;'New Lease Yearly'!$E$4,0,'New Lease Yearly'!$G$4)*((1+$M$4)^(((((IF($H$4="Yearly",ROUNDDOWN(IF(A189-($N$4)&lt;0,0,((A189-($N$4)/(($N$4))))/($N$4)),0),IF($H$4="Monthly",ROUNDDOWN(IF(A189-($N$4*12)&lt;0,0,((A189-(12*$N$4)/((12*$N$4))))/($N$4*12)),0),ROUNDDOWN(IF(A189-($N$4*4)&lt;0,0,((A189-(4*$N$4)/((4*$N$4))))/($N$4*4)),0)))))))))+(IF(A189=$E$4,$J$4,0))</f>
        <v>0</v>
      </c>
      <c r="E189" s="49">
        <f>IF(D189=0,0,1/((1+IF('New Lease Yearly'!$H$4="Yearly",'New Lease Yearly'!$D$4,IF('New Lease Yearly'!$H$4="Quarterly",'New Lease Yearly'!$D$4/4,'New Lease Yearly'!$D$4/12)))^IF($E$17=1,A188,A189)))</f>
        <v>0</v>
      </c>
      <c r="F189" s="55">
        <f t="shared" si="26"/>
        <v>0</v>
      </c>
      <c r="G189" s="56"/>
      <c r="H189" s="38">
        <f t="shared" si="32"/>
        <v>173</v>
      </c>
      <c r="I189" s="9" t="str">
        <f t="shared" si="27"/>
        <v>-</v>
      </c>
      <c r="J189" s="47">
        <f>IF(H189&gt;'New Lease Yearly'!$E$4,0,M188)</f>
        <v>0</v>
      </c>
      <c r="K189" s="47">
        <f>IF(IF('New Lease Yearly'!$H$4="Yearly",J189*'New Lease Yearly'!$D$4,IF('New Lease Yearly'!$H$4="Quarterly",J189*('New Lease Yearly'!$D$4/4),J189*'New Lease Yearly'!$D$4/12))&gt;0,IF('New Lease Yearly'!$H$4="Yearly",J189*'New Lease Yearly'!$D$4,IF('New Lease Yearly'!$H$4="Quarterly",J189*('New Lease Yearly'!$D$4/4),J189*'New Lease Yearly'!$D$4/12)),-L189-J189)</f>
        <v>0</v>
      </c>
      <c r="L189" s="47">
        <f t="shared" si="28"/>
        <v>0</v>
      </c>
      <c r="M189" s="47">
        <f t="shared" si="29"/>
        <v>0</v>
      </c>
      <c r="N189" s="57"/>
      <c r="O189" s="38">
        <v>173</v>
      </c>
      <c r="P189" s="58">
        <f t="shared" si="33"/>
        <v>106653</v>
      </c>
      <c r="Q189" s="47">
        <f t="shared" si="34"/>
        <v>0</v>
      </c>
      <c r="R189" s="47">
        <f>IF(S188&lt;1,0,-'New Lease Yearly'!$K$4/'New Lease Yearly'!$L$4)</f>
        <v>0</v>
      </c>
      <c r="S189" s="47">
        <f t="shared" si="30"/>
        <v>0</v>
      </c>
      <c r="AE189"/>
      <c r="AF189" s="6"/>
    </row>
    <row r="190" spans="1:32" x14ac:dyDescent="0.25">
      <c r="A190" s="53">
        <f t="shared" si="31"/>
        <v>174</v>
      </c>
      <c r="B190" s="29">
        <f t="shared" si="25"/>
        <v>0</v>
      </c>
      <c r="C190" s="9" t="str">
        <f>IF(D190=0,"-",IF('New Lease Yearly'!$H$4="Yearly",EDATE(C189,12),IF('New Lease Yearly'!$H$4="Quarterly",EDATE(C189,3),EDATE(C189,1))))</f>
        <v>-</v>
      </c>
      <c r="D190" s="54">
        <f>IF(A190&gt;'New Lease Yearly'!$E$4,0,'New Lease Yearly'!$G$4)*((1+$M$4)^(((((IF($H$4="Yearly",ROUNDDOWN(IF(A190-($N$4)&lt;0,0,((A190-($N$4)/(($N$4))))/($N$4)),0),IF($H$4="Monthly",ROUNDDOWN(IF(A190-($N$4*12)&lt;0,0,((A190-(12*$N$4)/((12*$N$4))))/($N$4*12)),0),ROUNDDOWN(IF(A190-($N$4*4)&lt;0,0,((A190-(4*$N$4)/((4*$N$4))))/($N$4*4)),0)))))))))+(IF(A190=$E$4,$J$4,0))</f>
        <v>0</v>
      </c>
      <c r="E190" s="49">
        <f>IF(D190=0,0,1/((1+IF('New Lease Yearly'!$H$4="Yearly",'New Lease Yearly'!$D$4,IF('New Lease Yearly'!$H$4="Quarterly",'New Lease Yearly'!$D$4/4,'New Lease Yearly'!$D$4/12)))^IF($E$17=1,A189,A190)))</f>
        <v>0</v>
      </c>
      <c r="F190" s="55">
        <f t="shared" si="26"/>
        <v>0</v>
      </c>
      <c r="G190" s="56"/>
      <c r="H190" s="38">
        <f t="shared" si="32"/>
        <v>174</v>
      </c>
      <c r="I190" s="9" t="str">
        <f t="shared" si="27"/>
        <v>-</v>
      </c>
      <c r="J190" s="47">
        <f>IF(H190&gt;'New Lease Yearly'!$E$4,0,M189)</f>
        <v>0</v>
      </c>
      <c r="K190" s="47">
        <f>IF(IF('New Lease Yearly'!$H$4="Yearly",J190*'New Lease Yearly'!$D$4,IF('New Lease Yearly'!$H$4="Quarterly",J190*('New Lease Yearly'!$D$4/4),J190*'New Lease Yearly'!$D$4/12))&gt;0,IF('New Lease Yearly'!$H$4="Yearly",J190*'New Lease Yearly'!$D$4,IF('New Lease Yearly'!$H$4="Quarterly",J190*('New Lease Yearly'!$D$4/4),J190*'New Lease Yearly'!$D$4/12)),-L190-J190)</f>
        <v>0</v>
      </c>
      <c r="L190" s="47">
        <f t="shared" si="28"/>
        <v>0</v>
      </c>
      <c r="M190" s="47">
        <f t="shared" si="29"/>
        <v>0</v>
      </c>
      <c r="N190" s="57"/>
      <c r="O190" s="38">
        <v>174</v>
      </c>
      <c r="P190" s="58">
        <f t="shared" si="33"/>
        <v>107019</v>
      </c>
      <c r="Q190" s="47">
        <f t="shared" si="34"/>
        <v>0</v>
      </c>
      <c r="R190" s="47">
        <f>IF(S189&lt;1,0,-'New Lease Yearly'!$K$4/'New Lease Yearly'!$L$4)</f>
        <v>0</v>
      </c>
      <c r="S190" s="47">
        <f t="shared" si="30"/>
        <v>0</v>
      </c>
      <c r="AE190"/>
      <c r="AF190" s="6"/>
    </row>
    <row r="191" spans="1:32" x14ac:dyDescent="0.25">
      <c r="A191" s="53">
        <f t="shared" si="31"/>
        <v>175</v>
      </c>
      <c r="B191" s="29">
        <f t="shared" si="25"/>
        <v>0</v>
      </c>
      <c r="C191" s="9" t="str">
        <f>IF(D191=0,"-",IF('New Lease Yearly'!$H$4="Yearly",EDATE(C190,12),IF('New Lease Yearly'!$H$4="Quarterly",EDATE(C190,3),EDATE(C190,1))))</f>
        <v>-</v>
      </c>
      <c r="D191" s="54">
        <f>IF(A191&gt;'New Lease Yearly'!$E$4,0,'New Lease Yearly'!$G$4)*((1+$M$4)^(((((IF($H$4="Yearly",ROUNDDOWN(IF(A191-($N$4)&lt;0,0,((A191-($N$4)/(($N$4))))/($N$4)),0),IF($H$4="Monthly",ROUNDDOWN(IF(A191-($N$4*12)&lt;0,0,((A191-(12*$N$4)/((12*$N$4))))/($N$4*12)),0),ROUNDDOWN(IF(A191-($N$4*4)&lt;0,0,((A191-(4*$N$4)/((4*$N$4))))/($N$4*4)),0)))))))))+(IF(A191=$E$4,$J$4,0))</f>
        <v>0</v>
      </c>
      <c r="E191" s="49">
        <f>IF(D191=0,0,1/((1+IF('New Lease Yearly'!$H$4="Yearly",'New Lease Yearly'!$D$4,IF('New Lease Yearly'!$H$4="Quarterly",'New Lease Yearly'!$D$4/4,'New Lease Yearly'!$D$4/12)))^IF($E$17=1,A190,A191)))</f>
        <v>0</v>
      </c>
      <c r="F191" s="55">
        <f t="shared" si="26"/>
        <v>0</v>
      </c>
      <c r="G191" s="56"/>
      <c r="H191" s="38">
        <f t="shared" si="32"/>
        <v>175</v>
      </c>
      <c r="I191" s="9" t="str">
        <f t="shared" si="27"/>
        <v>-</v>
      </c>
      <c r="J191" s="47">
        <f>IF(H191&gt;'New Lease Yearly'!$E$4,0,M190)</f>
        <v>0</v>
      </c>
      <c r="K191" s="47">
        <f>IF(IF('New Lease Yearly'!$H$4="Yearly",J191*'New Lease Yearly'!$D$4,IF('New Lease Yearly'!$H$4="Quarterly",J191*('New Lease Yearly'!$D$4/4),J191*'New Lease Yearly'!$D$4/12))&gt;0,IF('New Lease Yearly'!$H$4="Yearly",J191*'New Lease Yearly'!$D$4,IF('New Lease Yearly'!$H$4="Quarterly",J191*('New Lease Yearly'!$D$4/4),J191*'New Lease Yearly'!$D$4/12)),-L191-J191)</f>
        <v>0</v>
      </c>
      <c r="L191" s="47">
        <f t="shared" si="28"/>
        <v>0</v>
      </c>
      <c r="M191" s="47">
        <f t="shared" si="29"/>
        <v>0</v>
      </c>
      <c r="N191" s="57"/>
      <c r="O191" s="38">
        <v>175</v>
      </c>
      <c r="P191" s="58">
        <f t="shared" si="33"/>
        <v>107384</v>
      </c>
      <c r="Q191" s="47">
        <f t="shared" si="34"/>
        <v>0</v>
      </c>
      <c r="R191" s="47">
        <f>IF(S190&lt;1,0,-'New Lease Yearly'!$K$4/'New Lease Yearly'!$L$4)</f>
        <v>0</v>
      </c>
      <c r="S191" s="47">
        <f t="shared" si="30"/>
        <v>0</v>
      </c>
      <c r="AE191"/>
      <c r="AF191" s="6"/>
    </row>
    <row r="192" spans="1:32" x14ac:dyDescent="0.25">
      <c r="A192" s="53">
        <f t="shared" si="31"/>
        <v>176</v>
      </c>
      <c r="B192" s="29">
        <f t="shared" si="25"/>
        <v>0</v>
      </c>
      <c r="C192" s="9" t="str">
        <f>IF(D192=0,"-",IF('New Lease Yearly'!$H$4="Yearly",EDATE(C191,12),IF('New Lease Yearly'!$H$4="Quarterly",EDATE(C191,3),EDATE(C191,1))))</f>
        <v>-</v>
      </c>
      <c r="D192" s="54">
        <f>IF(A192&gt;'New Lease Yearly'!$E$4,0,'New Lease Yearly'!$G$4)*((1+$M$4)^(((((IF($H$4="Yearly",ROUNDDOWN(IF(A192-($N$4)&lt;0,0,((A192-($N$4)/(($N$4))))/($N$4)),0),IF($H$4="Monthly",ROUNDDOWN(IF(A192-($N$4*12)&lt;0,0,((A192-(12*$N$4)/((12*$N$4))))/($N$4*12)),0),ROUNDDOWN(IF(A192-($N$4*4)&lt;0,0,((A192-(4*$N$4)/((4*$N$4))))/($N$4*4)),0)))))))))+(IF(A192=$E$4,$J$4,0))</f>
        <v>0</v>
      </c>
      <c r="E192" s="49">
        <f>IF(D192=0,0,1/((1+IF('New Lease Yearly'!$H$4="Yearly",'New Lease Yearly'!$D$4,IF('New Lease Yearly'!$H$4="Quarterly",'New Lease Yearly'!$D$4/4,'New Lease Yearly'!$D$4/12)))^IF($E$17=1,A191,A192)))</f>
        <v>0</v>
      </c>
      <c r="F192" s="55">
        <f t="shared" si="26"/>
        <v>0</v>
      </c>
      <c r="G192" s="56"/>
      <c r="H192" s="38">
        <f t="shared" si="32"/>
        <v>176</v>
      </c>
      <c r="I192" s="9" t="str">
        <f t="shared" si="27"/>
        <v>-</v>
      </c>
      <c r="J192" s="47">
        <f>IF(H192&gt;'New Lease Yearly'!$E$4,0,M191)</f>
        <v>0</v>
      </c>
      <c r="K192" s="47">
        <f>IF(IF('New Lease Yearly'!$H$4="Yearly",J192*'New Lease Yearly'!$D$4,IF('New Lease Yearly'!$H$4="Quarterly",J192*('New Lease Yearly'!$D$4/4),J192*'New Lease Yearly'!$D$4/12))&gt;0,IF('New Lease Yearly'!$H$4="Yearly",J192*'New Lease Yearly'!$D$4,IF('New Lease Yearly'!$H$4="Quarterly",J192*('New Lease Yearly'!$D$4/4),J192*'New Lease Yearly'!$D$4/12)),-L192-J192)</f>
        <v>0</v>
      </c>
      <c r="L192" s="47">
        <f t="shared" si="28"/>
        <v>0</v>
      </c>
      <c r="M192" s="47">
        <f t="shared" si="29"/>
        <v>0</v>
      </c>
      <c r="N192" s="57"/>
      <c r="O192" s="38">
        <v>176</v>
      </c>
      <c r="P192" s="58">
        <f t="shared" si="33"/>
        <v>107749</v>
      </c>
      <c r="Q192" s="47">
        <f t="shared" si="34"/>
        <v>0</v>
      </c>
      <c r="R192" s="47">
        <f>IF(S191&lt;1,0,-'New Lease Yearly'!$K$4/'New Lease Yearly'!$L$4)</f>
        <v>0</v>
      </c>
      <c r="S192" s="47">
        <f t="shared" si="30"/>
        <v>0</v>
      </c>
      <c r="AE192"/>
      <c r="AF192" s="6"/>
    </row>
    <row r="193" spans="1:32" x14ac:dyDescent="0.25">
      <c r="A193" s="53">
        <f t="shared" si="31"/>
        <v>177</v>
      </c>
      <c r="B193" s="29">
        <f t="shared" si="25"/>
        <v>0</v>
      </c>
      <c r="C193" s="9" t="str">
        <f>IF(D193=0,"-",IF('New Lease Yearly'!$H$4="Yearly",EDATE(C192,12),IF('New Lease Yearly'!$H$4="Quarterly",EDATE(C192,3),EDATE(C192,1))))</f>
        <v>-</v>
      </c>
      <c r="D193" s="54">
        <f>IF(A193&gt;'New Lease Yearly'!$E$4,0,'New Lease Yearly'!$G$4)*((1+$M$4)^(((((IF($H$4="Yearly",ROUNDDOWN(IF(A193-($N$4)&lt;0,0,((A193-($N$4)/(($N$4))))/($N$4)),0),IF($H$4="Monthly",ROUNDDOWN(IF(A193-($N$4*12)&lt;0,0,((A193-(12*$N$4)/((12*$N$4))))/($N$4*12)),0),ROUNDDOWN(IF(A193-($N$4*4)&lt;0,0,((A193-(4*$N$4)/((4*$N$4))))/($N$4*4)),0)))))))))+(IF(A193=$E$4,$J$4,0))</f>
        <v>0</v>
      </c>
      <c r="E193" s="49">
        <f>IF(D193=0,0,1/((1+IF('New Lease Yearly'!$H$4="Yearly",'New Lease Yearly'!$D$4,IF('New Lease Yearly'!$H$4="Quarterly",'New Lease Yearly'!$D$4/4,'New Lease Yearly'!$D$4/12)))^IF($E$17=1,A192,A193)))</f>
        <v>0</v>
      </c>
      <c r="F193" s="55">
        <f t="shared" si="26"/>
        <v>0</v>
      </c>
      <c r="G193" s="56"/>
      <c r="H193" s="38">
        <f t="shared" si="32"/>
        <v>177</v>
      </c>
      <c r="I193" s="9" t="str">
        <f t="shared" si="27"/>
        <v>-</v>
      </c>
      <c r="J193" s="47">
        <f>IF(H193&gt;'New Lease Yearly'!$E$4,0,M192)</f>
        <v>0</v>
      </c>
      <c r="K193" s="47">
        <f>IF(IF('New Lease Yearly'!$H$4="Yearly",J193*'New Lease Yearly'!$D$4,IF('New Lease Yearly'!$H$4="Quarterly",J193*('New Lease Yearly'!$D$4/4),J193*'New Lease Yearly'!$D$4/12))&gt;0,IF('New Lease Yearly'!$H$4="Yearly",J193*'New Lease Yearly'!$D$4,IF('New Lease Yearly'!$H$4="Quarterly",J193*('New Lease Yearly'!$D$4/4),J193*'New Lease Yearly'!$D$4/12)),-L193-J193)</f>
        <v>0</v>
      </c>
      <c r="L193" s="47">
        <f t="shared" si="28"/>
        <v>0</v>
      </c>
      <c r="M193" s="47">
        <f t="shared" si="29"/>
        <v>0</v>
      </c>
      <c r="N193" s="57"/>
      <c r="O193" s="38">
        <v>177</v>
      </c>
      <c r="P193" s="58">
        <f t="shared" si="33"/>
        <v>108114</v>
      </c>
      <c r="Q193" s="47">
        <f t="shared" si="34"/>
        <v>0</v>
      </c>
      <c r="R193" s="47">
        <f>IF(S192&lt;1,0,-'New Lease Yearly'!$K$4/'New Lease Yearly'!$L$4)</f>
        <v>0</v>
      </c>
      <c r="S193" s="47">
        <f t="shared" si="30"/>
        <v>0</v>
      </c>
      <c r="AE193"/>
      <c r="AF193" s="6"/>
    </row>
    <row r="194" spans="1:32" x14ac:dyDescent="0.25">
      <c r="A194" s="53">
        <f t="shared" si="31"/>
        <v>178</v>
      </c>
      <c r="B194" s="29">
        <f t="shared" si="25"/>
        <v>0</v>
      </c>
      <c r="C194" s="9" t="str">
        <f>IF(D194=0,"-",IF('New Lease Yearly'!$H$4="Yearly",EDATE(C193,12),IF('New Lease Yearly'!$H$4="Quarterly",EDATE(C193,3),EDATE(C193,1))))</f>
        <v>-</v>
      </c>
      <c r="D194" s="54">
        <f>IF(A194&gt;'New Lease Yearly'!$E$4,0,'New Lease Yearly'!$G$4)*((1+$M$4)^(((((IF($H$4="Yearly",ROUNDDOWN(IF(A194-($N$4)&lt;0,0,((A194-($N$4)/(($N$4))))/($N$4)),0),IF($H$4="Monthly",ROUNDDOWN(IF(A194-($N$4*12)&lt;0,0,((A194-(12*$N$4)/((12*$N$4))))/($N$4*12)),0),ROUNDDOWN(IF(A194-($N$4*4)&lt;0,0,((A194-(4*$N$4)/((4*$N$4))))/($N$4*4)),0)))))))))+(IF(A194=$E$4,$J$4,0))</f>
        <v>0</v>
      </c>
      <c r="E194" s="49">
        <f>IF(D194=0,0,1/((1+IF('New Lease Yearly'!$H$4="Yearly",'New Lease Yearly'!$D$4,IF('New Lease Yearly'!$H$4="Quarterly",'New Lease Yearly'!$D$4/4,'New Lease Yearly'!$D$4/12)))^IF($E$17=1,A193,A194)))</f>
        <v>0</v>
      </c>
      <c r="F194" s="55">
        <f t="shared" si="26"/>
        <v>0</v>
      </c>
      <c r="G194" s="56"/>
      <c r="H194" s="38">
        <f t="shared" si="32"/>
        <v>178</v>
      </c>
      <c r="I194" s="9" t="str">
        <f t="shared" si="27"/>
        <v>-</v>
      </c>
      <c r="J194" s="47">
        <f>IF(H194&gt;'New Lease Yearly'!$E$4,0,M193)</f>
        <v>0</v>
      </c>
      <c r="K194" s="47">
        <f>IF(IF('New Lease Yearly'!$H$4="Yearly",J194*'New Lease Yearly'!$D$4,IF('New Lease Yearly'!$H$4="Quarterly",J194*('New Lease Yearly'!$D$4/4),J194*'New Lease Yearly'!$D$4/12))&gt;0,IF('New Lease Yearly'!$H$4="Yearly",J194*'New Lease Yearly'!$D$4,IF('New Lease Yearly'!$H$4="Quarterly",J194*('New Lease Yearly'!$D$4/4),J194*'New Lease Yearly'!$D$4/12)),-L194-J194)</f>
        <v>0</v>
      </c>
      <c r="L194" s="47">
        <f t="shared" si="28"/>
        <v>0</v>
      </c>
      <c r="M194" s="47">
        <f t="shared" si="29"/>
        <v>0</v>
      </c>
      <c r="N194" s="57"/>
      <c r="O194" s="38">
        <v>178</v>
      </c>
      <c r="P194" s="58">
        <f t="shared" si="33"/>
        <v>108480</v>
      </c>
      <c r="Q194" s="47">
        <f t="shared" si="34"/>
        <v>0</v>
      </c>
      <c r="R194" s="47">
        <f>IF(S193&lt;1,0,-'New Lease Yearly'!$K$4/'New Lease Yearly'!$L$4)</f>
        <v>0</v>
      </c>
      <c r="S194" s="47">
        <f t="shared" si="30"/>
        <v>0</v>
      </c>
      <c r="AE194"/>
      <c r="AF194" s="6"/>
    </row>
    <row r="195" spans="1:32" x14ac:dyDescent="0.25">
      <c r="A195" s="53">
        <f t="shared" si="31"/>
        <v>179</v>
      </c>
      <c r="B195" s="29">
        <f t="shared" si="25"/>
        <v>0</v>
      </c>
      <c r="C195" s="9" t="str">
        <f>IF(D195=0,"-",IF('New Lease Yearly'!$H$4="Yearly",EDATE(C194,12),IF('New Lease Yearly'!$H$4="Quarterly",EDATE(C194,3),EDATE(C194,1))))</f>
        <v>-</v>
      </c>
      <c r="D195" s="54">
        <f>IF(A195&gt;'New Lease Yearly'!$E$4,0,'New Lease Yearly'!$G$4)*((1+$M$4)^(((((IF($H$4="Yearly",ROUNDDOWN(IF(A195-($N$4)&lt;0,0,((A195-($N$4)/(($N$4))))/($N$4)),0),IF($H$4="Monthly",ROUNDDOWN(IF(A195-($N$4*12)&lt;0,0,((A195-(12*$N$4)/((12*$N$4))))/($N$4*12)),0),ROUNDDOWN(IF(A195-($N$4*4)&lt;0,0,((A195-(4*$N$4)/((4*$N$4))))/($N$4*4)),0)))))))))+(IF(A195=$E$4,$J$4,0))</f>
        <v>0</v>
      </c>
      <c r="E195" s="49">
        <f>IF(D195=0,0,1/((1+IF('New Lease Yearly'!$H$4="Yearly",'New Lease Yearly'!$D$4,IF('New Lease Yearly'!$H$4="Quarterly",'New Lease Yearly'!$D$4/4,'New Lease Yearly'!$D$4/12)))^IF($E$17=1,A194,A195)))</f>
        <v>0</v>
      </c>
      <c r="F195" s="55">
        <f t="shared" si="26"/>
        <v>0</v>
      </c>
      <c r="G195" s="56"/>
      <c r="H195" s="38">
        <f t="shared" si="32"/>
        <v>179</v>
      </c>
      <c r="I195" s="9" t="str">
        <f t="shared" si="27"/>
        <v>-</v>
      </c>
      <c r="J195" s="47">
        <f>IF(H195&gt;'New Lease Yearly'!$E$4,0,M194)</f>
        <v>0</v>
      </c>
      <c r="K195" s="47">
        <f>IF(IF('New Lease Yearly'!$H$4="Yearly",J195*'New Lease Yearly'!$D$4,IF('New Lease Yearly'!$H$4="Quarterly",J195*('New Lease Yearly'!$D$4/4),J195*'New Lease Yearly'!$D$4/12))&gt;0,IF('New Lease Yearly'!$H$4="Yearly",J195*'New Lease Yearly'!$D$4,IF('New Lease Yearly'!$H$4="Quarterly",J195*('New Lease Yearly'!$D$4/4),J195*'New Lease Yearly'!$D$4/12)),-L195-J195)</f>
        <v>0</v>
      </c>
      <c r="L195" s="47">
        <f t="shared" si="28"/>
        <v>0</v>
      </c>
      <c r="M195" s="47">
        <f t="shared" si="29"/>
        <v>0</v>
      </c>
      <c r="N195" s="57"/>
      <c r="O195" s="38">
        <v>179</v>
      </c>
      <c r="P195" s="58">
        <f t="shared" si="33"/>
        <v>108845</v>
      </c>
      <c r="Q195" s="47">
        <f t="shared" si="34"/>
        <v>0</v>
      </c>
      <c r="R195" s="47">
        <f>IF(S194&lt;1,0,-'New Lease Yearly'!$K$4/'New Lease Yearly'!$L$4)</f>
        <v>0</v>
      </c>
      <c r="S195" s="47">
        <f t="shared" si="30"/>
        <v>0</v>
      </c>
      <c r="AE195"/>
      <c r="AF195" s="6"/>
    </row>
    <row r="196" spans="1:32" x14ac:dyDescent="0.25">
      <c r="A196" s="53">
        <f t="shared" si="31"/>
        <v>180</v>
      </c>
      <c r="B196" s="29">
        <f t="shared" si="25"/>
        <v>0</v>
      </c>
      <c r="C196" s="9" t="str">
        <f>IF(D196=0,"-",IF('New Lease Yearly'!$H$4="Yearly",EDATE(C195,12),IF('New Lease Yearly'!$H$4="Quarterly",EDATE(C195,3),EDATE(C195,1))))</f>
        <v>-</v>
      </c>
      <c r="D196" s="54">
        <f>IF(A196&gt;'New Lease Yearly'!$E$4,0,'New Lease Yearly'!$G$4)*((1+$M$4)^(((((IF($H$4="Yearly",ROUNDDOWN(IF(A196-($N$4)&lt;0,0,((A196-($N$4)/(($N$4))))/($N$4)),0),IF($H$4="Monthly",ROUNDDOWN(IF(A196-($N$4*12)&lt;0,0,((A196-(12*$N$4)/((12*$N$4))))/($N$4*12)),0),ROUNDDOWN(IF(A196-($N$4*4)&lt;0,0,((A196-(4*$N$4)/((4*$N$4))))/($N$4*4)),0)))))))))+(IF(A196=$E$4,$J$4,0))</f>
        <v>0</v>
      </c>
      <c r="E196" s="49">
        <f>IF(D196=0,0,1/((1+IF('New Lease Yearly'!$H$4="Yearly",'New Lease Yearly'!$D$4,IF('New Lease Yearly'!$H$4="Quarterly",'New Lease Yearly'!$D$4/4,'New Lease Yearly'!$D$4/12)))^IF($E$17=1,A195,A196)))</f>
        <v>0</v>
      </c>
      <c r="F196" s="55">
        <f t="shared" si="26"/>
        <v>0</v>
      </c>
      <c r="G196" s="56"/>
      <c r="H196" s="38">
        <f t="shared" si="32"/>
        <v>180</v>
      </c>
      <c r="I196" s="9" t="str">
        <f t="shared" si="27"/>
        <v>-</v>
      </c>
      <c r="J196" s="47">
        <f>IF(H196&gt;'New Lease Yearly'!$E$4,0,M195)</f>
        <v>0</v>
      </c>
      <c r="K196" s="47">
        <f>IF(IF('New Lease Yearly'!$H$4="Yearly",J196*'New Lease Yearly'!$D$4,IF('New Lease Yearly'!$H$4="Quarterly",J196*('New Lease Yearly'!$D$4/4),J196*'New Lease Yearly'!$D$4/12))&gt;0,IF('New Lease Yearly'!$H$4="Yearly",J196*'New Lease Yearly'!$D$4,IF('New Lease Yearly'!$H$4="Quarterly",J196*('New Lease Yearly'!$D$4/4),J196*'New Lease Yearly'!$D$4/12)),-L196-J196)</f>
        <v>0</v>
      </c>
      <c r="L196" s="47">
        <f t="shared" si="28"/>
        <v>0</v>
      </c>
      <c r="M196" s="47">
        <f t="shared" si="29"/>
        <v>0</v>
      </c>
      <c r="N196" s="57"/>
      <c r="O196" s="38">
        <v>180</v>
      </c>
      <c r="P196" s="58">
        <f t="shared" si="33"/>
        <v>109210</v>
      </c>
      <c r="Q196" s="47">
        <f t="shared" si="34"/>
        <v>0</v>
      </c>
      <c r="R196" s="47">
        <f>IF(S195&lt;1,0,-'New Lease Yearly'!$K$4/'New Lease Yearly'!$L$4)</f>
        <v>0</v>
      </c>
      <c r="S196" s="47">
        <f t="shared" si="30"/>
        <v>0</v>
      </c>
      <c r="AE196"/>
      <c r="AF196" s="6"/>
    </row>
    <row r="197" spans="1:32" x14ac:dyDescent="0.25">
      <c r="A197" s="53">
        <f t="shared" si="31"/>
        <v>181</v>
      </c>
      <c r="B197" s="29">
        <f t="shared" si="25"/>
        <v>0</v>
      </c>
      <c r="C197" s="9" t="str">
        <f>IF(D197=0,"-",IF('New Lease Yearly'!$H$4="Yearly",EDATE(C196,12),IF('New Lease Yearly'!$H$4="Quarterly",EDATE(C196,3),EDATE(C196,1))))</f>
        <v>-</v>
      </c>
      <c r="D197" s="54">
        <f>IF(A197&gt;'New Lease Yearly'!$E$4,0,'New Lease Yearly'!$G$4)*((1+$M$4)^(((((IF($H$4="Yearly",ROUNDDOWN(IF(A197-($N$4)&lt;0,0,((A197-($N$4)/(($N$4))))/($N$4)),0),IF($H$4="Monthly",ROUNDDOWN(IF(A197-($N$4*12)&lt;0,0,((A197-(12*$N$4)/((12*$N$4))))/($N$4*12)),0),ROUNDDOWN(IF(A197-($N$4*4)&lt;0,0,((A197-(4*$N$4)/((4*$N$4))))/($N$4*4)),0)))))))))+(IF(A197=$E$4,$J$4,0))</f>
        <v>0</v>
      </c>
      <c r="E197" s="49">
        <f>IF(D197=0,0,1/((1+IF('New Lease Yearly'!$H$4="Yearly",'New Lease Yearly'!$D$4,IF('New Lease Yearly'!$H$4="Quarterly",'New Lease Yearly'!$D$4/4,'New Lease Yearly'!$D$4/12)))^IF($E$17=1,A196,A197)))</f>
        <v>0</v>
      </c>
      <c r="F197" s="55">
        <f t="shared" si="26"/>
        <v>0</v>
      </c>
      <c r="G197" s="56"/>
      <c r="H197" s="38">
        <f t="shared" si="32"/>
        <v>181</v>
      </c>
      <c r="I197" s="9" t="str">
        <f t="shared" si="27"/>
        <v>-</v>
      </c>
      <c r="J197" s="47">
        <f>IF(H197&gt;'New Lease Yearly'!$E$4,0,M196)</f>
        <v>0</v>
      </c>
      <c r="K197" s="47">
        <f>IF(IF('New Lease Yearly'!$H$4="Yearly",J197*'New Lease Yearly'!$D$4,IF('New Lease Yearly'!$H$4="Quarterly",J197*('New Lease Yearly'!$D$4/4),J197*'New Lease Yearly'!$D$4/12))&gt;0,IF('New Lease Yearly'!$H$4="Yearly",J197*'New Lease Yearly'!$D$4,IF('New Lease Yearly'!$H$4="Quarterly",J197*('New Lease Yearly'!$D$4/4),J197*'New Lease Yearly'!$D$4/12)),-L197-J197)</f>
        <v>0</v>
      </c>
      <c r="L197" s="47">
        <f t="shared" si="28"/>
        <v>0</v>
      </c>
      <c r="M197" s="47">
        <f t="shared" si="29"/>
        <v>0</v>
      </c>
      <c r="N197" s="57"/>
      <c r="O197" s="38">
        <v>181</v>
      </c>
      <c r="P197" s="58">
        <f t="shared" si="33"/>
        <v>109575</v>
      </c>
      <c r="Q197" s="47">
        <f t="shared" si="34"/>
        <v>0</v>
      </c>
      <c r="R197" s="47">
        <f>IF(S196&lt;1,0,-'New Lease Yearly'!$K$4/'New Lease Yearly'!$L$4)</f>
        <v>0</v>
      </c>
      <c r="S197" s="47">
        <f t="shared" si="30"/>
        <v>0</v>
      </c>
      <c r="AE197"/>
      <c r="AF197" s="6"/>
    </row>
    <row r="198" spans="1:32" x14ac:dyDescent="0.25">
      <c r="A198" s="53">
        <f t="shared" si="31"/>
        <v>182</v>
      </c>
      <c r="B198" s="29">
        <f t="shared" si="25"/>
        <v>0</v>
      </c>
      <c r="C198" s="9" t="str">
        <f>IF(D198=0,"-",IF('New Lease Yearly'!$H$4="Yearly",EDATE(C197,12),IF('New Lease Yearly'!$H$4="Quarterly",EDATE(C197,3),EDATE(C197,1))))</f>
        <v>-</v>
      </c>
      <c r="D198" s="54">
        <f>IF(A198&gt;'New Lease Yearly'!$E$4,0,'New Lease Yearly'!$G$4)*((1+$M$4)^(((((IF($H$4="Yearly",ROUNDDOWN(IF(A198-($N$4)&lt;0,0,((A198-($N$4)/(($N$4))))/($N$4)),0),IF($H$4="Monthly",ROUNDDOWN(IF(A198-($N$4*12)&lt;0,0,((A198-(12*$N$4)/((12*$N$4))))/($N$4*12)),0),ROUNDDOWN(IF(A198-($N$4*4)&lt;0,0,((A198-(4*$N$4)/((4*$N$4))))/($N$4*4)),0)))))))))+(IF(A198=$E$4,$J$4,0))</f>
        <v>0</v>
      </c>
      <c r="E198" s="49">
        <f>IF(D198=0,0,1/((1+IF('New Lease Yearly'!$H$4="Yearly",'New Lease Yearly'!$D$4,IF('New Lease Yearly'!$H$4="Quarterly",'New Lease Yearly'!$D$4/4,'New Lease Yearly'!$D$4/12)))^IF($E$17=1,A197,A198)))</f>
        <v>0</v>
      </c>
      <c r="F198" s="55">
        <f t="shared" si="26"/>
        <v>0</v>
      </c>
      <c r="G198" s="56"/>
      <c r="H198" s="38">
        <f t="shared" si="32"/>
        <v>182</v>
      </c>
      <c r="I198" s="9" t="str">
        <f t="shared" si="27"/>
        <v>-</v>
      </c>
      <c r="J198" s="47">
        <f>IF(H198&gt;'New Lease Yearly'!$E$4,0,M197)</f>
        <v>0</v>
      </c>
      <c r="K198" s="47">
        <f>IF(IF('New Lease Yearly'!$H$4="Yearly",J198*'New Lease Yearly'!$D$4,IF('New Lease Yearly'!$H$4="Quarterly",J198*('New Lease Yearly'!$D$4/4),J198*'New Lease Yearly'!$D$4/12))&gt;0,IF('New Lease Yearly'!$H$4="Yearly",J198*'New Lease Yearly'!$D$4,IF('New Lease Yearly'!$H$4="Quarterly",J198*('New Lease Yearly'!$D$4/4),J198*'New Lease Yearly'!$D$4/12)),-L198-J198)</f>
        <v>0</v>
      </c>
      <c r="L198" s="47">
        <f t="shared" si="28"/>
        <v>0</v>
      </c>
      <c r="M198" s="47">
        <f t="shared" si="29"/>
        <v>0</v>
      </c>
      <c r="N198" s="57"/>
      <c r="O198" s="38">
        <v>182</v>
      </c>
      <c r="P198" s="58">
        <f t="shared" si="33"/>
        <v>109940</v>
      </c>
      <c r="Q198" s="47">
        <f t="shared" si="34"/>
        <v>0</v>
      </c>
      <c r="R198" s="47">
        <f>IF(S197&lt;1,0,-'New Lease Yearly'!$K$4/'New Lease Yearly'!$L$4)</f>
        <v>0</v>
      </c>
      <c r="S198" s="47">
        <f t="shared" si="30"/>
        <v>0</v>
      </c>
      <c r="AE198"/>
      <c r="AF198" s="6"/>
    </row>
    <row r="199" spans="1:32" x14ac:dyDescent="0.25">
      <c r="A199" s="53">
        <f t="shared" si="31"/>
        <v>183</v>
      </c>
      <c r="B199" s="29">
        <f t="shared" si="25"/>
        <v>0</v>
      </c>
      <c r="C199" s="9" t="str">
        <f>IF(D199=0,"-",IF('New Lease Yearly'!$H$4="Yearly",EDATE(C198,12),IF('New Lease Yearly'!$H$4="Quarterly",EDATE(C198,3),EDATE(C198,1))))</f>
        <v>-</v>
      </c>
      <c r="D199" s="54">
        <f>IF(A199&gt;'New Lease Yearly'!$E$4,0,'New Lease Yearly'!$G$4)*((1+$M$4)^(((((IF($H$4="Yearly",ROUNDDOWN(IF(A199-($N$4)&lt;0,0,((A199-($N$4)/(($N$4))))/($N$4)),0),IF($H$4="Monthly",ROUNDDOWN(IF(A199-($N$4*12)&lt;0,0,((A199-(12*$N$4)/((12*$N$4))))/($N$4*12)),0),ROUNDDOWN(IF(A199-($N$4*4)&lt;0,0,((A199-(4*$N$4)/((4*$N$4))))/($N$4*4)),0)))))))))+(IF(A199=$E$4,$J$4,0))</f>
        <v>0</v>
      </c>
      <c r="E199" s="49">
        <f>IF(D199=0,0,1/((1+IF('New Lease Yearly'!$H$4="Yearly",'New Lease Yearly'!$D$4,IF('New Lease Yearly'!$H$4="Quarterly",'New Lease Yearly'!$D$4/4,'New Lease Yearly'!$D$4/12)))^IF($E$17=1,A198,A199)))</f>
        <v>0</v>
      </c>
      <c r="F199" s="55">
        <f t="shared" si="26"/>
        <v>0</v>
      </c>
      <c r="G199" s="56"/>
      <c r="H199" s="38">
        <f t="shared" si="32"/>
        <v>183</v>
      </c>
      <c r="I199" s="9" t="str">
        <f t="shared" si="27"/>
        <v>-</v>
      </c>
      <c r="J199" s="47">
        <f>IF(H199&gt;'New Lease Yearly'!$E$4,0,M198)</f>
        <v>0</v>
      </c>
      <c r="K199" s="47">
        <f>IF(IF('New Lease Yearly'!$H$4="Yearly",J199*'New Lease Yearly'!$D$4,IF('New Lease Yearly'!$H$4="Quarterly",J199*('New Lease Yearly'!$D$4/4),J199*'New Lease Yearly'!$D$4/12))&gt;0,IF('New Lease Yearly'!$H$4="Yearly",J199*'New Lease Yearly'!$D$4,IF('New Lease Yearly'!$H$4="Quarterly",J199*('New Lease Yearly'!$D$4/4),J199*'New Lease Yearly'!$D$4/12)),-L199-J199)</f>
        <v>0</v>
      </c>
      <c r="L199" s="47">
        <f t="shared" si="28"/>
        <v>0</v>
      </c>
      <c r="M199" s="47">
        <f t="shared" si="29"/>
        <v>0</v>
      </c>
      <c r="N199" s="57"/>
      <c r="O199" s="38">
        <v>183</v>
      </c>
      <c r="P199" s="58">
        <f t="shared" si="33"/>
        <v>110305</v>
      </c>
      <c r="Q199" s="47">
        <f t="shared" si="34"/>
        <v>0</v>
      </c>
      <c r="R199" s="47">
        <f>IF(S198&lt;1,0,-'New Lease Yearly'!$K$4/'New Lease Yearly'!$L$4)</f>
        <v>0</v>
      </c>
      <c r="S199" s="47">
        <f t="shared" si="30"/>
        <v>0</v>
      </c>
      <c r="AE199"/>
      <c r="AF199" s="6"/>
    </row>
    <row r="200" spans="1:32" x14ac:dyDescent="0.25">
      <c r="A200" s="53">
        <f t="shared" si="31"/>
        <v>184</v>
      </c>
      <c r="B200" s="29">
        <f t="shared" si="25"/>
        <v>0</v>
      </c>
      <c r="C200" s="9" t="str">
        <f>IF(D200=0,"-",IF('New Lease Yearly'!$H$4="Yearly",EDATE(C199,12),IF('New Lease Yearly'!$H$4="Quarterly",EDATE(C199,3),EDATE(C199,1))))</f>
        <v>-</v>
      </c>
      <c r="D200" s="54">
        <f>IF(A200&gt;'New Lease Yearly'!$E$4,0,'New Lease Yearly'!$G$4)*((1+$M$4)^(((((IF($H$4="Yearly",ROUNDDOWN(IF(A200-($N$4)&lt;0,0,((A200-($N$4)/(($N$4))))/($N$4)),0),IF($H$4="Monthly",ROUNDDOWN(IF(A200-($N$4*12)&lt;0,0,((A200-(12*$N$4)/((12*$N$4))))/($N$4*12)),0),ROUNDDOWN(IF(A200-($N$4*4)&lt;0,0,((A200-(4*$N$4)/((4*$N$4))))/($N$4*4)),0)))))))))+(IF(A200=$E$4,$J$4,0))</f>
        <v>0</v>
      </c>
      <c r="E200" s="49">
        <f>IF(D200=0,0,1/((1+IF('New Lease Yearly'!$H$4="Yearly",'New Lease Yearly'!$D$4,IF('New Lease Yearly'!$H$4="Quarterly",'New Lease Yearly'!$D$4/4,'New Lease Yearly'!$D$4/12)))^IF($E$17=1,A199,A200)))</f>
        <v>0</v>
      </c>
      <c r="F200" s="55">
        <f t="shared" si="26"/>
        <v>0</v>
      </c>
      <c r="G200" s="56"/>
      <c r="H200" s="38">
        <f t="shared" si="32"/>
        <v>184</v>
      </c>
      <c r="I200" s="9" t="str">
        <f t="shared" si="27"/>
        <v>-</v>
      </c>
      <c r="J200" s="47">
        <f>IF(H200&gt;'New Lease Yearly'!$E$4,0,M199)</f>
        <v>0</v>
      </c>
      <c r="K200" s="47">
        <f>IF(IF('New Lease Yearly'!$H$4="Yearly",J200*'New Lease Yearly'!$D$4,IF('New Lease Yearly'!$H$4="Quarterly",J200*('New Lease Yearly'!$D$4/4),J200*'New Lease Yearly'!$D$4/12))&gt;0,IF('New Lease Yearly'!$H$4="Yearly",J200*'New Lease Yearly'!$D$4,IF('New Lease Yearly'!$H$4="Quarterly",J200*('New Lease Yearly'!$D$4/4),J200*'New Lease Yearly'!$D$4/12)),-L200-J200)</f>
        <v>0</v>
      </c>
      <c r="L200" s="47">
        <f t="shared" si="28"/>
        <v>0</v>
      </c>
      <c r="M200" s="47">
        <f t="shared" si="29"/>
        <v>0</v>
      </c>
      <c r="N200" s="57"/>
      <c r="O200" s="38">
        <v>184</v>
      </c>
      <c r="P200" s="58">
        <f t="shared" si="33"/>
        <v>110670</v>
      </c>
      <c r="Q200" s="47">
        <f t="shared" si="34"/>
        <v>0</v>
      </c>
      <c r="R200" s="47">
        <f>IF(S199&lt;1,0,-'New Lease Yearly'!$K$4/'New Lease Yearly'!$L$4)</f>
        <v>0</v>
      </c>
      <c r="S200" s="47">
        <f t="shared" si="30"/>
        <v>0</v>
      </c>
      <c r="AE200"/>
      <c r="AF200" s="6"/>
    </row>
    <row r="201" spans="1:32" x14ac:dyDescent="0.25">
      <c r="A201" s="53">
        <f t="shared" si="31"/>
        <v>185</v>
      </c>
      <c r="B201" s="29">
        <f t="shared" si="25"/>
        <v>0</v>
      </c>
      <c r="C201" s="9" t="str">
        <f>IF(D201=0,"-",IF('New Lease Yearly'!$H$4="Yearly",EDATE(C200,12),IF('New Lease Yearly'!$H$4="Quarterly",EDATE(C200,3),EDATE(C200,1))))</f>
        <v>-</v>
      </c>
      <c r="D201" s="54">
        <f>IF(A201&gt;'New Lease Yearly'!$E$4,0,'New Lease Yearly'!$G$4)*((1+$M$4)^(((((IF($H$4="Yearly",ROUNDDOWN(IF(A201-($N$4)&lt;0,0,((A201-($N$4)/(($N$4))))/($N$4)),0),IF($H$4="Monthly",ROUNDDOWN(IF(A201-($N$4*12)&lt;0,0,((A201-(12*$N$4)/((12*$N$4))))/($N$4*12)),0),ROUNDDOWN(IF(A201-($N$4*4)&lt;0,0,((A201-(4*$N$4)/((4*$N$4))))/($N$4*4)),0)))))))))+(IF(A201=$E$4,$J$4,0))</f>
        <v>0</v>
      </c>
      <c r="E201" s="49">
        <f>IF(D201=0,0,1/((1+IF('New Lease Yearly'!$H$4="Yearly",'New Lease Yearly'!$D$4,IF('New Lease Yearly'!$H$4="Quarterly",'New Lease Yearly'!$D$4/4,'New Lease Yearly'!$D$4/12)))^IF($E$17=1,A200,A201)))</f>
        <v>0</v>
      </c>
      <c r="F201" s="55">
        <f t="shared" si="26"/>
        <v>0</v>
      </c>
      <c r="G201" s="56"/>
      <c r="H201" s="38">
        <f t="shared" si="32"/>
        <v>185</v>
      </c>
      <c r="I201" s="9" t="str">
        <f t="shared" si="27"/>
        <v>-</v>
      </c>
      <c r="J201" s="47">
        <f>IF(H201&gt;'New Lease Yearly'!$E$4,0,M200)</f>
        <v>0</v>
      </c>
      <c r="K201" s="47">
        <f>IF(IF('New Lease Yearly'!$H$4="Yearly",J201*'New Lease Yearly'!$D$4,IF('New Lease Yearly'!$H$4="Quarterly",J201*('New Lease Yearly'!$D$4/4),J201*'New Lease Yearly'!$D$4/12))&gt;0,IF('New Lease Yearly'!$H$4="Yearly",J201*'New Lease Yearly'!$D$4,IF('New Lease Yearly'!$H$4="Quarterly",J201*('New Lease Yearly'!$D$4/4),J201*'New Lease Yearly'!$D$4/12)),-L201-J201)</f>
        <v>0</v>
      </c>
      <c r="L201" s="47">
        <f t="shared" si="28"/>
        <v>0</v>
      </c>
      <c r="M201" s="47">
        <f t="shared" si="29"/>
        <v>0</v>
      </c>
      <c r="N201" s="57"/>
      <c r="O201" s="38">
        <v>185</v>
      </c>
      <c r="P201" s="58">
        <f t="shared" si="33"/>
        <v>111035</v>
      </c>
      <c r="Q201" s="47">
        <f t="shared" si="34"/>
        <v>0</v>
      </c>
      <c r="R201" s="47">
        <f>IF(S200&lt;1,0,-'New Lease Yearly'!$K$4/'New Lease Yearly'!$L$4)</f>
        <v>0</v>
      </c>
      <c r="S201" s="47">
        <f t="shared" si="30"/>
        <v>0</v>
      </c>
      <c r="AE201"/>
      <c r="AF201" s="6"/>
    </row>
    <row r="202" spans="1:32" x14ac:dyDescent="0.25">
      <c r="A202" s="53">
        <f t="shared" si="31"/>
        <v>186</v>
      </c>
      <c r="B202" s="29">
        <f t="shared" si="25"/>
        <v>0</v>
      </c>
      <c r="C202" s="9" t="str">
        <f>IF(D202=0,"-",IF('New Lease Yearly'!$H$4="Yearly",EDATE(C201,12),IF('New Lease Yearly'!$H$4="Quarterly",EDATE(C201,3),EDATE(C201,1))))</f>
        <v>-</v>
      </c>
      <c r="D202" s="54">
        <f>IF(A202&gt;'New Lease Yearly'!$E$4,0,'New Lease Yearly'!$G$4)*((1+$M$4)^(((((IF($H$4="Yearly",ROUNDDOWN(IF(A202-($N$4)&lt;0,0,((A202-($N$4)/(($N$4))))/($N$4)),0),IF($H$4="Monthly",ROUNDDOWN(IF(A202-($N$4*12)&lt;0,0,((A202-(12*$N$4)/((12*$N$4))))/($N$4*12)),0),ROUNDDOWN(IF(A202-($N$4*4)&lt;0,0,((A202-(4*$N$4)/((4*$N$4))))/($N$4*4)),0)))))))))+(IF(A202=$E$4,$J$4,0))</f>
        <v>0</v>
      </c>
      <c r="E202" s="49">
        <f>IF(D202=0,0,1/((1+IF('New Lease Yearly'!$H$4="Yearly",'New Lease Yearly'!$D$4,IF('New Lease Yearly'!$H$4="Quarterly",'New Lease Yearly'!$D$4/4,'New Lease Yearly'!$D$4/12)))^IF($E$17=1,A201,A202)))</f>
        <v>0</v>
      </c>
      <c r="F202" s="55">
        <f t="shared" si="26"/>
        <v>0</v>
      </c>
      <c r="G202" s="56"/>
      <c r="H202" s="38">
        <f t="shared" si="32"/>
        <v>186</v>
      </c>
      <c r="I202" s="9" t="str">
        <f t="shared" si="27"/>
        <v>-</v>
      </c>
      <c r="J202" s="47">
        <f>IF(H202&gt;'New Lease Yearly'!$E$4,0,M201)</f>
        <v>0</v>
      </c>
      <c r="K202" s="47">
        <f>IF(IF('New Lease Yearly'!$H$4="Yearly",J202*'New Lease Yearly'!$D$4,IF('New Lease Yearly'!$H$4="Quarterly",J202*('New Lease Yearly'!$D$4/4),J202*'New Lease Yearly'!$D$4/12))&gt;0,IF('New Lease Yearly'!$H$4="Yearly",J202*'New Lease Yearly'!$D$4,IF('New Lease Yearly'!$H$4="Quarterly",J202*('New Lease Yearly'!$D$4/4),J202*'New Lease Yearly'!$D$4/12)),-L202-J202)</f>
        <v>0</v>
      </c>
      <c r="L202" s="47">
        <f t="shared" si="28"/>
        <v>0</v>
      </c>
      <c r="M202" s="47">
        <f t="shared" si="29"/>
        <v>0</v>
      </c>
      <c r="N202" s="57"/>
      <c r="O202" s="38">
        <v>186</v>
      </c>
      <c r="P202" s="58">
        <f t="shared" si="33"/>
        <v>111401</v>
      </c>
      <c r="Q202" s="47">
        <f t="shared" si="34"/>
        <v>0</v>
      </c>
      <c r="R202" s="47">
        <f>IF(S201&lt;1,0,-'New Lease Yearly'!$K$4/'New Lease Yearly'!$L$4)</f>
        <v>0</v>
      </c>
      <c r="S202" s="47">
        <f t="shared" si="30"/>
        <v>0</v>
      </c>
      <c r="AE202"/>
      <c r="AF202" s="6"/>
    </row>
    <row r="203" spans="1:32" x14ac:dyDescent="0.25">
      <c r="A203" s="53">
        <f t="shared" si="31"/>
        <v>187</v>
      </c>
      <c r="B203" s="29">
        <f t="shared" si="25"/>
        <v>0</v>
      </c>
      <c r="C203" s="9" t="str">
        <f>IF(D203=0,"-",IF('New Lease Yearly'!$H$4="Yearly",EDATE(C202,12),IF('New Lease Yearly'!$H$4="Quarterly",EDATE(C202,3),EDATE(C202,1))))</f>
        <v>-</v>
      </c>
      <c r="D203" s="54">
        <f>IF(A203&gt;'New Lease Yearly'!$E$4,0,'New Lease Yearly'!$G$4)*((1+$M$4)^(((((IF($H$4="Yearly",ROUNDDOWN(IF(A203-($N$4)&lt;0,0,((A203-($N$4)/(($N$4))))/($N$4)),0),IF($H$4="Monthly",ROUNDDOWN(IF(A203-($N$4*12)&lt;0,0,((A203-(12*$N$4)/((12*$N$4))))/($N$4*12)),0),ROUNDDOWN(IF(A203-($N$4*4)&lt;0,0,((A203-(4*$N$4)/((4*$N$4))))/($N$4*4)),0)))))))))+(IF(A203=$E$4,$J$4,0))</f>
        <v>0</v>
      </c>
      <c r="E203" s="49">
        <f>IF(D203=0,0,1/((1+IF('New Lease Yearly'!$H$4="Yearly",'New Lease Yearly'!$D$4,IF('New Lease Yearly'!$H$4="Quarterly",'New Lease Yearly'!$D$4/4,'New Lease Yearly'!$D$4/12)))^IF($E$17=1,A202,A203)))</f>
        <v>0</v>
      </c>
      <c r="F203" s="55">
        <f t="shared" si="26"/>
        <v>0</v>
      </c>
      <c r="G203" s="56"/>
      <c r="H203" s="38">
        <f t="shared" si="32"/>
        <v>187</v>
      </c>
      <c r="I203" s="9" t="str">
        <f t="shared" si="27"/>
        <v>-</v>
      </c>
      <c r="J203" s="47">
        <f>IF(H203&gt;'New Lease Yearly'!$E$4,0,M202)</f>
        <v>0</v>
      </c>
      <c r="K203" s="47">
        <f>IF(IF('New Lease Yearly'!$H$4="Yearly",J203*'New Lease Yearly'!$D$4,IF('New Lease Yearly'!$H$4="Quarterly",J203*('New Lease Yearly'!$D$4/4),J203*'New Lease Yearly'!$D$4/12))&gt;0,IF('New Lease Yearly'!$H$4="Yearly",J203*'New Lease Yearly'!$D$4,IF('New Lease Yearly'!$H$4="Quarterly",J203*('New Lease Yearly'!$D$4/4),J203*'New Lease Yearly'!$D$4/12)),-L203-J203)</f>
        <v>0</v>
      </c>
      <c r="L203" s="47">
        <f t="shared" si="28"/>
        <v>0</v>
      </c>
      <c r="M203" s="47">
        <f t="shared" si="29"/>
        <v>0</v>
      </c>
      <c r="N203" s="57"/>
      <c r="O203" s="38">
        <v>187</v>
      </c>
      <c r="P203" s="58">
        <f t="shared" si="33"/>
        <v>111766</v>
      </c>
      <c r="Q203" s="47">
        <f t="shared" si="34"/>
        <v>0</v>
      </c>
      <c r="R203" s="47">
        <f>IF(S202&lt;1,0,-'New Lease Yearly'!$K$4/'New Lease Yearly'!$L$4)</f>
        <v>0</v>
      </c>
      <c r="S203" s="47">
        <f t="shared" si="30"/>
        <v>0</v>
      </c>
      <c r="AE203"/>
      <c r="AF203" s="6"/>
    </row>
    <row r="204" spans="1:32" x14ac:dyDescent="0.25">
      <c r="A204" s="53">
        <f t="shared" si="31"/>
        <v>188</v>
      </c>
      <c r="B204" s="29">
        <f t="shared" si="25"/>
        <v>0</v>
      </c>
      <c r="C204" s="9" t="str">
        <f>IF(D204=0,"-",IF('New Lease Yearly'!$H$4="Yearly",EDATE(C203,12),IF('New Lease Yearly'!$H$4="Quarterly",EDATE(C203,3),EDATE(C203,1))))</f>
        <v>-</v>
      </c>
      <c r="D204" s="54">
        <f>IF(A204&gt;'New Lease Yearly'!$E$4,0,'New Lease Yearly'!$G$4)*((1+$M$4)^(((((IF($H$4="Yearly",ROUNDDOWN(IF(A204-($N$4)&lt;0,0,((A204-($N$4)/(($N$4))))/($N$4)),0),IF($H$4="Monthly",ROUNDDOWN(IF(A204-($N$4*12)&lt;0,0,((A204-(12*$N$4)/((12*$N$4))))/($N$4*12)),0),ROUNDDOWN(IF(A204-($N$4*4)&lt;0,0,((A204-(4*$N$4)/((4*$N$4))))/($N$4*4)),0)))))))))+(IF(A204=$E$4,$J$4,0))</f>
        <v>0</v>
      </c>
      <c r="E204" s="49">
        <f>IF(D204=0,0,1/((1+IF('New Lease Yearly'!$H$4="Yearly",'New Lease Yearly'!$D$4,IF('New Lease Yearly'!$H$4="Quarterly",'New Lease Yearly'!$D$4/4,'New Lease Yearly'!$D$4/12)))^IF($E$17=1,A203,A204)))</f>
        <v>0</v>
      </c>
      <c r="F204" s="55">
        <f t="shared" si="26"/>
        <v>0</v>
      </c>
      <c r="G204" s="56"/>
      <c r="H204" s="38">
        <f t="shared" si="32"/>
        <v>188</v>
      </c>
      <c r="I204" s="9" t="str">
        <f t="shared" si="27"/>
        <v>-</v>
      </c>
      <c r="J204" s="47">
        <f>IF(H204&gt;'New Lease Yearly'!$E$4,0,M203)</f>
        <v>0</v>
      </c>
      <c r="K204" s="47">
        <f>IF(IF('New Lease Yearly'!$H$4="Yearly",J204*'New Lease Yearly'!$D$4,IF('New Lease Yearly'!$H$4="Quarterly",J204*('New Lease Yearly'!$D$4/4),J204*'New Lease Yearly'!$D$4/12))&gt;0,IF('New Lease Yearly'!$H$4="Yearly",J204*'New Lease Yearly'!$D$4,IF('New Lease Yearly'!$H$4="Quarterly",J204*('New Lease Yearly'!$D$4/4),J204*'New Lease Yearly'!$D$4/12)),-L204-J204)</f>
        <v>0</v>
      </c>
      <c r="L204" s="47">
        <f t="shared" si="28"/>
        <v>0</v>
      </c>
      <c r="M204" s="47">
        <f t="shared" si="29"/>
        <v>0</v>
      </c>
      <c r="N204" s="57"/>
      <c r="O204" s="38">
        <v>188</v>
      </c>
      <c r="P204" s="58">
        <f t="shared" si="33"/>
        <v>112131</v>
      </c>
      <c r="Q204" s="47">
        <f t="shared" si="34"/>
        <v>0</v>
      </c>
      <c r="R204" s="47">
        <f>IF(S203&lt;1,0,-'New Lease Yearly'!$K$4/'New Lease Yearly'!$L$4)</f>
        <v>0</v>
      </c>
      <c r="S204" s="47">
        <f t="shared" si="30"/>
        <v>0</v>
      </c>
      <c r="AE204"/>
      <c r="AF204" s="6"/>
    </row>
    <row r="205" spans="1:32" x14ac:dyDescent="0.25">
      <c r="A205" s="53">
        <f t="shared" si="31"/>
        <v>189</v>
      </c>
      <c r="B205" s="29">
        <f t="shared" si="25"/>
        <v>0</v>
      </c>
      <c r="C205" s="9" t="str">
        <f>IF(D205=0,"-",IF('New Lease Yearly'!$H$4="Yearly",EDATE(C204,12),IF('New Lease Yearly'!$H$4="Quarterly",EDATE(C204,3),EDATE(C204,1))))</f>
        <v>-</v>
      </c>
      <c r="D205" s="54">
        <f>IF(A205&gt;'New Lease Yearly'!$E$4,0,'New Lease Yearly'!$G$4)*((1+$M$4)^(((((IF($H$4="Yearly",ROUNDDOWN(IF(A205-($N$4)&lt;0,0,((A205-($N$4)/(($N$4))))/($N$4)),0),IF($H$4="Monthly",ROUNDDOWN(IF(A205-($N$4*12)&lt;0,0,((A205-(12*$N$4)/((12*$N$4))))/($N$4*12)),0),ROUNDDOWN(IF(A205-($N$4*4)&lt;0,0,((A205-(4*$N$4)/((4*$N$4))))/($N$4*4)),0)))))))))+(IF(A205=$E$4,$J$4,0))</f>
        <v>0</v>
      </c>
      <c r="E205" s="49">
        <f>IF(D205=0,0,1/((1+IF('New Lease Yearly'!$H$4="Yearly",'New Lease Yearly'!$D$4,IF('New Lease Yearly'!$H$4="Quarterly",'New Lease Yearly'!$D$4/4,'New Lease Yearly'!$D$4/12)))^IF($E$17=1,A204,A205)))</f>
        <v>0</v>
      </c>
      <c r="F205" s="55">
        <f t="shared" si="26"/>
        <v>0</v>
      </c>
      <c r="G205" s="56"/>
      <c r="H205" s="38">
        <f t="shared" si="32"/>
        <v>189</v>
      </c>
      <c r="I205" s="9" t="str">
        <f t="shared" si="27"/>
        <v>-</v>
      </c>
      <c r="J205" s="47">
        <f>IF(H205&gt;'New Lease Yearly'!$E$4,0,M204)</f>
        <v>0</v>
      </c>
      <c r="K205" s="47">
        <f>IF(IF('New Lease Yearly'!$H$4="Yearly",J205*'New Lease Yearly'!$D$4,IF('New Lease Yearly'!$H$4="Quarterly",J205*('New Lease Yearly'!$D$4/4),J205*'New Lease Yearly'!$D$4/12))&gt;0,IF('New Lease Yearly'!$H$4="Yearly",J205*'New Lease Yearly'!$D$4,IF('New Lease Yearly'!$H$4="Quarterly",J205*('New Lease Yearly'!$D$4/4),J205*'New Lease Yearly'!$D$4/12)),-L205-J205)</f>
        <v>0</v>
      </c>
      <c r="L205" s="47">
        <f t="shared" si="28"/>
        <v>0</v>
      </c>
      <c r="M205" s="47">
        <f t="shared" si="29"/>
        <v>0</v>
      </c>
      <c r="N205" s="57"/>
      <c r="O205" s="38">
        <v>189</v>
      </c>
      <c r="P205" s="58">
        <f t="shared" si="33"/>
        <v>112496</v>
      </c>
      <c r="Q205" s="47">
        <f t="shared" si="34"/>
        <v>0</v>
      </c>
      <c r="R205" s="47">
        <f>IF(S204&lt;1,0,-'New Lease Yearly'!$K$4/'New Lease Yearly'!$L$4)</f>
        <v>0</v>
      </c>
      <c r="S205" s="47">
        <f t="shared" si="30"/>
        <v>0</v>
      </c>
      <c r="AE205"/>
      <c r="AF205" s="6"/>
    </row>
    <row r="206" spans="1:32" x14ac:dyDescent="0.25">
      <c r="A206" s="53">
        <f t="shared" si="31"/>
        <v>190</v>
      </c>
      <c r="B206" s="29">
        <f t="shared" si="25"/>
        <v>0</v>
      </c>
      <c r="C206" s="9" t="str">
        <f>IF(D206=0,"-",IF('New Lease Yearly'!$H$4="Yearly",EDATE(C205,12),IF('New Lease Yearly'!$H$4="Quarterly",EDATE(C205,3),EDATE(C205,1))))</f>
        <v>-</v>
      </c>
      <c r="D206" s="54">
        <f>IF(A206&gt;'New Lease Yearly'!$E$4,0,'New Lease Yearly'!$G$4)*((1+$M$4)^(((((IF($H$4="Yearly",ROUNDDOWN(IF(A206-($N$4)&lt;0,0,((A206-($N$4)/(($N$4))))/($N$4)),0),IF($H$4="Monthly",ROUNDDOWN(IF(A206-($N$4*12)&lt;0,0,((A206-(12*$N$4)/((12*$N$4))))/($N$4*12)),0),ROUNDDOWN(IF(A206-($N$4*4)&lt;0,0,((A206-(4*$N$4)/((4*$N$4))))/($N$4*4)),0)))))))))+(IF(A206=$E$4,$J$4,0))</f>
        <v>0</v>
      </c>
      <c r="E206" s="49">
        <f>IF(D206=0,0,1/((1+IF('New Lease Yearly'!$H$4="Yearly",'New Lease Yearly'!$D$4,IF('New Lease Yearly'!$H$4="Quarterly",'New Lease Yearly'!$D$4/4,'New Lease Yearly'!$D$4/12)))^IF($E$17=1,A205,A206)))</f>
        <v>0</v>
      </c>
      <c r="F206" s="55">
        <f t="shared" si="26"/>
        <v>0</v>
      </c>
      <c r="G206" s="56"/>
      <c r="H206" s="38">
        <f t="shared" si="32"/>
        <v>190</v>
      </c>
      <c r="I206" s="9" t="str">
        <f t="shared" si="27"/>
        <v>-</v>
      </c>
      <c r="J206" s="47">
        <f>IF(H206&gt;'New Lease Yearly'!$E$4,0,M205)</f>
        <v>0</v>
      </c>
      <c r="K206" s="47">
        <f>IF(IF('New Lease Yearly'!$H$4="Yearly",J206*'New Lease Yearly'!$D$4,IF('New Lease Yearly'!$H$4="Quarterly",J206*('New Lease Yearly'!$D$4/4),J206*'New Lease Yearly'!$D$4/12))&gt;0,IF('New Lease Yearly'!$H$4="Yearly",J206*'New Lease Yearly'!$D$4,IF('New Lease Yearly'!$H$4="Quarterly",J206*('New Lease Yearly'!$D$4/4),J206*'New Lease Yearly'!$D$4/12)),-L206-J206)</f>
        <v>0</v>
      </c>
      <c r="L206" s="47">
        <f t="shared" si="28"/>
        <v>0</v>
      </c>
      <c r="M206" s="47">
        <f t="shared" si="29"/>
        <v>0</v>
      </c>
      <c r="N206" s="57"/>
      <c r="O206" s="38">
        <v>190</v>
      </c>
      <c r="P206" s="58">
        <f t="shared" si="33"/>
        <v>112862</v>
      </c>
      <c r="Q206" s="47">
        <f t="shared" si="34"/>
        <v>0</v>
      </c>
      <c r="R206" s="47">
        <f>IF(S205&lt;1,0,-'New Lease Yearly'!$K$4/'New Lease Yearly'!$L$4)</f>
        <v>0</v>
      </c>
      <c r="S206" s="47">
        <f t="shared" si="30"/>
        <v>0</v>
      </c>
      <c r="AE206"/>
      <c r="AF206" s="6"/>
    </row>
    <row r="207" spans="1:32" x14ac:dyDescent="0.25">
      <c r="A207" s="53">
        <f t="shared" si="31"/>
        <v>191</v>
      </c>
      <c r="B207" s="29">
        <f t="shared" si="25"/>
        <v>0</v>
      </c>
      <c r="C207" s="9" t="str">
        <f>IF(D207=0,"-",IF('New Lease Yearly'!$H$4="Yearly",EDATE(C206,12),IF('New Lease Yearly'!$H$4="Quarterly",EDATE(C206,3),EDATE(C206,1))))</f>
        <v>-</v>
      </c>
      <c r="D207" s="54">
        <f>IF(A207&gt;'New Lease Yearly'!$E$4,0,'New Lease Yearly'!$G$4)*((1+$M$4)^(((((IF($H$4="Yearly",ROUNDDOWN(IF(A207-($N$4)&lt;0,0,((A207-($N$4)/(($N$4))))/($N$4)),0),IF($H$4="Monthly",ROUNDDOWN(IF(A207-($N$4*12)&lt;0,0,((A207-(12*$N$4)/((12*$N$4))))/($N$4*12)),0),ROUNDDOWN(IF(A207-($N$4*4)&lt;0,0,((A207-(4*$N$4)/((4*$N$4))))/($N$4*4)),0)))))))))+(IF(A207=$E$4,$J$4,0))</f>
        <v>0</v>
      </c>
      <c r="E207" s="49">
        <f>IF(D207=0,0,1/((1+IF('New Lease Yearly'!$H$4="Yearly",'New Lease Yearly'!$D$4,IF('New Lease Yearly'!$H$4="Quarterly",'New Lease Yearly'!$D$4/4,'New Lease Yearly'!$D$4/12)))^IF($E$17=1,A206,A207)))</f>
        <v>0</v>
      </c>
      <c r="F207" s="55">
        <f t="shared" si="26"/>
        <v>0</v>
      </c>
      <c r="G207" s="56"/>
      <c r="H207" s="38">
        <f t="shared" si="32"/>
        <v>191</v>
      </c>
      <c r="I207" s="9" t="str">
        <f t="shared" si="27"/>
        <v>-</v>
      </c>
      <c r="J207" s="47">
        <f>IF(H207&gt;'New Lease Yearly'!$E$4,0,M206)</f>
        <v>0</v>
      </c>
      <c r="K207" s="47">
        <f>IF(IF('New Lease Yearly'!$H$4="Yearly",J207*'New Lease Yearly'!$D$4,IF('New Lease Yearly'!$H$4="Quarterly",J207*('New Lease Yearly'!$D$4/4),J207*'New Lease Yearly'!$D$4/12))&gt;0,IF('New Lease Yearly'!$H$4="Yearly",J207*'New Lease Yearly'!$D$4,IF('New Lease Yearly'!$H$4="Quarterly",J207*('New Lease Yearly'!$D$4/4),J207*'New Lease Yearly'!$D$4/12)),-L207-J207)</f>
        <v>0</v>
      </c>
      <c r="L207" s="47">
        <f t="shared" si="28"/>
        <v>0</v>
      </c>
      <c r="M207" s="47">
        <f t="shared" si="29"/>
        <v>0</v>
      </c>
      <c r="N207" s="57"/>
      <c r="O207" s="38">
        <v>191</v>
      </c>
      <c r="P207" s="58">
        <f t="shared" si="33"/>
        <v>113227</v>
      </c>
      <c r="Q207" s="47">
        <f t="shared" si="34"/>
        <v>0</v>
      </c>
      <c r="R207" s="47">
        <f>IF(S206&lt;1,0,-'New Lease Yearly'!$K$4/'New Lease Yearly'!$L$4)</f>
        <v>0</v>
      </c>
      <c r="S207" s="47">
        <f t="shared" si="30"/>
        <v>0</v>
      </c>
      <c r="AE207"/>
      <c r="AF207" s="6"/>
    </row>
    <row r="208" spans="1:32" x14ac:dyDescent="0.25">
      <c r="A208" s="53">
        <f t="shared" si="31"/>
        <v>192</v>
      </c>
      <c r="B208" s="29">
        <f t="shared" si="25"/>
        <v>0</v>
      </c>
      <c r="C208" s="9" t="str">
        <f>IF(D208=0,"-",IF('New Lease Yearly'!$H$4="Yearly",EDATE(C207,12),IF('New Lease Yearly'!$H$4="Quarterly",EDATE(C207,3),EDATE(C207,1))))</f>
        <v>-</v>
      </c>
      <c r="D208" s="54">
        <f>IF(A208&gt;'New Lease Yearly'!$E$4,0,'New Lease Yearly'!$G$4)*((1+$M$4)^(((((IF($H$4="Yearly",ROUNDDOWN(IF(A208-($N$4)&lt;0,0,((A208-($N$4)/(($N$4))))/($N$4)),0),IF($H$4="Monthly",ROUNDDOWN(IF(A208-($N$4*12)&lt;0,0,((A208-(12*$N$4)/((12*$N$4))))/($N$4*12)),0),ROUNDDOWN(IF(A208-($N$4*4)&lt;0,0,((A208-(4*$N$4)/((4*$N$4))))/($N$4*4)),0)))))))))+(IF(A208=$E$4,$J$4,0))</f>
        <v>0</v>
      </c>
      <c r="E208" s="49">
        <f>IF(D208=0,0,1/((1+IF('New Lease Yearly'!$H$4="Yearly",'New Lease Yearly'!$D$4,IF('New Lease Yearly'!$H$4="Quarterly",'New Lease Yearly'!$D$4/4,'New Lease Yearly'!$D$4/12)))^IF($E$17=1,A207,A208)))</f>
        <v>0</v>
      </c>
      <c r="F208" s="55">
        <f t="shared" si="26"/>
        <v>0</v>
      </c>
      <c r="G208" s="56"/>
      <c r="H208" s="38">
        <f t="shared" si="32"/>
        <v>192</v>
      </c>
      <c r="I208" s="9" t="str">
        <f t="shared" si="27"/>
        <v>-</v>
      </c>
      <c r="J208" s="47">
        <f>IF(H208&gt;'New Lease Yearly'!$E$4,0,M207)</f>
        <v>0</v>
      </c>
      <c r="K208" s="47">
        <f>IF(IF('New Lease Yearly'!$H$4="Yearly",J208*'New Lease Yearly'!$D$4,IF('New Lease Yearly'!$H$4="Quarterly",J208*('New Lease Yearly'!$D$4/4),J208*'New Lease Yearly'!$D$4/12))&gt;0,IF('New Lease Yearly'!$H$4="Yearly",J208*'New Lease Yearly'!$D$4,IF('New Lease Yearly'!$H$4="Quarterly",J208*('New Lease Yearly'!$D$4/4),J208*'New Lease Yearly'!$D$4/12)),-L208-J208)</f>
        <v>0</v>
      </c>
      <c r="L208" s="47">
        <f t="shared" si="28"/>
        <v>0</v>
      </c>
      <c r="M208" s="47">
        <f t="shared" si="29"/>
        <v>0</v>
      </c>
      <c r="N208" s="57"/>
      <c r="O208" s="38">
        <v>192</v>
      </c>
      <c r="P208" s="58">
        <f t="shared" si="33"/>
        <v>113592</v>
      </c>
      <c r="Q208" s="47">
        <f t="shared" si="34"/>
        <v>0</v>
      </c>
      <c r="R208" s="47">
        <f>IF(S207&lt;1,0,-'New Lease Yearly'!$K$4/'New Lease Yearly'!$L$4)</f>
        <v>0</v>
      </c>
      <c r="S208" s="47">
        <f t="shared" si="30"/>
        <v>0</v>
      </c>
      <c r="AE208"/>
      <c r="AF208" s="6"/>
    </row>
    <row r="209" spans="1:32" x14ac:dyDescent="0.25">
      <c r="A209" s="53">
        <f t="shared" si="31"/>
        <v>193</v>
      </c>
      <c r="B209" s="29">
        <f t="shared" ref="B209:B272" si="35">IF(C209="-",0,YEAR(C209))</f>
        <v>0</v>
      </c>
      <c r="C209" s="9" t="str">
        <f>IF(D209=0,"-",IF('New Lease Yearly'!$H$4="Yearly",EDATE(C208,12),IF('New Lease Yearly'!$H$4="Quarterly",EDATE(C208,3),EDATE(C208,1))))</f>
        <v>-</v>
      </c>
      <c r="D209" s="54">
        <f>IF(A209&gt;'New Lease Yearly'!$E$4,0,'New Lease Yearly'!$G$4)*((1+$M$4)^(((((IF($H$4="Yearly",ROUNDDOWN(IF(A209-($N$4)&lt;0,0,((A209-($N$4)/(($N$4))))/($N$4)),0),IF($H$4="Monthly",ROUNDDOWN(IF(A209-($N$4*12)&lt;0,0,((A209-(12*$N$4)/((12*$N$4))))/($N$4*12)),0),ROUNDDOWN(IF(A209-($N$4*4)&lt;0,0,((A209-(4*$N$4)/((4*$N$4))))/($N$4*4)),0)))))))))+(IF(A209=$E$4,$J$4,0))</f>
        <v>0</v>
      </c>
      <c r="E209" s="49">
        <f>IF(D209=0,0,1/((1+IF('New Lease Yearly'!$H$4="Yearly",'New Lease Yearly'!$D$4,IF('New Lease Yearly'!$H$4="Quarterly",'New Lease Yearly'!$D$4/4,'New Lease Yearly'!$D$4/12)))^IF($E$17=1,A208,A209)))</f>
        <v>0</v>
      </c>
      <c r="F209" s="55">
        <f t="shared" ref="F209:F272" si="36">D209*E209</f>
        <v>0</v>
      </c>
      <c r="G209" s="56"/>
      <c r="H209" s="38">
        <f t="shared" si="32"/>
        <v>193</v>
      </c>
      <c r="I209" s="9" t="str">
        <f t="shared" ref="I209:I272" si="37">C209</f>
        <v>-</v>
      </c>
      <c r="J209" s="47">
        <f>IF(H209&gt;'New Lease Yearly'!$E$4,0,M208)</f>
        <v>0</v>
      </c>
      <c r="K209" s="47">
        <f>IF(IF('New Lease Yearly'!$H$4="Yearly",J209*'New Lease Yearly'!$D$4,IF('New Lease Yearly'!$H$4="Quarterly",J209*('New Lease Yearly'!$D$4/4),J209*'New Lease Yearly'!$D$4/12))&gt;0,IF('New Lease Yearly'!$H$4="Yearly",J209*'New Lease Yearly'!$D$4,IF('New Lease Yearly'!$H$4="Quarterly",J209*('New Lease Yearly'!$D$4/4),J209*'New Lease Yearly'!$D$4/12)),-L209-J209)</f>
        <v>0</v>
      </c>
      <c r="L209" s="47">
        <f t="shared" si="28"/>
        <v>0</v>
      </c>
      <c r="M209" s="47">
        <f t="shared" si="29"/>
        <v>0</v>
      </c>
      <c r="N209" s="57"/>
      <c r="O209" s="38">
        <v>193</v>
      </c>
      <c r="P209" s="58">
        <f t="shared" si="33"/>
        <v>113957</v>
      </c>
      <c r="Q209" s="47">
        <f t="shared" si="34"/>
        <v>0</v>
      </c>
      <c r="R209" s="47">
        <f>IF(S208&lt;1,0,-'New Lease Yearly'!$K$4/'New Lease Yearly'!$L$4)</f>
        <v>0</v>
      </c>
      <c r="S209" s="47">
        <f t="shared" si="30"/>
        <v>0</v>
      </c>
      <c r="AE209"/>
      <c r="AF209" s="6"/>
    </row>
    <row r="210" spans="1:32" x14ac:dyDescent="0.25">
      <c r="A210" s="53">
        <f t="shared" si="31"/>
        <v>194</v>
      </c>
      <c r="B210" s="29">
        <f t="shared" si="35"/>
        <v>0</v>
      </c>
      <c r="C210" s="9" t="str">
        <f>IF(D210=0,"-",IF('New Lease Yearly'!$H$4="Yearly",EDATE(C209,12),IF('New Lease Yearly'!$H$4="Quarterly",EDATE(C209,3),EDATE(C209,1))))</f>
        <v>-</v>
      </c>
      <c r="D210" s="54">
        <f>IF(A210&gt;'New Lease Yearly'!$E$4,0,'New Lease Yearly'!$G$4)*((1+$M$4)^(((((IF($H$4="Yearly",ROUNDDOWN(IF(A210-($N$4)&lt;0,0,((A210-($N$4)/(($N$4))))/($N$4)),0),IF($H$4="Monthly",ROUNDDOWN(IF(A210-($N$4*12)&lt;0,0,((A210-(12*$N$4)/((12*$N$4))))/($N$4*12)),0),ROUNDDOWN(IF(A210-($N$4*4)&lt;0,0,((A210-(4*$N$4)/((4*$N$4))))/($N$4*4)),0)))))))))+(IF(A210=$E$4,$J$4,0))</f>
        <v>0</v>
      </c>
      <c r="E210" s="49">
        <f>IF(D210=0,0,1/((1+IF('New Lease Yearly'!$H$4="Yearly",'New Lease Yearly'!$D$4,IF('New Lease Yearly'!$H$4="Quarterly",'New Lease Yearly'!$D$4/4,'New Lease Yearly'!$D$4/12)))^IF($E$17=1,A209,A210)))</f>
        <v>0</v>
      </c>
      <c r="F210" s="55">
        <f t="shared" si="36"/>
        <v>0</v>
      </c>
      <c r="G210" s="56"/>
      <c r="H210" s="38">
        <f t="shared" si="32"/>
        <v>194</v>
      </c>
      <c r="I210" s="9" t="str">
        <f t="shared" si="37"/>
        <v>-</v>
      </c>
      <c r="J210" s="47">
        <f>IF(H210&gt;'New Lease Yearly'!$E$4,0,M209)</f>
        <v>0</v>
      </c>
      <c r="K210" s="47">
        <f>IF(IF('New Lease Yearly'!$H$4="Yearly",J210*'New Lease Yearly'!$D$4,IF('New Lease Yearly'!$H$4="Quarterly",J210*('New Lease Yearly'!$D$4/4),J210*'New Lease Yearly'!$D$4/12))&gt;0,IF('New Lease Yearly'!$H$4="Yearly",J210*'New Lease Yearly'!$D$4,IF('New Lease Yearly'!$H$4="Quarterly",J210*('New Lease Yearly'!$D$4/4),J210*'New Lease Yearly'!$D$4/12)),-L210-J210)</f>
        <v>0</v>
      </c>
      <c r="L210" s="47">
        <f t="shared" ref="L210:L273" si="38">D210</f>
        <v>0</v>
      </c>
      <c r="M210" s="47">
        <f t="shared" ref="M210:M273" si="39">J210+K210-L210</f>
        <v>0</v>
      </c>
      <c r="N210" s="57"/>
      <c r="O210" s="38">
        <v>194</v>
      </c>
      <c r="P210" s="58">
        <f t="shared" si="33"/>
        <v>114323</v>
      </c>
      <c r="Q210" s="47">
        <f t="shared" si="34"/>
        <v>0</v>
      </c>
      <c r="R210" s="47">
        <f>IF(S209&lt;1,0,-'New Lease Yearly'!$K$4/'New Lease Yearly'!$L$4)</f>
        <v>0</v>
      </c>
      <c r="S210" s="47">
        <f t="shared" ref="S210:S273" si="40">IF(S209&lt;1,0,SUM(Q210:R210))</f>
        <v>0</v>
      </c>
      <c r="AE210"/>
      <c r="AF210" s="6"/>
    </row>
    <row r="211" spans="1:32" x14ac:dyDescent="0.25">
      <c r="A211" s="53">
        <f t="shared" ref="A211:A274" si="41">A210+1</f>
        <v>195</v>
      </c>
      <c r="B211" s="29">
        <f t="shared" si="35"/>
        <v>0</v>
      </c>
      <c r="C211" s="9" t="str">
        <f>IF(D211=0,"-",IF('New Lease Yearly'!$H$4="Yearly",EDATE(C210,12),IF('New Lease Yearly'!$H$4="Quarterly",EDATE(C210,3),EDATE(C210,1))))</f>
        <v>-</v>
      </c>
      <c r="D211" s="54">
        <f>IF(A211&gt;'New Lease Yearly'!$E$4,0,'New Lease Yearly'!$G$4)*((1+$M$4)^(((((IF($H$4="Yearly",ROUNDDOWN(IF(A211-($N$4)&lt;0,0,((A211-($N$4)/(($N$4))))/($N$4)),0),IF($H$4="Monthly",ROUNDDOWN(IF(A211-($N$4*12)&lt;0,0,((A211-(12*$N$4)/((12*$N$4))))/($N$4*12)),0),ROUNDDOWN(IF(A211-($N$4*4)&lt;0,0,((A211-(4*$N$4)/((4*$N$4))))/($N$4*4)),0)))))))))+(IF(A211=$E$4,$J$4,0))</f>
        <v>0</v>
      </c>
      <c r="E211" s="49">
        <f>IF(D211=0,0,1/((1+IF('New Lease Yearly'!$H$4="Yearly",'New Lease Yearly'!$D$4,IF('New Lease Yearly'!$H$4="Quarterly",'New Lease Yearly'!$D$4/4,'New Lease Yearly'!$D$4/12)))^IF($E$17=1,A210,A211)))</f>
        <v>0</v>
      </c>
      <c r="F211" s="55">
        <f t="shared" si="36"/>
        <v>0</v>
      </c>
      <c r="G211" s="56"/>
      <c r="H211" s="38">
        <f t="shared" ref="H211:H274" si="42">H210+1</f>
        <v>195</v>
      </c>
      <c r="I211" s="9" t="str">
        <f t="shared" si="37"/>
        <v>-</v>
      </c>
      <c r="J211" s="47">
        <f>IF(H211&gt;'New Lease Yearly'!$E$4,0,M210)</f>
        <v>0</v>
      </c>
      <c r="K211" s="47">
        <f>IF(IF('New Lease Yearly'!$H$4="Yearly",J211*'New Lease Yearly'!$D$4,IF('New Lease Yearly'!$H$4="Quarterly",J211*('New Lease Yearly'!$D$4/4),J211*'New Lease Yearly'!$D$4/12))&gt;0,IF('New Lease Yearly'!$H$4="Yearly",J211*'New Lease Yearly'!$D$4,IF('New Lease Yearly'!$H$4="Quarterly",J211*('New Lease Yearly'!$D$4/4),J211*'New Lease Yearly'!$D$4/12)),-L211-J211)</f>
        <v>0</v>
      </c>
      <c r="L211" s="47">
        <f t="shared" si="38"/>
        <v>0</v>
      </c>
      <c r="M211" s="47">
        <f t="shared" si="39"/>
        <v>0</v>
      </c>
      <c r="N211" s="57"/>
      <c r="O211" s="38">
        <v>195</v>
      </c>
      <c r="P211" s="58">
        <f t="shared" ref="P211:P274" si="43">DATE(YEAR(P210)+1,MONTH(P210),DAY(P210))</f>
        <v>114688</v>
      </c>
      <c r="Q211" s="47">
        <f t="shared" ref="Q211:Q274" si="44">S210</f>
        <v>0</v>
      </c>
      <c r="R211" s="47">
        <f>IF(S210&lt;1,0,-'New Lease Yearly'!$K$4/'New Lease Yearly'!$L$4)</f>
        <v>0</v>
      </c>
      <c r="S211" s="47">
        <f t="shared" si="40"/>
        <v>0</v>
      </c>
      <c r="AE211"/>
      <c r="AF211" s="6"/>
    </row>
    <row r="212" spans="1:32" x14ac:dyDescent="0.25">
      <c r="A212" s="53">
        <f t="shared" si="41"/>
        <v>196</v>
      </c>
      <c r="B212" s="29">
        <f t="shared" si="35"/>
        <v>0</v>
      </c>
      <c r="C212" s="9" t="str">
        <f>IF(D212=0,"-",IF('New Lease Yearly'!$H$4="Yearly",EDATE(C211,12),IF('New Lease Yearly'!$H$4="Quarterly",EDATE(C211,3),EDATE(C211,1))))</f>
        <v>-</v>
      </c>
      <c r="D212" s="54">
        <f>IF(A212&gt;'New Lease Yearly'!$E$4,0,'New Lease Yearly'!$G$4)*((1+$M$4)^(((((IF($H$4="Yearly",ROUNDDOWN(IF(A212-($N$4)&lt;0,0,((A212-($N$4)/(($N$4))))/($N$4)),0),IF($H$4="Monthly",ROUNDDOWN(IF(A212-($N$4*12)&lt;0,0,((A212-(12*$N$4)/((12*$N$4))))/($N$4*12)),0),ROUNDDOWN(IF(A212-($N$4*4)&lt;0,0,((A212-(4*$N$4)/((4*$N$4))))/($N$4*4)),0)))))))))+(IF(A212=$E$4,$J$4,0))</f>
        <v>0</v>
      </c>
      <c r="E212" s="49">
        <f>IF(D212=0,0,1/((1+IF('New Lease Yearly'!$H$4="Yearly",'New Lease Yearly'!$D$4,IF('New Lease Yearly'!$H$4="Quarterly",'New Lease Yearly'!$D$4/4,'New Lease Yearly'!$D$4/12)))^IF($E$17=1,A211,A212)))</f>
        <v>0</v>
      </c>
      <c r="F212" s="55">
        <f t="shared" si="36"/>
        <v>0</v>
      </c>
      <c r="G212" s="56"/>
      <c r="H212" s="38">
        <f t="shared" si="42"/>
        <v>196</v>
      </c>
      <c r="I212" s="9" t="str">
        <f t="shared" si="37"/>
        <v>-</v>
      </c>
      <c r="J212" s="47">
        <f>IF(H212&gt;'New Lease Yearly'!$E$4,0,M211)</f>
        <v>0</v>
      </c>
      <c r="K212" s="47">
        <f>IF(IF('New Lease Yearly'!$H$4="Yearly",J212*'New Lease Yearly'!$D$4,IF('New Lease Yearly'!$H$4="Quarterly",J212*('New Lease Yearly'!$D$4/4),J212*'New Lease Yearly'!$D$4/12))&gt;0,IF('New Lease Yearly'!$H$4="Yearly",J212*'New Lease Yearly'!$D$4,IF('New Lease Yearly'!$H$4="Quarterly",J212*('New Lease Yearly'!$D$4/4),J212*'New Lease Yearly'!$D$4/12)),-L212-J212)</f>
        <v>0</v>
      </c>
      <c r="L212" s="47">
        <f t="shared" si="38"/>
        <v>0</v>
      </c>
      <c r="M212" s="47">
        <f t="shared" si="39"/>
        <v>0</v>
      </c>
      <c r="N212" s="57"/>
      <c r="O212" s="38">
        <v>196</v>
      </c>
      <c r="P212" s="58">
        <f t="shared" si="43"/>
        <v>115053</v>
      </c>
      <c r="Q212" s="47">
        <f t="shared" si="44"/>
        <v>0</v>
      </c>
      <c r="R212" s="47">
        <f>IF(S211&lt;1,0,-'New Lease Yearly'!$K$4/'New Lease Yearly'!$L$4)</f>
        <v>0</v>
      </c>
      <c r="S212" s="47">
        <f t="shared" si="40"/>
        <v>0</v>
      </c>
      <c r="AE212"/>
      <c r="AF212" s="6"/>
    </row>
    <row r="213" spans="1:32" x14ac:dyDescent="0.25">
      <c r="A213" s="53">
        <f t="shared" si="41"/>
        <v>197</v>
      </c>
      <c r="B213" s="29">
        <f t="shared" si="35"/>
        <v>0</v>
      </c>
      <c r="C213" s="9" t="str">
        <f>IF(D213=0,"-",IF('New Lease Yearly'!$H$4="Yearly",EDATE(C212,12),IF('New Lease Yearly'!$H$4="Quarterly",EDATE(C212,3),EDATE(C212,1))))</f>
        <v>-</v>
      </c>
      <c r="D213" s="54">
        <f>IF(A213&gt;'New Lease Yearly'!$E$4,0,'New Lease Yearly'!$G$4)*((1+$M$4)^(((((IF($H$4="Yearly",ROUNDDOWN(IF(A213-($N$4)&lt;0,0,((A213-($N$4)/(($N$4))))/($N$4)),0),IF($H$4="Monthly",ROUNDDOWN(IF(A213-($N$4*12)&lt;0,0,((A213-(12*$N$4)/((12*$N$4))))/($N$4*12)),0),ROUNDDOWN(IF(A213-($N$4*4)&lt;0,0,((A213-(4*$N$4)/((4*$N$4))))/($N$4*4)),0)))))))))+(IF(A213=$E$4,$J$4,0))</f>
        <v>0</v>
      </c>
      <c r="E213" s="49">
        <f>IF(D213=0,0,1/((1+IF('New Lease Yearly'!$H$4="Yearly",'New Lease Yearly'!$D$4,IF('New Lease Yearly'!$H$4="Quarterly",'New Lease Yearly'!$D$4/4,'New Lease Yearly'!$D$4/12)))^IF($E$17=1,A212,A213)))</f>
        <v>0</v>
      </c>
      <c r="F213" s="55">
        <f t="shared" si="36"/>
        <v>0</v>
      </c>
      <c r="G213" s="56"/>
      <c r="H213" s="38">
        <f t="shared" si="42"/>
        <v>197</v>
      </c>
      <c r="I213" s="9" t="str">
        <f t="shared" si="37"/>
        <v>-</v>
      </c>
      <c r="J213" s="47">
        <f>IF(H213&gt;'New Lease Yearly'!$E$4,0,M212)</f>
        <v>0</v>
      </c>
      <c r="K213" s="47">
        <f>IF(IF('New Lease Yearly'!$H$4="Yearly",J213*'New Lease Yearly'!$D$4,IF('New Lease Yearly'!$H$4="Quarterly",J213*('New Lease Yearly'!$D$4/4),J213*'New Lease Yearly'!$D$4/12))&gt;0,IF('New Lease Yearly'!$H$4="Yearly",J213*'New Lease Yearly'!$D$4,IF('New Lease Yearly'!$H$4="Quarterly",J213*('New Lease Yearly'!$D$4/4),J213*'New Lease Yearly'!$D$4/12)),-L213-J213)</f>
        <v>0</v>
      </c>
      <c r="L213" s="47">
        <f t="shared" si="38"/>
        <v>0</v>
      </c>
      <c r="M213" s="47">
        <f t="shared" si="39"/>
        <v>0</v>
      </c>
      <c r="N213" s="57"/>
      <c r="O213" s="38">
        <v>197</v>
      </c>
      <c r="P213" s="58">
        <f t="shared" si="43"/>
        <v>115418</v>
      </c>
      <c r="Q213" s="47">
        <f t="shared" si="44"/>
        <v>0</v>
      </c>
      <c r="R213" s="47">
        <f>IF(S212&lt;1,0,-'New Lease Yearly'!$K$4/'New Lease Yearly'!$L$4)</f>
        <v>0</v>
      </c>
      <c r="S213" s="47">
        <f t="shared" si="40"/>
        <v>0</v>
      </c>
      <c r="AE213"/>
      <c r="AF213" s="6"/>
    </row>
    <row r="214" spans="1:32" x14ac:dyDescent="0.25">
      <c r="A214" s="53">
        <f t="shared" si="41"/>
        <v>198</v>
      </c>
      <c r="B214" s="29">
        <f t="shared" si="35"/>
        <v>0</v>
      </c>
      <c r="C214" s="9" t="str">
        <f>IF(D214=0,"-",IF('New Lease Yearly'!$H$4="Yearly",EDATE(C213,12),IF('New Lease Yearly'!$H$4="Quarterly",EDATE(C213,3),EDATE(C213,1))))</f>
        <v>-</v>
      </c>
      <c r="D214" s="54">
        <f>IF(A214&gt;'New Lease Yearly'!$E$4,0,'New Lease Yearly'!$G$4)*((1+$M$4)^(((((IF($H$4="Yearly",ROUNDDOWN(IF(A214-($N$4)&lt;0,0,((A214-($N$4)/(($N$4))))/($N$4)),0),IF($H$4="Monthly",ROUNDDOWN(IF(A214-($N$4*12)&lt;0,0,((A214-(12*$N$4)/((12*$N$4))))/($N$4*12)),0),ROUNDDOWN(IF(A214-($N$4*4)&lt;0,0,((A214-(4*$N$4)/((4*$N$4))))/($N$4*4)),0)))))))))+(IF(A214=$E$4,$J$4,0))</f>
        <v>0</v>
      </c>
      <c r="E214" s="49">
        <f>IF(D214=0,0,1/((1+IF('New Lease Yearly'!$H$4="Yearly",'New Lease Yearly'!$D$4,IF('New Lease Yearly'!$H$4="Quarterly",'New Lease Yearly'!$D$4/4,'New Lease Yearly'!$D$4/12)))^IF($E$17=1,A213,A214)))</f>
        <v>0</v>
      </c>
      <c r="F214" s="55">
        <f t="shared" si="36"/>
        <v>0</v>
      </c>
      <c r="G214" s="56"/>
      <c r="H214" s="38">
        <f t="shared" si="42"/>
        <v>198</v>
      </c>
      <c r="I214" s="9" t="str">
        <f t="shared" si="37"/>
        <v>-</v>
      </c>
      <c r="J214" s="47">
        <f>IF(H214&gt;'New Lease Yearly'!$E$4,0,M213)</f>
        <v>0</v>
      </c>
      <c r="K214" s="47">
        <f>IF(IF('New Lease Yearly'!$H$4="Yearly",J214*'New Lease Yearly'!$D$4,IF('New Lease Yearly'!$H$4="Quarterly",J214*('New Lease Yearly'!$D$4/4),J214*'New Lease Yearly'!$D$4/12))&gt;0,IF('New Lease Yearly'!$H$4="Yearly",J214*'New Lease Yearly'!$D$4,IF('New Lease Yearly'!$H$4="Quarterly",J214*('New Lease Yearly'!$D$4/4),J214*'New Lease Yearly'!$D$4/12)),-L214-J214)</f>
        <v>0</v>
      </c>
      <c r="L214" s="47">
        <f t="shared" si="38"/>
        <v>0</v>
      </c>
      <c r="M214" s="47">
        <f t="shared" si="39"/>
        <v>0</v>
      </c>
      <c r="N214" s="57"/>
      <c r="O214" s="38">
        <v>198</v>
      </c>
      <c r="P214" s="58">
        <f t="shared" si="43"/>
        <v>115784</v>
      </c>
      <c r="Q214" s="47">
        <f t="shared" si="44"/>
        <v>0</v>
      </c>
      <c r="R214" s="47">
        <f>IF(S213&lt;1,0,-'New Lease Yearly'!$K$4/'New Lease Yearly'!$L$4)</f>
        <v>0</v>
      </c>
      <c r="S214" s="47">
        <f t="shared" si="40"/>
        <v>0</v>
      </c>
      <c r="AE214"/>
      <c r="AF214" s="6"/>
    </row>
    <row r="215" spans="1:32" x14ac:dyDescent="0.25">
      <c r="A215" s="53">
        <f t="shared" si="41"/>
        <v>199</v>
      </c>
      <c r="B215" s="29">
        <f t="shared" si="35"/>
        <v>0</v>
      </c>
      <c r="C215" s="9" t="str">
        <f>IF(D215=0,"-",IF('New Lease Yearly'!$H$4="Yearly",EDATE(C214,12),IF('New Lease Yearly'!$H$4="Quarterly",EDATE(C214,3),EDATE(C214,1))))</f>
        <v>-</v>
      </c>
      <c r="D215" s="54">
        <f>IF(A215&gt;'New Lease Yearly'!$E$4,0,'New Lease Yearly'!$G$4)*((1+$M$4)^(((((IF($H$4="Yearly",ROUNDDOWN(IF(A215-($N$4)&lt;0,0,((A215-($N$4)/(($N$4))))/($N$4)),0),IF($H$4="Monthly",ROUNDDOWN(IF(A215-($N$4*12)&lt;0,0,((A215-(12*$N$4)/((12*$N$4))))/($N$4*12)),0),ROUNDDOWN(IF(A215-($N$4*4)&lt;0,0,((A215-(4*$N$4)/((4*$N$4))))/($N$4*4)),0)))))))))+(IF(A215=$E$4,$J$4,0))</f>
        <v>0</v>
      </c>
      <c r="E215" s="49">
        <f>IF(D215=0,0,1/((1+IF('New Lease Yearly'!$H$4="Yearly",'New Lease Yearly'!$D$4,IF('New Lease Yearly'!$H$4="Quarterly",'New Lease Yearly'!$D$4/4,'New Lease Yearly'!$D$4/12)))^IF($E$17=1,A214,A215)))</f>
        <v>0</v>
      </c>
      <c r="F215" s="55">
        <f t="shared" si="36"/>
        <v>0</v>
      </c>
      <c r="G215" s="56"/>
      <c r="H215" s="38">
        <f t="shared" si="42"/>
        <v>199</v>
      </c>
      <c r="I215" s="9" t="str">
        <f t="shared" si="37"/>
        <v>-</v>
      </c>
      <c r="J215" s="47">
        <f>IF(H215&gt;'New Lease Yearly'!$E$4,0,M214)</f>
        <v>0</v>
      </c>
      <c r="K215" s="47">
        <f>IF(IF('New Lease Yearly'!$H$4="Yearly",J215*'New Lease Yearly'!$D$4,IF('New Lease Yearly'!$H$4="Quarterly",J215*('New Lease Yearly'!$D$4/4),J215*'New Lease Yearly'!$D$4/12))&gt;0,IF('New Lease Yearly'!$H$4="Yearly",J215*'New Lease Yearly'!$D$4,IF('New Lease Yearly'!$H$4="Quarterly",J215*('New Lease Yearly'!$D$4/4),J215*'New Lease Yearly'!$D$4/12)),-L215-J215)</f>
        <v>0</v>
      </c>
      <c r="L215" s="47">
        <f t="shared" si="38"/>
        <v>0</v>
      </c>
      <c r="M215" s="47">
        <f t="shared" si="39"/>
        <v>0</v>
      </c>
      <c r="N215" s="57"/>
      <c r="O215" s="38">
        <v>199</v>
      </c>
      <c r="P215" s="58">
        <f t="shared" si="43"/>
        <v>116149</v>
      </c>
      <c r="Q215" s="47">
        <f t="shared" si="44"/>
        <v>0</v>
      </c>
      <c r="R215" s="47">
        <f>IF(S214&lt;1,0,-'New Lease Yearly'!$K$4/'New Lease Yearly'!$L$4)</f>
        <v>0</v>
      </c>
      <c r="S215" s="47">
        <f t="shared" si="40"/>
        <v>0</v>
      </c>
      <c r="AE215"/>
      <c r="AF215" s="6"/>
    </row>
    <row r="216" spans="1:32" x14ac:dyDescent="0.25">
      <c r="A216" s="53">
        <f t="shared" si="41"/>
        <v>200</v>
      </c>
      <c r="B216" s="29">
        <f t="shared" si="35"/>
        <v>0</v>
      </c>
      <c r="C216" s="9" t="str">
        <f>IF(D216=0,"-",IF('New Lease Yearly'!$H$4="Yearly",EDATE(C215,12),IF('New Lease Yearly'!$H$4="Quarterly",EDATE(C215,3),EDATE(C215,1))))</f>
        <v>-</v>
      </c>
      <c r="D216" s="54">
        <f>IF(A216&gt;'New Lease Yearly'!$E$4,0,'New Lease Yearly'!$G$4)*((1+$M$4)^(((((IF($H$4="Yearly",ROUNDDOWN(IF(A216-($N$4)&lt;0,0,((A216-($N$4)/(($N$4))))/($N$4)),0),IF($H$4="Monthly",ROUNDDOWN(IF(A216-($N$4*12)&lt;0,0,((A216-(12*$N$4)/((12*$N$4))))/($N$4*12)),0),ROUNDDOWN(IF(A216-($N$4*4)&lt;0,0,((A216-(4*$N$4)/((4*$N$4))))/($N$4*4)),0)))))))))+(IF(A216=$E$4,$J$4,0))</f>
        <v>0</v>
      </c>
      <c r="E216" s="49">
        <f>IF(D216=0,0,1/((1+IF('New Lease Yearly'!$H$4="Yearly",'New Lease Yearly'!$D$4,IF('New Lease Yearly'!$H$4="Quarterly",'New Lease Yearly'!$D$4/4,'New Lease Yearly'!$D$4/12)))^IF($E$17=1,A215,A216)))</f>
        <v>0</v>
      </c>
      <c r="F216" s="55">
        <f t="shared" si="36"/>
        <v>0</v>
      </c>
      <c r="G216" s="56"/>
      <c r="H216" s="38">
        <f t="shared" si="42"/>
        <v>200</v>
      </c>
      <c r="I216" s="9" t="str">
        <f t="shared" si="37"/>
        <v>-</v>
      </c>
      <c r="J216" s="47">
        <f>IF(H216&gt;'New Lease Yearly'!$E$4,0,M215)</f>
        <v>0</v>
      </c>
      <c r="K216" s="47">
        <f>IF(IF('New Lease Yearly'!$H$4="Yearly",J216*'New Lease Yearly'!$D$4,IF('New Lease Yearly'!$H$4="Quarterly",J216*('New Lease Yearly'!$D$4/4),J216*'New Lease Yearly'!$D$4/12))&gt;0,IF('New Lease Yearly'!$H$4="Yearly",J216*'New Lease Yearly'!$D$4,IF('New Lease Yearly'!$H$4="Quarterly",J216*('New Lease Yearly'!$D$4/4),J216*'New Lease Yearly'!$D$4/12)),-L216-J216)</f>
        <v>0</v>
      </c>
      <c r="L216" s="47">
        <f t="shared" si="38"/>
        <v>0</v>
      </c>
      <c r="M216" s="47">
        <f t="shared" si="39"/>
        <v>0</v>
      </c>
      <c r="N216" s="57"/>
      <c r="O216" s="38">
        <v>200</v>
      </c>
      <c r="P216" s="58">
        <f t="shared" si="43"/>
        <v>116514</v>
      </c>
      <c r="Q216" s="47">
        <f t="shared" si="44"/>
        <v>0</v>
      </c>
      <c r="R216" s="47">
        <f>IF(S215&lt;1,0,-'New Lease Yearly'!$K$4/'New Lease Yearly'!$L$4)</f>
        <v>0</v>
      </c>
      <c r="S216" s="47">
        <f t="shared" si="40"/>
        <v>0</v>
      </c>
      <c r="AE216"/>
      <c r="AF216" s="6"/>
    </row>
    <row r="217" spans="1:32" x14ac:dyDescent="0.25">
      <c r="A217" s="53">
        <f t="shared" si="41"/>
        <v>201</v>
      </c>
      <c r="B217" s="29">
        <f t="shared" si="35"/>
        <v>0</v>
      </c>
      <c r="C217" s="9" t="str">
        <f>IF(D217=0,"-",IF('New Lease Yearly'!$H$4="Yearly",EDATE(C216,12),IF('New Lease Yearly'!$H$4="Quarterly",EDATE(C216,3),EDATE(C216,1))))</f>
        <v>-</v>
      </c>
      <c r="D217" s="54">
        <f>IF(A217&gt;'New Lease Yearly'!$E$4,0,'New Lease Yearly'!$G$4)*((1+$M$4)^(((((IF($H$4="Yearly",ROUNDDOWN(IF(A217-($N$4)&lt;0,0,((A217-($N$4)/(($N$4))))/($N$4)),0),IF($H$4="Monthly",ROUNDDOWN(IF(A217-($N$4*12)&lt;0,0,((A217-(12*$N$4)/((12*$N$4))))/($N$4*12)),0),ROUNDDOWN(IF(A217-($N$4*4)&lt;0,0,((A217-(4*$N$4)/((4*$N$4))))/($N$4*4)),0)))))))))+(IF(A217=$E$4,$J$4,0))</f>
        <v>0</v>
      </c>
      <c r="E217" s="49">
        <f>IF(D217=0,0,1/((1+IF('New Lease Yearly'!$H$4="Yearly",'New Lease Yearly'!$D$4,IF('New Lease Yearly'!$H$4="Quarterly",'New Lease Yearly'!$D$4/4,'New Lease Yearly'!$D$4/12)))^IF($E$17=1,A216,A217)))</f>
        <v>0</v>
      </c>
      <c r="F217" s="55">
        <f t="shared" si="36"/>
        <v>0</v>
      </c>
      <c r="G217" s="56"/>
      <c r="H217" s="38">
        <f t="shared" si="42"/>
        <v>201</v>
      </c>
      <c r="I217" s="9" t="str">
        <f t="shared" si="37"/>
        <v>-</v>
      </c>
      <c r="J217" s="47">
        <f>IF(H217&gt;'New Lease Yearly'!$E$4,0,M216)</f>
        <v>0</v>
      </c>
      <c r="K217" s="47">
        <f>IF(IF('New Lease Yearly'!$H$4="Yearly",J217*'New Lease Yearly'!$D$4,IF('New Lease Yearly'!$H$4="Quarterly",J217*('New Lease Yearly'!$D$4/4),J217*'New Lease Yearly'!$D$4/12))&gt;0,IF('New Lease Yearly'!$H$4="Yearly",J217*'New Lease Yearly'!$D$4,IF('New Lease Yearly'!$H$4="Quarterly",J217*('New Lease Yearly'!$D$4/4),J217*'New Lease Yearly'!$D$4/12)),-L217-J217)</f>
        <v>0</v>
      </c>
      <c r="L217" s="47">
        <f t="shared" si="38"/>
        <v>0</v>
      </c>
      <c r="M217" s="47">
        <f t="shared" si="39"/>
        <v>0</v>
      </c>
      <c r="N217" s="57"/>
      <c r="O217" s="38">
        <v>201</v>
      </c>
      <c r="P217" s="58">
        <f t="shared" si="43"/>
        <v>116879</v>
      </c>
      <c r="Q217" s="47">
        <f t="shared" si="44"/>
        <v>0</v>
      </c>
      <c r="R217" s="47">
        <f>IF(S216&lt;1,0,-'New Lease Yearly'!$K$4/'New Lease Yearly'!$L$4)</f>
        <v>0</v>
      </c>
      <c r="S217" s="47">
        <f t="shared" si="40"/>
        <v>0</v>
      </c>
      <c r="AE217"/>
      <c r="AF217" s="6"/>
    </row>
    <row r="218" spans="1:32" x14ac:dyDescent="0.25">
      <c r="A218" s="53">
        <f t="shared" si="41"/>
        <v>202</v>
      </c>
      <c r="B218" s="29">
        <f t="shared" si="35"/>
        <v>0</v>
      </c>
      <c r="C218" s="9" t="str">
        <f>IF(D218=0,"-",IF('New Lease Yearly'!$H$4="Yearly",EDATE(C217,12),IF('New Lease Yearly'!$H$4="Quarterly",EDATE(C217,3),EDATE(C217,1))))</f>
        <v>-</v>
      </c>
      <c r="D218" s="54">
        <f>IF(A218&gt;'New Lease Yearly'!$E$4,0,'New Lease Yearly'!$G$4)*((1+$M$4)^(((((IF($H$4="Yearly",ROUNDDOWN(IF(A218-($N$4)&lt;0,0,((A218-($N$4)/(($N$4))))/($N$4)),0),IF($H$4="Monthly",ROUNDDOWN(IF(A218-($N$4*12)&lt;0,0,((A218-(12*$N$4)/((12*$N$4))))/($N$4*12)),0),ROUNDDOWN(IF(A218-($N$4*4)&lt;0,0,((A218-(4*$N$4)/((4*$N$4))))/($N$4*4)),0)))))))))+(IF(A218=$E$4,$J$4,0))</f>
        <v>0</v>
      </c>
      <c r="E218" s="49">
        <f>IF(D218=0,0,1/((1+IF('New Lease Yearly'!$H$4="Yearly",'New Lease Yearly'!$D$4,IF('New Lease Yearly'!$H$4="Quarterly",'New Lease Yearly'!$D$4/4,'New Lease Yearly'!$D$4/12)))^IF($E$17=1,A217,A218)))</f>
        <v>0</v>
      </c>
      <c r="F218" s="55">
        <f t="shared" si="36"/>
        <v>0</v>
      </c>
      <c r="G218" s="56"/>
      <c r="H218" s="38">
        <f t="shared" si="42"/>
        <v>202</v>
      </c>
      <c r="I218" s="9" t="str">
        <f t="shared" si="37"/>
        <v>-</v>
      </c>
      <c r="J218" s="47">
        <f>IF(H218&gt;'New Lease Yearly'!$E$4,0,M217)</f>
        <v>0</v>
      </c>
      <c r="K218" s="47">
        <f>IF(IF('New Lease Yearly'!$H$4="Yearly",J218*'New Lease Yearly'!$D$4,IF('New Lease Yearly'!$H$4="Quarterly",J218*('New Lease Yearly'!$D$4/4),J218*'New Lease Yearly'!$D$4/12))&gt;0,IF('New Lease Yearly'!$H$4="Yearly",J218*'New Lease Yearly'!$D$4,IF('New Lease Yearly'!$H$4="Quarterly",J218*('New Lease Yearly'!$D$4/4),J218*'New Lease Yearly'!$D$4/12)),-L218-J218)</f>
        <v>0</v>
      </c>
      <c r="L218" s="47">
        <f t="shared" si="38"/>
        <v>0</v>
      </c>
      <c r="M218" s="47">
        <f t="shared" si="39"/>
        <v>0</v>
      </c>
      <c r="N218" s="57"/>
      <c r="O218" s="38">
        <v>202</v>
      </c>
      <c r="P218" s="58">
        <f t="shared" si="43"/>
        <v>117245</v>
      </c>
      <c r="Q218" s="47">
        <f t="shared" si="44"/>
        <v>0</v>
      </c>
      <c r="R218" s="47">
        <f>IF(S217&lt;1,0,-'New Lease Yearly'!$K$4/'New Lease Yearly'!$L$4)</f>
        <v>0</v>
      </c>
      <c r="S218" s="47">
        <f t="shared" si="40"/>
        <v>0</v>
      </c>
      <c r="AE218"/>
      <c r="AF218" s="6"/>
    </row>
    <row r="219" spans="1:32" x14ac:dyDescent="0.25">
      <c r="A219" s="53">
        <f t="shared" si="41"/>
        <v>203</v>
      </c>
      <c r="B219" s="29">
        <f t="shared" si="35"/>
        <v>0</v>
      </c>
      <c r="C219" s="9" t="str">
        <f>IF(D219=0,"-",IF('New Lease Yearly'!$H$4="Yearly",EDATE(C218,12),IF('New Lease Yearly'!$H$4="Quarterly",EDATE(C218,3),EDATE(C218,1))))</f>
        <v>-</v>
      </c>
      <c r="D219" s="54">
        <f>IF(A219&gt;'New Lease Yearly'!$E$4,0,'New Lease Yearly'!$G$4)*((1+$M$4)^(((((IF($H$4="Yearly",ROUNDDOWN(IF(A219-($N$4)&lt;0,0,((A219-($N$4)/(($N$4))))/($N$4)),0),IF($H$4="Monthly",ROUNDDOWN(IF(A219-($N$4*12)&lt;0,0,((A219-(12*$N$4)/((12*$N$4))))/($N$4*12)),0),ROUNDDOWN(IF(A219-($N$4*4)&lt;0,0,((A219-(4*$N$4)/((4*$N$4))))/($N$4*4)),0)))))))))+(IF(A219=$E$4,$J$4,0))</f>
        <v>0</v>
      </c>
      <c r="E219" s="49">
        <f>IF(D219=0,0,1/((1+IF('New Lease Yearly'!$H$4="Yearly",'New Lease Yearly'!$D$4,IF('New Lease Yearly'!$H$4="Quarterly",'New Lease Yearly'!$D$4/4,'New Lease Yearly'!$D$4/12)))^IF($E$17=1,A218,A219)))</f>
        <v>0</v>
      </c>
      <c r="F219" s="55">
        <f t="shared" si="36"/>
        <v>0</v>
      </c>
      <c r="G219" s="56"/>
      <c r="H219" s="38">
        <f t="shared" si="42"/>
        <v>203</v>
      </c>
      <c r="I219" s="9" t="str">
        <f t="shared" si="37"/>
        <v>-</v>
      </c>
      <c r="J219" s="47">
        <f>IF(H219&gt;'New Lease Yearly'!$E$4,0,M218)</f>
        <v>0</v>
      </c>
      <c r="K219" s="47">
        <f>IF(IF('New Lease Yearly'!$H$4="Yearly",J219*'New Lease Yearly'!$D$4,IF('New Lease Yearly'!$H$4="Quarterly",J219*('New Lease Yearly'!$D$4/4),J219*'New Lease Yearly'!$D$4/12))&gt;0,IF('New Lease Yearly'!$H$4="Yearly",J219*'New Lease Yearly'!$D$4,IF('New Lease Yearly'!$H$4="Quarterly",J219*('New Lease Yearly'!$D$4/4),J219*'New Lease Yearly'!$D$4/12)),-L219-J219)</f>
        <v>0</v>
      </c>
      <c r="L219" s="47">
        <f t="shared" si="38"/>
        <v>0</v>
      </c>
      <c r="M219" s="47">
        <f t="shared" si="39"/>
        <v>0</v>
      </c>
      <c r="N219" s="57"/>
      <c r="O219" s="38">
        <v>203</v>
      </c>
      <c r="P219" s="58">
        <f t="shared" si="43"/>
        <v>117610</v>
      </c>
      <c r="Q219" s="47">
        <f t="shared" si="44"/>
        <v>0</v>
      </c>
      <c r="R219" s="47">
        <f>IF(S218&lt;1,0,-'New Lease Yearly'!$K$4/'New Lease Yearly'!$L$4)</f>
        <v>0</v>
      </c>
      <c r="S219" s="47">
        <f t="shared" si="40"/>
        <v>0</v>
      </c>
      <c r="AE219"/>
      <c r="AF219" s="6"/>
    </row>
    <row r="220" spans="1:32" x14ac:dyDescent="0.25">
      <c r="A220" s="53">
        <f t="shared" si="41"/>
        <v>204</v>
      </c>
      <c r="B220" s="29">
        <f t="shared" si="35"/>
        <v>0</v>
      </c>
      <c r="C220" s="9" t="str">
        <f>IF(D220=0,"-",IF('New Lease Yearly'!$H$4="Yearly",EDATE(C219,12),IF('New Lease Yearly'!$H$4="Quarterly",EDATE(C219,3),EDATE(C219,1))))</f>
        <v>-</v>
      </c>
      <c r="D220" s="54">
        <f>IF(A220&gt;'New Lease Yearly'!$E$4,0,'New Lease Yearly'!$G$4)*((1+$M$4)^(((((IF($H$4="Yearly",ROUNDDOWN(IF(A220-($N$4)&lt;0,0,((A220-($N$4)/(($N$4))))/($N$4)),0),IF($H$4="Monthly",ROUNDDOWN(IF(A220-($N$4*12)&lt;0,0,((A220-(12*$N$4)/((12*$N$4))))/($N$4*12)),0),ROUNDDOWN(IF(A220-($N$4*4)&lt;0,0,((A220-(4*$N$4)/((4*$N$4))))/($N$4*4)),0)))))))))+(IF(A220=$E$4,$J$4,0))</f>
        <v>0</v>
      </c>
      <c r="E220" s="49">
        <f>IF(D220=0,0,1/((1+IF('New Lease Yearly'!$H$4="Yearly",'New Lease Yearly'!$D$4,IF('New Lease Yearly'!$H$4="Quarterly",'New Lease Yearly'!$D$4/4,'New Lease Yearly'!$D$4/12)))^IF($E$17=1,A219,A220)))</f>
        <v>0</v>
      </c>
      <c r="F220" s="55">
        <f t="shared" si="36"/>
        <v>0</v>
      </c>
      <c r="G220" s="56"/>
      <c r="H220" s="38">
        <f t="shared" si="42"/>
        <v>204</v>
      </c>
      <c r="I220" s="9" t="str">
        <f t="shared" si="37"/>
        <v>-</v>
      </c>
      <c r="J220" s="47">
        <f>IF(H220&gt;'New Lease Yearly'!$E$4,0,M219)</f>
        <v>0</v>
      </c>
      <c r="K220" s="47">
        <f>IF(IF('New Lease Yearly'!$H$4="Yearly",J220*'New Lease Yearly'!$D$4,IF('New Lease Yearly'!$H$4="Quarterly",J220*('New Lease Yearly'!$D$4/4),J220*'New Lease Yearly'!$D$4/12))&gt;0,IF('New Lease Yearly'!$H$4="Yearly",J220*'New Lease Yearly'!$D$4,IF('New Lease Yearly'!$H$4="Quarterly",J220*('New Lease Yearly'!$D$4/4),J220*'New Lease Yearly'!$D$4/12)),-L220-J220)</f>
        <v>0</v>
      </c>
      <c r="L220" s="47">
        <f t="shared" si="38"/>
        <v>0</v>
      </c>
      <c r="M220" s="47">
        <f t="shared" si="39"/>
        <v>0</v>
      </c>
      <c r="N220" s="57"/>
      <c r="O220" s="38">
        <v>204</v>
      </c>
      <c r="P220" s="58">
        <f t="shared" si="43"/>
        <v>117975</v>
      </c>
      <c r="Q220" s="47">
        <f t="shared" si="44"/>
        <v>0</v>
      </c>
      <c r="R220" s="47">
        <f>IF(S219&lt;1,0,-'New Lease Yearly'!$K$4/'New Lease Yearly'!$L$4)</f>
        <v>0</v>
      </c>
      <c r="S220" s="47">
        <f t="shared" si="40"/>
        <v>0</v>
      </c>
      <c r="AE220"/>
      <c r="AF220" s="6"/>
    </row>
    <row r="221" spans="1:32" x14ac:dyDescent="0.25">
      <c r="A221" s="53">
        <f t="shared" si="41"/>
        <v>205</v>
      </c>
      <c r="B221" s="29">
        <f t="shared" si="35"/>
        <v>0</v>
      </c>
      <c r="C221" s="9" t="str">
        <f>IF(D221=0,"-",IF('New Lease Yearly'!$H$4="Yearly",EDATE(C220,12),IF('New Lease Yearly'!$H$4="Quarterly",EDATE(C220,3),EDATE(C220,1))))</f>
        <v>-</v>
      </c>
      <c r="D221" s="54">
        <f>IF(A221&gt;'New Lease Yearly'!$E$4,0,'New Lease Yearly'!$G$4)*((1+$M$4)^(((((IF($H$4="Yearly",ROUNDDOWN(IF(A221-($N$4)&lt;0,0,((A221-($N$4)/(($N$4))))/($N$4)),0),IF($H$4="Monthly",ROUNDDOWN(IF(A221-($N$4*12)&lt;0,0,((A221-(12*$N$4)/((12*$N$4))))/($N$4*12)),0),ROUNDDOWN(IF(A221-($N$4*4)&lt;0,0,((A221-(4*$N$4)/((4*$N$4))))/($N$4*4)),0)))))))))+(IF(A221=$E$4,$J$4,0))</f>
        <v>0</v>
      </c>
      <c r="E221" s="49">
        <f>IF(D221=0,0,1/((1+IF('New Lease Yearly'!$H$4="Yearly",'New Lease Yearly'!$D$4,IF('New Lease Yearly'!$H$4="Quarterly",'New Lease Yearly'!$D$4/4,'New Lease Yearly'!$D$4/12)))^IF($E$17=1,A220,A221)))</f>
        <v>0</v>
      </c>
      <c r="F221" s="55">
        <f t="shared" si="36"/>
        <v>0</v>
      </c>
      <c r="G221" s="56"/>
      <c r="H221" s="38">
        <f t="shared" si="42"/>
        <v>205</v>
      </c>
      <c r="I221" s="9" t="str">
        <f t="shared" si="37"/>
        <v>-</v>
      </c>
      <c r="J221" s="47">
        <f>IF(H221&gt;'New Lease Yearly'!$E$4,0,M220)</f>
        <v>0</v>
      </c>
      <c r="K221" s="47">
        <f>IF(IF('New Lease Yearly'!$H$4="Yearly",J221*'New Lease Yearly'!$D$4,IF('New Lease Yearly'!$H$4="Quarterly",J221*('New Lease Yearly'!$D$4/4),J221*'New Lease Yearly'!$D$4/12))&gt;0,IF('New Lease Yearly'!$H$4="Yearly",J221*'New Lease Yearly'!$D$4,IF('New Lease Yearly'!$H$4="Quarterly",J221*('New Lease Yearly'!$D$4/4),J221*'New Lease Yearly'!$D$4/12)),-L221-J221)</f>
        <v>0</v>
      </c>
      <c r="L221" s="47">
        <f t="shared" si="38"/>
        <v>0</v>
      </c>
      <c r="M221" s="47">
        <f t="shared" si="39"/>
        <v>0</v>
      </c>
      <c r="N221" s="57"/>
      <c r="O221" s="38">
        <v>205</v>
      </c>
      <c r="P221" s="58">
        <f t="shared" si="43"/>
        <v>118340</v>
      </c>
      <c r="Q221" s="47">
        <f t="shared" si="44"/>
        <v>0</v>
      </c>
      <c r="R221" s="47">
        <f>IF(S220&lt;1,0,-'New Lease Yearly'!$K$4/'New Lease Yearly'!$L$4)</f>
        <v>0</v>
      </c>
      <c r="S221" s="47">
        <f t="shared" si="40"/>
        <v>0</v>
      </c>
      <c r="AE221"/>
      <c r="AF221" s="6"/>
    </row>
    <row r="222" spans="1:32" x14ac:dyDescent="0.25">
      <c r="A222" s="53">
        <f t="shared" si="41"/>
        <v>206</v>
      </c>
      <c r="B222" s="29">
        <f t="shared" si="35"/>
        <v>0</v>
      </c>
      <c r="C222" s="9" t="str">
        <f>IF(D222=0,"-",IF('New Lease Yearly'!$H$4="Yearly",EDATE(C221,12),IF('New Lease Yearly'!$H$4="Quarterly",EDATE(C221,3),EDATE(C221,1))))</f>
        <v>-</v>
      </c>
      <c r="D222" s="54">
        <f>IF(A222&gt;'New Lease Yearly'!$E$4,0,'New Lease Yearly'!$G$4)*((1+$M$4)^(((((IF($H$4="Yearly",ROUNDDOWN(IF(A222-($N$4)&lt;0,0,((A222-($N$4)/(($N$4))))/($N$4)),0),IF($H$4="Monthly",ROUNDDOWN(IF(A222-($N$4*12)&lt;0,0,((A222-(12*$N$4)/((12*$N$4))))/($N$4*12)),0),ROUNDDOWN(IF(A222-($N$4*4)&lt;0,0,((A222-(4*$N$4)/((4*$N$4))))/($N$4*4)),0)))))))))+(IF(A222=$E$4,$J$4,0))</f>
        <v>0</v>
      </c>
      <c r="E222" s="49">
        <f>IF(D222=0,0,1/((1+IF('New Lease Yearly'!$H$4="Yearly",'New Lease Yearly'!$D$4,IF('New Lease Yearly'!$H$4="Quarterly",'New Lease Yearly'!$D$4/4,'New Lease Yearly'!$D$4/12)))^IF($E$17=1,A221,A222)))</f>
        <v>0</v>
      </c>
      <c r="F222" s="55">
        <f t="shared" si="36"/>
        <v>0</v>
      </c>
      <c r="G222" s="56"/>
      <c r="H222" s="38">
        <f t="shared" si="42"/>
        <v>206</v>
      </c>
      <c r="I222" s="9" t="str">
        <f t="shared" si="37"/>
        <v>-</v>
      </c>
      <c r="J222" s="47">
        <f>IF(H222&gt;'New Lease Yearly'!$E$4,0,M221)</f>
        <v>0</v>
      </c>
      <c r="K222" s="47">
        <f>IF(IF('New Lease Yearly'!$H$4="Yearly",J222*'New Lease Yearly'!$D$4,IF('New Lease Yearly'!$H$4="Quarterly",J222*('New Lease Yearly'!$D$4/4),J222*'New Lease Yearly'!$D$4/12))&gt;0,IF('New Lease Yearly'!$H$4="Yearly",J222*'New Lease Yearly'!$D$4,IF('New Lease Yearly'!$H$4="Quarterly",J222*('New Lease Yearly'!$D$4/4),J222*'New Lease Yearly'!$D$4/12)),-L222-J222)</f>
        <v>0</v>
      </c>
      <c r="L222" s="47">
        <f t="shared" si="38"/>
        <v>0</v>
      </c>
      <c r="M222" s="47">
        <f t="shared" si="39"/>
        <v>0</v>
      </c>
      <c r="N222" s="57"/>
      <c r="O222" s="38">
        <v>206</v>
      </c>
      <c r="P222" s="58">
        <f t="shared" si="43"/>
        <v>118706</v>
      </c>
      <c r="Q222" s="47">
        <f t="shared" si="44"/>
        <v>0</v>
      </c>
      <c r="R222" s="47">
        <f>IF(S221&lt;1,0,-'New Lease Yearly'!$K$4/'New Lease Yearly'!$L$4)</f>
        <v>0</v>
      </c>
      <c r="S222" s="47">
        <f t="shared" si="40"/>
        <v>0</v>
      </c>
      <c r="AE222"/>
      <c r="AF222" s="6"/>
    </row>
    <row r="223" spans="1:32" x14ac:dyDescent="0.25">
      <c r="A223" s="53">
        <f t="shared" si="41"/>
        <v>207</v>
      </c>
      <c r="B223" s="29">
        <f t="shared" si="35"/>
        <v>0</v>
      </c>
      <c r="C223" s="9" t="str">
        <f>IF(D223=0,"-",IF('New Lease Yearly'!$H$4="Yearly",EDATE(C222,12),IF('New Lease Yearly'!$H$4="Quarterly",EDATE(C222,3),EDATE(C222,1))))</f>
        <v>-</v>
      </c>
      <c r="D223" s="54">
        <f>IF(A223&gt;'New Lease Yearly'!$E$4,0,'New Lease Yearly'!$G$4)*((1+$M$4)^(((((IF($H$4="Yearly",ROUNDDOWN(IF(A223-($N$4)&lt;0,0,((A223-($N$4)/(($N$4))))/($N$4)),0),IF($H$4="Monthly",ROUNDDOWN(IF(A223-($N$4*12)&lt;0,0,((A223-(12*$N$4)/((12*$N$4))))/($N$4*12)),0),ROUNDDOWN(IF(A223-($N$4*4)&lt;0,0,((A223-(4*$N$4)/((4*$N$4))))/($N$4*4)),0)))))))))+(IF(A223=$E$4,$J$4,0))</f>
        <v>0</v>
      </c>
      <c r="E223" s="49">
        <f>IF(D223=0,0,1/((1+IF('New Lease Yearly'!$H$4="Yearly",'New Lease Yearly'!$D$4,IF('New Lease Yearly'!$H$4="Quarterly",'New Lease Yearly'!$D$4/4,'New Lease Yearly'!$D$4/12)))^IF($E$17=1,A222,A223)))</f>
        <v>0</v>
      </c>
      <c r="F223" s="55">
        <f t="shared" si="36"/>
        <v>0</v>
      </c>
      <c r="G223" s="56"/>
      <c r="H223" s="38">
        <f t="shared" si="42"/>
        <v>207</v>
      </c>
      <c r="I223" s="9" t="str">
        <f t="shared" si="37"/>
        <v>-</v>
      </c>
      <c r="J223" s="47">
        <f>IF(H223&gt;'New Lease Yearly'!$E$4,0,M222)</f>
        <v>0</v>
      </c>
      <c r="K223" s="47">
        <f>IF(IF('New Lease Yearly'!$H$4="Yearly",J223*'New Lease Yearly'!$D$4,IF('New Lease Yearly'!$H$4="Quarterly",J223*('New Lease Yearly'!$D$4/4),J223*'New Lease Yearly'!$D$4/12))&gt;0,IF('New Lease Yearly'!$H$4="Yearly",J223*'New Lease Yearly'!$D$4,IF('New Lease Yearly'!$H$4="Quarterly",J223*('New Lease Yearly'!$D$4/4),J223*'New Lease Yearly'!$D$4/12)),-L223-J223)</f>
        <v>0</v>
      </c>
      <c r="L223" s="47">
        <f t="shared" si="38"/>
        <v>0</v>
      </c>
      <c r="M223" s="47">
        <f t="shared" si="39"/>
        <v>0</v>
      </c>
      <c r="N223" s="57"/>
      <c r="O223" s="38">
        <v>207</v>
      </c>
      <c r="P223" s="58">
        <f t="shared" si="43"/>
        <v>119071</v>
      </c>
      <c r="Q223" s="47">
        <f t="shared" si="44"/>
        <v>0</v>
      </c>
      <c r="R223" s="47">
        <f>IF(S222&lt;1,0,-'New Lease Yearly'!$K$4/'New Lease Yearly'!$L$4)</f>
        <v>0</v>
      </c>
      <c r="S223" s="47">
        <f t="shared" si="40"/>
        <v>0</v>
      </c>
      <c r="AE223"/>
      <c r="AF223" s="6"/>
    </row>
    <row r="224" spans="1:32" x14ac:dyDescent="0.25">
      <c r="A224" s="53">
        <f t="shared" si="41"/>
        <v>208</v>
      </c>
      <c r="B224" s="29">
        <f t="shared" si="35"/>
        <v>0</v>
      </c>
      <c r="C224" s="9" t="str">
        <f>IF(D224=0,"-",IF('New Lease Yearly'!$H$4="Yearly",EDATE(C223,12),IF('New Lease Yearly'!$H$4="Quarterly",EDATE(C223,3),EDATE(C223,1))))</f>
        <v>-</v>
      </c>
      <c r="D224" s="54">
        <f>IF(A224&gt;'New Lease Yearly'!$E$4,0,'New Lease Yearly'!$G$4)*((1+$M$4)^(((((IF($H$4="Yearly",ROUNDDOWN(IF(A224-($N$4)&lt;0,0,((A224-($N$4)/(($N$4))))/($N$4)),0),IF($H$4="Monthly",ROUNDDOWN(IF(A224-($N$4*12)&lt;0,0,((A224-(12*$N$4)/((12*$N$4))))/($N$4*12)),0),ROUNDDOWN(IF(A224-($N$4*4)&lt;0,0,((A224-(4*$N$4)/((4*$N$4))))/($N$4*4)),0)))))))))+(IF(A224=$E$4,$J$4,0))</f>
        <v>0</v>
      </c>
      <c r="E224" s="49">
        <f>IF(D224=0,0,1/((1+IF('New Lease Yearly'!$H$4="Yearly",'New Lease Yearly'!$D$4,IF('New Lease Yearly'!$H$4="Quarterly",'New Lease Yearly'!$D$4/4,'New Lease Yearly'!$D$4/12)))^IF($E$17=1,A223,A224)))</f>
        <v>0</v>
      </c>
      <c r="F224" s="55">
        <f t="shared" si="36"/>
        <v>0</v>
      </c>
      <c r="G224" s="56"/>
      <c r="H224" s="38">
        <f t="shared" si="42"/>
        <v>208</v>
      </c>
      <c r="I224" s="9" t="str">
        <f t="shared" si="37"/>
        <v>-</v>
      </c>
      <c r="J224" s="47">
        <f>IF(H224&gt;'New Lease Yearly'!$E$4,0,M223)</f>
        <v>0</v>
      </c>
      <c r="K224" s="47">
        <f>IF(IF('New Lease Yearly'!$H$4="Yearly",J224*'New Lease Yearly'!$D$4,IF('New Lease Yearly'!$H$4="Quarterly",J224*('New Lease Yearly'!$D$4/4),J224*'New Lease Yearly'!$D$4/12))&gt;0,IF('New Lease Yearly'!$H$4="Yearly",J224*'New Lease Yearly'!$D$4,IF('New Lease Yearly'!$H$4="Quarterly",J224*('New Lease Yearly'!$D$4/4),J224*'New Lease Yearly'!$D$4/12)),-L224-J224)</f>
        <v>0</v>
      </c>
      <c r="L224" s="47">
        <f t="shared" si="38"/>
        <v>0</v>
      </c>
      <c r="M224" s="47">
        <f t="shared" si="39"/>
        <v>0</v>
      </c>
      <c r="N224" s="57"/>
      <c r="O224" s="38">
        <v>208</v>
      </c>
      <c r="P224" s="58">
        <f t="shared" si="43"/>
        <v>119436</v>
      </c>
      <c r="Q224" s="47">
        <f t="shared" si="44"/>
        <v>0</v>
      </c>
      <c r="R224" s="47">
        <f>IF(S223&lt;1,0,-'New Lease Yearly'!$K$4/'New Lease Yearly'!$L$4)</f>
        <v>0</v>
      </c>
      <c r="S224" s="47">
        <f t="shared" si="40"/>
        <v>0</v>
      </c>
      <c r="AE224"/>
      <c r="AF224" s="6"/>
    </row>
    <row r="225" spans="1:32" x14ac:dyDescent="0.25">
      <c r="A225" s="53">
        <f t="shared" si="41"/>
        <v>209</v>
      </c>
      <c r="B225" s="29">
        <f t="shared" si="35"/>
        <v>0</v>
      </c>
      <c r="C225" s="9" t="str">
        <f>IF(D225=0,"-",IF('New Lease Yearly'!$H$4="Yearly",EDATE(C224,12),IF('New Lease Yearly'!$H$4="Quarterly",EDATE(C224,3),EDATE(C224,1))))</f>
        <v>-</v>
      </c>
      <c r="D225" s="54">
        <f>IF(A225&gt;'New Lease Yearly'!$E$4,0,'New Lease Yearly'!$G$4)*((1+$M$4)^(((((IF($H$4="Yearly",ROUNDDOWN(IF(A225-($N$4)&lt;0,0,((A225-($N$4)/(($N$4))))/($N$4)),0),IF($H$4="Monthly",ROUNDDOWN(IF(A225-($N$4*12)&lt;0,0,((A225-(12*$N$4)/((12*$N$4))))/($N$4*12)),0),ROUNDDOWN(IF(A225-($N$4*4)&lt;0,0,((A225-(4*$N$4)/((4*$N$4))))/($N$4*4)),0)))))))))+(IF(A225=$E$4,$J$4,0))</f>
        <v>0</v>
      </c>
      <c r="E225" s="49">
        <f>IF(D225=0,0,1/((1+IF('New Lease Yearly'!$H$4="Yearly",'New Lease Yearly'!$D$4,IF('New Lease Yearly'!$H$4="Quarterly",'New Lease Yearly'!$D$4/4,'New Lease Yearly'!$D$4/12)))^IF($E$17=1,A224,A225)))</f>
        <v>0</v>
      </c>
      <c r="F225" s="55">
        <f t="shared" si="36"/>
        <v>0</v>
      </c>
      <c r="G225" s="56"/>
      <c r="H225" s="38">
        <f t="shared" si="42"/>
        <v>209</v>
      </c>
      <c r="I225" s="9" t="str">
        <f t="shared" si="37"/>
        <v>-</v>
      </c>
      <c r="J225" s="47">
        <f>IF(H225&gt;'New Lease Yearly'!$E$4,0,M224)</f>
        <v>0</v>
      </c>
      <c r="K225" s="47">
        <f>IF(IF('New Lease Yearly'!$H$4="Yearly",J225*'New Lease Yearly'!$D$4,IF('New Lease Yearly'!$H$4="Quarterly",J225*('New Lease Yearly'!$D$4/4),J225*'New Lease Yearly'!$D$4/12))&gt;0,IF('New Lease Yearly'!$H$4="Yearly",J225*'New Lease Yearly'!$D$4,IF('New Lease Yearly'!$H$4="Quarterly",J225*('New Lease Yearly'!$D$4/4),J225*'New Lease Yearly'!$D$4/12)),-L225-J225)</f>
        <v>0</v>
      </c>
      <c r="L225" s="47">
        <f t="shared" si="38"/>
        <v>0</v>
      </c>
      <c r="M225" s="47">
        <f t="shared" si="39"/>
        <v>0</v>
      </c>
      <c r="N225" s="57"/>
      <c r="O225" s="38">
        <v>209</v>
      </c>
      <c r="P225" s="58">
        <f t="shared" si="43"/>
        <v>119801</v>
      </c>
      <c r="Q225" s="47">
        <f t="shared" si="44"/>
        <v>0</v>
      </c>
      <c r="R225" s="47">
        <f>IF(S224&lt;1,0,-'New Lease Yearly'!$K$4/'New Lease Yearly'!$L$4)</f>
        <v>0</v>
      </c>
      <c r="S225" s="47">
        <f t="shared" si="40"/>
        <v>0</v>
      </c>
      <c r="AE225"/>
      <c r="AF225" s="6"/>
    </row>
    <row r="226" spans="1:32" x14ac:dyDescent="0.25">
      <c r="A226" s="53">
        <f t="shared" si="41"/>
        <v>210</v>
      </c>
      <c r="B226" s="29">
        <f t="shared" si="35"/>
        <v>0</v>
      </c>
      <c r="C226" s="9" t="str">
        <f>IF(D226=0,"-",IF('New Lease Yearly'!$H$4="Yearly",EDATE(C225,12),IF('New Lease Yearly'!$H$4="Quarterly",EDATE(C225,3),EDATE(C225,1))))</f>
        <v>-</v>
      </c>
      <c r="D226" s="54">
        <f>IF(A226&gt;'New Lease Yearly'!$E$4,0,'New Lease Yearly'!$G$4)*((1+$M$4)^(((((IF($H$4="Yearly",ROUNDDOWN(IF(A226-($N$4)&lt;0,0,((A226-($N$4)/(($N$4))))/($N$4)),0),IF($H$4="Monthly",ROUNDDOWN(IF(A226-($N$4*12)&lt;0,0,((A226-(12*$N$4)/((12*$N$4))))/($N$4*12)),0),ROUNDDOWN(IF(A226-($N$4*4)&lt;0,0,((A226-(4*$N$4)/((4*$N$4))))/($N$4*4)),0)))))))))+(IF(A226=$E$4,$J$4,0))</f>
        <v>0</v>
      </c>
      <c r="E226" s="49">
        <f>IF(D226=0,0,1/((1+IF('New Lease Yearly'!$H$4="Yearly",'New Lease Yearly'!$D$4,IF('New Lease Yearly'!$H$4="Quarterly",'New Lease Yearly'!$D$4/4,'New Lease Yearly'!$D$4/12)))^IF($E$17=1,A225,A226)))</f>
        <v>0</v>
      </c>
      <c r="F226" s="55">
        <f t="shared" si="36"/>
        <v>0</v>
      </c>
      <c r="G226" s="56"/>
      <c r="H226" s="38">
        <f t="shared" si="42"/>
        <v>210</v>
      </c>
      <c r="I226" s="9" t="str">
        <f t="shared" si="37"/>
        <v>-</v>
      </c>
      <c r="J226" s="47">
        <f>IF(H226&gt;'New Lease Yearly'!$E$4,0,M225)</f>
        <v>0</v>
      </c>
      <c r="K226" s="47">
        <f>IF(IF('New Lease Yearly'!$H$4="Yearly",J226*'New Lease Yearly'!$D$4,IF('New Lease Yearly'!$H$4="Quarterly",J226*('New Lease Yearly'!$D$4/4),J226*'New Lease Yearly'!$D$4/12))&gt;0,IF('New Lease Yearly'!$H$4="Yearly",J226*'New Lease Yearly'!$D$4,IF('New Lease Yearly'!$H$4="Quarterly",J226*('New Lease Yearly'!$D$4/4),J226*'New Lease Yearly'!$D$4/12)),-L226-J226)</f>
        <v>0</v>
      </c>
      <c r="L226" s="47">
        <f t="shared" si="38"/>
        <v>0</v>
      </c>
      <c r="M226" s="47">
        <f t="shared" si="39"/>
        <v>0</v>
      </c>
      <c r="N226" s="57"/>
      <c r="O226" s="38">
        <v>210</v>
      </c>
      <c r="P226" s="58">
        <f t="shared" si="43"/>
        <v>120167</v>
      </c>
      <c r="Q226" s="47">
        <f t="shared" si="44"/>
        <v>0</v>
      </c>
      <c r="R226" s="47">
        <f>IF(S225&lt;1,0,-'New Lease Yearly'!$K$4/'New Lease Yearly'!$L$4)</f>
        <v>0</v>
      </c>
      <c r="S226" s="47">
        <f t="shared" si="40"/>
        <v>0</v>
      </c>
      <c r="AE226"/>
      <c r="AF226" s="6"/>
    </row>
    <row r="227" spans="1:32" x14ac:dyDescent="0.25">
      <c r="A227" s="53">
        <f t="shared" si="41"/>
        <v>211</v>
      </c>
      <c r="B227" s="29">
        <f t="shared" si="35"/>
        <v>0</v>
      </c>
      <c r="C227" s="9" t="str">
        <f>IF(D227=0,"-",IF('New Lease Yearly'!$H$4="Yearly",EDATE(C226,12),IF('New Lease Yearly'!$H$4="Quarterly",EDATE(C226,3),EDATE(C226,1))))</f>
        <v>-</v>
      </c>
      <c r="D227" s="54">
        <f>IF(A227&gt;'New Lease Yearly'!$E$4,0,'New Lease Yearly'!$G$4)*((1+$M$4)^(((((IF($H$4="Yearly",ROUNDDOWN(IF(A227-($N$4)&lt;0,0,((A227-($N$4)/(($N$4))))/($N$4)),0),IF($H$4="Monthly",ROUNDDOWN(IF(A227-($N$4*12)&lt;0,0,((A227-(12*$N$4)/((12*$N$4))))/($N$4*12)),0),ROUNDDOWN(IF(A227-($N$4*4)&lt;0,0,((A227-(4*$N$4)/((4*$N$4))))/($N$4*4)),0)))))))))+(IF(A227=$E$4,$J$4,0))</f>
        <v>0</v>
      </c>
      <c r="E227" s="49">
        <f>IF(D227=0,0,1/((1+IF('New Lease Yearly'!$H$4="Yearly",'New Lease Yearly'!$D$4,IF('New Lease Yearly'!$H$4="Quarterly",'New Lease Yearly'!$D$4/4,'New Lease Yearly'!$D$4/12)))^IF($E$17=1,A226,A227)))</f>
        <v>0</v>
      </c>
      <c r="F227" s="55">
        <f t="shared" si="36"/>
        <v>0</v>
      </c>
      <c r="G227" s="56"/>
      <c r="H227" s="38">
        <f t="shared" si="42"/>
        <v>211</v>
      </c>
      <c r="I227" s="9" t="str">
        <f t="shared" si="37"/>
        <v>-</v>
      </c>
      <c r="J227" s="47">
        <f>IF(H227&gt;'New Lease Yearly'!$E$4,0,M226)</f>
        <v>0</v>
      </c>
      <c r="K227" s="47">
        <f>IF(IF('New Lease Yearly'!$H$4="Yearly",J227*'New Lease Yearly'!$D$4,IF('New Lease Yearly'!$H$4="Quarterly",J227*('New Lease Yearly'!$D$4/4),J227*'New Lease Yearly'!$D$4/12))&gt;0,IF('New Lease Yearly'!$H$4="Yearly",J227*'New Lease Yearly'!$D$4,IF('New Lease Yearly'!$H$4="Quarterly",J227*('New Lease Yearly'!$D$4/4),J227*'New Lease Yearly'!$D$4/12)),-L227-J227)</f>
        <v>0</v>
      </c>
      <c r="L227" s="47">
        <f t="shared" si="38"/>
        <v>0</v>
      </c>
      <c r="M227" s="47">
        <f t="shared" si="39"/>
        <v>0</v>
      </c>
      <c r="N227" s="57"/>
      <c r="O227" s="38">
        <v>211</v>
      </c>
      <c r="P227" s="58">
        <f t="shared" si="43"/>
        <v>120532</v>
      </c>
      <c r="Q227" s="47">
        <f t="shared" si="44"/>
        <v>0</v>
      </c>
      <c r="R227" s="47">
        <f>IF(S226&lt;1,0,-'New Lease Yearly'!$K$4/'New Lease Yearly'!$L$4)</f>
        <v>0</v>
      </c>
      <c r="S227" s="47">
        <f t="shared" si="40"/>
        <v>0</v>
      </c>
      <c r="AE227"/>
      <c r="AF227" s="6"/>
    </row>
    <row r="228" spans="1:32" x14ac:dyDescent="0.25">
      <c r="A228" s="53">
        <f t="shared" si="41"/>
        <v>212</v>
      </c>
      <c r="B228" s="29">
        <f t="shared" si="35"/>
        <v>0</v>
      </c>
      <c r="C228" s="9" t="str">
        <f>IF(D228=0,"-",IF('New Lease Yearly'!$H$4="Yearly",EDATE(C227,12),IF('New Lease Yearly'!$H$4="Quarterly",EDATE(C227,3),EDATE(C227,1))))</f>
        <v>-</v>
      </c>
      <c r="D228" s="54">
        <f>IF(A228&gt;'New Lease Yearly'!$E$4,0,'New Lease Yearly'!$G$4)*((1+$M$4)^(((((IF($H$4="Yearly",ROUNDDOWN(IF(A228-($N$4)&lt;0,0,((A228-($N$4)/(($N$4))))/($N$4)),0),IF($H$4="Monthly",ROUNDDOWN(IF(A228-($N$4*12)&lt;0,0,((A228-(12*$N$4)/((12*$N$4))))/($N$4*12)),0),ROUNDDOWN(IF(A228-($N$4*4)&lt;0,0,((A228-(4*$N$4)/((4*$N$4))))/($N$4*4)),0)))))))))+(IF(A228=$E$4,$J$4,0))</f>
        <v>0</v>
      </c>
      <c r="E228" s="49">
        <f>IF(D228=0,0,1/((1+IF('New Lease Yearly'!$H$4="Yearly",'New Lease Yearly'!$D$4,IF('New Lease Yearly'!$H$4="Quarterly",'New Lease Yearly'!$D$4/4,'New Lease Yearly'!$D$4/12)))^IF($E$17=1,A227,A228)))</f>
        <v>0</v>
      </c>
      <c r="F228" s="55">
        <f t="shared" si="36"/>
        <v>0</v>
      </c>
      <c r="G228" s="56"/>
      <c r="H228" s="38">
        <f t="shared" si="42"/>
        <v>212</v>
      </c>
      <c r="I228" s="9" t="str">
        <f t="shared" si="37"/>
        <v>-</v>
      </c>
      <c r="J228" s="47">
        <f>IF(H228&gt;'New Lease Yearly'!$E$4,0,M227)</f>
        <v>0</v>
      </c>
      <c r="K228" s="47">
        <f>IF(IF('New Lease Yearly'!$H$4="Yearly",J228*'New Lease Yearly'!$D$4,IF('New Lease Yearly'!$H$4="Quarterly",J228*('New Lease Yearly'!$D$4/4),J228*'New Lease Yearly'!$D$4/12))&gt;0,IF('New Lease Yearly'!$H$4="Yearly",J228*'New Lease Yearly'!$D$4,IF('New Lease Yearly'!$H$4="Quarterly",J228*('New Lease Yearly'!$D$4/4),J228*'New Lease Yearly'!$D$4/12)),-L228-J228)</f>
        <v>0</v>
      </c>
      <c r="L228" s="47">
        <f t="shared" si="38"/>
        <v>0</v>
      </c>
      <c r="M228" s="47">
        <f t="shared" si="39"/>
        <v>0</v>
      </c>
      <c r="N228" s="57"/>
      <c r="O228" s="38">
        <v>212</v>
      </c>
      <c r="P228" s="58">
        <f t="shared" si="43"/>
        <v>120897</v>
      </c>
      <c r="Q228" s="47">
        <f t="shared" si="44"/>
        <v>0</v>
      </c>
      <c r="R228" s="47">
        <f>IF(S227&lt;1,0,-'New Lease Yearly'!$K$4/'New Lease Yearly'!$L$4)</f>
        <v>0</v>
      </c>
      <c r="S228" s="47">
        <f t="shared" si="40"/>
        <v>0</v>
      </c>
      <c r="AE228"/>
      <c r="AF228" s="6"/>
    </row>
    <row r="229" spans="1:32" x14ac:dyDescent="0.25">
      <c r="A229" s="53">
        <f t="shared" si="41"/>
        <v>213</v>
      </c>
      <c r="B229" s="29">
        <f t="shared" si="35"/>
        <v>0</v>
      </c>
      <c r="C229" s="9" t="str">
        <f>IF(D229=0,"-",IF('New Lease Yearly'!$H$4="Yearly",EDATE(C228,12),IF('New Lease Yearly'!$H$4="Quarterly",EDATE(C228,3),EDATE(C228,1))))</f>
        <v>-</v>
      </c>
      <c r="D229" s="54">
        <f>IF(A229&gt;'New Lease Yearly'!$E$4,0,'New Lease Yearly'!$G$4)*((1+$M$4)^(((((IF($H$4="Yearly",ROUNDDOWN(IF(A229-($N$4)&lt;0,0,((A229-($N$4)/(($N$4))))/($N$4)),0),IF($H$4="Monthly",ROUNDDOWN(IF(A229-($N$4*12)&lt;0,0,((A229-(12*$N$4)/((12*$N$4))))/($N$4*12)),0),ROUNDDOWN(IF(A229-($N$4*4)&lt;0,0,((A229-(4*$N$4)/((4*$N$4))))/($N$4*4)),0)))))))))+(IF(A229=$E$4,$J$4,0))</f>
        <v>0</v>
      </c>
      <c r="E229" s="49">
        <f>IF(D229=0,0,1/((1+IF('New Lease Yearly'!$H$4="Yearly",'New Lease Yearly'!$D$4,IF('New Lease Yearly'!$H$4="Quarterly",'New Lease Yearly'!$D$4/4,'New Lease Yearly'!$D$4/12)))^IF($E$17=1,A228,A229)))</f>
        <v>0</v>
      </c>
      <c r="F229" s="55">
        <f t="shared" si="36"/>
        <v>0</v>
      </c>
      <c r="G229" s="56"/>
      <c r="H229" s="38">
        <f t="shared" si="42"/>
        <v>213</v>
      </c>
      <c r="I229" s="9" t="str">
        <f t="shared" si="37"/>
        <v>-</v>
      </c>
      <c r="J229" s="47">
        <f>IF(H229&gt;'New Lease Yearly'!$E$4,0,M228)</f>
        <v>0</v>
      </c>
      <c r="K229" s="47">
        <f>IF(IF('New Lease Yearly'!$H$4="Yearly",J229*'New Lease Yearly'!$D$4,IF('New Lease Yearly'!$H$4="Quarterly",J229*('New Lease Yearly'!$D$4/4),J229*'New Lease Yearly'!$D$4/12))&gt;0,IF('New Lease Yearly'!$H$4="Yearly",J229*'New Lease Yearly'!$D$4,IF('New Lease Yearly'!$H$4="Quarterly",J229*('New Lease Yearly'!$D$4/4),J229*'New Lease Yearly'!$D$4/12)),-L229-J229)</f>
        <v>0</v>
      </c>
      <c r="L229" s="47">
        <f t="shared" si="38"/>
        <v>0</v>
      </c>
      <c r="M229" s="47">
        <f t="shared" si="39"/>
        <v>0</v>
      </c>
      <c r="N229" s="57"/>
      <c r="O229" s="38">
        <v>213</v>
      </c>
      <c r="P229" s="58">
        <f t="shared" si="43"/>
        <v>121262</v>
      </c>
      <c r="Q229" s="47">
        <f t="shared" si="44"/>
        <v>0</v>
      </c>
      <c r="R229" s="47">
        <f>IF(S228&lt;1,0,-'New Lease Yearly'!$K$4/'New Lease Yearly'!$L$4)</f>
        <v>0</v>
      </c>
      <c r="S229" s="47">
        <f t="shared" si="40"/>
        <v>0</v>
      </c>
      <c r="AE229"/>
      <c r="AF229" s="6"/>
    </row>
    <row r="230" spans="1:32" x14ac:dyDescent="0.25">
      <c r="A230" s="53">
        <f t="shared" si="41"/>
        <v>214</v>
      </c>
      <c r="B230" s="29">
        <f t="shared" si="35"/>
        <v>0</v>
      </c>
      <c r="C230" s="9" t="str">
        <f>IF(D230=0,"-",IF('New Lease Yearly'!$H$4="Yearly",EDATE(C229,12),IF('New Lease Yearly'!$H$4="Quarterly",EDATE(C229,3),EDATE(C229,1))))</f>
        <v>-</v>
      </c>
      <c r="D230" s="54">
        <f>IF(A230&gt;'New Lease Yearly'!$E$4,0,'New Lease Yearly'!$G$4)*((1+$M$4)^(((((IF($H$4="Yearly",ROUNDDOWN(IF(A230-($N$4)&lt;0,0,((A230-($N$4)/(($N$4))))/($N$4)),0),IF($H$4="Monthly",ROUNDDOWN(IF(A230-($N$4*12)&lt;0,0,((A230-(12*$N$4)/((12*$N$4))))/($N$4*12)),0),ROUNDDOWN(IF(A230-($N$4*4)&lt;0,0,((A230-(4*$N$4)/((4*$N$4))))/($N$4*4)),0)))))))))+(IF(A230=$E$4,$J$4,0))</f>
        <v>0</v>
      </c>
      <c r="E230" s="49">
        <f>IF(D230=0,0,1/((1+IF('New Lease Yearly'!$H$4="Yearly",'New Lease Yearly'!$D$4,IF('New Lease Yearly'!$H$4="Quarterly",'New Lease Yearly'!$D$4/4,'New Lease Yearly'!$D$4/12)))^IF($E$17=1,A229,A230)))</f>
        <v>0</v>
      </c>
      <c r="F230" s="55">
        <f t="shared" si="36"/>
        <v>0</v>
      </c>
      <c r="G230" s="56"/>
      <c r="H230" s="38">
        <f t="shared" si="42"/>
        <v>214</v>
      </c>
      <c r="I230" s="9" t="str">
        <f t="shared" si="37"/>
        <v>-</v>
      </c>
      <c r="J230" s="47">
        <f>IF(H230&gt;'New Lease Yearly'!$E$4,0,M229)</f>
        <v>0</v>
      </c>
      <c r="K230" s="47">
        <f>IF(IF('New Lease Yearly'!$H$4="Yearly",J230*'New Lease Yearly'!$D$4,IF('New Lease Yearly'!$H$4="Quarterly",J230*('New Lease Yearly'!$D$4/4),J230*'New Lease Yearly'!$D$4/12))&gt;0,IF('New Lease Yearly'!$H$4="Yearly",J230*'New Lease Yearly'!$D$4,IF('New Lease Yearly'!$H$4="Quarterly",J230*('New Lease Yearly'!$D$4/4),J230*'New Lease Yearly'!$D$4/12)),-L230-J230)</f>
        <v>0</v>
      </c>
      <c r="L230" s="47">
        <f t="shared" si="38"/>
        <v>0</v>
      </c>
      <c r="M230" s="47">
        <f t="shared" si="39"/>
        <v>0</v>
      </c>
      <c r="N230" s="57"/>
      <c r="O230" s="38">
        <v>214</v>
      </c>
      <c r="P230" s="58">
        <f t="shared" si="43"/>
        <v>121628</v>
      </c>
      <c r="Q230" s="47">
        <f t="shared" si="44"/>
        <v>0</v>
      </c>
      <c r="R230" s="47">
        <f>IF(S229&lt;1,0,-'New Lease Yearly'!$K$4/'New Lease Yearly'!$L$4)</f>
        <v>0</v>
      </c>
      <c r="S230" s="47">
        <f t="shared" si="40"/>
        <v>0</v>
      </c>
      <c r="AE230"/>
      <c r="AF230" s="6"/>
    </row>
    <row r="231" spans="1:32" x14ac:dyDescent="0.25">
      <c r="A231" s="53">
        <f t="shared" si="41"/>
        <v>215</v>
      </c>
      <c r="B231" s="29">
        <f t="shared" si="35"/>
        <v>0</v>
      </c>
      <c r="C231" s="9" t="str">
        <f>IF(D231=0,"-",IF('New Lease Yearly'!$H$4="Yearly",EDATE(C230,12),IF('New Lease Yearly'!$H$4="Quarterly",EDATE(C230,3),EDATE(C230,1))))</f>
        <v>-</v>
      </c>
      <c r="D231" s="54">
        <f>IF(A231&gt;'New Lease Yearly'!$E$4,0,'New Lease Yearly'!$G$4)*((1+$M$4)^(((((IF($H$4="Yearly",ROUNDDOWN(IF(A231-($N$4)&lt;0,0,((A231-($N$4)/(($N$4))))/($N$4)),0),IF($H$4="Monthly",ROUNDDOWN(IF(A231-($N$4*12)&lt;0,0,((A231-(12*$N$4)/((12*$N$4))))/($N$4*12)),0),ROUNDDOWN(IF(A231-($N$4*4)&lt;0,0,((A231-(4*$N$4)/((4*$N$4))))/($N$4*4)),0)))))))))+(IF(A231=$E$4,$J$4,0))</f>
        <v>0</v>
      </c>
      <c r="E231" s="49">
        <f>IF(D231=0,0,1/((1+IF('New Lease Yearly'!$H$4="Yearly",'New Lease Yearly'!$D$4,IF('New Lease Yearly'!$H$4="Quarterly",'New Lease Yearly'!$D$4/4,'New Lease Yearly'!$D$4/12)))^IF($E$17=1,A230,A231)))</f>
        <v>0</v>
      </c>
      <c r="F231" s="55">
        <f t="shared" si="36"/>
        <v>0</v>
      </c>
      <c r="G231" s="56"/>
      <c r="H231" s="38">
        <f t="shared" si="42"/>
        <v>215</v>
      </c>
      <c r="I231" s="9" t="str">
        <f t="shared" si="37"/>
        <v>-</v>
      </c>
      <c r="J231" s="47">
        <f>IF(H231&gt;'New Lease Yearly'!$E$4,0,M230)</f>
        <v>0</v>
      </c>
      <c r="K231" s="47">
        <f>IF(IF('New Lease Yearly'!$H$4="Yearly",J231*'New Lease Yearly'!$D$4,IF('New Lease Yearly'!$H$4="Quarterly",J231*('New Lease Yearly'!$D$4/4),J231*'New Lease Yearly'!$D$4/12))&gt;0,IF('New Lease Yearly'!$H$4="Yearly",J231*'New Lease Yearly'!$D$4,IF('New Lease Yearly'!$H$4="Quarterly",J231*('New Lease Yearly'!$D$4/4),J231*'New Lease Yearly'!$D$4/12)),-L231-J231)</f>
        <v>0</v>
      </c>
      <c r="L231" s="47">
        <f t="shared" si="38"/>
        <v>0</v>
      </c>
      <c r="M231" s="47">
        <f t="shared" si="39"/>
        <v>0</v>
      </c>
      <c r="N231" s="57"/>
      <c r="O231" s="38">
        <v>215</v>
      </c>
      <c r="P231" s="58">
        <f t="shared" si="43"/>
        <v>121993</v>
      </c>
      <c r="Q231" s="47">
        <f t="shared" si="44"/>
        <v>0</v>
      </c>
      <c r="R231" s="47">
        <f>IF(S230&lt;1,0,-'New Lease Yearly'!$K$4/'New Lease Yearly'!$L$4)</f>
        <v>0</v>
      </c>
      <c r="S231" s="47">
        <f t="shared" si="40"/>
        <v>0</v>
      </c>
      <c r="AE231"/>
      <c r="AF231" s="6"/>
    </row>
    <row r="232" spans="1:32" x14ac:dyDescent="0.25">
      <c r="A232" s="53">
        <f t="shared" si="41"/>
        <v>216</v>
      </c>
      <c r="B232" s="29">
        <f t="shared" si="35"/>
        <v>0</v>
      </c>
      <c r="C232" s="9" t="str">
        <f>IF(D232=0,"-",IF('New Lease Yearly'!$H$4="Yearly",EDATE(C231,12),IF('New Lease Yearly'!$H$4="Quarterly",EDATE(C231,3),EDATE(C231,1))))</f>
        <v>-</v>
      </c>
      <c r="D232" s="54">
        <f>IF(A232&gt;'New Lease Yearly'!$E$4,0,'New Lease Yearly'!$G$4)*((1+$M$4)^(((((IF($H$4="Yearly",ROUNDDOWN(IF(A232-($N$4)&lt;0,0,((A232-($N$4)/(($N$4))))/($N$4)),0),IF($H$4="Monthly",ROUNDDOWN(IF(A232-($N$4*12)&lt;0,0,((A232-(12*$N$4)/((12*$N$4))))/($N$4*12)),0),ROUNDDOWN(IF(A232-($N$4*4)&lt;0,0,((A232-(4*$N$4)/((4*$N$4))))/($N$4*4)),0)))))))))+(IF(A232=$E$4,$J$4,0))</f>
        <v>0</v>
      </c>
      <c r="E232" s="49">
        <f>IF(D232=0,0,1/((1+IF('New Lease Yearly'!$H$4="Yearly",'New Lease Yearly'!$D$4,IF('New Lease Yearly'!$H$4="Quarterly",'New Lease Yearly'!$D$4/4,'New Lease Yearly'!$D$4/12)))^IF($E$17=1,A231,A232)))</f>
        <v>0</v>
      </c>
      <c r="F232" s="55">
        <f t="shared" si="36"/>
        <v>0</v>
      </c>
      <c r="G232" s="56"/>
      <c r="H232" s="38">
        <f t="shared" si="42"/>
        <v>216</v>
      </c>
      <c r="I232" s="9" t="str">
        <f t="shared" si="37"/>
        <v>-</v>
      </c>
      <c r="J232" s="47">
        <f>IF(H232&gt;'New Lease Yearly'!$E$4,0,M231)</f>
        <v>0</v>
      </c>
      <c r="K232" s="47">
        <f>IF(IF('New Lease Yearly'!$H$4="Yearly",J232*'New Lease Yearly'!$D$4,IF('New Lease Yearly'!$H$4="Quarterly",J232*('New Lease Yearly'!$D$4/4),J232*'New Lease Yearly'!$D$4/12))&gt;0,IF('New Lease Yearly'!$H$4="Yearly",J232*'New Lease Yearly'!$D$4,IF('New Lease Yearly'!$H$4="Quarterly",J232*('New Lease Yearly'!$D$4/4),J232*'New Lease Yearly'!$D$4/12)),-L232-J232)</f>
        <v>0</v>
      </c>
      <c r="L232" s="47">
        <f t="shared" si="38"/>
        <v>0</v>
      </c>
      <c r="M232" s="47">
        <f t="shared" si="39"/>
        <v>0</v>
      </c>
      <c r="N232" s="57"/>
      <c r="O232" s="38">
        <v>216</v>
      </c>
      <c r="P232" s="58">
        <f t="shared" si="43"/>
        <v>122358</v>
      </c>
      <c r="Q232" s="47">
        <f t="shared" si="44"/>
        <v>0</v>
      </c>
      <c r="R232" s="47">
        <f>IF(S231&lt;1,0,-'New Lease Yearly'!$K$4/'New Lease Yearly'!$L$4)</f>
        <v>0</v>
      </c>
      <c r="S232" s="47">
        <f t="shared" si="40"/>
        <v>0</v>
      </c>
      <c r="AE232"/>
      <c r="AF232" s="6"/>
    </row>
    <row r="233" spans="1:32" x14ac:dyDescent="0.25">
      <c r="A233" s="53">
        <f t="shared" si="41"/>
        <v>217</v>
      </c>
      <c r="B233" s="29">
        <f t="shared" si="35"/>
        <v>0</v>
      </c>
      <c r="C233" s="9" t="str">
        <f>IF(D233=0,"-",IF('New Lease Yearly'!$H$4="Yearly",EDATE(C232,12),IF('New Lease Yearly'!$H$4="Quarterly",EDATE(C232,3),EDATE(C232,1))))</f>
        <v>-</v>
      </c>
      <c r="D233" s="54">
        <f>IF(A233&gt;'New Lease Yearly'!$E$4,0,'New Lease Yearly'!$G$4)*((1+$M$4)^(((((IF($H$4="Yearly",ROUNDDOWN(IF(A233-($N$4)&lt;0,0,((A233-($N$4)/(($N$4))))/($N$4)),0),IF($H$4="Monthly",ROUNDDOWN(IF(A233-($N$4*12)&lt;0,0,((A233-(12*$N$4)/((12*$N$4))))/($N$4*12)),0),ROUNDDOWN(IF(A233-($N$4*4)&lt;0,0,((A233-(4*$N$4)/((4*$N$4))))/($N$4*4)),0)))))))))+(IF(A233=$E$4,$J$4,0))</f>
        <v>0</v>
      </c>
      <c r="E233" s="49">
        <f>IF(D233=0,0,1/((1+IF('New Lease Yearly'!$H$4="Yearly",'New Lease Yearly'!$D$4,IF('New Lease Yearly'!$H$4="Quarterly",'New Lease Yearly'!$D$4/4,'New Lease Yearly'!$D$4/12)))^IF($E$17=1,A232,A233)))</f>
        <v>0</v>
      </c>
      <c r="F233" s="55">
        <f t="shared" si="36"/>
        <v>0</v>
      </c>
      <c r="G233" s="56"/>
      <c r="H233" s="38">
        <f t="shared" si="42"/>
        <v>217</v>
      </c>
      <c r="I233" s="9" t="str">
        <f t="shared" si="37"/>
        <v>-</v>
      </c>
      <c r="J233" s="47">
        <f>IF(H233&gt;'New Lease Yearly'!$E$4,0,M232)</f>
        <v>0</v>
      </c>
      <c r="K233" s="47">
        <f>IF(IF('New Lease Yearly'!$H$4="Yearly",J233*'New Lease Yearly'!$D$4,IF('New Lease Yearly'!$H$4="Quarterly",J233*('New Lease Yearly'!$D$4/4),J233*'New Lease Yearly'!$D$4/12))&gt;0,IF('New Lease Yearly'!$H$4="Yearly",J233*'New Lease Yearly'!$D$4,IF('New Lease Yearly'!$H$4="Quarterly",J233*('New Lease Yearly'!$D$4/4),J233*'New Lease Yearly'!$D$4/12)),-L233-J233)</f>
        <v>0</v>
      </c>
      <c r="L233" s="47">
        <f t="shared" si="38"/>
        <v>0</v>
      </c>
      <c r="M233" s="47">
        <f t="shared" si="39"/>
        <v>0</v>
      </c>
      <c r="N233" s="57"/>
      <c r="O233" s="38">
        <v>217</v>
      </c>
      <c r="P233" s="58">
        <f t="shared" si="43"/>
        <v>122723</v>
      </c>
      <c r="Q233" s="47">
        <f t="shared" si="44"/>
        <v>0</v>
      </c>
      <c r="R233" s="47">
        <f>IF(S232&lt;1,0,-'New Lease Yearly'!$K$4/'New Lease Yearly'!$L$4)</f>
        <v>0</v>
      </c>
      <c r="S233" s="47">
        <f t="shared" si="40"/>
        <v>0</v>
      </c>
      <c r="AE233"/>
      <c r="AF233" s="6"/>
    </row>
    <row r="234" spans="1:32" x14ac:dyDescent="0.25">
      <c r="A234" s="53">
        <f t="shared" si="41"/>
        <v>218</v>
      </c>
      <c r="B234" s="29">
        <f t="shared" si="35"/>
        <v>0</v>
      </c>
      <c r="C234" s="9" t="str">
        <f>IF(D234=0,"-",IF('New Lease Yearly'!$H$4="Yearly",EDATE(C233,12),IF('New Lease Yearly'!$H$4="Quarterly",EDATE(C233,3),EDATE(C233,1))))</f>
        <v>-</v>
      </c>
      <c r="D234" s="54">
        <f>IF(A234&gt;'New Lease Yearly'!$E$4,0,'New Lease Yearly'!$G$4)*((1+$M$4)^(((((IF($H$4="Yearly",ROUNDDOWN(IF(A234-($N$4)&lt;0,0,((A234-($N$4)/(($N$4))))/($N$4)),0),IF($H$4="Monthly",ROUNDDOWN(IF(A234-($N$4*12)&lt;0,0,((A234-(12*$N$4)/((12*$N$4))))/($N$4*12)),0),ROUNDDOWN(IF(A234-($N$4*4)&lt;0,0,((A234-(4*$N$4)/((4*$N$4))))/($N$4*4)),0)))))))))+(IF(A234=$E$4,$J$4,0))</f>
        <v>0</v>
      </c>
      <c r="E234" s="49">
        <f>IF(D234=0,0,1/((1+IF('New Lease Yearly'!$H$4="Yearly",'New Lease Yearly'!$D$4,IF('New Lease Yearly'!$H$4="Quarterly",'New Lease Yearly'!$D$4/4,'New Lease Yearly'!$D$4/12)))^IF($E$17=1,A233,A234)))</f>
        <v>0</v>
      </c>
      <c r="F234" s="55">
        <f t="shared" si="36"/>
        <v>0</v>
      </c>
      <c r="G234" s="56"/>
      <c r="H234" s="38">
        <f t="shared" si="42"/>
        <v>218</v>
      </c>
      <c r="I234" s="9" t="str">
        <f t="shared" si="37"/>
        <v>-</v>
      </c>
      <c r="J234" s="47">
        <f>IF(H234&gt;'New Lease Yearly'!$E$4,0,M233)</f>
        <v>0</v>
      </c>
      <c r="K234" s="47">
        <f>IF(IF('New Lease Yearly'!$H$4="Yearly",J234*'New Lease Yearly'!$D$4,IF('New Lease Yearly'!$H$4="Quarterly",J234*('New Lease Yearly'!$D$4/4),J234*'New Lease Yearly'!$D$4/12))&gt;0,IF('New Lease Yearly'!$H$4="Yearly",J234*'New Lease Yearly'!$D$4,IF('New Lease Yearly'!$H$4="Quarterly",J234*('New Lease Yearly'!$D$4/4),J234*'New Lease Yearly'!$D$4/12)),-L234-J234)</f>
        <v>0</v>
      </c>
      <c r="L234" s="47">
        <f t="shared" si="38"/>
        <v>0</v>
      </c>
      <c r="M234" s="47">
        <f t="shared" si="39"/>
        <v>0</v>
      </c>
      <c r="N234" s="57"/>
      <c r="O234" s="38">
        <v>218</v>
      </c>
      <c r="P234" s="58">
        <f t="shared" si="43"/>
        <v>123089</v>
      </c>
      <c r="Q234" s="47">
        <f t="shared" si="44"/>
        <v>0</v>
      </c>
      <c r="R234" s="47">
        <f>IF(S233&lt;1,0,-'New Lease Yearly'!$K$4/'New Lease Yearly'!$L$4)</f>
        <v>0</v>
      </c>
      <c r="S234" s="47">
        <f t="shared" si="40"/>
        <v>0</v>
      </c>
      <c r="AE234"/>
      <c r="AF234" s="6"/>
    </row>
    <row r="235" spans="1:32" x14ac:dyDescent="0.25">
      <c r="A235" s="53">
        <f t="shared" si="41"/>
        <v>219</v>
      </c>
      <c r="B235" s="29">
        <f t="shared" si="35"/>
        <v>0</v>
      </c>
      <c r="C235" s="9" t="str">
        <f>IF(D235=0,"-",IF('New Lease Yearly'!$H$4="Yearly",EDATE(C234,12),IF('New Lease Yearly'!$H$4="Quarterly",EDATE(C234,3),EDATE(C234,1))))</f>
        <v>-</v>
      </c>
      <c r="D235" s="54">
        <f>IF(A235&gt;'New Lease Yearly'!$E$4,0,'New Lease Yearly'!$G$4)*((1+$M$4)^(((((IF($H$4="Yearly",ROUNDDOWN(IF(A235-($N$4)&lt;0,0,((A235-($N$4)/(($N$4))))/($N$4)),0),IF($H$4="Monthly",ROUNDDOWN(IF(A235-($N$4*12)&lt;0,0,((A235-(12*$N$4)/((12*$N$4))))/($N$4*12)),0),ROUNDDOWN(IF(A235-($N$4*4)&lt;0,0,((A235-(4*$N$4)/((4*$N$4))))/($N$4*4)),0)))))))))+(IF(A235=$E$4,$J$4,0))</f>
        <v>0</v>
      </c>
      <c r="E235" s="49">
        <f>IF(D235=0,0,1/((1+IF('New Lease Yearly'!$H$4="Yearly",'New Lease Yearly'!$D$4,IF('New Lease Yearly'!$H$4="Quarterly",'New Lease Yearly'!$D$4/4,'New Lease Yearly'!$D$4/12)))^IF($E$17=1,A234,A235)))</f>
        <v>0</v>
      </c>
      <c r="F235" s="55">
        <f t="shared" si="36"/>
        <v>0</v>
      </c>
      <c r="G235" s="56"/>
      <c r="H235" s="38">
        <f t="shared" si="42"/>
        <v>219</v>
      </c>
      <c r="I235" s="9" t="str">
        <f t="shared" si="37"/>
        <v>-</v>
      </c>
      <c r="J235" s="47">
        <f>IF(H235&gt;'New Lease Yearly'!$E$4,0,M234)</f>
        <v>0</v>
      </c>
      <c r="K235" s="47">
        <f>IF(IF('New Lease Yearly'!$H$4="Yearly",J235*'New Lease Yearly'!$D$4,IF('New Lease Yearly'!$H$4="Quarterly",J235*('New Lease Yearly'!$D$4/4),J235*'New Lease Yearly'!$D$4/12))&gt;0,IF('New Lease Yearly'!$H$4="Yearly",J235*'New Lease Yearly'!$D$4,IF('New Lease Yearly'!$H$4="Quarterly",J235*('New Lease Yearly'!$D$4/4),J235*'New Lease Yearly'!$D$4/12)),-L235-J235)</f>
        <v>0</v>
      </c>
      <c r="L235" s="47">
        <f t="shared" si="38"/>
        <v>0</v>
      </c>
      <c r="M235" s="47">
        <f t="shared" si="39"/>
        <v>0</v>
      </c>
      <c r="N235" s="57"/>
      <c r="O235" s="38">
        <v>219</v>
      </c>
      <c r="P235" s="58">
        <f t="shared" si="43"/>
        <v>123454</v>
      </c>
      <c r="Q235" s="47">
        <f t="shared" si="44"/>
        <v>0</v>
      </c>
      <c r="R235" s="47">
        <f>IF(S234&lt;1,0,-'New Lease Yearly'!$K$4/'New Lease Yearly'!$L$4)</f>
        <v>0</v>
      </c>
      <c r="S235" s="47">
        <f t="shared" si="40"/>
        <v>0</v>
      </c>
      <c r="AE235"/>
      <c r="AF235" s="6"/>
    </row>
    <row r="236" spans="1:32" x14ac:dyDescent="0.25">
      <c r="A236" s="53">
        <f t="shared" si="41"/>
        <v>220</v>
      </c>
      <c r="B236" s="29">
        <f t="shared" si="35"/>
        <v>0</v>
      </c>
      <c r="C236" s="9" t="str">
        <f>IF(D236=0,"-",IF('New Lease Yearly'!$H$4="Yearly",EDATE(C235,12),IF('New Lease Yearly'!$H$4="Quarterly",EDATE(C235,3),EDATE(C235,1))))</f>
        <v>-</v>
      </c>
      <c r="D236" s="54">
        <f>IF(A236&gt;'New Lease Yearly'!$E$4,0,'New Lease Yearly'!$G$4)*((1+$M$4)^(((((IF($H$4="Yearly",ROUNDDOWN(IF(A236-($N$4)&lt;0,0,((A236-($N$4)/(($N$4))))/($N$4)),0),IF($H$4="Monthly",ROUNDDOWN(IF(A236-($N$4*12)&lt;0,0,((A236-(12*$N$4)/((12*$N$4))))/($N$4*12)),0),ROUNDDOWN(IF(A236-($N$4*4)&lt;0,0,((A236-(4*$N$4)/((4*$N$4))))/($N$4*4)),0)))))))))+(IF(A236=$E$4,$J$4,0))</f>
        <v>0</v>
      </c>
      <c r="E236" s="49">
        <f>IF(D236=0,0,1/((1+IF('New Lease Yearly'!$H$4="Yearly",'New Lease Yearly'!$D$4,IF('New Lease Yearly'!$H$4="Quarterly",'New Lease Yearly'!$D$4/4,'New Lease Yearly'!$D$4/12)))^IF($E$17=1,A235,A236)))</f>
        <v>0</v>
      </c>
      <c r="F236" s="55">
        <f t="shared" si="36"/>
        <v>0</v>
      </c>
      <c r="G236" s="56"/>
      <c r="H236" s="38">
        <f t="shared" si="42"/>
        <v>220</v>
      </c>
      <c r="I236" s="9" t="str">
        <f t="shared" si="37"/>
        <v>-</v>
      </c>
      <c r="J236" s="47">
        <f>IF(H236&gt;'New Lease Yearly'!$E$4,0,M235)</f>
        <v>0</v>
      </c>
      <c r="K236" s="47">
        <f>IF(IF('New Lease Yearly'!$H$4="Yearly",J236*'New Lease Yearly'!$D$4,IF('New Lease Yearly'!$H$4="Quarterly",J236*('New Lease Yearly'!$D$4/4),J236*'New Lease Yearly'!$D$4/12))&gt;0,IF('New Lease Yearly'!$H$4="Yearly",J236*'New Lease Yearly'!$D$4,IF('New Lease Yearly'!$H$4="Quarterly",J236*('New Lease Yearly'!$D$4/4),J236*'New Lease Yearly'!$D$4/12)),-L236-J236)</f>
        <v>0</v>
      </c>
      <c r="L236" s="47">
        <f t="shared" si="38"/>
        <v>0</v>
      </c>
      <c r="M236" s="47">
        <f t="shared" si="39"/>
        <v>0</v>
      </c>
      <c r="N236" s="57"/>
      <c r="O236" s="38">
        <v>220</v>
      </c>
      <c r="P236" s="58">
        <f t="shared" si="43"/>
        <v>123819</v>
      </c>
      <c r="Q236" s="47">
        <f t="shared" si="44"/>
        <v>0</v>
      </c>
      <c r="R236" s="47">
        <f>IF(S235&lt;1,0,-'New Lease Yearly'!$K$4/'New Lease Yearly'!$L$4)</f>
        <v>0</v>
      </c>
      <c r="S236" s="47">
        <f t="shared" si="40"/>
        <v>0</v>
      </c>
      <c r="AE236"/>
      <c r="AF236" s="6"/>
    </row>
    <row r="237" spans="1:32" x14ac:dyDescent="0.25">
      <c r="A237" s="53">
        <f t="shared" si="41"/>
        <v>221</v>
      </c>
      <c r="B237" s="29">
        <f t="shared" si="35"/>
        <v>0</v>
      </c>
      <c r="C237" s="9" t="str">
        <f>IF(D237=0,"-",IF('New Lease Yearly'!$H$4="Yearly",EDATE(C236,12),IF('New Lease Yearly'!$H$4="Quarterly",EDATE(C236,3),EDATE(C236,1))))</f>
        <v>-</v>
      </c>
      <c r="D237" s="54">
        <f>IF(A237&gt;'New Lease Yearly'!$E$4,0,'New Lease Yearly'!$G$4)*((1+$M$4)^(((((IF($H$4="Yearly",ROUNDDOWN(IF(A237-($N$4)&lt;0,0,((A237-($N$4)/(($N$4))))/($N$4)),0),IF($H$4="Monthly",ROUNDDOWN(IF(A237-($N$4*12)&lt;0,0,((A237-(12*$N$4)/((12*$N$4))))/($N$4*12)),0),ROUNDDOWN(IF(A237-($N$4*4)&lt;0,0,((A237-(4*$N$4)/((4*$N$4))))/($N$4*4)),0)))))))))+(IF(A237=$E$4,$J$4,0))</f>
        <v>0</v>
      </c>
      <c r="E237" s="49">
        <f>IF(D237=0,0,1/((1+IF('New Lease Yearly'!$H$4="Yearly",'New Lease Yearly'!$D$4,IF('New Lease Yearly'!$H$4="Quarterly",'New Lease Yearly'!$D$4/4,'New Lease Yearly'!$D$4/12)))^IF($E$17=1,A236,A237)))</f>
        <v>0</v>
      </c>
      <c r="F237" s="55">
        <f t="shared" si="36"/>
        <v>0</v>
      </c>
      <c r="G237" s="56"/>
      <c r="H237" s="38">
        <f t="shared" si="42"/>
        <v>221</v>
      </c>
      <c r="I237" s="9" t="str">
        <f t="shared" si="37"/>
        <v>-</v>
      </c>
      <c r="J237" s="47">
        <f>IF(H237&gt;'New Lease Yearly'!$E$4,0,M236)</f>
        <v>0</v>
      </c>
      <c r="K237" s="47">
        <f>IF(IF('New Lease Yearly'!$H$4="Yearly",J237*'New Lease Yearly'!$D$4,IF('New Lease Yearly'!$H$4="Quarterly",J237*('New Lease Yearly'!$D$4/4),J237*'New Lease Yearly'!$D$4/12))&gt;0,IF('New Lease Yearly'!$H$4="Yearly",J237*'New Lease Yearly'!$D$4,IF('New Lease Yearly'!$H$4="Quarterly",J237*('New Lease Yearly'!$D$4/4),J237*'New Lease Yearly'!$D$4/12)),-L237-J237)</f>
        <v>0</v>
      </c>
      <c r="L237" s="47">
        <f t="shared" si="38"/>
        <v>0</v>
      </c>
      <c r="M237" s="47">
        <f t="shared" si="39"/>
        <v>0</v>
      </c>
      <c r="N237" s="57"/>
      <c r="O237" s="38">
        <v>221</v>
      </c>
      <c r="P237" s="58">
        <f t="shared" si="43"/>
        <v>124184</v>
      </c>
      <c r="Q237" s="47">
        <f t="shared" si="44"/>
        <v>0</v>
      </c>
      <c r="R237" s="47">
        <f>IF(S236&lt;1,0,-'New Lease Yearly'!$K$4/'New Lease Yearly'!$L$4)</f>
        <v>0</v>
      </c>
      <c r="S237" s="47">
        <f t="shared" si="40"/>
        <v>0</v>
      </c>
      <c r="AE237"/>
      <c r="AF237" s="6"/>
    </row>
    <row r="238" spans="1:32" x14ac:dyDescent="0.25">
      <c r="A238" s="53">
        <f t="shared" si="41"/>
        <v>222</v>
      </c>
      <c r="B238" s="29">
        <f t="shared" si="35"/>
        <v>0</v>
      </c>
      <c r="C238" s="9" t="str">
        <f>IF(D238=0,"-",IF('New Lease Yearly'!$H$4="Yearly",EDATE(C237,12),IF('New Lease Yearly'!$H$4="Quarterly",EDATE(C237,3),EDATE(C237,1))))</f>
        <v>-</v>
      </c>
      <c r="D238" s="54">
        <f>IF(A238&gt;'New Lease Yearly'!$E$4,0,'New Lease Yearly'!$G$4)*((1+$M$4)^(((((IF($H$4="Yearly",ROUNDDOWN(IF(A238-($N$4)&lt;0,0,((A238-($N$4)/(($N$4))))/($N$4)),0),IF($H$4="Monthly",ROUNDDOWN(IF(A238-($N$4*12)&lt;0,0,((A238-(12*$N$4)/((12*$N$4))))/($N$4*12)),0),ROUNDDOWN(IF(A238-($N$4*4)&lt;0,0,((A238-(4*$N$4)/((4*$N$4))))/($N$4*4)),0)))))))))+(IF(A238=$E$4,$J$4,0))</f>
        <v>0</v>
      </c>
      <c r="E238" s="49">
        <f>IF(D238=0,0,1/((1+IF('New Lease Yearly'!$H$4="Yearly",'New Lease Yearly'!$D$4,IF('New Lease Yearly'!$H$4="Quarterly",'New Lease Yearly'!$D$4/4,'New Lease Yearly'!$D$4/12)))^IF($E$17=1,A237,A238)))</f>
        <v>0</v>
      </c>
      <c r="F238" s="55">
        <f t="shared" si="36"/>
        <v>0</v>
      </c>
      <c r="G238" s="56"/>
      <c r="H238" s="38">
        <f t="shared" si="42"/>
        <v>222</v>
      </c>
      <c r="I238" s="9" t="str">
        <f t="shared" si="37"/>
        <v>-</v>
      </c>
      <c r="J238" s="47">
        <f>IF(H238&gt;'New Lease Yearly'!$E$4,0,M237)</f>
        <v>0</v>
      </c>
      <c r="K238" s="47">
        <f>IF(IF('New Lease Yearly'!$H$4="Yearly",J238*'New Lease Yearly'!$D$4,IF('New Lease Yearly'!$H$4="Quarterly",J238*('New Lease Yearly'!$D$4/4),J238*'New Lease Yearly'!$D$4/12))&gt;0,IF('New Lease Yearly'!$H$4="Yearly",J238*'New Lease Yearly'!$D$4,IF('New Lease Yearly'!$H$4="Quarterly",J238*('New Lease Yearly'!$D$4/4),J238*'New Lease Yearly'!$D$4/12)),-L238-J238)</f>
        <v>0</v>
      </c>
      <c r="L238" s="47">
        <f t="shared" si="38"/>
        <v>0</v>
      </c>
      <c r="M238" s="47">
        <f t="shared" si="39"/>
        <v>0</v>
      </c>
      <c r="N238" s="57"/>
      <c r="O238" s="38">
        <v>222</v>
      </c>
      <c r="P238" s="58">
        <f t="shared" si="43"/>
        <v>124550</v>
      </c>
      <c r="Q238" s="47">
        <f t="shared" si="44"/>
        <v>0</v>
      </c>
      <c r="R238" s="47">
        <f>IF(S237&lt;1,0,-'New Lease Yearly'!$K$4/'New Lease Yearly'!$L$4)</f>
        <v>0</v>
      </c>
      <c r="S238" s="47">
        <f t="shared" si="40"/>
        <v>0</v>
      </c>
      <c r="AE238"/>
      <c r="AF238" s="6"/>
    </row>
    <row r="239" spans="1:32" x14ac:dyDescent="0.25">
      <c r="A239" s="53">
        <f t="shared" si="41"/>
        <v>223</v>
      </c>
      <c r="B239" s="29">
        <f t="shared" si="35"/>
        <v>0</v>
      </c>
      <c r="C239" s="9" t="str">
        <f>IF(D239=0,"-",IF('New Lease Yearly'!$H$4="Yearly",EDATE(C238,12),IF('New Lease Yearly'!$H$4="Quarterly",EDATE(C238,3),EDATE(C238,1))))</f>
        <v>-</v>
      </c>
      <c r="D239" s="54">
        <f>IF(A239&gt;'New Lease Yearly'!$E$4,0,'New Lease Yearly'!$G$4)*((1+$M$4)^(((((IF($H$4="Yearly",ROUNDDOWN(IF(A239-($N$4)&lt;0,0,((A239-($N$4)/(($N$4))))/($N$4)),0),IF($H$4="Monthly",ROUNDDOWN(IF(A239-($N$4*12)&lt;0,0,((A239-(12*$N$4)/((12*$N$4))))/($N$4*12)),0),ROUNDDOWN(IF(A239-($N$4*4)&lt;0,0,((A239-(4*$N$4)/((4*$N$4))))/($N$4*4)),0)))))))))+(IF(A239=$E$4,$J$4,0))</f>
        <v>0</v>
      </c>
      <c r="E239" s="49">
        <f>IF(D239=0,0,1/((1+IF('New Lease Yearly'!$H$4="Yearly",'New Lease Yearly'!$D$4,IF('New Lease Yearly'!$H$4="Quarterly",'New Lease Yearly'!$D$4/4,'New Lease Yearly'!$D$4/12)))^IF($E$17=1,A238,A239)))</f>
        <v>0</v>
      </c>
      <c r="F239" s="55">
        <f t="shared" si="36"/>
        <v>0</v>
      </c>
      <c r="G239" s="56"/>
      <c r="H239" s="38">
        <f t="shared" si="42"/>
        <v>223</v>
      </c>
      <c r="I239" s="9" t="str">
        <f t="shared" si="37"/>
        <v>-</v>
      </c>
      <c r="J239" s="47">
        <f>IF(H239&gt;'New Lease Yearly'!$E$4,0,M238)</f>
        <v>0</v>
      </c>
      <c r="K239" s="47">
        <f>IF(IF('New Lease Yearly'!$H$4="Yearly",J239*'New Lease Yearly'!$D$4,IF('New Lease Yearly'!$H$4="Quarterly",J239*('New Lease Yearly'!$D$4/4),J239*'New Lease Yearly'!$D$4/12))&gt;0,IF('New Lease Yearly'!$H$4="Yearly",J239*'New Lease Yearly'!$D$4,IF('New Lease Yearly'!$H$4="Quarterly",J239*('New Lease Yearly'!$D$4/4),J239*'New Lease Yearly'!$D$4/12)),-L239-J239)</f>
        <v>0</v>
      </c>
      <c r="L239" s="47">
        <f t="shared" si="38"/>
        <v>0</v>
      </c>
      <c r="M239" s="47">
        <f t="shared" si="39"/>
        <v>0</v>
      </c>
      <c r="N239" s="57"/>
      <c r="O239" s="38">
        <v>223</v>
      </c>
      <c r="P239" s="58">
        <f t="shared" si="43"/>
        <v>124915</v>
      </c>
      <c r="Q239" s="47">
        <f t="shared" si="44"/>
        <v>0</v>
      </c>
      <c r="R239" s="47">
        <f>IF(S238&lt;1,0,-'New Lease Yearly'!$K$4/'New Lease Yearly'!$L$4)</f>
        <v>0</v>
      </c>
      <c r="S239" s="47">
        <f t="shared" si="40"/>
        <v>0</v>
      </c>
      <c r="AE239"/>
      <c r="AF239" s="6"/>
    </row>
    <row r="240" spans="1:32" x14ac:dyDescent="0.25">
      <c r="A240" s="53">
        <f t="shared" si="41"/>
        <v>224</v>
      </c>
      <c r="B240" s="29">
        <f t="shared" si="35"/>
        <v>0</v>
      </c>
      <c r="C240" s="9" t="str">
        <f>IF(D240=0,"-",IF('New Lease Yearly'!$H$4="Yearly",EDATE(C239,12),IF('New Lease Yearly'!$H$4="Quarterly",EDATE(C239,3),EDATE(C239,1))))</f>
        <v>-</v>
      </c>
      <c r="D240" s="54">
        <f>IF(A240&gt;'New Lease Yearly'!$E$4,0,'New Lease Yearly'!$G$4)*((1+$M$4)^(((((IF($H$4="Yearly",ROUNDDOWN(IF(A240-($N$4)&lt;0,0,((A240-($N$4)/(($N$4))))/($N$4)),0),IF($H$4="Monthly",ROUNDDOWN(IF(A240-($N$4*12)&lt;0,0,((A240-(12*$N$4)/((12*$N$4))))/($N$4*12)),0),ROUNDDOWN(IF(A240-($N$4*4)&lt;0,0,((A240-(4*$N$4)/((4*$N$4))))/($N$4*4)),0)))))))))+(IF(A240=$E$4,$J$4,0))</f>
        <v>0</v>
      </c>
      <c r="E240" s="49">
        <f>IF(D240=0,0,1/((1+IF('New Lease Yearly'!$H$4="Yearly",'New Lease Yearly'!$D$4,IF('New Lease Yearly'!$H$4="Quarterly",'New Lease Yearly'!$D$4/4,'New Lease Yearly'!$D$4/12)))^IF($E$17=1,A239,A240)))</f>
        <v>0</v>
      </c>
      <c r="F240" s="55">
        <f t="shared" si="36"/>
        <v>0</v>
      </c>
      <c r="G240" s="56"/>
      <c r="H240" s="38">
        <f t="shared" si="42"/>
        <v>224</v>
      </c>
      <c r="I240" s="9" t="str">
        <f t="shared" si="37"/>
        <v>-</v>
      </c>
      <c r="J240" s="47">
        <f>IF(H240&gt;'New Lease Yearly'!$E$4,0,M239)</f>
        <v>0</v>
      </c>
      <c r="K240" s="47">
        <f>IF(IF('New Lease Yearly'!$H$4="Yearly",J240*'New Lease Yearly'!$D$4,IF('New Lease Yearly'!$H$4="Quarterly",J240*('New Lease Yearly'!$D$4/4),J240*'New Lease Yearly'!$D$4/12))&gt;0,IF('New Lease Yearly'!$H$4="Yearly",J240*'New Lease Yearly'!$D$4,IF('New Lease Yearly'!$H$4="Quarterly",J240*('New Lease Yearly'!$D$4/4),J240*'New Lease Yearly'!$D$4/12)),-L240-J240)</f>
        <v>0</v>
      </c>
      <c r="L240" s="47">
        <f t="shared" si="38"/>
        <v>0</v>
      </c>
      <c r="M240" s="47">
        <f t="shared" si="39"/>
        <v>0</v>
      </c>
      <c r="N240" s="57"/>
      <c r="O240" s="38">
        <v>224</v>
      </c>
      <c r="P240" s="58">
        <f t="shared" si="43"/>
        <v>125280</v>
      </c>
      <c r="Q240" s="47">
        <f t="shared" si="44"/>
        <v>0</v>
      </c>
      <c r="R240" s="47">
        <f>IF(S239&lt;1,0,-'New Lease Yearly'!$K$4/'New Lease Yearly'!$L$4)</f>
        <v>0</v>
      </c>
      <c r="S240" s="47">
        <f t="shared" si="40"/>
        <v>0</v>
      </c>
      <c r="AE240"/>
      <c r="AF240" s="6"/>
    </row>
    <row r="241" spans="1:32" x14ac:dyDescent="0.25">
      <c r="A241" s="53">
        <f t="shared" si="41"/>
        <v>225</v>
      </c>
      <c r="B241" s="29">
        <f t="shared" si="35"/>
        <v>0</v>
      </c>
      <c r="C241" s="9" t="str">
        <f>IF(D241=0,"-",IF('New Lease Yearly'!$H$4="Yearly",EDATE(C240,12),IF('New Lease Yearly'!$H$4="Quarterly",EDATE(C240,3),EDATE(C240,1))))</f>
        <v>-</v>
      </c>
      <c r="D241" s="54">
        <f>IF(A241&gt;'New Lease Yearly'!$E$4,0,'New Lease Yearly'!$G$4)*((1+$M$4)^(((((IF($H$4="Yearly",ROUNDDOWN(IF(A241-($N$4)&lt;0,0,((A241-($N$4)/(($N$4))))/($N$4)),0),IF($H$4="Monthly",ROUNDDOWN(IF(A241-($N$4*12)&lt;0,0,((A241-(12*$N$4)/((12*$N$4))))/($N$4*12)),0),ROUNDDOWN(IF(A241-($N$4*4)&lt;0,0,((A241-(4*$N$4)/((4*$N$4))))/($N$4*4)),0)))))))))+(IF(A241=$E$4,$J$4,0))</f>
        <v>0</v>
      </c>
      <c r="E241" s="49">
        <f>IF(D241=0,0,1/((1+IF('New Lease Yearly'!$H$4="Yearly",'New Lease Yearly'!$D$4,IF('New Lease Yearly'!$H$4="Quarterly",'New Lease Yearly'!$D$4/4,'New Lease Yearly'!$D$4/12)))^IF($E$17=1,A240,A241)))</f>
        <v>0</v>
      </c>
      <c r="F241" s="55">
        <f t="shared" si="36"/>
        <v>0</v>
      </c>
      <c r="G241" s="56"/>
      <c r="H241" s="38">
        <f t="shared" si="42"/>
        <v>225</v>
      </c>
      <c r="I241" s="9" t="str">
        <f t="shared" si="37"/>
        <v>-</v>
      </c>
      <c r="J241" s="47">
        <f>IF(H241&gt;'New Lease Yearly'!$E$4,0,M240)</f>
        <v>0</v>
      </c>
      <c r="K241" s="47">
        <f>IF(IF('New Lease Yearly'!$H$4="Yearly",J241*'New Lease Yearly'!$D$4,IF('New Lease Yearly'!$H$4="Quarterly",J241*('New Lease Yearly'!$D$4/4),J241*'New Lease Yearly'!$D$4/12))&gt;0,IF('New Lease Yearly'!$H$4="Yearly",J241*'New Lease Yearly'!$D$4,IF('New Lease Yearly'!$H$4="Quarterly",J241*('New Lease Yearly'!$D$4/4),J241*'New Lease Yearly'!$D$4/12)),-L241-J241)</f>
        <v>0</v>
      </c>
      <c r="L241" s="47">
        <f t="shared" si="38"/>
        <v>0</v>
      </c>
      <c r="M241" s="47">
        <f t="shared" si="39"/>
        <v>0</v>
      </c>
      <c r="N241" s="57"/>
      <c r="O241" s="38">
        <v>225</v>
      </c>
      <c r="P241" s="58">
        <f t="shared" si="43"/>
        <v>125645</v>
      </c>
      <c r="Q241" s="47">
        <f t="shared" si="44"/>
        <v>0</v>
      </c>
      <c r="R241" s="47">
        <f>IF(S240&lt;1,0,-'New Lease Yearly'!$K$4/'New Lease Yearly'!$L$4)</f>
        <v>0</v>
      </c>
      <c r="S241" s="47">
        <f t="shared" si="40"/>
        <v>0</v>
      </c>
      <c r="AE241"/>
      <c r="AF241" s="6"/>
    </row>
    <row r="242" spans="1:32" x14ac:dyDescent="0.25">
      <c r="A242" s="53">
        <f t="shared" si="41"/>
        <v>226</v>
      </c>
      <c r="B242" s="29">
        <f t="shared" si="35"/>
        <v>0</v>
      </c>
      <c r="C242" s="9" t="str">
        <f>IF(D242=0,"-",IF('New Lease Yearly'!$H$4="Yearly",EDATE(C241,12),IF('New Lease Yearly'!$H$4="Quarterly",EDATE(C241,3),EDATE(C241,1))))</f>
        <v>-</v>
      </c>
      <c r="D242" s="54">
        <f>IF(A242&gt;'New Lease Yearly'!$E$4,0,'New Lease Yearly'!$G$4)*((1+$M$4)^(((((IF($H$4="Yearly",ROUNDDOWN(IF(A242-($N$4)&lt;0,0,((A242-($N$4)/(($N$4))))/($N$4)),0),IF($H$4="Monthly",ROUNDDOWN(IF(A242-($N$4*12)&lt;0,0,((A242-(12*$N$4)/((12*$N$4))))/($N$4*12)),0),ROUNDDOWN(IF(A242-($N$4*4)&lt;0,0,((A242-(4*$N$4)/((4*$N$4))))/($N$4*4)),0)))))))))+(IF(A242=$E$4,$J$4,0))</f>
        <v>0</v>
      </c>
      <c r="E242" s="49">
        <f>IF(D242=0,0,1/((1+IF('New Lease Yearly'!$H$4="Yearly",'New Lease Yearly'!$D$4,IF('New Lease Yearly'!$H$4="Quarterly",'New Lease Yearly'!$D$4/4,'New Lease Yearly'!$D$4/12)))^IF($E$17=1,A241,A242)))</f>
        <v>0</v>
      </c>
      <c r="F242" s="55">
        <f t="shared" si="36"/>
        <v>0</v>
      </c>
      <c r="G242" s="56"/>
      <c r="H242" s="38">
        <f t="shared" si="42"/>
        <v>226</v>
      </c>
      <c r="I242" s="9" t="str">
        <f t="shared" si="37"/>
        <v>-</v>
      </c>
      <c r="J242" s="47">
        <f>IF(H242&gt;'New Lease Yearly'!$E$4,0,M241)</f>
        <v>0</v>
      </c>
      <c r="K242" s="47">
        <f>IF(IF('New Lease Yearly'!$H$4="Yearly",J242*'New Lease Yearly'!$D$4,IF('New Lease Yearly'!$H$4="Quarterly",J242*('New Lease Yearly'!$D$4/4),J242*'New Lease Yearly'!$D$4/12))&gt;0,IF('New Lease Yearly'!$H$4="Yearly",J242*'New Lease Yearly'!$D$4,IF('New Lease Yearly'!$H$4="Quarterly",J242*('New Lease Yearly'!$D$4/4),J242*'New Lease Yearly'!$D$4/12)),-L242-J242)</f>
        <v>0</v>
      </c>
      <c r="L242" s="47">
        <f t="shared" si="38"/>
        <v>0</v>
      </c>
      <c r="M242" s="47">
        <f t="shared" si="39"/>
        <v>0</v>
      </c>
      <c r="N242" s="57"/>
      <c r="O242" s="38">
        <v>226</v>
      </c>
      <c r="P242" s="58">
        <f t="shared" si="43"/>
        <v>126011</v>
      </c>
      <c r="Q242" s="47">
        <f t="shared" si="44"/>
        <v>0</v>
      </c>
      <c r="R242" s="47">
        <f>IF(S241&lt;1,0,-'New Lease Yearly'!$K$4/'New Lease Yearly'!$L$4)</f>
        <v>0</v>
      </c>
      <c r="S242" s="47">
        <f t="shared" si="40"/>
        <v>0</v>
      </c>
      <c r="AE242"/>
      <c r="AF242" s="6"/>
    </row>
    <row r="243" spans="1:32" x14ac:dyDescent="0.25">
      <c r="A243" s="53">
        <f t="shared" si="41"/>
        <v>227</v>
      </c>
      <c r="B243" s="29">
        <f t="shared" si="35"/>
        <v>0</v>
      </c>
      <c r="C243" s="9" t="str">
        <f>IF(D243=0,"-",IF('New Lease Yearly'!$H$4="Yearly",EDATE(C242,12),IF('New Lease Yearly'!$H$4="Quarterly",EDATE(C242,3),EDATE(C242,1))))</f>
        <v>-</v>
      </c>
      <c r="D243" s="54">
        <f>IF(A243&gt;'New Lease Yearly'!$E$4,0,'New Lease Yearly'!$G$4)*((1+$M$4)^(((((IF($H$4="Yearly",ROUNDDOWN(IF(A243-($N$4)&lt;0,0,((A243-($N$4)/(($N$4))))/($N$4)),0),IF($H$4="Monthly",ROUNDDOWN(IF(A243-($N$4*12)&lt;0,0,((A243-(12*$N$4)/((12*$N$4))))/($N$4*12)),0),ROUNDDOWN(IF(A243-($N$4*4)&lt;0,0,((A243-(4*$N$4)/((4*$N$4))))/($N$4*4)),0)))))))))+(IF(A243=$E$4,$J$4,0))</f>
        <v>0</v>
      </c>
      <c r="E243" s="49">
        <f>IF(D243=0,0,1/((1+IF('New Lease Yearly'!$H$4="Yearly",'New Lease Yearly'!$D$4,IF('New Lease Yearly'!$H$4="Quarterly",'New Lease Yearly'!$D$4/4,'New Lease Yearly'!$D$4/12)))^IF($E$17=1,A242,A243)))</f>
        <v>0</v>
      </c>
      <c r="F243" s="55">
        <f t="shared" si="36"/>
        <v>0</v>
      </c>
      <c r="G243" s="56"/>
      <c r="H243" s="38">
        <f t="shared" si="42"/>
        <v>227</v>
      </c>
      <c r="I243" s="9" t="str">
        <f t="shared" si="37"/>
        <v>-</v>
      </c>
      <c r="J243" s="47">
        <f>IF(H243&gt;'New Lease Yearly'!$E$4,0,M242)</f>
        <v>0</v>
      </c>
      <c r="K243" s="47">
        <f>IF(IF('New Lease Yearly'!$H$4="Yearly",J243*'New Lease Yearly'!$D$4,IF('New Lease Yearly'!$H$4="Quarterly",J243*('New Lease Yearly'!$D$4/4),J243*'New Lease Yearly'!$D$4/12))&gt;0,IF('New Lease Yearly'!$H$4="Yearly",J243*'New Lease Yearly'!$D$4,IF('New Lease Yearly'!$H$4="Quarterly",J243*('New Lease Yearly'!$D$4/4),J243*'New Lease Yearly'!$D$4/12)),-L243-J243)</f>
        <v>0</v>
      </c>
      <c r="L243" s="47">
        <f t="shared" si="38"/>
        <v>0</v>
      </c>
      <c r="M243" s="47">
        <f t="shared" si="39"/>
        <v>0</v>
      </c>
      <c r="N243" s="57"/>
      <c r="O243" s="38">
        <v>227</v>
      </c>
      <c r="P243" s="58">
        <f t="shared" si="43"/>
        <v>126376</v>
      </c>
      <c r="Q243" s="47">
        <f t="shared" si="44"/>
        <v>0</v>
      </c>
      <c r="R243" s="47">
        <f>IF(S242&lt;1,0,-'New Lease Yearly'!$K$4/'New Lease Yearly'!$L$4)</f>
        <v>0</v>
      </c>
      <c r="S243" s="47">
        <f t="shared" si="40"/>
        <v>0</v>
      </c>
      <c r="AE243"/>
      <c r="AF243" s="6"/>
    </row>
    <row r="244" spans="1:32" x14ac:dyDescent="0.25">
      <c r="A244" s="53">
        <f t="shared" si="41"/>
        <v>228</v>
      </c>
      <c r="B244" s="29">
        <f t="shared" si="35"/>
        <v>0</v>
      </c>
      <c r="C244" s="9" t="str">
        <f>IF(D244=0,"-",IF('New Lease Yearly'!$H$4="Yearly",EDATE(C243,12),IF('New Lease Yearly'!$H$4="Quarterly",EDATE(C243,3),EDATE(C243,1))))</f>
        <v>-</v>
      </c>
      <c r="D244" s="54">
        <f>IF(A244&gt;'New Lease Yearly'!$E$4,0,'New Lease Yearly'!$G$4)*((1+$M$4)^(((((IF($H$4="Yearly",ROUNDDOWN(IF(A244-($N$4)&lt;0,0,((A244-($N$4)/(($N$4))))/($N$4)),0),IF($H$4="Monthly",ROUNDDOWN(IF(A244-($N$4*12)&lt;0,0,((A244-(12*$N$4)/((12*$N$4))))/($N$4*12)),0),ROUNDDOWN(IF(A244-($N$4*4)&lt;0,0,((A244-(4*$N$4)/((4*$N$4))))/($N$4*4)),0)))))))))+(IF(A244=$E$4,$J$4,0))</f>
        <v>0</v>
      </c>
      <c r="E244" s="49">
        <f>IF(D244=0,0,1/((1+IF('New Lease Yearly'!$H$4="Yearly",'New Lease Yearly'!$D$4,IF('New Lease Yearly'!$H$4="Quarterly",'New Lease Yearly'!$D$4/4,'New Lease Yearly'!$D$4/12)))^IF($E$17=1,A243,A244)))</f>
        <v>0</v>
      </c>
      <c r="F244" s="55">
        <f t="shared" si="36"/>
        <v>0</v>
      </c>
      <c r="G244" s="56"/>
      <c r="H244" s="38">
        <f t="shared" si="42"/>
        <v>228</v>
      </c>
      <c r="I244" s="9" t="str">
        <f t="shared" si="37"/>
        <v>-</v>
      </c>
      <c r="J244" s="47">
        <f>IF(H244&gt;'New Lease Yearly'!$E$4,0,M243)</f>
        <v>0</v>
      </c>
      <c r="K244" s="47">
        <f>IF(IF('New Lease Yearly'!$H$4="Yearly",J244*'New Lease Yearly'!$D$4,IF('New Lease Yearly'!$H$4="Quarterly",J244*('New Lease Yearly'!$D$4/4),J244*'New Lease Yearly'!$D$4/12))&gt;0,IF('New Lease Yearly'!$H$4="Yearly",J244*'New Lease Yearly'!$D$4,IF('New Lease Yearly'!$H$4="Quarterly",J244*('New Lease Yearly'!$D$4/4),J244*'New Lease Yearly'!$D$4/12)),-L244-J244)</f>
        <v>0</v>
      </c>
      <c r="L244" s="47">
        <f t="shared" si="38"/>
        <v>0</v>
      </c>
      <c r="M244" s="47">
        <f t="shared" si="39"/>
        <v>0</v>
      </c>
      <c r="N244" s="57"/>
      <c r="O244" s="38">
        <v>228</v>
      </c>
      <c r="P244" s="58">
        <f t="shared" si="43"/>
        <v>126741</v>
      </c>
      <c r="Q244" s="47">
        <f t="shared" si="44"/>
        <v>0</v>
      </c>
      <c r="R244" s="47">
        <f>IF(S243&lt;1,0,-'New Lease Yearly'!$K$4/'New Lease Yearly'!$L$4)</f>
        <v>0</v>
      </c>
      <c r="S244" s="47">
        <f t="shared" si="40"/>
        <v>0</v>
      </c>
      <c r="AE244"/>
      <c r="AF244" s="6"/>
    </row>
    <row r="245" spans="1:32" x14ac:dyDescent="0.25">
      <c r="A245" s="53">
        <f t="shared" si="41"/>
        <v>229</v>
      </c>
      <c r="B245" s="29">
        <f t="shared" si="35"/>
        <v>0</v>
      </c>
      <c r="C245" s="9" t="str">
        <f>IF(D245=0,"-",IF('New Lease Yearly'!$H$4="Yearly",EDATE(C244,12),IF('New Lease Yearly'!$H$4="Quarterly",EDATE(C244,3),EDATE(C244,1))))</f>
        <v>-</v>
      </c>
      <c r="D245" s="54">
        <f>IF(A245&gt;'New Lease Yearly'!$E$4,0,'New Lease Yearly'!$G$4)*((1+$M$4)^(((((IF($H$4="Yearly",ROUNDDOWN(IF(A245-($N$4)&lt;0,0,((A245-($N$4)/(($N$4))))/($N$4)),0),IF($H$4="Monthly",ROUNDDOWN(IF(A245-($N$4*12)&lt;0,0,((A245-(12*$N$4)/((12*$N$4))))/($N$4*12)),0),ROUNDDOWN(IF(A245-($N$4*4)&lt;0,0,((A245-(4*$N$4)/((4*$N$4))))/($N$4*4)),0)))))))))+(IF(A245=$E$4,$J$4,0))</f>
        <v>0</v>
      </c>
      <c r="E245" s="49">
        <f>IF(D245=0,0,1/((1+IF('New Lease Yearly'!$H$4="Yearly",'New Lease Yearly'!$D$4,IF('New Lease Yearly'!$H$4="Quarterly",'New Lease Yearly'!$D$4/4,'New Lease Yearly'!$D$4/12)))^IF($E$17=1,A244,A245)))</f>
        <v>0</v>
      </c>
      <c r="F245" s="55">
        <f t="shared" si="36"/>
        <v>0</v>
      </c>
      <c r="G245" s="56"/>
      <c r="H245" s="38">
        <f t="shared" si="42"/>
        <v>229</v>
      </c>
      <c r="I245" s="9" t="str">
        <f t="shared" si="37"/>
        <v>-</v>
      </c>
      <c r="J245" s="47">
        <f>IF(H245&gt;'New Lease Yearly'!$E$4,0,M244)</f>
        <v>0</v>
      </c>
      <c r="K245" s="47">
        <f>IF(IF('New Lease Yearly'!$H$4="Yearly",J245*'New Lease Yearly'!$D$4,IF('New Lease Yearly'!$H$4="Quarterly",J245*('New Lease Yearly'!$D$4/4),J245*'New Lease Yearly'!$D$4/12))&gt;0,IF('New Lease Yearly'!$H$4="Yearly",J245*'New Lease Yearly'!$D$4,IF('New Lease Yearly'!$H$4="Quarterly",J245*('New Lease Yearly'!$D$4/4),J245*'New Lease Yearly'!$D$4/12)),-L245-J245)</f>
        <v>0</v>
      </c>
      <c r="L245" s="47">
        <f t="shared" si="38"/>
        <v>0</v>
      </c>
      <c r="M245" s="47">
        <f t="shared" si="39"/>
        <v>0</v>
      </c>
      <c r="N245" s="57"/>
      <c r="O245" s="38">
        <v>229</v>
      </c>
      <c r="P245" s="58">
        <f t="shared" si="43"/>
        <v>127106</v>
      </c>
      <c r="Q245" s="47">
        <f t="shared" si="44"/>
        <v>0</v>
      </c>
      <c r="R245" s="47">
        <f>IF(S244&lt;1,0,-'New Lease Yearly'!$K$4/'New Lease Yearly'!$L$4)</f>
        <v>0</v>
      </c>
      <c r="S245" s="47">
        <f t="shared" si="40"/>
        <v>0</v>
      </c>
      <c r="AE245"/>
      <c r="AF245" s="6"/>
    </row>
    <row r="246" spans="1:32" x14ac:dyDescent="0.25">
      <c r="A246" s="53">
        <f t="shared" si="41"/>
        <v>230</v>
      </c>
      <c r="B246" s="29">
        <f t="shared" si="35"/>
        <v>0</v>
      </c>
      <c r="C246" s="9" t="str">
        <f>IF(D246=0,"-",IF('New Lease Yearly'!$H$4="Yearly",EDATE(C245,12),IF('New Lease Yearly'!$H$4="Quarterly",EDATE(C245,3),EDATE(C245,1))))</f>
        <v>-</v>
      </c>
      <c r="D246" s="54">
        <f>IF(A246&gt;'New Lease Yearly'!$E$4,0,'New Lease Yearly'!$G$4)*((1+$M$4)^(((((IF($H$4="Yearly",ROUNDDOWN(IF(A246-($N$4)&lt;0,0,((A246-($N$4)/(($N$4))))/($N$4)),0),IF($H$4="Monthly",ROUNDDOWN(IF(A246-($N$4*12)&lt;0,0,((A246-(12*$N$4)/((12*$N$4))))/($N$4*12)),0),ROUNDDOWN(IF(A246-($N$4*4)&lt;0,0,((A246-(4*$N$4)/((4*$N$4))))/($N$4*4)),0)))))))))+(IF(A246=$E$4,$J$4,0))</f>
        <v>0</v>
      </c>
      <c r="E246" s="49">
        <f>IF(D246=0,0,1/((1+IF('New Lease Yearly'!$H$4="Yearly",'New Lease Yearly'!$D$4,IF('New Lease Yearly'!$H$4="Quarterly",'New Lease Yearly'!$D$4/4,'New Lease Yearly'!$D$4/12)))^IF($E$17=1,A245,A246)))</f>
        <v>0</v>
      </c>
      <c r="F246" s="55">
        <f t="shared" si="36"/>
        <v>0</v>
      </c>
      <c r="G246" s="56"/>
      <c r="H246" s="38">
        <f t="shared" si="42"/>
        <v>230</v>
      </c>
      <c r="I246" s="9" t="str">
        <f t="shared" si="37"/>
        <v>-</v>
      </c>
      <c r="J246" s="47">
        <f>IF(H246&gt;'New Lease Yearly'!$E$4,0,M245)</f>
        <v>0</v>
      </c>
      <c r="K246" s="47">
        <f>IF(IF('New Lease Yearly'!$H$4="Yearly",J246*'New Lease Yearly'!$D$4,IF('New Lease Yearly'!$H$4="Quarterly",J246*('New Lease Yearly'!$D$4/4),J246*'New Lease Yearly'!$D$4/12))&gt;0,IF('New Lease Yearly'!$H$4="Yearly",J246*'New Lease Yearly'!$D$4,IF('New Lease Yearly'!$H$4="Quarterly",J246*('New Lease Yearly'!$D$4/4),J246*'New Lease Yearly'!$D$4/12)),-L246-J246)</f>
        <v>0</v>
      </c>
      <c r="L246" s="47">
        <f t="shared" si="38"/>
        <v>0</v>
      </c>
      <c r="M246" s="47">
        <f t="shared" si="39"/>
        <v>0</v>
      </c>
      <c r="N246" s="57"/>
      <c r="O246" s="38">
        <v>230</v>
      </c>
      <c r="P246" s="58">
        <f t="shared" si="43"/>
        <v>127472</v>
      </c>
      <c r="Q246" s="47">
        <f t="shared" si="44"/>
        <v>0</v>
      </c>
      <c r="R246" s="47">
        <f>IF(S245&lt;1,0,-'New Lease Yearly'!$K$4/'New Lease Yearly'!$L$4)</f>
        <v>0</v>
      </c>
      <c r="S246" s="47">
        <f t="shared" si="40"/>
        <v>0</v>
      </c>
      <c r="AE246"/>
      <c r="AF246" s="6"/>
    </row>
    <row r="247" spans="1:32" x14ac:dyDescent="0.25">
      <c r="A247" s="53">
        <f t="shared" si="41"/>
        <v>231</v>
      </c>
      <c r="B247" s="29">
        <f t="shared" si="35"/>
        <v>0</v>
      </c>
      <c r="C247" s="9" t="str">
        <f>IF(D247=0,"-",IF('New Lease Yearly'!$H$4="Yearly",EDATE(C246,12),IF('New Lease Yearly'!$H$4="Quarterly",EDATE(C246,3),EDATE(C246,1))))</f>
        <v>-</v>
      </c>
      <c r="D247" s="54">
        <f>IF(A247&gt;'New Lease Yearly'!$E$4,0,'New Lease Yearly'!$G$4)*((1+$M$4)^(((((IF($H$4="Yearly",ROUNDDOWN(IF(A247-($N$4)&lt;0,0,((A247-($N$4)/(($N$4))))/($N$4)),0),IF($H$4="Monthly",ROUNDDOWN(IF(A247-($N$4*12)&lt;0,0,((A247-(12*$N$4)/((12*$N$4))))/($N$4*12)),0),ROUNDDOWN(IF(A247-($N$4*4)&lt;0,0,((A247-(4*$N$4)/((4*$N$4))))/($N$4*4)),0)))))))))+(IF(A247=$E$4,$J$4,0))</f>
        <v>0</v>
      </c>
      <c r="E247" s="49">
        <f>IF(D247=0,0,1/((1+IF('New Lease Yearly'!$H$4="Yearly",'New Lease Yearly'!$D$4,IF('New Lease Yearly'!$H$4="Quarterly",'New Lease Yearly'!$D$4/4,'New Lease Yearly'!$D$4/12)))^IF($E$17=1,A246,A247)))</f>
        <v>0</v>
      </c>
      <c r="F247" s="55">
        <f t="shared" si="36"/>
        <v>0</v>
      </c>
      <c r="G247" s="56"/>
      <c r="H247" s="38">
        <f t="shared" si="42"/>
        <v>231</v>
      </c>
      <c r="I247" s="9" t="str">
        <f t="shared" si="37"/>
        <v>-</v>
      </c>
      <c r="J247" s="47">
        <f>IF(H247&gt;'New Lease Yearly'!$E$4,0,M246)</f>
        <v>0</v>
      </c>
      <c r="K247" s="47">
        <f>IF(IF('New Lease Yearly'!$H$4="Yearly",J247*'New Lease Yearly'!$D$4,IF('New Lease Yearly'!$H$4="Quarterly",J247*('New Lease Yearly'!$D$4/4),J247*'New Lease Yearly'!$D$4/12))&gt;0,IF('New Lease Yearly'!$H$4="Yearly",J247*'New Lease Yearly'!$D$4,IF('New Lease Yearly'!$H$4="Quarterly",J247*('New Lease Yearly'!$D$4/4),J247*'New Lease Yearly'!$D$4/12)),-L247-J247)</f>
        <v>0</v>
      </c>
      <c r="L247" s="47">
        <f t="shared" si="38"/>
        <v>0</v>
      </c>
      <c r="M247" s="47">
        <f t="shared" si="39"/>
        <v>0</v>
      </c>
      <c r="N247" s="57"/>
      <c r="O247" s="38">
        <v>231</v>
      </c>
      <c r="P247" s="58">
        <f t="shared" si="43"/>
        <v>127837</v>
      </c>
      <c r="Q247" s="47">
        <f t="shared" si="44"/>
        <v>0</v>
      </c>
      <c r="R247" s="47">
        <f>IF(S246&lt;1,0,-'New Lease Yearly'!$K$4/'New Lease Yearly'!$L$4)</f>
        <v>0</v>
      </c>
      <c r="S247" s="47">
        <f t="shared" si="40"/>
        <v>0</v>
      </c>
      <c r="AE247"/>
      <c r="AF247" s="6"/>
    </row>
    <row r="248" spans="1:32" x14ac:dyDescent="0.25">
      <c r="A248" s="53">
        <f t="shared" si="41"/>
        <v>232</v>
      </c>
      <c r="B248" s="29">
        <f t="shared" si="35"/>
        <v>0</v>
      </c>
      <c r="C248" s="9" t="str">
        <f>IF(D248=0,"-",IF('New Lease Yearly'!$H$4="Yearly",EDATE(C247,12),IF('New Lease Yearly'!$H$4="Quarterly",EDATE(C247,3),EDATE(C247,1))))</f>
        <v>-</v>
      </c>
      <c r="D248" s="54">
        <f>IF(A248&gt;'New Lease Yearly'!$E$4,0,'New Lease Yearly'!$G$4)*((1+$M$4)^(((((IF($H$4="Yearly",ROUNDDOWN(IF(A248-($N$4)&lt;0,0,((A248-($N$4)/(($N$4))))/($N$4)),0),IF($H$4="Monthly",ROUNDDOWN(IF(A248-($N$4*12)&lt;0,0,((A248-(12*$N$4)/((12*$N$4))))/($N$4*12)),0),ROUNDDOWN(IF(A248-($N$4*4)&lt;0,0,((A248-(4*$N$4)/((4*$N$4))))/($N$4*4)),0)))))))))+(IF(A248=$E$4,$J$4,0))</f>
        <v>0</v>
      </c>
      <c r="E248" s="49">
        <f>IF(D248=0,0,1/((1+IF('New Lease Yearly'!$H$4="Yearly",'New Lease Yearly'!$D$4,IF('New Lease Yearly'!$H$4="Quarterly",'New Lease Yearly'!$D$4/4,'New Lease Yearly'!$D$4/12)))^IF($E$17=1,A247,A248)))</f>
        <v>0</v>
      </c>
      <c r="F248" s="55">
        <f t="shared" si="36"/>
        <v>0</v>
      </c>
      <c r="G248" s="56"/>
      <c r="H248" s="38">
        <f t="shared" si="42"/>
        <v>232</v>
      </c>
      <c r="I248" s="9" t="str">
        <f t="shared" si="37"/>
        <v>-</v>
      </c>
      <c r="J248" s="47">
        <f>IF(H248&gt;'New Lease Yearly'!$E$4,0,M247)</f>
        <v>0</v>
      </c>
      <c r="K248" s="47">
        <f>IF(IF('New Lease Yearly'!$H$4="Yearly",J248*'New Lease Yearly'!$D$4,IF('New Lease Yearly'!$H$4="Quarterly",J248*('New Lease Yearly'!$D$4/4),J248*'New Lease Yearly'!$D$4/12))&gt;0,IF('New Lease Yearly'!$H$4="Yearly",J248*'New Lease Yearly'!$D$4,IF('New Lease Yearly'!$H$4="Quarterly",J248*('New Lease Yearly'!$D$4/4),J248*'New Lease Yearly'!$D$4/12)),-L248-J248)</f>
        <v>0</v>
      </c>
      <c r="L248" s="47">
        <f t="shared" si="38"/>
        <v>0</v>
      </c>
      <c r="M248" s="47">
        <f t="shared" si="39"/>
        <v>0</v>
      </c>
      <c r="N248" s="57"/>
      <c r="O248" s="38">
        <v>232</v>
      </c>
      <c r="P248" s="58">
        <f t="shared" si="43"/>
        <v>128202</v>
      </c>
      <c r="Q248" s="47">
        <f t="shared" si="44"/>
        <v>0</v>
      </c>
      <c r="R248" s="47">
        <f>IF(S247&lt;1,0,-'New Lease Yearly'!$K$4/'New Lease Yearly'!$L$4)</f>
        <v>0</v>
      </c>
      <c r="S248" s="47">
        <f t="shared" si="40"/>
        <v>0</v>
      </c>
      <c r="AE248"/>
      <c r="AF248" s="6"/>
    </row>
    <row r="249" spans="1:32" x14ac:dyDescent="0.25">
      <c r="A249" s="53">
        <f t="shared" si="41"/>
        <v>233</v>
      </c>
      <c r="B249" s="29">
        <f t="shared" si="35"/>
        <v>0</v>
      </c>
      <c r="C249" s="9" t="str">
        <f>IF(D249=0,"-",IF('New Lease Yearly'!$H$4="Yearly",EDATE(C248,12),IF('New Lease Yearly'!$H$4="Quarterly",EDATE(C248,3),EDATE(C248,1))))</f>
        <v>-</v>
      </c>
      <c r="D249" s="54">
        <f>IF(A249&gt;'New Lease Yearly'!$E$4,0,'New Lease Yearly'!$G$4)*((1+$M$4)^(((((IF($H$4="Yearly",ROUNDDOWN(IF(A249-($N$4)&lt;0,0,((A249-($N$4)/(($N$4))))/($N$4)),0),IF($H$4="Monthly",ROUNDDOWN(IF(A249-($N$4*12)&lt;0,0,((A249-(12*$N$4)/((12*$N$4))))/($N$4*12)),0),ROUNDDOWN(IF(A249-($N$4*4)&lt;0,0,((A249-(4*$N$4)/((4*$N$4))))/($N$4*4)),0)))))))))+(IF(A249=$E$4,$J$4,0))</f>
        <v>0</v>
      </c>
      <c r="E249" s="49">
        <f>IF(D249=0,0,1/((1+IF('New Lease Yearly'!$H$4="Yearly",'New Lease Yearly'!$D$4,IF('New Lease Yearly'!$H$4="Quarterly",'New Lease Yearly'!$D$4/4,'New Lease Yearly'!$D$4/12)))^IF($E$17=1,A248,A249)))</f>
        <v>0</v>
      </c>
      <c r="F249" s="55">
        <f t="shared" si="36"/>
        <v>0</v>
      </c>
      <c r="G249" s="56"/>
      <c r="H249" s="38">
        <f t="shared" si="42"/>
        <v>233</v>
      </c>
      <c r="I249" s="9" t="str">
        <f t="shared" si="37"/>
        <v>-</v>
      </c>
      <c r="J249" s="47">
        <f>IF(H249&gt;'New Lease Yearly'!$E$4,0,M248)</f>
        <v>0</v>
      </c>
      <c r="K249" s="47">
        <f>IF(IF('New Lease Yearly'!$H$4="Yearly",J249*'New Lease Yearly'!$D$4,IF('New Lease Yearly'!$H$4="Quarterly",J249*('New Lease Yearly'!$D$4/4),J249*'New Lease Yearly'!$D$4/12))&gt;0,IF('New Lease Yearly'!$H$4="Yearly",J249*'New Lease Yearly'!$D$4,IF('New Lease Yearly'!$H$4="Quarterly",J249*('New Lease Yearly'!$D$4/4),J249*'New Lease Yearly'!$D$4/12)),-L249-J249)</f>
        <v>0</v>
      </c>
      <c r="L249" s="47">
        <f t="shared" si="38"/>
        <v>0</v>
      </c>
      <c r="M249" s="47">
        <f t="shared" si="39"/>
        <v>0</v>
      </c>
      <c r="N249" s="57"/>
      <c r="O249" s="38">
        <v>233</v>
      </c>
      <c r="P249" s="58">
        <f t="shared" si="43"/>
        <v>128567</v>
      </c>
      <c r="Q249" s="47">
        <f t="shared" si="44"/>
        <v>0</v>
      </c>
      <c r="R249" s="47">
        <f>IF(S248&lt;1,0,-'New Lease Yearly'!$K$4/'New Lease Yearly'!$L$4)</f>
        <v>0</v>
      </c>
      <c r="S249" s="47">
        <f t="shared" si="40"/>
        <v>0</v>
      </c>
      <c r="AE249"/>
      <c r="AF249" s="6"/>
    </row>
    <row r="250" spans="1:32" x14ac:dyDescent="0.25">
      <c r="A250" s="53">
        <f t="shared" si="41"/>
        <v>234</v>
      </c>
      <c r="B250" s="29">
        <f t="shared" si="35"/>
        <v>0</v>
      </c>
      <c r="C250" s="9" t="str">
        <f>IF(D250=0,"-",IF('New Lease Yearly'!$H$4="Yearly",EDATE(C249,12),IF('New Lease Yearly'!$H$4="Quarterly",EDATE(C249,3),EDATE(C249,1))))</f>
        <v>-</v>
      </c>
      <c r="D250" s="54">
        <f>IF(A250&gt;'New Lease Yearly'!$E$4,0,'New Lease Yearly'!$G$4)*((1+$M$4)^(((((IF($H$4="Yearly",ROUNDDOWN(IF(A250-($N$4)&lt;0,0,((A250-($N$4)/(($N$4))))/($N$4)),0),IF($H$4="Monthly",ROUNDDOWN(IF(A250-($N$4*12)&lt;0,0,((A250-(12*$N$4)/((12*$N$4))))/($N$4*12)),0),ROUNDDOWN(IF(A250-($N$4*4)&lt;0,0,((A250-(4*$N$4)/((4*$N$4))))/($N$4*4)),0)))))))))+(IF(A250=$E$4,$J$4,0))</f>
        <v>0</v>
      </c>
      <c r="E250" s="49">
        <f>IF(D250=0,0,1/((1+IF('New Lease Yearly'!$H$4="Yearly",'New Lease Yearly'!$D$4,IF('New Lease Yearly'!$H$4="Quarterly",'New Lease Yearly'!$D$4/4,'New Lease Yearly'!$D$4/12)))^IF($E$17=1,A249,A250)))</f>
        <v>0</v>
      </c>
      <c r="F250" s="55">
        <f t="shared" si="36"/>
        <v>0</v>
      </c>
      <c r="G250" s="56"/>
      <c r="H250" s="38">
        <f t="shared" si="42"/>
        <v>234</v>
      </c>
      <c r="I250" s="9" t="str">
        <f t="shared" si="37"/>
        <v>-</v>
      </c>
      <c r="J250" s="47">
        <f>IF(H250&gt;'New Lease Yearly'!$E$4,0,M249)</f>
        <v>0</v>
      </c>
      <c r="K250" s="47">
        <f>IF(IF('New Lease Yearly'!$H$4="Yearly",J250*'New Lease Yearly'!$D$4,IF('New Lease Yearly'!$H$4="Quarterly",J250*('New Lease Yearly'!$D$4/4),J250*'New Lease Yearly'!$D$4/12))&gt;0,IF('New Lease Yearly'!$H$4="Yearly",J250*'New Lease Yearly'!$D$4,IF('New Lease Yearly'!$H$4="Quarterly",J250*('New Lease Yearly'!$D$4/4),J250*'New Lease Yearly'!$D$4/12)),-L250-J250)</f>
        <v>0</v>
      </c>
      <c r="L250" s="47">
        <f t="shared" si="38"/>
        <v>0</v>
      </c>
      <c r="M250" s="47">
        <f t="shared" si="39"/>
        <v>0</v>
      </c>
      <c r="N250" s="57"/>
      <c r="O250" s="38">
        <v>234</v>
      </c>
      <c r="P250" s="58">
        <f t="shared" si="43"/>
        <v>128933</v>
      </c>
      <c r="Q250" s="47">
        <f t="shared" si="44"/>
        <v>0</v>
      </c>
      <c r="R250" s="47">
        <f>IF(S249&lt;1,0,-'New Lease Yearly'!$K$4/'New Lease Yearly'!$L$4)</f>
        <v>0</v>
      </c>
      <c r="S250" s="47">
        <f t="shared" si="40"/>
        <v>0</v>
      </c>
      <c r="AE250"/>
      <c r="AF250" s="6"/>
    </row>
    <row r="251" spans="1:32" x14ac:dyDescent="0.25">
      <c r="A251" s="53">
        <f t="shared" si="41"/>
        <v>235</v>
      </c>
      <c r="B251" s="29">
        <f t="shared" si="35"/>
        <v>0</v>
      </c>
      <c r="C251" s="9" t="str">
        <f>IF(D251=0,"-",IF('New Lease Yearly'!$H$4="Yearly",EDATE(C250,12),IF('New Lease Yearly'!$H$4="Quarterly",EDATE(C250,3),EDATE(C250,1))))</f>
        <v>-</v>
      </c>
      <c r="D251" s="54">
        <f>IF(A251&gt;'New Lease Yearly'!$E$4,0,'New Lease Yearly'!$G$4)*((1+$M$4)^(((((IF($H$4="Yearly",ROUNDDOWN(IF(A251-($N$4)&lt;0,0,((A251-($N$4)/(($N$4))))/($N$4)),0),IF($H$4="Monthly",ROUNDDOWN(IF(A251-($N$4*12)&lt;0,0,((A251-(12*$N$4)/((12*$N$4))))/($N$4*12)),0),ROUNDDOWN(IF(A251-($N$4*4)&lt;0,0,((A251-(4*$N$4)/((4*$N$4))))/($N$4*4)),0)))))))))+(IF(A251=$E$4,$J$4,0))</f>
        <v>0</v>
      </c>
      <c r="E251" s="49">
        <f>IF(D251=0,0,1/((1+IF('New Lease Yearly'!$H$4="Yearly",'New Lease Yearly'!$D$4,IF('New Lease Yearly'!$H$4="Quarterly",'New Lease Yearly'!$D$4/4,'New Lease Yearly'!$D$4/12)))^IF($E$17=1,A250,A251)))</f>
        <v>0</v>
      </c>
      <c r="F251" s="55">
        <f t="shared" si="36"/>
        <v>0</v>
      </c>
      <c r="G251" s="56"/>
      <c r="H251" s="38">
        <f t="shared" si="42"/>
        <v>235</v>
      </c>
      <c r="I251" s="9" t="str">
        <f t="shared" si="37"/>
        <v>-</v>
      </c>
      <c r="J251" s="47">
        <f>IF(H251&gt;'New Lease Yearly'!$E$4,0,M250)</f>
        <v>0</v>
      </c>
      <c r="K251" s="47">
        <f>IF(IF('New Lease Yearly'!$H$4="Yearly",J251*'New Lease Yearly'!$D$4,IF('New Lease Yearly'!$H$4="Quarterly",J251*('New Lease Yearly'!$D$4/4),J251*'New Lease Yearly'!$D$4/12))&gt;0,IF('New Lease Yearly'!$H$4="Yearly",J251*'New Lease Yearly'!$D$4,IF('New Lease Yearly'!$H$4="Quarterly",J251*('New Lease Yearly'!$D$4/4),J251*'New Lease Yearly'!$D$4/12)),-L251-J251)</f>
        <v>0</v>
      </c>
      <c r="L251" s="47">
        <f t="shared" si="38"/>
        <v>0</v>
      </c>
      <c r="M251" s="47">
        <f t="shared" si="39"/>
        <v>0</v>
      </c>
      <c r="N251" s="57"/>
      <c r="O251" s="38">
        <v>235</v>
      </c>
      <c r="P251" s="58">
        <f t="shared" si="43"/>
        <v>129298</v>
      </c>
      <c r="Q251" s="47">
        <f t="shared" si="44"/>
        <v>0</v>
      </c>
      <c r="R251" s="47">
        <f>IF(S250&lt;1,0,-'New Lease Yearly'!$K$4/'New Lease Yearly'!$L$4)</f>
        <v>0</v>
      </c>
      <c r="S251" s="47">
        <f t="shared" si="40"/>
        <v>0</v>
      </c>
      <c r="AE251"/>
      <c r="AF251" s="6"/>
    </row>
    <row r="252" spans="1:32" x14ac:dyDescent="0.25">
      <c r="A252" s="53">
        <f t="shared" si="41"/>
        <v>236</v>
      </c>
      <c r="B252" s="29">
        <f t="shared" si="35"/>
        <v>0</v>
      </c>
      <c r="C252" s="9" t="str">
        <f>IF(D252=0,"-",IF('New Lease Yearly'!$H$4="Yearly",EDATE(C251,12),IF('New Lease Yearly'!$H$4="Quarterly",EDATE(C251,3),EDATE(C251,1))))</f>
        <v>-</v>
      </c>
      <c r="D252" s="54">
        <f>IF(A252&gt;'New Lease Yearly'!$E$4,0,'New Lease Yearly'!$G$4)*((1+$M$4)^(((((IF($H$4="Yearly",ROUNDDOWN(IF(A252-($N$4)&lt;0,0,((A252-($N$4)/(($N$4))))/($N$4)),0),IF($H$4="Monthly",ROUNDDOWN(IF(A252-($N$4*12)&lt;0,0,((A252-(12*$N$4)/((12*$N$4))))/($N$4*12)),0),ROUNDDOWN(IF(A252-($N$4*4)&lt;0,0,((A252-(4*$N$4)/((4*$N$4))))/($N$4*4)),0)))))))))+(IF(A252=$E$4,$J$4,0))</f>
        <v>0</v>
      </c>
      <c r="E252" s="49">
        <f>IF(D252=0,0,1/((1+IF('New Lease Yearly'!$H$4="Yearly",'New Lease Yearly'!$D$4,IF('New Lease Yearly'!$H$4="Quarterly",'New Lease Yearly'!$D$4/4,'New Lease Yearly'!$D$4/12)))^IF($E$17=1,A251,A252)))</f>
        <v>0</v>
      </c>
      <c r="F252" s="55">
        <f t="shared" si="36"/>
        <v>0</v>
      </c>
      <c r="G252" s="56"/>
      <c r="H252" s="38">
        <f t="shared" si="42"/>
        <v>236</v>
      </c>
      <c r="I252" s="9" t="str">
        <f t="shared" si="37"/>
        <v>-</v>
      </c>
      <c r="J252" s="47">
        <f>IF(H252&gt;'New Lease Yearly'!$E$4,0,M251)</f>
        <v>0</v>
      </c>
      <c r="K252" s="47">
        <f>IF(IF('New Lease Yearly'!$H$4="Yearly",J252*'New Lease Yearly'!$D$4,IF('New Lease Yearly'!$H$4="Quarterly",J252*('New Lease Yearly'!$D$4/4),J252*'New Lease Yearly'!$D$4/12))&gt;0,IF('New Lease Yearly'!$H$4="Yearly",J252*'New Lease Yearly'!$D$4,IF('New Lease Yearly'!$H$4="Quarterly",J252*('New Lease Yearly'!$D$4/4),J252*'New Lease Yearly'!$D$4/12)),-L252-J252)</f>
        <v>0</v>
      </c>
      <c r="L252" s="47">
        <f t="shared" si="38"/>
        <v>0</v>
      </c>
      <c r="M252" s="47">
        <f t="shared" si="39"/>
        <v>0</v>
      </c>
      <c r="N252" s="57"/>
      <c r="O252" s="38">
        <v>236</v>
      </c>
      <c r="P252" s="58">
        <f t="shared" si="43"/>
        <v>129663</v>
      </c>
      <c r="Q252" s="47">
        <f t="shared" si="44"/>
        <v>0</v>
      </c>
      <c r="R252" s="47">
        <f>IF(S251&lt;1,0,-'New Lease Yearly'!$K$4/'New Lease Yearly'!$L$4)</f>
        <v>0</v>
      </c>
      <c r="S252" s="47">
        <f t="shared" si="40"/>
        <v>0</v>
      </c>
      <c r="AE252"/>
      <c r="AF252" s="6"/>
    </row>
    <row r="253" spans="1:32" x14ac:dyDescent="0.25">
      <c r="A253" s="53">
        <f t="shared" si="41"/>
        <v>237</v>
      </c>
      <c r="B253" s="29">
        <f t="shared" si="35"/>
        <v>0</v>
      </c>
      <c r="C253" s="9" t="str">
        <f>IF(D253=0,"-",IF('New Lease Yearly'!$H$4="Yearly",EDATE(C252,12),IF('New Lease Yearly'!$H$4="Quarterly",EDATE(C252,3),EDATE(C252,1))))</f>
        <v>-</v>
      </c>
      <c r="D253" s="54">
        <f>IF(A253&gt;'New Lease Yearly'!$E$4,0,'New Lease Yearly'!$G$4)*((1+$M$4)^(((((IF($H$4="Yearly",ROUNDDOWN(IF(A253-($N$4)&lt;0,0,((A253-($N$4)/(($N$4))))/($N$4)),0),IF($H$4="Monthly",ROUNDDOWN(IF(A253-($N$4*12)&lt;0,0,((A253-(12*$N$4)/((12*$N$4))))/($N$4*12)),0),ROUNDDOWN(IF(A253-($N$4*4)&lt;0,0,((A253-(4*$N$4)/((4*$N$4))))/($N$4*4)),0)))))))))+(IF(A253=$E$4,$J$4,0))</f>
        <v>0</v>
      </c>
      <c r="E253" s="49">
        <f>IF(D253=0,0,1/((1+IF('New Lease Yearly'!$H$4="Yearly",'New Lease Yearly'!$D$4,IF('New Lease Yearly'!$H$4="Quarterly",'New Lease Yearly'!$D$4/4,'New Lease Yearly'!$D$4/12)))^IF($E$17=1,A252,A253)))</f>
        <v>0</v>
      </c>
      <c r="F253" s="55">
        <f t="shared" si="36"/>
        <v>0</v>
      </c>
      <c r="G253" s="56"/>
      <c r="H253" s="38">
        <f t="shared" si="42"/>
        <v>237</v>
      </c>
      <c r="I253" s="9" t="str">
        <f t="shared" si="37"/>
        <v>-</v>
      </c>
      <c r="J253" s="47">
        <f>IF(H253&gt;'New Lease Yearly'!$E$4,0,M252)</f>
        <v>0</v>
      </c>
      <c r="K253" s="47">
        <f>IF(IF('New Lease Yearly'!$H$4="Yearly",J253*'New Lease Yearly'!$D$4,IF('New Lease Yearly'!$H$4="Quarterly",J253*('New Lease Yearly'!$D$4/4),J253*'New Lease Yearly'!$D$4/12))&gt;0,IF('New Lease Yearly'!$H$4="Yearly",J253*'New Lease Yearly'!$D$4,IF('New Lease Yearly'!$H$4="Quarterly",J253*('New Lease Yearly'!$D$4/4),J253*'New Lease Yearly'!$D$4/12)),-L253-J253)</f>
        <v>0</v>
      </c>
      <c r="L253" s="47">
        <f t="shared" si="38"/>
        <v>0</v>
      </c>
      <c r="M253" s="47">
        <f t="shared" si="39"/>
        <v>0</v>
      </c>
      <c r="N253" s="57"/>
      <c r="O253" s="38">
        <v>237</v>
      </c>
      <c r="P253" s="58">
        <f t="shared" si="43"/>
        <v>130028</v>
      </c>
      <c r="Q253" s="47">
        <f t="shared" si="44"/>
        <v>0</v>
      </c>
      <c r="R253" s="47">
        <f>IF(S252&lt;1,0,-'New Lease Yearly'!$K$4/'New Lease Yearly'!$L$4)</f>
        <v>0</v>
      </c>
      <c r="S253" s="47">
        <f t="shared" si="40"/>
        <v>0</v>
      </c>
      <c r="AE253"/>
      <c r="AF253" s="6"/>
    </row>
    <row r="254" spans="1:32" x14ac:dyDescent="0.25">
      <c r="A254" s="53">
        <f t="shared" si="41"/>
        <v>238</v>
      </c>
      <c r="B254" s="29">
        <f t="shared" si="35"/>
        <v>0</v>
      </c>
      <c r="C254" s="9" t="str">
        <f>IF(D254=0,"-",IF('New Lease Yearly'!$H$4="Yearly",EDATE(C253,12),IF('New Lease Yearly'!$H$4="Quarterly",EDATE(C253,3),EDATE(C253,1))))</f>
        <v>-</v>
      </c>
      <c r="D254" s="54">
        <f>IF(A254&gt;'New Lease Yearly'!$E$4,0,'New Lease Yearly'!$G$4)*((1+$M$4)^(((((IF($H$4="Yearly",ROUNDDOWN(IF(A254-($N$4)&lt;0,0,((A254-($N$4)/(($N$4))))/($N$4)),0),IF($H$4="Monthly",ROUNDDOWN(IF(A254-($N$4*12)&lt;0,0,((A254-(12*$N$4)/((12*$N$4))))/($N$4*12)),0),ROUNDDOWN(IF(A254-($N$4*4)&lt;0,0,((A254-(4*$N$4)/((4*$N$4))))/($N$4*4)),0)))))))))+(IF(A254=$E$4,$J$4,0))</f>
        <v>0</v>
      </c>
      <c r="E254" s="49">
        <f>IF(D254=0,0,1/((1+IF('New Lease Yearly'!$H$4="Yearly",'New Lease Yearly'!$D$4,IF('New Lease Yearly'!$H$4="Quarterly",'New Lease Yearly'!$D$4/4,'New Lease Yearly'!$D$4/12)))^IF($E$17=1,A253,A254)))</f>
        <v>0</v>
      </c>
      <c r="F254" s="55">
        <f t="shared" si="36"/>
        <v>0</v>
      </c>
      <c r="G254" s="56"/>
      <c r="H254" s="38">
        <f t="shared" si="42"/>
        <v>238</v>
      </c>
      <c r="I254" s="9" t="str">
        <f t="shared" si="37"/>
        <v>-</v>
      </c>
      <c r="J254" s="47">
        <f>IF(H254&gt;'New Lease Yearly'!$E$4,0,M253)</f>
        <v>0</v>
      </c>
      <c r="K254" s="47">
        <f>IF(IF('New Lease Yearly'!$H$4="Yearly",J254*'New Lease Yearly'!$D$4,IF('New Lease Yearly'!$H$4="Quarterly",J254*('New Lease Yearly'!$D$4/4),J254*'New Lease Yearly'!$D$4/12))&gt;0,IF('New Lease Yearly'!$H$4="Yearly",J254*'New Lease Yearly'!$D$4,IF('New Lease Yearly'!$H$4="Quarterly",J254*('New Lease Yearly'!$D$4/4),J254*'New Lease Yearly'!$D$4/12)),-L254-J254)</f>
        <v>0</v>
      </c>
      <c r="L254" s="47">
        <f t="shared" si="38"/>
        <v>0</v>
      </c>
      <c r="M254" s="47">
        <f t="shared" si="39"/>
        <v>0</v>
      </c>
      <c r="N254" s="57"/>
      <c r="O254" s="38">
        <v>237</v>
      </c>
      <c r="P254" s="58">
        <f t="shared" si="43"/>
        <v>130394</v>
      </c>
      <c r="Q254" s="47">
        <f t="shared" si="44"/>
        <v>0</v>
      </c>
      <c r="R254" s="47">
        <f>IF(S253&lt;1,0,-'New Lease Yearly'!$K$4/'New Lease Yearly'!$L$4)</f>
        <v>0</v>
      </c>
      <c r="S254" s="47">
        <f t="shared" si="40"/>
        <v>0</v>
      </c>
      <c r="AE254"/>
      <c r="AF254" s="6"/>
    </row>
    <row r="255" spans="1:32" x14ac:dyDescent="0.25">
      <c r="A255" s="53">
        <f t="shared" si="41"/>
        <v>239</v>
      </c>
      <c r="B255" s="29">
        <f t="shared" si="35"/>
        <v>0</v>
      </c>
      <c r="C255" s="9" t="str">
        <f>IF(D255=0,"-",IF('New Lease Yearly'!$H$4="Yearly",EDATE(C254,12),IF('New Lease Yearly'!$H$4="Quarterly",EDATE(C254,3),EDATE(C254,1))))</f>
        <v>-</v>
      </c>
      <c r="D255" s="54">
        <f>IF(A255&gt;'New Lease Yearly'!$E$4,0,'New Lease Yearly'!$G$4)*((1+$M$4)^(((((IF($H$4="Yearly",ROUNDDOWN(IF(A255-($N$4)&lt;0,0,((A255-($N$4)/(($N$4))))/($N$4)),0),IF($H$4="Monthly",ROUNDDOWN(IF(A255-($N$4*12)&lt;0,0,((A255-(12*$N$4)/((12*$N$4))))/($N$4*12)),0),ROUNDDOWN(IF(A255-($N$4*4)&lt;0,0,((A255-(4*$N$4)/((4*$N$4))))/($N$4*4)),0)))))))))+(IF(A255=$E$4,$J$4,0))</f>
        <v>0</v>
      </c>
      <c r="E255" s="49">
        <f>IF(D255=0,0,1/((1+IF('New Lease Yearly'!$H$4="Yearly",'New Lease Yearly'!$D$4,IF('New Lease Yearly'!$H$4="Quarterly",'New Lease Yearly'!$D$4/4,'New Lease Yearly'!$D$4/12)))^IF($E$17=1,A254,A255)))</f>
        <v>0</v>
      </c>
      <c r="F255" s="55">
        <f t="shared" si="36"/>
        <v>0</v>
      </c>
      <c r="G255" s="56"/>
      <c r="H255" s="38">
        <f t="shared" si="42"/>
        <v>239</v>
      </c>
      <c r="I255" s="9" t="str">
        <f t="shared" si="37"/>
        <v>-</v>
      </c>
      <c r="J255" s="47">
        <f>IF(H255&gt;'New Lease Yearly'!$E$4,0,M254)</f>
        <v>0</v>
      </c>
      <c r="K255" s="47">
        <f>IF(IF('New Lease Yearly'!$H$4="Yearly",J255*'New Lease Yearly'!$D$4,IF('New Lease Yearly'!$H$4="Quarterly",J255*('New Lease Yearly'!$D$4/4),J255*'New Lease Yearly'!$D$4/12))&gt;0,IF('New Lease Yearly'!$H$4="Yearly",J255*'New Lease Yearly'!$D$4,IF('New Lease Yearly'!$H$4="Quarterly",J255*('New Lease Yearly'!$D$4/4),J255*'New Lease Yearly'!$D$4/12)),-L255-J255)</f>
        <v>0</v>
      </c>
      <c r="L255" s="47">
        <f t="shared" si="38"/>
        <v>0</v>
      </c>
      <c r="M255" s="47">
        <f t="shared" si="39"/>
        <v>0</v>
      </c>
      <c r="N255" s="57"/>
      <c r="O255" s="38">
        <v>237</v>
      </c>
      <c r="P255" s="58">
        <f t="shared" si="43"/>
        <v>130759</v>
      </c>
      <c r="Q255" s="47">
        <f t="shared" si="44"/>
        <v>0</v>
      </c>
      <c r="R255" s="47">
        <f>IF(S254&lt;1,0,-'New Lease Yearly'!$K$4/'New Lease Yearly'!$L$4)</f>
        <v>0</v>
      </c>
      <c r="S255" s="47">
        <f t="shared" si="40"/>
        <v>0</v>
      </c>
      <c r="AE255"/>
      <c r="AF255" s="6"/>
    </row>
    <row r="256" spans="1:32" x14ac:dyDescent="0.25">
      <c r="A256" s="53">
        <f t="shared" si="41"/>
        <v>240</v>
      </c>
      <c r="B256" s="29">
        <f t="shared" si="35"/>
        <v>0</v>
      </c>
      <c r="C256" s="9" t="str">
        <f>IF(D256=0,"-",IF('New Lease Yearly'!$H$4="Yearly",EDATE(C255,12),IF('New Lease Yearly'!$H$4="Quarterly",EDATE(C255,3),EDATE(C255,1))))</f>
        <v>-</v>
      </c>
      <c r="D256" s="54">
        <f>IF(A256&gt;'New Lease Yearly'!$E$4,0,'New Lease Yearly'!$G$4)*((1+$M$4)^(((((IF($H$4="Yearly",ROUNDDOWN(IF(A256-($N$4)&lt;0,0,((A256-($N$4)/(($N$4))))/($N$4)),0),IF($H$4="Monthly",ROUNDDOWN(IF(A256-($N$4*12)&lt;0,0,((A256-(12*$N$4)/((12*$N$4))))/($N$4*12)),0),ROUNDDOWN(IF(A256-($N$4*4)&lt;0,0,((A256-(4*$N$4)/((4*$N$4))))/($N$4*4)),0)))))))))+(IF(A256=$E$4,$J$4,0))</f>
        <v>0</v>
      </c>
      <c r="E256" s="49">
        <f>IF(D256=0,0,1/((1+IF('New Lease Yearly'!$H$4="Yearly",'New Lease Yearly'!$D$4,IF('New Lease Yearly'!$H$4="Quarterly",'New Lease Yearly'!$D$4/4,'New Lease Yearly'!$D$4/12)))^IF($E$17=1,A255,A256)))</f>
        <v>0</v>
      </c>
      <c r="F256" s="55">
        <f t="shared" si="36"/>
        <v>0</v>
      </c>
      <c r="G256" s="56"/>
      <c r="H256" s="38">
        <f t="shared" si="42"/>
        <v>240</v>
      </c>
      <c r="I256" s="9" t="str">
        <f t="shared" si="37"/>
        <v>-</v>
      </c>
      <c r="J256" s="47">
        <f>IF(H256&gt;'New Lease Yearly'!$E$4,0,M255)</f>
        <v>0</v>
      </c>
      <c r="K256" s="47">
        <f>IF(IF('New Lease Yearly'!$H$4="Yearly",J256*'New Lease Yearly'!$D$4,IF('New Lease Yearly'!$H$4="Quarterly",J256*('New Lease Yearly'!$D$4/4),J256*'New Lease Yearly'!$D$4/12))&gt;0,IF('New Lease Yearly'!$H$4="Yearly",J256*'New Lease Yearly'!$D$4,IF('New Lease Yearly'!$H$4="Quarterly",J256*('New Lease Yearly'!$D$4/4),J256*'New Lease Yearly'!$D$4/12)),-L256-J256)</f>
        <v>0</v>
      </c>
      <c r="L256" s="47">
        <f t="shared" si="38"/>
        <v>0</v>
      </c>
      <c r="M256" s="47">
        <f t="shared" si="39"/>
        <v>0</v>
      </c>
      <c r="N256" s="57"/>
      <c r="O256" s="38">
        <v>237</v>
      </c>
      <c r="P256" s="58">
        <f t="shared" si="43"/>
        <v>131124</v>
      </c>
      <c r="Q256" s="47">
        <f t="shared" si="44"/>
        <v>0</v>
      </c>
      <c r="R256" s="47">
        <f>IF(S255&lt;1,0,-'New Lease Yearly'!$K$4/'New Lease Yearly'!$L$4)</f>
        <v>0</v>
      </c>
      <c r="S256" s="47">
        <f t="shared" si="40"/>
        <v>0</v>
      </c>
      <c r="AE256"/>
      <c r="AF256" s="6"/>
    </row>
    <row r="257" spans="1:32" x14ac:dyDescent="0.25">
      <c r="A257" s="53">
        <f t="shared" si="41"/>
        <v>241</v>
      </c>
      <c r="B257" s="29">
        <f t="shared" si="35"/>
        <v>0</v>
      </c>
      <c r="C257" s="9" t="str">
        <f>IF(D257=0,"-",IF('New Lease Yearly'!$H$4="Yearly",EDATE(C256,12),IF('New Lease Yearly'!$H$4="Quarterly",EDATE(C256,3),EDATE(C256,1))))</f>
        <v>-</v>
      </c>
      <c r="D257" s="54">
        <f>IF(A257&gt;'New Lease Yearly'!$E$4,0,'New Lease Yearly'!$G$4)*((1+$M$4)^(((((IF($H$4="Yearly",ROUNDDOWN(IF(A257-($N$4)&lt;0,0,((A257-($N$4)/(($N$4))))/($N$4)),0),IF($H$4="Monthly",ROUNDDOWN(IF(A257-($N$4*12)&lt;0,0,((A257-(12*$N$4)/((12*$N$4))))/($N$4*12)),0),ROUNDDOWN(IF(A257-($N$4*4)&lt;0,0,((A257-(4*$N$4)/((4*$N$4))))/($N$4*4)),0)))))))))+(IF(A257=$E$4,$J$4,0))</f>
        <v>0</v>
      </c>
      <c r="E257" s="49">
        <f>IF(D257=0,0,1/((1+IF('New Lease Yearly'!$H$4="Yearly",'New Lease Yearly'!$D$4,IF('New Lease Yearly'!$H$4="Quarterly",'New Lease Yearly'!$D$4/4,'New Lease Yearly'!$D$4/12)))^IF($E$17=1,A256,A257)))</f>
        <v>0</v>
      </c>
      <c r="F257" s="55">
        <f t="shared" si="36"/>
        <v>0</v>
      </c>
      <c r="G257" s="56"/>
      <c r="H257" s="38">
        <f t="shared" si="42"/>
        <v>241</v>
      </c>
      <c r="I257" s="9" t="str">
        <f t="shared" si="37"/>
        <v>-</v>
      </c>
      <c r="J257" s="47">
        <f>IF(H257&gt;'New Lease Yearly'!$E$4,0,M256)</f>
        <v>0</v>
      </c>
      <c r="K257" s="47">
        <f>IF(IF('New Lease Yearly'!$H$4="Yearly",J257*'New Lease Yearly'!$D$4,IF('New Lease Yearly'!$H$4="Quarterly",J257*('New Lease Yearly'!$D$4/4),J257*'New Lease Yearly'!$D$4/12))&gt;0,IF('New Lease Yearly'!$H$4="Yearly",J257*'New Lease Yearly'!$D$4,IF('New Lease Yearly'!$H$4="Quarterly",J257*('New Lease Yearly'!$D$4/4),J257*'New Lease Yearly'!$D$4/12)),-L257-J257)</f>
        <v>0</v>
      </c>
      <c r="L257" s="47">
        <f t="shared" si="38"/>
        <v>0</v>
      </c>
      <c r="M257" s="47">
        <f t="shared" si="39"/>
        <v>0</v>
      </c>
      <c r="N257" s="57"/>
      <c r="O257" s="38">
        <v>237</v>
      </c>
      <c r="P257" s="58">
        <f t="shared" si="43"/>
        <v>131489</v>
      </c>
      <c r="Q257" s="47">
        <f t="shared" si="44"/>
        <v>0</v>
      </c>
      <c r="R257" s="47">
        <f>IF(S256&lt;1,0,-'New Lease Yearly'!$K$4/'New Lease Yearly'!$L$4)</f>
        <v>0</v>
      </c>
      <c r="S257" s="47">
        <f t="shared" si="40"/>
        <v>0</v>
      </c>
      <c r="AE257"/>
      <c r="AF257" s="6"/>
    </row>
    <row r="258" spans="1:32" x14ac:dyDescent="0.25">
      <c r="A258" s="53">
        <f t="shared" si="41"/>
        <v>242</v>
      </c>
      <c r="B258" s="29">
        <f t="shared" si="35"/>
        <v>0</v>
      </c>
      <c r="C258" s="9" t="str">
        <f>IF(D258=0,"-",IF('New Lease Yearly'!$H$4="Yearly",EDATE(C257,12),IF('New Lease Yearly'!$H$4="Quarterly",EDATE(C257,3),EDATE(C257,1))))</f>
        <v>-</v>
      </c>
      <c r="D258" s="54">
        <f>IF(A258&gt;'New Lease Yearly'!$E$4,0,'New Lease Yearly'!$G$4)*((1+$M$4)^(((((IF($H$4="Yearly",ROUNDDOWN(IF(A258-($N$4)&lt;0,0,((A258-($N$4)/(($N$4))))/($N$4)),0),IF($H$4="Monthly",ROUNDDOWN(IF(A258-($N$4*12)&lt;0,0,((A258-(12*$N$4)/((12*$N$4))))/($N$4*12)),0),ROUNDDOWN(IF(A258-($N$4*4)&lt;0,0,((A258-(4*$N$4)/((4*$N$4))))/($N$4*4)),0)))))))))+(IF(A258=$E$4,$J$4,0))</f>
        <v>0</v>
      </c>
      <c r="E258" s="49">
        <f>IF(D258=0,0,1/((1+IF('New Lease Yearly'!$H$4="Yearly",'New Lease Yearly'!$D$4,IF('New Lease Yearly'!$H$4="Quarterly",'New Lease Yearly'!$D$4/4,'New Lease Yearly'!$D$4/12)))^IF($E$17=1,A257,A258)))</f>
        <v>0</v>
      </c>
      <c r="F258" s="55">
        <f t="shared" si="36"/>
        <v>0</v>
      </c>
      <c r="G258" s="56"/>
      <c r="H258" s="38">
        <f t="shared" si="42"/>
        <v>242</v>
      </c>
      <c r="I258" s="9" t="str">
        <f t="shared" si="37"/>
        <v>-</v>
      </c>
      <c r="J258" s="47">
        <f>IF(H258&gt;'New Lease Yearly'!$E$4,0,M257)</f>
        <v>0</v>
      </c>
      <c r="K258" s="47">
        <f>IF(IF('New Lease Yearly'!$H$4="Yearly",J258*'New Lease Yearly'!$D$4,IF('New Lease Yearly'!$H$4="Quarterly",J258*('New Lease Yearly'!$D$4/4),J258*'New Lease Yearly'!$D$4/12))&gt;0,IF('New Lease Yearly'!$H$4="Yearly",J258*'New Lease Yearly'!$D$4,IF('New Lease Yearly'!$H$4="Quarterly",J258*('New Lease Yearly'!$D$4/4),J258*'New Lease Yearly'!$D$4/12)),-L258-J258)</f>
        <v>0</v>
      </c>
      <c r="L258" s="47">
        <f t="shared" si="38"/>
        <v>0</v>
      </c>
      <c r="M258" s="47">
        <f t="shared" si="39"/>
        <v>0</v>
      </c>
      <c r="N258" s="57"/>
      <c r="O258" s="38">
        <v>237</v>
      </c>
      <c r="P258" s="58">
        <f t="shared" si="43"/>
        <v>131855</v>
      </c>
      <c r="Q258" s="47">
        <f t="shared" si="44"/>
        <v>0</v>
      </c>
      <c r="R258" s="47">
        <f>IF(S257&lt;1,0,-'New Lease Yearly'!$K$4/'New Lease Yearly'!$L$4)</f>
        <v>0</v>
      </c>
      <c r="S258" s="47">
        <f t="shared" si="40"/>
        <v>0</v>
      </c>
      <c r="AE258"/>
      <c r="AF258" s="6"/>
    </row>
    <row r="259" spans="1:32" x14ac:dyDescent="0.25">
      <c r="A259" s="53">
        <f t="shared" si="41"/>
        <v>243</v>
      </c>
      <c r="B259" s="29">
        <f t="shared" si="35"/>
        <v>0</v>
      </c>
      <c r="C259" s="9" t="str">
        <f>IF(D259=0,"-",IF('New Lease Yearly'!$H$4="Yearly",EDATE(C258,12),IF('New Lease Yearly'!$H$4="Quarterly",EDATE(C258,3),EDATE(C258,1))))</f>
        <v>-</v>
      </c>
      <c r="D259" s="54">
        <f>IF(A259&gt;'New Lease Yearly'!$E$4,0,'New Lease Yearly'!$G$4)*((1+$M$4)^(((((IF($H$4="Yearly",ROUNDDOWN(IF(A259-($N$4)&lt;0,0,((A259-($N$4)/(($N$4))))/($N$4)),0),IF($H$4="Monthly",ROUNDDOWN(IF(A259-($N$4*12)&lt;0,0,((A259-(12*$N$4)/((12*$N$4))))/($N$4*12)),0),ROUNDDOWN(IF(A259-($N$4*4)&lt;0,0,((A259-(4*$N$4)/((4*$N$4))))/($N$4*4)),0)))))))))+(IF(A259=$E$4,$J$4,0))</f>
        <v>0</v>
      </c>
      <c r="E259" s="49">
        <f>IF(D259=0,0,1/((1+IF('New Lease Yearly'!$H$4="Yearly",'New Lease Yearly'!$D$4,IF('New Lease Yearly'!$H$4="Quarterly",'New Lease Yearly'!$D$4/4,'New Lease Yearly'!$D$4/12)))^IF($E$17=1,A258,A259)))</f>
        <v>0</v>
      </c>
      <c r="F259" s="55">
        <f t="shared" si="36"/>
        <v>0</v>
      </c>
      <c r="G259" s="56"/>
      <c r="H259" s="38">
        <f t="shared" si="42"/>
        <v>243</v>
      </c>
      <c r="I259" s="9" t="str">
        <f t="shared" si="37"/>
        <v>-</v>
      </c>
      <c r="J259" s="47">
        <f>IF(H259&gt;'New Lease Yearly'!$E$4,0,M258)</f>
        <v>0</v>
      </c>
      <c r="K259" s="47">
        <f>IF(IF('New Lease Yearly'!$H$4="Yearly",J259*'New Lease Yearly'!$D$4,IF('New Lease Yearly'!$H$4="Quarterly",J259*('New Lease Yearly'!$D$4/4),J259*'New Lease Yearly'!$D$4/12))&gt;0,IF('New Lease Yearly'!$H$4="Yearly",J259*'New Lease Yearly'!$D$4,IF('New Lease Yearly'!$H$4="Quarterly",J259*('New Lease Yearly'!$D$4/4),J259*'New Lease Yearly'!$D$4/12)),-L259-J259)</f>
        <v>0</v>
      </c>
      <c r="L259" s="47">
        <f t="shared" si="38"/>
        <v>0</v>
      </c>
      <c r="M259" s="47">
        <f t="shared" si="39"/>
        <v>0</v>
      </c>
      <c r="N259" s="57"/>
      <c r="O259" s="38">
        <v>237</v>
      </c>
      <c r="P259" s="58">
        <f t="shared" si="43"/>
        <v>132220</v>
      </c>
      <c r="Q259" s="47">
        <f t="shared" si="44"/>
        <v>0</v>
      </c>
      <c r="R259" s="47">
        <f>IF(S258&lt;1,0,-'New Lease Yearly'!$K$4/'New Lease Yearly'!$L$4)</f>
        <v>0</v>
      </c>
      <c r="S259" s="47">
        <f t="shared" si="40"/>
        <v>0</v>
      </c>
      <c r="AE259"/>
      <c r="AF259" s="6"/>
    </row>
    <row r="260" spans="1:32" x14ac:dyDescent="0.25">
      <c r="A260" s="53">
        <f t="shared" si="41"/>
        <v>244</v>
      </c>
      <c r="B260" s="29">
        <f t="shared" si="35"/>
        <v>0</v>
      </c>
      <c r="C260" s="9" t="str">
        <f>IF(D260=0,"-",IF('New Lease Yearly'!$H$4="Yearly",EDATE(C259,12),IF('New Lease Yearly'!$H$4="Quarterly",EDATE(C259,3),EDATE(C259,1))))</f>
        <v>-</v>
      </c>
      <c r="D260" s="54">
        <f>IF(A260&gt;'New Lease Yearly'!$E$4,0,'New Lease Yearly'!$G$4)*((1+$M$4)^(((((IF($H$4="Yearly",ROUNDDOWN(IF(A260-($N$4)&lt;0,0,((A260-($N$4)/(($N$4))))/($N$4)),0),IF($H$4="Monthly",ROUNDDOWN(IF(A260-($N$4*12)&lt;0,0,((A260-(12*$N$4)/((12*$N$4))))/($N$4*12)),0),ROUNDDOWN(IF(A260-($N$4*4)&lt;0,0,((A260-(4*$N$4)/((4*$N$4))))/($N$4*4)),0)))))))))+(IF(A260=$E$4,$J$4,0))</f>
        <v>0</v>
      </c>
      <c r="E260" s="49">
        <f>IF(D260=0,0,1/((1+IF('New Lease Yearly'!$H$4="Yearly",'New Lease Yearly'!$D$4,IF('New Lease Yearly'!$H$4="Quarterly",'New Lease Yearly'!$D$4/4,'New Lease Yearly'!$D$4/12)))^IF($E$17=1,A259,A260)))</f>
        <v>0</v>
      </c>
      <c r="F260" s="55">
        <f t="shared" si="36"/>
        <v>0</v>
      </c>
      <c r="G260" s="56"/>
      <c r="H260" s="38">
        <f t="shared" si="42"/>
        <v>244</v>
      </c>
      <c r="I260" s="9" t="str">
        <f t="shared" si="37"/>
        <v>-</v>
      </c>
      <c r="J260" s="47">
        <f>IF(H260&gt;'New Lease Yearly'!$E$4,0,M259)</f>
        <v>0</v>
      </c>
      <c r="K260" s="47">
        <f>IF(IF('New Lease Yearly'!$H$4="Yearly",J260*'New Lease Yearly'!$D$4,IF('New Lease Yearly'!$H$4="Quarterly",J260*('New Lease Yearly'!$D$4/4),J260*'New Lease Yearly'!$D$4/12))&gt;0,IF('New Lease Yearly'!$H$4="Yearly",J260*'New Lease Yearly'!$D$4,IF('New Lease Yearly'!$H$4="Quarterly",J260*('New Lease Yearly'!$D$4/4),J260*'New Lease Yearly'!$D$4/12)),-L260-J260)</f>
        <v>0</v>
      </c>
      <c r="L260" s="47">
        <f t="shared" si="38"/>
        <v>0</v>
      </c>
      <c r="M260" s="47">
        <f t="shared" si="39"/>
        <v>0</v>
      </c>
      <c r="N260" s="57"/>
      <c r="O260" s="38">
        <v>237</v>
      </c>
      <c r="P260" s="58">
        <f t="shared" si="43"/>
        <v>132585</v>
      </c>
      <c r="Q260" s="47">
        <f t="shared" si="44"/>
        <v>0</v>
      </c>
      <c r="R260" s="47">
        <f>IF(S259&lt;1,0,-'New Lease Yearly'!$K$4/'New Lease Yearly'!$L$4)</f>
        <v>0</v>
      </c>
      <c r="S260" s="47">
        <f t="shared" si="40"/>
        <v>0</v>
      </c>
      <c r="AE260"/>
      <c r="AF260" s="6"/>
    </row>
    <row r="261" spans="1:32" x14ac:dyDescent="0.25">
      <c r="A261" s="53">
        <f t="shared" si="41"/>
        <v>245</v>
      </c>
      <c r="B261" s="29">
        <f t="shared" si="35"/>
        <v>0</v>
      </c>
      <c r="C261" s="9" t="str">
        <f>IF(D261=0,"-",IF('New Lease Yearly'!$H$4="Yearly",EDATE(C260,12),IF('New Lease Yearly'!$H$4="Quarterly",EDATE(C260,3),EDATE(C260,1))))</f>
        <v>-</v>
      </c>
      <c r="D261" s="54">
        <f>IF(A261&gt;'New Lease Yearly'!$E$4,0,'New Lease Yearly'!$G$4)*((1+$M$4)^(((((IF($H$4="Yearly",ROUNDDOWN(IF(A261-($N$4)&lt;0,0,((A261-($N$4)/(($N$4))))/($N$4)),0),IF($H$4="Monthly",ROUNDDOWN(IF(A261-($N$4*12)&lt;0,0,((A261-(12*$N$4)/((12*$N$4))))/($N$4*12)),0),ROUNDDOWN(IF(A261-($N$4*4)&lt;0,0,((A261-(4*$N$4)/((4*$N$4))))/($N$4*4)),0)))))))))+(IF(A261=$E$4,$J$4,0))</f>
        <v>0</v>
      </c>
      <c r="E261" s="49">
        <f>IF(D261=0,0,1/((1+IF('New Lease Yearly'!$H$4="Yearly",'New Lease Yearly'!$D$4,IF('New Lease Yearly'!$H$4="Quarterly",'New Lease Yearly'!$D$4/4,'New Lease Yearly'!$D$4/12)))^IF($E$17=1,A260,A261)))</f>
        <v>0</v>
      </c>
      <c r="F261" s="55">
        <f t="shared" si="36"/>
        <v>0</v>
      </c>
      <c r="G261" s="56"/>
      <c r="H261" s="38">
        <f t="shared" si="42"/>
        <v>245</v>
      </c>
      <c r="I261" s="9" t="str">
        <f t="shared" si="37"/>
        <v>-</v>
      </c>
      <c r="J261" s="47">
        <f>IF(H261&gt;'New Lease Yearly'!$E$4,0,M260)</f>
        <v>0</v>
      </c>
      <c r="K261" s="47">
        <f>IF(IF('New Lease Yearly'!$H$4="Yearly",J261*'New Lease Yearly'!$D$4,IF('New Lease Yearly'!$H$4="Quarterly",J261*('New Lease Yearly'!$D$4/4),J261*'New Lease Yearly'!$D$4/12))&gt;0,IF('New Lease Yearly'!$H$4="Yearly",J261*'New Lease Yearly'!$D$4,IF('New Lease Yearly'!$H$4="Quarterly",J261*('New Lease Yearly'!$D$4/4),J261*'New Lease Yearly'!$D$4/12)),-L261-J261)</f>
        <v>0</v>
      </c>
      <c r="L261" s="47">
        <f t="shared" si="38"/>
        <v>0</v>
      </c>
      <c r="M261" s="47">
        <f t="shared" si="39"/>
        <v>0</v>
      </c>
      <c r="N261" s="57"/>
      <c r="O261" s="38">
        <v>237</v>
      </c>
      <c r="P261" s="58">
        <f t="shared" si="43"/>
        <v>132950</v>
      </c>
      <c r="Q261" s="47">
        <f t="shared" si="44"/>
        <v>0</v>
      </c>
      <c r="R261" s="47">
        <f>IF(S260&lt;1,0,-'New Lease Yearly'!$K$4/'New Lease Yearly'!$L$4)</f>
        <v>0</v>
      </c>
      <c r="S261" s="47">
        <f t="shared" si="40"/>
        <v>0</v>
      </c>
      <c r="AE261"/>
      <c r="AF261" s="6"/>
    </row>
    <row r="262" spans="1:32" x14ac:dyDescent="0.25">
      <c r="A262" s="53">
        <f t="shared" si="41"/>
        <v>246</v>
      </c>
      <c r="B262" s="29">
        <f t="shared" si="35"/>
        <v>0</v>
      </c>
      <c r="C262" s="9" t="str">
        <f>IF(D262=0,"-",IF('New Lease Yearly'!$H$4="Yearly",EDATE(C261,12),IF('New Lease Yearly'!$H$4="Quarterly",EDATE(C261,3),EDATE(C261,1))))</f>
        <v>-</v>
      </c>
      <c r="D262" s="54">
        <f>IF(A262&gt;'New Lease Yearly'!$E$4,0,'New Lease Yearly'!$G$4)*((1+$M$4)^(((((IF($H$4="Yearly",ROUNDDOWN(IF(A262-($N$4)&lt;0,0,((A262-($N$4)/(($N$4))))/($N$4)),0),IF($H$4="Monthly",ROUNDDOWN(IF(A262-($N$4*12)&lt;0,0,((A262-(12*$N$4)/((12*$N$4))))/($N$4*12)),0),ROUNDDOWN(IF(A262-($N$4*4)&lt;0,0,((A262-(4*$N$4)/((4*$N$4))))/($N$4*4)),0)))))))))+(IF(A262=$E$4,$J$4,0))</f>
        <v>0</v>
      </c>
      <c r="E262" s="49">
        <f>IF(D262=0,0,1/((1+IF('New Lease Yearly'!$H$4="Yearly",'New Lease Yearly'!$D$4,IF('New Lease Yearly'!$H$4="Quarterly",'New Lease Yearly'!$D$4/4,'New Lease Yearly'!$D$4/12)))^IF($E$17=1,A261,A262)))</f>
        <v>0</v>
      </c>
      <c r="F262" s="55">
        <f t="shared" si="36"/>
        <v>0</v>
      </c>
      <c r="G262" s="56"/>
      <c r="H262" s="38">
        <f t="shared" si="42"/>
        <v>246</v>
      </c>
      <c r="I262" s="9" t="str">
        <f t="shared" si="37"/>
        <v>-</v>
      </c>
      <c r="J262" s="47">
        <f>IF(H262&gt;'New Lease Yearly'!$E$4,0,M261)</f>
        <v>0</v>
      </c>
      <c r="K262" s="47">
        <f>IF(IF('New Lease Yearly'!$H$4="Yearly",J262*'New Lease Yearly'!$D$4,IF('New Lease Yearly'!$H$4="Quarterly",J262*('New Lease Yearly'!$D$4/4),J262*'New Lease Yearly'!$D$4/12))&gt;0,IF('New Lease Yearly'!$H$4="Yearly",J262*'New Lease Yearly'!$D$4,IF('New Lease Yearly'!$H$4="Quarterly",J262*('New Lease Yearly'!$D$4/4),J262*'New Lease Yearly'!$D$4/12)),-L262-J262)</f>
        <v>0</v>
      </c>
      <c r="L262" s="47">
        <f t="shared" si="38"/>
        <v>0</v>
      </c>
      <c r="M262" s="47">
        <f t="shared" si="39"/>
        <v>0</v>
      </c>
      <c r="N262" s="57"/>
      <c r="O262" s="38">
        <v>237</v>
      </c>
      <c r="P262" s="58">
        <f t="shared" si="43"/>
        <v>133316</v>
      </c>
      <c r="Q262" s="47">
        <f t="shared" si="44"/>
        <v>0</v>
      </c>
      <c r="R262" s="47">
        <f>IF(S261&lt;1,0,-'New Lease Yearly'!$K$4/'New Lease Yearly'!$L$4)</f>
        <v>0</v>
      </c>
      <c r="S262" s="47">
        <f t="shared" si="40"/>
        <v>0</v>
      </c>
      <c r="AE262"/>
      <c r="AF262" s="6"/>
    </row>
    <row r="263" spans="1:32" x14ac:dyDescent="0.25">
      <c r="A263" s="53">
        <f t="shared" si="41"/>
        <v>247</v>
      </c>
      <c r="B263" s="29">
        <f t="shared" si="35"/>
        <v>0</v>
      </c>
      <c r="C263" s="9" t="str">
        <f>IF(D263=0,"-",IF('New Lease Yearly'!$H$4="Yearly",EDATE(C262,12),IF('New Lease Yearly'!$H$4="Quarterly",EDATE(C262,3),EDATE(C262,1))))</f>
        <v>-</v>
      </c>
      <c r="D263" s="54">
        <f>IF(A263&gt;'New Lease Yearly'!$E$4,0,'New Lease Yearly'!$G$4)*((1+$M$4)^(((((IF($H$4="Yearly",ROUNDDOWN(IF(A263-($N$4)&lt;0,0,((A263-($N$4)/(($N$4))))/($N$4)),0),IF($H$4="Monthly",ROUNDDOWN(IF(A263-($N$4*12)&lt;0,0,((A263-(12*$N$4)/((12*$N$4))))/($N$4*12)),0),ROUNDDOWN(IF(A263-($N$4*4)&lt;0,0,((A263-(4*$N$4)/((4*$N$4))))/($N$4*4)),0)))))))))+(IF(A263=$E$4,$J$4,0))</f>
        <v>0</v>
      </c>
      <c r="E263" s="49">
        <f>IF(D263=0,0,1/((1+IF('New Lease Yearly'!$H$4="Yearly",'New Lease Yearly'!$D$4,IF('New Lease Yearly'!$H$4="Quarterly",'New Lease Yearly'!$D$4/4,'New Lease Yearly'!$D$4/12)))^IF($E$17=1,A262,A263)))</f>
        <v>0</v>
      </c>
      <c r="F263" s="55">
        <f t="shared" si="36"/>
        <v>0</v>
      </c>
      <c r="G263" s="56"/>
      <c r="H263" s="38">
        <f t="shared" si="42"/>
        <v>247</v>
      </c>
      <c r="I263" s="9" t="str">
        <f t="shared" si="37"/>
        <v>-</v>
      </c>
      <c r="J263" s="47">
        <f>IF(H263&gt;'New Lease Yearly'!$E$4,0,M262)</f>
        <v>0</v>
      </c>
      <c r="K263" s="47">
        <f>IF(IF('New Lease Yearly'!$H$4="Yearly",J263*'New Lease Yearly'!$D$4,IF('New Lease Yearly'!$H$4="Quarterly",J263*('New Lease Yearly'!$D$4/4),J263*'New Lease Yearly'!$D$4/12))&gt;0,IF('New Lease Yearly'!$H$4="Yearly",J263*'New Lease Yearly'!$D$4,IF('New Lease Yearly'!$H$4="Quarterly",J263*('New Lease Yearly'!$D$4/4),J263*'New Lease Yearly'!$D$4/12)),-L263-J263)</f>
        <v>0</v>
      </c>
      <c r="L263" s="47">
        <f t="shared" si="38"/>
        <v>0</v>
      </c>
      <c r="M263" s="47">
        <f t="shared" si="39"/>
        <v>0</v>
      </c>
      <c r="N263" s="57"/>
      <c r="O263" s="38">
        <v>237</v>
      </c>
      <c r="P263" s="58">
        <f t="shared" si="43"/>
        <v>133681</v>
      </c>
      <c r="Q263" s="47">
        <f t="shared" si="44"/>
        <v>0</v>
      </c>
      <c r="R263" s="47">
        <f>IF(S262&lt;1,0,-'New Lease Yearly'!$K$4/'New Lease Yearly'!$L$4)</f>
        <v>0</v>
      </c>
      <c r="S263" s="47">
        <f t="shared" si="40"/>
        <v>0</v>
      </c>
      <c r="AE263"/>
      <c r="AF263" s="6"/>
    </row>
    <row r="264" spans="1:32" x14ac:dyDescent="0.25">
      <c r="A264" s="53">
        <f t="shared" si="41"/>
        <v>248</v>
      </c>
      <c r="B264" s="29">
        <f t="shared" si="35"/>
        <v>0</v>
      </c>
      <c r="C264" s="9" t="str">
        <f>IF(D264=0,"-",IF('New Lease Yearly'!$H$4="Yearly",EDATE(C263,12),IF('New Lease Yearly'!$H$4="Quarterly",EDATE(C263,3),EDATE(C263,1))))</f>
        <v>-</v>
      </c>
      <c r="D264" s="54">
        <f>IF(A264&gt;'New Lease Yearly'!$E$4,0,'New Lease Yearly'!$G$4)*((1+$M$4)^(((((IF($H$4="Yearly",ROUNDDOWN(IF(A264-($N$4)&lt;0,0,((A264-($N$4)/(($N$4))))/($N$4)),0),IF($H$4="Monthly",ROUNDDOWN(IF(A264-($N$4*12)&lt;0,0,((A264-(12*$N$4)/((12*$N$4))))/($N$4*12)),0),ROUNDDOWN(IF(A264-($N$4*4)&lt;0,0,((A264-(4*$N$4)/((4*$N$4))))/($N$4*4)),0)))))))))+(IF(A264=$E$4,$J$4,0))</f>
        <v>0</v>
      </c>
      <c r="E264" s="49">
        <f>IF(D264=0,0,1/((1+IF('New Lease Yearly'!$H$4="Yearly",'New Lease Yearly'!$D$4,IF('New Lease Yearly'!$H$4="Quarterly",'New Lease Yearly'!$D$4/4,'New Lease Yearly'!$D$4/12)))^IF($E$17=1,A263,A264)))</f>
        <v>0</v>
      </c>
      <c r="F264" s="55">
        <f t="shared" si="36"/>
        <v>0</v>
      </c>
      <c r="G264" s="56"/>
      <c r="H264" s="38">
        <f t="shared" si="42"/>
        <v>248</v>
      </c>
      <c r="I264" s="9" t="str">
        <f t="shared" si="37"/>
        <v>-</v>
      </c>
      <c r="J264" s="47">
        <f>IF(H264&gt;'New Lease Yearly'!$E$4,0,M263)</f>
        <v>0</v>
      </c>
      <c r="K264" s="47">
        <f>IF(IF('New Lease Yearly'!$H$4="Yearly",J264*'New Lease Yearly'!$D$4,IF('New Lease Yearly'!$H$4="Quarterly",J264*('New Lease Yearly'!$D$4/4),J264*'New Lease Yearly'!$D$4/12))&gt;0,IF('New Lease Yearly'!$H$4="Yearly",J264*'New Lease Yearly'!$D$4,IF('New Lease Yearly'!$H$4="Quarterly",J264*('New Lease Yearly'!$D$4/4),J264*'New Lease Yearly'!$D$4/12)),-L264-J264)</f>
        <v>0</v>
      </c>
      <c r="L264" s="47">
        <f t="shared" si="38"/>
        <v>0</v>
      </c>
      <c r="M264" s="47">
        <f t="shared" si="39"/>
        <v>0</v>
      </c>
      <c r="N264" s="57"/>
      <c r="O264" s="38">
        <v>237</v>
      </c>
      <c r="P264" s="58">
        <f t="shared" si="43"/>
        <v>134046</v>
      </c>
      <c r="Q264" s="47">
        <f t="shared" si="44"/>
        <v>0</v>
      </c>
      <c r="R264" s="47">
        <f>IF(S263&lt;1,0,-'New Lease Yearly'!$K$4/'New Lease Yearly'!$L$4)</f>
        <v>0</v>
      </c>
      <c r="S264" s="47">
        <f t="shared" si="40"/>
        <v>0</v>
      </c>
      <c r="AE264"/>
      <c r="AF264" s="6"/>
    </row>
    <row r="265" spans="1:32" x14ac:dyDescent="0.25">
      <c r="A265" s="53">
        <f t="shared" si="41"/>
        <v>249</v>
      </c>
      <c r="B265" s="29">
        <f t="shared" si="35"/>
        <v>0</v>
      </c>
      <c r="C265" s="9" t="str">
        <f>IF(D265=0,"-",IF('New Lease Yearly'!$H$4="Yearly",EDATE(C264,12),IF('New Lease Yearly'!$H$4="Quarterly",EDATE(C264,3),EDATE(C264,1))))</f>
        <v>-</v>
      </c>
      <c r="D265" s="54">
        <f>IF(A265&gt;'New Lease Yearly'!$E$4,0,'New Lease Yearly'!$G$4)*((1+$M$4)^(((((IF($H$4="Yearly",ROUNDDOWN(IF(A265-($N$4)&lt;0,0,((A265-($N$4)/(($N$4))))/($N$4)),0),IF($H$4="Monthly",ROUNDDOWN(IF(A265-($N$4*12)&lt;0,0,((A265-(12*$N$4)/((12*$N$4))))/($N$4*12)),0),ROUNDDOWN(IF(A265-($N$4*4)&lt;0,0,((A265-(4*$N$4)/((4*$N$4))))/($N$4*4)),0)))))))))+(IF(A265=$E$4,$J$4,0))</f>
        <v>0</v>
      </c>
      <c r="E265" s="49">
        <f>IF(D265=0,0,1/((1+IF('New Lease Yearly'!$H$4="Yearly",'New Lease Yearly'!$D$4,IF('New Lease Yearly'!$H$4="Quarterly",'New Lease Yearly'!$D$4/4,'New Lease Yearly'!$D$4/12)))^IF($E$17=1,A264,A265)))</f>
        <v>0</v>
      </c>
      <c r="F265" s="55">
        <f t="shared" si="36"/>
        <v>0</v>
      </c>
      <c r="G265" s="56"/>
      <c r="H265" s="38">
        <f t="shared" si="42"/>
        <v>249</v>
      </c>
      <c r="I265" s="9" t="str">
        <f t="shared" si="37"/>
        <v>-</v>
      </c>
      <c r="J265" s="47">
        <f>IF(H265&gt;'New Lease Yearly'!$E$4,0,M264)</f>
        <v>0</v>
      </c>
      <c r="K265" s="47">
        <f>IF(IF('New Lease Yearly'!$H$4="Yearly",J265*'New Lease Yearly'!$D$4,IF('New Lease Yearly'!$H$4="Quarterly",J265*('New Lease Yearly'!$D$4/4),J265*'New Lease Yearly'!$D$4/12))&gt;0,IF('New Lease Yearly'!$H$4="Yearly",J265*'New Lease Yearly'!$D$4,IF('New Lease Yearly'!$H$4="Quarterly",J265*('New Lease Yearly'!$D$4/4),J265*'New Lease Yearly'!$D$4/12)),-L265-J265)</f>
        <v>0</v>
      </c>
      <c r="L265" s="47">
        <f t="shared" si="38"/>
        <v>0</v>
      </c>
      <c r="M265" s="47">
        <f t="shared" si="39"/>
        <v>0</v>
      </c>
      <c r="N265" s="57"/>
      <c r="O265" s="38">
        <v>237</v>
      </c>
      <c r="P265" s="58">
        <f t="shared" si="43"/>
        <v>134411</v>
      </c>
      <c r="Q265" s="47">
        <f t="shared" si="44"/>
        <v>0</v>
      </c>
      <c r="R265" s="47">
        <f>IF(S264&lt;1,0,-'New Lease Yearly'!$K$4/'New Lease Yearly'!$L$4)</f>
        <v>0</v>
      </c>
      <c r="S265" s="47">
        <f t="shared" si="40"/>
        <v>0</v>
      </c>
      <c r="AE265"/>
      <c r="AF265" s="6"/>
    </row>
    <row r="266" spans="1:32" x14ac:dyDescent="0.25">
      <c r="A266" s="53">
        <f t="shared" si="41"/>
        <v>250</v>
      </c>
      <c r="B266" s="29">
        <f t="shared" si="35"/>
        <v>0</v>
      </c>
      <c r="C266" s="9" t="str">
        <f>IF(D266=0,"-",IF('New Lease Yearly'!$H$4="Yearly",EDATE(C265,12),IF('New Lease Yearly'!$H$4="Quarterly",EDATE(C265,3),EDATE(C265,1))))</f>
        <v>-</v>
      </c>
      <c r="D266" s="54">
        <f>IF(A266&gt;'New Lease Yearly'!$E$4,0,'New Lease Yearly'!$G$4)*((1+$M$4)^(((((IF($H$4="Yearly",ROUNDDOWN(IF(A266-($N$4)&lt;0,0,((A266-($N$4)/(($N$4))))/($N$4)),0),IF($H$4="Monthly",ROUNDDOWN(IF(A266-($N$4*12)&lt;0,0,((A266-(12*$N$4)/((12*$N$4))))/($N$4*12)),0),ROUNDDOWN(IF(A266-($N$4*4)&lt;0,0,((A266-(4*$N$4)/((4*$N$4))))/($N$4*4)),0)))))))))+(IF(A266=$E$4,$J$4,0))</f>
        <v>0</v>
      </c>
      <c r="E266" s="49">
        <f>IF(D266=0,0,1/((1+IF('New Lease Yearly'!$H$4="Yearly",'New Lease Yearly'!$D$4,IF('New Lease Yearly'!$H$4="Quarterly",'New Lease Yearly'!$D$4/4,'New Lease Yearly'!$D$4/12)))^IF($E$17=1,A265,A266)))</f>
        <v>0</v>
      </c>
      <c r="F266" s="55">
        <f t="shared" si="36"/>
        <v>0</v>
      </c>
      <c r="G266" s="56"/>
      <c r="H266" s="38">
        <f t="shared" si="42"/>
        <v>250</v>
      </c>
      <c r="I266" s="9" t="str">
        <f t="shared" si="37"/>
        <v>-</v>
      </c>
      <c r="J266" s="47">
        <f>IF(H266&gt;'New Lease Yearly'!$E$4,0,M265)</f>
        <v>0</v>
      </c>
      <c r="K266" s="47">
        <f>IF(IF('New Lease Yearly'!$H$4="Yearly",J266*'New Lease Yearly'!$D$4,IF('New Lease Yearly'!$H$4="Quarterly",J266*('New Lease Yearly'!$D$4/4),J266*'New Lease Yearly'!$D$4/12))&gt;0,IF('New Lease Yearly'!$H$4="Yearly",J266*'New Lease Yearly'!$D$4,IF('New Lease Yearly'!$H$4="Quarterly",J266*('New Lease Yearly'!$D$4/4),J266*'New Lease Yearly'!$D$4/12)),-L266-J266)</f>
        <v>0</v>
      </c>
      <c r="L266" s="47">
        <f t="shared" si="38"/>
        <v>0</v>
      </c>
      <c r="M266" s="47">
        <f t="shared" si="39"/>
        <v>0</v>
      </c>
      <c r="N266" s="57"/>
      <c r="O266" s="38">
        <v>237</v>
      </c>
      <c r="P266" s="58">
        <f t="shared" si="43"/>
        <v>134777</v>
      </c>
      <c r="Q266" s="47">
        <f t="shared" si="44"/>
        <v>0</v>
      </c>
      <c r="R266" s="47">
        <f>IF(S265&lt;1,0,-'New Lease Yearly'!$K$4/'New Lease Yearly'!$L$4)</f>
        <v>0</v>
      </c>
      <c r="S266" s="47">
        <f t="shared" si="40"/>
        <v>0</v>
      </c>
      <c r="AE266"/>
      <c r="AF266" s="6"/>
    </row>
    <row r="267" spans="1:32" x14ac:dyDescent="0.25">
      <c r="A267" s="53">
        <f t="shared" si="41"/>
        <v>251</v>
      </c>
      <c r="B267" s="29">
        <f t="shared" si="35"/>
        <v>0</v>
      </c>
      <c r="C267" s="9" t="str">
        <f>IF(D267=0,"-",IF('New Lease Yearly'!$H$4="Yearly",EDATE(C266,12),IF('New Lease Yearly'!$H$4="Quarterly",EDATE(C266,3),EDATE(C266,1))))</f>
        <v>-</v>
      </c>
      <c r="D267" s="54">
        <f>IF(A267&gt;'New Lease Yearly'!$E$4,0,'New Lease Yearly'!$G$4)*((1+$M$4)^(((((IF($H$4="Yearly",ROUNDDOWN(IF(A267-($N$4)&lt;0,0,((A267-($N$4)/(($N$4))))/($N$4)),0),IF($H$4="Monthly",ROUNDDOWN(IF(A267-($N$4*12)&lt;0,0,((A267-(12*$N$4)/((12*$N$4))))/($N$4*12)),0),ROUNDDOWN(IF(A267-($N$4*4)&lt;0,0,((A267-(4*$N$4)/((4*$N$4))))/($N$4*4)),0)))))))))+(IF(A267=$E$4,$J$4,0))</f>
        <v>0</v>
      </c>
      <c r="E267" s="49">
        <f>IF(D267=0,0,1/((1+IF('New Lease Yearly'!$H$4="Yearly",'New Lease Yearly'!$D$4,IF('New Lease Yearly'!$H$4="Quarterly",'New Lease Yearly'!$D$4/4,'New Lease Yearly'!$D$4/12)))^IF($E$17=1,A266,A267)))</f>
        <v>0</v>
      </c>
      <c r="F267" s="55">
        <f t="shared" si="36"/>
        <v>0</v>
      </c>
      <c r="G267" s="56"/>
      <c r="H267" s="38">
        <f t="shared" si="42"/>
        <v>251</v>
      </c>
      <c r="I267" s="9" t="str">
        <f t="shared" si="37"/>
        <v>-</v>
      </c>
      <c r="J267" s="47">
        <f>IF(H267&gt;'New Lease Yearly'!$E$4,0,M266)</f>
        <v>0</v>
      </c>
      <c r="K267" s="47">
        <f>IF(IF('New Lease Yearly'!$H$4="Yearly",J267*'New Lease Yearly'!$D$4,IF('New Lease Yearly'!$H$4="Quarterly",J267*('New Lease Yearly'!$D$4/4),J267*'New Lease Yearly'!$D$4/12))&gt;0,IF('New Lease Yearly'!$H$4="Yearly",J267*'New Lease Yearly'!$D$4,IF('New Lease Yearly'!$H$4="Quarterly",J267*('New Lease Yearly'!$D$4/4),J267*'New Lease Yearly'!$D$4/12)),-L267-J267)</f>
        <v>0</v>
      </c>
      <c r="L267" s="47">
        <f t="shared" si="38"/>
        <v>0</v>
      </c>
      <c r="M267" s="47">
        <f t="shared" si="39"/>
        <v>0</v>
      </c>
      <c r="N267" s="57"/>
      <c r="O267" s="38">
        <v>237</v>
      </c>
      <c r="P267" s="58">
        <f t="shared" si="43"/>
        <v>135142</v>
      </c>
      <c r="Q267" s="47">
        <f t="shared" si="44"/>
        <v>0</v>
      </c>
      <c r="R267" s="47">
        <f>IF(S266&lt;1,0,-'New Lease Yearly'!$K$4/'New Lease Yearly'!$L$4)</f>
        <v>0</v>
      </c>
      <c r="S267" s="47">
        <f t="shared" si="40"/>
        <v>0</v>
      </c>
      <c r="AE267"/>
      <c r="AF267" s="6"/>
    </row>
    <row r="268" spans="1:32" x14ac:dyDescent="0.25">
      <c r="A268" s="53">
        <f t="shared" si="41"/>
        <v>252</v>
      </c>
      <c r="B268" s="29">
        <f t="shared" si="35"/>
        <v>0</v>
      </c>
      <c r="C268" s="9" t="str">
        <f>IF(D268=0,"-",IF('New Lease Yearly'!$H$4="Yearly",EDATE(C267,12),IF('New Lease Yearly'!$H$4="Quarterly",EDATE(C267,3),EDATE(C267,1))))</f>
        <v>-</v>
      </c>
      <c r="D268" s="54">
        <f>IF(A268&gt;'New Lease Yearly'!$E$4,0,'New Lease Yearly'!$G$4)*((1+$M$4)^(((((IF($H$4="Yearly",ROUNDDOWN(IF(A268-($N$4)&lt;0,0,((A268-($N$4)/(($N$4))))/($N$4)),0),IF($H$4="Monthly",ROUNDDOWN(IF(A268-($N$4*12)&lt;0,0,((A268-(12*$N$4)/((12*$N$4))))/($N$4*12)),0),ROUNDDOWN(IF(A268-($N$4*4)&lt;0,0,((A268-(4*$N$4)/((4*$N$4))))/($N$4*4)),0)))))))))+(IF(A268=$E$4,$J$4,0))</f>
        <v>0</v>
      </c>
      <c r="E268" s="49">
        <f>IF(D268=0,0,1/((1+IF('New Lease Yearly'!$H$4="Yearly",'New Lease Yearly'!$D$4,IF('New Lease Yearly'!$H$4="Quarterly",'New Lease Yearly'!$D$4/4,'New Lease Yearly'!$D$4/12)))^IF($E$17=1,A267,A268)))</f>
        <v>0</v>
      </c>
      <c r="F268" s="55">
        <f t="shared" si="36"/>
        <v>0</v>
      </c>
      <c r="G268" s="56"/>
      <c r="H268" s="38">
        <f t="shared" si="42"/>
        <v>252</v>
      </c>
      <c r="I268" s="9" t="str">
        <f t="shared" si="37"/>
        <v>-</v>
      </c>
      <c r="J268" s="47">
        <f>IF(H268&gt;'New Lease Yearly'!$E$4,0,M267)</f>
        <v>0</v>
      </c>
      <c r="K268" s="47">
        <f>IF(IF('New Lease Yearly'!$H$4="Yearly",J268*'New Lease Yearly'!$D$4,IF('New Lease Yearly'!$H$4="Quarterly",J268*('New Lease Yearly'!$D$4/4),J268*'New Lease Yearly'!$D$4/12))&gt;0,IF('New Lease Yearly'!$H$4="Yearly",J268*'New Lease Yearly'!$D$4,IF('New Lease Yearly'!$H$4="Quarterly",J268*('New Lease Yearly'!$D$4/4),J268*'New Lease Yearly'!$D$4/12)),-L268-J268)</f>
        <v>0</v>
      </c>
      <c r="L268" s="47">
        <f t="shared" si="38"/>
        <v>0</v>
      </c>
      <c r="M268" s="47">
        <f t="shared" si="39"/>
        <v>0</v>
      </c>
      <c r="N268" s="57"/>
      <c r="O268" s="38">
        <v>237</v>
      </c>
      <c r="P268" s="58">
        <f t="shared" si="43"/>
        <v>135507</v>
      </c>
      <c r="Q268" s="47">
        <f t="shared" si="44"/>
        <v>0</v>
      </c>
      <c r="R268" s="47">
        <f>IF(S267&lt;1,0,-'New Lease Yearly'!$K$4/'New Lease Yearly'!$L$4)</f>
        <v>0</v>
      </c>
      <c r="S268" s="47">
        <f t="shared" si="40"/>
        <v>0</v>
      </c>
      <c r="AE268"/>
      <c r="AF268" s="6"/>
    </row>
    <row r="269" spans="1:32" x14ac:dyDescent="0.25">
      <c r="A269" s="53">
        <f t="shared" si="41"/>
        <v>253</v>
      </c>
      <c r="B269" s="29">
        <f t="shared" si="35"/>
        <v>0</v>
      </c>
      <c r="C269" s="9" t="str">
        <f>IF(D269=0,"-",IF('New Lease Yearly'!$H$4="Yearly",EDATE(C268,12),IF('New Lease Yearly'!$H$4="Quarterly",EDATE(C268,3),EDATE(C268,1))))</f>
        <v>-</v>
      </c>
      <c r="D269" s="54">
        <f>IF(A269&gt;'New Lease Yearly'!$E$4,0,'New Lease Yearly'!$G$4)*((1+$M$4)^(((((IF($H$4="Yearly",ROUNDDOWN(IF(A269-($N$4)&lt;0,0,((A269-($N$4)/(($N$4))))/($N$4)),0),IF($H$4="Monthly",ROUNDDOWN(IF(A269-($N$4*12)&lt;0,0,((A269-(12*$N$4)/((12*$N$4))))/($N$4*12)),0),ROUNDDOWN(IF(A269-($N$4*4)&lt;0,0,((A269-(4*$N$4)/((4*$N$4))))/($N$4*4)),0)))))))))+(IF(A269=$E$4,$J$4,0))</f>
        <v>0</v>
      </c>
      <c r="E269" s="49">
        <f>IF(D269=0,0,1/((1+IF('New Lease Yearly'!$H$4="Yearly",'New Lease Yearly'!$D$4,IF('New Lease Yearly'!$H$4="Quarterly",'New Lease Yearly'!$D$4/4,'New Lease Yearly'!$D$4/12)))^IF($E$17=1,A268,A269)))</f>
        <v>0</v>
      </c>
      <c r="F269" s="55">
        <f t="shared" si="36"/>
        <v>0</v>
      </c>
      <c r="G269" s="56"/>
      <c r="H269" s="38">
        <f t="shared" si="42"/>
        <v>253</v>
      </c>
      <c r="I269" s="9" t="str">
        <f t="shared" si="37"/>
        <v>-</v>
      </c>
      <c r="J269" s="47">
        <f>IF(H269&gt;'New Lease Yearly'!$E$4,0,M268)</f>
        <v>0</v>
      </c>
      <c r="K269" s="47">
        <f>IF(IF('New Lease Yearly'!$H$4="Yearly",J269*'New Lease Yearly'!$D$4,IF('New Lease Yearly'!$H$4="Quarterly",J269*('New Lease Yearly'!$D$4/4),J269*'New Lease Yearly'!$D$4/12))&gt;0,IF('New Lease Yearly'!$H$4="Yearly",J269*'New Lease Yearly'!$D$4,IF('New Lease Yearly'!$H$4="Quarterly",J269*('New Lease Yearly'!$D$4/4),J269*'New Lease Yearly'!$D$4/12)),-L269-J269)</f>
        <v>0</v>
      </c>
      <c r="L269" s="47">
        <f t="shared" si="38"/>
        <v>0</v>
      </c>
      <c r="M269" s="47">
        <f t="shared" si="39"/>
        <v>0</v>
      </c>
      <c r="N269" s="57"/>
      <c r="O269" s="38">
        <v>237</v>
      </c>
      <c r="P269" s="58">
        <f t="shared" si="43"/>
        <v>135872</v>
      </c>
      <c r="Q269" s="47">
        <f t="shared" si="44"/>
        <v>0</v>
      </c>
      <c r="R269" s="47">
        <f>IF(S268&lt;1,0,-'New Lease Yearly'!$K$4/'New Lease Yearly'!$L$4)</f>
        <v>0</v>
      </c>
      <c r="S269" s="47">
        <f t="shared" si="40"/>
        <v>0</v>
      </c>
      <c r="AE269"/>
      <c r="AF269" s="6"/>
    </row>
    <row r="270" spans="1:32" x14ac:dyDescent="0.25">
      <c r="A270" s="53">
        <f t="shared" si="41"/>
        <v>254</v>
      </c>
      <c r="B270" s="29">
        <f t="shared" si="35"/>
        <v>0</v>
      </c>
      <c r="C270" s="9" t="str">
        <f>IF(D270=0,"-",IF('New Lease Yearly'!$H$4="Yearly",EDATE(C269,12),IF('New Lease Yearly'!$H$4="Quarterly",EDATE(C269,3),EDATE(C269,1))))</f>
        <v>-</v>
      </c>
      <c r="D270" s="54">
        <f>IF(A270&gt;'New Lease Yearly'!$E$4,0,'New Lease Yearly'!$G$4)*((1+$M$4)^(((((IF($H$4="Yearly",ROUNDDOWN(IF(A270-($N$4)&lt;0,0,((A270-($N$4)/(($N$4))))/($N$4)),0),IF($H$4="Monthly",ROUNDDOWN(IF(A270-($N$4*12)&lt;0,0,((A270-(12*$N$4)/((12*$N$4))))/($N$4*12)),0),ROUNDDOWN(IF(A270-($N$4*4)&lt;0,0,((A270-(4*$N$4)/((4*$N$4))))/($N$4*4)),0)))))))))+(IF(A270=$E$4,$J$4,0))</f>
        <v>0</v>
      </c>
      <c r="E270" s="49">
        <f>IF(D270=0,0,1/((1+IF('New Lease Yearly'!$H$4="Yearly",'New Lease Yearly'!$D$4,IF('New Lease Yearly'!$H$4="Quarterly",'New Lease Yearly'!$D$4/4,'New Lease Yearly'!$D$4/12)))^IF($E$17=1,A269,A270)))</f>
        <v>0</v>
      </c>
      <c r="F270" s="55">
        <f t="shared" si="36"/>
        <v>0</v>
      </c>
      <c r="G270" s="56"/>
      <c r="H270" s="38">
        <f t="shared" si="42"/>
        <v>254</v>
      </c>
      <c r="I270" s="9" t="str">
        <f t="shared" si="37"/>
        <v>-</v>
      </c>
      <c r="J270" s="47">
        <f>IF(H270&gt;'New Lease Yearly'!$E$4,0,M269)</f>
        <v>0</v>
      </c>
      <c r="K270" s="47">
        <f>IF(IF('New Lease Yearly'!$H$4="Yearly",J270*'New Lease Yearly'!$D$4,IF('New Lease Yearly'!$H$4="Quarterly",J270*('New Lease Yearly'!$D$4/4),J270*'New Lease Yearly'!$D$4/12))&gt;0,IF('New Lease Yearly'!$H$4="Yearly",J270*'New Lease Yearly'!$D$4,IF('New Lease Yearly'!$H$4="Quarterly",J270*('New Lease Yearly'!$D$4/4),J270*'New Lease Yearly'!$D$4/12)),-L270-J270)</f>
        <v>0</v>
      </c>
      <c r="L270" s="47">
        <f t="shared" si="38"/>
        <v>0</v>
      </c>
      <c r="M270" s="47">
        <f t="shared" si="39"/>
        <v>0</v>
      </c>
      <c r="N270" s="57"/>
      <c r="O270" s="38">
        <v>237</v>
      </c>
      <c r="P270" s="58">
        <f t="shared" si="43"/>
        <v>136238</v>
      </c>
      <c r="Q270" s="47">
        <f t="shared" si="44"/>
        <v>0</v>
      </c>
      <c r="R270" s="47">
        <f>IF(S269&lt;1,0,-'New Lease Yearly'!$K$4/'New Lease Yearly'!$L$4)</f>
        <v>0</v>
      </c>
      <c r="S270" s="47">
        <f t="shared" si="40"/>
        <v>0</v>
      </c>
      <c r="AE270"/>
      <c r="AF270" s="6"/>
    </row>
    <row r="271" spans="1:32" x14ac:dyDescent="0.25">
      <c r="A271" s="53">
        <f t="shared" si="41"/>
        <v>255</v>
      </c>
      <c r="B271" s="29">
        <f t="shared" si="35"/>
        <v>0</v>
      </c>
      <c r="C271" s="9" t="str">
        <f>IF(D271=0,"-",IF('New Lease Yearly'!$H$4="Yearly",EDATE(C270,12),IF('New Lease Yearly'!$H$4="Quarterly",EDATE(C270,3),EDATE(C270,1))))</f>
        <v>-</v>
      </c>
      <c r="D271" s="54">
        <f>IF(A271&gt;'New Lease Yearly'!$E$4,0,'New Lease Yearly'!$G$4)*((1+$M$4)^(((((IF($H$4="Yearly",ROUNDDOWN(IF(A271-($N$4)&lt;0,0,((A271-($N$4)/(($N$4))))/($N$4)),0),IF($H$4="Monthly",ROUNDDOWN(IF(A271-($N$4*12)&lt;0,0,((A271-(12*$N$4)/((12*$N$4))))/($N$4*12)),0),ROUNDDOWN(IF(A271-($N$4*4)&lt;0,0,((A271-(4*$N$4)/((4*$N$4))))/($N$4*4)),0)))))))))+(IF(A271=$E$4,$J$4,0))</f>
        <v>0</v>
      </c>
      <c r="E271" s="49">
        <f>IF(D271=0,0,1/((1+IF('New Lease Yearly'!$H$4="Yearly",'New Lease Yearly'!$D$4,IF('New Lease Yearly'!$H$4="Quarterly",'New Lease Yearly'!$D$4/4,'New Lease Yearly'!$D$4/12)))^IF($E$17=1,A270,A271)))</f>
        <v>0</v>
      </c>
      <c r="F271" s="55">
        <f t="shared" si="36"/>
        <v>0</v>
      </c>
      <c r="G271" s="56"/>
      <c r="H271" s="38">
        <f t="shared" si="42"/>
        <v>255</v>
      </c>
      <c r="I271" s="9" t="str">
        <f t="shared" si="37"/>
        <v>-</v>
      </c>
      <c r="J271" s="47">
        <f>IF(H271&gt;'New Lease Yearly'!$E$4,0,M270)</f>
        <v>0</v>
      </c>
      <c r="K271" s="47">
        <f>IF(IF('New Lease Yearly'!$H$4="Yearly",J271*'New Lease Yearly'!$D$4,IF('New Lease Yearly'!$H$4="Quarterly",J271*('New Lease Yearly'!$D$4/4),J271*'New Lease Yearly'!$D$4/12))&gt;0,IF('New Lease Yearly'!$H$4="Yearly",J271*'New Lease Yearly'!$D$4,IF('New Lease Yearly'!$H$4="Quarterly",J271*('New Lease Yearly'!$D$4/4),J271*'New Lease Yearly'!$D$4/12)),-L271-J271)</f>
        <v>0</v>
      </c>
      <c r="L271" s="47">
        <f t="shared" si="38"/>
        <v>0</v>
      </c>
      <c r="M271" s="47">
        <f t="shared" si="39"/>
        <v>0</v>
      </c>
      <c r="N271" s="57"/>
      <c r="O271" s="38">
        <v>237</v>
      </c>
      <c r="P271" s="58">
        <f t="shared" si="43"/>
        <v>136603</v>
      </c>
      <c r="Q271" s="47">
        <f t="shared" si="44"/>
        <v>0</v>
      </c>
      <c r="R271" s="47">
        <f>IF(S270&lt;1,0,-'New Lease Yearly'!$K$4/'New Lease Yearly'!$L$4)</f>
        <v>0</v>
      </c>
      <c r="S271" s="47">
        <f t="shared" si="40"/>
        <v>0</v>
      </c>
      <c r="AE271"/>
      <c r="AF271" s="6"/>
    </row>
    <row r="272" spans="1:32" x14ac:dyDescent="0.25">
      <c r="A272" s="53">
        <f t="shared" si="41"/>
        <v>256</v>
      </c>
      <c r="B272" s="29">
        <f t="shared" si="35"/>
        <v>0</v>
      </c>
      <c r="C272" s="9" t="str">
        <f>IF(D272=0,"-",IF('New Lease Yearly'!$H$4="Yearly",EDATE(C271,12),IF('New Lease Yearly'!$H$4="Quarterly",EDATE(C271,3),EDATE(C271,1))))</f>
        <v>-</v>
      </c>
      <c r="D272" s="54">
        <f>IF(A272&gt;'New Lease Yearly'!$E$4,0,'New Lease Yearly'!$G$4)*((1+$M$4)^(((((IF($H$4="Yearly",ROUNDDOWN(IF(A272-($N$4)&lt;0,0,((A272-($N$4)/(($N$4))))/($N$4)),0),IF($H$4="Monthly",ROUNDDOWN(IF(A272-($N$4*12)&lt;0,0,((A272-(12*$N$4)/((12*$N$4))))/($N$4*12)),0),ROUNDDOWN(IF(A272-($N$4*4)&lt;0,0,((A272-(4*$N$4)/((4*$N$4))))/($N$4*4)),0)))))))))+(IF(A272=$E$4,$J$4,0))</f>
        <v>0</v>
      </c>
      <c r="E272" s="49">
        <f>IF(D272=0,0,1/((1+IF('New Lease Yearly'!$H$4="Yearly",'New Lease Yearly'!$D$4,IF('New Lease Yearly'!$H$4="Quarterly",'New Lease Yearly'!$D$4/4,'New Lease Yearly'!$D$4/12)))^IF($E$17=1,A271,A272)))</f>
        <v>0</v>
      </c>
      <c r="F272" s="55">
        <f t="shared" si="36"/>
        <v>0</v>
      </c>
      <c r="G272" s="56"/>
      <c r="H272" s="38">
        <f t="shared" si="42"/>
        <v>256</v>
      </c>
      <c r="I272" s="9" t="str">
        <f t="shared" si="37"/>
        <v>-</v>
      </c>
      <c r="J272" s="47">
        <f>IF(H272&gt;'New Lease Yearly'!$E$4,0,M271)</f>
        <v>0</v>
      </c>
      <c r="K272" s="47">
        <f>IF(IF('New Lease Yearly'!$H$4="Yearly",J272*'New Lease Yearly'!$D$4,IF('New Lease Yearly'!$H$4="Quarterly",J272*('New Lease Yearly'!$D$4/4),J272*'New Lease Yearly'!$D$4/12))&gt;0,IF('New Lease Yearly'!$H$4="Yearly",J272*'New Lease Yearly'!$D$4,IF('New Lease Yearly'!$H$4="Quarterly",J272*('New Lease Yearly'!$D$4/4),J272*'New Lease Yearly'!$D$4/12)),-L272-J272)</f>
        <v>0</v>
      </c>
      <c r="L272" s="47">
        <f t="shared" si="38"/>
        <v>0</v>
      </c>
      <c r="M272" s="47">
        <f t="shared" si="39"/>
        <v>0</v>
      </c>
      <c r="N272" s="57"/>
      <c r="O272" s="38">
        <v>237</v>
      </c>
      <c r="P272" s="58">
        <f t="shared" si="43"/>
        <v>136968</v>
      </c>
      <c r="Q272" s="47">
        <f t="shared" si="44"/>
        <v>0</v>
      </c>
      <c r="R272" s="47">
        <f>IF(S271&lt;1,0,-'New Lease Yearly'!$K$4/'New Lease Yearly'!$L$4)</f>
        <v>0</v>
      </c>
      <c r="S272" s="47">
        <f t="shared" si="40"/>
        <v>0</v>
      </c>
      <c r="AE272"/>
      <c r="AF272" s="6"/>
    </row>
    <row r="273" spans="1:32" x14ac:dyDescent="0.25">
      <c r="A273" s="53">
        <f t="shared" si="41"/>
        <v>257</v>
      </c>
      <c r="B273" s="29">
        <f t="shared" ref="B273:B336" si="45">IF(C273="-",0,YEAR(C273))</f>
        <v>0</v>
      </c>
      <c r="C273" s="9" t="str">
        <f>IF(D273=0,"-",IF('New Lease Yearly'!$H$4="Yearly",EDATE(C272,12),IF('New Lease Yearly'!$H$4="Quarterly",EDATE(C272,3),EDATE(C272,1))))</f>
        <v>-</v>
      </c>
      <c r="D273" s="54">
        <f>IF(A273&gt;'New Lease Yearly'!$E$4,0,'New Lease Yearly'!$G$4)*((1+$M$4)^(((((IF($H$4="Yearly",ROUNDDOWN(IF(A273-($N$4)&lt;0,0,((A273-($N$4)/(($N$4))))/($N$4)),0),IF($H$4="Monthly",ROUNDDOWN(IF(A273-($N$4*12)&lt;0,0,((A273-(12*$N$4)/((12*$N$4))))/($N$4*12)),0),ROUNDDOWN(IF(A273-($N$4*4)&lt;0,0,((A273-(4*$N$4)/((4*$N$4))))/($N$4*4)),0)))))))))+(IF(A273=$E$4,$J$4,0))</f>
        <v>0</v>
      </c>
      <c r="E273" s="49">
        <f>IF(D273=0,0,1/((1+IF('New Lease Yearly'!$H$4="Yearly",'New Lease Yearly'!$D$4,IF('New Lease Yearly'!$H$4="Quarterly",'New Lease Yearly'!$D$4/4,'New Lease Yearly'!$D$4/12)))^IF($E$17=1,A272,A273)))</f>
        <v>0</v>
      </c>
      <c r="F273" s="55">
        <f t="shared" ref="F273:F336" si="46">D273*E273</f>
        <v>0</v>
      </c>
      <c r="G273" s="56"/>
      <c r="H273" s="38">
        <f t="shared" si="42"/>
        <v>257</v>
      </c>
      <c r="I273" s="9" t="str">
        <f t="shared" ref="I273:I336" si="47">C273</f>
        <v>-</v>
      </c>
      <c r="J273" s="47">
        <f>IF(H273&gt;'New Lease Yearly'!$E$4,0,M272)</f>
        <v>0</v>
      </c>
      <c r="K273" s="47">
        <f>IF(IF('New Lease Yearly'!$H$4="Yearly",J273*'New Lease Yearly'!$D$4,IF('New Lease Yearly'!$H$4="Quarterly",J273*('New Lease Yearly'!$D$4/4),J273*'New Lease Yearly'!$D$4/12))&gt;0,IF('New Lease Yearly'!$H$4="Yearly",J273*'New Lease Yearly'!$D$4,IF('New Lease Yearly'!$H$4="Quarterly",J273*('New Lease Yearly'!$D$4/4),J273*'New Lease Yearly'!$D$4/12)),-L273-J273)</f>
        <v>0</v>
      </c>
      <c r="L273" s="47">
        <f t="shared" si="38"/>
        <v>0</v>
      </c>
      <c r="M273" s="47">
        <f t="shared" si="39"/>
        <v>0</v>
      </c>
      <c r="N273" s="57"/>
      <c r="O273" s="38">
        <v>237</v>
      </c>
      <c r="P273" s="58">
        <f t="shared" si="43"/>
        <v>137333</v>
      </c>
      <c r="Q273" s="47">
        <f t="shared" si="44"/>
        <v>0</v>
      </c>
      <c r="R273" s="47">
        <f>IF(S272&lt;1,0,-'New Lease Yearly'!$K$4/'New Lease Yearly'!$L$4)</f>
        <v>0</v>
      </c>
      <c r="S273" s="47">
        <f t="shared" si="40"/>
        <v>0</v>
      </c>
      <c r="AE273"/>
      <c r="AF273" s="6"/>
    </row>
    <row r="274" spans="1:32" x14ac:dyDescent="0.25">
      <c r="A274" s="53">
        <f t="shared" si="41"/>
        <v>258</v>
      </c>
      <c r="B274" s="29">
        <f t="shared" si="45"/>
        <v>0</v>
      </c>
      <c r="C274" s="9" t="str">
        <f>IF(D274=0,"-",IF('New Lease Yearly'!$H$4="Yearly",EDATE(C273,12),IF('New Lease Yearly'!$H$4="Quarterly",EDATE(C273,3),EDATE(C273,1))))</f>
        <v>-</v>
      </c>
      <c r="D274" s="54">
        <f>IF(A274&gt;'New Lease Yearly'!$E$4,0,'New Lease Yearly'!$G$4)*((1+$M$4)^(((((IF($H$4="Yearly",ROUNDDOWN(IF(A274-($N$4)&lt;0,0,((A274-($N$4)/(($N$4))))/($N$4)),0),IF($H$4="Monthly",ROUNDDOWN(IF(A274-($N$4*12)&lt;0,0,((A274-(12*$N$4)/((12*$N$4))))/($N$4*12)),0),ROUNDDOWN(IF(A274-($N$4*4)&lt;0,0,((A274-(4*$N$4)/((4*$N$4))))/($N$4*4)),0)))))))))+(IF(A274=$E$4,$J$4,0))</f>
        <v>0</v>
      </c>
      <c r="E274" s="49">
        <f>IF(D274=0,0,1/((1+IF('New Lease Yearly'!$H$4="Yearly",'New Lease Yearly'!$D$4,IF('New Lease Yearly'!$H$4="Quarterly",'New Lease Yearly'!$D$4/4,'New Lease Yearly'!$D$4/12)))^IF($E$17=1,A273,A274)))</f>
        <v>0</v>
      </c>
      <c r="F274" s="55">
        <f t="shared" si="46"/>
        <v>0</v>
      </c>
      <c r="G274" s="56"/>
      <c r="H274" s="38">
        <f t="shared" si="42"/>
        <v>258</v>
      </c>
      <c r="I274" s="9" t="str">
        <f t="shared" si="47"/>
        <v>-</v>
      </c>
      <c r="J274" s="47">
        <f>IF(H274&gt;'New Lease Yearly'!$E$4,0,M273)</f>
        <v>0</v>
      </c>
      <c r="K274" s="47">
        <f>IF(IF('New Lease Yearly'!$H$4="Yearly",J274*'New Lease Yearly'!$D$4,IF('New Lease Yearly'!$H$4="Quarterly",J274*('New Lease Yearly'!$D$4/4),J274*'New Lease Yearly'!$D$4/12))&gt;0,IF('New Lease Yearly'!$H$4="Yearly",J274*'New Lease Yearly'!$D$4,IF('New Lease Yearly'!$H$4="Quarterly",J274*('New Lease Yearly'!$D$4/4),J274*'New Lease Yearly'!$D$4/12)),-L274-J274)</f>
        <v>0</v>
      </c>
      <c r="L274" s="47">
        <f t="shared" ref="L274:L337" si="48">D274</f>
        <v>0</v>
      </c>
      <c r="M274" s="47">
        <f t="shared" ref="M274:M337" si="49">J274+K274-L274</f>
        <v>0</v>
      </c>
      <c r="N274" s="57"/>
      <c r="O274" s="38">
        <v>237</v>
      </c>
      <c r="P274" s="58">
        <f t="shared" si="43"/>
        <v>137699</v>
      </c>
      <c r="Q274" s="47">
        <f t="shared" si="44"/>
        <v>0</v>
      </c>
      <c r="R274" s="47">
        <f>IF(S273&lt;1,0,-'New Lease Yearly'!$K$4/'New Lease Yearly'!$L$4)</f>
        <v>0</v>
      </c>
      <c r="S274" s="47">
        <f t="shared" ref="S274:S337" si="50">IF(S273&lt;1,0,SUM(Q274:R274))</f>
        <v>0</v>
      </c>
      <c r="AE274"/>
      <c r="AF274" s="6"/>
    </row>
    <row r="275" spans="1:32" x14ac:dyDescent="0.25">
      <c r="A275" s="53">
        <f t="shared" ref="A275:A338" si="51">A274+1</f>
        <v>259</v>
      </c>
      <c r="B275" s="29">
        <f t="shared" si="45"/>
        <v>0</v>
      </c>
      <c r="C275" s="9" t="str">
        <f>IF(D275=0,"-",IF('New Lease Yearly'!$H$4="Yearly",EDATE(C274,12),IF('New Lease Yearly'!$H$4="Quarterly",EDATE(C274,3),EDATE(C274,1))))</f>
        <v>-</v>
      </c>
      <c r="D275" s="54">
        <f>IF(A275&gt;'New Lease Yearly'!$E$4,0,'New Lease Yearly'!$G$4)*((1+$M$4)^(((((IF($H$4="Yearly",ROUNDDOWN(IF(A275-($N$4)&lt;0,0,((A275-($N$4)/(($N$4))))/($N$4)),0),IF($H$4="Monthly",ROUNDDOWN(IF(A275-($N$4*12)&lt;0,0,((A275-(12*$N$4)/((12*$N$4))))/($N$4*12)),0),ROUNDDOWN(IF(A275-($N$4*4)&lt;0,0,((A275-(4*$N$4)/((4*$N$4))))/($N$4*4)),0)))))))))+(IF(A275=$E$4,$J$4,0))</f>
        <v>0</v>
      </c>
      <c r="E275" s="49">
        <f>IF(D275=0,0,1/((1+IF('New Lease Yearly'!$H$4="Yearly",'New Lease Yearly'!$D$4,IF('New Lease Yearly'!$H$4="Quarterly",'New Lease Yearly'!$D$4/4,'New Lease Yearly'!$D$4/12)))^IF($E$17=1,A274,A275)))</f>
        <v>0</v>
      </c>
      <c r="F275" s="55">
        <f t="shared" si="46"/>
        <v>0</v>
      </c>
      <c r="G275" s="56"/>
      <c r="H275" s="38">
        <f t="shared" ref="H275:H338" si="52">H274+1</f>
        <v>259</v>
      </c>
      <c r="I275" s="9" t="str">
        <f t="shared" si="47"/>
        <v>-</v>
      </c>
      <c r="J275" s="47">
        <f>IF(H275&gt;'New Lease Yearly'!$E$4,0,M274)</f>
        <v>0</v>
      </c>
      <c r="K275" s="47">
        <f>IF(IF('New Lease Yearly'!$H$4="Yearly",J275*'New Lease Yearly'!$D$4,IF('New Lease Yearly'!$H$4="Quarterly",J275*('New Lease Yearly'!$D$4/4),J275*'New Lease Yearly'!$D$4/12))&gt;0,IF('New Lease Yearly'!$H$4="Yearly",J275*'New Lease Yearly'!$D$4,IF('New Lease Yearly'!$H$4="Quarterly",J275*('New Lease Yearly'!$D$4/4),J275*'New Lease Yearly'!$D$4/12)),-L275-J275)</f>
        <v>0</v>
      </c>
      <c r="L275" s="47">
        <f t="shared" si="48"/>
        <v>0</v>
      </c>
      <c r="M275" s="47">
        <f t="shared" si="49"/>
        <v>0</v>
      </c>
      <c r="N275" s="57"/>
      <c r="O275" s="38">
        <v>237</v>
      </c>
      <c r="P275" s="58">
        <f t="shared" ref="P275:P338" si="53">DATE(YEAR(P274)+1,MONTH(P274),DAY(P274))</f>
        <v>138064</v>
      </c>
      <c r="Q275" s="47">
        <f t="shared" ref="Q275:Q338" si="54">S274</f>
        <v>0</v>
      </c>
      <c r="R275" s="47">
        <f>IF(S274&lt;1,0,-'New Lease Yearly'!$K$4/'New Lease Yearly'!$L$4)</f>
        <v>0</v>
      </c>
      <c r="S275" s="47">
        <f t="shared" si="50"/>
        <v>0</v>
      </c>
      <c r="AE275"/>
      <c r="AF275" s="6"/>
    </row>
    <row r="276" spans="1:32" x14ac:dyDescent="0.25">
      <c r="A276" s="53">
        <f t="shared" si="51"/>
        <v>260</v>
      </c>
      <c r="B276" s="29">
        <f t="shared" si="45"/>
        <v>0</v>
      </c>
      <c r="C276" s="9" t="str">
        <f>IF(D276=0,"-",IF('New Lease Yearly'!$H$4="Yearly",EDATE(C275,12),IF('New Lease Yearly'!$H$4="Quarterly",EDATE(C275,3),EDATE(C275,1))))</f>
        <v>-</v>
      </c>
      <c r="D276" s="54">
        <f>IF(A276&gt;'New Lease Yearly'!$E$4,0,'New Lease Yearly'!$G$4)*((1+$M$4)^(((((IF($H$4="Yearly",ROUNDDOWN(IF(A276-($N$4)&lt;0,0,((A276-($N$4)/(($N$4))))/($N$4)),0),IF($H$4="Monthly",ROUNDDOWN(IF(A276-($N$4*12)&lt;0,0,((A276-(12*$N$4)/((12*$N$4))))/($N$4*12)),0),ROUNDDOWN(IF(A276-($N$4*4)&lt;0,0,((A276-(4*$N$4)/((4*$N$4))))/($N$4*4)),0)))))))))+(IF(A276=$E$4,$J$4,0))</f>
        <v>0</v>
      </c>
      <c r="E276" s="49">
        <f>IF(D276=0,0,1/((1+IF('New Lease Yearly'!$H$4="Yearly",'New Lease Yearly'!$D$4,IF('New Lease Yearly'!$H$4="Quarterly",'New Lease Yearly'!$D$4/4,'New Lease Yearly'!$D$4/12)))^IF($E$17=1,A275,A276)))</f>
        <v>0</v>
      </c>
      <c r="F276" s="55">
        <f t="shared" si="46"/>
        <v>0</v>
      </c>
      <c r="G276" s="56"/>
      <c r="H276" s="38">
        <f t="shared" si="52"/>
        <v>260</v>
      </c>
      <c r="I276" s="9" t="str">
        <f t="shared" si="47"/>
        <v>-</v>
      </c>
      <c r="J276" s="47">
        <f>IF(H276&gt;'New Lease Yearly'!$E$4,0,M275)</f>
        <v>0</v>
      </c>
      <c r="K276" s="47">
        <f>IF(IF('New Lease Yearly'!$H$4="Yearly",J276*'New Lease Yearly'!$D$4,IF('New Lease Yearly'!$H$4="Quarterly",J276*('New Lease Yearly'!$D$4/4),J276*'New Lease Yearly'!$D$4/12))&gt;0,IF('New Lease Yearly'!$H$4="Yearly",J276*'New Lease Yearly'!$D$4,IF('New Lease Yearly'!$H$4="Quarterly",J276*('New Lease Yearly'!$D$4/4),J276*'New Lease Yearly'!$D$4/12)),-L276-J276)</f>
        <v>0</v>
      </c>
      <c r="L276" s="47">
        <f t="shared" si="48"/>
        <v>0</v>
      </c>
      <c r="M276" s="47">
        <f t="shared" si="49"/>
        <v>0</v>
      </c>
      <c r="N276" s="57"/>
      <c r="O276" s="38">
        <v>237</v>
      </c>
      <c r="P276" s="58">
        <f t="shared" si="53"/>
        <v>138429</v>
      </c>
      <c r="Q276" s="47">
        <f t="shared" si="54"/>
        <v>0</v>
      </c>
      <c r="R276" s="47">
        <f>IF(S275&lt;1,0,-'New Lease Yearly'!$K$4/'New Lease Yearly'!$L$4)</f>
        <v>0</v>
      </c>
      <c r="S276" s="47">
        <f t="shared" si="50"/>
        <v>0</v>
      </c>
      <c r="AE276"/>
      <c r="AF276" s="6"/>
    </row>
    <row r="277" spans="1:32" x14ac:dyDescent="0.25">
      <c r="A277" s="53">
        <f t="shared" si="51"/>
        <v>261</v>
      </c>
      <c r="B277" s="29">
        <f t="shared" si="45"/>
        <v>0</v>
      </c>
      <c r="C277" s="9" t="str">
        <f>IF(D277=0,"-",IF('New Lease Yearly'!$H$4="Yearly",EDATE(C276,12),IF('New Lease Yearly'!$H$4="Quarterly",EDATE(C276,3),EDATE(C276,1))))</f>
        <v>-</v>
      </c>
      <c r="D277" s="54">
        <f>IF(A277&gt;'New Lease Yearly'!$E$4,0,'New Lease Yearly'!$G$4)*((1+$M$4)^(((((IF($H$4="Yearly",ROUNDDOWN(IF(A277-($N$4)&lt;0,0,((A277-($N$4)/(($N$4))))/($N$4)),0),IF($H$4="Monthly",ROUNDDOWN(IF(A277-($N$4*12)&lt;0,0,((A277-(12*$N$4)/((12*$N$4))))/($N$4*12)),0),ROUNDDOWN(IF(A277-($N$4*4)&lt;0,0,((A277-(4*$N$4)/((4*$N$4))))/($N$4*4)),0)))))))))+(IF(A277=$E$4,$J$4,0))</f>
        <v>0</v>
      </c>
      <c r="E277" s="49">
        <f>IF(D277=0,0,1/((1+IF('New Lease Yearly'!$H$4="Yearly",'New Lease Yearly'!$D$4,IF('New Lease Yearly'!$H$4="Quarterly",'New Lease Yearly'!$D$4/4,'New Lease Yearly'!$D$4/12)))^IF($E$17=1,A276,A277)))</f>
        <v>0</v>
      </c>
      <c r="F277" s="55">
        <f t="shared" si="46"/>
        <v>0</v>
      </c>
      <c r="G277" s="56"/>
      <c r="H277" s="38">
        <f t="shared" si="52"/>
        <v>261</v>
      </c>
      <c r="I277" s="9" t="str">
        <f t="shared" si="47"/>
        <v>-</v>
      </c>
      <c r="J277" s="47">
        <f>IF(H277&gt;'New Lease Yearly'!$E$4,0,M276)</f>
        <v>0</v>
      </c>
      <c r="K277" s="47">
        <f>IF(IF('New Lease Yearly'!$H$4="Yearly",J277*'New Lease Yearly'!$D$4,IF('New Lease Yearly'!$H$4="Quarterly",J277*('New Lease Yearly'!$D$4/4),J277*'New Lease Yearly'!$D$4/12))&gt;0,IF('New Lease Yearly'!$H$4="Yearly",J277*'New Lease Yearly'!$D$4,IF('New Lease Yearly'!$H$4="Quarterly",J277*('New Lease Yearly'!$D$4/4),J277*'New Lease Yearly'!$D$4/12)),-L277-J277)</f>
        <v>0</v>
      </c>
      <c r="L277" s="47">
        <f t="shared" si="48"/>
        <v>0</v>
      </c>
      <c r="M277" s="47">
        <f t="shared" si="49"/>
        <v>0</v>
      </c>
      <c r="N277" s="57"/>
      <c r="O277" s="38">
        <v>237</v>
      </c>
      <c r="P277" s="58">
        <f t="shared" si="53"/>
        <v>138794</v>
      </c>
      <c r="Q277" s="47">
        <f t="shared" si="54"/>
        <v>0</v>
      </c>
      <c r="R277" s="47">
        <f>IF(S276&lt;1,0,-'New Lease Yearly'!$K$4/'New Lease Yearly'!$L$4)</f>
        <v>0</v>
      </c>
      <c r="S277" s="47">
        <f t="shared" si="50"/>
        <v>0</v>
      </c>
      <c r="AE277"/>
      <c r="AF277" s="6"/>
    </row>
    <row r="278" spans="1:32" x14ac:dyDescent="0.25">
      <c r="A278" s="53">
        <f t="shared" si="51"/>
        <v>262</v>
      </c>
      <c r="B278" s="29">
        <f t="shared" si="45"/>
        <v>0</v>
      </c>
      <c r="C278" s="9" t="str">
        <f>IF(D278=0,"-",IF('New Lease Yearly'!$H$4="Yearly",EDATE(C277,12),IF('New Lease Yearly'!$H$4="Quarterly",EDATE(C277,3),EDATE(C277,1))))</f>
        <v>-</v>
      </c>
      <c r="D278" s="54">
        <f>IF(A278&gt;'New Lease Yearly'!$E$4,0,'New Lease Yearly'!$G$4)*((1+$M$4)^(((((IF($H$4="Yearly",ROUNDDOWN(IF(A278-($N$4)&lt;0,0,((A278-($N$4)/(($N$4))))/($N$4)),0),IF($H$4="Monthly",ROUNDDOWN(IF(A278-($N$4*12)&lt;0,0,((A278-(12*$N$4)/((12*$N$4))))/($N$4*12)),0),ROUNDDOWN(IF(A278-($N$4*4)&lt;0,0,((A278-(4*$N$4)/((4*$N$4))))/($N$4*4)),0)))))))))+(IF(A278=$E$4,$J$4,0))</f>
        <v>0</v>
      </c>
      <c r="E278" s="49">
        <f>IF(D278=0,0,1/((1+IF('New Lease Yearly'!$H$4="Yearly",'New Lease Yearly'!$D$4,IF('New Lease Yearly'!$H$4="Quarterly",'New Lease Yearly'!$D$4/4,'New Lease Yearly'!$D$4/12)))^IF($E$17=1,A277,A278)))</f>
        <v>0</v>
      </c>
      <c r="F278" s="55">
        <f t="shared" si="46"/>
        <v>0</v>
      </c>
      <c r="G278" s="56"/>
      <c r="H278" s="38">
        <f t="shared" si="52"/>
        <v>262</v>
      </c>
      <c r="I278" s="9" t="str">
        <f t="shared" si="47"/>
        <v>-</v>
      </c>
      <c r="J278" s="47">
        <f>IF(H278&gt;'New Lease Yearly'!$E$4,0,M277)</f>
        <v>0</v>
      </c>
      <c r="K278" s="47">
        <f>IF(IF('New Lease Yearly'!$H$4="Yearly",J278*'New Lease Yearly'!$D$4,IF('New Lease Yearly'!$H$4="Quarterly",J278*('New Lease Yearly'!$D$4/4),J278*'New Lease Yearly'!$D$4/12))&gt;0,IF('New Lease Yearly'!$H$4="Yearly",J278*'New Lease Yearly'!$D$4,IF('New Lease Yearly'!$H$4="Quarterly",J278*('New Lease Yearly'!$D$4/4),J278*'New Lease Yearly'!$D$4/12)),-L278-J278)</f>
        <v>0</v>
      </c>
      <c r="L278" s="47">
        <f t="shared" si="48"/>
        <v>0</v>
      </c>
      <c r="M278" s="47">
        <f t="shared" si="49"/>
        <v>0</v>
      </c>
      <c r="N278" s="57"/>
      <c r="O278" s="38">
        <v>237</v>
      </c>
      <c r="P278" s="58">
        <f t="shared" si="53"/>
        <v>139160</v>
      </c>
      <c r="Q278" s="47">
        <f t="shared" si="54"/>
        <v>0</v>
      </c>
      <c r="R278" s="47">
        <f>IF(S277&lt;1,0,-'New Lease Yearly'!$K$4/'New Lease Yearly'!$L$4)</f>
        <v>0</v>
      </c>
      <c r="S278" s="47">
        <f t="shared" si="50"/>
        <v>0</v>
      </c>
      <c r="AE278"/>
      <c r="AF278" s="6"/>
    </row>
    <row r="279" spans="1:32" x14ac:dyDescent="0.25">
      <c r="A279" s="53">
        <f t="shared" si="51"/>
        <v>263</v>
      </c>
      <c r="B279" s="29">
        <f t="shared" si="45"/>
        <v>0</v>
      </c>
      <c r="C279" s="9" t="str">
        <f>IF(D279=0,"-",IF('New Lease Yearly'!$H$4="Yearly",EDATE(C278,12),IF('New Lease Yearly'!$H$4="Quarterly",EDATE(C278,3),EDATE(C278,1))))</f>
        <v>-</v>
      </c>
      <c r="D279" s="54">
        <f>IF(A279&gt;'New Lease Yearly'!$E$4,0,'New Lease Yearly'!$G$4)*((1+$M$4)^(((((IF($H$4="Yearly",ROUNDDOWN(IF(A279-($N$4)&lt;0,0,((A279-($N$4)/(($N$4))))/($N$4)),0),IF($H$4="Monthly",ROUNDDOWN(IF(A279-($N$4*12)&lt;0,0,((A279-(12*$N$4)/((12*$N$4))))/($N$4*12)),0),ROUNDDOWN(IF(A279-($N$4*4)&lt;0,0,((A279-(4*$N$4)/((4*$N$4))))/($N$4*4)),0)))))))))+(IF(A279=$E$4,$J$4,0))</f>
        <v>0</v>
      </c>
      <c r="E279" s="49">
        <f>IF(D279=0,0,1/((1+IF('New Lease Yearly'!$H$4="Yearly",'New Lease Yearly'!$D$4,IF('New Lease Yearly'!$H$4="Quarterly",'New Lease Yearly'!$D$4/4,'New Lease Yearly'!$D$4/12)))^IF($E$17=1,A278,A279)))</f>
        <v>0</v>
      </c>
      <c r="F279" s="55">
        <f t="shared" si="46"/>
        <v>0</v>
      </c>
      <c r="G279" s="56"/>
      <c r="H279" s="38">
        <f t="shared" si="52"/>
        <v>263</v>
      </c>
      <c r="I279" s="9" t="str">
        <f t="shared" si="47"/>
        <v>-</v>
      </c>
      <c r="J279" s="47">
        <f>IF(H279&gt;'New Lease Yearly'!$E$4,0,M278)</f>
        <v>0</v>
      </c>
      <c r="K279" s="47">
        <f>IF(IF('New Lease Yearly'!$H$4="Yearly",J279*'New Lease Yearly'!$D$4,IF('New Lease Yearly'!$H$4="Quarterly",J279*('New Lease Yearly'!$D$4/4),J279*'New Lease Yearly'!$D$4/12))&gt;0,IF('New Lease Yearly'!$H$4="Yearly",J279*'New Lease Yearly'!$D$4,IF('New Lease Yearly'!$H$4="Quarterly",J279*('New Lease Yearly'!$D$4/4),J279*'New Lease Yearly'!$D$4/12)),-L279-J279)</f>
        <v>0</v>
      </c>
      <c r="L279" s="47">
        <f t="shared" si="48"/>
        <v>0</v>
      </c>
      <c r="M279" s="47">
        <f t="shared" si="49"/>
        <v>0</v>
      </c>
      <c r="N279" s="57"/>
      <c r="O279" s="38">
        <v>237</v>
      </c>
      <c r="P279" s="58">
        <f t="shared" si="53"/>
        <v>139525</v>
      </c>
      <c r="Q279" s="47">
        <f t="shared" si="54"/>
        <v>0</v>
      </c>
      <c r="R279" s="47">
        <f>IF(S278&lt;1,0,-'New Lease Yearly'!$K$4/'New Lease Yearly'!$L$4)</f>
        <v>0</v>
      </c>
      <c r="S279" s="47">
        <f t="shared" si="50"/>
        <v>0</v>
      </c>
      <c r="AE279"/>
      <c r="AF279" s="6"/>
    </row>
    <row r="280" spans="1:32" x14ac:dyDescent="0.25">
      <c r="A280" s="53">
        <f t="shared" si="51"/>
        <v>264</v>
      </c>
      <c r="B280" s="29">
        <f t="shared" si="45"/>
        <v>0</v>
      </c>
      <c r="C280" s="9" t="str">
        <f>IF(D280=0,"-",IF('New Lease Yearly'!$H$4="Yearly",EDATE(C279,12),IF('New Lease Yearly'!$H$4="Quarterly",EDATE(C279,3),EDATE(C279,1))))</f>
        <v>-</v>
      </c>
      <c r="D280" s="54">
        <f>IF(A280&gt;'New Lease Yearly'!$E$4,0,'New Lease Yearly'!$G$4)*((1+$M$4)^(((((IF($H$4="Yearly",ROUNDDOWN(IF(A280-($N$4)&lt;0,0,((A280-($N$4)/(($N$4))))/($N$4)),0),IF($H$4="Monthly",ROUNDDOWN(IF(A280-($N$4*12)&lt;0,0,((A280-(12*$N$4)/((12*$N$4))))/($N$4*12)),0),ROUNDDOWN(IF(A280-($N$4*4)&lt;0,0,((A280-(4*$N$4)/((4*$N$4))))/($N$4*4)),0)))))))))+(IF(A280=$E$4,$J$4,0))</f>
        <v>0</v>
      </c>
      <c r="E280" s="49">
        <f>IF(D280=0,0,1/((1+IF('New Lease Yearly'!$H$4="Yearly",'New Lease Yearly'!$D$4,IF('New Lease Yearly'!$H$4="Quarterly",'New Lease Yearly'!$D$4/4,'New Lease Yearly'!$D$4/12)))^IF($E$17=1,A279,A280)))</f>
        <v>0</v>
      </c>
      <c r="F280" s="55">
        <f t="shared" si="46"/>
        <v>0</v>
      </c>
      <c r="G280" s="56"/>
      <c r="H280" s="38">
        <f t="shared" si="52"/>
        <v>264</v>
      </c>
      <c r="I280" s="9" t="str">
        <f t="shared" si="47"/>
        <v>-</v>
      </c>
      <c r="J280" s="47">
        <f>IF(H280&gt;'New Lease Yearly'!$E$4,0,M279)</f>
        <v>0</v>
      </c>
      <c r="K280" s="47">
        <f>IF(IF('New Lease Yearly'!$H$4="Yearly",J280*'New Lease Yearly'!$D$4,IF('New Lease Yearly'!$H$4="Quarterly",J280*('New Lease Yearly'!$D$4/4),J280*'New Lease Yearly'!$D$4/12))&gt;0,IF('New Lease Yearly'!$H$4="Yearly",J280*'New Lease Yearly'!$D$4,IF('New Lease Yearly'!$H$4="Quarterly",J280*('New Lease Yearly'!$D$4/4),J280*'New Lease Yearly'!$D$4/12)),-L280-J280)</f>
        <v>0</v>
      </c>
      <c r="L280" s="47">
        <f t="shared" si="48"/>
        <v>0</v>
      </c>
      <c r="M280" s="47">
        <f t="shared" si="49"/>
        <v>0</v>
      </c>
      <c r="N280" s="57"/>
      <c r="O280" s="38">
        <v>237</v>
      </c>
      <c r="P280" s="58">
        <f t="shared" si="53"/>
        <v>139890</v>
      </c>
      <c r="Q280" s="47">
        <f t="shared" si="54"/>
        <v>0</v>
      </c>
      <c r="R280" s="47">
        <f>IF(S279&lt;1,0,-'New Lease Yearly'!$K$4/'New Lease Yearly'!$L$4)</f>
        <v>0</v>
      </c>
      <c r="S280" s="47">
        <f t="shared" si="50"/>
        <v>0</v>
      </c>
      <c r="AE280"/>
      <c r="AF280" s="6"/>
    </row>
    <row r="281" spans="1:32" x14ac:dyDescent="0.25">
      <c r="A281" s="53">
        <f t="shared" si="51"/>
        <v>265</v>
      </c>
      <c r="B281" s="29">
        <f t="shared" si="45"/>
        <v>0</v>
      </c>
      <c r="C281" s="9" t="str">
        <f>IF(D281=0,"-",IF('New Lease Yearly'!$H$4="Yearly",EDATE(C280,12),IF('New Lease Yearly'!$H$4="Quarterly",EDATE(C280,3),EDATE(C280,1))))</f>
        <v>-</v>
      </c>
      <c r="D281" s="54">
        <f>IF(A281&gt;'New Lease Yearly'!$E$4,0,'New Lease Yearly'!$G$4)*((1+$M$4)^(((((IF($H$4="Yearly",ROUNDDOWN(IF(A281-($N$4)&lt;0,0,((A281-($N$4)/(($N$4))))/($N$4)),0),IF($H$4="Monthly",ROUNDDOWN(IF(A281-($N$4*12)&lt;0,0,((A281-(12*$N$4)/((12*$N$4))))/($N$4*12)),0),ROUNDDOWN(IF(A281-($N$4*4)&lt;0,0,((A281-(4*$N$4)/((4*$N$4))))/($N$4*4)),0)))))))))+(IF(A281=$E$4,$J$4,0))</f>
        <v>0</v>
      </c>
      <c r="E281" s="49">
        <f>IF(D281=0,0,1/((1+IF('New Lease Yearly'!$H$4="Yearly",'New Lease Yearly'!$D$4,IF('New Lease Yearly'!$H$4="Quarterly",'New Lease Yearly'!$D$4/4,'New Lease Yearly'!$D$4/12)))^IF($E$17=1,A280,A281)))</f>
        <v>0</v>
      </c>
      <c r="F281" s="55">
        <f t="shared" si="46"/>
        <v>0</v>
      </c>
      <c r="G281" s="56"/>
      <c r="H281" s="38">
        <f t="shared" si="52"/>
        <v>265</v>
      </c>
      <c r="I281" s="9" t="str">
        <f t="shared" si="47"/>
        <v>-</v>
      </c>
      <c r="J281" s="47">
        <f>IF(H281&gt;'New Lease Yearly'!$E$4,0,M280)</f>
        <v>0</v>
      </c>
      <c r="K281" s="47">
        <f>IF(IF('New Lease Yearly'!$H$4="Yearly",J281*'New Lease Yearly'!$D$4,IF('New Lease Yearly'!$H$4="Quarterly",J281*('New Lease Yearly'!$D$4/4),J281*'New Lease Yearly'!$D$4/12))&gt;0,IF('New Lease Yearly'!$H$4="Yearly",J281*'New Lease Yearly'!$D$4,IF('New Lease Yearly'!$H$4="Quarterly",J281*('New Lease Yearly'!$D$4/4),J281*'New Lease Yearly'!$D$4/12)),-L281-J281)</f>
        <v>0</v>
      </c>
      <c r="L281" s="47">
        <f t="shared" si="48"/>
        <v>0</v>
      </c>
      <c r="M281" s="47">
        <f t="shared" si="49"/>
        <v>0</v>
      </c>
      <c r="N281" s="57"/>
      <c r="O281" s="38">
        <v>237</v>
      </c>
      <c r="P281" s="58">
        <f t="shared" si="53"/>
        <v>140255</v>
      </c>
      <c r="Q281" s="47">
        <f t="shared" si="54"/>
        <v>0</v>
      </c>
      <c r="R281" s="47">
        <f>IF(S280&lt;1,0,-'New Lease Yearly'!$K$4/'New Lease Yearly'!$L$4)</f>
        <v>0</v>
      </c>
      <c r="S281" s="47">
        <f t="shared" si="50"/>
        <v>0</v>
      </c>
      <c r="AE281"/>
      <c r="AF281" s="6"/>
    </row>
    <row r="282" spans="1:32" x14ac:dyDescent="0.25">
      <c r="A282" s="53">
        <f t="shared" si="51"/>
        <v>266</v>
      </c>
      <c r="B282" s="29">
        <f t="shared" si="45"/>
        <v>0</v>
      </c>
      <c r="C282" s="9" t="str">
        <f>IF(D282=0,"-",IF('New Lease Yearly'!$H$4="Yearly",EDATE(C281,12),IF('New Lease Yearly'!$H$4="Quarterly",EDATE(C281,3),EDATE(C281,1))))</f>
        <v>-</v>
      </c>
      <c r="D282" s="54">
        <f>IF(A282&gt;'New Lease Yearly'!$E$4,0,'New Lease Yearly'!$G$4)*((1+$M$4)^(((((IF($H$4="Yearly",ROUNDDOWN(IF(A282-($N$4)&lt;0,0,((A282-($N$4)/(($N$4))))/($N$4)),0),IF($H$4="Monthly",ROUNDDOWN(IF(A282-($N$4*12)&lt;0,0,((A282-(12*$N$4)/((12*$N$4))))/($N$4*12)),0),ROUNDDOWN(IF(A282-($N$4*4)&lt;0,0,((A282-(4*$N$4)/((4*$N$4))))/($N$4*4)),0)))))))))+(IF(A282=$E$4,$J$4,0))</f>
        <v>0</v>
      </c>
      <c r="E282" s="49">
        <f>IF(D282=0,0,1/((1+IF('New Lease Yearly'!$H$4="Yearly",'New Lease Yearly'!$D$4,IF('New Lease Yearly'!$H$4="Quarterly",'New Lease Yearly'!$D$4/4,'New Lease Yearly'!$D$4/12)))^IF($E$17=1,A281,A282)))</f>
        <v>0</v>
      </c>
      <c r="F282" s="55">
        <f t="shared" si="46"/>
        <v>0</v>
      </c>
      <c r="G282" s="56"/>
      <c r="H282" s="38">
        <f t="shared" si="52"/>
        <v>266</v>
      </c>
      <c r="I282" s="9" t="str">
        <f t="shared" si="47"/>
        <v>-</v>
      </c>
      <c r="J282" s="47">
        <f>IF(H282&gt;'New Lease Yearly'!$E$4,0,M281)</f>
        <v>0</v>
      </c>
      <c r="K282" s="47">
        <f>IF(IF('New Lease Yearly'!$H$4="Yearly",J282*'New Lease Yearly'!$D$4,IF('New Lease Yearly'!$H$4="Quarterly",J282*('New Lease Yearly'!$D$4/4),J282*'New Lease Yearly'!$D$4/12))&gt;0,IF('New Lease Yearly'!$H$4="Yearly",J282*'New Lease Yearly'!$D$4,IF('New Lease Yearly'!$H$4="Quarterly",J282*('New Lease Yearly'!$D$4/4),J282*'New Lease Yearly'!$D$4/12)),-L282-J282)</f>
        <v>0</v>
      </c>
      <c r="L282" s="47">
        <f t="shared" si="48"/>
        <v>0</v>
      </c>
      <c r="M282" s="47">
        <f t="shared" si="49"/>
        <v>0</v>
      </c>
      <c r="N282" s="57"/>
      <c r="O282" s="38">
        <v>237</v>
      </c>
      <c r="P282" s="58">
        <f t="shared" si="53"/>
        <v>140621</v>
      </c>
      <c r="Q282" s="47">
        <f t="shared" si="54"/>
        <v>0</v>
      </c>
      <c r="R282" s="47">
        <f>IF(S281&lt;1,0,-'New Lease Yearly'!$K$4/'New Lease Yearly'!$L$4)</f>
        <v>0</v>
      </c>
      <c r="S282" s="47">
        <f t="shared" si="50"/>
        <v>0</v>
      </c>
      <c r="AE282"/>
      <c r="AF282" s="6"/>
    </row>
    <row r="283" spans="1:32" x14ac:dyDescent="0.25">
      <c r="A283" s="53">
        <f t="shared" si="51"/>
        <v>267</v>
      </c>
      <c r="B283" s="29">
        <f t="shared" si="45"/>
        <v>0</v>
      </c>
      <c r="C283" s="9" t="str">
        <f>IF(D283=0,"-",IF('New Lease Yearly'!$H$4="Yearly",EDATE(C282,12),IF('New Lease Yearly'!$H$4="Quarterly",EDATE(C282,3),EDATE(C282,1))))</f>
        <v>-</v>
      </c>
      <c r="D283" s="54">
        <f>IF(A283&gt;'New Lease Yearly'!$E$4,0,'New Lease Yearly'!$G$4)*((1+$M$4)^(((((IF($H$4="Yearly",ROUNDDOWN(IF(A283-($N$4)&lt;0,0,((A283-($N$4)/(($N$4))))/($N$4)),0),IF($H$4="Monthly",ROUNDDOWN(IF(A283-($N$4*12)&lt;0,0,((A283-(12*$N$4)/((12*$N$4))))/($N$4*12)),0),ROUNDDOWN(IF(A283-($N$4*4)&lt;0,0,((A283-(4*$N$4)/((4*$N$4))))/($N$4*4)),0)))))))))+(IF(A283=$E$4,$J$4,0))</f>
        <v>0</v>
      </c>
      <c r="E283" s="49">
        <f>IF(D283=0,0,1/((1+IF('New Lease Yearly'!$H$4="Yearly",'New Lease Yearly'!$D$4,IF('New Lease Yearly'!$H$4="Quarterly",'New Lease Yearly'!$D$4/4,'New Lease Yearly'!$D$4/12)))^IF($E$17=1,A282,A283)))</f>
        <v>0</v>
      </c>
      <c r="F283" s="55">
        <f t="shared" si="46"/>
        <v>0</v>
      </c>
      <c r="G283" s="56"/>
      <c r="H283" s="38">
        <f t="shared" si="52"/>
        <v>267</v>
      </c>
      <c r="I283" s="9" t="str">
        <f t="shared" si="47"/>
        <v>-</v>
      </c>
      <c r="J283" s="47">
        <f>IF(H283&gt;'New Lease Yearly'!$E$4,0,M282)</f>
        <v>0</v>
      </c>
      <c r="K283" s="47">
        <f>IF(IF('New Lease Yearly'!$H$4="Yearly",J283*'New Lease Yearly'!$D$4,IF('New Lease Yearly'!$H$4="Quarterly",J283*('New Lease Yearly'!$D$4/4),J283*'New Lease Yearly'!$D$4/12))&gt;0,IF('New Lease Yearly'!$H$4="Yearly",J283*'New Lease Yearly'!$D$4,IF('New Lease Yearly'!$H$4="Quarterly",J283*('New Lease Yearly'!$D$4/4),J283*'New Lease Yearly'!$D$4/12)),-L283-J283)</f>
        <v>0</v>
      </c>
      <c r="L283" s="47">
        <f t="shared" si="48"/>
        <v>0</v>
      </c>
      <c r="M283" s="47">
        <f t="shared" si="49"/>
        <v>0</v>
      </c>
      <c r="N283" s="57"/>
      <c r="O283" s="38">
        <v>237</v>
      </c>
      <c r="P283" s="58">
        <f t="shared" si="53"/>
        <v>140986</v>
      </c>
      <c r="Q283" s="47">
        <f t="shared" si="54"/>
        <v>0</v>
      </c>
      <c r="R283" s="47">
        <f>IF(S282&lt;1,0,-'New Lease Yearly'!$K$4/'New Lease Yearly'!$L$4)</f>
        <v>0</v>
      </c>
      <c r="S283" s="47">
        <f t="shared" si="50"/>
        <v>0</v>
      </c>
      <c r="AE283"/>
      <c r="AF283" s="6"/>
    </row>
    <row r="284" spans="1:32" x14ac:dyDescent="0.25">
      <c r="A284" s="53">
        <f t="shared" si="51"/>
        <v>268</v>
      </c>
      <c r="B284" s="29">
        <f t="shared" si="45"/>
        <v>0</v>
      </c>
      <c r="C284" s="9" t="str">
        <f>IF(D284=0,"-",IF('New Lease Yearly'!$H$4="Yearly",EDATE(C283,12),IF('New Lease Yearly'!$H$4="Quarterly",EDATE(C283,3),EDATE(C283,1))))</f>
        <v>-</v>
      </c>
      <c r="D284" s="54">
        <f>IF(A284&gt;'New Lease Yearly'!$E$4,0,'New Lease Yearly'!$G$4)*((1+$M$4)^(((((IF($H$4="Yearly",ROUNDDOWN(IF(A284-($N$4)&lt;0,0,((A284-($N$4)/(($N$4))))/($N$4)),0),IF($H$4="Monthly",ROUNDDOWN(IF(A284-($N$4*12)&lt;0,0,((A284-(12*$N$4)/((12*$N$4))))/($N$4*12)),0),ROUNDDOWN(IF(A284-($N$4*4)&lt;0,0,((A284-(4*$N$4)/((4*$N$4))))/($N$4*4)),0)))))))))+(IF(A284=$E$4,$J$4,0))</f>
        <v>0</v>
      </c>
      <c r="E284" s="49">
        <f>IF(D284=0,0,1/((1+IF('New Lease Yearly'!$H$4="Yearly",'New Lease Yearly'!$D$4,IF('New Lease Yearly'!$H$4="Quarterly",'New Lease Yearly'!$D$4/4,'New Lease Yearly'!$D$4/12)))^IF($E$17=1,A283,A284)))</f>
        <v>0</v>
      </c>
      <c r="F284" s="55">
        <f t="shared" si="46"/>
        <v>0</v>
      </c>
      <c r="G284" s="56"/>
      <c r="H284" s="38">
        <f t="shared" si="52"/>
        <v>268</v>
      </c>
      <c r="I284" s="9" t="str">
        <f t="shared" si="47"/>
        <v>-</v>
      </c>
      <c r="J284" s="47">
        <f>IF(H284&gt;'New Lease Yearly'!$E$4,0,M283)</f>
        <v>0</v>
      </c>
      <c r="K284" s="47">
        <f>IF(IF('New Lease Yearly'!$H$4="Yearly",J284*'New Lease Yearly'!$D$4,IF('New Lease Yearly'!$H$4="Quarterly",J284*('New Lease Yearly'!$D$4/4),J284*'New Lease Yearly'!$D$4/12))&gt;0,IF('New Lease Yearly'!$H$4="Yearly",J284*'New Lease Yearly'!$D$4,IF('New Lease Yearly'!$H$4="Quarterly",J284*('New Lease Yearly'!$D$4/4),J284*'New Lease Yearly'!$D$4/12)),-L284-J284)</f>
        <v>0</v>
      </c>
      <c r="L284" s="47">
        <f t="shared" si="48"/>
        <v>0</v>
      </c>
      <c r="M284" s="47">
        <f t="shared" si="49"/>
        <v>0</v>
      </c>
      <c r="N284" s="57"/>
      <c r="O284" s="38">
        <v>237</v>
      </c>
      <c r="P284" s="58">
        <f t="shared" si="53"/>
        <v>141351</v>
      </c>
      <c r="Q284" s="47">
        <f t="shared" si="54"/>
        <v>0</v>
      </c>
      <c r="R284" s="47">
        <f>IF(S283&lt;1,0,-'New Lease Yearly'!$K$4/'New Lease Yearly'!$L$4)</f>
        <v>0</v>
      </c>
      <c r="S284" s="47">
        <f t="shared" si="50"/>
        <v>0</v>
      </c>
      <c r="AE284"/>
      <c r="AF284" s="6"/>
    </row>
    <row r="285" spans="1:32" x14ac:dyDescent="0.25">
      <c r="A285" s="53">
        <f t="shared" si="51"/>
        <v>269</v>
      </c>
      <c r="B285" s="29">
        <f t="shared" si="45"/>
        <v>0</v>
      </c>
      <c r="C285" s="9" t="str">
        <f>IF(D285=0,"-",IF('New Lease Yearly'!$H$4="Yearly",EDATE(C284,12),IF('New Lease Yearly'!$H$4="Quarterly",EDATE(C284,3),EDATE(C284,1))))</f>
        <v>-</v>
      </c>
      <c r="D285" s="54">
        <f>IF(A285&gt;'New Lease Yearly'!$E$4,0,'New Lease Yearly'!$G$4)*((1+$M$4)^(((((IF($H$4="Yearly",ROUNDDOWN(IF(A285-($N$4)&lt;0,0,((A285-($N$4)/(($N$4))))/($N$4)),0),IF($H$4="Monthly",ROUNDDOWN(IF(A285-($N$4*12)&lt;0,0,((A285-(12*$N$4)/((12*$N$4))))/($N$4*12)),0),ROUNDDOWN(IF(A285-($N$4*4)&lt;0,0,((A285-(4*$N$4)/((4*$N$4))))/($N$4*4)),0)))))))))+(IF(A285=$E$4,$J$4,0))</f>
        <v>0</v>
      </c>
      <c r="E285" s="49">
        <f>IF(D285=0,0,1/((1+IF('New Lease Yearly'!$H$4="Yearly",'New Lease Yearly'!$D$4,IF('New Lease Yearly'!$H$4="Quarterly",'New Lease Yearly'!$D$4/4,'New Lease Yearly'!$D$4/12)))^IF($E$17=1,A284,A285)))</f>
        <v>0</v>
      </c>
      <c r="F285" s="55">
        <f t="shared" si="46"/>
        <v>0</v>
      </c>
      <c r="G285" s="56"/>
      <c r="H285" s="38">
        <f t="shared" si="52"/>
        <v>269</v>
      </c>
      <c r="I285" s="9" t="str">
        <f t="shared" si="47"/>
        <v>-</v>
      </c>
      <c r="J285" s="47">
        <f>IF(H285&gt;'New Lease Yearly'!$E$4,0,M284)</f>
        <v>0</v>
      </c>
      <c r="K285" s="47">
        <f>IF(IF('New Lease Yearly'!$H$4="Yearly",J285*'New Lease Yearly'!$D$4,IF('New Lease Yearly'!$H$4="Quarterly",J285*('New Lease Yearly'!$D$4/4),J285*'New Lease Yearly'!$D$4/12))&gt;0,IF('New Lease Yearly'!$H$4="Yearly",J285*'New Lease Yearly'!$D$4,IF('New Lease Yearly'!$H$4="Quarterly",J285*('New Lease Yearly'!$D$4/4),J285*'New Lease Yearly'!$D$4/12)),-L285-J285)</f>
        <v>0</v>
      </c>
      <c r="L285" s="47">
        <f t="shared" si="48"/>
        <v>0</v>
      </c>
      <c r="M285" s="47">
        <f t="shared" si="49"/>
        <v>0</v>
      </c>
      <c r="N285" s="57"/>
      <c r="O285" s="38">
        <v>237</v>
      </c>
      <c r="P285" s="58">
        <f t="shared" si="53"/>
        <v>141716</v>
      </c>
      <c r="Q285" s="47">
        <f t="shared" si="54"/>
        <v>0</v>
      </c>
      <c r="R285" s="47">
        <f>IF(S284&lt;1,0,-'New Lease Yearly'!$K$4/'New Lease Yearly'!$L$4)</f>
        <v>0</v>
      </c>
      <c r="S285" s="47">
        <f t="shared" si="50"/>
        <v>0</v>
      </c>
      <c r="AE285"/>
      <c r="AF285" s="6"/>
    </row>
    <row r="286" spans="1:32" x14ac:dyDescent="0.25">
      <c r="A286" s="53">
        <f t="shared" si="51"/>
        <v>270</v>
      </c>
      <c r="B286" s="29">
        <f t="shared" si="45"/>
        <v>0</v>
      </c>
      <c r="C286" s="9" t="str">
        <f>IF(D286=0,"-",IF('New Lease Yearly'!$H$4="Yearly",EDATE(C285,12),IF('New Lease Yearly'!$H$4="Quarterly",EDATE(C285,3),EDATE(C285,1))))</f>
        <v>-</v>
      </c>
      <c r="D286" s="54">
        <f>IF(A286&gt;'New Lease Yearly'!$E$4,0,'New Lease Yearly'!$G$4)*((1+$M$4)^(((((IF($H$4="Yearly",ROUNDDOWN(IF(A286-($N$4)&lt;0,0,((A286-($N$4)/(($N$4))))/($N$4)),0),IF($H$4="Monthly",ROUNDDOWN(IF(A286-($N$4*12)&lt;0,0,((A286-(12*$N$4)/((12*$N$4))))/($N$4*12)),0),ROUNDDOWN(IF(A286-($N$4*4)&lt;0,0,((A286-(4*$N$4)/((4*$N$4))))/($N$4*4)),0)))))))))+(IF(A286=$E$4,$J$4,0))</f>
        <v>0</v>
      </c>
      <c r="E286" s="49">
        <f>IF(D286=0,0,1/((1+IF('New Lease Yearly'!$H$4="Yearly",'New Lease Yearly'!$D$4,IF('New Lease Yearly'!$H$4="Quarterly",'New Lease Yearly'!$D$4/4,'New Lease Yearly'!$D$4/12)))^IF($E$17=1,A285,A286)))</f>
        <v>0</v>
      </c>
      <c r="F286" s="55">
        <f t="shared" si="46"/>
        <v>0</v>
      </c>
      <c r="G286" s="56"/>
      <c r="H286" s="38">
        <f t="shared" si="52"/>
        <v>270</v>
      </c>
      <c r="I286" s="9" t="str">
        <f t="shared" si="47"/>
        <v>-</v>
      </c>
      <c r="J286" s="47">
        <f>IF(H286&gt;'New Lease Yearly'!$E$4,0,M285)</f>
        <v>0</v>
      </c>
      <c r="K286" s="47">
        <f>IF(IF('New Lease Yearly'!$H$4="Yearly",J286*'New Lease Yearly'!$D$4,IF('New Lease Yearly'!$H$4="Quarterly",J286*('New Lease Yearly'!$D$4/4),J286*'New Lease Yearly'!$D$4/12))&gt;0,IF('New Lease Yearly'!$H$4="Yearly",J286*'New Lease Yearly'!$D$4,IF('New Lease Yearly'!$H$4="Quarterly",J286*('New Lease Yearly'!$D$4/4),J286*'New Lease Yearly'!$D$4/12)),-L286-J286)</f>
        <v>0</v>
      </c>
      <c r="L286" s="47">
        <f t="shared" si="48"/>
        <v>0</v>
      </c>
      <c r="M286" s="47">
        <f t="shared" si="49"/>
        <v>0</v>
      </c>
      <c r="N286" s="57"/>
      <c r="O286" s="38">
        <v>237</v>
      </c>
      <c r="P286" s="58">
        <f t="shared" si="53"/>
        <v>142082</v>
      </c>
      <c r="Q286" s="47">
        <f t="shared" si="54"/>
        <v>0</v>
      </c>
      <c r="R286" s="47">
        <f>IF(S285&lt;1,0,-'New Lease Yearly'!$K$4/'New Lease Yearly'!$L$4)</f>
        <v>0</v>
      </c>
      <c r="S286" s="47">
        <f t="shared" si="50"/>
        <v>0</v>
      </c>
      <c r="AE286"/>
      <c r="AF286" s="6"/>
    </row>
    <row r="287" spans="1:32" x14ac:dyDescent="0.25">
      <c r="A287" s="53">
        <f t="shared" si="51"/>
        <v>271</v>
      </c>
      <c r="B287" s="29">
        <f t="shared" si="45"/>
        <v>0</v>
      </c>
      <c r="C287" s="9" t="str">
        <f>IF(D287=0,"-",IF('New Lease Yearly'!$H$4="Yearly",EDATE(C286,12),IF('New Lease Yearly'!$H$4="Quarterly",EDATE(C286,3),EDATE(C286,1))))</f>
        <v>-</v>
      </c>
      <c r="D287" s="54">
        <f>IF(A287&gt;'New Lease Yearly'!$E$4,0,'New Lease Yearly'!$G$4)*((1+$M$4)^(((((IF($H$4="Yearly",ROUNDDOWN(IF(A287-($N$4)&lt;0,0,((A287-($N$4)/(($N$4))))/($N$4)),0),IF($H$4="Monthly",ROUNDDOWN(IF(A287-($N$4*12)&lt;0,0,((A287-(12*$N$4)/((12*$N$4))))/($N$4*12)),0),ROUNDDOWN(IF(A287-($N$4*4)&lt;0,0,((A287-(4*$N$4)/((4*$N$4))))/($N$4*4)),0)))))))))+(IF(A287=$E$4,$J$4,0))</f>
        <v>0</v>
      </c>
      <c r="E287" s="49">
        <f>IF(D287=0,0,1/((1+IF('New Lease Yearly'!$H$4="Yearly",'New Lease Yearly'!$D$4,IF('New Lease Yearly'!$H$4="Quarterly",'New Lease Yearly'!$D$4/4,'New Lease Yearly'!$D$4/12)))^IF($E$17=1,A286,A287)))</f>
        <v>0</v>
      </c>
      <c r="F287" s="55">
        <f t="shared" si="46"/>
        <v>0</v>
      </c>
      <c r="G287" s="56"/>
      <c r="H287" s="38">
        <f t="shared" si="52"/>
        <v>271</v>
      </c>
      <c r="I287" s="9" t="str">
        <f t="shared" si="47"/>
        <v>-</v>
      </c>
      <c r="J287" s="47">
        <f>IF(H287&gt;'New Lease Yearly'!$E$4,0,M286)</f>
        <v>0</v>
      </c>
      <c r="K287" s="47">
        <f>IF(IF('New Lease Yearly'!$H$4="Yearly",J287*'New Lease Yearly'!$D$4,IF('New Lease Yearly'!$H$4="Quarterly",J287*('New Lease Yearly'!$D$4/4),J287*'New Lease Yearly'!$D$4/12))&gt;0,IF('New Lease Yearly'!$H$4="Yearly",J287*'New Lease Yearly'!$D$4,IF('New Lease Yearly'!$H$4="Quarterly",J287*('New Lease Yearly'!$D$4/4),J287*'New Lease Yearly'!$D$4/12)),-L287-J287)</f>
        <v>0</v>
      </c>
      <c r="L287" s="47">
        <f t="shared" si="48"/>
        <v>0</v>
      </c>
      <c r="M287" s="47">
        <f t="shared" si="49"/>
        <v>0</v>
      </c>
      <c r="N287" s="57"/>
      <c r="O287" s="38">
        <v>237</v>
      </c>
      <c r="P287" s="58">
        <f t="shared" si="53"/>
        <v>142447</v>
      </c>
      <c r="Q287" s="47">
        <f t="shared" si="54"/>
        <v>0</v>
      </c>
      <c r="R287" s="47">
        <f>IF(S286&lt;1,0,-'New Lease Yearly'!$K$4/'New Lease Yearly'!$L$4)</f>
        <v>0</v>
      </c>
      <c r="S287" s="47">
        <f t="shared" si="50"/>
        <v>0</v>
      </c>
      <c r="AE287"/>
      <c r="AF287" s="6"/>
    </row>
    <row r="288" spans="1:32" x14ac:dyDescent="0.25">
      <c r="A288" s="53">
        <f t="shared" si="51"/>
        <v>272</v>
      </c>
      <c r="B288" s="29">
        <f t="shared" si="45"/>
        <v>0</v>
      </c>
      <c r="C288" s="9" t="str">
        <f>IF(D288=0,"-",IF('New Lease Yearly'!$H$4="Yearly",EDATE(C287,12),IF('New Lease Yearly'!$H$4="Quarterly",EDATE(C287,3),EDATE(C287,1))))</f>
        <v>-</v>
      </c>
      <c r="D288" s="54">
        <f>IF(A288&gt;'New Lease Yearly'!$E$4,0,'New Lease Yearly'!$G$4)*((1+$M$4)^(((((IF($H$4="Yearly",ROUNDDOWN(IF(A288-($N$4)&lt;0,0,((A288-($N$4)/(($N$4))))/($N$4)),0),IF($H$4="Monthly",ROUNDDOWN(IF(A288-($N$4*12)&lt;0,0,((A288-(12*$N$4)/((12*$N$4))))/($N$4*12)),0),ROUNDDOWN(IF(A288-($N$4*4)&lt;0,0,((A288-(4*$N$4)/((4*$N$4))))/($N$4*4)),0)))))))))+(IF(A288=$E$4,$J$4,0))</f>
        <v>0</v>
      </c>
      <c r="E288" s="49">
        <f>IF(D288=0,0,1/((1+IF('New Lease Yearly'!$H$4="Yearly",'New Lease Yearly'!$D$4,IF('New Lease Yearly'!$H$4="Quarterly",'New Lease Yearly'!$D$4/4,'New Lease Yearly'!$D$4/12)))^IF($E$17=1,A287,A288)))</f>
        <v>0</v>
      </c>
      <c r="F288" s="55">
        <f t="shared" si="46"/>
        <v>0</v>
      </c>
      <c r="G288" s="56"/>
      <c r="H288" s="38">
        <f t="shared" si="52"/>
        <v>272</v>
      </c>
      <c r="I288" s="9" t="str">
        <f t="shared" si="47"/>
        <v>-</v>
      </c>
      <c r="J288" s="47">
        <f>IF(H288&gt;'New Lease Yearly'!$E$4,0,M287)</f>
        <v>0</v>
      </c>
      <c r="K288" s="47">
        <f>IF(IF('New Lease Yearly'!$H$4="Yearly",J288*'New Lease Yearly'!$D$4,IF('New Lease Yearly'!$H$4="Quarterly",J288*('New Lease Yearly'!$D$4/4),J288*'New Lease Yearly'!$D$4/12))&gt;0,IF('New Lease Yearly'!$H$4="Yearly",J288*'New Lease Yearly'!$D$4,IF('New Lease Yearly'!$H$4="Quarterly",J288*('New Lease Yearly'!$D$4/4),J288*'New Lease Yearly'!$D$4/12)),-L288-J288)</f>
        <v>0</v>
      </c>
      <c r="L288" s="47">
        <f t="shared" si="48"/>
        <v>0</v>
      </c>
      <c r="M288" s="47">
        <f t="shared" si="49"/>
        <v>0</v>
      </c>
      <c r="N288" s="57"/>
      <c r="O288" s="38">
        <v>237</v>
      </c>
      <c r="P288" s="58">
        <f t="shared" si="53"/>
        <v>142812</v>
      </c>
      <c r="Q288" s="47">
        <f t="shared" si="54"/>
        <v>0</v>
      </c>
      <c r="R288" s="47">
        <f>IF(S287&lt;1,0,-'New Lease Yearly'!$K$4/'New Lease Yearly'!$L$4)</f>
        <v>0</v>
      </c>
      <c r="S288" s="47">
        <f t="shared" si="50"/>
        <v>0</v>
      </c>
      <c r="AE288"/>
      <c r="AF288" s="6"/>
    </row>
    <row r="289" spans="1:32" x14ac:dyDescent="0.25">
      <c r="A289" s="53">
        <f t="shared" si="51"/>
        <v>273</v>
      </c>
      <c r="B289" s="29">
        <f t="shared" si="45"/>
        <v>0</v>
      </c>
      <c r="C289" s="9" t="str">
        <f>IF(D289=0,"-",IF('New Lease Yearly'!$H$4="Yearly",EDATE(C288,12),IF('New Lease Yearly'!$H$4="Quarterly",EDATE(C288,3),EDATE(C288,1))))</f>
        <v>-</v>
      </c>
      <c r="D289" s="54">
        <f>IF(A289&gt;'New Lease Yearly'!$E$4,0,'New Lease Yearly'!$G$4)*((1+$M$4)^(((((IF($H$4="Yearly",ROUNDDOWN(IF(A289-($N$4)&lt;0,0,((A289-($N$4)/(($N$4))))/($N$4)),0),IF($H$4="Monthly",ROUNDDOWN(IF(A289-($N$4*12)&lt;0,0,((A289-(12*$N$4)/((12*$N$4))))/($N$4*12)),0),ROUNDDOWN(IF(A289-($N$4*4)&lt;0,0,((A289-(4*$N$4)/((4*$N$4))))/($N$4*4)),0)))))))))+(IF(A289=$E$4,$J$4,0))</f>
        <v>0</v>
      </c>
      <c r="E289" s="49">
        <f>IF(D289=0,0,1/((1+IF('New Lease Yearly'!$H$4="Yearly",'New Lease Yearly'!$D$4,IF('New Lease Yearly'!$H$4="Quarterly",'New Lease Yearly'!$D$4/4,'New Lease Yearly'!$D$4/12)))^IF($E$17=1,A288,A289)))</f>
        <v>0</v>
      </c>
      <c r="F289" s="55">
        <f t="shared" si="46"/>
        <v>0</v>
      </c>
      <c r="G289" s="56"/>
      <c r="H289" s="38">
        <f t="shared" si="52"/>
        <v>273</v>
      </c>
      <c r="I289" s="9" t="str">
        <f t="shared" si="47"/>
        <v>-</v>
      </c>
      <c r="J289" s="47">
        <f>IF(H289&gt;'New Lease Yearly'!$E$4,0,M288)</f>
        <v>0</v>
      </c>
      <c r="K289" s="47">
        <f>IF(IF('New Lease Yearly'!$H$4="Yearly",J289*'New Lease Yearly'!$D$4,IF('New Lease Yearly'!$H$4="Quarterly",J289*('New Lease Yearly'!$D$4/4),J289*'New Lease Yearly'!$D$4/12))&gt;0,IF('New Lease Yearly'!$H$4="Yearly",J289*'New Lease Yearly'!$D$4,IF('New Lease Yearly'!$H$4="Quarterly",J289*('New Lease Yearly'!$D$4/4),J289*'New Lease Yearly'!$D$4/12)),-L289-J289)</f>
        <v>0</v>
      </c>
      <c r="L289" s="47">
        <f t="shared" si="48"/>
        <v>0</v>
      </c>
      <c r="M289" s="47">
        <f t="shared" si="49"/>
        <v>0</v>
      </c>
      <c r="N289" s="57"/>
      <c r="O289" s="38">
        <v>237</v>
      </c>
      <c r="P289" s="58">
        <f t="shared" si="53"/>
        <v>143177</v>
      </c>
      <c r="Q289" s="47">
        <f t="shared" si="54"/>
        <v>0</v>
      </c>
      <c r="R289" s="47">
        <f>IF(S288&lt;1,0,-'New Lease Yearly'!$K$4/'New Lease Yearly'!$L$4)</f>
        <v>0</v>
      </c>
      <c r="S289" s="47">
        <f t="shared" si="50"/>
        <v>0</v>
      </c>
      <c r="AE289"/>
      <c r="AF289" s="6"/>
    </row>
    <row r="290" spans="1:32" x14ac:dyDescent="0.25">
      <c r="A290" s="53">
        <f t="shared" si="51"/>
        <v>274</v>
      </c>
      <c r="B290" s="29">
        <f t="shared" si="45"/>
        <v>0</v>
      </c>
      <c r="C290" s="9" t="str">
        <f>IF(D290=0,"-",IF('New Lease Yearly'!$H$4="Yearly",EDATE(C289,12),IF('New Lease Yearly'!$H$4="Quarterly",EDATE(C289,3),EDATE(C289,1))))</f>
        <v>-</v>
      </c>
      <c r="D290" s="54">
        <f>IF(A290&gt;'New Lease Yearly'!$E$4,0,'New Lease Yearly'!$G$4)*((1+$M$4)^(((((IF($H$4="Yearly",ROUNDDOWN(IF(A290-($N$4)&lt;0,0,((A290-($N$4)/(($N$4))))/($N$4)),0),IF($H$4="Monthly",ROUNDDOWN(IF(A290-($N$4*12)&lt;0,0,((A290-(12*$N$4)/((12*$N$4))))/($N$4*12)),0),ROUNDDOWN(IF(A290-($N$4*4)&lt;0,0,((A290-(4*$N$4)/((4*$N$4))))/($N$4*4)),0)))))))))+(IF(A290=$E$4,$J$4,0))</f>
        <v>0</v>
      </c>
      <c r="E290" s="49">
        <f>IF(D290=0,0,1/((1+IF('New Lease Yearly'!$H$4="Yearly",'New Lease Yearly'!$D$4,IF('New Lease Yearly'!$H$4="Quarterly",'New Lease Yearly'!$D$4/4,'New Lease Yearly'!$D$4/12)))^IF($E$17=1,A289,A290)))</f>
        <v>0</v>
      </c>
      <c r="F290" s="55">
        <f t="shared" si="46"/>
        <v>0</v>
      </c>
      <c r="G290" s="56"/>
      <c r="H290" s="38">
        <f t="shared" si="52"/>
        <v>274</v>
      </c>
      <c r="I290" s="9" t="str">
        <f t="shared" si="47"/>
        <v>-</v>
      </c>
      <c r="J290" s="47">
        <f>IF(H290&gt;'New Lease Yearly'!$E$4,0,M289)</f>
        <v>0</v>
      </c>
      <c r="K290" s="47">
        <f>IF(IF('New Lease Yearly'!$H$4="Yearly",J290*'New Lease Yearly'!$D$4,IF('New Lease Yearly'!$H$4="Quarterly",J290*('New Lease Yearly'!$D$4/4),J290*'New Lease Yearly'!$D$4/12))&gt;0,IF('New Lease Yearly'!$H$4="Yearly",J290*'New Lease Yearly'!$D$4,IF('New Lease Yearly'!$H$4="Quarterly",J290*('New Lease Yearly'!$D$4/4),J290*'New Lease Yearly'!$D$4/12)),-L290-J290)</f>
        <v>0</v>
      </c>
      <c r="L290" s="47">
        <f t="shared" si="48"/>
        <v>0</v>
      </c>
      <c r="M290" s="47">
        <f t="shared" si="49"/>
        <v>0</v>
      </c>
      <c r="N290" s="57"/>
      <c r="O290" s="38">
        <v>237</v>
      </c>
      <c r="P290" s="58">
        <f t="shared" si="53"/>
        <v>143543</v>
      </c>
      <c r="Q290" s="47">
        <f t="shared" si="54"/>
        <v>0</v>
      </c>
      <c r="R290" s="47">
        <f>IF(S289&lt;1,0,-'New Lease Yearly'!$K$4/'New Lease Yearly'!$L$4)</f>
        <v>0</v>
      </c>
      <c r="S290" s="47">
        <f t="shared" si="50"/>
        <v>0</v>
      </c>
      <c r="AE290"/>
      <c r="AF290" s="6"/>
    </row>
    <row r="291" spans="1:32" x14ac:dyDescent="0.25">
      <c r="A291" s="53">
        <f t="shared" si="51"/>
        <v>275</v>
      </c>
      <c r="B291" s="29">
        <f t="shared" si="45"/>
        <v>0</v>
      </c>
      <c r="C291" s="9" t="str">
        <f>IF(D291=0,"-",IF('New Lease Yearly'!$H$4="Yearly",EDATE(C290,12),IF('New Lease Yearly'!$H$4="Quarterly",EDATE(C290,3),EDATE(C290,1))))</f>
        <v>-</v>
      </c>
      <c r="D291" s="54">
        <f>IF(A291&gt;'New Lease Yearly'!$E$4,0,'New Lease Yearly'!$G$4)*((1+$M$4)^(((((IF($H$4="Yearly",ROUNDDOWN(IF(A291-($N$4)&lt;0,0,((A291-($N$4)/(($N$4))))/($N$4)),0),IF($H$4="Monthly",ROUNDDOWN(IF(A291-($N$4*12)&lt;0,0,((A291-(12*$N$4)/((12*$N$4))))/($N$4*12)),0),ROUNDDOWN(IF(A291-($N$4*4)&lt;0,0,((A291-(4*$N$4)/((4*$N$4))))/($N$4*4)),0)))))))))+(IF(A291=$E$4,$J$4,0))</f>
        <v>0</v>
      </c>
      <c r="E291" s="49">
        <f>IF(D291=0,0,1/((1+IF('New Lease Yearly'!$H$4="Yearly",'New Lease Yearly'!$D$4,IF('New Lease Yearly'!$H$4="Quarterly",'New Lease Yearly'!$D$4/4,'New Lease Yearly'!$D$4/12)))^IF($E$17=1,A290,A291)))</f>
        <v>0</v>
      </c>
      <c r="F291" s="55">
        <f t="shared" si="46"/>
        <v>0</v>
      </c>
      <c r="G291" s="56"/>
      <c r="H291" s="38">
        <f t="shared" si="52"/>
        <v>275</v>
      </c>
      <c r="I291" s="9" t="str">
        <f t="shared" si="47"/>
        <v>-</v>
      </c>
      <c r="J291" s="47">
        <f>IF(H291&gt;'New Lease Yearly'!$E$4,0,M290)</f>
        <v>0</v>
      </c>
      <c r="K291" s="47">
        <f>IF(IF('New Lease Yearly'!$H$4="Yearly",J291*'New Lease Yearly'!$D$4,IF('New Lease Yearly'!$H$4="Quarterly",J291*('New Lease Yearly'!$D$4/4),J291*'New Lease Yearly'!$D$4/12))&gt;0,IF('New Lease Yearly'!$H$4="Yearly",J291*'New Lease Yearly'!$D$4,IF('New Lease Yearly'!$H$4="Quarterly",J291*('New Lease Yearly'!$D$4/4),J291*'New Lease Yearly'!$D$4/12)),-L291-J291)</f>
        <v>0</v>
      </c>
      <c r="L291" s="47">
        <f t="shared" si="48"/>
        <v>0</v>
      </c>
      <c r="M291" s="47">
        <f t="shared" si="49"/>
        <v>0</v>
      </c>
      <c r="N291" s="57"/>
      <c r="O291" s="38">
        <v>237</v>
      </c>
      <c r="P291" s="58">
        <f t="shared" si="53"/>
        <v>143908</v>
      </c>
      <c r="Q291" s="47">
        <f t="shared" si="54"/>
        <v>0</v>
      </c>
      <c r="R291" s="47">
        <f>IF(S290&lt;1,0,-'New Lease Yearly'!$K$4/'New Lease Yearly'!$L$4)</f>
        <v>0</v>
      </c>
      <c r="S291" s="47">
        <f t="shared" si="50"/>
        <v>0</v>
      </c>
      <c r="AE291"/>
      <c r="AF291" s="6"/>
    </row>
    <row r="292" spans="1:32" x14ac:dyDescent="0.25">
      <c r="A292" s="53">
        <f t="shared" si="51"/>
        <v>276</v>
      </c>
      <c r="B292" s="29">
        <f t="shared" si="45"/>
        <v>0</v>
      </c>
      <c r="C292" s="9" t="str">
        <f>IF(D292=0,"-",IF('New Lease Yearly'!$H$4="Yearly",EDATE(C291,12),IF('New Lease Yearly'!$H$4="Quarterly",EDATE(C291,3),EDATE(C291,1))))</f>
        <v>-</v>
      </c>
      <c r="D292" s="54">
        <f>IF(A292&gt;'New Lease Yearly'!$E$4,0,'New Lease Yearly'!$G$4)*((1+$M$4)^(((((IF($H$4="Yearly",ROUNDDOWN(IF(A292-($N$4)&lt;0,0,((A292-($N$4)/(($N$4))))/($N$4)),0),IF($H$4="Monthly",ROUNDDOWN(IF(A292-($N$4*12)&lt;0,0,((A292-(12*$N$4)/((12*$N$4))))/($N$4*12)),0),ROUNDDOWN(IF(A292-($N$4*4)&lt;0,0,((A292-(4*$N$4)/((4*$N$4))))/($N$4*4)),0)))))))))+(IF(A292=$E$4,$J$4,0))</f>
        <v>0</v>
      </c>
      <c r="E292" s="49">
        <f>IF(D292=0,0,1/((1+IF('New Lease Yearly'!$H$4="Yearly",'New Lease Yearly'!$D$4,IF('New Lease Yearly'!$H$4="Quarterly",'New Lease Yearly'!$D$4/4,'New Lease Yearly'!$D$4/12)))^IF($E$17=1,A291,A292)))</f>
        <v>0</v>
      </c>
      <c r="F292" s="55">
        <f t="shared" si="46"/>
        <v>0</v>
      </c>
      <c r="G292" s="56"/>
      <c r="H292" s="38">
        <f t="shared" si="52"/>
        <v>276</v>
      </c>
      <c r="I292" s="9" t="str">
        <f t="shared" si="47"/>
        <v>-</v>
      </c>
      <c r="J292" s="47">
        <f>IF(H292&gt;'New Lease Yearly'!$E$4,0,M291)</f>
        <v>0</v>
      </c>
      <c r="K292" s="47">
        <f>IF(IF('New Lease Yearly'!$H$4="Yearly",J292*'New Lease Yearly'!$D$4,IF('New Lease Yearly'!$H$4="Quarterly",J292*('New Lease Yearly'!$D$4/4),J292*'New Lease Yearly'!$D$4/12))&gt;0,IF('New Lease Yearly'!$H$4="Yearly",J292*'New Lease Yearly'!$D$4,IF('New Lease Yearly'!$H$4="Quarterly",J292*('New Lease Yearly'!$D$4/4),J292*'New Lease Yearly'!$D$4/12)),-L292-J292)</f>
        <v>0</v>
      </c>
      <c r="L292" s="47">
        <f t="shared" si="48"/>
        <v>0</v>
      </c>
      <c r="M292" s="47">
        <f t="shared" si="49"/>
        <v>0</v>
      </c>
      <c r="N292" s="57"/>
      <c r="O292" s="38">
        <v>237</v>
      </c>
      <c r="P292" s="58">
        <f t="shared" si="53"/>
        <v>144273</v>
      </c>
      <c r="Q292" s="47">
        <f t="shared" si="54"/>
        <v>0</v>
      </c>
      <c r="R292" s="47">
        <f>IF(S291&lt;1,0,-'New Lease Yearly'!$K$4/'New Lease Yearly'!$L$4)</f>
        <v>0</v>
      </c>
      <c r="S292" s="47">
        <f t="shared" si="50"/>
        <v>0</v>
      </c>
      <c r="AE292"/>
      <c r="AF292" s="6"/>
    </row>
    <row r="293" spans="1:32" x14ac:dyDescent="0.25">
      <c r="A293" s="53">
        <f t="shared" si="51"/>
        <v>277</v>
      </c>
      <c r="B293" s="29">
        <f t="shared" si="45"/>
        <v>0</v>
      </c>
      <c r="C293" s="9" t="str">
        <f>IF(D293=0,"-",IF('New Lease Yearly'!$H$4="Yearly",EDATE(C292,12),IF('New Lease Yearly'!$H$4="Quarterly",EDATE(C292,3),EDATE(C292,1))))</f>
        <v>-</v>
      </c>
      <c r="D293" s="54">
        <f>IF(A293&gt;'New Lease Yearly'!$E$4,0,'New Lease Yearly'!$G$4)*((1+$M$4)^(((((IF($H$4="Yearly",ROUNDDOWN(IF(A293-($N$4)&lt;0,0,((A293-($N$4)/(($N$4))))/($N$4)),0),IF($H$4="Monthly",ROUNDDOWN(IF(A293-($N$4*12)&lt;0,0,((A293-(12*$N$4)/((12*$N$4))))/($N$4*12)),0),ROUNDDOWN(IF(A293-($N$4*4)&lt;0,0,((A293-(4*$N$4)/((4*$N$4))))/($N$4*4)),0)))))))))+(IF(A293=$E$4,$J$4,0))</f>
        <v>0</v>
      </c>
      <c r="E293" s="49">
        <f>IF(D293=0,0,1/((1+IF('New Lease Yearly'!$H$4="Yearly",'New Lease Yearly'!$D$4,IF('New Lease Yearly'!$H$4="Quarterly",'New Lease Yearly'!$D$4/4,'New Lease Yearly'!$D$4/12)))^IF($E$17=1,A292,A293)))</f>
        <v>0</v>
      </c>
      <c r="F293" s="55">
        <f t="shared" si="46"/>
        <v>0</v>
      </c>
      <c r="G293" s="56"/>
      <c r="H293" s="38">
        <f t="shared" si="52"/>
        <v>277</v>
      </c>
      <c r="I293" s="9" t="str">
        <f t="shared" si="47"/>
        <v>-</v>
      </c>
      <c r="J293" s="47">
        <f>IF(H293&gt;'New Lease Yearly'!$E$4,0,M292)</f>
        <v>0</v>
      </c>
      <c r="K293" s="47">
        <f>IF(IF('New Lease Yearly'!$H$4="Yearly",J293*'New Lease Yearly'!$D$4,IF('New Lease Yearly'!$H$4="Quarterly",J293*('New Lease Yearly'!$D$4/4),J293*'New Lease Yearly'!$D$4/12))&gt;0,IF('New Lease Yearly'!$H$4="Yearly",J293*'New Lease Yearly'!$D$4,IF('New Lease Yearly'!$H$4="Quarterly",J293*('New Lease Yearly'!$D$4/4),J293*'New Lease Yearly'!$D$4/12)),-L293-J293)</f>
        <v>0</v>
      </c>
      <c r="L293" s="47">
        <f t="shared" si="48"/>
        <v>0</v>
      </c>
      <c r="M293" s="47">
        <f t="shared" si="49"/>
        <v>0</v>
      </c>
      <c r="N293" s="57"/>
      <c r="O293" s="38">
        <v>237</v>
      </c>
      <c r="P293" s="58">
        <f t="shared" si="53"/>
        <v>144638</v>
      </c>
      <c r="Q293" s="47">
        <f t="shared" si="54"/>
        <v>0</v>
      </c>
      <c r="R293" s="47">
        <f>IF(S292&lt;1,0,-'New Lease Yearly'!$K$4/'New Lease Yearly'!$L$4)</f>
        <v>0</v>
      </c>
      <c r="S293" s="47">
        <f t="shared" si="50"/>
        <v>0</v>
      </c>
      <c r="AE293"/>
      <c r="AF293" s="6"/>
    </row>
    <row r="294" spans="1:32" x14ac:dyDescent="0.25">
      <c r="A294" s="53">
        <f t="shared" si="51"/>
        <v>278</v>
      </c>
      <c r="B294" s="29">
        <f t="shared" si="45"/>
        <v>0</v>
      </c>
      <c r="C294" s="9" t="str">
        <f>IF(D294=0,"-",IF('New Lease Yearly'!$H$4="Yearly",EDATE(C293,12),IF('New Lease Yearly'!$H$4="Quarterly",EDATE(C293,3),EDATE(C293,1))))</f>
        <v>-</v>
      </c>
      <c r="D294" s="54">
        <f>IF(A294&gt;'New Lease Yearly'!$E$4,0,'New Lease Yearly'!$G$4)*((1+$M$4)^(((((IF($H$4="Yearly",ROUNDDOWN(IF(A294-($N$4)&lt;0,0,((A294-($N$4)/(($N$4))))/($N$4)),0),IF($H$4="Monthly",ROUNDDOWN(IF(A294-($N$4*12)&lt;0,0,((A294-(12*$N$4)/((12*$N$4))))/($N$4*12)),0),ROUNDDOWN(IF(A294-($N$4*4)&lt;0,0,((A294-(4*$N$4)/((4*$N$4))))/($N$4*4)),0)))))))))+(IF(A294=$E$4,$J$4,0))</f>
        <v>0</v>
      </c>
      <c r="E294" s="49">
        <f>IF(D294=0,0,1/((1+IF('New Lease Yearly'!$H$4="Yearly",'New Lease Yearly'!$D$4,IF('New Lease Yearly'!$H$4="Quarterly",'New Lease Yearly'!$D$4/4,'New Lease Yearly'!$D$4/12)))^IF($E$17=1,A293,A294)))</f>
        <v>0</v>
      </c>
      <c r="F294" s="55">
        <f t="shared" si="46"/>
        <v>0</v>
      </c>
      <c r="G294" s="56"/>
      <c r="H294" s="38">
        <f t="shared" si="52"/>
        <v>278</v>
      </c>
      <c r="I294" s="9" t="str">
        <f t="shared" si="47"/>
        <v>-</v>
      </c>
      <c r="J294" s="47">
        <f>IF(H294&gt;'New Lease Yearly'!$E$4,0,M293)</f>
        <v>0</v>
      </c>
      <c r="K294" s="47">
        <f>IF(IF('New Lease Yearly'!$H$4="Yearly",J294*'New Lease Yearly'!$D$4,IF('New Lease Yearly'!$H$4="Quarterly",J294*('New Lease Yearly'!$D$4/4),J294*'New Lease Yearly'!$D$4/12))&gt;0,IF('New Lease Yearly'!$H$4="Yearly",J294*'New Lease Yearly'!$D$4,IF('New Lease Yearly'!$H$4="Quarterly",J294*('New Lease Yearly'!$D$4/4),J294*'New Lease Yearly'!$D$4/12)),-L294-J294)</f>
        <v>0</v>
      </c>
      <c r="L294" s="47">
        <f t="shared" si="48"/>
        <v>0</v>
      </c>
      <c r="M294" s="47">
        <f t="shared" si="49"/>
        <v>0</v>
      </c>
      <c r="N294" s="57"/>
      <c r="O294" s="38">
        <v>237</v>
      </c>
      <c r="P294" s="58">
        <f t="shared" si="53"/>
        <v>145004</v>
      </c>
      <c r="Q294" s="47">
        <f t="shared" si="54"/>
        <v>0</v>
      </c>
      <c r="R294" s="47">
        <f>IF(S293&lt;1,0,-'New Lease Yearly'!$K$4/'New Lease Yearly'!$L$4)</f>
        <v>0</v>
      </c>
      <c r="S294" s="47">
        <f t="shared" si="50"/>
        <v>0</v>
      </c>
      <c r="AE294"/>
      <c r="AF294" s="6"/>
    </row>
    <row r="295" spans="1:32" x14ac:dyDescent="0.25">
      <c r="A295" s="53">
        <f t="shared" si="51"/>
        <v>279</v>
      </c>
      <c r="B295" s="29">
        <f t="shared" si="45"/>
        <v>0</v>
      </c>
      <c r="C295" s="9" t="str">
        <f>IF(D295=0,"-",IF('New Lease Yearly'!$H$4="Yearly",EDATE(C294,12),IF('New Lease Yearly'!$H$4="Quarterly",EDATE(C294,3),EDATE(C294,1))))</f>
        <v>-</v>
      </c>
      <c r="D295" s="54">
        <f>IF(A295&gt;'New Lease Yearly'!$E$4,0,'New Lease Yearly'!$G$4)*((1+$M$4)^(((((IF($H$4="Yearly",ROUNDDOWN(IF(A295-($N$4)&lt;0,0,((A295-($N$4)/(($N$4))))/($N$4)),0),IF($H$4="Monthly",ROUNDDOWN(IF(A295-($N$4*12)&lt;0,0,((A295-(12*$N$4)/((12*$N$4))))/($N$4*12)),0),ROUNDDOWN(IF(A295-($N$4*4)&lt;0,0,((A295-(4*$N$4)/((4*$N$4))))/($N$4*4)),0)))))))))+(IF(A295=$E$4,$J$4,0))</f>
        <v>0</v>
      </c>
      <c r="E295" s="49">
        <f>IF(D295=0,0,1/((1+IF('New Lease Yearly'!$H$4="Yearly",'New Lease Yearly'!$D$4,IF('New Lease Yearly'!$H$4="Quarterly",'New Lease Yearly'!$D$4/4,'New Lease Yearly'!$D$4/12)))^IF($E$17=1,A294,A295)))</f>
        <v>0</v>
      </c>
      <c r="F295" s="55">
        <f t="shared" si="46"/>
        <v>0</v>
      </c>
      <c r="G295" s="56"/>
      <c r="H295" s="38">
        <f t="shared" si="52"/>
        <v>279</v>
      </c>
      <c r="I295" s="9" t="str">
        <f t="shared" si="47"/>
        <v>-</v>
      </c>
      <c r="J295" s="47">
        <f>IF(H295&gt;'New Lease Yearly'!$E$4,0,M294)</f>
        <v>0</v>
      </c>
      <c r="K295" s="47">
        <f>IF(IF('New Lease Yearly'!$H$4="Yearly",J295*'New Lease Yearly'!$D$4,IF('New Lease Yearly'!$H$4="Quarterly",J295*('New Lease Yearly'!$D$4/4),J295*'New Lease Yearly'!$D$4/12))&gt;0,IF('New Lease Yearly'!$H$4="Yearly",J295*'New Lease Yearly'!$D$4,IF('New Lease Yearly'!$H$4="Quarterly",J295*('New Lease Yearly'!$D$4/4),J295*'New Lease Yearly'!$D$4/12)),-L295-J295)</f>
        <v>0</v>
      </c>
      <c r="L295" s="47">
        <f t="shared" si="48"/>
        <v>0</v>
      </c>
      <c r="M295" s="47">
        <f t="shared" si="49"/>
        <v>0</v>
      </c>
      <c r="N295" s="57"/>
      <c r="O295" s="38">
        <v>237</v>
      </c>
      <c r="P295" s="58">
        <f t="shared" si="53"/>
        <v>145369</v>
      </c>
      <c r="Q295" s="47">
        <f t="shared" si="54"/>
        <v>0</v>
      </c>
      <c r="R295" s="47">
        <f>IF(S294&lt;1,0,-'New Lease Yearly'!$K$4/'New Lease Yearly'!$L$4)</f>
        <v>0</v>
      </c>
      <c r="S295" s="47">
        <f t="shared" si="50"/>
        <v>0</v>
      </c>
      <c r="AE295"/>
      <c r="AF295" s="6"/>
    </row>
    <row r="296" spans="1:32" x14ac:dyDescent="0.25">
      <c r="A296" s="53">
        <f t="shared" si="51"/>
        <v>280</v>
      </c>
      <c r="B296" s="29">
        <f t="shared" si="45"/>
        <v>0</v>
      </c>
      <c r="C296" s="9" t="str">
        <f>IF(D296=0,"-",IF('New Lease Yearly'!$H$4="Yearly",EDATE(C295,12),IF('New Lease Yearly'!$H$4="Quarterly",EDATE(C295,3),EDATE(C295,1))))</f>
        <v>-</v>
      </c>
      <c r="D296" s="54">
        <f>IF(A296&gt;'New Lease Yearly'!$E$4,0,'New Lease Yearly'!$G$4)*((1+$M$4)^(((((IF($H$4="Yearly",ROUNDDOWN(IF(A296-($N$4)&lt;0,0,((A296-($N$4)/(($N$4))))/($N$4)),0),IF($H$4="Monthly",ROUNDDOWN(IF(A296-($N$4*12)&lt;0,0,((A296-(12*$N$4)/((12*$N$4))))/($N$4*12)),0),ROUNDDOWN(IF(A296-($N$4*4)&lt;0,0,((A296-(4*$N$4)/((4*$N$4))))/($N$4*4)),0)))))))))+(IF(A296=$E$4,$J$4,0))</f>
        <v>0</v>
      </c>
      <c r="E296" s="49">
        <f>IF(D296=0,0,1/((1+IF('New Lease Yearly'!$H$4="Yearly",'New Lease Yearly'!$D$4,IF('New Lease Yearly'!$H$4="Quarterly",'New Lease Yearly'!$D$4/4,'New Lease Yearly'!$D$4/12)))^IF($E$17=1,A295,A296)))</f>
        <v>0</v>
      </c>
      <c r="F296" s="55">
        <f t="shared" si="46"/>
        <v>0</v>
      </c>
      <c r="G296" s="56"/>
      <c r="H296" s="38">
        <f t="shared" si="52"/>
        <v>280</v>
      </c>
      <c r="I296" s="9" t="str">
        <f t="shared" si="47"/>
        <v>-</v>
      </c>
      <c r="J296" s="47">
        <f>IF(H296&gt;'New Lease Yearly'!$E$4,0,M295)</f>
        <v>0</v>
      </c>
      <c r="K296" s="47">
        <f>IF(IF('New Lease Yearly'!$H$4="Yearly",J296*'New Lease Yearly'!$D$4,IF('New Lease Yearly'!$H$4="Quarterly",J296*('New Lease Yearly'!$D$4/4),J296*'New Lease Yearly'!$D$4/12))&gt;0,IF('New Lease Yearly'!$H$4="Yearly",J296*'New Lease Yearly'!$D$4,IF('New Lease Yearly'!$H$4="Quarterly",J296*('New Lease Yearly'!$D$4/4),J296*'New Lease Yearly'!$D$4/12)),-L296-J296)</f>
        <v>0</v>
      </c>
      <c r="L296" s="47">
        <f t="shared" si="48"/>
        <v>0</v>
      </c>
      <c r="M296" s="47">
        <f t="shared" si="49"/>
        <v>0</v>
      </c>
      <c r="N296" s="57"/>
      <c r="O296" s="38">
        <v>237</v>
      </c>
      <c r="P296" s="58">
        <f t="shared" si="53"/>
        <v>145734</v>
      </c>
      <c r="Q296" s="47">
        <f t="shared" si="54"/>
        <v>0</v>
      </c>
      <c r="R296" s="47">
        <f>IF(S295&lt;1,0,-'New Lease Yearly'!$K$4/'New Lease Yearly'!$L$4)</f>
        <v>0</v>
      </c>
      <c r="S296" s="47">
        <f t="shared" si="50"/>
        <v>0</v>
      </c>
      <c r="AE296"/>
      <c r="AF296" s="6"/>
    </row>
    <row r="297" spans="1:32" x14ac:dyDescent="0.25">
      <c r="A297" s="53">
        <f t="shared" si="51"/>
        <v>281</v>
      </c>
      <c r="B297" s="29">
        <f t="shared" si="45"/>
        <v>0</v>
      </c>
      <c r="C297" s="9" t="str">
        <f>IF(D297=0,"-",IF('New Lease Yearly'!$H$4="Yearly",EDATE(C296,12),IF('New Lease Yearly'!$H$4="Quarterly",EDATE(C296,3),EDATE(C296,1))))</f>
        <v>-</v>
      </c>
      <c r="D297" s="54">
        <f>IF(A297&gt;'New Lease Yearly'!$E$4,0,'New Lease Yearly'!$G$4)*((1+$M$4)^(((((IF($H$4="Yearly",ROUNDDOWN(IF(A297-($N$4)&lt;0,0,((A297-($N$4)/(($N$4))))/($N$4)),0),IF($H$4="Monthly",ROUNDDOWN(IF(A297-($N$4*12)&lt;0,0,((A297-(12*$N$4)/((12*$N$4))))/($N$4*12)),0),ROUNDDOWN(IF(A297-($N$4*4)&lt;0,0,((A297-(4*$N$4)/((4*$N$4))))/($N$4*4)),0)))))))))+(IF(A297=$E$4,$J$4,0))</f>
        <v>0</v>
      </c>
      <c r="E297" s="49">
        <f>IF(D297=0,0,1/((1+IF('New Lease Yearly'!$H$4="Yearly",'New Lease Yearly'!$D$4,IF('New Lease Yearly'!$H$4="Quarterly",'New Lease Yearly'!$D$4/4,'New Lease Yearly'!$D$4/12)))^IF($E$17=1,A296,A297)))</f>
        <v>0</v>
      </c>
      <c r="F297" s="55">
        <f t="shared" si="46"/>
        <v>0</v>
      </c>
      <c r="G297" s="56"/>
      <c r="H297" s="38">
        <f t="shared" si="52"/>
        <v>281</v>
      </c>
      <c r="I297" s="9" t="str">
        <f t="shared" si="47"/>
        <v>-</v>
      </c>
      <c r="J297" s="47">
        <f>IF(H297&gt;'New Lease Yearly'!$E$4,0,M296)</f>
        <v>0</v>
      </c>
      <c r="K297" s="47">
        <f>IF(IF('New Lease Yearly'!$H$4="Yearly",J297*'New Lease Yearly'!$D$4,IF('New Lease Yearly'!$H$4="Quarterly",J297*('New Lease Yearly'!$D$4/4),J297*'New Lease Yearly'!$D$4/12))&gt;0,IF('New Lease Yearly'!$H$4="Yearly",J297*'New Lease Yearly'!$D$4,IF('New Lease Yearly'!$H$4="Quarterly",J297*('New Lease Yearly'!$D$4/4),J297*'New Lease Yearly'!$D$4/12)),-L297-J297)</f>
        <v>0</v>
      </c>
      <c r="L297" s="47">
        <f t="shared" si="48"/>
        <v>0</v>
      </c>
      <c r="M297" s="47">
        <f t="shared" si="49"/>
        <v>0</v>
      </c>
      <c r="N297" s="57"/>
      <c r="O297" s="38">
        <v>237</v>
      </c>
      <c r="P297" s="58">
        <f t="shared" si="53"/>
        <v>146099</v>
      </c>
      <c r="Q297" s="47">
        <f t="shared" si="54"/>
        <v>0</v>
      </c>
      <c r="R297" s="47">
        <f>IF(S296&lt;1,0,-'New Lease Yearly'!$K$4/'New Lease Yearly'!$L$4)</f>
        <v>0</v>
      </c>
      <c r="S297" s="47">
        <f t="shared" si="50"/>
        <v>0</v>
      </c>
      <c r="AE297"/>
      <c r="AF297" s="6"/>
    </row>
    <row r="298" spans="1:32" x14ac:dyDescent="0.25">
      <c r="A298" s="53">
        <f t="shared" si="51"/>
        <v>282</v>
      </c>
      <c r="B298" s="29">
        <f t="shared" si="45"/>
        <v>0</v>
      </c>
      <c r="C298" s="9" t="str">
        <f>IF(D298=0,"-",IF('New Lease Yearly'!$H$4="Yearly",EDATE(C297,12),IF('New Lease Yearly'!$H$4="Quarterly",EDATE(C297,3),EDATE(C297,1))))</f>
        <v>-</v>
      </c>
      <c r="D298" s="54">
        <f>IF(A298&gt;'New Lease Yearly'!$E$4,0,'New Lease Yearly'!$G$4)*((1+$M$4)^(((((IF($H$4="Yearly",ROUNDDOWN(IF(A298-($N$4)&lt;0,0,((A298-($N$4)/(($N$4))))/($N$4)),0),IF($H$4="Monthly",ROUNDDOWN(IF(A298-($N$4*12)&lt;0,0,((A298-(12*$N$4)/((12*$N$4))))/($N$4*12)),0),ROUNDDOWN(IF(A298-($N$4*4)&lt;0,0,((A298-(4*$N$4)/((4*$N$4))))/($N$4*4)),0)))))))))+(IF(A298=$E$4,$J$4,0))</f>
        <v>0</v>
      </c>
      <c r="E298" s="49">
        <f>IF(D298=0,0,1/((1+IF('New Lease Yearly'!$H$4="Yearly",'New Lease Yearly'!$D$4,IF('New Lease Yearly'!$H$4="Quarterly",'New Lease Yearly'!$D$4/4,'New Lease Yearly'!$D$4/12)))^IF($E$17=1,A297,A298)))</f>
        <v>0</v>
      </c>
      <c r="F298" s="55">
        <f t="shared" si="46"/>
        <v>0</v>
      </c>
      <c r="G298" s="56"/>
      <c r="H298" s="38">
        <f t="shared" si="52"/>
        <v>282</v>
      </c>
      <c r="I298" s="9" t="str">
        <f t="shared" si="47"/>
        <v>-</v>
      </c>
      <c r="J298" s="47">
        <f>IF(H298&gt;'New Lease Yearly'!$E$4,0,M297)</f>
        <v>0</v>
      </c>
      <c r="K298" s="47">
        <f>IF(IF('New Lease Yearly'!$H$4="Yearly",J298*'New Lease Yearly'!$D$4,IF('New Lease Yearly'!$H$4="Quarterly",J298*('New Lease Yearly'!$D$4/4),J298*'New Lease Yearly'!$D$4/12))&gt;0,IF('New Lease Yearly'!$H$4="Yearly",J298*'New Lease Yearly'!$D$4,IF('New Lease Yearly'!$H$4="Quarterly",J298*('New Lease Yearly'!$D$4/4),J298*'New Lease Yearly'!$D$4/12)),-L298-J298)</f>
        <v>0</v>
      </c>
      <c r="L298" s="47">
        <f t="shared" si="48"/>
        <v>0</v>
      </c>
      <c r="M298" s="47">
        <f t="shared" si="49"/>
        <v>0</v>
      </c>
      <c r="N298" s="57"/>
      <c r="O298" s="38">
        <v>237</v>
      </c>
      <c r="P298" s="58">
        <f t="shared" si="53"/>
        <v>146464</v>
      </c>
      <c r="Q298" s="47">
        <f t="shared" si="54"/>
        <v>0</v>
      </c>
      <c r="R298" s="47">
        <f>IF(S297&lt;1,0,-'New Lease Yearly'!$K$4/'New Lease Yearly'!$L$4)</f>
        <v>0</v>
      </c>
      <c r="S298" s="47">
        <f t="shared" si="50"/>
        <v>0</v>
      </c>
      <c r="AE298"/>
      <c r="AF298" s="6"/>
    </row>
    <row r="299" spans="1:32" x14ac:dyDescent="0.25">
      <c r="A299" s="53">
        <f t="shared" si="51"/>
        <v>283</v>
      </c>
      <c r="B299" s="29">
        <f t="shared" si="45"/>
        <v>0</v>
      </c>
      <c r="C299" s="9" t="str">
        <f>IF(D299=0,"-",IF('New Lease Yearly'!$H$4="Yearly",EDATE(C298,12),IF('New Lease Yearly'!$H$4="Quarterly",EDATE(C298,3),EDATE(C298,1))))</f>
        <v>-</v>
      </c>
      <c r="D299" s="54">
        <f>IF(A299&gt;'New Lease Yearly'!$E$4,0,'New Lease Yearly'!$G$4)*((1+$M$4)^(((((IF($H$4="Yearly",ROUNDDOWN(IF(A299-($N$4)&lt;0,0,((A299-($N$4)/(($N$4))))/($N$4)),0),IF($H$4="Monthly",ROUNDDOWN(IF(A299-($N$4*12)&lt;0,0,((A299-(12*$N$4)/((12*$N$4))))/($N$4*12)),0),ROUNDDOWN(IF(A299-($N$4*4)&lt;0,0,((A299-(4*$N$4)/((4*$N$4))))/($N$4*4)),0)))))))))+(IF(A299=$E$4,$J$4,0))</f>
        <v>0</v>
      </c>
      <c r="E299" s="49">
        <f>IF(D299=0,0,1/((1+IF('New Lease Yearly'!$H$4="Yearly",'New Lease Yearly'!$D$4,IF('New Lease Yearly'!$H$4="Quarterly",'New Lease Yearly'!$D$4/4,'New Lease Yearly'!$D$4/12)))^IF($E$17=1,A298,A299)))</f>
        <v>0</v>
      </c>
      <c r="F299" s="55">
        <f t="shared" si="46"/>
        <v>0</v>
      </c>
      <c r="G299" s="56"/>
      <c r="H299" s="38">
        <f t="shared" si="52"/>
        <v>283</v>
      </c>
      <c r="I299" s="9" t="str">
        <f t="shared" si="47"/>
        <v>-</v>
      </c>
      <c r="J299" s="47">
        <f>IF(H299&gt;'New Lease Yearly'!$E$4,0,M298)</f>
        <v>0</v>
      </c>
      <c r="K299" s="47">
        <f>IF(IF('New Lease Yearly'!$H$4="Yearly",J299*'New Lease Yearly'!$D$4,IF('New Lease Yearly'!$H$4="Quarterly",J299*('New Lease Yearly'!$D$4/4),J299*'New Lease Yearly'!$D$4/12))&gt;0,IF('New Lease Yearly'!$H$4="Yearly",J299*'New Lease Yearly'!$D$4,IF('New Lease Yearly'!$H$4="Quarterly",J299*('New Lease Yearly'!$D$4/4),J299*'New Lease Yearly'!$D$4/12)),-L299-J299)</f>
        <v>0</v>
      </c>
      <c r="L299" s="47">
        <f t="shared" si="48"/>
        <v>0</v>
      </c>
      <c r="M299" s="47">
        <f t="shared" si="49"/>
        <v>0</v>
      </c>
      <c r="N299" s="57"/>
      <c r="O299" s="38">
        <v>237</v>
      </c>
      <c r="P299" s="58">
        <f t="shared" si="53"/>
        <v>146829</v>
      </c>
      <c r="Q299" s="47">
        <f t="shared" si="54"/>
        <v>0</v>
      </c>
      <c r="R299" s="47">
        <f>IF(S298&lt;1,0,-'New Lease Yearly'!$K$4/'New Lease Yearly'!$L$4)</f>
        <v>0</v>
      </c>
      <c r="S299" s="47">
        <f t="shared" si="50"/>
        <v>0</v>
      </c>
      <c r="AE299"/>
      <c r="AF299" s="6"/>
    </row>
    <row r="300" spans="1:32" x14ac:dyDescent="0.25">
      <c r="A300" s="53">
        <f t="shared" si="51"/>
        <v>284</v>
      </c>
      <c r="B300" s="29">
        <f t="shared" si="45"/>
        <v>0</v>
      </c>
      <c r="C300" s="9" t="str">
        <f>IF(D300=0,"-",IF('New Lease Yearly'!$H$4="Yearly",EDATE(C299,12),IF('New Lease Yearly'!$H$4="Quarterly",EDATE(C299,3),EDATE(C299,1))))</f>
        <v>-</v>
      </c>
      <c r="D300" s="54">
        <f>IF(A300&gt;'New Lease Yearly'!$E$4,0,'New Lease Yearly'!$G$4)*((1+$M$4)^(((((IF($H$4="Yearly",ROUNDDOWN(IF(A300-($N$4)&lt;0,0,((A300-($N$4)/(($N$4))))/($N$4)),0),IF($H$4="Monthly",ROUNDDOWN(IF(A300-($N$4*12)&lt;0,0,((A300-(12*$N$4)/((12*$N$4))))/($N$4*12)),0),ROUNDDOWN(IF(A300-($N$4*4)&lt;0,0,((A300-(4*$N$4)/((4*$N$4))))/($N$4*4)),0)))))))))+(IF(A300=$E$4,$J$4,0))</f>
        <v>0</v>
      </c>
      <c r="E300" s="49">
        <f>IF(D300=0,0,1/((1+IF('New Lease Yearly'!$H$4="Yearly",'New Lease Yearly'!$D$4,IF('New Lease Yearly'!$H$4="Quarterly",'New Lease Yearly'!$D$4/4,'New Lease Yearly'!$D$4/12)))^IF($E$17=1,A299,A300)))</f>
        <v>0</v>
      </c>
      <c r="F300" s="55">
        <f t="shared" si="46"/>
        <v>0</v>
      </c>
      <c r="G300" s="56"/>
      <c r="H300" s="38">
        <f t="shared" si="52"/>
        <v>284</v>
      </c>
      <c r="I300" s="9" t="str">
        <f t="shared" si="47"/>
        <v>-</v>
      </c>
      <c r="J300" s="47">
        <f>IF(H300&gt;'New Lease Yearly'!$E$4,0,M299)</f>
        <v>0</v>
      </c>
      <c r="K300" s="47">
        <f>IF(IF('New Lease Yearly'!$H$4="Yearly",J300*'New Lease Yearly'!$D$4,IF('New Lease Yearly'!$H$4="Quarterly",J300*('New Lease Yearly'!$D$4/4),J300*'New Lease Yearly'!$D$4/12))&gt;0,IF('New Lease Yearly'!$H$4="Yearly",J300*'New Lease Yearly'!$D$4,IF('New Lease Yearly'!$H$4="Quarterly",J300*('New Lease Yearly'!$D$4/4),J300*'New Lease Yearly'!$D$4/12)),-L300-J300)</f>
        <v>0</v>
      </c>
      <c r="L300" s="47">
        <f t="shared" si="48"/>
        <v>0</v>
      </c>
      <c r="M300" s="47">
        <f t="shared" si="49"/>
        <v>0</v>
      </c>
      <c r="N300" s="57"/>
      <c r="O300" s="38">
        <v>237</v>
      </c>
      <c r="P300" s="58">
        <f t="shared" si="53"/>
        <v>147194</v>
      </c>
      <c r="Q300" s="47">
        <f t="shared" si="54"/>
        <v>0</v>
      </c>
      <c r="R300" s="47">
        <f>IF(S299&lt;1,0,-'New Lease Yearly'!$K$4/'New Lease Yearly'!$L$4)</f>
        <v>0</v>
      </c>
      <c r="S300" s="47">
        <f t="shared" si="50"/>
        <v>0</v>
      </c>
      <c r="AE300"/>
      <c r="AF300" s="6"/>
    </row>
    <row r="301" spans="1:32" x14ac:dyDescent="0.25">
      <c r="A301" s="53">
        <f t="shared" si="51"/>
        <v>285</v>
      </c>
      <c r="B301" s="29">
        <f t="shared" si="45"/>
        <v>0</v>
      </c>
      <c r="C301" s="9" t="str">
        <f>IF(D301=0,"-",IF('New Lease Yearly'!$H$4="Yearly",EDATE(C300,12),IF('New Lease Yearly'!$H$4="Quarterly",EDATE(C300,3),EDATE(C300,1))))</f>
        <v>-</v>
      </c>
      <c r="D301" s="54">
        <f>IF(A301&gt;'New Lease Yearly'!$E$4,0,'New Lease Yearly'!$G$4)*((1+$M$4)^(((((IF($H$4="Yearly",ROUNDDOWN(IF(A301-($N$4)&lt;0,0,((A301-($N$4)/(($N$4))))/($N$4)),0),IF($H$4="Monthly",ROUNDDOWN(IF(A301-($N$4*12)&lt;0,0,((A301-(12*$N$4)/((12*$N$4))))/($N$4*12)),0),ROUNDDOWN(IF(A301-($N$4*4)&lt;0,0,((A301-(4*$N$4)/((4*$N$4))))/($N$4*4)),0)))))))))+(IF(A301=$E$4,$J$4,0))</f>
        <v>0</v>
      </c>
      <c r="E301" s="49">
        <f>IF(D301=0,0,1/((1+IF('New Lease Yearly'!$H$4="Yearly",'New Lease Yearly'!$D$4,IF('New Lease Yearly'!$H$4="Quarterly",'New Lease Yearly'!$D$4/4,'New Lease Yearly'!$D$4/12)))^IF($E$17=1,A300,A301)))</f>
        <v>0</v>
      </c>
      <c r="F301" s="55">
        <f t="shared" si="46"/>
        <v>0</v>
      </c>
      <c r="G301" s="56"/>
      <c r="H301" s="38">
        <f t="shared" si="52"/>
        <v>285</v>
      </c>
      <c r="I301" s="9" t="str">
        <f t="shared" si="47"/>
        <v>-</v>
      </c>
      <c r="J301" s="47">
        <f>IF(H301&gt;'New Lease Yearly'!$E$4,0,M300)</f>
        <v>0</v>
      </c>
      <c r="K301" s="47">
        <f>IF(IF('New Lease Yearly'!$H$4="Yearly",J301*'New Lease Yearly'!$D$4,IF('New Lease Yearly'!$H$4="Quarterly",J301*('New Lease Yearly'!$D$4/4),J301*'New Lease Yearly'!$D$4/12))&gt;0,IF('New Lease Yearly'!$H$4="Yearly",J301*'New Lease Yearly'!$D$4,IF('New Lease Yearly'!$H$4="Quarterly",J301*('New Lease Yearly'!$D$4/4),J301*'New Lease Yearly'!$D$4/12)),-L301-J301)</f>
        <v>0</v>
      </c>
      <c r="L301" s="47">
        <f t="shared" si="48"/>
        <v>0</v>
      </c>
      <c r="M301" s="47">
        <f t="shared" si="49"/>
        <v>0</v>
      </c>
      <c r="N301" s="57"/>
      <c r="O301" s="38">
        <v>237</v>
      </c>
      <c r="P301" s="58">
        <f t="shared" si="53"/>
        <v>147559</v>
      </c>
      <c r="Q301" s="47">
        <f t="shared" si="54"/>
        <v>0</v>
      </c>
      <c r="R301" s="47">
        <f>IF(S300&lt;1,0,-'New Lease Yearly'!$K$4/'New Lease Yearly'!$L$4)</f>
        <v>0</v>
      </c>
      <c r="S301" s="47">
        <f t="shared" si="50"/>
        <v>0</v>
      </c>
      <c r="AE301"/>
      <c r="AF301" s="6"/>
    </row>
    <row r="302" spans="1:32" x14ac:dyDescent="0.25">
      <c r="A302" s="53">
        <f t="shared" si="51"/>
        <v>286</v>
      </c>
      <c r="B302" s="29">
        <f t="shared" si="45"/>
        <v>0</v>
      </c>
      <c r="C302" s="9" t="str">
        <f>IF(D302=0,"-",IF('New Lease Yearly'!$H$4="Yearly",EDATE(C301,12),IF('New Lease Yearly'!$H$4="Quarterly",EDATE(C301,3),EDATE(C301,1))))</f>
        <v>-</v>
      </c>
      <c r="D302" s="54">
        <f>IF(A302&gt;'New Lease Yearly'!$E$4,0,'New Lease Yearly'!$G$4)*((1+$M$4)^(((((IF($H$4="Yearly",ROUNDDOWN(IF(A302-($N$4)&lt;0,0,((A302-($N$4)/(($N$4))))/($N$4)),0),IF($H$4="Monthly",ROUNDDOWN(IF(A302-($N$4*12)&lt;0,0,((A302-(12*$N$4)/((12*$N$4))))/($N$4*12)),0),ROUNDDOWN(IF(A302-($N$4*4)&lt;0,0,((A302-(4*$N$4)/((4*$N$4))))/($N$4*4)),0)))))))))+(IF(A302=$E$4,$J$4,0))</f>
        <v>0</v>
      </c>
      <c r="E302" s="49">
        <f>IF(D302=0,0,1/((1+IF('New Lease Yearly'!$H$4="Yearly",'New Lease Yearly'!$D$4,IF('New Lease Yearly'!$H$4="Quarterly",'New Lease Yearly'!$D$4/4,'New Lease Yearly'!$D$4/12)))^IF($E$17=1,A301,A302)))</f>
        <v>0</v>
      </c>
      <c r="F302" s="55">
        <f t="shared" si="46"/>
        <v>0</v>
      </c>
      <c r="G302" s="56"/>
      <c r="H302" s="38">
        <f t="shared" si="52"/>
        <v>286</v>
      </c>
      <c r="I302" s="9" t="str">
        <f t="shared" si="47"/>
        <v>-</v>
      </c>
      <c r="J302" s="47">
        <f>IF(H302&gt;'New Lease Yearly'!$E$4,0,M301)</f>
        <v>0</v>
      </c>
      <c r="K302" s="47">
        <f>IF(IF('New Lease Yearly'!$H$4="Yearly",J302*'New Lease Yearly'!$D$4,IF('New Lease Yearly'!$H$4="Quarterly",J302*('New Lease Yearly'!$D$4/4),J302*'New Lease Yearly'!$D$4/12))&gt;0,IF('New Lease Yearly'!$H$4="Yearly",J302*'New Lease Yearly'!$D$4,IF('New Lease Yearly'!$H$4="Quarterly",J302*('New Lease Yearly'!$D$4/4),J302*'New Lease Yearly'!$D$4/12)),-L302-J302)</f>
        <v>0</v>
      </c>
      <c r="L302" s="47">
        <f t="shared" si="48"/>
        <v>0</v>
      </c>
      <c r="M302" s="47">
        <f t="shared" si="49"/>
        <v>0</v>
      </c>
      <c r="N302" s="57"/>
      <c r="O302" s="38">
        <v>237</v>
      </c>
      <c r="P302" s="58">
        <f t="shared" si="53"/>
        <v>147925</v>
      </c>
      <c r="Q302" s="47">
        <f t="shared" si="54"/>
        <v>0</v>
      </c>
      <c r="R302" s="47">
        <f>IF(S301&lt;1,0,-'New Lease Yearly'!$K$4/'New Lease Yearly'!$L$4)</f>
        <v>0</v>
      </c>
      <c r="S302" s="47">
        <f t="shared" si="50"/>
        <v>0</v>
      </c>
      <c r="AE302"/>
      <c r="AF302" s="6"/>
    </row>
    <row r="303" spans="1:32" x14ac:dyDescent="0.25">
      <c r="A303" s="53">
        <f t="shared" si="51"/>
        <v>287</v>
      </c>
      <c r="B303" s="29">
        <f t="shared" si="45"/>
        <v>0</v>
      </c>
      <c r="C303" s="9" t="str">
        <f>IF(D303=0,"-",IF('New Lease Yearly'!$H$4="Yearly",EDATE(C302,12),IF('New Lease Yearly'!$H$4="Quarterly",EDATE(C302,3),EDATE(C302,1))))</f>
        <v>-</v>
      </c>
      <c r="D303" s="54">
        <f>IF(A303&gt;'New Lease Yearly'!$E$4,0,'New Lease Yearly'!$G$4)*((1+$M$4)^(((((IF($H$4="Yearly",ROUNDDOWN(IF(A303-($N$4)&lt;0,0,((A303-($N$4)/(($N$4))))/($N$4)),0),IF($H$4="Monthly",ROUNDDOWN(IF(A303-($N$4*12)&lt;0,0,((A303-(12*$N$4)/((12*$N$4))))/($N$4*12)),0),ROUNDDOWN(IF(A303-($N$4*4)&lt;0,0,((A303-(4*$N$4)/((4*$N$4))))/($N$4*4)),0)))))))))+(IF(A303=$E$4,$J$4,0))</f>
        <v>0</v>
      </c>
      <c r="E303" s="49">
        <f>IF(D303=0,0,1/((1+IF('New Lease Yearly'!$H$4="Yearly",'New Lease Yearly'!$D$4,IF('New Lease Yearly'!$H$4="Quarterly",'New Lease Yearly'!$D$4/4,'New Lease Yearly'!$D$4/12)))^IF($E$17=1,A302,A303)))</f>
        <v>0</v>
      </c>
      <c r="F303" s="55">
        <f t="shared" si="46"/>
        <v>0</v>
      </c>
      <c r="G303" s="56"/>
      <c r="H303" s="38">
        <f t="shared" si="52"/>
        <v>287</v>
      </c>
      <c r="I303" s="9" t="str">
        <f t="shared" si="47"/>
        <v>-</v>
      </c>
      <c r="J303" s="47">
        <f>IF(H303&gt;'New Lease Yearly'!$E$4,0,M302)</f>
        <v>0</v>
      </c>
      <c r="K303" s="47">
        <f>IF(IF('New Lease Yearly'!$H$4="Yearly",J303*'New Lease Yearly'!$D$4,IF('New Lease Yearly'!$H$4="Quarterly",J303*('New Lease Yearly'!$D$4/4),J303*'New Lease Yearly'!$D$4/12))&gt;0,IF('New Lease Yearly'!$H$4="Yearly",J303*'New Lease Yearly'!$D$4,IF('New Lease Yearly'!$H$4="Quarterly",J303*('New Lease Yearly'!$D$4/4),J303*'New Lease Yearly'!$D$4/12)),-L303-J303)</f>
        <v>0</v>
      </c>
      <c r="L303" s="47">
        <f t="shared" si="48"/>
        <v>0</v>
      </c>
      <c r="M303" s="47">
        <f t="shared" si="49"/>
        <v>0</v>
      </c>
      <c r="N303" s="57"/>
      <c r="O303" s="38">
        <v>237</v>
      </c>
      <c r="P303" s="58">
        <f t="shared" si="53"/>
        <v>148290</v>
      </c>
      <c r="Q303" s="47">
        <f t="shared" si="54"/>
        <v>0</v>
      </c>
      <c r="R303" s="47">
        <f>IF(S302&lt;1,0,-'New Lease Yearly'!$K$4/'New Lease Yearly'!$L$4)</f>
        <v>0</v>
      </c>
      <c r="S303" s="47">
        <f t="shared" si="50"/>
        <v>0</v>
      </c>
      <c r="AE303"/>
      <c r="AF303" s="6"/>
    </row>
    <row r="304" spans="1:32" x14ac:dyDescent="0.25">
      <c r="A304" s="53">
        <f t="shared" si="51"/>
        <v>288</v>
      </c>
      <c r="B304" s="29">
        <f t="shared" si="45"/>
        <v>0</v>
      </c>
      <c r="C304" s="9" t="str">
        <f>IF(D304=0,"-",IF('New Lease Yearly'!$H$4="Yearly",EDATE(C303,12),IF('New Lease Yearly'!$H$4="Quarterly",EDATE(C303,3),EDATE(C303,1))))</f>
        <v>-</v>
      </c>
      <c r="D304" s="54">
        <f>IF(A304&gt;'New Lease Yearly'!$E$4,0,'New Lease Yearly'!$G$4)*((1+$M$4)^(((((IF($H$4="Yearly",ROUNDDOWN(IF(A304-($N$4)&lt;0,0,((A304-($N$4)/(($N$4))))/($N$4)),0),IF($H$4="Monthly",ROUNDDOWN(IF(A304-($N$4*12)&lt;0,0,((A304-(12*$N$4)/((12*$N$4))))/($N$4*12)),0),ROUNDDOWN(IF(A304-($N$4*4)&lt;0,0,((A304-(4*$N$4)/((4*$N$4))))/($N$4*4)),0)))))))))+(IF(A304=$E$4,$J$4,0))</f>
        <v>0</v>
      </c>
      <c r="E304" s="49">
        <f>IF(D304=0,0,1/((1+IF('New Lease Yearly'!$H$4="Yearly",'New Lease Yearly'!$D$4,IF('New Lease Yearly'!$H$4="Quarterly",'New Lease Yearly'!$D$4/4,'New Lease Yearly'!$D$4/12)))^IF($E$17=1,A303,A304)))</f>
        <v>0</v>
      </c>
      <c r="F304" s="55">
        <f t="shared" si="46"/>
        <v>0</v>
      </c>
      <c r="G304" s="56"/>
      <c r="H304" s="38">
        <f t="shared" si="52"/>
        <v>288</v>
      </c>
      <c r="I304" s="9" t="str">
        <f t="shared" si="47"/>
        <v>-</v>
      </c>
      <c r="J304" s="47">
        <f>IF(H304&gt;'New Lease Yearly'!$E$4,0,M303)</f>
        <v>0</v>
      </c>
      <c r="K304" s="47">
        <f>IF(IF('New Lease Yearly'!$H$4="Yearly",J304*'New Lease Yearly'!$D$4,IF('New Lease Yearly'!$H$4="Quarterly",J304*('New Lease Yearly'!$D$4/4),J304*'New Lease Yearly'!$D$4/12))&gt;0,IF('New Lease Yearly'!$H$4="Yearly",J304*'New Lease Yearly'!$D$4,IF('New Lease Yearly'!$H$4="Quarterly",J304*('New Lease Yearly'!$D$4/4),J304*'New Lease Yearly'!$D$4/12)),-L304-J304)</f>
        <v>0</v>
      </c>
      <c r="L304" s="47">
        <f t="shared" si="48"/>
        <v>0</v>
      </c>
      <c r="M304" s="47">
        <f t="shared" si="49"/>
        <v>0</v>
      </c>
      <c r="N304" s="57"/>
      <c r="O304" s="38">
        <v>237</v>
      </c>
      <c r="P304" s="58">
        <f t="shared" si="53"/>
        <v>148655</v>
      </c>
      <c r="Q304" s="47">
        <f t="shared" si="54"/>
        <v>0</v>
      </c>
      <c r="R304" s="47">
        <f>IF(S303&lt;1,0,-'New Lease Yearly'!$K$4/'New Lease Yearly'!$L$4)</f>
        <v>0</v>
      </c>
      <c r="S304" s="47">
        <f t="shared" si="50"/>
        <v>0</v>
      </c>
      <c r="AE304"/>
      <c r="AF304" s="6"/>
    </row>
    <row r="305" spans="1:32" x14ac:dyDescent="0.25">
      <c r="A305" s="53">
        <f t="shared" si="51"/>
        <v>289</v>
      </c>
      <c r="B305" s="29">
        <f t="shared" si="45"/>
        <v>0</v>
      </c>
      <c r="C305" s="9" t="str">
        <f>IF(D305=0,"-",IF('New Lease Yearly'!$H$4="Yearly",EDATE(C304,12),IF('New Lease Yearly'!$H$4="Quarterly",EDATE(C304,3),EDATE(C304,1))))</f>
        <v>-</v>
      </c>
      <c r="D305" s="54">
        <f>IF(A305&gt;'New Lease Yearly'!$E$4,0,'New Lease Yearly'!$G$4)*((1+$M$4)^(((((IF($H$4="Yearly",ROUNDDOWN(IF(A305-($N$4)&lt;0,0,((A305-($N$4)/(($N$4))))/($N$4)),0),IF($H$4="Monthly",ROUNDDOWN(IF(A305-($N$4*12)&lt;0,0,((A305-(12*$N$4)/((12*$N$4))))/($N$4*12)),0),ROUNDDOWN(IF(A305-($N$4*4)&lt;0,0,((A305-(4*$N$4)/((4*$N$4))))/($N$4*4)),0)))))))))+(IF(A305=$E$4,$J$4,0))</f>
        <v>0</v>
      </c>
      <c r="E305" s="49">
        <f>IF(D305=0,0,1/((1+IF('New Lease Yearly'!$H$4="Yearly",'New Lease Yearly'!$D$4,IF('New Lease Yearly'!$H$4="Quarterly",'New Lease Yearly'!$D$4/4,'New Lease Yearly'!$D$4/12)))^IF($E$17=1,A304,A305)))</f>
        <v>0</v>
      </c>
      <c r="F305" s="55">
        <f t="shared" si="46"/>
        <v>0</v>
      </c>
      <c r="G305" s="56"/>
      <c r="H305" s="38">
        <f t="shared" si="52"/>
        <v>289</v>
      </c>
      <c r="I305" s="9" t="str">
        <f t="shared" si="47"/>
        <v>-</v>
      </c>
      <c r="J305" s="47">
        <f>IF(H305&gt;'New Lease Yearly'!$E$4,0,M304)</f>
        <v>0</v>
      </c>
      <c r="K305" s="47">
        <f>IF(IF('New Lease Yearly'!$H$4="Yearly",J305*'New Lease Yearly'!$D$4,IF('New Lease Yearly'!$H$4="Quarterly",J305*('New Lease Yearly'!$D$4/4),J305*'New Lease Yearly'!$D$4/12))&gt;0,IF('New Lease Yearly'!$H$4="Yearly",J305*'New Lease Yearly'!$D$4,IF('New Lease Yearly'!$H$4="Quarterly",J305*('New Lease Yearly'!$D$4/4),J305*'New Lease Yearly'!$D$4/12)),-L305-J305)</f>
        <v>0</v>
      </c>
      <c r="L305" s="47">
        <f t="shared" si="48"/>
        <v>0</v>
      </c>
      <c r="M305" s="47">
        <f t="shared" si="49"/>
        <v>0</v>
      </c>
      <c r="N305" s="57"/>
      <c r="O305" s="38">
        <v>237</v>
      </c>
      <c r="P305" s="58">
        <f t="shared" si="53"/>
        <v>149020</v>
      </c>
      <c r="Q305" s="47">
        <f t="shared" si="54"/>
        <v>0</v>
      </c>
      <c r="R305" s="47">
        <f>IF(S304&lt;1,0,-'New Lease Yearly'!$K$4/'New Lease Yearly'!$L$4)</f>
        <v>0</v>
      </c>
      <c r="S305" s="47">
        <f t="shared" si="50"/>
        <v>0</v>
      </c>
      <c r="AE305"/>
      <c r="AF305" s="6"/>
    </row>
    <row r="306" spans="1:32" x14ac:dyDescent="0.25">
      <c r="A306" s="53">
        <f t="shared" si="51"/>
        <v>290</v>
      </c>
      <c r="B306" s="29">
        <f t="shared" si="45"/>
        <v>0</v>
      </c>
      <c r="C306" s="9" t="str">
        <f>IF(D306=0,"-",IF('New Lease Yearly'!$H$4="Yearly",EDATE(C305,12),IF('New Lease Yearly'!$H$4="Quarterly",EDATE(C305,3),EDATE(C305,1))))</f>
        <v>-</v>
      </c>
      <c r="D306" s="54">
        <f>IF(A306&gt;'New Lease Yearly'!$E$4,0,'New Lease Yearly'!$G$4)*((1+$M$4)^(((((IF($H$4="Yearly",ROUNDDOWN(IF(A306-($N$4)&lt;0,0,((A306-($N$4)/(($N$4))))/($N$4)),0),IF($H$4="Monthly",ROUNDDOWN(IF(A306-($N$4*12)&lt;0,0,((A306-(12*$N$4)/((12*$N$4))))/($N$4*12)),0),ROUNDDOWN(IF(A306-($N$4*4)&lt;0,0,((A306-(4*$N$4)/((4*$N$4))))/($N$4*4)),0)))))))))+(IF(A306=$E$4,$J$4,0))</f>
        <v>0</v>
      </c>
      <c r="E306" s="49">
        <f>IF(D306=0,0,1/((1+IF('New Lease Yearly'!$H$4="Yearly",'New Lease Yearly'!$D$4,IF('New Lease Yearly'!$H$4="Quarterly",'New Lease Yearly'!$D$4/4,'New Lease Yearly'!$D$4/12)))^IF($E$17=1,A305,A306)))</f>
        <v>0</v>
      </c>
      <c r="F306" s="55">
        <f t="shared" si="46"/>
        <v>0</v>
      </c>
      <c r="G306" s="56"/>
      <c r="H306" s="38">
        <f t="shared" si="52"/>
        <v>290</v>
      </c>
      <c r="I306" s="9" t="str">
        <f t="shared" si="47"/>
        <v>-</v>
      </c>
      <c r="J306" s="47">
        <f>IF(H306&gt;'New Lease Yearly'!$E$4,0,M305)</f>
        <v>0</v>
      </c>
      <c r="K306" s="47">
        <f>IF(IF('New Lease Yearly'!$H$4="Yearly",J306*'New Lease Yearly'!$D$4,IF('New Lease Yearly'!$H$4="Quarterly",J306*('New Lease Yearly'!$D$4/4),J306*'New Lease Yearly'!$D$4/12))&gt;0,IF('New Lease Yearly'!$H$4="Yearly",J306*'New Lease Yearly'!$D$4,IF('New Lease Yearly'!$H$4="Quarterly",J306*('New Lease Yearly'!$D$4/4),J306*'New Lease Yearly'!$D$4/12)),-L306-J306)</f>
        <v>0</v>
      </c>
      <c r="L306" s="47">
        <f t="shared" si="48"/>
        <v>0</v>
      </c>
      <c r="M306" s="47">
        <f t="shared" si="49"/>
        <v>0</v>
      </c>
      <c r="N306" s="57"/>
      <c r="O306" s="38">
        <v>237</v>
      </c>
      <c r="P306" s="58">
        <f t="shared" si="53"/>
        <v>149386</v>
      </c>
      <c r="Q306" s="47">
        <f t="shared" si="54"/>
        <v>0</v>
      </c>
      <c r="R306" s="47">
        <f>IF(S305&lt;1,0,-'New Lease Yearly'!$K$4/'New Lease Yearly'!$L$4)</f>
        <v>0</v>
      </c>
      <c r="S306" s="47">
        <f t="shared" si="50"/>
        <v>0</v>
      </c>
      <c r="AE306"/>
      <c r="AF306" s="6"/>
    </row>
    <row r="307" spans="1:32" x14ac:dyDescent="0.25">
      <c r="A307" s="53">
        <f t="shared" si="51"/>
        <v>291</v>
      </c>
      <c r="B307" s="29">
        <f t="shared" si="45"/>
        <v>0</v>
      </c>
      <c r="C307" s="9" t="str">
        <f>IF(D307=0,"-",IF('New Lease Yearly'!$H$4="Yearly",EDATE(C306,12),IF('New Lease Yearly'!$H$4="Quarterly",EDATE(C306,3),EDATE(C306,1))))</f>
        <v>-</v>
      </c>
      <c r="D307" s="54">
        <f>IF(A307&gt;'New Lease Yearly'!$E$4,0,'New Lease Yearly'!$G$4)*((1+$M$4)^(((((IF($H$4="Yearly",ROUNDDOWN(IF(A307-($N$4)&lt;0,0,((A307-($N$4)/(($N$4))))/($N$4)),0),IF($H$4="Monthly",ROUNDDOWN(IF(A307-($N$4*12)&lt;0,0,((A307-(12*$N$4)/((12*$N$4))))/($N$4*12)),0),ROUNDDOWN(IF(A307-($N$4*4)&lt;0,0,((A307-(4*$N$4)/((4*$N$4))))/($N$4*4)),0)))))))))+(IF(A307=$E$4,$J$4,0))</f>
        <v>0</v>
      </c>
      <c r="E307" s="49">
        <f>IF(D307=0,0,1/((1+IF('New Lease Yearly'!$H$4="Yearly",'New Lease Yearly'!$D$4,IF('New Lease Yearly'!$H$4="Quarterly",'New Lease Yearly'!$D$4/4,'New Lease Yearly'!$D$4/12)))^IF($E$17=1,A306,A307)))</f>
        <v>0</v>
      </c>
      <c r="F307" s="55">
        <f t="shared" si="46"/>
        <v>0</v>
      </c>
      <c r="G307" s="56"/>
      <c r="H307" s="38">
        <f t="shared" si="52"/>
        <v>291</v>
      </c>
      <c r="I307" s="9" t="str">
        <f t="shared" si="47"/>
        <v>-</v>
      </c>
      <c r="J307" s="47">
        <f>IF(H307&gt;'New Lease Yearly'!$E$4,0,M306)</f>
        <v>0</v>
      </c>
      <c r="K307" s="47">
        <f>IF(IF('New Lease Yearly'!$H$4="Yearly",J307*'New Lease Yearly'!$D$4,IF('New Lease Yearly'!$H$4="Quarterly",J307*('New Lease Yearly'!$D$4/4),J307*'New Lease Yearly'!$D$4/12))&gt;0,IF('New Lease Yearly'!$H$4="Yearly",J307*'New Lease Yearly'!$D$4,IF('New Lease Yearly'!$H$4="Quarterly",J307*('New Lease Yearly'!$D$4/4),J307*'New Lease Yearly'!$D$4/12)),-L307-J307)</f>
        <v>0</v>
      </c>
      <c r="L307" s="47">
        <f t="shared" si="48"/>
        <v>0</v>
      </c>
      <c r="M307" s="47">
        <f t="shared" si="49"/>
        <v>0</v>
      </c>
      <c r="N307" s="57"/>
      <c r="O307" s="38">
        <v>237</v>
      </c>
      <c r="P307" s="58">
        <f t="shared" si="53"/>
        <v>149751</v>
      </c>
      <c r="Q307" s="47">
        <f t="shared" si="54"/>
        <v>0</v>
      </c>
      <c r="R307" s="47">
        <f>IF(S306&lt;1,0,-'New Lease Yearly'!$K$4/'New Lease Yearly'!$L$4)</f>
        <v>0</v>
      </c>
      <c r="S307" s="47">
        <f t="shared" si="50"/>
        <v>0</v>
      </c>
      <c r="AE307"/>
      <c r="AF307" s="6"/>
    </row>
    <row r="308" spans="1:32" x14ac:dyDescent="0.25">
      <c r="A308" s="53">
        <f t="shared" si="51"/>
        <v>292</v>
      </c>
      <c r="B308" s="29">
        <f t="shared" si="45"/>
        <v>0</v>
      </c>
      <c r="C308" s="9" t="str">
        <f>IF(D308=0,"-",IF('New Lease Yearly'!$H$4="Yearly",EDATE(C307,12),IF('New Lease Yearly'!$H$4="Quarterly",EDATE(C307,3),EDATE(C307,1))))</f>
        <v>-</v>
      </c>
      <c r="D308" s="54">
        <f>IF(A308&gt;'New Lease Yearly'!$E$4,0,'New Lease Yearly'!$G$4)*((1+$M$4)^(((((IF($H$4="Yearly",ROUNDDOWN(IF(A308-($N$4)&lt;0,0,((A308-($N$4)/(($N$4))))/($N$4)),0),IF($H$4="Monthly",ROUNDDOWN(IF(A308-($N$4*12)&lt;0,0,((A308-(12*$N$4)/((12*$N$4))))/($N$4*12)),0),ROUNDDOWN(IF(A308-($N$4*4)&lt;0,0,((A308-(4*$N$4)/((4*$N$4))))/($N$4*4)),0)))))))))+(IF(A308=$E$4,$J$4,0))</f>
        <v>0</v>
      </c>
      <c r="E308" s="49">
        <f>IF(D308=0,0,1/((1+IF('New Lease Yearly'!$H$4="Yearly",'New Lease Yearly'!$D$4,IF('New Lease Yearly'!$H$4="Quarterly",'New Lease Yearly'!$D$4/4,'New Lease Yearly'!$D$4/12)))^IF($E$17=1,A307,A308)))</f>
        <v>0</v>
      </c>
      <c r="F308" s="55">
        <f t="shared" si="46"/>
        <v>0</v>
      </c>
      <c r="G308" s="56"/>
      <c r="H308" s="38">
        <f t="shared" si="52"/>
        <v>292</v>
      </c>
      <c r="I308" s="9" t="str">
        <f t="shared" si="47"/>
        <v>-</v>
      </c>
      <c r="J308" s="47">
        <f>IF(H308&gt;'New Lease Yearly'!$E$4,0,M307)</f>
        <v>0</v>
      </c>
      <c r="K308" s="47">
        <f>IF(IF('New Lease Yearly'!$H$4="Yearly",J308*'New Lease Yearly'!$D$4,IF('New Lease Yearly'!$H$4="Quarterly",J308*('New Lease Yearly'!$D$4/4),J308*'New Lease Yearly'!$D$4/12))&gt;0,IF('New Lease Yearly'!$H$4="Yearly",J308*'New Lease Yearly'!$D$4,IF('New Lease Yearly'!$H$4="Quarterly",J308*('New Lease Yearly'!$D$4/4),J308*'New Lease Yearly'!$D$4/12)),-L308-J308)</f>
        <v>0</v>
      </c>
      <c r="L308" s="47">
        <f t="shared" si="48"/>
        <v>0</v>
      </c>
      <c r="M308" s="47">
        <f t="shared" si="49"/>
        <v>0</v>
      </c>
      <c r="N308" s="57"/>
      <c r="O308" s="38">
        <v>237</v>
      </c>
      <c r="P308" s="58">
        <f t="shared" si="53"/>
        <v>150116</v>
      </c>
      <c r="Q308" s="47">
        <f t="shared" si="54"/>
        <v>0</v>
      </c>
      <c r="R308" s="47">
        <f>IF(S307&lt;1,0,-'New Lease Yearly'!$K$4/'New Lease Yearly'!$L$4)</f>
        <v>0</v>
      </c>
      <c r="S308" s="47">
        <f t="shared" si="50"/>
        <v>0</v>
      </c>
      <c r="AE308"/>
      <c r="AF308" s="6"/>
    </row>
    <row r="309" spans="1:32" x14ac:dyDescent="0.25">
      <c r="A309" s="53">
        <f t="shared" si="51"/>
        <v>293</v>
      </c>
      <c r="B309" s="29">
        <f t="shared" si="45"/>
        <v>0</v>
      </c>
      <c r="C309" s="9" t="str">
        <f>IF(D309=0,"-",IF('New Lease Yearly'!$H$4="Yearly",EDATE(C308,12),IF('New Lease Yearly'!$H$4="Quarterly",EDATE(C308,3),EDATE(C308,1))))</f>
        <v>-</v>
      </c>
      <c r="D309" s="54">
        <f>IF(A309&gt;'New Lease Yearly'!$E$4,0,'New Lease Yearly'!$G$4)*((1+$M$4)^(((((IF($H$4="Yearly",ROUNDDOWN(IF(A309-($N$4)&lt;0,0,((A309-($N$4)/(($N$4))))/($N$4)),0),IF($H$4="Monthly",ROUNDDOWN(IF(A309-($N$4*12)&lt;0,0,((A309-(12*$N$4)/((12*$N$4))))/($N$4*12)),0),ROUNDDOWN(IF(A309-($N$4*4)&lt;0,0,((A309-(4*$N$4)/((4*$N$4))))/($N$4*4)),0)))))))))+(IF(A309=$E$4,$J$4,0))</f>
        <v>0</v>
      </c>
      <c r="E309" s="49">
        <f>IF(D309=0,0,1/((1+IF('New Lease Yearly'!$H$4="Yearly",'New Lease Yearly'!$D$4,IF('New Lease Yearly'!$H$4="Quarterly",'New Lease Yearly'!$D$4/4,'New Lease Yearly'!$D$4/12)))^IF($E$17=1,A308,A309)))</f>
        <v>0</v>
      </c>
      <c r="F309" s="55">
        <f t="shared" si="46"/>
        <v>0</v>
      </c>
      <c r="G309" s="56"/>
      <c r="H309" s="38">
        <f t="shared" si="52"/>
        <v>293</v>
      </c>
      <c r="I309" s="9" t="str">
        <f t="shared" si="47"/>
        <v>-</v>
      </c>
      <c r="J309" s="47">
        <f>IF(H309&gt;'New Lease Yearly'!$E$4,0,M308)</f>
        <v>0</v>
      </c>
      <c r="K309" s="47">
        <f>IF(IF('New Lease Yearly'!$H$4="Yearly",J309*'New Lease Yearly'!$D$4,IF('New Lease Yearly'!$H$4="Quarterly",J309*('New Lease Yearly'!$D$4/4),J309*'New Lease Yearly'!$D$4/12))&gt;0,IF('New Lease Yearly'!$H$4="Yearly",J309*'New Lease Yearly'!$D$4,IF('New Lease Yearly'!$H$4="Quarterly",J309*('New Lease Yearly'!$D$4/4),J309*'New Lease Yearly'!$D$4/12)),-L309-J309)</f>
        <v>0</v>
      </c>
      <c r="L309" s="47">
        <f t="shared" si="48"/>
        <v>0</v>
      </c>
      <c r="M309" s="47">
        <f t="shared" si="49"/>
        <v>0</v>
      </c>
      <c r="N309" s="57"/>
      <c r="O309" s="38">
        <v>237</v>
      </c>
      <c r="P309" s="58">
        <f t="shared" si="53"/>
        <v>150481</v>
      </c>
      <c r="Q309" s="47">
        <f t="shared" si="54"/>
        <v>0</v>
      </c>
      <c r="R309" s="47">
        <f>IF(S308&lt;1,0,-'New Lease Yearly'!$K$4/'New Lease Yearly'!$L$4)</f>
        <v>0</v>
      </c>
      <c r="S309" s="47">
        <f t="shared" si="50"/>
        <v>0</v>
      </c>
      <c r="AE309"/>
      <c r="AF309" s="6"/>
    </row>
    <row r="310" spans="1:32" x14ac:dyDescent="0.25">
      <c r="A310" s="53">
        <f t="shared" si="51"/>
        <v>294</v>
      </c>
      <c r="B310" s="29">
        <f t="shared" si="45"/>
        <v>0</v>
      </c>
      <c r="C310" s="9" t="str">
        <f>IF(D310=0,"-",IF('New Lease Yearly'!$H$4="Yearly",EDATE(C309,12),IF('New Lease Yearly'!$H$4="Quarterly",EDATE(C309,3),EDATE(C309,1))))</f>
        <v>-</v>
      </c>
      <c r="D310" s="54">
        <f>IF(A310&gt;'New Lease Yearly'!$E$4,0,'New Lease Yearly'!$G$4)*((1+$M$4)^(((((IF($H$4="Yearly",ROUNDDOWN(IF(A310-($N$4)&lt;0,0,((A310-($N$4)/(($N$4))))/($N$4)),0),IF($H$4="Monthly",ROUNDDOWN(IF(A310-($N$4*12)&lt;0,0,((A310-(12*$N$4)/((12*$N$4))))/($N$4*12)),0),ROUNDDOWN(IF(A310-($N$4*4)&lt;0,0,((A310-(4*$N$4)/((4*$N$4))))/($N$4*4)),0)))))))))+(IF(A310=$E$4,$J$4,0))</f>
        <v>0</v>
      </c>
      <c r="E310" s="49">
        <f>IF(D310=0,0,1/((1+IF('New Lease Yearly'!$H$4="Yearly",'New Lease Yearly'!$D$4,IF('New Lease Yearly'!$H$4="Quarterly",'New Lease Yearly'!$D$4/4,'New Lease Yearly'!$D$4/12)))^IF($E$17=1,A309,A310)))</f>
        <v>0</v>
      </c>
      <c r="F310" s="55">
        <f t="shared" si="46"/>
        <v>0</v>
      </c>
      <c r="G310" s="56"/>
      <c r="H310" s="38">
        <f t="shared" si="52"/>
        <v>294</v>
      </c>
      <c r="I310" s="9" t="str">
        <f t="shared" si="47"/>
        <v>-</v>
      </c>
      <c r="J310" s="47">
        <f>IF(H310&gt;'New Lease Yearly'!$E$4,0,M309)</f>
        <v>0</v>
      </c>
      <c r="K310" s="47">
        <f>IF(IF('New Lease Yearly'!$H$4="Yearly",J310*'New Lease Yearly'!$D$4,IF('New Lease Yearly'!$H$4="Quarterly",J310*('New Lease Yearly'!$D$4/4),J310*'New Lease Yearly'!$D$4/12))&gt;0,IF('New Lease Yearly'!$H$4="Yearly",J310*'New Lease Yearly'!$D$4,IF('New Lease Yearly'!$H$4="Quarterly",J310*('New Lease Yearly'!$D$4/4),J310*'New Lease Yearly'!$D$4/12)),-L310-J310)</f>
        <v>0</v>
      </c>
      <c r="L310" s="47">
        <f t="shared" si="48"/>
        <v>0</v>
      </c>
      <c r="M310" s="47">
        <f t="shared" si="49"/>
        <v>0</v>
      </c>
      <c r="N310" s="57"/>
      <c r="O310" s="38">
        <v>237</v>
      </c>
      <c r="P310" s="58">
        <f t="shared" si="53"/>
        <v>150847</v>
      </c>
      <c r="Q310" s="47">
        <f t="shared" si="54"/>
        <v>0</v>
      </c>
      <c r="R310" s="47">
        <f>IF(S309&lt;1,0,-'New Lease Yearly'!$K$4/'New Lease Yearly'!$L$4)</f>
        <v>0</v>
      </c>
      <c r="S310" s="47">
        <f t="shared" si="50"/>
        <v>0</v>
      </c>
      <c r="AE310"/>
      <c r="AF310" s="6"/>
    </row>
    <row r="311" spans="1:32" x14ac:dyDescent="0.25">
      <c r="A311" s="53">
        <f t="shared" si="51"/>
        <v>295</v>
      </c>
      <c r="B311" s="29">
        <f t="shared" si="45"/>
        <v>0</v>
      </c>
      <c r="C311" s="9" t="str">
        <f>IF(D311=0,"-",IF('New Lease Yearly'!$H$4="Yearly",EDATE(C310,12),IF('New Lease Yearly'!$H$4="Quarterly",EDATE(C310,3),EDATE(C310,1))))</f>
        <v>-</v>
      </c>
      <c r="D311" s="54">
        <f>IF(A311&gt;'New Lease Yearly'!$E$4,0,'New Lease Yearly'!$G$4)*((1+$M$4)^(((((IF($H$4="Yearly",ROUNDDOWN(IF(A311-($N$4)&lt;0,0,((A311-($N$4)/(($N$4))))/($N$4)),0),IF($H$4="Monthly",ROUNDDOWN(IF(A311-($N$4*12)&lt;0,0,((A311-(12*$N$4)/((12*$N$4))))/($N$4*12)),0),ROUNDDOWN(IF(A311-($N$4*4)&lt;0,0,((A311-(4*$N$4)/((4*$N$4))))/($N$4*4)),0)))))))))+(IF(A311=$E$4,$J$4,0))</f>
        <v>0</v>
      </c>
      <c r="E311" s="49">
        <f>IF(D311=0,0,1/((1+IF('New Lease Yearly'!$H$4="Yearly",'New Lease Yearly'!$D$4,IF('New Lease Yearly'!$H$4="Quarterly",'New Lease Yearly'!$D$4/4,'New Lease Yearly'!$D$4/12)))^IF($E$17=1,A310,A311)))</f>
        <v>0</v>
      </c>
      <c r="F311" s="55">
        <f t="shared" si="46"/>
        <v>0</v>
      </c>
      <c r="G311" s="56"/>
      <c r="H311" s="38">
        <f t="shared" si="52"/>
        <v>295</v>
      </c>
      <c r="I311" s="9" t="str">
        <f t="shared" si="47"/>
        <v>-</v>
      </c>
      <c r="J311" s="47">
        <f>IF(H311&gt;'New Lease Yearly'!$E$4,0,M310)</f>
        <v>0</v>
      </c>
      <c r="K311" s="47">
        <f>IF(IF('New Lease Yearly'!$H$4="Yearly",J311*'New Lease Yearly'!$D$4,IF('New Lease Yearly'!$H$4="Quarterly",J311*('New Lease Yearly'!$D$4/4),J311*'New Lease Yearly'!$D$4/12))&gt;0,IF('New Lease Yearly'!$H$4="Yearly",J311*'New Lease Yearly'!$D$4,IF('New Lease Yearly'!$H$4="Quarterly",J311*('New Lease Yearly'!$D$4/4),J311*'New Lease Yearly'!$D$4/12)),-L311-J311)</f>
        <v>0</v>
      </c>
      <c r="L311" s="47">
        <f t="shared" si="48"/>
        <v>0</v>
      </c>
      <c r="M311" s="47">
        <f t="shared" si="49"/>
        <v>0</v>
      </c>
      <c r="N311" s="57"/>
      <c r="O311" s="38">
        <v>237</v>
      </c>
      <c r="P311" s="58">
        <f t="shared" si="53"/>
        <v>151212</v>
      </c>
      <c r="Q311" s="47">
        <f t="shared" si="54"/>
        <v>0</v>
      </c>
      <c r="R311" s="47">
        <f>IF(S310&lt;1,0,-'New Lease Yearly'!$K$4/'New Lease Yearly'!$L$4)</f>
        <v>0</v>
      </c>
      <c r="S311" s="47">
        <f t="shared" si="50"/>
        <v>0</v>
      </c>
      <c r="AE311"/>
      <c r="AF311" s="6"/>
    </row>
    <row r="312" spans="1:32" x14ac:dyDescent="0.25">
      <c r="A312" s="53">
        <f t="shared" si="51"/>
        <v>296</v>
      </c>
      <c r="B312" s="29">
        <f t="shared" si="45"/>
        <v>0</v>
      </c>
      <c r="C312" s="9" t="str">
        <f>IF(D312=0,"-",IF('New Lease Yearly'!$H$4="Yearly",EDATE(C311,12),IF('New Lease Yearly'!$H$4="Quarterly",EDATE(C311,3),EDATE(C311,1))))</f>
        <v>-</v>
      </c>
      <c r="D312" s="54">
        <f>IF(A312&gt;'New Lease Yearly'!$E$4,0,'New Lease Yearly'!$G$4)*((1+$M$4)^(((((IF($H$4="Yearly",ROUNDDOWN(IF(A312-($N$4)&lt;0,0,((A312-($N$4)/(($N$4))))/($N$4)),0),IF($H$4="Monthly",ROUNDDOWN(IF(A312-($N$4*12)&lt;0,0,((A312-(12*$N$4)/((12*$N$4))))/($N$4*12)),0),ROUNDDOWN(IF(A312-($N$4*4)&lt;0,0,((A312-(4*$N$4)/((4*$N$4))))/($N$4*4)),0)))))))))+(IF(A312=$E$4,$J$4,0))</f>
        <v>0</v>
      </c>
      <c r="E312" s="49">
        <f>IF(D312=0,0,1/((1+IF('New Lease Yearly'!$H$4="Yearly",'New Lease Yearly'!$D$4,IF('New Lease Yearly'!$H$4="Quarterly",'New Lease Yearly'!$D$4/4,'New Lease Yearly'!$D$4/12)))^IF($E$17=1,A311,A312)))</f>
        <v>0</v>
      </c>
      <c r="F312" s="55">
        <f t="shared" si="46"/>
        <v>0</v>
      </c>
      <c r="G312" s="56"/>
      <c r="H312" s="38">
        <f t="shared" si="52"/>
        <v>296</v>
      </c>
      <c r="I312" s="9" t="str">
        <f t="shared" si="47"/>
        <v>-</v>
      </c>
      <c r="J312" s="47">
        <f>IF(H312&gt;'New Lease Yearly'!$E$4,0,M311)</f>
        <v>0</v>
      </c>
      <c r="K312" s="47">
        <f>IF(IF('New Lease Yearly'!$H$4="Yearly",J312*'New Lease Yearly'!$D$4,IF('New Lease Yearly'!$H$4="Quarterly",J312*('New Lease Yearly'!$D$4/4),J312*'New Lease Yearly'!$D$4/12))&gt;0,IF('New Lease Yearly'!$H$4="Yearly",J312*'New Lease Yearly'!$D$4,IF('New Lease Yearly'!$H$4="Quarterly",J312*('New Lease Yearly'!$D$4/4),J312*'New Lease Yearly'!$D$4/12)),-L312-J312)</f>
        <v>0</v>
      </c>
      <c r="L312" s="47">
        <f t="shared" si="48"/>
        <v>0</v>
      </c>
      <c r="M312" s="47">
        <f t="shared" si="49"/>
        <v>0</v>
      </c>
      <c r="N312" s="57"/>
      <c r="O312" s="38">
        <v>237</v>
      </c>
      <c r="P312" s="58">
        <f t="shared" si="53"/>
        <v>151577</v>
      </c>
      <c r="Q312" s="47">
        <f t="shared" si="54"/>
        <v>0</v>
      </c>
      <c r="R312" s="47">
        <f>IF(S311&lt;1,0,-'New Lease Yearly'!$K$4/'New Lease Yearly'!$L$4)</f>
        <v>0</v>
      </c>
      <c r="S312" s="47">
        <f t="shared" si="50"/>
        <v>0</v>
      </c>
      <c r="AE312"/>
      <c r="AF312" s="6"/>
    </row>
    <row r="313" spans="1:32" x14ac:dyDescent="0.25">
      <c r="A313" s="53">
        <f t="shared" si="51"/>
        <v>297</v>
      </c>
      <c r="B313" s="29">
        <f t="shared" si="45"/>
        <v>0</v>
      </c>
      <c r="C313" s="9" t="str">
        <f>IF(D313=0,"-",IF('New Lease Yearly'!$H$4="Yearly",EDATE(C312,12),IF('New Lease Yearly'!$H$4="Quarterly",EDATE(C312,3),EDATE(C312,1))))</f>
        <v>-</v>
      </c>
      <c r="D313" s="54">
        <f>IF(A313&gt;'New Lease Yearly'!$E$4,0,'New Lease Yearly'!$G$4)*((1+$M$4)^(((((IF($H$4="Yearly",ROUNDDOWN(IF(A313-($N$4)&lt;0,0,((A313-($N$4)/(($N$4))))/($N$4)),0),IF($H$4="Monthly",ROUNDDOWN(IF(A313-($N$4*12)&lt;0,0,((A313-(12*$N$4)/((12*$N$4))))/($N$4*12)),0),ROUNDDOWN(IF(A313-($N$4*4)&lt;0,0,((A313-(4*$N$4)/((4*$N$4))))/($N$4*4)),0)))))))))+(IF(A313=$E$4,$J$4,0))</f>
        <v>0</v>
      </c>
      <c r="E313" s="49">
        <f>IF(D313=0,0,1/((1+IF('New Lease Yearly'!$H$4="Yearly",'New Lease Yearly'!$D$4,IF('New Lease Yearly'!$H$4="Quarterly",'New Lease Yearly'!$D$4/4,'New Lease Yearly'!$D$4/12)))^IF($E$17=1,A312,A313)))</f>
        <v>0</v>
      </c>
      <c r="F313" s="55">
        <f t="shared" si="46"/>
        <v>0</v>
      </c>
      <c r="G313" s="56"/>
      <c r="H313" s="38">
        <f t="shared" si="52"/>
        <v>297</v>
      </c>
      <c r="I313" s="9" t="str">
        <f t="shared" si="47"/>
        <v>-</v>
      </c>
      <c r="J313" s="47">
        <f>IF(H313&gt;'New Lease Yearly'!$E$4,0,M312)</f>
        <v>0</v>
      </c>
      <c r="K313" s="47">
        <f>IF(IF('New Lease Yearly'!$H$4="Yearly",J313*'New Lease Yearly'!$D$4,IF('New Lease Yearly'!$H$4="Quarterly",J313*('New Lease Yearly'!$D$4/4),J313*'New Lease Yearly'!$D$4/12))&gt;0,IF('New Lease Yearly'!$H$4="Yearly",J313*'New Lease Yearly'!$D$4,IF('New Lease Yearly'!$H$4="Quarterly",J313*('New Lease Yearly'!$D$4/4),J313*'New Lease Yearly'!$D$4/12)),-L313-J313)</f>
        <v>0</v>
      </c>
      <c r="L313" s="47">
        <f t="shared" si="48"/>
        <v>0</v>
      </c>
      <c r="M313" s="47">
        <f t="shared" si="49"/>
        <v>0</v>
      </c>
      <c r="N313" s="57"/>
      <c r="O313" s="38">
        <v>237</v>
      </c>
      <c r="P313" s="58">
        <f t="shared" si="53"/>
        <v>151942</v>
      </c>
      <c r="Q313" s="47">
        <f t="shared" si="54"/>
        <v>0</v>
      </c>
      <c r="R313" s="47">
        <f>IF(S312&lt;1,0,-'New Lease Yearly'!$K$4/'New Lease Yearly'!$L$4)</f>
        <v>0</v>
      </c>
      <c r="S313" s="47">
        <f t="shared" si="50"/>
        <v>0</v>
      </c>
      <c r="AE313"/>
      <c r="AF313" s="6"/>
    </row>
    <row r="314" spans="1:32" x14ac:dyDescent="0.25">
      <c r="A314" s="53">
        <f t="shared" si="51"/>
        <v>298</v>
      </c>
      <c r="B314" s="29">
        <f t="shared" si="45"/>
        <v>0</v>
      </c>
      <c r="C314" s="9" t="str">
        <f>IF(D314=0,"-",IF('New Lease Yearly'!$H$4="Yearly",EDATE(C313,12),IF('New Lease Yearly'!$H$4="Quarterly",EDATE(C313,3),EDATE(C313,1))))</f>
        <v>-</v>
      </c>
      <c r="D314" s="54">
        <f>IF(A314&gt;'New Lease Yearly'!$E$4,0,'New Lease Yearly'!$G$4)*((1+$M$4)^(((((IF($H$4="Yearly",ROUNDDOWN(IF(A314-($N$4)&lt;0,0,((A314-($N$4)/(($N$4))))/($N$4)),0),IF($H$4="Monthly",ROUNDDOWN(IF(A314-($N$4*12)&lt;0,0,((A314-(12*$N$4)/((12*$N$4))))/($N$4*12)),0),ROUNDDOWN(IF(A314-($N$4*4)&lt;0,0,((A314-(4*$N$4)/((4*$N$4))))/($N$4*4)),0)))))))))+(IF(A314=$E$4,$J$4,0))</f>
        <v>0</v>
      </c>
      <c r="E314" s="49">
        <f>IF(D314=0,0,1/((1+IF('New Lease Yearly'!$H$4="Yearly",'New Lease Yearly'!$D$4,IF('New Lease Yearly'!$H$4="Quarterly",'New Lease Yearly'!$D$4/4,'New Lease Yearly'!$D$4/12)))^IF($E$17=1,A313,A314)))</f>
        <v>0</v>
      </c>
      <c r="F314" s="55">
        <f t="shared" si="46"/>
        <v>0</v>
      </c>
      <c r="G314" s="56"/>
      <c r="H314" s="38">
        <f t="shared" si="52"/>
        <v>298</v>
      </c>
      <c r="I314" s="9" t="str">
        <f t="shared" si="47"/>
        <v>-</v>
      </c>
      <c r="J314" s="47">
        <f>IF(H314&gt;'New Lease Yearly'!$E$4,0,M313)</f>
        <v>0</v>
      </c>
      <c r="K314" s="47">
        <f>IF(IF('New Lease Yearly'!$H$4="Yearly",J314*'New Lease Yearly'!$D$4,IF('New Lease Yearly'!$H$4="Quarterly",J314*('New Lease Yearly'!$D$4/4),J314*'New Lease Yearly'!$D$4/12))&gt;0,IF('New Lease Yearly'!$H$4="Yearly",J314*'New Lease Yearly'!$D$4,IF('New Lease Yearly'!$H$4="Quarterly",J314*('New Lease Yearly'!$D$4/4),J314*'New Lease Yearly'!$D$4/12)),-L314-J314)</f>
        <v>0</v>
      </c>
      <c r="L314" s="47">
        <f t="shared" si="48"/>
        <v>0</v>
      </c>
      <c r="M314" s="47">
        <f t="shared" si="49"/>
        <v>0</v>
      </c>
      <c r="N314" s="57"/>
      <c r="O314" s="38">
        <v>237</v>
      </c>
      <c r="P314" s="58">
        <f t="shared" si="53"/>
        <v>152308</v>
      </c>
      <c r="Q314" s="47">
        <f t="shared" si="54"/>
        <v>0</v>
      </c>
      <c r="R314" s="47">
        <f>IF(S313&lt;1,0,-'New Lease Yearly'!$K$4/'New Lease Yearly'!$L$4)</f>
        <v>0</v>
      </c>
      <c r="S314" s="47">
        <f t="shared" si="50"/>
        <v>0</v>
      </c>
      <c r="AE314"/>
      <c r="AF314" s="6"/>
    </row>
    <row r="315" spans="1:32" x14ac:dyDescent="0.25">
      <c r="A315" s="53">
        <f t="shared" si="51"/>
        <v>299</v>
      </c>
      <c r="B315" s="29">
        <f t="shared" si="45"/>
        <v>0</v>
      </c>
      <c r="C315" s="9" t="str">
        <f>IF(D315=0,"-",IF('New Lease Yearly'!$H$4="Yearly",EDATE(C314,12),IF('New Lease Yearly'!$H$4="Quarterly",EDATE(C314,3),EDATE(C314,1))))</f>
        <v>-</v>
      </c>
      <c r="D315" s="54">
        <f>IF(A315&gt;'New Lease Yearly'!$E$4,0,'New Lease Yearly'!$G$4)*((1+$M$4)^(((((IF($H$4="Yearly",ROUNDDOWN(IF(A315-($N$4)&lt;0,0,((A315-($N$4)/(($N$4))))/($N$4)),0),IF($H$4="Monthly",ROUNDDOWN(IF(A315-($N$4*12)&lt;0,0,((A315-(12*$N$4)/((12*$N$4))))/($N$4*12)),0),ROUNDDOWN(IF(A315-($N$4*4)&lt;0,0,((A315-(4*$N$4)/((4*$N$4))))/($N$4*4)),0)))))))))+(IF(A315=$E$4,$J$4,0))</f>
        <v>0</v>
      </c>
      <c r="E315" s="49">
        <f>IF(D315=0,0,1/((1+IF('New Lease Yearly'!$H$4="Yearly",'New Lease Yearly'!$D$4,IF('New Lease Yearly'!$H$4="Quarterly",'New Lease Yearly'!$D$4/4,'New Lease Yearly'!$D$4/12)))^IF($E$17=1,A314,A315)))</f>
        <v>0</v>
      </c>
      <c r="F315" s="55">
        <f t="shared" si="46"/>
        <v>0</v>
      </c>
      <c r="G315" s="56"/>
      <c r="H315" s="38">
        <f t="shared" si="52"/>
        <v>299</v>
      </c>
      <c r="I315" s="9" t="str">
        <f t="shared" si="47"/>
        <v>-</v>
      </c>
      <c r="J315" s="47">
        <f>IF(H315&gt;'New Lease Yearly'!$E$4,0,M314)</f>
        <v>0</v>
      </c>
      <c r="K315" s="47">
        <f>IF(IF('New Lease Yearly'!$H$4="Yearly",J315*'New Lease Yearly'!$D$4,IF('New Lease Yearly'!$H$4="Quarterly",J315*('New Lease Yearly'!$D$4/4),J315*'New Lease Yearly'!$D$4/12))&gt;0,IF('New Lease Yearly'!$H$4="Yearly",J315*'New Lease Yearly'!$D$4,IF('New Lease Yearly'!$H$4="Quarterly",J315*('New Lease Yearly'!$D$4/4),J315*'New Lease Yearly'!$D$4/12)),-L315-J315)</f>
        <v>0</v>
      </c>
      <c r="L315" s="47">
        <f t="shared" si="48"/>
        <v>0</v>
      </c>
      <c r="M315" s="47">
        <f t="shared" si="49"/>
        <v>0</v>
      </c>
      <c r="N315" s="57"/>
      <c r="O315" s="38">
        <v>237</v>
      </c>
      <c r="P315" s="58">
        <f t="shared" si="53"/>
        <v>152673</v>
      </c>
      <c r="Q315" s="47">
        <f t="shared" si="54"/>
        <v>0</v>
      </c>
      <c r="R315" s="47">
        <f>IF(S314&lt;1,0,-'New Lease Yearly'!$K$4/'New Lease Yearly'!$L$4)</f>
        <v>0</v>
      </c>
      <c r="S315" s="47">
        <f t="shared" si="50"/>
        <v>0</v>
      </c>
      <c r="AE315"/>
      <c r="AF315" s="6"/>
    </row>
    <row r="316" spans="1:32" x14ac:dyDescent="0.25">
      <c r="A316" s="53">
        <f t="shared" si="51"/>
        <v>300</v>
      </c>
      <c r="B316" s="29">
        <f t="shared" si="45"/>
        <v>0</v>
      </c>
      <c r="C316" s="9" t="str">
        <f>IF(D316=0,"-",IF('New Lease Yearly'!$H$4="Yearly",EDATE(C315,12),IF('New Lease Yearly'!$H$4="Quarterly",EDATE(C315,3),EDATE(C315,1))))</f>
        <v>-</v>
      </c>
      <c r="D316" s="54">
        <f>IF(A316&gt;'New Lease Yearly'!$E$4,0,'New Lease Yearly'!$G$4)*((1+$M$4)^(((((IF($H$4="Yearly",ROUNDDOWN(IF(A316-($N$4)&lt;0,0,((A316-($N$4)/(($N$4))))/($N$4)),0),IF($H$4="Monthly",ROUNDDOWN(IF(A316-($N$4*12)&lt;0,0,((A316-(12*$N$4)/((12*$N$4))))/($N$4*12)),0),ROUNDDOWN(IF(A316-($N$4*4)&lt;0,0,((A316-(4*$N$4)/((4*$N$4))))/($N$4*4)),0)))))))))+(IF(A316=$E$4,$J$4,0))</f>
        <v>0</v>
      </c>
      <c r="E316" s="49">
        <f>IF(D316=0,0,1/((1+IF('New Lease Yearly'!$H$4="Yearly",'New Lease Yearly'!$D$4,IF('New Lease Yearly'!$H$4="Quarterly",'New Lease Yearly'!$D$4/4,'New Lease Yearly'!$D$4/12)))^IF($E$17=1,A315,A316)))</f>
        <v>0</v>
      </c>
      <c r="F316" s="55">
        <f t="shared" si="46"/>
        <v>0</v>
      </c>
      <c r="G316" s="56"/>
      <c r="H316" s="38">
        <f t="shared" si="52"/>
        <v>300</v>
      </c>
      <c r="I316" s="9" t="str">
        <f t="shared" si="47"/>
        <v>-</v>
      </c>
      <c r="J316" s="47">
        <f>IF(H316&gt;'New Lease Yearly'!$E$4,0,M315)</f>
        <v>0</v>
      </c>
      <c r="K316" s="47">
        <f>IF(IF('New Lease Yearly'!$H$4="Yearly",J316*'New Lease Yearly'!$D$4,IF('New Lease Yearly'!$H$4="Quarterly",J316*('New Lease Yearly'!$D$4/4),J316*'New Lease Yearly'!$D$4/12))&gt;0,IF('New Lease Yearly'!$H$4="Yearly",J316*'New Lease Yearly'!$D$4,IF('New Lease Yearly'!$H$4="Quarterly",J316*('New Lease Yearly'!$D$4/4),J316*'New Lease Yearly'!$D$4/12)),-L316-J316)</f>
        <v>0</v>
      </c>
      <c r="L316" s="47">
        <f t="shared" si="48"/>
        <v>0</v>
      </c>
      <c r="M316" s="47">
        <f t="shared" si="49"/>
        <v>0</v>
      </c>
      <c r="N316" s="57"/>
      <c r="O316" s="38">
        <v>237</v>
      </c>
      <c r="P316" s="58">
        <f t="shared" si="53"/>
        <v>153038</v>
      </c>
      <c r="Q316" s="47">
        <f t="shared" si="54"/>
        <v>0</v>
      </c>
      <c r="R316" s="47">
        <f>IF(S315&lt;1,0,-'New Lease Yearly'!$K$4/'New Lease Yearly'!$L$4)</f>
        <v>0</v>
      </c>
      <c r="S316" s="47">
        <f t="shared" si="50"/>
        <v>0</v>
      </c>
      <c r="AE316"/>
      <c r="AF316" s="6"/>
    </row>
    <row r="317" spans="1:32" x14ac:dyDescent="0.25">
      <c r="A317" s="53">
        <f t="shared" si="51"/>
        <v>301</v>
      </c>
      <c r="B317" s="29">
        <f t="shared" si="45"/>
        <v>0</v>
      </c>
      <c r="C317" s="9" t="str">
        <f>IF(D317=0,"-",IF('New Lease Yearly'!$H$4="Yearly",EDATE(C316,12),IF('New Lease Yearly'!$H$4="Quarterly",EDATE(C316,3),EDATE(C316,1))))</f>
        <v>-</v>
      </c>
      <c r="D317" s="54">
        <f>IF(A317&gt;'New Lease Yearly'!$E$4,0,'New Lease Yearly'!$G$4)*((1+$M$4)^(((((IF($H$4="Yearly",ROUNDDOWN(IF(A317-($N$4)&lt;0,0,((A317-($N$4)/(($N$4))))/($N$4)),0),IF($H$4="Monthly",ROUNDDOWN(IF(A317-($N$4*12)&lt;0,0,((A317-(12*$N$4)/((12*$N$4))))/($N$4*12)),0),ROUNDDOWN(IF(A317-($N$4*4)&lt;0,0,((A317-(4*$N$4)/((4*$N$4))))/($N$4*4)),0)))))))))+(IF(A317=$E$4,$J$4,0))</f>
        <v>0</v>
      </c>
      <c r="E317" s="49">
        <f>IF(D317=0,0,1/((1+IF('New Lease Yearly'!$H$4="Yearly",'New Lease Yearly'!$D$4,IF('New Lease Yearly'!$H$4="Quarterly",'New Lease Yearly'!$D$4/4,'New Lease Yearly'!$D$4/12)))^IF($E$17=1,A316,A317)))</f>
        <v>0</v>
      </c>
      <c r="F317" s="55">
        <f t="shared" si="46"/>
        <v>0</v>
      </c>
      <c r="G317" s="56"/>
      <c r="H317" s="38">
        <f t="shared" si="52"/>
        <v>301</v>
      </c>
      <c r="I317" s="9" t="str">
        <f t="shared" si="47"/>
        <v>-</v>
      </c>
      <c r="J317" s="47">
        <f>IF(H317&gt;'New Lease Yearly'!$E$4,0,M316)</f>
        <v>0</v>
      </c>
      <c r="K317" s="47">
        <f>IF(IF('New Lease Yearly'!$H$4="Yearly",J317*'New Lease Yearly'!$D$4,IF('New Lease Yearly'!$H$4="Quarterly",J317*('New Lease Yearly'!$D$4/4),J317*'New Lease Yearly'!$D$4/12))&gt;0,IF('New Lease Yearly'!$H$4="Yearly",J317*'New Lease Yearly'!$D$4,IF('New Lease Yearly'!$H$4="Quarterly",J317*('New Lease Yearly'!$D$4/4),J317*'New Lease Yearly'!$D$4/12)),-L317-J317)</f>
        <v>0</v>
      </c>
      <c r="L317" s="47">
        <f t="shared" si="48"/>
        <v>0</v>
      </c>
      <c r="M317" s="47">
        <f t="shared" si="49"/>
        <v>0</v>
      </c>
      <c r="N317" s="57"/>
      <c r="O317" s="38">
        <v>237</v>
      </c>
      <c r="P317" s="58">
        <f t="shared" si="53"/>
        <v>153403</v>
      </c>
      <c r="Q317" s="47">
        <f t="shared" si="54"/>
        <v>0</v>
      </c>
      <c r="R317" s="47">
        <f>IF(S316&lt;1,0,-'New Lease Yearly'!$K$4/'New Lease Yearly'!$L$4)</f>
        <v>0</v>
      </c>
      <c r="S317" s="47">
        <f t="shared" si="50"/>
        <v>0</v>
      </c>
      <c r="AE317"/>
      <c r="AF317" s="6"/>
    </row>
    <row r="318" spans="1:32" x14ac:dyDescent="0.25">
      <c r="A318" s="53">
        <f t="shared" si="51"/>
        <v>302</v>
      </c>
      <c r="B318" s="29">
        <f t="shared" si="45"/>
        <v>0</v>
      </c>
      <c r="C318" s="9" t="str">
        <f>IF(D318=0,"-",IF('New Lease Yearly'!$H$4="Yearly",EDATE(C317,12),IF('New Lease Yearly'!$H$4="Quarterly",EDATE(C317,3),EDATE(C317,1))))</f>
        <v>-</v>
      </c>
      <c r="D318" s="54">
        <f>IF(A318&gt;'New Lease Yearly'!$E$4,0,'New Lease Yearly'!$G$4)*((1+$M$4)^(((((IF($H$4="Yearly",ROUNDDOWN(IF(A318-($N$4)&lt;0,0,((A318-($N$4)/(($N$4))))/($N$4)),0),IF($H$4="Monthly",ROUNDDOWN(IF(A318-($N$4*12)&lt;0,0,((A318-(12*$N$4)/((12*$N$4))))/($N$4*12)),0),ROUNDDOWN(IF(A318-($N$4*4)&lt;0,0,((A318-(4*$N$4)/((4*$N$4))))/($N$4*4)),0)))))))))+(IF(A318=$E$4,$J$4,0))</f>
        <v>0</v>
      </c>
      <c r="E318" s="49">
        <f>IF(D318=0,0,1/((1+IF('New Lease Yearly'!$H$4="Yearly",'New Lease Yearly'!$D$4,IF('New Lease Yearly'!$H$4="Quarterly",'New Lease Yearly'!$D$4/4,'New Lease Yearly'!$D$4/12)))^IF($E$17=1,A317,A318)))</f>
        <v>0</v>
      </c>
      <c r="F318" s="55">
        <f t="shared" si="46"/>
        <v>0</v>
      </c>
      <c r="G318" s="56"/>
      <c r="H318" s="38">
        <f t="shared" si="52"/>
        <v>302</v>
      </c>
      <c r="I318" s="9" t="str">
        <f t="shared" si="47"/>
        <v>-</v>
      </c>
      <c r="J318" s="47">
        <f>IF(H318&gt;'New Lease Yearly'!$E$4,0,M317)</f>
        <v>0</v>
      </c>
      <c r="K318" s="47">
        <f>IF(IF('New Lease Yearly'!$H$4="Yearly",J318*'New Lease Yearly'!$D$4,IF('New Lease Yearly'!$H$4="Quarterly",J318*('New Lease Yearly'!$D$4/4),J318*'New Lease Yearly'!$D$4/12))&gt;0,IF('New Lease Yearly'!$H$4="Yearly",J318*'New Lease Yearly'!$D$4,IF('New Lease Yearly'!$H$4="Quarterly",J318*('New Lease Yearly'!$D$4/4),J318*'New Lease Yearly'!$D$4/12)),-L318-J318)</f>
        <v>0</v>
      </c>
      <c r="L318" s="47">
        <f t="shared" si="48"/>
        <v>0</v>
      </c>
      <c r="M318" s="47">
        <f t="shared" si="49"/>
        <v>0</v>
      </c>
      <c r="N318" s="57"/>
      <c r="O318" s="38">
        <v>237</v>
      </c>
      <c r="P318" s="58">
        <f t="shared" si="53"/>
        <v>153769</v>
      </c>
      <c r="Q318" s="47">
        <f t="shared" si="54"/>
        <v>0</v>
      </c>
      <c r="R318" s="47">
        <f>IF(S317&lt;1,0,-'New Lease Yearly'!$K$4/'New Lease Yearly'!$L$4)</f>
        <v>0</v>
      </c>
      <c r="S318" s="47">
        <f t="shared" si="50"/>
        <v>0</v>
      </c>
      <c r="AE318"/>
      <c r="AF318" s="6"/>
    </row>
    <row r="319" spans="1:32" x14ac:dyDescent="0.25">
      <c r="A319" s="53">
        <f t="shared" si="51"/>
        <v>303</v>
      </c>
      <c r="B319" s="29">
        <f t="shared" si="45"/>
        <v>0</v>
      </c>
      <c r="C319" s="9" t="str">
        <f>IF(D319=0,"-",IF('New Lease Yearly'!$H$4="Yearly",EDATE(C318,12),IF('New Lease Yearly'!$H$4="Quarterly",EDATE(C318,3),EDATE(C318,1))))</f>
        <v>-</v>
      </c>
      <c r="D319" s="54">
        <f>IF(A319&gt;'New Lease Yearly'!$E$4,0,'New Lease Yearly'!$G$4)*((1+$M$4)^(((((IF($H$4="Yearly",ROUNDDOWN(IF(A319-($N$4)&lt;0,0,((A319-($N$4)/(($N$4))))/($N$4)),0),IF($H$4="Monthly",ROUNDDOWN(IF(A319-($N$4*12)&lt;0,0,((A319-(12*$N$4)/((12*$N$4))))/($N$4*12)),0),ROUNDDOWN(IF(A319-($N$4*4)&lt;0,0,((A319-(4*$N$4)/((4*$N$4))))/($N$4*4)),0)))))))))+(IF(A319=$E$4,$J$4,0))</f>
        <v>0</v>
      </c>
      <c r="E319" s="49">
        <f>IF(D319=0,0,1/((1+IF('New Lease Yearly'!$H$4="Yearly",'New Lease Yearly'!$D$4,IF('New Lease Yearly'!$H$4="Quarterly",'New Lease Yearly'!$D$4/4,'New Lease Yearly'!$D$4/12)))^IF($E$17=1,A318,A319)))</f>
        <v>0</v>
      </c>
      <c r="F319" s="55">
        <f t="shared" si="46"/>
        <v>0</v>
      </c>
      <c r="G319" s="56"/>
      <c r="H319" s="38">
        <f t="shared" si="52"/>
        <v>303</v>
      </c>
      <c r="I319" s="9" t="str">
        <f t="shared" si="47"/>
        <v>-</v>
      </c>
      <c r="J319" s="47">
        <f>IF(H319&gt;'New Lease Yearly'!$E$4,0,M318)</f>
        <v>0</v>
      </c>
      <c r="K319" s="47">
        <f>IF(IF('New Lease Yearly'!$H$4="Yearly",J319*'New Lease Yearly'!$D$4,IF('New Lease Yearly'!$H$4="Quarterly",J319*('New Lease Yearly'!$D$4/4),J319*'New Lease Yearly'!$D$4/12))&gt;0,IF('New Lease Yearly'!$H$4="Yearly",J319*'New Lease Yearly'!$D$4,IF('New Lease Yearly'!$H$4="Quarterly",J319*('New Lease Yearly'!$D$4/4),J319*'New Lease Yearly'!$D$4/12)),-L319-J319)</f>
        <v>0</v>
      </c>
      <c r="L319" s="47">
        <f t="shared" si="48"/>
        <v>0</v>
      </c>
      <c r="M319" s="47">
        <f t="shared" si="49"/>
        <v>0</v>
      </c>
      <c r="N319" s="57"/>
      <c r="O319" s="38">
        <v>237</v>
      </c>
      <c r="P319" s="58">
        <f t="shared" si="53"/>
        <v>154134</v>
      </c>
      <c r="Q319" s="47">
        <f t="shared" si="54"/>
        <v>0</v>
      </c>
      <c r="R319" s="47">
        <f>IF(S318&lt;1,0,-'New Lease Yearly'!$K$4/'New Lease Yearly'!$L$4)</f>
        <v>0</v>
      </c>
      <c r="S319" s="47">
        <f t="shared" si="50"/>
        <v>0</v>
      </c>
      <c r="AE319"/>
      <c r="AF319" s="6"/>
    </row>
    <row r="320" spans="1:32" x14ac:dyDescent="0.25">
      <c r="A320" s="53">
        <f t="shared" si="51"/>
        <v>304</v>
      </c>
      <c r="B320" s="29">
        <f t="shared" si="45"/>
        <v>0</v>
      </c>
      <c r="C320" s="9" t="str">
        <f>IF(D320=0,"-",IF('New Lease Yearly'!$H$4="Yearly",EDATE(C319,12),IF('New Lease Yearly'!$H$4="Quarterly",EDATE(C319,3),EDATE(C319,1))))</f>
        <v>-</v>
      </c>
      <c r="D320" s="54">
        <f>IF(A320&gt;'New Lease Yearly'!$E$4,0,'New Lease Yearly'!$G$4)*((1+$M$4)^(((((IF($H$4="Yearly",ROUNDDOWN(IF(A320-($N$4)&lt;0,0,((A320-($N$4)/(($N$4))))/($N$4)),0),IF($H$4="Monthly",ROUNDDOWN(IF(A320-($N$4*12)&lt;0,0,((A320-(12*$N$4)/((12*$N$4))))/($N$4*12)),0),ROUNDDOWN(IF(A320-($N$4*4)&lt;0,0,((A320-(4*$N$4)/((4*$N$4))))/($N$4*4)),0)))))))))+(IF(A320=$E$4,$J$4,0))</f>
        <v>0</v>
      </c>
      <c r="E320" s="49">
        <f>IF(D320=0,0,1/((1+IF('New Lease Yearly'!$H$4="Yearly",'New Lease Yearly'!$D$4,IF('New Lease Yearly'!$H$4="Quarterly",'New Lease Yearly'!$D$4/4,'New Lease Yearly'!$D$4/12)))^IF($E$17=1,A319,A320)))</f>
        <v>0</v>
      </c>
      <c r="F320" s="55">
        <f t="shared" si="46"/>
        <v>0</v>
      </c>
      <c r="G320" s="56"/>
      <c r="H320" s="38">
        <f t="shared" si="52"/>
        <v>304</v>
      </c>
      <c r="I320" s="9" t="str">
        <f t="shared" si="47"/>
        <v>-</v>
      </c>
      <c r="J320" s="47">
        <f>IF(H320&gt;'New Lease Yearly'!$E$4,0,M319)</f>
        <v>0</v>
      </c>
      <c r="K320" s="47">
        <f>IF(IF('New Lease Yearly'!$H$4="Yearly",J320*'New Lease Yearly'!$D$4,IF('New Lease Yearly'!$H$4="Quarterly",J320*('New Lease Yearly'!$D$4/4),J320*'New Lease Yearly'!$D$4/12))&gt;0,IF('New Lease Yearly'!$H$4="Yearly",J320*'New Lease Yearly'!$D$4,IF('New Lease Yearly'!$H$4="Quarterly",J320*('New Lease Yearly'!$D$4/4),J320*'New Lease Yearly'!$D$4/12)),-L320-J320)</f>
        <v>0</v>
      </c>
      <c r="L320" s="47">
        <f t="shared" si="48"/>
        <v>0</v>
      </c>
      <c r="M320" s="47">
        <f t="shared" si="49"/>
        <v>0</v>
      </c>
      <c r="N320" s="57"/>
      <c r="O320" s="38">
        <v>237</v>
      </c>
      <c r="P320" s="58">
        <f t="shared" si="53"/>
        <v>154499</v>
      </c>
      <c r="Q320" s="47">
        <f t="shared" si="54"/>
        <v>0</v>
      </c>
      <c r="R320" s="47">
        <f>IF(S319&lt;1,0,-'New Lease Yearly'!$K$4/'New Lease Yearly'!$L$4)</f>
        <v>0</v>
      </c>
      <c r="S320" s="47">
        <f t="shared" si="50"/>
        <v>0</v>
      </c>
      <c r="AE320"/>
      <c r="AF320" s="6"/>
    </row>
    <row r="321" spans="1:32" x14ac:dyDescent="0.25">
      <c r="A321" s="53">
        <f t="shared" si="51"/>
        <v>305</v>
      </c>
      <c r="B321" s="29">
        <f t="shared" si="45"/>
        <v>0</v>
      </c>
      <c r="C321" s="9" t="str">
        <f>IF(D321=0,"-",IF('New Lease Yearly'!$H$4="Yearly",EDATE(C320,12),IF('New Lease Yearly'!$H$4="Quarterly",EDATE(C320,3),EDATE(C320,1))))</f>
        <v>-</v>
      </c>
      <c r="D321" s="54">
        <f>IF(A321&gt;'New Lease Yearly'!$E$4,0,'New Lease Yearly'!$G$4)*((1+$M$4)^(((((IF($H$4="Yearly",ROUNDDOWN(IF(A321-($N$4)&lt;0,0,((A321-($N$4)/(($N$4))))/($N$4)),0),IF($H$4="Monthly",ROUNDDOWN(IF(A321-($N$4*12)&lt;0,0,((A321-(12*$N$4)/((12*$N$4))))/($N$4*12)),0),ROUNDDOWN(IF(A321-($N$4*4)&lt;0,0,((A321-(4*$N$4)/((4*$N$4))))/($N$4*4)),0)))))))))+(IF(A321=$E$4,$J$4,0))</f>
        <v>0</v>
      </c>
      <c r="E321" s="49">
        <f>IF(D321=0,0,1/((1+IF('New Lease Yearly'!$H$4="Yearly",'New Lease Yearly'!$D$4,IF('New Lease Yearly'!$H$4="Quarterly",'New Lease Yearly'!$D$4/4,'New Lease Yearly'!$D$4/12)))^IF($E$17=1,A320,A321)))</f>
        <v>0</v>
      </c>
      <c r="F321" s="55">
        <f t="shared" si="46"/>
        <v>0</v>
      </c>
      <c r="G321" s="56"/>
      <c r="H321" s="38">
        <f t="shared" si="52"/>
        <v>305</v>
      </c>
      <c r="I321" s="9" t="str">
        <f t="shared" si="47"/>
        <v>-</v>
      </c>
      <c r="J321" s="47">
        <f>IF(H321&gt;'New Lease Yearly'!$E$4,0,M320)</f>
        <v>0</v>
      </c>
      <c r="K321" s="47">
        <f>IF(IF('New Lease Yearly'!$H$4="Yearly",J321*'New Lease Yearly'!$D$4,IF('New Lease Yearly'!$H$4="Quarterly",J321*('New Lease Yearly'!$D$4/4),J321*'New Lease Yearly'!$D$4/12))&gt;0,IF('New Lease Yearly'!$H$4="Yearly",J321*'New Lease Yearly'!$D$4,IF('New Lease Yearly'!$H$4="Quarterly",J321*('New Lease Yearly'!$D$4/4),J321*'New Lease Yearly'!$D$4/12)),-L321-J321)</f>
        <v>0</v>
      </c>
      <c r="L321" s="47">
        <f t="shared" si="48"/>
        <v>0</v>
      </c>
      <c r="M321" s="47">
        <f t="shared" si="49"/>
        <v>0</v>
      </c>
      <c r="N321" s="57"/>
      <c r="O321" s="38">
        <v>237</v>
      </c>
      <c r="P321" s="58">
        <f t="shared" si="53"/>
        <v>154864</v>
      </c>
      <c r="Q321" s="47">
        <f t="shared" si="54"/>
        <v>0</v>
      </c>
      <c r="R321" s="47">
        <f>IF(S320&lt;1,0,-'New Lease Yearly'!$K$4/'New Lease Yearly'!$L$4)</f>
        <v>0</v>
      </c>
      <c r="S321" s="47">
        <f t="shared" si="50"/>
        <v>0</v>
      </c>
      <c r="AE321"/>
      <c r="AF321" s="6"/>
    </row>
    <row r="322" spans="1:32" x14ac:dyDescent="0.25">
      <c r="A322" s="53">
        <f t="shared" si="51"/>
        <v>306</v>
      </c>
      <c r="B322" s="29">
        <f t="shared" si="45"/>
        <v>0</v>
      </c>
      <c r="C322" s="9" t="str">
        <f>IF(D322=0,"-",IF('New Lease Yearly'!$H$4="Yearly",EDATE(C321,12),IF('New Lease Yearly'!$H$4="Quarterly",EDATE(C321,3),EDATE(C321,1))))</f>
        <v>-</v>
      </c>
      <c r="D322" s="54">
        <f>IF(A322&gt;'New Lease Yearly'!$E$4,0,'New Lease Yearly'!$G$4)*((1+$M$4)^(((((IF($H$4="Yearly",ROUNDDOWN(IF(A322-($N$4)&lt;0,0,((A322-($N$4)/(($N$4))))/($N$4)),0),IF($H$4="Monthly",ROUNDDOWN(IF(A322-($N$4*12)&lt;0,0,((A322-(12*$N$4)/((12*$N$4))))/($N$4*12)),0),ROUNDDOWN(IF(A322-($N$4*4)&lt;0,0,((A322-(4*$N$4)/((4*$N$4))))/($N$4*4)),0)))))))))+(IF(A322=$E$4,$J$4,0))</f>
        <v>0</v>
      </c>
      <c r="E322" s="49">
        <f>IF(D322=0,0,1/((1+IF('New Lease Yearly'!$H$4="Yearly",'New Lease Yearly'!$D$4,IF('New Lease Yearly'!$H$4="Quarterly",'New Lease Yearly'!$D$4/4,'New Lease Yearly'!$D$4/12)))^IF($E$17=1,A321,A322)))</f>
        <v>0</v>
      </c>
      <c r="F322" s="55">
        <f t="shared" si="46"/>
        <v>0</v>
      </c>
      <c r="G322" s="56"/>
      <c r="H322" s="38">
        <f t="shared" si="52"/>
        <v>306</v>
      </c>
      <c r="I322" s="9" t="str">
        <f t="shared" si="47"/>
        <v>-</v>
      </c>
      <c r="J322" s="47">
        <f>IF(H322&gt;'New Lease Yearly'!$E$4,0,M321)</f>
        <v>0</v>
      </c>
      <c r="K322" s="47">
        <f>IF(IF('New Lease Yearly'!$H$4="Yearly",J322*'New Lease Yearly'!$D$4,IF('New Lease Yearly'!$H$4="Quarterly",J322*('New Lease Yearly'!$D$4/4),J322*'New Lease Yearly'!$D$4/12))&gt;0,IF('New Lease Yearly'!$H$4="Yearly",J322*'New Lease Yearly'!$D$4,IF('New Lease Yearly'!$H$4="Quarterly",J322*('New Lease Yearly'!$D$4/4),J322*'New Lease Yearly'!$D$4/12)),-L322-J322)</f>
        <v>0</v>
      </c>
      <c r="L322" s="47">
        <f t="shared" si="48"/>
        <v>0</v>
      </c>
      <c r="M322" s="47">
        <f t="shared" si="49"/>
        <v>0</v>
      </c>
      <c r="N322" s="57"/>
      <c r="O322" s="38">
        <v>237</v>
      </c>
      <c r="P322" s="58">
        <f t="shared" si="53"/>
        <v>155230</v>
      </c>
      <c r="Q322" s="47">
        <f t="shared" si="54"/>
        <v>0</v>
      </c>
      <c r="R322" s="47">
        <f>IF(S321&lt;1,0,-'New Lease Yearly'!$K$4/'New Lease Yearly'!$L$4)</f>
        <v>0</v>
      </c>
      <c r="S322" s="47">
        <f t="shared" si="50"/>
        <v>0</v>
      </c>
      <c r="AE322"/>
      <c r="AF322" s="6"/>
    </row>
    <row r="323" spans="1:32" x14ac:dyDescent="0.25">
      <c r="A323" s="53">
        <f t="shared" si="51"/>
        <v>307</v>
      </c>
      <c r="B323" s="29">
        <f t="shared" si="45"/>
        <v>0</v>
      </c>
      <c r="C323" s="9" t="str">
        <f>IF(D323=0,"-",IF('New Lease Yearly'!$H$4="Yearly",EDATE(C322,12),IF('New Lease Yearly'!$H$4="Quarterly",EDATE(C322,3),EDATE(C322,1))))</f>
        <v>-</v>
      </c>
      <c r="D323" s="54">
        <f>IF(A323&gt;'New Lease Yearly'!$E$4,0,'New Lease Yearly'!$G$4)*((1+$M$4)^(((((IF($H$4="Yearly",ROUNDDOWN(IF(A323-($N$4)&lt;0,0,((A323-($N$4)/(($N$4))))/($N$4)),0),IF($H$4="Monthly",ROUNDDOWN(IF(A323-($N$4*12)&lt;0,0,((A323-(12*$N$4)/((12*$N$4))))/($N$4*12)),0),ROUNDDOWN(IF(A323-($N$4*4)&lt;0,0,((A323-(4*$N$4)/((4*$N$4))))/($N$4*4)),0)))))))))+(IF(A323=$E$4,$J$4,0))</f>
        <v>0</v>
      </c>
      <c r="E323" s="49">
        <f>IF(D323=0,0,1/((1+IF('New Lease Yearly'!$H$4="Yearly",'New Lease Yearly'!$D$4,IF('New Lease Yearly'!$H$4="Quarterly",'New Lease Yearly'!$D$4/4,'New Lease Yearly'!$D$4/12)))^IF($E$17=1,A322,A323)))</f>
        <v>0</v>
      </c>
      <c r="F323" s="55">
        <f t="shared" si="46"/>
        <v>0</v>
      </c>
      <c r="G323" s="56"/>
      <c r="H323" s="38">
        <f t="shared" si="52"/>
        <v>307</v>
      </c>
      <c r="I323" s="9" t="str">
        <f t="shared" si="47"/>
        <v>-</v>
      </c>
      <c r="J323" s="47">
        <f>IF(H323&gt;'New Lease Yearly'!$E$4,0,M322)</f>
        <v>0</v>
      </c>
      <c r="K323" s="47">
        <f>IF(IF('New Lease Yearly'!$H$4="Yearly",J323*'New Lease Yearly'!$D$4,IF('New Lease Yearly'!$H$4="Quarterly",J323*('New Lease Yearly'!$D$4/4),J323*'New Lease Yearly'!$D$4/12))&gt;0,IF('New Lease Yearly'!$H$4="Yearly",J323*'New Lease Yearly'!$D$4,IF('New Lease Yearly'!$H$4="Quarterly",J323*('New Lease Yearly'!$D$4/4),J323*'New Lease Yearly'!$D$4/12)),-L323-J323)</f>
        <v>0</v>
      </c>
      <c r="L323" s="47">
        <f t="shared" si="48"/>
        <v>0</v>
      </c>
      <c r="M323" s="47">
        <f t="shared" si="49"/>
        <v>0</v>
      </c>
      <c r="N323" s="57"/>
      <c r="O323" s="38">
        <v>237</v>
      </c>
      <c r="P323" s="58">
        <f t="shared" si="53"/>
        <v>155595</v>
      </c>
      <c r="Q323" s="47">
        <f t="shared" si="54"/>
        <v>0</v>
      </c>
      <c r="R323" s="47">
        <f>IF(S322&lt;1,0,-'New Lease Yearly'!$K$4/'New Lease Yearly'!$L$4)</f>
        <v>0</v>
      </c>
      <c r="S323" s="47">
        <f t="shared" si="50"/>
        <v>0</v>
      </c>
      <c r="AE323"/>
      <c r="AF323" s="6"/>
    </row>
    <row r="324" spans="1:32" x14ac:dyDescent="0.25">
      <c r="A324" s="53">
        <f t="shared" si="51"/>
        <v>308</v>
      </c>
      <c r="B324" s="29">
        <f t="shared" si="45"/>
        <v>0</v>
      </c>
      <c r="C324" s="9" t="str">
        <f>IF(D324=0,"-",IF('New Lease Yearly'!$H$4="Yearly",EDATE(C323,12),IF('New Lease Yearly'!$H$4="Quarterly",EDATE(C323,3),EDATE(C323,1))))</f>
        <v>-</v>
      </c>
      <c r="D324" s="54">
        <f>IF(A324&gt;'New Lease Yearly'!$E$4,0,'New Lease Yearly'!$G$4)*((1+$M$4)^(((((IF($H$4="Yearly",ROUNDDOWN(IF(A324-($N$4)&lt;0,0,((A324-($N$4)/(($N$4))))/($N$4)),0),IF($H$4="Monthly",ROUNDDOWN(IF(A324-($N$4*12)&lt;0,0,((A324-(12*$N$4)/((12*$N$4))))/($N$4*12)),0),ROUNDDOWN(IF(A324-($N$4*4)&lt;0,0,((A324-(4*$N$4)/((4*$N$4))))/($N$4*4)),0)))))))))+(IF(A324=$E$4,$J$4,0))</f>
        <v>0</v>
      </c>
      <c r="E324" s="49">
        <f>IF(D324=0,0,1/((1+IF('New Lease Yearly'!$H$4="Yearly",'New Lease Yearly'!$D$4,IF('New Lease Yearly'!$H$4="Quarterly",'New Lease Yearly'!$D$4/4,'New Lease Yearly'!$D$4/12)))^IF($E$17=1,A323,A324)))</f>
        <v>0</v>
      </c>
      <c r="F324" s="55">
        <f t="shared" si="46"/>
        <v>0</v>
      </c>
      <c r="G324" s="56"/>
      <c r="H324" s="38">
        <f t="shared" si="52"/>
        <v>308</v>
      </c>
      <c r="I324" s="9" t="str">
        <f t="shared" si="47"/>
        <v>-</v>
      </c>
      <c r="J324" s="47">
        <f>IF(H324&gt;'New Lease Yearly'!$E$4,0,M323)</f>
        <v>0</v>
      </c>
      <c r="K324" s="47">
        <f>IF(IF('New Lease Yearly'!$H$4="Yearly",J324*'New Lease Yearly'!$D$4,IF('New Lease Yearly'!$H$4="Quarterly",J324*('New Lease Yearly'!$D$4/4),J324*'New Lease Yearly'!$D$4/12))&gt;0,IF('New Lease Yearly'!$H$4="Yearly",J324*'New Lease Yearly'!$D$4,IF('New Lease Yearly'!$H$4="Quarterly",J324*('New Lease Yearly'!$D$4/4),J324*'New Lease Yearly'!$D$4/12)),-L324-J324)</f>
        <v>0</v>
      </c>
      <c r="L324" s="47">
        <f t="shared" si="48"/>
        <v>0</v>
      </c>
      <c r="M324" s="47">
        <f t="shared" si="49"/>
        <v>0</v>
      </c>
      <c r="N324" s="57"/>
      <c r="O324" s="38">
        <v>237</v>
      </c>
      <c r="P324" s="58">
        <f t="shared" si="53"/>
        <v>155960</v>
      </c>
      <c r="Q324" s="47">
        <f t="shared" si="54"/>
        <v>0</v>
      </c>
      <c r="R324" s="47">
        <f>IF(S323&lt;1,0,-'New Lease Yearly'!$K$4/'New Lease Yearly'!$L$4)</f>
        <v>0</v>
      </c>
      <c r="S324" s="47">
        <f t="shared" si="50"/>
        <v>0</v>
      </c>
      <c r="AE324"/>
      <c r="AF324" s="6"/>
    </row>
    <row r="325" spans="1:32" x14ac:dyDescent="0.25">
      <c r="A325" s="53">
        <f t="shared" si="51"/>
        <v>309</v>
      </c>
      <c r="B325" s="29">
        <f t="shared" si="45"/>
        <v>0</v>
      </c>
      <c r="C325" s="9" t="str">
        <f>IF(D325=0,"-",IF('New Lease Yearly'!$H$4="Yearly",EDATE(C324,12),IF('New Lease Yearly'!$H$4="Quarterly",EDATE(C324,3),EDATE(C324,1))))</f>
        <v>-</v>
      </c>
      <c r="D325" s="54">
        <f>IF(A325&gt;'New Lease Yearly'!$E$4,0,'New Lease Yearly'!$G$4)*((1+$M$4)^(((((IF($H$4="Yearly",ROUNDDOWN(IF(A325-($N$4)&lt;0,0,((A325-($N$4)/(($N$4))))/($N$4)),0),IF($H$4="Monthly",ROUNDDOWN(IF(A325-($N$4*12)&lt;0,0,((A325-(12*$N$4)/((12*$N$4))))/($N$4*12)),0),ROUNDDOWN(IF(A325-($N$4*4)&lt;0,0,((A325-(4*$N$4)/((4*$N$4))))/($N$4*4)),0)))))))))+(IF(A325=$E$4,$J$4,0))</f>
        <v>0</v>
      </c>
      <c r="E325" s="49">
        <f>IF(D325=0,0,1/((1+IF('New Lease Yearly'!$H$4="Yearly",'New Lease Yearly'!$D$4,IF('New Lease Yearly'!$H$4="Quarterly",'New Lease Yearly'!$D$4/4,'New Lease Yearly'!$D$4/12)))^IF($E$17=1,A324,A325)))</f>
        <v>0</v>
      </c>
      <c r="F325" s="55">
        <f t="shared" si="46"/>
        <v>0</v>
      </c>
      <c r="G325" s="56"/>
      <c r="H325" s="38">
        <f t="shared" si="52"/>
        <v>309</v>
      </c>
      <c r="I325" s="9" t="str">
        <f t="shared" si="47"/>
        <v>-</v>
      </c>
      <c r="J325" s="47">
        <f>IF(H325&gt;'New Lease Yearly'!$E$4,0,M324)</f>
        <v>0</v>
      </c>
      <c r="K325" s="47">
        <f>IF(IF('New Lease Yearly'!$H$4="Yearly",J325*'New Lease Yearly'!$D$4,IF('New Lease Yearly'!$H$4="Quarterly",J325*('New Lease Yearly'!$D$4/4),J325*'New Lease Yearly'!$D$4/12))&gt;0,IF('New Lease Yearly'!$H$4="Yearly",J325*'New Lease Yearly'!$D$4,IF('New Lease Yearly'!$H$4="Quarterly",J325*('New Lease Yearly'!$D$4/4),J325*'New Lease Yearly'!$D$4/12)),-L325-J325)</f>
        <v>0</v>
      </c>
      <c r="L325" s="47">
        <f t="shared" si="48"/>
        <v>0</v>
      </c>
      <c r="M325" s="47">
        <f t="shared" si="49"/>
        <v>0</v>
      </c>
      <c r="N325" s="57"/>
      <c r="O325" s="38">
        <v>237</v>
      </c>
      <c r="P325" s="58">
        <f t="shared" si="53"/>
        <v>156325</v>
      </c>
      <c r="Q325" s="47">
        <f t="shared" si="54"/>
        <v>0</v>
      </c>
      <c r="R325" s="47">
        <f>IF(S324&lt;1,0,-'New Lease Yearly'!$K$4/'New Lease Yearly'!$L$4)</f>
        <v>0</v>
      </c>
      <c r="S325" s="47">
        <f t="shared" si="50"/>
        <v>0</v>
      </c>
      <c r="AE325"/>
      <c r="AF325" s="6"/>
    </row>
    <row r="326" spans="1:32" x14ac:dyDescent="0.25">
      <c r="A326" s="53">
        <f t="shared" si="51"/>
        <v>310</v>
      </c>
      <c r="B326" s="29">
        <f t="shared" si="45"/>
        <v>0</v>
      </c>
      <c r="C326" s="9" t="str">
        <f>IF(D326=0,"-",IF('New Lease Yearly'!$H$4="Yearly",EDATE(C325,12),IF('New Lease Yearly'!$H$4="Quarterly",EDATE(C325,3),EDATE(C325,1))))</f>
        <v>-</v>
      </c>
      <c r="D326" s="54">
        <f>IF(A326&gt;'New Lease Yearly'!$E$4,0,'New Lease Yearly'!$G$4)*((1+$M$4)^(((((IF($H$4="Yearly",ROUNDDOWN(IF(A326-($N$4)&lt;0,0,((A326-($N$4)/(($N$4))))/($N$4)),0),IF($H$4="Monthly",ROUNDDOWN(IF(A326-($N$4*12)&lt;0,0,((A326-(12*$N$4)/((12*$N$4))))/($N$4*12)),0),ROUNDDOWN(IF(A326-($N$4*4)&lt;0,0,((A326-(4*$N$4)/((4*$N$4))))/($N$4*4)),0)))))))))+(IF(A326=$E$4,$J$4,0))</f>
        <v>0</v>
      </c>
      <c r="E326" s="49">
        <f>IF(D326=0,0,1/((1+IF('New Lease Yearly'!$H$4="Yearly",'New Lease Yearly'!$D$4,IF('New Lease Yearly'!$H$4="Quarterly",'New Lease Yearly'!$D$4/4,'New Lease Yearly'!$D$4/12)))^IF($E$17=1,A325,A326)))</f>
        <v>0</v>
      </c>
      <c r="F326" s="55">
        <f t="shared" si="46"/>
        <v>0</v>
      </c>
      <c r="G326" s="56"/>
      <c r="H326" s="38">
        <f t="shared" si="52"/>
        <v>310</v>
      </c>
      <c r="I326" s="9" t="str">
        <f t="shared" si="47"/>
        <v>-</v>
      </c>
      <c r="J326" s="47">
        <f>IF(H326&gt;'New Lease Yearly'!$E$4,0,M325)</f>
        <v>0</v>
      </c>
      <c r="K326" s="47">
        <f>IF(IF('New Lease Yearly'!$H$4="Yearly",J326*'New Lease Yearly'!$D$4,IF('New Lease Yearly'!$H$4="Quarterly",J326*('New Lease Yearly'!$D$4/4),J326*'New Lease Yearly'!$D$4/12))&gt;0,IF('New Lease Yearly'!$H$4="Yearly",J326*'New Lease Yearly'!$D$4,IF('New Lease Yearly'!$H$4="Quarterly",J326*('New Lease Yearly'!$D$4/4),J326*'New Lease Yearly'!$D$4/12)),-L326-J326)</f>
        <v>0</v>
      </c>
      <c r="L326" s="47">
        <f t="shared" si="48"/>
        <v>0</v>
      </c>
      <c r="M326" s="47">
        <f t="shared" si="49"/>
        <v>0</v>
      </c>
      <c r="N326" s="57"/>
      <c r="O326" s="38">
        <v>237</v>
      </c>
      <c r="P326" s="58">
        <f t="shared" si="53"/>
        <v>156691</v>
      </c>
      <c r="Q326" s="47">
        <f t="shared" si="54"/>
        <v>0</v>
      </c>
      <c r="R326" s="47">
        <f>IF(S325&lt;1,0,-'New Lease Yearly'!$K$4/'New Lease Yearly'!$L$4)</f>
        <v>0</v>
      </c>
      <c r="S326" s="47">
        <f t="shared" si="50"/>
        <v>0</v>
      </c>
      <c r="AE326"/>
      <c r="AF326" s="6"/>
    </row>
    <row r="327" spans="1:32" x14ac:dyDescent="0.25">
      <c r="A327" s="53">
        <f t="shared" si="51"/>
        <v>311</v>
      </c>
      <c r="B327" s="29">
        <f t="shared" si="45"/>
        <v>0</v>
      </c>
      <c r="C327" s="9" t="str">
        <f>IF(D327=0,"-",IF('New Lease Yearly'!$H$4="Yearly",EDATE(C326,12),IF('New Lease Yearly'!$H$4="Quarterly",EDATE(C326,3),EDATE(C326,1))))</f>
        <v>-</v>
      </c>
      <c r="D327" s="54">
        <f>IF(A327&gt;'New Lease Yearly'!$E$4,0,'New Lease Yearly'!$G$4)*((1+$M$4)^(((((IF($H$4="Yearly",ROUNDDOWN(IF(A327-($N$4)&lt;0,0,((A327-($N$4)/(($N$4))))/($N$4)),0),IF($H$4="Monthly",ROUNDDOWN(IF(A327-($N$4*12)&lt;0,0,((A327-(12*$N$4)/((12*$N$4))))/($N$4*12)),0),ROUNDDOWN(IF(A327-($N$4*4)&lt;0,0,((A327-(4*$N$4)/((4*$N$4))))/($N$4*4)),0)))))))))+(IF(A327=$E$4,$J$4,0))</f>
        <v>0</v>
      </c>
      <c r="E327" s="49">
        <f>IF(D327=0,0,1/((1+IF('New Lease Yearly'!$H$4="Yearly",'New Lease Yearly'!$D$4,IF('New Lease Yearly'!$H$4="Quarterly",'New Lease Yearly'!$D$4/4,'New Lease Yearly'!$D$4/12)))^IF($E$17=1,A326,A327)))</f>
        <v>0</v>
      </c>
      <c r="F327" s="55">
        <f t="shared" si="46"/>
        <v>0</v>
      </c>
      <c r="G327" s="56"/>
      <c r="H327" s="38">
        <f t="shared" si="52"/>
        <v>311</v>
      </c>
      <c r="I327" s="9" t="str">
        <f t="shared" si="47"/>
        <v>-</v>
      </c>
      <c r="J327" s="47">
        <f>IF(H327&gt;'New Lease Yearly'!$E$4,0,M326)</f>
        <v>0</v>
      </c>
      <c r="K327" s="47">
        <f>IF(IF('New Lease Yearly'!$H$4="Yearly",J327*'New Lease Yearly'!$D$4,IF('New Lease Yearly'!$H$4="Quarterly",J327*('New Lease Yearly'!$D$4/4),J327*'New Lease Yearly'!$D$4/12))&gt;0,IF('New Lease Yearly'!$H$4="Yearly",J327*'New Lease Yearly'!$D$4,IF('New Lease Yearly'!$H$4="Quarterly",J327*('New Lease Yearly'!$D$4/4),J327*'New Lease Yearly'!$D$4/12)),-L327-J327)</f>
        <v>0</v>
      </c>
      <c r="L327" s="47">
        <f t="shared" si="48"/>
        <v>0</v>
      </c>
      <c r="M327" s="47">
        <f t="shared" si="49"/>
        <v>0</v>
      </c>
      <c r="N327" s="57"/>
      <c r="O327" s="38">
        <v>237</v>
      </c>
      <c r="P327" s="58">
        <f t="shared" si="53"/>
        <v>157056</v>
      </c>
      <c r="Q327" s="47">
        <f t="shared" si="54"/>
        <v>0</v>
      </c>
      <c r="R327" s="47">
        <f>IF(S326&lt;1,0,-'New Lease Yearly'!$K$4/'New Lease Yearly'!$L$4)</f>
        <v>0</v>
      </c>
      <c r="S327" s="47">
        <f t="shared" si="50"/>
        <v>0</v>
      </c>
      <c r="AE327"/>
      <c r="AF327" s="6"/>
    </row>
    <row r="328" spans="1:32" x14ac:dyDescent="0.25">
      <c r="A328" s="53">
        <f t="shared" si="51"/>
        <v>312</v>
      </c>
      <c r="B328" s="29">
        <f t="shared" si="45"/>
        <v>0</v>
      </c>
      <c r="C328" s="9" t="str">
        <f>IF(D328=0,"-",IF('New Lease Yearly'!$H$4="Yearly",EDATE(C327,12),IF('New Lease Yearly'!$H$4="Quarterly",EDATE(C327,3),EDATE(C327,1))))</f>
        <v>-</v>
      </c>
      <c r="D328" s="54">
        <f>IF(A328&gt;'New Lease Yearly'!$E$4,0,'New Lease Yearly'!$G$4)*((1+$M$4)^(((((IF($H$4="Yearly",ROUNDDOWN(IF(A328-($N$4)&lt;0,0,((A328-($N$4)/(($N$4))))/($N$4)),0),IF($H$4="Monthly",ROUNDDOWN(IF(A328-($N$4*12)&lt;0,0,((A328-(12*$N$4)/((12*$N$4))))/($N$4*12)),0),ROUNDDOWN(IF(A328-($N$4*4)&lt;0,0,((A328-(4*$N$4)/((4*$N$4))))/($N$4*4)),0)))))))))+(IF(A328=$E$4,$J$4,0))</f>
        <v>0</v>
      </c>
      <c r="E328" s="49">
        <f>IF(D328=0,0,1/((1+IF('New Lease Yearly'!$H$4="Yearly",'New Lease Yearly'!$D$4,IF('New Lease Yearly'!$H$4="Quarterly",'New Lease Yearly'!$D$4/4,'New Lease Yearly'!$D$4/12)))^IF($E$17=1,A327,A328)))</f>
        <v>0</v>
      </c>
      <c r="F328" s="55">
        <f t="shared" si="46"/>
        <v>0</v>
      </c>
      <c r="G328" s="56"/>
      <c r="H328" s="38">
        <f t="shared" si="52"/>
        <v>312</v>
      </c>
      <c r="I328" s="9" t="str">
        <f t="shared" si="47"/>
        <v>-</v>
      </c>
      <c r="J328" s="47">
        <f>IF(H328&gt;'New Lease Yearly'!$E$4,0,M327)</f>
        <v>0</v>
      </c>
      <c r="K328" s="47">
        <f>IF(IF('New Lease Yearly'!$H$4="Yearly",J328*'New Lease Yearly'!$D$4,IF('New Lease Yearly'!$H$4="Quarterly",J328*('New Lease Yearly'!$D$4/4),J328*'New Lease Yearly'!$D$4/12))&gt;0,IF('New Lease Yearly'!$H$4="Yearly",J328*'New Lease Yearly'!$D$4,IF('New Lease Yearly'!$H$4="Quarterly",J328*('New Lease Yearly'!$D$4/4),J328*'New Lease Yearly'!$D$4/12)),-L328-J328)</f>
        <v>0</v>
      </c>
      <c r="L328" s="47">
        <f t="shared" si="48"/>
        <v>0</v>
      </c>
      <c r="M328" s="47">
        <f t="shared" si="49"/>
        <v>0</v>
      </c>
      <c r="N328" s="57"/>
      <c r="O328" s="38">
        <v>237</v>
      </c>
      <c r="P328" s="58">
        <f t="shared" si="53"/>
        <v>157421</v>
      </c>
      <c r="Q328" s="47">
        <f t="shared" si="54"/>
        <v>0</v>
      </c>
      <c r="R328" s="47">
        <f>IF(S327&lt;1,0,-'New Lease Yearly'!$K$4/'New Lease Yearly'!$L$4)</f>
        <v>0</v>
      </c>
      <c r="S328" s="47">
        <f t="shared" si="50"/>
        <v>0</v>
      </c>
      <c r="AE328"/>
      <c r="AF328" s="6"/>
    </row>
    <row r="329" spans="1:32" x14ac:dyDescent="0.25">
      <c r="A329" s="53">
        <f t="shared" si="51"/>
        <v>313</v>
      </c>
      <c r="B329" s="29">
        <f t="shared" si="45"/>
        <v>0</v>
      </c>
      <c r="C329" s="9" t="str">
        <f>IF(D329=0,"-",IF('New Lease Yearly'!$H$4="Yearly",EDATE(C328,12),IF('New Lease Yearly'!$H$4="Quarterly",EDATE(C328,3),EDATE(C328,1))))</f>
        <v>-</v>
      </c>
      <c r="D329" s="54">
        <f>IF(A329&gt;'New Lease Yearly'!$E$4,0,'New Lease Yearly'!$G$4)*((1+$M$4)^(((((IF($H$4="Yearly",ROUNDDOWN(IF(A329-($N$4)&lt;0,0,((A329-($N$4)/(($N$4))))/($N$4)),0),IF($H$4="Monthly",ROUNDDOWN(IF(A329-($N$4*12)&lt;0,0,((A329-(12*$N$4)/((12*$N$4))))/($N$4*12)),0),ROUNDDOWN(IF(A329-($N$4*4)&lt;0,0,((A329-(4*$N$4)/((4*$N$4))))/($N$4*4)),0)))))))))+(IF(A329=$E$4,$J$4,0))</f>
        <v>0</v>
      </c>
      <c r="E329" s="49">
        <f>IF(D329=0,0,1/((1+IF('New Lease Yearly'!$H$4="Yearly",'New Lease Yearly'!$D$4,IF('New Lease Yearly'!$H$4="Quarterly",'New Lease Yearly'!$D$4/4,'New Lease Yearly'!$D$4/12)))^IF($E$17=1,A328,A329)))</f>
        <v>0</v>
      </c>
      <c r="F329" s="55">
        <f t="shared" si="46"/>
        <v>0</v>
      </c>
      <c r="G329" s="56"/>
      <c r="H329" s="38">
        <f t="shared" si="52"/>
        <v>313</v>
      </c>
      <c r="I329" s="9" t="str">
        <f t="shared" si="47"/>
        <v>-</v>
      </c>
      <c r="J329" s="47">
        <f>IF(H329&gt;'New Lease Yearly'!$E$4,0,M328)</f>
        <v>0</v>
      </c>
      <c r="K329" s="47">
        <f>IF(IF('New Lease Yearly'!$H$4="Yearly",J329*'New Lease Yearly'!$D$4,IF('New Lease Yearly'!$H$4="Quarterly",J329*('New Lease Yearly'!$D$4/4),J329*'New Lease Yearly'!$D$4/12))&gt;0,IF('New Lease Yearly'!$H$4="Yearly",J329*'New Lease Yearly'!$D$4,IF('New Lease Yearly'!$H$4="Quarterly",J329*('New Lease Yearly'!$D$4/4),J329*'New Lease Yearly'!$D$4/12)),-L329-J329)</f>
        <v>0</v>
      </c>
      <c r="L329" s="47">
        <f t="shared" si="48"/>
        <v>0</v>
      </c>
      <c r="M329" s="47">
        <f t="shared" si="49"/>
        <v>0</v>
      </c>
      <c r="N329" s="57"/>
      <c r="O329" s="38">
        <v>237</v>
      </c>
      <c r="P329" s="58">
        <f t="shared" si="53"/>
        <v>157786</v>
      </c>
      <c r="Q329" s="47">
        <f t="shared" si="54"/>
        <v>0</v>
      </c>
      <c r="R329" s="47">
        <f>IF(S328&lt;1,0,-'New Lease Yearly'!$K$4/'New Lease Yearly'!$L$4)</f>
        <v>0</v>
      </c>
      <c r="S329" s="47">
        <f t="shared" si="50"/>
        <v>0</v>
      </c>
      <c r="AE329"/>
      <c r="AF329" s="6"/>
    </row>
    <row r="330" spans="1:32" x14ac:dyDescent="0.25">
      <c r="A330" s="53">
        <f t="shared" si="51"/>
        <v>314</v>
      </c>
      <c r="B330" s="29">
        <f t="shared" si="45"/>
        <v>0</v>
      </c>
      <c r="C330" s="9" t="str">
        <f>IF(D330=0,"-",IF('New Lease Yearly'!$H$4="Yearly",EDATE(C329,12),IF('New Lease Yearly'!$H$4="Quarterly",EDATE(C329,3),EDATE(C329,1))))</f>
        <v>-</v>
      </c>
      <c r="D330" s="54">
        <f>IF(A330&gt;'New Lease Yearly'!$E$4,0,'New Lease Yearly'!$G$4)*((1+$M$4)^(((((IF($H$4="Yearly",ROUNDDOWN(IF(A330-($N$4)&lt;0,0,((A330-($N$4)/(($N$4))))/($N$4)),0),IF($H$4="Monthly",ROUNDDOWN(IF(A330-($N$4*12)&lt;0,0,((A330-(12*$N$4)/((12*$N$4))))/($N$4*12)),0),ROUNDDOWN(IF(A330-($N$4*4)&lt;0,0,((A330-(4*$N$4)/((4*$N$4))))/($N$4*4)),0)))))))))+(IF(A330=$E$4,$J$4,0))</f>
        <v>0</v>
      </c>
      <c r="E330" s="49">
        <f>IF(D330=0,0,1/((1+IF('New Lease Yearly'!$H$4="Yearly",'New Lease Yearly'!$D$4,IF('New Lease Yearly'!$H$4="Quarterly",'New Lease Yearly'!$D$4/4,'New Lease Yearly'!$D$4/12)))^IF($E$17=1,A329,A330)))</f>
        <v>0</v>
      </c>
      <c r="F330" s="55">
        <f t="shared" si="46"/>
        <v>0</v>
      </c>
      <c r="G330" s="56"/>
      <c r="H330" s="38">
        <f t="shared" si="52"/>
        <v>314</v>
      </c>
      <c r="I330" s="9" t="str">
        <f t="shared" si="47"/>
        <v>-</v>
      </c>
      <c r="J330" s="47">
        <f>IF(H330&gt;'New Lease Yearly'!$E$4,0,M329)</f>
        <v>0</v>
      </c>
      <c r="K330" s="47">
        <f>IF(IF('New Lease Yearly'!$H$4="Yearly",J330*'New Lease Yearly'!$D$4,IF('New Lease Yearly'!$H$4="Quarterly",J330*('New Lease Yearly'!$D$4/4),J330*'New Lease Yearly'!$D$4/12))&gt;0,IF('New Lease Yearly'!$H$4="Yearly",J330*'New Lease Yearly'!$D$4,IF('New Lease Yearly'!$H$4="Quarterly",J330*('New Lease Yearly'!$D$4/4),J330*'New Lease Yearly'!$D$4/12)),-L330-J330)</f>
        <v>0</v>
      </c>
      <c r="L330" s="47">
        <f t="shared" si="48"/>
        <v>0</v>
      </c>
      <c r="M330" s="47">
        <f t="shared" si="49"/>
        <v>0</v>
      </c>
      <c r="N330" s="57"/>
      <c r="O330" s="38">
        <v>237</v>
      </c>
      <c r="P330" s="58">
        <f t="shared" si="53"/>
        <v>158152</v>
      </c>
      <c r="Q330" s="47">
        <f t="shared" si="54"/>
        <v>0</v>
      </c>
      <c r="R330" s="47">
        <f>IF(S329&lt;1,0,-'New Lease Yearly'!$K$4/'New Lease Yearly'!$L$4)</f>
        <v>0</v>
      </c>
      <c r="S330" s="47">
        <f t="shared" si="50"/>
        <v>0</v>
      </c>
      <c r="AE330"/>
      <c r="AF330" s="6"/>
    </row>
    <row r="331" spans="1:32" x14ac:dyDescent="0.25">
      <c r="A331" s="53">
        <f t="shared" si="51"/>
        <v>315</v>
      </c>
      <c r="B331" s="29">
        <f t="shared" si="45"/>
        <v>0</v>
      </c>
      <c r="C331" s="9" t="str">
        <f>IF(D331=0,"-",IF('New Lease Yearly'!$H$4="Yearly",EDATE(C330,12),IF('New Lease Yearly'!$H$4="Quarterly",EDATE(C330,3),EDATE(C330,1))))</f>
        <v>-</v>
      </c>
      <c r="D331" s="54">
        <f>IF(A331&gt;'New Lease Yearly'!$E$4,0,'New Lease Yearly'!$G$4)*((1+$M$4)^(((((IF($H$4="Yearly",ROUNDDOWN(IF(A331-($N$4)&lt;0,0,((A331-($N$4)/(($N$4))))/($N$4)),0),IF($H$4="Monthly",ROUNDDOWN(IF(A331-($N$4*12)&lt;0,0,((A331-(12*$N$4)/((12*$N$4))))/($N$4*12)),0),ROUNDDOWN(IF(A331-($N$4*4)&lt;0,0,((A331-(4*$N$4)/((4*$N$4))))/($N$4*4)),0)))))))))+(IF(A331=$E$4,$J$4,0))</f>
        <v>0</v>
      </c>
      <c r="E331" s="49">
        <f>IF(D331=0,0,1/((1+IF('New Lease Yearly'!$H$4="Yearly",'New Lease Yearly'!$D$4,IF('New Lease Yearly'!$H$4="Quarterly",'New Lease Yearly'!$D$4/4,'New Lease Yearly'!$D$4/12)))^IF($E$17=1,A330,A331)))</f>
        <v>0</v>
      </c>
      <c r="F331" s="55">
        <f t="shared" si="46"/>
        <v>0</v>
      </c>
      <c r="G331" s="56"/>
      <c r="H331" s="38">
        <f t="shared" si="52"/>
        <v>315</v>
      </c>
      <c r="I331" s="9" t="str">
        <f t="shared" si="47"/>
        <v>-</v>
      </c>
      <c r="J331" s="47">
        <f>IF(H331&gt;'New Lease Yearly'!$E$4,0,M330)</f>
        <v>0</v>
      </c>
      <c r="K331" s="47">
        <f>IF(IF('New Lease Yearly'!$H$4="Yearly",J331*'New Lease Yearly'!$D$4,IF('New Lease Yearly'!$H$4="Quarterly",J331*('New Lease Yearly'!$D$4/4),J331*'New Lease Yearly'!$D$4/12))&gt;0,IF('New Lease Yearly'!$H$4="Yearly",J331*'New Lease Yearly'!$D$4,IF('New Lease Yearly'!$H$4="Quarterly",J331*('New Lease Yearly'!$D$4/4),J331*'New Lease Yearly'!$D$4/12)),-L331-J331)</f>
        <v>0</v>
      </c>
      <c r="L331" s="47">
        <f t="shared" si="48"/>
        <v>0</v>
      </c>
      <c r="M331" s="47">
        <f t="shared" si="49"/>
        <v>0</v>
      </c>
      <c r="N331" s="57"/>
      <c r="O331" s="38">
        <v>237</v>
      </c>
      <c r="P331" s="58">
        <f t="shared" si="53"/>
        <v>158517</v>
      </c>
      <c r="Q331" s="47">
        <f t="shared" si="54"/>
        <v>0</v>
      </c>
      <c r="R331" s="47">
        <f>IF(S330&lt;1,0,-'New Lease Yearly'!$K$4/'New Lease Yearly'!$L$4)</f>
        <v>0</v>
      </c>
      <c r="S331" s="47">
        <f t="shared" si="50"/>
        <v>0</v>
      </c>
      <c r="AE331"/>
      <c r="AF331" s="6"/>
    </row>
    <row r="332" spans="1:32" x14ac:dyDescent="0.25">
      <c r="A332" s="53">
        <f t="shared" si="51"/>
        <v>316</v>
      </c>
      <c r="B332" s="29">
        <f t="shared" si="45"/>
        <v>0</v>
      </c>
      <c r="C332" s="9" t="str">
        <f>IF(D332=0,"-",IF('New Lease Yearly'!$H$4="Yearly",EDATE(C331,12),IF('New Lease Yearly'!$H$4="Quarterly",EDATE(C331,3),EDATE(C331,1))))</f>
        <v>-</v>
      </c>
      <c r="D332" s="54">
        <f>IF(A332&gt;'New Lease Yearly'!$E$4,0,'New Lease Yearly'!$G$4)*((1+$M$4)^(((((IF($H$4="Yearly",ROUNDDOWN(IF(A332-($N$4)&lt;0,0,((A332-($N$4)/(($N$4))))/($N$4)),0),IF($H$4="Monthly",ROUNDDOWN(IF(A332-($N$4*12)&lt;0,0,((A332-(12*$N$4)/((12*$N$4))))/($N$4*12)),0),ROUNDDOWN(IF(A332-($N$4*4)&lt;0,0,((A332-(4*$N$4)/((4*$N$4))))/($N$4*4)),0)))))))))+(IF(A332=$E$4,$J$4,0))</f>
        <v>0</v>
      </c>
      <c r="E332" s="49">
        <f>IF(D332=0,0,1/((1+IF('New Lease Yearly'!$H$4="Yearly",'New Lease Yearly'!$D$4,IF('New Lease Yearly'!$H$4="Quarterly",'New Lease Yearly'!$D$4/4,'New Lease Yearly'!$D$4/12)))^IF($E$17=1,A331,A332)))</f>
        <v>0</v>
      </c>
      <c r="F332" s="55">
        <f t="shared" si="46"/>
        <v>0</v>
      </c>
      <c r="G332" s="56"/>
      <c r="H332" s="38">
        <f t="shared" si="52"/>
        <v>316</v>
      </c>
      <c r="I332" s="9" t="str">
        <f t="shared" si="47"/>
        <v>-</v>
      </c>
      <c r="J332" s="47">
        <f>IF(H332&gt;'New Lease Yearly'!$E$4,0,M331)</f>
        <v>0</v>
      </c>
      <c r="K332" s="47">
        <f>IF(IF('New Lease Yearly'!$H$4="Yearly",J332*'New Lease Yearly'!$D$4,IF('New Lease Yearly'!$H$4="Quarterly",J332*('New Lease Yearly'!$D$4/4),J332*'New Lease Yearly'!$D$4/12))&gt;0,IF('New Lease Yearly'!$H$4="Yearly",J332*'New Lease Yearly'!$D$4,IF('New Lease Yearly'!$H$4="Quarterly",J332*('New Lease Yearly'!$D$4/4),J332*'New Lease Yearly'!$D$4/12)),-L332-J332)</f>
        <v>0</v>
      </c>
      <c r="L332" s="47">
        <f t="shared" si="48"/>
        <v>0</v>
      </c>
      <c r="M332" s="47">
        <f t="shared" si="49"/>
        <v>0</v>
      </c>
      <c r="N332" s="57"/>
      <c r="O332" s="38">
        <v>237</v>
      </c>
      <c r="P332" s="58">
        <f t="shared" si="53"/>
        <v>158882</v>
      </c>
      <c r="Q332" s="47">
        <f t="shared" si="54"/>
        <v>0</v>
      </c>
      <c r="R332" s="47">
        <f>IF(S331&lt;1,0,-'New Lease Yearly'!$K$4/'New Lease Yearly'!$L$4)</f>
        <v>0</v>
      </c>
      <c r="S332" s="47">
        <f t="shared" si="50"/>
        <v>0</v>
      </c>
      <c r="AE332"/>
      <c r="AF332" s="6"/>
    </row>
    <row r="333" spans="1:32" x14ac:dyDescent="0.25">
      <c r="A333" s="53">
        <f t="shared" si="51"/>
        <v>317</v>
      </c>
      <c r="B333" s="29">
        <f t="shared" si="45"/>
        <v>0</v>
      </c>
      <c r="C333" s="9" t="str">
        <f>IF(D333=0,"-",IF('New Lease Yearly'!$H$4="Yearly",EDATE(C332,12),IF('New Lease Yearly'!$H$4="Quarterly",EDATE(C332,3),EDATE(C332,1))))</f>
        <v>-</v>
      </c>
      <c r="D333" s="54">
        <f>IF(A333&gt;'New Lease Yearly'!$E$4,0,'New Lease Yearly'!$G$4)*((1+$M$4)^(((((IF($H$4="Yearly",ROUNDDOWN(IF(A333-($N$4)&lt;0,0,((A333-($N$4)/(($N$4))))/($N$4)),0),IF($H$4="Monthly",ROUNDDOWN(IF(A333-($N$4*12)&lt;0,0,((A333-(12*$N$4)/((12*$N$4))))/($N$4*12)),0),ROUNDDOWN(IF(A333-($N$4*4)&lt;0,0,((A333-(4*$N$4)/((4*$N$4))))/($N$4*4)),0)))))))))+(IF(A333=$E$4,$J$4,0))</f>
        <v>0</v>
      </c>
      <c r="E333" s="49">
        <f>IF(D333=0,0,1/((1+IF('New Lease Yearly'!$H$4="Yearly",'New Lease Yearly'!$D$4,IF('New Lease Yearly'!$H$4="Quarterly",'New Lease Yearly'!$D$4/4,'New Lease Yearly'!$D$4/12)))^IF($E$17=1,A332,A333)))</f>
        <v>0</v>
      </c>
      <c r="F333" s="55">
        <f t="shared" si="46"/>
        <v>0</v>
      </c>
      <c r="G333" s="56"/>
      <c r="H333" s="38">
        <f t="shared" si="52"/>
        <v>317</v>
      </c>
      <c r="I333" s="9" t="str">
        <f t="shared" si="47"/>
        <v>-</v>
      </c>
      <c r="J333" s="47">
        <f>IF(H333&gt;'New Lease Yearly'!$E$4,0,M332)</f>
        <v>0</v>
      </c>
      <c r="K333" s="47">
        <f>IF(IF('New Lease Yearly'!$H$4="Yearly",J333*'New Lease Yearly'!$D$4,IF('New Lease Yearly'!$H$4="Quarterly",J333*('New Lease Yearly'!$D$4/4),J333*'New Lease Yearly'!$D$4/12))&gt;0,IF('New Lease Yearly'!$H$4="Yearly",J333*'New Lease Yearly'!$D$4,IF('New Lease Yearly'!$H$4="Quarterly",J333*('New Lease Yearly'!$D$4/4),J333*'New Lease Yearly'!$D$4/12)),-L333-J333)</f>
        <v>0</v>
      </c>
      <c r="L333" s="47">
        <f t="shared" si="48"/>
        <v>0</v>
      </c>
      <c r="M333" s="47">
        <f t="shared" si="49"/>
        <v>0</v>
      </c>
      <c r="N333" s="57"/>
      <c r="O333" s="38">
        <v>237</v>
      </c>
      <c r="P333" s="58">
        <f t="shared" si="53"/>
        <v>159247</v>
      </c>
      <c r="Q333" s="47">
        <f t="shared" si="54"/>
        <v>0</v>
      </c>
      <c r="R333" s="47">
        <f>IF(S332&lt;1,0,-'New Lease Yearly'!$K$4/'New Lease Yearly'!$L$4)</f>
        <v>0</v>
      </c>
      <c r="S333" s="47">
        <f t="shared" si="50"/>
        <v>0</v>
      </c>
      <c r="AE333"/>
      <c r="AF333" s="6"/>
    </row>
    <row r="334" spans="1:32" x14ac:dyDescent="0.25">
      <c r="A334" s="53">
        <f t="shared" si="51"/>
        <v>318</v>
      </c>
      <c r="B334" s="29">
        <f t="shared" si="45"/>
        <v>0</v>
      </c>
      <c r="C334" s="9" t="str">
        <f>IF(D334=0,"-",IF('New Lease Yearly'!$H$4="Yearly",EDATE(C333,12),IF('New Lease Yearly'!$H$4="Quarterly",EDATE(C333,3),EDATE(C333,1))))</f>
        <v>-</v>
      </c>
      <c r="D334" s="54">
        <f>IF(A334&gt;'New Lease Yearly'!$E$4,0,'New Lease Yearly'!$G$4)*((1+$M$4)^(((((IF($H$4="Yearly",ROUNDDOWN(IF(A334-($N$4)&lt;0,0,((A334-($N$4)/(($N$4))))/($N$4)),0),IF($H$4="Monthly",ROUNDDOWN(IF(A334-($N$4*12)&lt;0,0,((A334-(12*$N$4)/((12*$N$4))))/($N$4*12)),0),ROUNDDOWN(IF(A334-($N$4*4)&lt;0,0,((A334-(4*$N$4)/((4*$N$4))))/($N$4*4)),0)))))))))+(IF(A334=$E$4,$J$4,0))</f>
        <v>0</v>
      </c>
      <c r="E334" s="49">
        <f>IF(D334=0,0,1/((1+IF('New Lease Yearly'!$H$4="Yearly",'New Lease Yearly'!$D$4,IF('New Lease Yearly'!$H$4="Quarterly",'New Lease Yearly'!$D$4/4,'New Lease Yearly'!$D$4/12)))^IF($E$17=1,A333,A334)))</f>
        <v>0</v>
      </c>
      <c r="F334" s="55">
        <f t="shared" si="46"/>
        <v>0</v>
      </c>
      <c r="G334" s="56"/>
      <c r="H334" s="38">
        <f t="shared" si="52"/>
        <v>318</v>
      </c>
      <c r="I334" s="9" t="str">
        <f t="shared" si="47"/>
        <v>-</v>
      </c>
      <c r="J334" s="47">
        <f>IF(H334&gt;'New Lease Yearly'!$E$4,0,M333)</f>
        <v>0</v>
      </c>
      <c r="K334" s="47">
        <f>IF(IF('New Lease Yearly'!$H$4="Yearly",J334*'New Lease Yearly'!$D$4,IF('New Lease Yearly'!$H$4="Quarterly",J334*('New Lease Yearly'!$D$4/4),J334*'New Lease Yearly'!$D$4/12))&gt;0,IF('New Lease Yearly'!$H$4="Yearly",J334*'New Lease Yearly'!$D$4,IF('New Lease Yearly'!$H$4="Quarterly",J334*('New Lease Yearly'!$D$4/4),J334*'New Lease Yearly'!$D$4/12)),-L334-J334)</f>
        <v>0</v>
      </c>
      <c r="L334" s="47">
        <f t="shared" si="48"/>
        <v>0</v>
      </c>
      <c r="M334" s="47">
        <f t="shared" si="49"/>
        <v>0</v>
      </c>
      <c r="N334" s="57"/>
      <c r="O334" s="38">
        <v>237</v>
      </c>
      <c r="P334" s="58">
        <f t="shared" si="53"/>
        <v>159613</v>
      </c>
      <c r="Q334" s="47">
        <f t="shared" si="54"/>
        <v>0</v>
      </c>
      <c r="R334" s="47">
        <f>IF(S333&lt;1,0,-'New Lease Yearly'!$K$4/'New Lease Yearly'!$L$4)</f>
        <v>0</v>
      </c>
      <c r="S334" s="47">
        <f t="shared" si="50"/>
        <v>0</v>
      </c>
      <c r="AE334"/>
      <c r="AF334" s="6"/>
    </row>
    <row r="335" spans="1:32" x14ac:dyDescent="0.25">
      <c r="A335" s="53">
        <f t="shared" si="51"/>
        <v>319</v>
      </c>
      <c r="B335" s="29">
        <f t="shared" si="45"/>
        <v>0</v>
      </c>
      <c r="C335" s="9" t="str">
        <f>IF(D335=0,"-",IF('New Lease Yearly'!$H$4="Yearly",EDATE(C334,12),IF('New Lease Yearly'!$H$4="Quarterly",EDATE(C334,3),EDATE(C334,1))))</f>
        <v>-</v>
      </c>
      <c r="D335" s="54">
        <f>IF(A335&gt;'New Lease Yearly'!$E$4,0,'New Lease Yearly'!$G$4)*((1+$M$4)^(((((IF($H$4="Yearly",ROUNDDOWN(IF(A335-($N$4)&lt;0,0,((A335-($N$4)/(($N$4))))/($N$4)),0),IF($H$4="Monthly",ROUNDDOWN(IF(A335-($N$4*12)&lt;0,0,((A335-(12*$N$4)/((12*$N$4))))/($N$4*12)),0),ROUNDDOWN(IF(A335-($N$4*4)&lt;0,0,((A335-(4*$N$4)/((4*$N$4))))/($N$4*4)),0)))))))))+(IF(A335=$E$4,$J$4,0))</f>
        <v>0</v>
      </c>
      <c r="E335" s="49">
        <f>IF(D335=0,0,1/((1+IF('New Lease Yearly'!$H$4="Yearly",'New Lease Yearly'!$D$4,IF('New Lease Yearly'!$H$4="Quarterly",'New Lease Yearly'!$D$4/4,'New Lease Yearly'!$D$4/12)))^IF($E$17=1,A334,A335)))</f>
        <v>0</v>
      </c>
      <c r="F335" s="55">
        <f t="shared" si="46"/>
        <v>0</v>
      </c>
      <c r="G335" s="56"/>
      <c r="H335" s="38">
        <f t="shared" si="52"/>
        <v>319</v>
      </c>
      <c r="I335" s="9" t="str">
        <f t="shared" si="47"/>
        <v>-</v>
      </c>
      <c r="J335" s="47">
        <f>IF(H335&gt;'New Lease Yearly'!$E$4,0,M334)</f>
        <v>0</v>
      </c>
      <c r="K335" s="47">
        <f>IF(IF('New Lease Yearly'!$H$4="Yearly",J335*'New Lease Yearly'!$D$4,IF('New Lease Yearly'!$H$4="Quarterly",J335*('New Lease Yearly'!$D$4/4),J335*'New Lease Yearly'!$D$4/12))&gt;0,IF('New Lease Yearly'!$H$4="Yearly",J335*'New Lease Yearly'!$D$4,IF('New Lease Yearly'!$H$4="Quarterly",J335*('New Lease Yearly'!$D$4/4),J335*'New Lease Yearly'!$D$4/12)),-L335-J335)</f>
        <v>0</v>
      </c>
      <c r="L335" s="47">
        <f t="shared" si="48"/>
        <v>0</v>
      </c>
      <c r="M335" s="47">
        <f t="shared" si="49"/>
        <v>0</v>
      </c>
      <c r="N335" s="57"/>
      <c r="O335" s="38">
        <v>237</v>
      </c>
      <c r="P335" s="58">
        <f t="shared" si="53"/>
        <v>159978</v>
      </c>
      <c r="Q335" s="47">
        <f t="shared" si="54"/>
        <v>0</v>
      </c>
      <c r="R335" s="47">
        <f>IF(S334&lt;1,0,-'New Lease Yearly'!$K$4/'New Lease Yearly'!$L$4)</f>
        <v>0</v>
      </c>
      <c r="S335" s="47">
        <f t="shared" si="50"/>
        <v>0</v>
      </c>
      <c r="AE335"/>
      <c r="AF335" s="6"/>
    </row>
    <row r="336" spans="1:32" x14ac:dyDescent="0.25">
      <c r="A336" s="53">
        <f t="shared" si="51"/>
        <v>320</v>
      </c>
      <c r="B336" s="29">
        <f t="shared" si="45"/>
        <v>0</v>
      </c>
      <c r="C336" s="9" t="str">
        <f>IF(D336=0,"-",IF('New Lease Yearly'!$H$4="Yearly",EDATE(C335,12),IF('New Lease Yearly'!$H$4="Quarterly",EDATE(C335,3),EDATE(C335,1))))</f>
        <v>-</v>
      </c>
      <c r="D336" s="54">
        <f>IF(A336&gt;'New Lease Yearly'!$E$4,0,'New Lease Yearly'!$G$4)*((1+$M$4)^(((((IF($H$4="Yearly",ROUNDDOWN(IF(A336-($N$4)&lt;0,0,((A336-($N$4)/(($N$4))))/($N$4)),0),IF($H$4="Monthly",ROUNDDOWN(IF(A336-($N$4*12)&lt;0,0,((A336-(12*$N$4)/((12*$N$4))))/($N$4*12)),0),ROUNDDOWN(IF(A336-($N$4*4)&lt;0,0,((A336-(4*$N$4)/((4*$N$4))))/($N$4*4)),0)))))))))+(IF(A336=$E$4,$J$4,0))</f>
        <v>0</v>
      </c>
      <c r="E336" s="49">
        <f>IF(D336=0,0,1/((1+IF('New Lease Yearly'!$H$4="Yearly",'New Lease Yearly'!$D$4,IF('New Lease Yearly'!$H$4="Quarterly",'New Lease Yearly'!$D$4/4,'New Lease Yearly'!$D$4/12)))^IF($E$17=1,A335,A336)))</f>
        <v>0</v>
      </c>
      <c r="F336" s="55">
        <f t="shared" si="46"/>
        <v>0</v>
      </c>
      <c r="G336" s="56"/>
      <c r="H336" s="38">
        <f t="shared" si="52"/>
        <v>320</v>
      </c>
      <c r="I336" s="9" t="str">
        <f t="shared" si="47"/>
        <v>-</v>
      </c>
      <c r="J336" s="47">
        <f>IF(H336&gt;'New Lease Yearly'!$E$4,0,M335)</f>
        <v>0</v>
      </c>
      <c r="K336" s="47">
        <f>IF(IF('New Lease Yearly'!$H$4="Yearly",J336*'New Lease Yearly'!$D$4,IF('New Lease Yearly'!$H$4="Quarterly",J336*('New Lease Yearly'!$D$4/4),J336*'New Lease Yearly'!$D$4/12))&gt;0,IF('New Lease Yearly'!$H$4="Yearly",J336*'New Lease Yearly'!$D$4,IF('New Lease Yearly'!$H$4="Quarterly",J336*('New Lease Yearly'!$D$4/4),J336*'New Lease Yearly'!$D$4/12)),-L336-J336)</f>
        <v>0</v>
      </c>
      <c r="L336" s="47">
        <f t="shared" si="48"/>
        <v>0</v>
      </c>
      <c r="M336" s="47">
        <f t="shared" si="49"/>
        <v>0</v>
      </c>
      <c r="N336" s="57"/>
      <c r="O336" s="38">
        <v>237</v>
      </c>
      <c r="P336" s="58">
        <f t="shared" si="53"/>
        <v>160343</v>
      </c>
      <c r="Q336" s="47">
        <f t="shared" si="54"/>
        <v>0</v>
      </c>
      <c r="R336" s="47">
        <f>IF(S335&lt;1,0,-'New Lease Yearly'!$K$4/'New Lease Yearly'!$L$4)</f>
        <v>0</v>
      </c>
      <c r="S336" s="47">
        <f t="shared" si="50"/>
        <v>0</v>
      </c>
      <c r="AE336"/>
      <c r="AF336" s="6"/>
    </row>
    <row r="337" spans="1:32" x14ac:dyDescent="0.25">
      <c r="A337" s="53">
        <f t="shared" si="51"/>
        <v>321</v>
      </c>
      <c r="B337" s="29">
        <f t="shared" ref="B337:B400" si="55">IF(C337="-",0,YEAR(C337))</f>
        <v>0</v>
      </c>
      <c r="C337" s="9" t="str">
        <f>IF(D337=0,"-",IF('New Lease Yearly'!$H$4="Yearly",EDATE(C336,12),IF('New Lease Yearly'!$H$4="Quarterly",EDATE(C336,3),EDATE(C336,1))))</f>
        <v>-</v>
      </c>
      <c r="D337" s="54">
        <f>IF(A337&gt;'New Lease Yearly'!$E$4,0,'New Lease Yearly'!$G$4)*((1+$M$4)^(((((IF($H$4="Yearly",ROUNDDOWN(IF(A337-($N$4)&lt;0,0,((A337-($N$4)/(($N$4))))/($N$4)),0),IF($H$4="Monthly",ROUNDDOWN(IF(A337-($N$4*12)&lt;0,0,((A337-(12*$N$4)/((12*$N$4))))/($N$4*12)),0),ROUNDDOWN(IF(A337-($N$4*4)&lt;0,0,((A337-(4*$N$4)/((4*$N$4))))/($N$4*4)),0)))))))))+(IF(A337=$E$4,$J$4,0))</f>
        <v>0</v>
      </c>
      <c r="E337" s="49">
        <f>IF(D337=0,0,1/((1+IF('New Lease Yearly'!$H$4="Yearly",'New Lease Yearly'!$D$4,IF('New Lease Yearly'!$H$4="Quarterly",'New Lease Yearly'!$D$4/4,'New Lease Yearly'!$D$4/12)))^IF($E$17=1,A336,A337)))</f>
        <v>0</v>
      </c>
      <c r="F337" s="55">
        <f t="shared" ref="F337:F400" si="56">D337*E337</f>
        <v>0</v>
      </c>
      <c r="G337" s="56"/>
      <c r="H337" s="38">
        <f t="shared" si="52"/>
        <v>321</v>
      </c>
      <c r="I337" s="9" t="str">
        <f t="shared" ref="I337:I400" si="57">C337</f>
        <v>-</v>
      </c>
      <c r="J337" s="47">
        <f>IF(H337&gt;'New Lease Yearly'!$E$4,0,M336)</f>
        <v>0</v>
      </c>
      <c r="K337" s="47">
        <f>IF(IF('New Lease Yearly'!$H$4="Yearly",J337*'New Lease Yearly'!$D$4,IF('New Lease Yearly'!$H$4="Quarterly",J337*('New Lease Yearly'!$D$4/4),J337*'New Lease Yearly'!$D$4/12))&gt;0,IF('New Lease Yearly'!$H$4="Yearly",J337*'New Lease Yearly'!$D$4,IF('New Lease Yearly'!$H$4="Quarterly",J337*('New Lease Yearly'!$D$4/4),J337*'New Lease Yearly'!$D$4/12)),-L337-J337)</f>
        <v>0</v>
      </c>
      <c r="L337" s="47">
        <f t="shared" si="48"/>
        <v>0</v>
      </c>
      <c r="M337" s="47">
        <f t="shared" si="49"/>
        <v>0</v>
      </c>
      <c r="N337" s="57"/>
      <c r="O337" s="38">
        <v>237</v>
      </c>
      <c r="P337" s="58">
        <f t="shared" si="53"/>
        <v>160708</v>
      </c>
      <c r="Q337" s="47">
        <f t="shared" si="54"/>
        <v>0</v>
      </c>
      <c r="R337" s="47">
        <f>IF(S336&lt;1,0,-'New Lease Yearly'!$K$4/'New Lease Yearly'!$L$4)</f>
        <v>0</v>
      </c>
      <c r="S337" s="47">
        <f t="shared" si="50"/>
        <v>0</v>
      </c>
      <c r="AE337"/>
      <c r="AF337" s="6"/>
    </row>
    <row r="338" spans="1:32" x14ac:dyDescent="0.25">
      <c r="A338" s="53">
        <f t="shared" si="51"/>
        <v>322</v>
      </c>
      <c r="B338" s="29">
        <f t="shared" si="55"/>
        <v>0</v>
      </c>
      <c r="C338" s="9" t="str">
        <f>IF(D338=0,"-",IF('New Lease Yearly'!$H$4="Yearly",EDATE(C337,12),IF('New Lease Yearly'!$H$4="Quarterly",EDATE(C337,3),EDATE(C337,1))))</f>
        <v>-</v>
      </c>
      <c r="D338" s="54">
        <f>IF(A338&gt;'New Lease Yearly'!$E$4,0,'New Lease Yearly'!$G$4)*((1+$M$4)^(((((IF($H$4="Yearly",ROUNDDOWN(IF(A338-($N$4)&lt;0,0,((A338-($N$4)/(($N$4))))/($N$4)),0),IF($H$4="Monthly",ROUNDDOWN(IF(A338-($N$4*12)&lt;0,0,((A338-(12*$N$4)/((12*$N$4))))/($N$4*12)),0),ROUNDDOWN(IF(A338-($N$4*4)&lt;0,0,((A338-(4*$N$4)/((4*$N$4))))/($N$4*4)),0)))))))))+(IF(A338=$E$4,$J$4,0))</f>
        <v>0</v>
      </c>
      <c r="E338" s="49">
        <f>IF(D338=0,0,1/((1+IF('New Lease Yearly'!$H$4="Yearly",'New Lease Yearly'!$D$4,IF('New Lease Yearly'!$H$4="Quarterly",'New Lease Yearly'!$D$4/4,'New Lease Yearly'!$D$4/12)))^IF($E$17=1,A337,A338)))</f>
        <v>0</v>
      </c>
      <c r="F338" s="55">
        <f t="shared" si="56"/>
        <v>0</v>
      </c>
      <c r="G338" s="56"/>
      <c r="H338" s="38">
        <f t="shared" si="52"/>
        <v>322</v>
      </c>
      <c r="I338" s="9" t="str">
        <f t="shared" si="57"/>
        <v>-</v>
      </c>
      <c r="J338" s="47">
        <f>IF(H338&gt;'New Lease Yearly'!$E$4,0,M337)</f>
        <v>0</v>
      </c>
      <c r="K338" s="47">
        <f>IF(IF('New Lease Yearly'!$H$4="Yearly",J338*'New Lease Yearly'!$D$4,IF('New Lease Yearly'!$H$4="Quarterly",J338*('New Lease Yearly'!$D$4/4),J338*'New Lease Yearly'!$D$4/12))&gt;0,IF('New Lease Yearly'!$H$4="Yearly",J338*'New Lease Yearly'!$D$4,IF('New Lease Yearly'!$H$4="Quarterly",J338*('New Lease Yearly'!$D$4/4),J338*'New Lease Yearly'!$D$4/12)),-L338-J338)</f>
        <v>0</v>
      </c>
      <c r="L338" s="47">
        <f t="shared" ref="L338:L401" si="58">D338</f>
        <v>0</v>
      </c>
      <c r="M338" s="47">
        <f t="shared" ref="M338:M401" si="59">J338+K338-L338</f>
        <v>0</v>
      </c>
      <c r="N338" s="57"/>
      <c r="O338" s="38">
        <v>237</v>
      </c>
      <c r="P338" s="58">
        <f t="shared" si="53"/>
        <v>161074</v>
      </c>
      <c r="Q338" s="47">
        <f t="shared" si="54"/>
        <v>0</v>
      </c>
      <c r="R338" s="47">
        <f>IF(S337&lt;1,0,-'New Lease Yearly'!$K$4/'New Lease Yearly'!$L$4)</f>
        <v>0</v>
      </c>
      <c r="S338" s="47">
        <f t="shared" ref="S338:S401" si="60">IF(S337&lt;1,0,SUM(Q338:R338))</f>
        <v>0</v>
      </c>
      <c r="AE338"/>
      <c r="AF338" s="6"/>
    </row>
    <row r="339" spans="1:32" x14ac:dyDescent="0.25">
      <c r="A339" s="53">
        <f t="shared" ref="A339:A402" si="61">A338+1</f>
        <v>323</v>
      </c>
      <c r="B339" s="29">
        <f t="shared" si="55"/>
        <v>0</v>
      </c>
      <c r="C339" s="9" t="str">
        <f>IF(D339=0,"-",IF('New Lease Yearly'!$H$4="Yearly",EDATE(C338,12),IF('New Lease Yearly'!$H$4="Quarterly",EDATE(C338,3),EDATE(C338,1))))</f>
        <v>-</v>
      </c>
      <c r="D339" s="54">
        <f>IF(A339&gt;'New Lease Yearly'!$E$4,0,'New Lease Yearly'!$G$4)*((1+$M$4)^(((((IF($H$4="Yearly",ROUNDDOWN(IF(A339-($N$4)&lt;0,0,((A339-($N$4)/(($N$4))))/($N$4)),0),IF($H$4="Monthly",ROUNDDOWN(IF(A339-($N$4*12)&lt;0,0,((A339-(12*$N$4)/((12*$N$4))))/($N$4*12)),0),ROUNDDOWN(IF(A339-($N$4*4)&lt;0,0,((A339-(4*$N$4)/((4*$N$4))))/($N$4*4)),0)))))))))+(IF(A339=$E$4,$J$4,0))</f>
        <v>0</v>
      </c>
      <c r="E339" s="49">
        <f>IF(D339=0,0,1/((1+IF('New Lease Yearly'!$H$4="Yearly",'New Lease Yearly'!$D$4,IF('New Lease Yearly'!$H$4="Quarterly",'New Lease Yearly'!$D$4/4,'New Lease Yearly'!$D$4/12)))^IF($E$17=1,A338,A339)))</f>
        <v>0</v>
      </c>
      <c r="F339" s="55">
        <f t="shared" si="56"/>
        <v>0</v>
      </c>
      <c r="G339" s="56"/>
      <c r="H339" s="38">
        <f t="shared" ref="H339:H402" si="62">H338+1</f>
        <v>323</v>
      </c>
      <c r="I339" s="9" t="str">
        <f t="shared" si="57"/>
        <v>-</v>
      </c>
      <c r="J339" s="47">
        <f>IF(H339&gt;'New Lease Yearly'!$E$4,0,M338)</f>
        <v>0</v>
      </c>
      <c r="K339" s="47">
        <f>IF(IF('New Lease Yearly'!$H$4="Yearly",J339*'New Lease Yearly'!$D$4,IF('New Lease Yearly'!$H$4="Quarterly",J339*('New Lease Yearly'!$D$4/4),J339*'New Lease Yearly'!$D$4/12))&gt;0,IF('New Lease Yearly'!$H$4="Yearly",J339*'New Lease Yearly'!$D$4,IF('New Lease Yearly'!$H$4="Quarterly",J339*('New Lease Yearly'!$D$4/4),J339*'New Lease Yearly'!$D$4/12)),-L339-J339)</f>
        <v>0</v>
      </c>
      <c r="L339" s="47">
        <f t="shared" si="58"/>
        <v>0</v>
      </c>
      <c r="M339" s="47">
        <f t="shared" si="59"/>
        <v>0</v>
      </c>
      <c r="N339" s="57"/>
      <c r="O339" s="38">
        <v>237</v>
      </c>
      <c r="P339" s="58">
        <f t="shared" ref="P339:P402" si="63">DATE(YEAR(P338)+1,MONTH(P338),DAY(P338))</f>
        <v>161439</v>
      </c>
      <c r="Q339" s="47">
        <f t="shared" ref="Q339:Q402" si="64">S338</f>
        <v>0</v>
      </c>
      <c r="R339" s="47">
        <f>IF(S338&lt;1,0,-'New Lease Yearly'!$K$4/'New Lease Yearly'!$L$4)</f>
        <v>0</v>
      </c>
      <c r="S339" s="47">
        <f t="shared" si="60"/>
        <v>0</v>
      </c>
      <c r="AE339"/>
      <c r="AF339" s="6"/>
    </row>
    <row r="340" spans="1:32" x14ac:dyDescent="0.25">
      <c r="A340" s="53">
        <f t="shared" si="61"/>
        <v>324</v>
      </c>
      <c r="B340" s="29">
        <f t="shared" si="55"/>
        <v>0</v>
      </c>
      <c r="C340" s="9" t="str">
        <f>IF(D340=0,"-",IF('New Lease Yearly'!$H$4="Yearly",EDATE(C339,12),IF('New Lease Yearly'!$H$4="Quarterly",EDATE(C339,3),EDATE(C339,1))))</f>
        <v>-</v>
      </c>
      <c r="D340" s="54">
        <f>IF(A340&gt;'New Lease Yearly'!$E$4,0,'New Lease Yearly'!$G$4)*((1+$M$4)^(((((IF($H$4="Yearly",ROUNDDOWN(IF(A340-($N$4)&lt;0,0,((A340-($N$4)/(($N$4))))/($N$4)),0),IF($H$4="Monthly",ROUNDDOWN(IF(A340-($N$4*12)&lt;0,0,((A340-(12*$N$4)/((12*$N$4))))/($N$4*12)),0),ROUNDDOWN(IF(A340-($N$4*4)&lt;0,0,((A340-(4*$N$4)/((4*$N$4))))/($N$4*4)),0)))))))))+(IF(A340=$E$4,$J$4,0))</f>
        <v>0</v>
      </c>
      <c r="E340" s="49">
        <f>IF(D340=0,0,1/((1+IF('New Lease Yearly'!$H$4="Yearly",'New Lease Yearly'!$D$4,IF('New Lease Yearly'!$H$4="Quarterly",'New Lease Yearly'!$D$4/4,'New Lease Yearly'!$D$4/12)))^IF($E$17=1,A339,A340)))</f>
        <v>0</v>
      </c>
      <c r="F340" s="55">
        <f t="shared" si="56"/>
        <v>0</v>
      </c>
      <c r="G340" s="56"/>
      <c r="H340" s="38">
        <f t="shared" si="62"/>
        <v>324</v>
      </c>
      <c r="I340" s="9" t="str">
        <f t="shared" si="57"/>
        <v>-</v>
      </c>
      <c r="J340" s="47">
        <f>IF(H340&gt;'New Lease Yearly'!$E$4,0,M339)</f>
        <v>0</v>
      </c>
      <c r="K340" s="47">
        <f>IF(IF('New Lease Yearly'!$H$4="Yearly",J340*'New Lease Yearly'!$D$4,IF('New Lease Yearly'!$H$4="Quarterly",J340*('New Lease Yearly'!$D$4/4),J340*'New Lease Yearly'!$D$4/12))&gt;0,IF('New Lease Yearly'!$H$4="Yearly",J340*'New Lease Yearly'!$D$4,IF('New Lease Yearly'!$H$4="Quarterly",J340*('New Lease Yearly'!$D$4/4),J340*'New Lease Yearly'!$D$4/12)),-L340-J340)</f>
        <v>0</v>
      </c>
      <c r="L340" s="47">
        <f t="shared" si="58"/>
        <v>0</v>
      </c>
      <c r="M340" s="47">
        <f t="shared" si="59"/>
        <v>0</v>
      </c>
      <c r="N340" s="57"/>
      <c r="O340" s="38">
        <v>237</v>
      </c>
      <c r="P340" s="58">
        <f t="shared" si="63"/>
        <v>161804</v>
      </c>
      <c r="Q340" s="47">
        <f t="shared" si="64"/>
        <v>0</v>
      </c>
      <c r="R340" s="47">
        <f>IF(S339&lt;1,0,-'New Lease Yearly'!$K$4/'New Lease Yearly'!$L$4)</f>
        <v>0</v>
      </c>
      <c r="S340" s="47">
        <f t="shared" si="60"/>
        <v>0</v>
      </c>
      <c r="AE340"/>
      <c r="AF340" s="6"/>
    </row>
    <row r="341" spans="1:32" x14ac:dyDescent="0.25">
      <c r="A341" s="53">
        <f t="shared" si="61"/>
        <v>325</v>
      </c>
      <c r="B341" s="29">
        <f t="shared" si="55"/>
        <v>0</v>
      </c>
      <c r="C341" s="9" t="str">
        <f>IF(D341=0,"-",IF('New Lease Yearly'!$H$4="Yearly",EDATE(C340,12),IF('New Lease Yearly'!$H$4="Quarterly",EDATE(C340,3),EDATE(C340,1))))</f>
        <v>-</v>
      </c>
      <c r="D341" s="54">
        <f>IF(A341&gt;'New Lease Yearly'!$E$4,0,'New Lease Yearly'!$G$4)*((1+$M$4)^(((((IF($H$4="Yearly",ROUNDDOWN(IF(A341-($N$4)&lt;0,0,((A341-($N$4)/(($N$4))))/($N$4)),0),IF($H$4="Monthly",ROUNDDOWN(IF(A341-($N$4*12)&lt;0,0,((A341-(12*$N$4)/((12*$N$4))))/($N$4*12)),0),ROUNDDOWN(IF(A341-($N$4*4)&lt;0,0,((A341-(4*$N$4)/((4*$N$4))))/($N$4*4)),0)))))))))+(IF(A341=$E$4,$J$4,0))</f>
        <v>0</v>
      </c>
      <c r="E341" s="49">
        <f>IF(D341=0,0,1/((1+IF('New Lease Yearly'!$H$4="Yearly",'New Lease Yearly'!$D$4,IF('New Lease Yearly'!$H$4="Quarterly",'New Lease Yearly'!$D$4/4,'New Lease Yearly'!$D$4/12)))^IF($E$17=1,A340,A341)))</f>
        <v>0</v>
      </c>
      <c r="F341" s="55">
        <f t="shared" si="56"/>
        <v>0</v>
      </c>
      <c r="G341" s="56"/>
      <c r="H341" s="38">
        <f t="shared" si="62"/>
        <v>325</v>
      </c>
      <c r="I341" s="9" t="str">
        <f t="shared" si="57"/>
        <v>-</v>
      </c>
      <c r="J341" s="47">
        <f>IF(H341&gt;'New Lease Yearly'!$E$4,0,M340)</f>
        <v>0</v>
      </c>
      <c r="K341" s="47">
        <f>IF(IF('New Lease Yearly'!$H$4="Yearly",J341*'New Lease Yearly'!$D$4,IF('New Lease Yearly'!$H$4="Quarterly",J341*('New Lease Yearly'!$D$4/4),J341*'New Lease Yearly'!$D$4/12))&gt;0,IF('New Lease Yearly'!$H$4="Yearly",J341*'New Lease Yearly'!$D$4,IF('New Lease Yearly'!$H$4="Quarterly",J341*('New Lease Yearly'!$D$4/4),J341*'New Lease Yearly'!$D$4/12)),-L341-J341)</f>
        <v>0</v>
      </c>
      <c r="L341" s="47">
        <f t="shared" si="58"/>
        <v>0</v>
      </c>
      <c r="M341" s="47">
        <f t="shared" si="59"/>
        <v>0</v>
      </c>
      <c r="N341" s="57"/>
      <c r="O341" s="38">
        <v>237</v>
      </c>
      <c r="P341" s="58">
        <f t="shared" si="63"/>
        <v>162169</v>
      </c>
      <c r="Q341" s="47">
        <f t="shared" si="64"/>
        <v>0</v>
      </c>
      <c r="R341" s="47">
        <f>IF(S340&lt;1,0,-'New Lease Yearly'!$K$4/'New Lease Yearly'!$L$4)</f>
        <v>0</v>
      </c>
      <c r="S341" s="47">
        <f t="shared" si="60"/>
        <v>0</v>
      </c>
      <c r="AE341"/>
      <c r="AF341" s="6"/>
    </row>
    <row r="342" spans="1:32" x14ac:dyDescent="0.25">
      <c r="A342" s="53">
        <f t="shared" si="61"/>
        <v>326</v>
      </c>
      <c r="B342" s="29">
        <f t="shared" si="55"/>
        <v>0</v>
      </c>
      <c r="C342" s="9" t="str">
        <f>IF(D342=0,"-",IF('New Lease Yearly'!$H$4="Yearly",EDATE(C341,12),IF('New Lease Yearly'!$H$4="Quarterly",EDATE(C341,3),EDATE(C341,1))))</f>
        <v>-</v>
      </c>
      <c r="D342" s="54">
        <f>IF(A342&gt;'New Lease Yearly'!$E$4,0,'New Lease Yearly'!$G$4)*((1+$M$4)^(((((IF($H$4="Yearly",ROUNDDOWN(IF(A342-($N$4)&lt;0,0,((A342-($N$4)/(($N$4))))/($N$4)),0),IF($H$4="Monthly",ROUNDDOWN(IF(A342-($N$4*12)&lt;0,0,((A342-(12*$N$4)/((12*$N$4))))/($N$4*12)),0),ROUNDDOWN(IF(A342-($N$4*4)&lt;0,0,((A342-(4*$N$4)/((4*$N$4))))/($N$4*4)),0)))))))))+(IF(A342=$E$4,$J$4,0))</f>
        <v>0</v>
      </c>
      <c r="E342" s="49">
        <f>IF(D342=0,0,1/((1+IF('New Lease Yearly'!$H$4="Yearly",'New Lease Yearly'!$D$4,IF('New Lease Yearly'!$H$4="Quarterly",'New Lease Yearly'!$D$4/4,'New Lease Yearly'!$D$4/12)))^IF($E$17=1,A341,A342)))</f>
        <v>0</v>
      </c>
      <c r="F342" s="55">
        <f t="shared" si="56"/>
        <v>0</v>
      </c>
      <c r="G342" s="56"/>
      <c r="H342" s="38">
        <f t="shared" si="62"/>
        <v>326</v>
      </c>
      <c r="I342" s="9" t="str">
        <f t="shared" si="57"/>
        <v>-</v>
      </c>
      <c r="J342" s="47">
        <f>IF(H342&gt;'New Lease Yearly'!$E$4,0,M341)</f>
        <v>0</v>
      </c>
      <c r="K342" s="47">
        <f>IF(IF('New Lease Yearly'!$H$4="Yearly",J342*'New Lease Yearly'!$D$4,IF('New Lease Yearly'!$H$4="Quarterly",J342*('New Lease Yearly'!$D$4/4),J342*'New Lease Yearly'!$D$4/12))&gt;0,IF('New Lease Yearly'!$H$4="Yearly",J342*'New Lease Yearly'!$D$4,IF('New Lease Yearly'!$H$4="Quarterly",J342*('New Lease Yearly'!$D$4/4),J342*'New Lease Yearly'!$D$4/12)),-L342-J342)</f>
        <v>0</v>
      </c>
      <c r="L342" s="47">
        <f t="shared" si="58"/>
        <v>0</v>
      </c>
      <c r="M342" s="47">
        <f t="shared" si="59"/>
        <v>0</v>
      </c>
      <c r="N342" s="57"/>
      <c r="O342" s="38">
        <v>237</v>
      </c>
      <c r="P342" s="58">
        <f t="shared" si="63"/>
        <v>162535</v>
      </c>
      <c r="Q342" s="47">
        <f t="shared" si="64"/>
        <v>0</v>
      </c>
      <c r="R342" s="47">
        <f>IF(S341&lt;1,0,-'New Lease Yearly'!$K$4/'New Lease Yearly'!$L$4)</f>
        <v>0</v>
      </c>
      <c r="S342" s="47">
        <f t="shared" si="60"/>
        <v>0</v>
      </c>
      <c r="AE342"/>
      <c r="AF342" s="6"/>
    </row>
    <row r="343" spans="1:32" x14ac:dyDescent="0.25">
      <c r="A343" s="53">
        <f t="shared" si="61"/>
        <v>327</v>
      </c>
      <c r="B343" s="29">
        <f t="shared" si="55"/>
        <v>0</v>
      </c>
      <c r="C343" s="9" t="str">
        <f>IF(D343=0,"-",IF('New Lease Yearly'!$H$4="Yearly",EDATE(C342,12),IF('New Lease Yearly'!$H$4="Quarterly",EDATE(C342,3),EDATE(C342,1))))</f>
        <v>-</v>
      </c>
      <c r="D343" s="54">
        <f>IF(A343&gt;'New Lease Yearly'!$E$4,0,'New Lease Yearly'!$G$4)*((1+$M$4)^(((((IF($H$4="Yearly",ROUNDDOWN(IF(A343-($N$4)&lt;0,0,((A343-($N$4)/(($N$4))))/($N$4)),0),IF($H$4="Monthly",ROUNDDOWN(IF(A343-($N$4*12)&lt;0,0,((A343-(12*$N$4)/((12*$N$4))))/($N$4*12)),0),ROUNDDOWN(IF(A343-($N$4*4)&lt;0,0,((A343-(4*$N$4)/((4*$N$4))))/($N$4*4)),0)))))))))+(IF(A343=$E$4,$J$4,0))</f>
        <v>0</v>
      </c>
      <c r="E343" s="49">
        <f>IF(D343=0,0,1/((1+IF('New Lease Yearly'!$H$4="Yearly",'New Lease Yearly'!$D$4,IF('New Lease Yearly'!$H$4="Quarterly",'New Lease Yearly'!$D$4/4,'New Lease Yearly'!$D$4/12)))^IF($E$17=1,A342,A343)))</f>
        <v>0</v>
      </c>
      <c r="F343" s="55">
        <f t="shared" si="56"/>
        <v>0</v>
      </c>
      <c r="G343" s="56"/>
      <c r="H343" s="38">
        <f t="shared" si="62"/>
        <v>327</v>
      </c>
      <c r="I343" s="9" t="str">
        <f t="shared" si="57"/>
        <v>-</v>
      </c>
      <c r="J343" s="47">
        <f>IF(H343&gt;'New Lease Yearly'!$E$4,0,M342)</f>
        <v>0</v>
      </c>
      <c r="K343" s="47">
        <f>IF(IF('New Lease Yearly'!$H$4="Yearly",J343*'New Lease Yearly'!$D$4,IF('New Lease Yearly'!$H$4="Quarterly",J343*('New Lease Yearly'!$D$4/4),J343*'New Lease Yearly'!$D$4/12))&gt;0,IF('New Lease Yearly'!$H$4="Yearly",J343*'New Lease Yearly'!$D$4,IF('New Lease Yearly'!$H$4="Quarterly",J343*('New Lease Yearly'!$D$4/4),J343*'New Lease Yearly'!$D$4/12)),-L343-J343)</f>
        <v>0</v>
      </c>
      <c r="L343" s="47">
        <f t="shared" si="58"/>
        <v>0</v>
      </c>
      <c r="M343" s="47">
        <f t="shared" si="59"/>
        <v>0</v>
      </c>
      <c r="N343" s="57"/>
      <c r="O343" s="38">
        <v>237</v>
      </c>
      <c r="P343" s="58">
        <f t="shared" si="63"/>
        <v>162900</v>
      </c>
      <c r="Q343" s="47">
        <f t="shared" si="64"/>
        <v>0</v>
      </c>
      <c r="R343" s="47">
        <f>IF(S342&lt;1,0,-'New Lease Yearly'!$K$4/'New Lease Yearly'!$L$4)</f>
        <v>0</v>
      </c>
      <c r="S343" s="47">
        <f t="shared" si="60"/>
        <v>0</v>
      </c>
      <c r="AE343"/>
      <c r="AF343" s="6"/>
    </row>
    <row r="344" spans="1:32" x14ac:dyDescent="0.25">
      <c r="A344" s="53">
        <f t="shared" si="61"/>
        <v>328</v>
      </c>
      <c r="B344" s="29">
        <f t="shared" si="55"/>
        <v>0</v>
      </c>
      <c r="C344" s="9" t="str">
        <f>IF(D344=0,"-",IF('New Lease Yearly'!$H$4="Yearly",EDATE(C343,12),IF('New Lease Yearly'!$H$4="Quarterly",EDATE(C343,3),EDATE(C343,1))))</f>
        <v>-</v>
      </c>
      <c r="D344" s="54">
        <f>IF(A344&gt;'New Lease Yearly'!$E$4,0,'New Lease Yearly'!$G$4)*((1+$M$4)^(((((IF($H$4="Yearly",ROUNDDOWN(IF(A344-($N$4)&lt;0,0,((A344-($N$4)/(($N$4))))/($N$4)),0),IF($H$4="Monthly",ROUNDDOWN(IF(A344-($N$4*12)&lt;0,0,((A344-(12*$N$4)/((12*$N$4))))/($N$4*12)),0),ROUNDDOWN(IF(A344-($N$4*4)&lt;0,0,((A344-(4*$N$4)/((4*$N$4))))/($N$4*4)),0)))))))))+(IF(A344=$E$4,$J$4,0))</f>
        <v>0</v>
      </c>
      <c r="E344" s="49">
        <f>IF(D344=0,0,1/((1+IF('New Lease Yearly'!$H$4="Yearly",'New Lease Yearly'!$D$4,IF('New Lease Yearly'!$H$4="Quarterly",'New Lease Yearly'!$D$4/4,'New Lease Yearly'!$D$4/12)))^IF($E$17=1,A343,A344)))</f>
        <v>0</v>
      </c>
      <c r="F344" s="55">
        <f t="shared" si="56"/>
        <v>0</v>
      </c>
      <c r="G344" s="56"/>
      <c r="H344" s="38">
        <f t="shared" si="62"/>
        <v>328</v>
      </c>
      <c r="I344" s="9" t="str">
        <f t="shared" si="57"/>
        <v>-</v>
      </c>
      <c r="J344" s="47">
        <f>IF(H344&gt;'New Lease Yearly'!$E$4,0,M343)</f>
        <v>0</v>
      </c>
      <c r="K344" s="47">
        <f>IF(IF('New Lease Yearly'!$H$4="Yearly",J344*'New Lease Yearly'!$D$4,IF('New Lease Yearly'!$H$4="Quarterly",J344*('New Lease Yearly'!$D$4/4),J344*'New Lease Yearly'!$D$4/12))&gt;0,IF('New Lease Yearly'!$H$4="Yearly",J344*'New Lease Yearly'!$D$4,IF('New Lease Yearly'!$H$4="Quarterly",J344*('New Lease Yearly'!$D$4/4),J344*'New Lease Yearly'!$D$4/12)),-L344-J344)</f>
        <v>0</v>
      </c>
      <c r="L344" s="47">
        <f t="shared" si="58"/>
        <v>0</v>
      </c>
      <c r="M344" s="47">
        <f t="shared" si="59"/>
        <v>0</v>
      </c>
      <c r="N344" s="57"/>
      <c r="O344" s="38">
        <v>237</v>
      </c>
      <c r="P344" s="58">
        <f t="shared" si="63"/>
        <v>163265</v>
      </c>
      <c r="Q344" s="47">
        <f t="shared" si="64"/>
        <v>0</v>
      </c>
      <c r="R344" s="47">
        <f>IF(S343&lt;1,0,-'New Lease Yearly'!$K$4/'New Lease Yearly'!$L$4)</f>
        <v>0</v>
      </c>
      <c r="S344" s="47">
        <f t="shared" si="60"/>
        <v>0</v>
      </c>
      <c r="AE344"/>
      <c r="AF344" s="6"/>
    </row>
    <row r="345" spans="1:32" x14ac:dyDescent="0.25">
      <c r="A345" s="53">
        <f t="shared" si="61"/>
        <v>329</v>
      </c>
      <c r="B345" s="29">
        <f t="shared" si="55"/>
        <v>0</v>
      </c>
      <c r="C345" s="9" t="str">
        <f>IF(D345=0,"-",IF('New Lease Yearly'!$H$4="Yearly",EDATE(C344,12),IF('New Lease Yearly'!$H$4="Quarterly",EDATE(C344,3),EDATE(C344,1))))</f>
        <v>-</v>
      </c>
      <c r="D345" s="54">
        <f>IF(A345&gt;'New Lease Yearly'!$E$4,0,'New Lease Yearly'!$G$4)*((1+$M$4)^(((((IF($H$4="Yearly",ROUNDDOWN(IF(A345-($N$4)&lt;0,0,((A345-($N$4)/(($N$4))))/($N$4)),0),IF($H$4="Monthly",ROUNDDOWN(IF(A345-($N$4*12)&lt;0,0,((A345-(12*$N$4)/((12*$N$4))))/($N$4*12)),0),ROUNDDOWN(IF(A345-($N$4*4)&lt;0,0,((A345-(4*$N$4)/((4*$N$4))))/($N$4*4)),0)))))))))+(IF(A345=$E$4,$J$4,0))</f>
        <v>0</v>
      </c>
      <c r="E345" s="49">
        <f>IF(D345=0,0,1/((1+IF('New Lease Yearly'!$H$4="Yearly",'New Lease Yearly'!$D$4,IF('New Lease Yearly'!$H$4="Quarterly",'New Lease Yearly'!$D$4/4,'New Lease Yearly'!$D$4/12)))^IF($E$17=1,A344,A345)))</f>
        <v>0</v>
      </c>
      <c r="F345" s="55">
        <f t="shared" si="56"/>
        <v>0</v>
      </c>
      <c r="G345" s="56"/>
      <c r="H345" s="38">
        <f t="shared" si="62"/>
        <v>329</v>
      </c>
      <c r="I345" s="9" t="str">
        <f t="shared" si="57"/>
        <v>-</v>
      </c>
      <c r="J345" s="47">
        <f>IF(H345&gt;'New Lease Yearly'!$E$4,0,M344)</f>
        <v>0</v>
      </c>
      <c r="K345" s="47">
        <f>IF(IF('New Lease Yearly'!$H$4="Yearly",J345*'New Lease Yearly'!$D$4,IF('New Lease Yearly'!$H$4="Quarterly",J345*('New Lease Yearly'!$D$4/4),J345*'New Lease Yearly'!$D$4/12))&gt;0,IF('New Lease Yearly'!$H$4="Yearly",J345*'New Lease Yearly'!$D$4,IF('New Lease Yearly'!$H$4="Quarterly",J345*('New Lease Yearly'!$D$4/4),J345*'New Lease Yearly'!$D$4/12)),-L345-J345)</f>
        <v>0</v>
      </c>
      <c r="L345" s="47">
        <f t="shared" si="58"/>
        <v>0</v>
      </c>
      <c r="M345" s="47">
        <f t="shared" si="59"/>
        <v>0</v>
      </c>
      <c r="N345" s="57"/>
      <c r="O345" s="38">
        <v>237</v>
      </c>
      <c r="P345" s="58">
        <f t="shared" si="63"/>
        <v>163630</v>
      </c>
      <c r="Q345" s="47">
        <f t="shared" si="64"/>
        <v>0</v>
      </c>
      <c r="R345" s="47">
        <f>IF(S344&lt;1,0,-'New Lease Yearly'!$K$4/'New Lease Yearly'!$L$4)</f>
        <v>0</v>
      </c>
      <c r="S345" s="47">
        <f t="shared" si="60"/>
        <v>0</v>
      </c>
      <c r="AE345"/>
      <c r="AF345" s="6"/>
    </row>
    <row r="346" spans="1:32" x14ac:dyDescent="0.25">
      <c r="A346" s="53">
        <f t="shared" si="61"/>
        <v>330</v>
      </c>
      <c r="B346" s="29">
        <f t="shared" si="55"/>
        <v>0</v>
      </c>
      <c r="C346" s="9" t="str">
        <f>IF(D346=0,"-",IF('New Lease Yearly'!$H$4="Yearly",EDATE(C345,12),IF('New Lease Yearly'!$H$4="Quarterly",EDATE(C345,3),EDATE(C345,1))))</f>
        <v>-</v>
      </c>
      <c r="D346" s="54">
        <f>IF(A346&gt;'New Lease Yearly'!$E$4,0,'New Lease Yearly'!$G$4)*((1+$M$4)^(((((IF($H$4="Yearly",ROUNDDOWN(IF(A346-($N$4)&lt;0,0,((A346-($N$4)/(($N$4))))/($N$4)),0),IF($H$4="Monthly",ROUNDDOWN(IF(A346-($N$4*12)&lt;0,0,((A346-(12*$N$4)/((12*$N$4))))/($N$4*12)),0),ROUNDDOWN(IF(A346-($N$4*4)&lt;0,0,((A346-(4*$N$4)/((4*$N$4))))/($N$4*4)),0)))))))))+(IF(A346=$E$4,$J$4,0))</f>
        <v>0</v>
      </c>
      <c r="E346" s="49">
        <f>IF(D346=0,0,1/((1+IF('New Lease Yearly'!$H$4="Yearly",'New Lease Yearly'!$D$4,IF('New Lease Yearly'!$H$4="Quarterly",'New Lease Yearly'!$D$4/4,'New Lease Yearly'!$D$4/12)))^IF($E$17=1,A345,A346)))</f>
        <v>0</v>
      </c>
      <c r="F346" s="55">
        <f t="shared" si="56"/>
        <v>0</v>
      </c>
      <c r="G346" s="56"/>
      <c r="H346" s="38">
        <f t="shared" si="62"/>
        <v>330</v>
      </c>
      <c r="I346" s="9" t="str">
        <f t="shared" si="57"/>
        <v>-</v>
      </c>
      <c r="J346" s="47">
        <f>IF(H346&gt;'New Lease Yearly'!$E$4,0,M345)</f>
        <v>0</v>
      </c>
      <c r="K346" s="47">
        <f>IF(IF('New Lease Yearly'!$H$4="Yearly",J346*'New Lease Yearly'!$D$4,IF('New Lease Yearly'!$H$4="Quarterly",J346*('New Lease Yearly'!$D$4/4),J346*'New Lease Yearly'!$D$4/12))&gt;0,IF('New Lease Yearly'!$H$4="Yearly",J346*'New Lease Yearly'!$D$4,IF('New Lease Yearly'!$H$4="Quarterly",J346*('New Lease Yearly'!$D$4/4),J346*'New Lease Yearly'!$D$4/12)),-L346-J346)</f>
        <v>0</v>
      </c>
      <c r="L346" s="47">
        <f t="shared" si="58"/>
        <v>0</v>
      </c>
      <c r="M346" s="47">
        <f t="shared" si="59"/>
        <v>0</v>
      </c>
      <c r="N346" s="57"/>
      <c r="O346" s="38">
        <v>237</v>
      </c>
      <c r="P346" s="58">
        <f t="shared" si="63"/>
        <v>163996</v>
      </c>
      <c r="Q346" s="47">
        <f t="shared" si="64"/>
        <v>0</v>
      </c>
      <c r="R346" s="47">
        <f>IF(S345&lt;1,0,-'New Lease Yearly'!$K$4/'New Lease Yearly'!$L$4)</f>
        <v>0</v>
      </c>
      <c r="S346" s="47">
        <f t="shared" si="60"/>
        <v>0</v>
      </c>
      <c r="AE346"/>
      <c r="AF346" s="6"/>
    </row>
    <row r="347" spans="1:32" x14ac:dyDescent="0.25">
      <c r="A347" s="53">
        <f t="shared" si="61"/>
        <v>331</v>
      </c>
      <c r="B347" s="29">
        <f t="shared" si="55"/>
        <v>0</v>
      </c>
      <c r="C347" s="9" t="str">
        <f>IF(D347=0,"-",IF('New Lease Yearly'!$H$4="Yearly",EDATE(C346,12),IF('New Lease Yearly'!$H$4="Quarterly",EDATE(C346,3),EDATE(C346,1))))</f>
        <v>-</v>
      </c>
      <c r="D347" s="54">
        <f>IF(A347&gt;'New Lease Yearly'!$E$4,0,'New Lease Yearly'!$G$4)*((1+$M$4)^(((((IF($H$4="Yearly",ROUNDDOWN(IF(A347-($N$4)&lt;0,0,((A347-($N$4)/(($N$4))))/($N$4)),0),IF($H$4="Monthly",ROUNDDOWN(IF(A347-($N$4*12)&lt;0,0,((A347-(12*$N$4)/((12*$N$4))))/($N$4*12)),0),ROUNDDOWN(IF(A347-($N$4*4)&lt;0,0,((A347-(4*$N$4)/((4*$N$4))))/($N$4*4)),0)))))))))+(IF(A347=$E$4,$J$4,0))</f>
        <v>0</v>
      </c>
      <c r="E347" s="49">
        <f>IF(D347=0,0,1/((1+IF('New Lease Yearly'!$H$4="Yearly",'New Lease Yearly'!$D$4,IF('New Lease Yearly'!$H$4="Quarterly",'New Lease Yearly'!$D$4/4,'New Lease Yearly'!$D$4/12)))^IF($E$17=1,A346,A347)))</f>
        <v>0</v>
      </c>
      <c r="F347" s="55">
        <f t="shared" si="56"/>
        <v>0</v>
      </c>
      <c r="G347" s="56"/>
      <c r="H347" s="38">
        <f t="shared" si="62"/>
        <v>331</v>
      </c>
      <c r="I347" s="9" t="str">
        <f t="shared" si="57"/>
        <v>-</v>
      </c>
      <c r="J347" s="47">
        <f>IF(H347&gt;'New Lease Yearly'!$E$4,0,M346)</f>
        <v>0</v>
      </c>
      <c r="K347" s="47">
        <f>IF(IF('New Lease Yearly'!$H$4="Yearly",J347*'New Lease Yearly'!$D$4,IF('New Lease Yearly'!$H$4="Quarterly",J347*('New Lease Yearly'!$D$4/4),J347*'New Lease Yearly'!$D$4/12))&gt;0,IF('New Lease Yearly'!$H$4="Yearly",J347*'New Lease Yearly'!$D$4,IF('New Lease Yearly'!$H$4="Quarterly",J347*('New Lease Yearly'!$D$4/4),J347*'New Lease Yearly'!$D$4/12)),-L347-J347)</f>
        <v>0</v>
      </c>
      <c r="L347" s="47">
        <f t="shared" si="58"/>
        <v>0</v>
      </c>
      <c r="M347" s="47">
        <f t="shared" si="59"/>
        <v>0</v>
      </c>
      <c r="N347" s="57"/>
      <c r="O347" s="38">
        <v>237</v>
      </c>
      <c r="P347" s="58">
        <f t="shared" si="63"/>
        <v>164361</v>
      </c>
      <c r="Q347" s="47">
        <f t="shared" si="64"/>
        <v>0</v>
      </c>
      <c r="R347" s="47">
        <f>IF(S346&lt;1,0,-'New Lease Yearly'!$K$4/'New Lease Yearly'!$L$4)</f>
        <v>0</v>
      </c>
      <c r="S347" s="47">
        <f t="shared" si="60"/>
        <v>0</v>
      </c>
      <c r="AE347"/>
      <c r="AF347" s="6"/>
    </row>
    <row r="348" spans="1:32" x14ac:dyDescent="0.25">
      <c r="A348" s="53">
        <f t="shared" si="61"/>
        <v>332</v>
      </c>
      <c r="B348" s="29">
        <f t="shared" si="55"/>
        <v>0</v>
      </c>
      <c r="C348" s="9" t="str">
        <f>IF(D348=0,"-",IF('New Lease Yearly'!$H$4="Yearly",EDATE(C347,12),IF('New Lease Yearly'!$H$4="Quarterly",EDATE(C347,3),EDATE(C347,1))))</f>
        <v>-</v>
      </c>
      <c r="D348" s="54">
        <f>IF(A348&gt;'New Lease Yearly'!$E$4,0,'New Lease Yearly'!$G$4)*((1+$M$4)^(((((IF($H$4="Yearly",ROUNDDOWN(IF(A348-($N$4)&lt;0,0,((A348-($N$4)/(($N$4))))/($N$4)),0),IF($H$4="Monthly",ROUNDDOWN(IF(A348-($N$4*12)&lt;0,0,((A348-(12*$N$4)/((12*$N$4))))/($N$4*12)),0),ROUNDDOWN(IF(A348-($N$4*4)&lt;0,0,((A348-(4*$N$4)/((4*$N$4))))/($N$4*4)),0)))))))))+(IF(A348=$E$4,$J$4,0))</f>
        <v>0</v>
      </c>
      <c r="E348" s="49">
        <f>IF(D348=0,0,1/((1+IF('New Lease Yearly'!$H$4="Yearly",'New Lease Yearly'!$D$4,IF('New Lease Yearly'!$H$4="Quarterly",'New Lease Yearly'!$D$4/4,'New Lease Yearly'!$D$4/12)))^IF($E$17=1,A347,A348)))</f>
        <v>0</v>
      </c>
      <c r="F348" s="55">
        <f t="shared" si="56"/>
        <v>0</v>
      </c>
      <c r="G348" s="56"/>
      <c r="H348" s="38">
        <f t="shared" si="62"/>
        <v>332</v>
      </c>
      <c r="I348" s="9" t="str">
        <f t="shared" si="57"/>
        <v>-</v>
      </c>
      <c r="J348" s="47">
        <f>IF(H348&gt;'New Lease Yearly'!$E$4,0,M347)</f>
        <v>0</v>
      </c>
      <c r="K348" s="47">
        <f>IF(IF('New Lease Yearly'!$H$4="Yearly",J348*'New Lease Yearly'!$D$4,IF('New Lease Yearly'!$H$4="Quarterly",J348*('New Lease Yearly'!$D$4/4),J348*'New Lease Yearly'!$D$4/12))&gt;0,IF('New Lease Yearly'!$H$4="Yearly",J348*'New Lease Yearly'!$D$4,IF('New Lease Yearly'!$H$4="Quarterly",J348*('New Lease Yearly'!$D$4/4),J348*'New Lease Yearly'!$D$4/12)),-L348-J348)</f>
        <v>0</v>
      </c>
      <c r="L348" s="47">
        <f t="shared" si="58"/>
        <v>0</v>
      </c>
      <c r="M348" s="47">
        <f t="shared" si="59"/>
        <v>0</v>
      </c>
      <c r="N348" s="57"/>
      <c r="O348" s="38">
        <v>237</v>
      </c>
      <c r="P348" s="58">
        <f t="shared" si="63"/>
        <v>164726</v>
      </c>
      <c r="Q348" s="47">
        <f t="shared" si="64"/>
        <v>0</v>
      </c>
      <c r="R348" s="47">
        <f>IF(S347&lt;1,0,-'New Lease Yearly'!$K$4/'New Lease Yearly'!$L$4)</f>
        <v>0</v>
      </c>
      <c r="S348" s="47">
        <f t="shared" si="60"/>
        <v>0</v>
      </c>
      <c r="AE348"/>
      <c r="AF348" s="6"/>
    </row>
    <row r="349" spans="1:32" x14ac:dyDescent="0.25">
      <c r="A349" s="53">
        <f t="shared" si="61"/>
        <v>333</v>
      </c>
      <c r="B349" s="29">
        <f t="shared" si="55"/>
        <v>0</v>
      </c>
      <c r="C349" s="9" t="str">
        <f>IF(D349=0,"-",IF('New Lease Yearly'!$H$4="Yearly",EDATE(C348,12),IF('New Lease Yearly'!$H$4="Quarterly",EDATE(C348,3),EDATE(C348,1))))</f>
        <v>-</v>
      </c>
      <c r="D349" s="54">
        <f>IF(A349&gt;'New Lease Yearly'!$E$4,0,'New Lease Yearly'!$G$4)*((1+$M$4)^(((((IF($H$4="Yearly",ROUNDDOWN(IF(A349-($N$4)&lt;0,0,((A349-($N$4)/(($N$4))))/($N$4)),0),IF($H$4="Monthly",ROUNDDOWN(IF(A349-($N$4*12)&lt;0,0,((A349-(12*$N$4)/((12*$N$4))))/($N$4*12)),0),ROUNDDOWN(IF(A349-($N$4*4)&lt;0,0,((A349-(4*$N$4)/((4*$N$4))))/($N$4*4)),0)))))))))+(IF(A349=$E$4,$J$4,0))</f>
        <v>0</v>
      </c>
      <c r="E349" s="49">
        <f>IF(D349=0,0,1/((1+IF('New Lease Yearly'!$H$4="Yearly",'New Lease Yearly'!$D$4,IF('New Lease Yearly'!$H$4="Quarterly",'New Lease Yearly'!$D$4/4,'New Lease Yearly'!$D$4/12)))^IF($E$17=1,A348,A349)))</f>
        <v>0</v>
      </c>
      <c r="F349" s="55">
        <f t="shared" si="56"/>
        <v>0</v>
      </c>
      <c r="G349" s="56"/>
      <c r="H349" s="38">
        <f t="shared" si="62"/>
        <v>333</v>
      </c>
      <c r="I349" s="9" t="str">
        <f t="shared" si="57"/>
        <v>-</v>
      </c>
      <c r="J349" s="47">
        <f>IF(H349&gt;'New Lease Yearly'!$E$4,0,M348)</f>
        <v>0</v>
      </c>
      <c r="K349" s="47">
        <f>IF(IF('New Lease Yearly'!$H$4="Yearly",J349*'New Lease Yearly'!$D$4,IF('New Lease Yearly'!$H$4="Quarterly",J349*('New Lease Yearly'!$D$4/4),J349*'New Lease Yearly'!$D$4/12))&gt;0,IF('New Lease Yearly'!$H$4="Yearly",J349*'New Lease Yearly'!$D$4,IF('New Lease Yearly'!$H$4="Quarterly",J349*('New Lease Yearly'!$D$4/4),J349*'New Lease Yearly'!$D$4/12)),-L349-J349)</f>
        <v>0</v>
      </c>
      <c r="L349" s="47">
        <f t="shared" si="58"/>
        <v>0</v>
      </c>
      <c r="M349" s="47">
        <f t="shared" si="59"/>
        <v>0</v>
      </c>
      <c r="N349" s="57"/>
      <c r="O349" s="38">
        <v>237</v>
      </c>
      <c r="P349" s="58">
        <f t="shared" si="63"/>
        <v>165091</v>
      </c>
      <c r="Q349" s="47">
        <f t="shared" si="64"/>
        <v>0</v>
      </c>
      <c r="R349" s="47">
        <f>IF(S348&lt;1,0,-'New Lease Yearly'!$K$4/'New Lease Yearly'!$L$4)</f>
        <v>0</v>
      </c>
      <c r="S349" s="47">
        <f t="shared" si="60"/>
        <v>0</v>
      </c>
      <c r="AE349"/>
      <c r="AF349" s="6"/>
    </row>
    <row r="350" spans="1:32" x14ac:dyDescent="0.25">
      <c r="A350" s="53">
        <f t="shared" si="61"/>
        <v>334</v>
      </c>
      <c r="B350" s="29">
        <f t="shared" si="55"/>
        <v>0</v>
      </c>
      <c r="C350" s="9" t="str">
        <f>IF(D350=0,"-",IF('New Lease Yearly'!$H$4="Yearly",EDATE(C349,12),IF('New Lease Yearly'!$H$4="Quarterly",EDATE(C349,3),EDATE(C349,1))))</f>
        <v>-</v>
      </c>
      <c r="D350" s="54">
        <f>IF(A350&gt;'New Lease Yearly'!$E$4,0,'New Lease Yearly'!$G$4)*((1+$M$4)^(((((IF($H$4="Yearly",ROUNDDOWN(IF(A350-($N$4)&lt;0,0,((A350-($N$4)/(($N$4))))/($N$4)),0),IF($H$4="Monthly",ROUNDDOWN(IF(A350-($N$4*12)&lt;0,0,((A350-(12*$N$4)/((12*$N$4))))/($N$4*12)),0),ROUNDDOWN(IF(A350-($N$4*4)&lt;0,0,((A350-(4*$N$4)/((4*$N$4))))/($N$4*4)),0)))))))))+(IF(A350=$E$4,$J$4,0))</f>
        <v>0</v>
      </c>
      <c r="E350" s="49">
        <f>IF(D350=0,0,1/((1+IF('New Lease Yearly'!$H$4="Yearly",'New Lease Yearly'!$D$4,IF('New Lease Yearly'!$H$4="Quarterly",'New Lease Yearly'!$D$4/4,'New Lease Yearly'!$D$4/12)))^IF($E$17=1,A349,A350)))</f>
        <v>0</v>
      </c>
      <c r="F350" s="55">
        <f t="shared" si="56"/>
        <v>0</v>
      </c>
      <c r="G350" s="56"/>
      <c r="H350" s="38">
        <f t="shared" si="62"/>
        <v>334</v>
      </c>
      <c r="I350" s="9" t="str">
        <f t="shared" si="57"/>
        <v>-</v>
      </c>
      <c r="J350" s="47">
        <f>IF(H350&gt;'New Lease Yearly'!$E$4,0,M349)</f>
        <v>0</v>
      </c>
      <c r="K350" s="47">
        <f>IF(IF('New Lease Yearly'!$H$4="Yearly",J350*'New Lease Yearly'!$D$4,IF('New Lease Yearly'!$H$4="Quarterly",J350*('New Lease Yearly'!$D$4/4),J350*'New Lease Yearly'!$D$4/12))&gt;0,IF('New Lease Yearly'!$H$4="Yearly",J350*'New Lease Yearly'!$D$4,IF('New Lease Yearly'!$H$4="Quarterly",J350*('New Lease Yearly'!$D$4/4),J350*'New Lease Yearly'!$D$4/12)),-L350-J350)</f>
        <v>0</v>
      </c>
      <c r="L350" s="47">
        <f t="shared" si="58"/>
        <v>0</v>
      </c>
      <c r="M350" s="47">
        <f t="shared" si="59"/>
        <v>0</v>
      </c>
      <c r="N350" s="57"/>
      <c r="O350" s="38">
        <v>237</v>
      </c>
      <c r="P350" s="58">
        <f t="shared" si="63"/>
        <v>165457</v>
      </c>
      <c r="Q350" s="47">
        <f t="shared" si="64"/>
        <v>0</v>
      </c>
      <c r="R350" s="47">
        <f>IF(S349&lt;1,0,-'New Lease Yearly'!$K$4/'New Lease Yearly'!$L$4)</f>
        <v>0</v>
      </c>
      <c r="S350" s="47">
        <f t="shared" si="60"/>
        <v>0</v>
      </c>
      <c r="AE350"/>
      <c r="AF350" s="6"/>
    </row>
    <row r="351" spans="1:32" x14ac:dyDescent="0.25">
      <c r="A351" s="53">
        <f t="shared" si="61"/>
        <v>335</v>
      </c>
      <c r="B351" s="29">
        <f t="shared" si="55"/>
        <v>0</v>
      </c>
      <c r="C351" s="9" t="str">
        <f>IF(D351=0,"-",IF('New Lease Yearly'!$H$4="Yearly",EDATE(C350,12),IF('New Lease Yearly'!$H$4="Quarterly",EDATE(C350,3),EDATE(C350,1))))</f>
        <v>-</v>
      </c>
      <c r="D351" s="54">
        <f>IF(A351&gt;'New Lease Yearly'!$E$4,0,'New Lease Yearly'!$G$4)*((1+$M$4)^(((((IF($H$4="Yearly",ROUNDDOWN(IF(A351-($N$4)&lt;0,0,((A351-($N$4)/(($N$4))))/($N$4)),0),IF($H$4="Monthly",ROUNDDOWN(IF(A351-($N$4*12)&lt;0,0,((A351-(12*$N$4)/((12*$N$4))))/($N$4*12)),0),ROUNDDOWN(IF(A351-($N$4*4)&lt;0,0,((A351-(4*$N$4)/((4*$N$4))))/($N$4*4)),0)))))))))+(IF(A351=$E$4,$J$4,0))</f>
        <v>0</v>
      </c>
      <c r="E351" s="49">
        <f>IF(D351=0,0,1/((1+IF('New Lease Yearly'!$H$4="Yearly",'New Lease Yearly'!$D$4,IF('New Lease Yearly'!$H$4="Quarterly",'New Lease Yearly'!$D$4/4,'New Lease Yearly'!$D$4/12)))^IF($E$17=1,A350,A351)))</f>
        <v>0</v>
      </c>
      <c r="F351" s="55">
        <f t="shared" si="56"/>
        <v>0</v>
      </c>
      <c r="G351" s="56"/>
      <c r="H351" s="38">
        <f t="shared" si="62"/>
        <v>335</v>
      </c>
      <c r="I351" s="9" t="str">
        <f t="shared" si="57"/>
        <v>-</v>
      </c>
      <c r="J351" s="47">
        <f>IF(H351&gt;'New Lease Yearly'!$E$4,0,M350)</f>
        <v>0</v>
      </c>
      <c r="K351" s="47">
        <f>IF(IF('New Lease Yearly'!$H$4="Yearly",J351*'New Lease Yearly'!$D$4,IF('New Lease Yearly'!$H$4="Quarterly",J351*('New Lease Yearly'!$D$4/4),J351*'New Lease Yearly'!$D$4/12))&gt;0,IF('New Lease Yearly'!$H$4="Yearly",J351*'New Lease Yearly'!$D$4,IF('New Lease Yearly'!$H$4="Quarterly",J351*('New Lease Yearly'!$D$4/4),J351*'New Lease Yearly'!$D$4/12)),-L351-J351)</f>
        <v>0</v>
      </c>
      <c r="L351" s="47">
        <f t="shared" si="58"/>
        <v>0</v>
      </c>
      <c r="M351" s="47">
        <f t="shared" si="59"/>
        <v>0</v>
      </c>
      <c r="N351" s="57"/>
      <c r="O351" s="38">
        <v>237</v>
      </c>
      <c r="P351" s="58">
        <f t="shared" si="63"/>
        <v>165822</v>
      </c>
      <c r="Q351" s="47">
        <f t="shared" si="64"/>
        <v>0</v>
      </c>
      <c r="R351" s="47">
        <f>IF(S350&lt;1,0,-'New Lease Yearly'!$K$4/'New Lease Yearly'!$L$4)</f>
        <v>0</v>
      </c>
      <c r="S351" s="47">
        <f t="shared" si="60"/>
        <v>0</v>
      </c>
      <c r="AE351"/>
      <c r="AF351" s="6"/>
    </row>
    <row r="352" spans="1:32" x14ac:dyDescent="0.25">
      <c r="A352" s="53">
        <f t="shared" si="61"/>
        <v>336</v>
      </c>
      <c r="B352" s="29">
        <f t="shared" si="55"/>
        <v>0</v>
      </c>
      <c r="C352" s="9" t="str">
        <f>IF(D352=0,"-",IF('New Lease Yearly'!$H$4="Yearly",EDATE(C351,12),IF('New Lease Yearly'!$H$4="Quarterly",EDATE(C351,3),EDATE(C351,1))))</f>
        <v>-</v>
      </c>
      <c r="D352" s="54">
        <f>IF(A352&gt;'New Lease Yearly'!$E$4,0,'New Lease Yearly'!$G$4)*((1+$M$4)^(((((IF($H$4="Yearly",ROUNDDOWN(IF(A352-($N$4)&lt;0,0,((A352-($N$4)/(($N$4))))/($N$4)),0),IF($H$4="Monthly",ROUNDDOWN(IF(A352-($N$4*12)&lt;0,0,((A352-(12*$N$4)/((12*$N$4))))/($N$4*12)),0),ROUNDDOWN(IF(A352-($N$4*4)&lt;0,0,((A352-(4*$N$4)/((4*$N$4))))/($N$4*4)),0)))))))))+(IF(A352=$E$4,$J$4,0))</f>
        <v>0</v>
      </c>
      <c r="E352" s="49">
        <f>IF(D352=0,0,1/((1+IF('New Lease Yearly'!$H$4="Yearly",'New Lease Yearly'!$D$4,IF('New Lease Yearly'!$H$4="Quarterly",'New Lease Yearly'!$D$4/4,'New Lease Yearly'!$D$4/12)))^IF($E$17=1,A351,A352)))</f>
        <v>0</v>
      </c>
      <c r="F352" s="55">
        <f t="shared" si="56"/>
        <v>0</v>
      </c>
      <c r="G352" s="56"/>
      <c r="H352" s="38">
        <f t="shared" si="62"/>
        <v>336</v>
      </c>
      <c r="I352" s="9" t="str">
        <f t="shared" si="57"/>
        <v>-</v>
      </c>
      <c r="J352" s="47">
        <f>IF(H352&gt;'New Lease Yearly'!$E$4,0,M351)</f>
        <v>0</v>
      </c>
      <c r="K352" s="47">
        <f>IF(IF('New Lease Yearly'!$H$4="Yearly",J352*'New Lease Yearly'!$D$4,IF('New Lease Yearly'!$H$4="Quarterly",J352*('New Lease Yearly'!$D$4/4),J352*'New Lease Yearly'!$D$4/12))&gt;0,IF('New Lease Yearly'!$H$4="Yearly",J352*'New Lease Yearly'!$D$4,IF('New Lease Yearly'!$H$4="Quarterly",J352*('New Lease Yearly'!$D$4/4),J352*'New Lease Yearly'!$D$4/12)),-L352-J352)</f>
        <v>0</v>
      </c>
      <c r="L352" s="47">
        <f t="shared" si="58"/>
        <v>0</v>
      </c>
      <c r="M352" s="47">
        <f t="shared" si="59"/>
        <v>0</v>
      </c>
      <c r="N352" s="57"/>
      <c r="O352" s="38">
        <v>237</v>
      </c>
      <c r="P352" s="58">
        <f t="shared" si="63"/>
        <v>166187</v>
      </c>
      <c r="Q352" s="47">
        <f t="shared" si="64"/>
        <v>0</v>
      </c>
      <c r="R352" s="47">
        <f>IF(S351&lt;1,0,-'New Lease Yearly'!$K$4/'New Lease Yearly'!$L$4)</f>
        <v>0</v>
      </c>
      <c r="S352" s="47">
        <f t="shared" si="60"/>
        <v>0</v>
      </c>
      <c r="AE352"/>
      <c r="AF352" s="6"/>
    </row>
    <row r="353" spans="1:32" x14ac:dyDescent="0.25">
      <c r="A353" s="53">
        <f t="shared" si="61"/>
        <v>337</v>
      </c>
      <c r="B353" s="29">
        <f t="shared" si="55"/>
        <v>0</v>
      </c>
      <c r="C353" s="9" t="str">
        <f>IF(D353=0,"-",IF('New Lease Yearly'!$H$4="Yearly",EDATE(C352,12),IF('New Lease Yearly'!$H$4="Quarterly",EDATE(C352,3),EDATE(C352,1))))</f>
        <v>-</v>
      </c>
      <c r="D353" s="54">
        <f>IF(A353&gt;'New Lease Yearly'!$E$4,0,'New Lease Yearly'!$G$4)*((1+$M$4)^(((((IF($H$4="Yearly",ROUNDDOWN(IF(A353-($N$4)&lt;0,0,((A353-($N$4)/(($N$4))))/($N$4)),0),IF($H$4="Monthly",ROUNDDOWN(IF(A353-($N$4*12)&lt;0,0,((A353-(12*$N$4)/((12*$N$4))))/($N$4*12)),0),ROUNDDOWN(IF(A353-($N$4*4)&lt;0,0,((A353-(4*$N$4)/((4*$N$4))))/($N$4*4)),0)))))))))+(IF(A353=$E$4,$J$4,0))</f>
        <v>0</v>
      </c>
      <c r="E353" s="49">
        <f>IF(D353=0,0,1/((1+IF('New Lease Yearly'!$H$4="Yearly",'New Lease Yearly'!$D$4,IF('New Lease Yearly'!$H$4="Quarterly",'New Lease Yearly'!$D$4/4,'New Lease Yearly'!$D$4/12)))^IF($E$17=1,A352,A353)))</f>
        <v>0</v>
      </c>
      <c r="F353" s="55">
        <f t="shared" si="56"/>
        <v>0</v>
      </c>
      <c r="G353" s="56"/>
      <c r="H353" s="38">
        <f t="shared" si="62"/>
        <v>337</v>
      </c>
      <c r="I353" s="9" t="str">
        <f t="shared" si="57"/>
        <v>-</v>
      </c>
      <c r="J353" s="47">
        <f>IF(H353&gt;'New Lease Yearly'!$E$4,0,M352)</f>
        <v>0</v>
      </c>
      <c r="K353" s="47">
        <f>IF(IF('New Lease Yearly'!$H$4="Yearly",J353*'New Lease Yearly'!$D$4,IF('New Lease Yearly'!$H$4="Quarterly",J353*('New Lease Yearly'!$D$4/4),J353*'New Lease Yearly'!$D$4/12))&gt;0,IF('New Lease Yearly'!$H$4="Yearly",J353*'New Lease Yearly'!$D$4,IF('New Lease Yearly'!$H$4="Quarterly",J353*('New Lease Yearly'!$D$4/4),J353*'New Lease Yearly'!$D$4/12)),-L353-J353)</f>
        <v>0</v>
      </c>
      <c r="L353" s="47">
        <f t="shared" si="58"/>
        <v>0</v>
      </c>
      <c r="M353" s="47">
        <f t="shared" si="59"/>
        <v>0</v>
      </c>
      <c r="N353" s="57"/>
      <c r="O353" s="38">
        <v>237</v>
      </c>
      <c r="P353" s="58">
        <f t="shared" si="63"/>
        <v>166552</v>
      </c>
      <c r="Q353" s="47">
        <f t="shared" si="64"/>
        <v>0</v>
      </c>
      <c r="R353" s="47">
        <f>IF(S352&lt;1,0,-'New Lease Yearly'!$K$4/'New Lease Yearly'!$L$4)</f>
        <v>0</v>
      </c>
      <c r="S353" s="47">
        <f t="shared" si="60"/>
        <v>0</v>
      </c>
      <c r="AE353"/>
      <c r="AF353" s="6"/>
    </row>
    <row r="354" spans="1:32" x14ac:dyDescent="0.25">
      <c r="A354" s="53">
        <f t="shared" si="61"/>
        <v>338</v>
      </c>
      <c r="B354" s="29">
        <f t="shared" si="55"/>
        <v>0</v>
      </c>
      <c r="C354" s="9" t="str">
        <f>IF(D354=0,"-",IF('New Lease Yearly'!$H$4="Yearly",EDATE(C353,12),IF('New Lease Yearly'!$H$4="Quarterly",EDATE(C353,3),EDATE(C353,1))))</f>
        <v>-</v>
      </c>
      <c r="D354" s="54">
        <f>IF(A354&gt;'New Lease Yearly'!$E$4,0,'New Lease Yearly'!$G$4)*((1+$M$4)^(((((IF($H$4="Yearly",ROUNDDOWN(IF(A354-($N$4)&lt;0,0,((A354-($N$4)/(($N$4))))/($N$4)),0),IF($H$4="Monthly",ROUNDDOWN(IF(A354-($N$4*12)&lt;0,0,((A354-(12*$N$4)/((12*$N$4))))/($N$4*12)),0),ROUNDDOWN(IF(A354-($N$4*4)&lt;0,0,((A354-(4*$N$4)/((4*$N$4))))/($N$4*4)),0)))))))))+(IF(A354=$E$4,$J$4,0))</f>
        <v>0</v>
      </c>
      <c r="E354" s="49">
        <f>IF(D354=0,0,1/((1+IF('New Lease Yearly'!$H$4="Yearly",'New Lease Yearly'!$D$4,IF('New Lease Yearly'!$H$4="Quarterly",'New Lease Yearly'!$D$4/4,'New Lease Yearly'!$D$4/12)))^IF($E$17=1,A353,A354)))</f>
        <v>0</v>
      </c>
      <c r="F354" s="55">
        <f t="shared" si="56"/>
        <v>0</v>
      </c>
      <c r="G354" s="56"/>
      <c r="H354" s="38">
        <f t="shared" si="62"/>
        <v>338</v>
      </c>
      <c r="I354" s="9" t="str">
        <f t="shared" si="57"/>
        <v>-</v>
      </c>
      <c r="J354" s="47">
        <f>IF(H354&gt;'New Lease Yearly'!$E$4,0,M353)</f>
        <v>0</v>
      </c>
      <c r="K354" s="47">
        <f>IF(IF('New Lease Yearly'!$H$4="Yearly",J354*'New Lease Yearly'!$D$4,IF('New Lease Yearly'!$H$4="Quarterly",J354*('New Lease Yearly'!$D$4/4),J354*'New Lease Yearly'!$D$4/12))&gt;0,IF('New Lease Yearly'!$H$4="Yearly",J354*'New Lease Yearly'!$D$4,IF('New Lease Yearly'!$H$4="Quarterly",J354*('New Lease Yearly'!$D$4/4),J354*'New Lease Yearly'!$D$4/12)),-L354-J354)</f>
        <v>0</v>
      </c>
      <c r="L354" s="47">
        <f t="shared" si="58"/>
        <v>0</v>
      </c>
      <c r="M354" s="47">
        <f t="shared" si="59"/>
        <v>0</v>
      </c>
      <c r="N354" s="57"/>
      <c r="O354" s="38">
        <v>237</v>
      </c>
      <c r="P354" s="58">
        <f t="shared" si="63"/>
        <v>166918</v>
      </c>
      <c r="Q354" s="47">
        <f t="shared" si="64"/>
        <v>0</v>
      </c>
      <c r="R354" s="47">
        <f>IF(S353&lt;1,0,-'New Lease Yearly'!$K$4/'New Lease Yearly'!$L$4)</f>
        <v>0</v>
      </c>
      <c r="S354" s="47">
        <f t="shared" si="60"/>
        <v>0</v>
      </c>
      <c r="AE354"/>
      <c r="AF354" s="6"/>
    </row>
    <row r="355" spans="1:32" x14ac:dyDescent="0.25">
      <c r="A355" s="53">
        <f t="shared" si="61"/>
        <v>339</v>
      </c>
      <c r="B355" s="29">
        <f t="shared" si="55"/>
        <v>0</v>
      </c>
      <c r="C355" s="9" t="str">
        <f>IF(D355=0,"-",IF('New Lease Yearly'!$H$4="Yearly",EDATE(C354,12),IF('New Lease Yearly'!$H$4="Quarterly",EDATE(C354,3),EDATE(C354,1))))</f>
        <v>-</v>
      </c>
      <c r="D355" s="54">
        <f>IF(A355&gt;'New Lease Yearly'!$E$4,0,'New Lease Yearly'!$G$4)*((1+$M$4)^(((((IF($H$4="Yearly",ROUNDDOWN(IF(A355-($N$4)&lt;0,0,((A355-($N$4)/(($N$4))))/($N$4)),0),IF($H$4="Monthly",ROUNDDOWN(IF(A355-($N$4*12)&lt;0,0,((A355-(12*$N$4)/((12*$N$4))))/($N$4*12)),0),ROUNDDOWN(IF(A355-($N$4*4)&lt;0,0,((A355-(4*$N$4)/((4*$N$4))))/($N$4*4)),0)))))))))+(IF(A355=$E$4,$J$4,0))</f>
        <v>0</v>
      </c>
      <c r="E355" s="49">
        <f>IF(D355=0,0,1/((1+IF('New Lease Yearly'!$H$4="Yearly",'New Lease Yearly'!$D$4,IF('New Lease Yearly'!$H$4="Quarterly",'New Lease Yearly'!$D$4/4,'New Lease Yearly'!$D$4/12)))^IF($E$17=1,A354,A355)))</f>
        <v>0</v>
      </c>
      <c r="F355" s="55">
        <f t="shared" si="56"/>
        <v>0</v>
      </c>
      <c r="G355" s="56"/>
      <c r="H355" s="38">
        <f t="shared" si="62"/>
        <v>339</v>
      </c>
      <c r="I355" s="9" t="str">
        <f t="shared" si="57"/>
        <v>-</v>
      </c>
      <c r="J355" s="47">
        <f>IF(H355&gt;'New Lease Yearly'!$E$4,0,M354)</f>
        <v>0</v>
      </c>
      <c r="K355" s="47">
        <f>IF(IF('New Lease Yearly'!$H$4="Yearly",J355*'New Lease Yearly'!$D$4,IF('New Lease Yearly'!$H$4="Quarterly",J355*('New Lease Yearly'!$D$4/4),J355*'New Lease Yearly'!$D$4/12))&gt;0,IF('New Lease Yearly'!$H$4="Yearly",J355*'New Lease Yearly'!$D$4,IF('New Lease Yearly'!$H$4="Quarterly",J355*('New Lease Yearly'!$D$4/4),J355*'New Lease Yearly'!$D$4/12)),-L355-J355)</f>
        <v>0</v>
      </c>
      <c r="L355" s="47">
        <f t="shared" si="58"/>
        <v>0</v>
      </c>
      <c r="M355" s="47">
        <f t="shared" si="59"/>
        <v>0</v>
      </c>
      <c r="N355" s="57"/>
      <c r="O355" s="38">
        <v>237</v>
      </c>
      <c r="P355" s="58">
        <f t="shared" si="63"/>
        <v>167283</v>
      </c>
      <c r="Q355" s="47">
        <f t="shared" si="64"/>
        <v>0</v>
      </c>
      <c r="R355" s="47">
        <f>IF(S354&lt;1,0,-'New Lease Yearly'!$K$4/'New Lease Yearly'!$L$4)</f>
        <v>0</v>
      </c>
      <c r="S355" s="47">
        <f t="shared" si="60"/>
        <v>0</v>
      </c>
      <c r="AE355"/>
      <c r="AF355" s="6"/>
    </row>
    <row r="356" spans="1:32" x14ac:dyDescent="0.25">
      <c r="A356" s="53">
        <f t="shared" si="61"/>
        <v>340</v>
      </c>
      <c r="B356" s="29">
        <f t="shared" si="55"/>
        <v>0</v>
      </c>
      <c r="C356" s="9" t="str">
        <f>IF(D356=0,"-",IF('New Lease Yearly'!$H$4="Yearly",EDATE(C355,12),IF('New Lease Yearly'!$H$4="Quarterly",EDATE(C355,3),EDATE(C355,1))))</f>
        <v>-</v>
      </c>
      <c r="D356" s="54">
        <f>IF(A356&gt;'New Lease Yearly'!$E$4,0,'New Lease Yearly'!$G$4)*((1+$M$4)^(((((IF($H$4="Yearly",ROUNDDOWN(IF(A356-($N$4)&lt;0,0,((A356-($N$4)/(($N$4))))/($N$4)),0),IF($H$4="Monthly",ROUNDDOWN(IF(A356-($N$4*12)&lt;0,0,((A356-(12*$N$4)/((12*$N$4))))/($N$4*12)),0),ROUNDDOWN(IF(A356-($N$4*4)&lt;0,0,((A356-(4*$N$4)/((4*$N$4))))/($N$4*4)),0)))))))))+(IF(A356=$E$4,$J$4,0))</f>
        <v>0</v>
      </c>
      <c r="E356" s="49">
        <f>IF(D356=0,0,1/((1+IF('New Lease Yearly'!$H$4="Yearly",'New Lease Yearly'!$D$4,IF('New Lease Yearly'!$H$4="Quarterly",'New Lease Yearly'!$D$4/4,'New Lease Yearly'!$D$4/12)))^IF($E$17=1,A355,A356)))</f>
        <v>0</v>
      </c>
      <c r="F356" s="55">
        <f t="shared" si="56"/>
        <v>0</v>
      </c>
      <c r="G356" s="56"/>
      <c r="H356" s="38">
        <f t="shared" si="62"/>
        <v>340</v>
      </c>
      <c r="I356" s="9" t="str">
        <f t="shared" si="57"/>
        <v>-</v>
      </c>
      <c r="J356" s="47">
        <f>IF(H356&gt;'New Lease Yearly'!$E$4,0,M355)</f>
        <v>0</v>
      </c>
      <c r="K356" s="47">
        <f>IF(IF('New Lease Yearly'!$H$4="Yearly",J356*'New Lease Yearly'!$D$4,IF('New Lease Yearly'!$H$4="Quarterly",J356*('New Lease Yearly'!$D$4/4),J356*'New Lease Yearly'!$D$4/12))&gt;0,IF('New Lease Yearly'!$H$4="Yearly",J356*'New Lease Yearly'!$D$4,IF('New Lease Yearly'!$H$4="Quarterly",J356*('New Lease Yearly'!$D$4/4),J356*'New Lease Yearly'!$D$4/12)),-L356-J356)</f>
        <v>0</v>
      </c>
      <c r="L356" s="47">
        <f t="shared" si="58"/>
        <v>0</v>
      </c>
      <c r="M356" s="47">
        <f t="shared" si="59"/>
        <v>0</v>
      </c>
      <c r="N356" s="57"/>
      <c r="O356" s="38">
        <v>237</v>
      </c>
      <c r="P356" s="58">
        <f t="shared" si="63"/>
        <v>167648</v>
      </c>
      <c r="Q356" s="47">
        <f t="shared" si="64"/>
        <v>0</v>
      </c>
      <c r="R356" s="47">
        <f>IF(S355&lt;1,0,-'New Lease Yearly'!$K$4/'New Lease Yearly'!$L$4)</f>
        <v>0</v>
      </c>
      <c r="S356" s="47">
        <f t="shared" si="60"/>
        <v>0</v>
      </c>
      <c r="AE356"/>
      <c r="AF356" s="6"/>
    </row>
    <row r="357" spans="1:32" x14ac:dyDescent="0.25">
      <c r="A357" s="53">
        <f t="shared" si="61"/>
        <v>341</v>
      </c>
      <c r="B357" s="29">
        <f t="shared" si="55"/>
        <v>0</v>
      </c>
      <c r="C357" s="9" t="str">
        <f>IF(D357=0,"-",IF('New Lease Yearly'!$H$4="Yearly",EDATE(C356,12),IF('New Lease Yearly'!$H$4="Quarterly",EDATE(C356,3),EDATE(C356,1))))</f>
        <v>-</v>
      </c>
      <c r="D357" s="54">
        <f>IF(A357&gt;'New Lease Yearly'!$E$4,0,'New Lease Yearly'!$G$4)*((1+$M$4)^(((((IF($H$4="Yearly",ROUNDDOWN(IF(A357-($N$4)&lt;0,0,((A357-($N$4)/(($N$4))))/($N$4)),0),IF($H$4="Monthly",ROUNDDOWN(IF(A357-($N$4*12)&lt;0,0,((A357-(12*$N$4)/((12*$N$4))))/($N$4*12)),0),ROUNDDOWN(IF(A357-($N$4*4)&lt;0,0,((A357-(4*$N$4)/((4*$N$4))))/($N$4*4)),0)))))))))+(IF(A357=$E$4,$J$4,0))</f>
        <v>0</v>
      </c>
      <c r="E357" s="49">
        <f>IF(D357=0,0,1/((1+IF('New Lease Yearly'!$H$4="Yearly",'New Lease Yearly'!$D$4,IF('New Lease Yearly'!$H$4="Quarterly",'New Lease Yearly'!$D$4/4,'New Lease Yearly'!$D$4/12)))^IF($E$17=1,A356,A357)))</f>
        <v>0</v>
      </c>
      <c r="F357" s="55">
        <f t="shared" si="56"/>
        <v>0</v>
      </c>
      <c r="G357" s="56"/>
      <c r="H357" s="38">
        <f t="shared" si="62"/>
        <v>341</v>
      </c>
      <c r="I357" s="9" t="str">
        <f t="shared" si="57"/>
        <v>-</v>
      </c>
      <c r="J357" s="47">
        <f>IF(H357&gt;'New Lease Yearly'!$E$4,0,M356)</f>
        <v>0</v>
      </c>
      <c r="K357" s="47">
        <f>IF(IF('New Lease Yearly'!$H$4="Yearly",J357*'New Lease Yearly'!$D$4,IF('New Lease Yearly'!$H$4="Quarterly",J357*('New Lease Yearly'!$D$4/4),J357*'New Lease Yearly'!$D$4/12))&gt;0,IF('New Lease Yearly'!$H$4="Yearly",J357*'New Lease Yearly'!$D$4,IF('New Lease Yearly'!$H$4="Quarterly",J357*('New Lease Yearly'!$D$4/4),J357*'New Lease Yearly'!$D$4/12)),-L357-J357)</f>
        <v>0</v>
      </c>
      <c r="L357" s="47">
        <f t="shared" si="58"/>
        <v>0</v>
      </c>
      <c r="M357" s="47">
        <f t="shared" si="59"/>
        <v>0</v>
      </c>
      <c r="N357" s="57"/>
      <c r="O357" s="38">
        <v>237</v>
      </c>
      <c r="P357" s="58">
        <f t="shared" si="63"/>
        <v>168013</v>
      </c>
      <c r="Q357" s="47">
        <f t="shared" si="64"/>
        <v>0</v>
      </c>
      <c r="R357" s="47">
        <f>IF(S356&lt;1,0,-'New Lease Yearly'!$K$4/'New Lease Yearly'!$L$4)</f>
        <v>0</v>
      </c>
      <c r="S357" s="47">
        <f t="shared" si="60"/>
        <v>0</v>
      </c>
      <c r="AE357"/>
      <c r="AF357" s="6"/>
    </row>
    <row r="358" spans="1:32" x14ac:dyDescent="0.25">
      <c r="A358" s="53">
        <f t="shared" si="61"/>
        <v>342</v>
      </c>
      <c r="B358" s="29">
        <f t="shared" si="55"/>
        <v>0</v>
      </c>
      <c r="C358" s="9" t="str">
        <f>IF(D358=0,"-",IF('New Lease Yearly'!$H$4="Yearly",EDATE(C357,12),IF('New Lease Yearly'!$H$4="Quarterly",EDATE(C357,3),EDATE(C357,1))))</f>
        <v>-</v>
      </c>
      <c r="D358" s="54">
        <f>IF(A358&gt;'New Lease Yearly'!$E$4,0,'New Lease Yearly'!$G$4)*((1+$M$4)^(((((IF($H$4="Yearly",ROUNDDOWN(IF(A358-($N$4)&lt;0,0,((A358-($N$4)/(($N$4))))/($N$4)),0),IF($H$4="Monthly",ROUNDDOWN(IF(A358-($N$4*12)&lt;0,0,((A358-(12*$N$4)/((12*$N$4))))/($N$4*12)),0),ROUNDDOWN(IF(A358-($N$4*4)&lt;0,0,((A358-(4*$N$4)/((4*$N$4))))/($N$4*4)),0)))))))))+(IF(A358=$E$4,$J$4,0))</f>
        <v>0</v>
      </c>
      <c r="E358" s="49">
        <f>IF(D358=0,0,1/((1+IF('New Lease Yearly'!$H$4="Yearly",'New Lease Yearly'!$D$4,IF('New Lease Yearly'!$H$4="Quarterly",'New Lease Yearly'!$D$4/4,'New Lease Yearly'!$D$4/12)))^IF($E$17=1,A357,A358)))</f>
        <v>0</v>
      </c>
      <c r="F358" s="55">
        <f t="shared" si="56"/>
        <v>0</v>
      </c>
      <c r="G358" s="56"/>
      <c r="H358" s="38">
        <f t="shared" si="62"/>
        <v>342</v>
      </c>
      <c r="I358" s="9" t="str">
        <f t="shared" si="57"/>
        <v>-</v>
      </c>
      <c r="J358" s="47">
        <f>IF(H358&gt;'New Lease Yearly'!$E$4,0,M357)</f>
        <v>0</v>
      </c>
      <c r="K358" s="47">
        <f>IF(IF('New Lease Yearly'!$H$4="Yearly",J358*'New Lease Yearly'!$D$4,IF('New Lease Yearly'!$H$4="Quarterly",J358*('New Lease Yearly'!$D$4/4),J358*'New Lease Yearly'!$D$4/12))&gt;0,IF('New Lease Yearly'!$H$4="Yearly",J358*'New Lease Yearly'!$D$4,IF('New Lease Yearly'!$H$4="Quarterly",J358*('New Lease Yearly'!$D$4/4),J358*'New Lease Yearly'!$D$4/12)),-L358-J358)</f>
        <v>0</v>
      </c>
      <c r="L358" s="47">
        <f t="shared" si="58"/>
        <v>0</v>
      </c>
      <c r="M358" s="47">
        <f t="shared" si="59"/>
        <v>0</v>
      </c>
      <c r="N358" s="57"/>
      <c r="O358" s="38">
        <v>237</v>
      </c>
      <c r="P358" s="58">
        <f t="shared" si="63"/>
        <v>168379</v>
      </c>
      <c r="Q358" s="47">
        <f t="shared" si="64"/>
        <v>0</v>
      </c>
      <c r="R358" s="47">
        <f>IF(S357&lt;1,0,-'New Lease Yearly'!$K$4/'New Lease Yearly'!$L$4)</f>
        <v>0</v>
      </c>
      <c r="S358" s="47">
        <f t="shared" si="60"/>
        <v>0</v>
      </c>
      <c r="AE358"/>
      <c r="AF358" s="6"/>
    </row>
    <row r="359" spans="1:32" x14ac:dyDescent="0.25">
      <c r="A359" s="53">
        <f t="shared" si="61"/>
        <v>343</v>
      </c>
      <c r="B359" s="29">
        <f t="shared" si="55"/>
        <v>0</v>
      </c>
      <c r="C359" s="9" t="str">
        <f>IF(D359=0,"-",IF('New Lease Yearly'!$H$4="Yearly",EDATE(C358,12),IF('New Lease Yearly'!$H$4="Quarterly",EDATE(C358,3),EDATE(C358,1))))</f>
        <v>-</v>
      </c>
      <c r="D359" s="54">
        <f>IF(A359&gt;'New Lease Yearly'!$E$4,0,'New Lease Yearly'!$G$4)*((1+$M$4)^(((((IF($H$4="Yearly",ROUNDDOWN(IF(A359-($N$4)&lt;0,0,((A359-($N$4)/(($N$4))))/($N$4)),0),IF($H$4="Monthly",ROUNDDOWN(IF(A359-($N$4*12)&lt;0,0,((A359-(12*$N$4)/((12*$N$4))))/($N$4*12)),0),ROUNDDOWN(IF(A359-($N$4*4)&lt;0,0,((A359-(4*$N$4)/((4*$N$4))))/($N$4*4)),0)))))))))+(IF(A359=$E$4,$J$4,0))</f>
        <v>0</v>
      </c>
      <c r="E359" s="49">
        <f>IF(D359=0,0,1/((1+IF('New Lease Yearly'!$H$4="Yearly",'New Lease Yearly'!$D$4,IF('New Lease Yearly'!$H$4="Quarterly",'New Lease Yearly'!$D$4/4,'New Lease Yearly'!$D$4/12)))^IF($E$17=1,A358,A359)))</f>
        <v>0</v>
      </c>
      <c r="F359" s="55">
        <f t="shared" si="56"/>
        <v>0</v>
      </c>
      <c r="G359" s="56"/>
      <c r="H359" s="38">
        <f t="shared" si="62"/>
        <v>343</v>
      </c>
      <c r="I359" s="9" t="str">
        <f t="shared" si="57"/>
        <v>-</v>
      </c>
      <c r="J359" s="47">
        <f>IF(H359&gt;'New Lease Yearly'!$E$4,0,M358)</f>
        <v>0</v>
      </c>
      <c r="K359" s="47">
        <f>IF(IF('New Lease Yearly'!$H$4="Yearly",J359*'New Lease Yearly'!$D$4,IF('New Lease Yearly'!$H$4="Quarterly",J359*('New Lease Yearly'!$D$4/4),J359*'New Lease Yearly'!$D$4/12))&gt;0,IF('New Lease Yearly'!$H$4="Yearly",J359*'New Lease Yearly'!$D$4,IF('New Lease Yearly'!$H$4="Quarterly",J359*('New Lease Yearly'!$D$4/4),J359*'New Lease Yearly'!$D$4/12)),-L359-J359)</f>
        <v>0</v>
      </c>
      <c r="L359" s="47">
        <f t="shared" si="58"/>
        <v>0</v>
      </c>
      <c r="M359" s="47">
        <f t="shared" si="59"/>
        <v>0</v>
      </c>
      <c r="N359" s="57"/>
      <c r="O359" s="38">
        <v>237</v>
      </c>
      <c r="P359" s="58">
        <f t="shared" si="63"/>
        <v>168744</v>
      </c>
      <c r="Q359" s="47">
        <f t="shared" si="64"/>
        <v>0</v>
      </c>
      <c r="R359" s="47">
        <f>IF(S358&lt;1,0,-'New Lease Yearly'!$K$4/'New Lease Yearly'!$L$4)</f>
        <v>0</v>
      </c>
      <c r="S359" s="47">
        <f t="shared" si="60"/>
        <v>0</v>
      </c>
      <c r="AE359"/>
      <c r="AF359" s="6"/>
    </row>
    <row r="360" spans="1:32" x14ac:dyDescent="0.25">
      <c r="A360" s="53">
        <f t="shared" si="61"/>
        <v>344</v>
      </c>
      <c r="B360" s="29">
        <f t="shared" si="55"/>
        <v>0</v>
      </c>
      <c r="C360" s="9" t="str">
        <f>IF(D360=0,"-",IF('New Lease Yearly'!$H$4="Yearly",EDATE(C359,12),IF('New Lease Yearly'!$H$4="Quarterly",EDATE(C359,3),EDATE(C359,1))))</f>
        <v>-</v>
      </c>
      <c r="D360" s="54">
        <f>IF(A360&gt;'New Lease Yearly'!$E$4,0,'New Lease Yearly'!$G$4)*((1+$M$4)^(((((IF($H$4="Yearly",ROUNDDOWN(IF(A360-($N$4)&lt;0,0,((A360-($N$4)/(($N$4))))/($N$4)),0),IF($H$4="Monthly",ROUNDDOWN(IF(A360-($N$4*12)&lt;0,0,((A360-(12*$N$4)/((12*$N$4))))/($N$4*12)),0),ROUNDDOWN(IF(A360-($N$4*4)&lt;0,0,((A360-(4*$N$4)/((4*$N$4))))/($N$4*4)),0)))))))))+(IF(A360=$E$4,$J$4,0))</f>
        <v>0</v>
      </c>
      <c r="E360" s="49">
        <f>IF(D360=0,0,1/((1+IF('New Lease Yearly'!$H$4="Yearly",'New Lease Yearly'!$D$4,IF('New Lease Yearly'!$H$4="Quarterly",'New Lease Yearly'!$D$4/4,'New Lease Yearly'!$D$4/12)))^IF($E$17=1,A359,A360)))</f>
        <v>0</v>
      </c>
      <c r="F360" s="55">
        <f t="shared" si="56"/>
        <v>0</v>
      </c>
      <c r="G360" s="56"/>
      <c r="H360" s="38">
        <f t="shared" si="62"/>
        <v>344</v>
      </c>
      <c r="I360" s="9" t="str">
        <f t="shared" si="57"/>
        <v>-</v>
      </c>
      <c r="J360" s="47">
        <f>IF(H360&gt;'New Lease Yearly'!$E$4,0,M359)</f>
        <v>0</v>
      </c>
      <c r="K360" s="47">
        <f>IF(IF('New Lease Yearly'!$H$4="Yearly",J360*'New Lease Yearly'!$D$4,IF('New Lease Yearly'!$H$4="Quarterly",J360*('New Lease Yearly'!$D$4/4),J360*'New Lease Yearly'!$D$4/12))&gt;0,IF('New Lease Yearly'!$H$4="Yearly",J360*'New Lease Yearly'!$D$4,IF('New Lease Yearly'!$H$4="Quarterly",J360*('New Lease Yearly'!$D$4/4),J360*'New Lease Yearly'!$D$4/12)),-L360-J360)</f>
        <v>0</v>
      </c>
      <c r="L360" s="47">
        <f t="shared" si="58"/>
        <v>0</v>
      </c>
      <c r="M360" s="47">
        <f t="shared" si="59"/>
        <v>0</v>
      </c>
      <c r="N360" s="57"/>
      <c r="O360" s="38">
        <v>237</v>
      </c>
      <c r="P360" s="58">
        <f t="shared" si="63"/>
        <v>169109</v>
      </c>
      <c r="Q360" s="47">
        <f t="shared" si="64"/>
        <v>0</v>
      </c>
      <c r="R360" s="47">
        <f>IF(S359&lt;1,0,-'New Lease Yearly'!$K$4/'New Lease Yearly'!$L$4)</f>
        <v>0</v>
      </c>
      <c r="S360" s="47">
        <f t="shared" si="60"/>
        <v>0</v>
      </c>
      <c r="AE360"/>
      <c r="AF360" s="6"/>
    </row>
    <row r="361" spans="1:32" x14ac:dyDescent="0.25">
      <c r="A361" s="53">
        <f t="shared" si="61"/>
        <v>345</v>
      </c>
      <c r="B361" s="29">
        <f t="shared" si="55"/>
        <v>0</v>
      </c>
      <c r="C361" s="9" t="str">
        <f>IF(D361=0,"-",IF('New Lease Yearly'!$H$4="Yearly",EDATE(C360,12),IF('New Lease Yearly'!$H$4="Quarterly",EDATE(C360,3),EDATE(C360,1))))</f>
        <v>-</v>
      </c>
      <c r="D361" s="54">
        <f>IF(A361&gt;'New Lease Yearly'!$E$4,0,'New Lease Yearly'!$G$4)*((1+$M$4)^(((((IF($H$4="Yearly",ROUNDDOWN(IF(A361-($N$4)&lt;0,0,((A361-($N$4)/(($N$4))))/($N$4)),0),IF($H$4="Monthly",ROUNDDOWN(IF(A361-($N$4*12)&lt;0,0,((A361-(12*$N$4)/((12*$N$4))))/($N$4*12)),0),ROUNDDOWN(IF(A361-($N$4*4)&lt;0,0,((A361-(4*$N$4)/((4*$N$4))))/($N$4*4)),0)))))))))+(IF(A361=$E$4,$J$4,0))</f>
        <v>0</v>
      </c>
      <c r="E361" s="49">
        <f>IF(D361=0,0,1/((1+IF('New Lease Yearly'!$H$4="Yearly",'New Lease Yearly'!$D$4,IF('New Lease Yearly'!$H$4="Quarterly",'New Lease Yearly'!$D$4/4,'New Lease Yearly'!$D$4/12)))^IF($E$17=1,A360,A361)))</f>
        <v>0</v>
      </c>
      <c r="F361" s="55">
        <f t="shared" si="56"/>
        <v>0</v>
      </c>
      <c r="G361" s="56"/>
      <c r="H361" s="38">
        <f t="shared" si="62"/>
        <v>345</v>
      </c>
      <c r="I361" s="9" t="str">
        <f t="shared" si="57"/>
        <v>-</v>
      </c>
      <c r="J361" s="47">
        <f>IF(H361&gt;'New Lease Yearly'!$E$4,0,M360)</f>
        <v>0</v>
      </c>
      <c r="K361" s="47">
        <f>IF(IF('New Lease Yearly'!$H$4="Yearly",J361*'New Lease Yearly'!$D$4,IF('New Lease Yearly'!$H$4="Quarterly",J361*('New Lease Yearly'!$D$4/4),J361*'New Lease Yearly'!$D$4/12))&gt;0,IF('New Lease Yearly'!$H$4="Yearly",J361*'New Lease Yearly'!$D$4,IF('New Lease Yearly'!$H$4="Quarterly",J361*('New Lease Yearly'!$D$4/4),J361*'New Lease Yearly'!$D$4/12)),-L361-J361)</f>
        <v>0</v>
      </c>
      <c r="L361" s="47">
        <f t="shared" si="58"/>
        <v>0</v>
      </c>
      <c r="M361" s="47">
        <f t="shared" si="59"/>
        <v>0</v>
      </c>
      <c r="N361" s="57"/>
      <c r="O361" s="38">
        <v>237</v>
      </c>
      <c r="P361" s="58">
        <f t="shared" si="63"/>
        <v>169474</v>
      </c>
      <c r="Q361" s="47">
        <f t="shared" si="64"/>
        <v>0</v>
      </c>
      <c r="R361" s="47">
        <f>IF(S360&lt;1,0,-'New Lease Yearly'!$K$4/'New Lease Yearly'!$L$4)</f>
        <v>0</v>
      </c>
      <c r="S361" s="47">
        <f t="shared" si="60"/>
        <v>0</v>
      </c>
      <c r="AE361"/>
      <c r="AF361" s="6"/>
    </row>
    <row r="362" spans="1:32" x14ac:dyDescent="0.25">
      <c r="A362" s="53">
        <f t="shared" si="61"/>
        <v>346</v>
      </c>
      <c r="B362" s="29">
        <f t="shared" si="55"/>
        <v>0</v>
      </c>
      <c r="C362" s="9" t="str">
        <f>IF(D362=0,"-",IF('New Lease Yearly'!$H$4="Yearly",EDATE(C361,12),IF('New Lease Yearly'!$H$4="Quarterly",EDATE(C361,3),EDATE(C361,1))))</f>
        <v>-</v>
      </c>
      <c r="D362" s="54">
        <f>IF(A362&gt;'New Lease Yearly'!$E$4,0,'New Lease Yearly'!$G$4)*((1+$M$4)^(((((IF($H$4="Yearly",ROUNDDOWN(IF(A362-($N$4)&lt;0,0,((A362-($N$4)/(($N$4))))/($N$4)),0),IF($H$4="Monthly",ROUNDDOWN(IF(A362-($N$4*12)&lt;0,0,((A362-(12*$N$4)/((12*$N$4))))/($N$4*12)),0),ROUNDDOWN(IF(A362-($N$4*4)&lt;0,0,((A362-(4*$N$4)/((4*$N$4))))/($N$4*4)),0)))))))))+(IF(A362=$E$4,$J$4,0))</f>
        <v>0</v>
      </c>
      <c r="E362" s="49">
        <f>IF(D362=0,0,1/((1+IF('New Lease Yearly'!$H$4="Yearly",'New Lease Yearly'!$D$4,IF('New Lease Yearly'!$H$4="Quarterly",'New Lease Yearly'!$D$4/4,'New Lease Yearly'!$D$4/12)))^IF($E$17=1,A361,A362)))</f>
        <v>0</v>
      </c>
      <c r="F362" s="55">
        <f t="shared" si="56"/>
        <v>0</v>
      </c>
      <c r="G362" s="56"/>
      <c r="H362" s="38">
        <f t="shared" si="62"/>
        <v>346</v>
      </c>
      <c r="I362" s="9" t="str">
        <f t="shared" si="57"/>
        <v>-</v>
      </c>
      <c r="J362" s="47">
        <f>IF(H362&gt;'New Lease Yearly'!$E$4,0,M361)</f>
        <v>0</v>
      </c>
      <c r="K362" s="47">
        <f>IF(IF('New Lease Yearly'!$H$4="Yearly",J362*'New Lease Yearly'!$D$4,IF('New Lease Yearly'!$H$4="Quarterly",J362*('New Lease Yearly'!$D$4/4),J362*'New Lease Yearly'!$D$4/12))&gt;0,IF('New Lease Yearly'!$H$4="Yearly",J362*'New Lease Yearly'!$D$4,IF('New Lease Yearly'!$H$4="Quarterly",J362*('New Lease Yearly'!$D$4/4),J362*'New Lease Yearly'!$D$4/12)),-L362-J362)</f>
        <v>0</v>
      </c>
      <c r="L362" s="47">
        <f t="shared" si="58"/>
        <v>0</v>
      </c>
      <c r="M362" s="47">
        <f t="shared" si="59"/>
        <v>0</v>
      </c>
      <c r="N362" s="57"/>
      <c r="O362" s="38">
        <v>237</v>
      </c>
      <c r="P362" s="58">
        <f t="shared" si="63"/>
        <v>169840</v>
      </c>
      <c r="Q362" s="47">
        <f t="shared" si="64"/>
        <v>0</v>
      </c>
      <c r="R362" s="47">
        <f>IF(S361&lt;1,0,-'New Lease Yearly'!$K$4/'New Lease Yearly'!$L$4)</f>
        <v>0</v>
      </c>
      <c r="S362" s="47">
        <f t="shared" si="60"/>
        <v>0</v>
      </c>
      <c r="AE362"/>
      <c r="AF362" s="6"/>
    </row>
    <row r="363" spans="1:32" x14ac:dyDescent="0.25">
      <c r="A363" s="53">
        <f t="shared" si="61"/>
        <v>347</v>
      </c>
      <c r="B363" s="29">
        <f t="shared" si="55"/>
        <v>0</v>
      </c>
      <c r="C363" s="9" t="str">
        <f>IF(D363=0,"-",IF('New Lease Yearly'!$H$4="Yearly",EDATE(C362,12),IF('New Lease Yearly'!$H$4="Quarterly",EDATE(C362,3),EDATE(C362,1))))</f>
        <v>-</v>
      </c>
      <c r="D363" s="54">
        <f>IF(A363&gt;'New Lease Yearly'!$E$4,0,'New Lease Yearly'!$G$4)*((1+$M$4)^(((((IF($H$4="Yearly",ROUNDDOWN(IF(A363-($N$4)&lt;0,0,((A363-($N$4)/(($N$4))))/($N$4)),0),IF($H$4="Monthly",ROUNDDOWN(IF(A363-($N$4*12)&lt;0,0,((A363-(12*$N$4)/((12*$N$4))))/($N$4*12)),0),ROUNDDOWN(IF(A363-($N$4*4)&lt;0,0,((A363-(4*$N$4)/((4*$N$4))))/($N$4*4)),0)))))))))+(IF(A363=$E$4,$J$4,0))</f>
        <v>0</v>
      </c>
      <c r="E363" s="49">
        <f>IF(D363=0,0,1/((1+IF('New Lease Yearly'!$H$4="Yearly",'New Lease Yearly'!$D$4,IF('New Lease Yearly'!$H$4="Quarterly",'New Lease Yearly'!$D$4/4,'New Lease Yearly'!$D$4/12)))^IF($E$17=1,A362,A363)))</f>
        <v>0</v>
      </c>
      <c r="F363" s="55">
        <f t="shared" si="56"/>
        <v>0</v>
      </c>
      <c r="G363" s="56"/>
      <c r="H363" s="38">
        <f t="shared" si="62"/>
        <v>347</v>
      </c>
      <c r="I363" s="9" t="str">
        <f t="shared" si="57"/>
        <v>-</v>
      </c>
      <c r="J363" s="47">
        <f>IF(H363&gt;'New Lease Yearly'!$E$4,0,M362)</f>
        <v>0</v>
      </c>
      <c r="K363" s="47">
        <f>IF(IF('New Lease Yearly'!$H$4="Yearly",J363*'New Lease Yearly'!$D$4,IF('New Lease Yearly'!$H$4="Quarterly",J363*('New Lease Yearly'!$D$4/4),J363*'New Lease Yearly'!$D$4/12))&gt;0,IF('New Lease Yearly'!$H$4="Yearly",J363*'New Lease Yearly'!$D$4,IF('New Lease Yearly'!$H$4="Quarterly",J363*('New Lease Yearly'!$D$4/4),J363*'New Lease Yearly'!$D$4/12)),-L363-J363)</f>
        <v>0</v>
      </c>
      <c r="L363" s="47">
        <f t="shared" si="58"/>
        <v>0</v>
      </c>
      <c r="M363" s="47">
        <f t="shared" si="59"/>
        <v>0</v>
      </c>
      <c r="N363" s="57"/>
      <c r="O363" s="38">
        <v>237</v>
      </c>
      <c r="P363" s="58">
        <f t="shared" si="63"/>
        <v>170205</v>
      </c>
      <c r="Q363" s="47">
        <f t="shared" si="64"/>
        <v>0</v>
      </c>
      <c r="R363" s="47">
        <f>IF(S362&lt;1,0,-'New Lease Yearly'!$K$4/'New Lease Yearly'!$L$4)</f>
        <v>0</v>
      </c>
      <c r="S363" s="47">
        <f t="shared" si="60"/>
        <v>0</v>
      </c>
      <c r="AE363"/>
      <c r="AF363" s="6"/>
    </row>
    <row r="364" spans="1:32" x14ac:dyDescent="0.25">
      <c r="A364" s="53">
        <f t="shared" si="61"/>
        <v>348</v>
      </c>
      <c r="B364" s="29">
        <f t="shared" si="55"/>
        <v>0</v>
      </c>
      <c r="C364" s="9" t="str">
        <f>IF(D364=0,"-",IF('New Lease Yearly'!$H$4="Yearly",EDATE(C363,12),IF('New Lease Yearly'!$H$4="Quarterly",EDATE(C363,3),EDATE(C363,1))))</f>
        <v>-</v>
      </c>
      <c r="D364" s="54">
        <f>IF(A364&gt;'New Lease Yearly'!$E$4,0,'New Lease Yearly'!$G$4)*((1+$M$4)^(((((IF($H$4="Yearly",ROUNDDOWN(IF(A364-($N$4)&lt;0,0,((A364-($N$4)/(($N$4))))/($N$4)),0),IF($H$4="Monthly",ROUNDDOWN(IF(A364-($N$4*12)&lt;0,0,((A364-(12*$N$4)/((12*$N$4))))/($N$4*12)),0),ROUNDDOWN(IF(A364-($N$4*4)&lt;0,0,((A364-(4*$N$4)/((4*$N$4))))/($N$4*4)),0)))))))))+(IF(A364=$E$4,$J$4,0))</f>
        <v>0</v>
      </c>
      <c r="E364" s="49">
        <f>IF(D364=0,0,1/((1+IF('New Lease Yearly'!$H$4="Yearly",'New Lease Yearly'!$D$4,IF('New Lease Yearly'!$H$4="Quarterly",'New Lease Yearly'!$D$4/4,'New Lease Yearly'!$D$4/12)))^IF($E$17=1,A363,A364)))</f>
        <v>0</v>
      </c>
      <c r="F364" s="55">
        <f t="shared" si="56"/>
        <v>0</v>
      </c>
      <c r="G364" s="56"/>
      <c r="H364" s="38">
        <f t="shared" si="62"/>
        <v>348</v>
      </c>
      <c r="I364" s="9" t="str">
        <f t="shared" si="57"/>
        <v>-</v>
      </c>
      <c r="J364" s="47">
        <f>IF(H364&gt;'New Lease Yearly'!$E$4,0,M363)</f>
        <v>0</v>
      </c>
      <c r="K364" s="47">
        <f>IF(IF('New Lease Yearly'!$H$4="Yearly",J364*'New Lease Yearly'!$D$4,IF('New Lease Yearly'!$H$4="Quarterly",J364*('New Lease Yearly'!$D$4/4),J364*'New Lease Yearly'!$D$4/12))&gt;0,IF('New Lease Yearly'!$H$4="Yearly",J364*'New Lease Yearly'!$D$4,IF('New Lease Yearly'!$H$4="Quarterly",J364*('New Lease Yearly'!$D$4/4),J364*'New Lease Yearly'!$D$4/12)),-L364-J364)</f>
        <v>0</v>
      </c>
      <c r="L364" s="47">
        <f t="shared" si="58"/>
        <v>0</v>
      </c>
      <c r="M364" s="47">
        <f t="shared" si="59"/>
        <v>0</v>
      </c>
      <c r="N364" s="57"/>
      <c r="O364" s="38">
        <v>237</v>
      </c>
      <c r="P364" s="58">
        <f t="shared" si="63"/>
        <v>170570</v>
      </c>
      <c r="Q364" s="47">
        <f t="shared" si="64"/>
        <v>0</v>
      </c>
      <c r="R364" s="47">
        <f>IF(S363&lt;1,0,-'New Lease Yearly'!$K$4/'New Lease Yearly'!$L$4)</f>
        <v>0</v>
      </c>
      <c r="S364" s="47">
        <f t="shared" si="60"/>
        <v>0</v>
      </c>
      <c r="AE364"/>
      <c r="AF364" s="6"/>
    </row>
    <row r="365" spans="1:32" x14ac:dyDescent="0.25">
      <c r="A365" s="53">
        <f t="shared" si="61"/>
        <v>349</v>
      </c>
      <c r="B365" s="29">
        <f t="shared" si="55"/>
        <v>0</v>
      </c>
      <c r="C365" s="9" t="str">
        <f>IF(D365=0,"-",IF('New Lease Yearly'!$H$4="Yearly",EDATE(C364,12),IF('New Lease Yearly'!$H$4="Quarterly",EDATE(C364,3),EDATE(C364,1))))</f>
        <v>-</v>
      </c>
      <c r="D365" s="54">
        <f>IF(A365&gt;'New Lease Yearly'!$E$4,0,'New Lease Yearly'!$G$4)*((1+$M$4)^(((((IF($H$4="Yearly",ROUNDDOWN(IF(A365-($N$4)&lt;0,0,((A365-($N$4)/(($N$4))))/($N$4)),0),IF($H$4="Monthly",ROUNDDOWN(IF(A365-($N$4*12)&lt;0,0,((A365-(12*$N$4)/((12*$N$4))))/($N$4*12)),0),ROUNDDOWN(IF(A365-($N$4*4)&lt;0,0,((A365-(4*$N$4)/((4*$N$4))))/($N$4*4)),0)))))))))+(IF(A365=$E$4,$J$4,0))</f>
        <v>0</v>
      </c>
      <c r="E365" s="49">
        <f>IF(D365=0,0,1/((1+IF('New Lease Yearly'!$H$4="Yearly",'New Lease Yearly'!$D$4,IF('New Lease Yearly'!$H$4="Quarterly",'New Lease Yearly'!$D$4/4,'New Lease Yearly'!$D$4/12)))^IF($E$17=1,A364,A365)))</f>
        <v>0</v>
      </c>
      <c r="F365" s="55">
        <f t="shared" si="56"/>
        <v>0</v>
      </c>
      <c r="G365" s="56"/>
      <c r="H365" s="38">
        <f t="shared" si="62"/>
        <v>349</v>
      </c>
      <c r="I365" s="9" t="str">
        <f t="shared" si="57"/>
        <v>-</v>
      </c>
      <c r="J365" s="47">
        <f>IF(H365&gt;'New Lease Yearly'!$E$4,0,M364)</f>
        <v>0</v>
      </c>
      <c r="K365" s="47">
        <f>IF(IF('New Lease Yearly'!$H$4="Yearly",J365*'New Lease Yearly'!$D$4,IF('New Lease Yearly'!$H$4="Quarterly",J365*('New Lease Yearly'!$D$4/4),J365*'New Lease Yearly'!$D$4/12))&gt;0,IF('New Lease Yearly'!$H$4="Yearly",J365*'New Lease Yearly'!$D$4,IF('New Lease Yearly'!$H$4="Quarterly",J365*('New Lease Yearly'!$D$4/4),J365*'New Lease Yearly'!$D$4/12)),-L365-J365)</f>
        <v>0</v>
      </c>
      <c r="L365" s="47">
        <f t="shared" si="58"/>
        <v>0</v>
      </c>
      <c r="M365" s="47">
        <f t="shared" si="59"/>
        <v>0</v>
      </c>
      <c r="N365" s="57"/>
      <c r="O365" s="38">
        <v>237</v>
      </c>
      <c r="P365" s="58">
        <f t="shared" si="63"/>
        <v>170935</v>
      </c>
      <c r="Q365" s="47">
        <f t="shared" si="64"/>
        <v>0</v>
      </c>
      <c r="R365" s="47">
        <f>IF(S364&lt;1,0,-'New Lease Yearly'!$K$4/'New Lease Yearly'!$L$4)</f>
        <v>0</v>
      </c>
      <c r="S365" s="47">
        <f t="shared" si="60"/>
        <v>0</v>
      </c>
      <c r="AE365"/>
      <c r="AF365" s="6"/>
    </row>
    <row r="366" spans="1:32" x14ac:dyDescent="0.25">
      <c r="A366" s="53">
        <f t="shared" si="61"/>
        <v>350</v>
      </c>
      <c r="B366" s="29">
        <f t="shared" si="55"/>
        <v>0</v>
      </c>
      <c r="C366" s="9" t="str">
        <f>IF(D366=0,"-",IF('New Lease Yearly'!$H$4="Yearly",EDATE(C365,12),IF('New Lease Yearly'!$H$4="Quarterly",EDATE(C365,3),EDATE(C365,1))))</f>
        <v>-</v>
      </c>
      <c r="D366" s="54">
        <f>IF(A366&gt;'New Lease Yearly'!$E$4,0,'New Lease Yearly'!$G$4)*((1+$M$4)^(((((IF($H$4="Yearly",ROUNDDOWN(IF(A366-($N$4)&lt;0,0,((A366-($N$4)/(($N$4))))/($N$4)),0),IF($H$4="Monthly",ROUNDDOWN(IF(A366-($N$4*12)&lt;0,0,((A366-(12*$N$4)/((12*$N$4))))/($N$4*12)),0),ROUNDDOWN(IF(A366-($N$4*4)&lt;0,0,((A366-(4*$N$4)/((4*$N$4))))/($N$4*4)),0)))))))))+(IF(A366=$E$4,$J$4,0))</f>
        <v>0</v>
      </c>
      <c r="E366" s="49">
        <f>IF(D366=0,0,1/((1+IF('New Lease Yearly'!$H$4="Yearly",'New Lease Yearly'!$D$4,IF('New Lease Yearly'!$H$4="Quarterly",'New Lease Yearly'!$D$4/4,'New Lease Yearly'!$D$4/12)))^IF($E$17=1,A365,A366)))</f>
        <v>0</v>
      </c>
      <c r="F366" s="55">
        <f t="shared" si="56"/>
        <v>0</v>
      </c>
      <c r="G366" s="56"/>
      <c r="H366" s="38">
        <f t="shared" si="62"/>
        <v>350</v>
      </c>
      <c r="I366" s="9" t="str">
        <f t="shared" si="57"/>
        <v>-</v>
      </c>
      <c r="J366" s="47">
        <f>IF(H366&gt;'New Lease Yearly'!$E$4,0,M365)</f>
        <v>0</v>
      </c>
      <c r="K366" s="47">
        <f>IF(IF('New Lease Yearly'!$H$4="Yearly",J366*'New Lease Yearly'!$D$4,IF('New Lease Yearly'!$H$4="Quarterly",J366*('New Lease Yearly'!$D$4/4),J366*'New Lease Yearly'!$D$4/12))&gt;0,IF('New Lease Yearly'!$H$4="Yearly",J366*'New Lease Yearly'!$D$4,IF('New Lease Yearly'!$H$4="Quarterly",J366*('New Lease Yearly'!$D$4/4),J366*'New Lease Yearly'!$D$4/12)),-L366-J366)</f>
        <v>0</v>
      </c>
      <c r="L366" s="47">
        <f t="shared" si="58"/>
        <v>0</v>
      </c>
      <c r="M366" s="47">
        <f t="shared" si="59"/>
        <v>0</v>
      </c>
      <c r="N366" s="57"/>
      <c r="O366" s="38">
        <v>237</v>
      </c>
      <c r="P366" s="58">
        <f t="shared" si="63"/>
        <v>171301</v>
      </c>
      <c r="Q366" s="47">
        <f t="shared" si="64"/>
        <v>0</v>
      </c>
      <c r="R366" s="47">
        <f>IF(S365&lt;1,0,-'New Lease Yearly'!$K$4/'New Lease Yearly'!$L$4)</f>
        <v>0</v>
      </c>
      <c r="S366" s="47">
        <f t="shared" si="60"/>
        <v>0</v>
      </c>
      <c r="AE366"/>
      <c r="AF366" s="6"/>
    </row>
    <row r="367" spans="1:32" x14ac:dyDescent="0.25">
      <c r="A367" s="53">
        <f t="shared" si="61"/>
        <v>351</v>
      </c>
      <c r="B367" s="29">
        <f t="shared" si="55"/>
        <v>0</v>
      </c>
      <c r="C367" s="9" t="str">
        <f>IF(D367=0,"-",IF('New Lease Yearly'!$H$4="Yearly",EDATE(C366,12),IF('New Lease Yearly'!$H$4="Quarterly",EDATE(C366,3),EDATE(C366,1))))</f>
        <v>-</v>
      </c>
      <c r="D367" s="54">
        <f>IF(A367&gt;'New Lease Yearly'!$E$4,0,'New Lease Yearly'!$G$4)*((1+$M$4)^(((((IF($H$4="Yearly",ROUNDDOWN(IF(A367-($N$4)&lt;0,0,((A367-($N$4)/(($N$4))))/($N$4)),0),IF($H$4="Monthly",ROUNDDOWN(IF(A367-($N$4*12)&lt;0,0,((A367-(12*$N$4)/((12*$N$4))))/($N$4*12)),0),ROUNDDOWN(IF(A367-($N$4*4)&lt;0,0,((A367-(4*$N$4)/((4*$N$4))))/($N$4*4)),0)))))))))+(IF(A367=$E$4,$J$4,0))</f>
        <v>0</v>
      </c>
      <c r="E367" s="49">
        <f>IF(D367=0,0,1/((1+IF('New Lease Yearly'!$H$4="Yearly",'New Lease Yearly'!$D$4,IF('New Lease Yearly'!$H$4="Quarterly",'New Lease Yearly'!$D$4/4,'New Lease Yearly'!$D$4/12)))^IF($E$17=1,A366,A367)))</f>
        <v>0</v>
      </c>
      <c r="F367" s="55">
        <f t="shared" si="56"/>
        <v>0</v>
      </c>
      <c r="G367" s="56"/>
      <c r="H367" s="38">
        <f t="shared" si="62"/>
        <v>351</v>
      </c>
      <c r="I367" s="9" t="str">
        <f t="shared" si="57"/>
        <v>-</v>
      </c>
      <c r="J367" s="47">
        <f>IF(H367&gt;'New Lease Yearly'!$E$4,0,M366)</f>
        <v>0</v>
      </c>
      <c r="K367" s="47">
        <f>IF(IF('New Lease Yearly'!$H$4="Yearly",J367*'New Lease Yearly'!$D$4,IF('New Lease Yearly'!$H$4="Quarterly",J367*('New Lease Yearly'!$D$4/4),J367*'New Lease Yearly'!$D$4/12))&gt;0,IF('New Lease Yearly'!$H$4="Yearly",J367*'New Lease Yearly'!$D$4,IF('New Lease Yearly'!$H$4="Quarterly",J367*('New Lease Yearly'!$D$4/4),J367*'New Lease Yearly'!$D$4/12)),-L367-J367)</f>
        <v>0</v>
      </c>
      <c r="L367" s="47">
        <f t="shared" si="58"/>
        <v>0</v>
      </c>
      <c r="M367" s="47">
        <f t="shared" si="59"/>
        <v>0</v>
      </c>
      <c r="N367" s="57"/>
      <c r="O367" s="38">
        <v>237</v>
      </c>
      <c r="P367" s="58">
        <f t="shared" si="63"/>
        <v>171666</v>
      </c>
      <c r="Q367" s="47">
        <f t="shared" si="64"/>
        <v>0</v>
      </c>
      <c r="R367" s="47">
        <f>IF(S366&lt;1,0,-'New Lease Yearly'!$K$4/'New Lease Yearly'!$L$4)</f>
        <v>0</v>
      </c>
      <c r="S367" s="47">
        <f t="shared" si="60"/>
        <v>0</v>
      </c>
      <c r="AE367"/>
      <c r="AF367" s="6"/>
    </row>
    <row r="368" spans="1:32" x14ac:dyDescent="0.25">
      <c r="A368" s="53">
        <f t="shared" si="61"/>
        <v>352</v>
      </c>
      <c r="B368" s="29">
        <f t="shared" si="55"/>
        <v>0</v>
      </c>
      <c r="C368" s="9" t="str">
        <f>IF(D368=0,"-",IF('New Lease Yearly'!$H$4="Yearly",EDATE(C367,12),IF('New Lease Yearly'!$H$4="Quarterly",EDATE(C367,3),EDATE(C367,1))))</f>
        <v>-</v>
      </c>
      <c r="D368" s="54">
        <f>IF(A368&gt;'New Lease Yearly'!$E$4,0,'New Lease Yearly'!$G$4)*((1+$M$4)^(((((IF($H$4="Yearly",ROUNDDOWN(IF(A368-($N$4)&lt;0,0,((A368-($N$4)/(($N$4))))/($N$4)),0),IF($H$4="Monthly",ROUNDDOWN(IF(A368-($N$4*12)&lt;0,0,((A368-(12*$N$4)/((12*$N$4))))/($N$4*12)),0),ROUNDDOWN(IF(A368-($N$4*4)&lt;0,0,((A368-(4*$N$4)/((4*$N$4))))/($N$4*4)),0)))))))))+(IF(A368=$E$4,$J$4,0))</f>
        <v>0</v>
      </c>
      <c r="E368" s="49">
        <f>IF(D368=0,0,1/((1+IF('New Lease Yearly'!$H$4="Yearly",'New Lease Yearly'!$D$4,IF('New Lease Yearly'!$H$4="Quarterly",'New Lease Yearly'!$D$4/4,'New Lease Yearly'!$D$4/12)))^IF($E$17=1,A367,A368)))</f>
        <v>0</v>
      </c>
      <c r="F368" s="55">
        <f t="shared" si="56"/>
        <v>0</v>
      </c>
      <c r="G368" s="56"/>
      <c r="H368" s="38">
        <f t="shared" si="62"/>
        <v>352</v>
      </c>
      <c r="I368" s="9" t="str">
        <f t="shared" si="57"/>
        <v>-</v>
      </c>
      <c r="J368" s="47">
        <f>IF(H368&gt;'New Lease Yearly'!$E$4,0,M367)</f>
        <v>0</v>
      </c>
      <c r="K368" s="47">
        <f>IF(IF('New Lease Yearly'!$H$4="Yearly",J368*'New Lease Yearly'!$D$4,IF('New Lease Yearly'!$H$4="Quarterly",J368*('New Lease Yearly'!$D$4/4),J368*'New Lease Yearly'!$D$4/12))&gt;0,IF('New Lease Yearly'!$H$4="Yearly",J368*'New Lease Yearly'!$D$4,IF('New Lease Yearly'!$H$4="Quarterly",J368*('New Lease Yearly'!$D$4/4),J368*'New Lease Yearly'!$D$4/12)),-L368-J368)</f>
        <v>0</v>
      </c>
      <c r="L368" s="47">
        <f t="shared" si="58"/>
        <v>0</v>
      </c>
      <c r="M368" s="47">
        <f t="shared" si="59"/>
        <v>0</v>
      </c>
      <c r="N368" s="57"/>
      <c r="O368" s="38">
        <v>237</v>
      </c>
      <c r="P368" s="58">
        <f t="shared" si="63"/>
        <v>172031</v>
      </c>
      <c r="Q368" s="47">
        <f t="shared" si="64"/>
        <v>0</v>
      </c>
      <c r="R368" s="47">
        <f>IF(S367&lt;1,0,-'New Lease Yearly'!$K$4/'New Lease Yearly'!$L$4)</f>
        <v>0</v>
      </c>
      <c r="S368" s="47">
        <f t="shared" si="60"/>
        <v>0</v>
      </c>
      <c r="AE368"/>
      <c r="AF368" s="6"/>
    </row>
    <row r="369" spans="1:32" x14ac:dyDescent="0.25">
      <c r="A369" s="53">
        <f t="shared" si="61"/>
        <v>353</v>
      </c>
      <c r="B369" s="29">
        <f t="shared" si="55"/>
        <v>0</v>
      </c>
      <c r="C369" s="9" t="str">
        <f>IF(D369=0,"-",IF('New Lease Yearly'!$H$4="Yearly",EDATE(C368,12),IF('New Lease Yearly'!$H$4="Quarterly",EDATE(C368,3),EDATE(C368,1))))</f>
        <v>-</v>
      </c>
      <c r="D369" s="54">
        <f>IF(A369&gt;'New Lease Yearly'!$E$4,0,'New Lease Yearly'!$G$4)*((1+$M$4)^(((((IF($H$4="Yearly",ROUNDDOWN(IF(A369-($N$4)&lt;0,0,((A369-($N$4)/(($N$4))))/($N$4)),0),IF($H$4="Monthly",ROUNDDOWN(IF(A369-($N$4*12)&lt;0,0,((A369-(12*$N$4)/((12*$N$4))))/($N$4*12)),0),ROUNDDOWN(IF(A369-($N$4*4)&lt;0,0,((A369-(4*$N$4)/((4*$N$4))))/($N$4*4)),0)))))))))+(IF(A369=$E$4,$J$4,0))</f>
        <v>0</v>
      </c>
      <c r="E369" s="49">
        <f>IF(D369=0,0,1/((1+IF('New Lease Yearly'!$H$4="Yearly",'New Lease Yearly'!$D$4,IF('New Lease Yearly'!$H$4="Quarterly",'New Lease Yearly'!$D$4/4,'New Lease Yearly'!$D$4/12)))^IF($E$17=1,A368,A369)))</f>
        <v>0</v>
      </c>
      <c r="F369" s="55">
        <f t="shared" si="56"/>
        <v>0</v>
      </c>
      <c r="G369" s="56"/>
      <c r="H369" s="38">
        <f t="shared" si="62"/>
        <v>353</v>
      </c>
      <c r="I369" s="9" t="str">
        <f t="shared" si="57"/>
        <v>-</v>
      </c>
      <c r="J369" s="47">
        <f>IF(H369&gt;'New Lease Yearly'!$E$4,0,M368)</f>
        <v>0</v>
      </c>
      <c r="K369" s="47">
        <f>IF(IF('New Lease Yearly'!$H$4="Yearly",J369*'New Lease Yearly'!$D$4,IF('New Lease Yearly'!$H$4="Quarterly",J369*('New Lease Yearly'!$D$4/4),J369*'New Lease Yearly'!$D$4/12))&gt;0,IF('New Lease Yearly'!$H$4="Yearly",J369*'New Lease Yearly'!$D$4,IF('New Lease Yearly'!$H$4="Quarterly",J369*('New Lease Yearly'!$D$4/4),J369*'New Lease Yearly'!$D$4/12)),-L369-J369)</f>
        <v>0</v>
      </c>
      <c r="L369" s="47">
        <f t="shared" si="58"/>
        <v>0</v>
      </c>
      <c r="M369" s="47">
        <f t="shared" si="59"/>
        <v>0</v>
      </c>
      <c r="N369" s="57"/>
      <c r="O369" s="38">
        <v>237</v>
      </c>
      <c r="P369" s="58">
        <f t="shared" si="63"/>
        <v>172396</v>
      </c>
      <c r="Q369" s="47">
        <f t="shared" si="64"/>
        <v>0</v>
      </c>
      <c r="R369" s="47">
        <f>IF(S368&lt;1,0,-'New Lease Yearly'!$K$4/'New Lease Yearly'!$L$4)</f>
        <v>0</v>
      </c>
      <c r="S369" s="47">
        <f t="shared" si="60"/>
        <v>0</v>
      </c>
      <c r="AE369"/>
      <c r="AF369" s="6"/>
    </row>
    <row r="370" spans="1:32" x14ac:dyDescent="0.25">
      <c r="A370" s="53">
        <f t="shared" si="61"/>
        <v>354</v>
      </c>
      <c r="B370" s="29">
        <f t="shared" si="55"/>
        <v>0</v>
      </c>
      <c r="C370" s="9" t="str">
        <f>IF(D370=0,"-",IF('New Lease Yearly'!$H$4="Yearly",EDATE(C369,12),IF('New Lease Yearly'!$H$4="Quarterly",EDATE(C369,3),EDATE(C369,1))))</f>
        <v>-</v>
      </c>
      <c r="D370" s="54">
        <f>IF(A370&gt;'New Lease Yearly'!$E$4,0,'New Lease Yearly'!$G$4)*((1+$M$4)^(((((IF($H$4="Yearly",ROUNDDOWN(IF(A370-($N$4)&lt;0,0,((A370-($N$4)/(($N$4))))/($N$4)),0),IF($H$4="Monthly",ROUNDDOWN(IF(A370-($N$4*12)&lt;0,0,((A370-(12*$N$4)/((12*$N$4))))/($N$4*12)),0),ROUNDDOWN(IF(A370-($N$4*4)&lt;0,0,((A370-(4*$N$4)/((4*$N$4))))/($N$4*4)),0)))))))))+(IF(A370=$E$4,$J$4,0))</f>
        <v>0</v>
      </c>
      <c r="E370" s="49">
        <f>IF(D370=0,0,1/((1+IF('New Lease Yearly'!$H$4="Yearly",'New Lease Yearly'!$D$4,IF('New Lease Yearly'!$H$4="Quarterly",'New Lease Yearly'!$D$4/4,'New Lease Yearly'!$D$4/12)))^IF($E$17=1,A369,A370)))</f>
        <v>0</v>
      </c>
      <c r="F370" s="55">
        <f t="shared" si="56"/>
        <v>0</v>
      </c>
      <c r="G370" s="56"/>
      <c r="H370" s="38">
        <f t="shared" si="62"/>
        <v>354</v>
      </c>
      <c r="I370" s="9" t="str">
        <f t="shared" si="57"/>
        <v>-</v>
      </c>
      <c r="J370" s="47">
        <f>IF(H370&gt;'New Lease Yearly'!$E$4,0,M369)</f>
        <v>0</v>
      </c>
      <c r="K370" s="47">
        <f>IF(IF('New Lease Yearly'!$H$4="Yearly",J370*'New Lease Yearly'!$D$4,IF('New Lease Yearly'!$H$4="Quarterly",J370*('New Lease Yearly'!$D$4/4),J370*'New Lease Yearly'!$D$4/12))&gt;0,IF('New Lease Yearly'!$H$4="Yearly",J370*'New Lease Yearly'!$D$4,IF('New Lease Yearly'!$H$4="Quarterly",J370*('New Lease Yearly'!$D$4/4),J370*'New Lease Yearly'!$D$4/12)),-L370-J370)</f>
        <v>0</v>
      </c>
      <c r="L370" s="47">
        <f t="shared" si="58"/>
        <v>0</v>
      </c>
      <c r="M370" s="47">
        <f t="shared" si="59"/>
        <v>0</v>
      </c>
      <c r="N370" s="57"/>
      <c r="O370" s="38">
        <v>237</v>
      </c>
      <c r="P370" s="58">
        <f t="shared" si="63"/>
        <v>172762</v>
      </c>
      <c r="Q370" s="47">
        <f t="shared" si="64"/>
        <v>0</v>
      </c>
      <c r="R370" s="47">
        <f>IF(S369&lt;1,0,-'New Lease Yearly'!$K$4/'New Lease Yearly'!$L$4)</f>
        <v>0</v>
      </c>
      <c r="S370" s="47">
        <f t="shared" si="60"/>
        <v>0</v>
      </c>
      <c r="AE370"/>
      <c r="AF370" s="6"/>
    </row>
    <row r="371" spans="1:32" x14ac:dyDescent="0.25">
      <c r="A371" s="53">
        <f t="shared" si="61"/>
        <v>355</v>
      </c>
      <c r="B371" s="29">
        <f t="shared" si="55"/>
        <v>0</v>
      </c>
      <c r="C371" s="9" t="str">
        <f>IF(D371=0,"-",IF('New Lease Yearly'!$H$4="Yearly",EDATE(C370,12),IF('New Lease Yearly'!$H$4="Quarterly",EDATE(C370,3),EDATE(C370,1))))</f>
        <v>-</v>
      </c>
      <c r="D371" s="54">
        <f>IF(A371&gt;'New Lease Yearly'!$E$4,0,'New Lease Yearly'!$G$4)*((1+$M$4)^(((((IF($H$4="Yearly",ROUNDDOWN(IF(A371-($N$4)&lt;0,0,((A371-($N$4)/(($N$4))))/($N$4)),0),IF($H$4="Monthly",ROUNDDOWN(IF(A371-($N$4*12)&lt;0,0,((A371-(12*$N$4)/((12*$N$4))))/($N$4*12)),0),ROUNDDOWN(IF(A371-($N$4*4)&lt;0,0,((A371-(4*$N$4)/((4*$N$4))))/($N$4*4)),0)))))))))+(IF(A371=$E$4,$J$4,0))</f>
        <v>0</v>
      </c>
      <c r="E371" s="49">
        <f>IF(D371=0,0,1/((1+IF('New Lease Yearly'!$H$4="Yearly",'New Lease Yearly'!$D$4,IF('New Lease Yearly'!$H$4="Quarterly",'New Lease Yearly'!$D$4/4,'New Lease Yearly'!$D$4/12)))^IF($E$17=1,A370,A371)))</f>
        <v>0</v>
      </c>
      <c r="F371" s="55">
        <f t="shared" si="56"/>
        <v>0</v>
      </c>
      <c r="G371" s="56"/>
      <c r="H371" s="38">
        <f t="shared" si="62"/>
        <v>355</v>
      </c>
      <c r="I371" s="9" t="str">
        <f t="shared" si="57"/>
        <v>-</v>
      </c>
      <c r="J371" s="47">
        <f>IF(H371&gt;'New Lease Yearly'!$E$4,0,M370)</f>
        <v>0</v>
      </c>
      <c r="K371" s="47">
        <f>IF(IF('New Lease Yearly'!$H$4="Yearly",J371*'New Lease Yearly'!$D$4,IF('New Lease Yearly'!$H$4="Quarterly",J371*('New Lease Yearly'!$D$4/4),J371*'New Lease Yearly'!$D$4/12))&gt;0,IF('New Lease Yearly'!$H$4="Yearly",J371*'New Lease Yearly'!$D$4,IF('New Lease Yearly'!$H$4="Quarterly",J371*('New Lease Yearly'!$D$4/4),J371*'New Lease Yearly'!$D$4/12)),-L371-J371)</f>
        <v>0</v>
      </c>
      <c r="L371" s="47">
        <f t="shared" si="58"/>
        <v>0</v>
      </c>
      <c r="M371" s="47">
        <f t="shared" si="59"/>
        <v>0</v>
      </c>
      <c r="N371" s="57"/>
      <c r="O371" s="38">
        <v>237</v>
      </c>
      <c r="P371" s="58">
        <f t="shared" si="63"/>
        <v>173127</v>
      </c>
      <c r="Q371" s="47">
        <f t="shared" si="64"/>
        <v>0</v>
      </c>
      <c r="R371" s="47">
        <f>IF(S370&lt;1,0,-'New Lease Yearly'!$K$4/'New Lease Yearly'!$L$4)</f>
        <v>0</v>
      </c>
      <c r="S371" s="47">
        <f t="shared" si="60"/>
        <v>0</v>
      </c>
      <c r="AE371"/>
      <c r="AF371" s="6"/>
    </row>
    <row r="372" spans="1:32" x14ac:dyDescent="0.25">
      <c r="A372" s="53">
        <f t="shared" si="61"/>
        <v>356</v>
      </c>
      <c r="B372" s="29">
        <f t="shared" si="55"/>
        <v>0</v>
      </c>
      <c r="C372" s="9" t="str">
        <f>IF(D372=0,"-",IF('New Lease Yearly'!$H$4="Yearly",EDATE(C371,12),IF('New Lease Yearly'!$H$4="Quarterly",EDATE(C371,3),EDATE(C371,1))))</f>
        <v>-</v>
      </c>
      <c r="D372" s="54">
        <f>IF(A372&gt;'New Lease Yearly'!$E$4,0,'New Lease Yearly'!$G$4)*((1+$M$4)^(((((IF($H$4="Yearly",ROUNDDOWN(IF(A372-($N$4)&lt;0,0,((A372-($N$4)/(($N$4))))/($N$4)),0),IF($H$4="Monthly",ROUNDDOWN(IF(A372-($N$4*12)&lt;0,0,((A372-(12*$N$4)/((12*$N$4))))/($N$4*12)),0),ROUNDDOWN(IF(A372-($N$4*4)&lt;0,0,((A372-(4*$N$4)/((4*$N$4))))/($N$4*4)),0)))))))))+(IF(A372=$E$4,$J$4,0))</f>
        <v>0</v>
      </c>
      <c r="E372" s="49">
        <f>IF(D372=0,0,1/((1+IF('New Lease Yearly'!$H$4="Yearly",'New Lease Yearly'!$D$4,IF('New Lease Yearly'!$H$4="Quarterly",'New Lease Yearly'!$D$4/4,'New Lease Yearly'!$D$4/12)))^IF($E$17=1,A371,A372)))</f>
        <v>0</v>
      </c>
      <c r="F372" s="55">
        <f t="shared" si="56"/>
        <v>0</v>
      </c>
      <c r="G372" s="56"/>
      <c r="H372" s="38">
        <f t="shared" si="62"/>
        <v>356</v>
      </c>
      <c r="I372" s="9" t="str">
        <f t="shared" si="57"/>
        <v>-</v>
      </c>
      <c r="J372" s="47">
        <f>IF(H372&gt;'New Lease Yearly'!$E$4,0,M371)</f>
        <v>0</v>
      </c>
      <c r="K372" s="47">
        <f>IF(IF('New Lease Yearly'!$H$4="Yearly",J372*'New Lease Yearly'!$D$4,IF('New Lease Yearly'!$H$4="Quarterly",J372*('New Lease Yearly'!$D$4/4),J372*'New Lease Yearly'!$D$4/12))&gt;0,IF('New Lease Yearly'!$H$4="Yearly",J372*'New Lease Yearly'!$D$4,IF('New Lease Yearly'!$H$4="Quarterly",J372*('New Lease Yearly'!$D$4/4),J372*'New Lease Yearly'!$D$4/12)),-L372-J372)</f>
        <v>0</v>
      </c>
      <c r="L372" s="47">
        <f t="shared" si="58"/>
        <v>0</v>
      </c>
      <c r="M372" s="47">
        <f t="shared" si="59"/>
        <v>0</v>
      </c>
      <c r="N372" s="57"/>
      <c r="O372" s="38">
        <v>237</v>
      </c>
      <c r="P372" s="58">
        <f t="shared" si="63"/>
        <v>173492</v>
      </c>
      <c r="Q372" s="47">
        <f t="shared" si="64"/>
        <v>0</v>
      </c>
      <c r="R372" s="47">
        <f>IF(S371&lt;1,0,-'New Lease Yearly'!$K$4/'New Lease Yearly'!$L$4)</f>
        <v>0</v>
      </c>
      <c r="S372" s="47">
        <f t="shared" si="60"/>
        <v>0</v>
      </c>
      <c r="AE372"/>
      <c r="AF372" s="6"/>
    </row>
    <row r="373" spans="1:32" x14ac:dyDescent="0.25">
      <c r="A373" s="53">
        <f t="shared" si="61"/>
        <v>357</v>
      </c>
      <c r="B373" s="29">
        <f t="shared" si="55"/>
        <v>0</v>
      </c>
      <c r="C373" s="9" t="str">
        <f>IF(D373=0,"-",IF('New Lease Yearly'!$H$4="Yearly",EDATE(C372,12),IF('New Lease Yearly'!$H$4="Quarterly",EDATE(C372,3),EDATE(C372,1))))</f>
        <v>-</v>
      </c>
      <c r="D373" s="54">
        <f>IF(A373&gt;'New Lease Yearly'!$E$4,0,'New Lease Yearly'!$G$4)*((1+$M$4)^(((((IF($H$4="Yearly",ROUNDDOWN(IF(A373-($N$4)&lt;0,0,((A373-($N$4)/(($N$4))))/($N$4)),0),IF($H$4="Monthly",ROUNDDOWN(IF(A373-($N$4*12)&lt;0,0,((A373-(12*$N$4)/((12*$N$4))))/($N$4*12)),0),ROUNDDOWN(IF(A373-($N$4*4)&lt;0,0,((A373-(4*$N$4)/((4*$N$4))))/($N$4*4)),0)))))))))+(IF(A373=$E$4,$J$4,0))</f>
        <v>0</v>
      </c>
      <c r="E373" s="49">
        <f>IF(D373=0,0,1/((1+IF('New Lease Yearly'!$H$4="Yearly",'New Lease Yearly'!$D$4,IF('New Lease Yearly'!$H$4="Quarterly",'New Lease Yearly'!$D$4/4,'New Lease Yearly'!$D$4/12)))^IF($E$17=1,A372,A373)))</f>
        <v>0</v>
      </c>
      <c r="F373" s="55">
        <f t="shared" si="56"/>
        <v>0</v>
      </c>
      <c r="G373" s="56"/>
      <c r="H373" s="38">
        <f t="shared" si="62"/>
        <v>357</v>
      </c>
      <c r="I373" s="9" t="str">
        <f t="shared" si="57"/>
        <v>-</v>
      </c>
      <c r="J373" s="47">
        <f>IF(H373&gt;'New Lease Yearly'!$E$4,0,M372)</f>
        <v>0</v>
      </c>
      <c r="K373" s="47">
        <f>IF(IF('New Lease Yearly'!$H$4="Yearly",J373*'New Lease Yearly'!$D$4,IF('New Lease Yearly'!$H$4="Quarterly",J373*('New Lease Yearly'!$D$4/4),J373*'New Lease Yearly'!$D$4/12))&gt;0,IF('New Lease Yearly'!$H$4="Yearly",J373*'New Lease Yearly'!$D$4,IF('New Lease Yearly'!$H$4="Quarterly",J373*('New Lease Yearly'!$D$4/4),J373*'New Lease Yearly'!$D$4/12)),-L373-J373)</f>
        <v>0</v>
      </c>
      <c r="L373" s="47">
        <f t="shared" si="58"/>
        <v>0</v>
      </c>
      <c r="M373" s="47">
        <f t="shared" si="59"/>
        <v>0</v>
      </c>
      <c r="N373" s="57"/>
      <c r="O373" s="38">
        <v>237</v>
      </c>
      <c r="P373" s="58">
        <f t="shared" si="63"/>
        <v>173857</v>
      </c>
      <c r="Q373" s="47">
        <f t="shared" si="64"/>
        <v>0</v>
      </c>
      <c r="R373" s="47">
        <f>IF(S372&lt;1,0,-'New Lease Yearly'!$K$4/'New Lease Yearly'!$L$4)</f>
        <v>0</v>
      </c>
      <c r="S373" s="47">
        <f t="shared" si="60"/>
        <v>0</v>
      </c>
      <c r="AE373"/>
      <c r="AF373" s="6"/>
    </row>
    <row r="374" spans="1:32" x14ac:dyDescent="0.25">
      <c r="A374" s="53">
        <f t="shared" si="61"/>
        <v>358</v>
      </c>
      <c r="B374" s="29">
        <f t="shared" si="55"/>
        <v>0</v>
      </c>
      <c r="C374" s="9" t="str">
        <f>IF(D374=0,"-",IF('New Lease Yearly'!$H$4="Yearly",EDATE(C373,12),IF('New Lease Yearly'!$H$4="Quarterly",EDATE(C373,3),EDATE(C373,1))))</f>
        <v>-</v>
      </c>
      <c r="D374" s="54">
        <f>IF(A374&gt;'New Lease Yearly'!$E$4,0,'New Lease Yearly'!$G$4)*((1+$M$4)^(((((IF($H$4="Yearly",ROUNDDOWN(IF(A374-($N$4)&lt;0,0,((A374-($N$4)/(($N$4))))/($N$4)),0),IF($H$4="Monthly",ROUNDDOWN(IF(A374-($N$4*12)&lt;0,0,((A374-(12*$N$4)/((12*$N$4))))/($N$4*12)),0),ROUNDDOWN(IF(A374-($N$4*4)&lt;0,0,((A374-(4*$N$4)/((4*$N$4))))/($N$4*4)),0)))))))))+(IF(A374=$E$4,$J$4,0))</f>
        <v>0</v>
      </c>
      <c r="E374" s="49">
        <f>IF(D374=0,0,1/((1+IF('New Lease Yearly'!$H$4="Yearly",'New Lease Yearly'!$D$4,IF('New Lease Yearly'!$H$4="Quarterly",'New Lease Yearly'!$D$4/4,'New Lease Yearly'!$D$4/12)))^IF($E$17=1,A373,A374)))</f>
        <v>0</v>
      </c>
      <c r="F374" s="55">
        <f t="shared" si="56"/>
        <v>0</v>
      </c>
      <c r="G374" s="56"/>
      <c r="H374" s="38">
        <f t="shared" si="62"/>
        <v>358</v>
      </c>
      <c r="I374" s="9" t="str">
        <f t="shared" si="57"/>
        <v>-</v>
      </c>
      <c r="J374" s="47">
        <f>IF(H374&gt;'New Lease Yearly'!$E$4,0,M373)</f>
        <v>0</v>
      </c>
      <c r="K374" s="47">
        <f>IF(IF('New Lease Yearly'!$H$4="Yearly",J374*'New Lease Yearly'!$D$4,IF('New Lease Yearly'!$H$4="Quarterly",J374*('New Lease Yearly'!$D$4/4),J374*'New Lease Yearly'!$D$4/12))&gt;0,IF('New Lease Yearly'!$H$4="Yearly",J374*'New Lease Yearly'!$D$4,IF('New Lease Yearly'!$H$4="Quarterly",J374*('New Lease Yearly'!$D$4/4),J374*'New Lease Yearly'!$D$4/12)),-L374-J374)</f>
        <v>0</v>
      </c>
      <c r="L374" s="47">
        <f t="shared" si="58"/>
        <v>0</v>
      </c>
      <c r="M374" s="47">
        <f t="shared" si="59"/>
        <v>0</v>
      </c>
      <c r="N374" s="57"/>
      <c r="O374" s="38">
        <v>237</v>
      </c>
      <c r="P374" s="58">
        <f t="shared" si="63"/>
        <v>174223</v>
      </c>
      <c r="Q374" s="47">
        <f t="shared" si="64"/>
        <v>0</v>
      </c>
      <c r="R374" s="47">
        <f>IF(S373&lt;1,0,-'New Lease Yearly'!$K$4/'New Lease Yearly'!$L$4)</f>
        <v>0</v>
      </c>
      <c r="S374" s="47">
        <f t="shared" si="60"/>
        <v>0</v>
      </c>
      <c r="AE374"/>
      <c r="AF374" s="6"/>
    </row>
    <row r="375" spans="1:32" x14ac:dyDescent="0.25">
      <c r="A375" s="53">
        <f t="shared" si="61"/>
        <v>359</v>
      </c>
      <c r="B375" s="29">
        <f t="shared" si="55"/>
        <v>0</v>
      </c>
      <c r="C375" s="9" t="str">
        <f>IF(D375=0,"-",IF('New Lease Yearly'!$H$4="Yearly",EDATE(C374,12),IF('New Lease Yearly'!$H$4="Quarterly",EDATE(C374,3),EDATE(C374,1))))</f>
        <v>-</v>
      </c>
      <c r="D375" s="54">
        <f>IF(A375&gt;'New Lease Yearly'!$E$4,0,'New Lease Yearly'!$G$4)*((1+$M$4)^(((((IF($H$4="Yearly",ROUNDDOWN(IF(A375-($N$4)&lt;0,0,((A375-($N$4)/(($N$4))))/($N$4)),0),IF($H$4="Monthly",ROUNDDOWN(IF(A375-($N$4*12)&lt;0,0,((A375-(12*$N$4)/((12*$N$4))))/($N$4*12)),0),ROUNDDOWN(IF(A375-($N$4*4)&lt;0,0,((A375-(4*$N$4)/((4*$N$4))))/($N$4*4)),0)))))))))+(IF(A375=$E$4,$J$4,0))</f>
        <v>0</v>
      </c>
      <c r="E375" s="49">
        <f>IF(D375=0,0,1/((1+IF('New Lease Yearly'!$H$4="Yearly",'New Lease Yearly'!$D$4,IF('New Lease Yearly'!$H$4="Quarterly",'New Lease Yearly'!$D$4/4,'New Lease Yearly'!$D$4/12)))^IF($E$17=1,A374,A375)))</f>
        <v>0</v>
      </c>
      <c r="F375" s="55">
        <f t="shared" si="56"/>
        <v>0</v>
      </c>
      <c r="G375" s="56"/>
      <c r="H375" s="38">
        <f t="shared" si="62"/>
        <v>359</v>
      </c>
      <c r="I375" s="9" t="str">
        <f t="shared" si="57"/>
        <v>-</v>
      </c>
      <c r="J375" s="47">
        <f>IF(H375&gt;'New Lease Yearly'!$E$4,0,M374)</f>
        <v>0</v>
      </c>
      <c r="K375" s="47">
        <f>IF(IF('New Lease Yearly'!$H$4="Yearly",J375*'New Lease Yearly'!$D$4,IF('New Lease Yearly'!$H$4="Quarterly",J375*('New Lease Yearly'!$D$4/4),J375*'New Lease Yearly'!$D$4/12))&gt;0,IF('New Lease Yearly'!$H$4="Yearly",J375*'New Lease Yearly'!$D$4,IF('New Lease Yearly'!$H$4="Quarterly",J375*('New Lease Yearly'!$D$4/4),J375*'New Lease Yearly'!$D$4/12)),-L375-J375)</f>
        <v>0</v>
      </c>
      <c r="L375" s="47">
        <f t="shared" si="58"/>
        <v>0</v>
      </c>
      <c r="M375" s="47">
        <f t="shared" si="59"/>
        <v>0</v>
      </c>
      <c r="N375" s="57"/>
      <c r="O375" s="38">
        <v>237</v>
      </c>
      <c r="P375" s="58">
        <f t="shared" si="63"/>
        <v>174588</v>
      </c>
      <c r="Q375" s="47">
        <f t="shared" si="64"/>
        <v>0</v>
      </c>
      <c r="R375" s="47">
        <f>IF(S374&lt;1,0,-'New Lease Yearly'!$K$4/'New Lease Yearly'!$L$4)</f>
        <v>0</v>
      </c>
      <c r="S375" s="47">
        <f t="shared" si="60"/>
        <v>0</v>
      </c>
      <c r="AE375"/>
      <c r="AF375" s="6"/>
    </row>
    <row r="376" spans="1:32" x14ac:dyDescent="0.25">
      <c r="A376" s="53">
        <f t="shared" si="61"/>
        <v>360</v>
      </c>
      <c r="B376" s="29">
        <f t="shared" si="55"/>
        <v>0</v>
      </c>
      <c r="C376" s="9" t="str">
        <f>IF(D376=0,"-",IF('New Lease Yearly'!$H$4="Yearly",EDATE(C375,12),IF('New Lease Yearly'!$H$4="Quarterly",EDATE(C375,3),EDATE(C375,1))))</f>
        <v>-</v>
      </c>
      <c r="D376" s="54">
        <f>IF(A376&gt;'New Lease Yearly'!$E$4,0,'New Lease Yearly'!$G$4)*((1+$M$4)^(((((IF($H$4="Yearly",ROUNDDOWN(IF(A376-($N$4)&lt;0,0,((A376-($N$4)/(($N$4))))/($N$4)),0),IF($H$4="Monthly",ROUNDDOWN(IF(A376-($N$4*12)&lt;0,0,((A376-(12*$N$4)/((12*$N$4))))/($N$4*12)),0),ROUNDDOWN(IF(A376-($N$4*4)&lt;0,0,((A376-(4*$N$4)/((4*$N$4))))/($N$4*4)),0)))))))))+(IF(A376=$E$4,$J$4,0))</f>
        <v>0</v>
      </c>
      <c r="E376" s="49">
        <f>IF(D376=0,0,1/((1+IF('New Lease Yearly'!$H$4="Yearly",'New Lease Yearly'!$D$4,IF('New Lease Yearly'!$H$4="Quarterly",'New Lease Yearly'!$D$4/4,'New Lease Yearly'!$D$4/12)))^IF($E$17=1,A375,A376)))</f>
        <v>0</v>
      </c>
      <c r="F376" s="55">
        <f t="shared" si="56"/>
        <v>0</v>
      </c>
      <c r="G376" s="56"/>
      <c r="H376" s="38">
        <f t="shared" si="62"/>
        <v>360</v>
      </c>
      <c r="I376" s="9" t="str">
        <f t="shared" si="57"/>
        <v>-</v>
      </c>
      <c r="J376" s="47">
        <f>IF(H376&gt;'New Lease Yearly'!$E$4,0,M375)</f>
        <v>0</v>
      </c>
      <c r="K376" s="47">
        <f>IF(IF('New Lease Yearly'!$H$4="Yearly",J376*'New Lease Yearly'!$D$4,IF('New Lease Yearly'!$H$4="Quarterly",J376*('New Lease Yearly'!$D$4/4),J376*'New Lease Yearly'!$D$4/12))&gt;0,IF('New Lease Yearly'!$H$4="Yearly",J376*'New Lease Yearly'!$D$4,IF('New Lease Yearly'!$H$4="Quarterly",J376*('New Lease Yearly'!$D$4/4),J376*'New Lease Yearly'!$D$4/12)),-L376-J376)</f>
        <v>0</v>
      </c>
      <c r="L376" s="47">
        <f t="shared" si="58"/>
        <v>0</v>
      </c>
      <c r="M376" s="47">
        <f t="shared" si="59"/>
        <v>0</v>
      </c>
      <c r="N376" s="57"/>
      <c r="O376" s="38">
        <v>237</v>
      </c>
      <c r="P376" s="58">
        <f t="shared" si="63"/>
        <v>174953</v>
      </c>
      <c r="Q376" s="47">
        <f t="shared" si="64"/>
        <v>0</v>
      </c>
      <c r="R376" s="47">
        <f>IF(S375&lt;1,0,-'New Lease Yearly'!$K$4/'New Lease Yearly'!$L$4)</f>
        <v>0</v>
      </c>
      <c r="S376" s="47">
        <f t="shared" si="60"/>
        <v>0</v>
      </c>
      <c r="AE376"/>
      <c r="AF376" s="6"/>
    </row>
    <row r="377" spans="1:32" x14ac:dyDescent="0.25">
      <c r="A377" s="53">
        <f t="shared" si="61"/>
        <v>361</v>
      </c>
      <c r="B377" s="29">
        <f t="shared" si="55"/>
        <v>0</v>
      </c>
      <c r="C377" s="9" t="str">
        <f>IF(D377=0,"-",IF('New Lease Yearly'!$H$4="Yearly",EDATE(C376,12),IF('New Lease Yearly'!$H$4="Quarterly",EDATE(C376,3),EDATE(C376,1))))</f>
        <v>-</v>
      </c>
      <c r="D377" s="54">
        <f>IF(A377&gt;'New Lease Yearly'!$E$4,0,'New Lease Yearly'!$G$4)*((1+$M$4)^(((((IF($H$4="Yearly",ROUNDDOWN(IF(A377-($N$4)&lt;0,0,((A377-($N$4)/(($N$4))))/($N$4)),0),IF($H$4="Monthly",ROUNDDOWN(IF(A377-($N$4*12)&lt;0,0,((A377-(12*$N$4)/((12*$N$4))))/($N$4*12)),0),ROUNDDOWN(IF(A377-($N$4*4)&lt;0,0,((A377-(4*$N$4)/((4*$N$4))))/($N$4*4)),0)))))))))+(IF(A377=$E$4,$J$4,0))</f>
        <v>0</v>
      </c>
      <c r="E377" s="49">
        <f>IF(D377=0,0,1/((1+IF('New Lease Yearly'!$H$4="Yearly",'New Lease Yearly'!$D$4,IF('New Lease Yearly'!$H$4="Quarterly",'New Lease Yearly'!$D$4/4,'New Lease Yearly'!$D$4/12)))^IF($E$17=1,A376,A377)))</f>
        <v>0</v>
      </c>
      <c r="F377" s="55">
        <f t="shared" si="56"/>
        <v>0</v>
      </c>
      <c r="G377" s="56"/>
      <c r="H377" s="38">
        <f t="shared" si="62"/>
        <v>361</v>
      </c>
      <c r="I377" s="9" t="str">
        <f t="shared" si="57"/>
        <v>-</v>
      </c>
      <c r="J377" s="47">
        <f>IF(H377&gt;'New Lease Yearly'!$E$4,0,M376)</f>
        <v>0</v>
      </c>
      <c r="K377" s="47">
        <f>IF(IF('New Lease Yearly'!$H$4="Yearly",J377*'New Lease Yearly'!$D$4,IF('New Lease Yearly'!$H$4="Quarterly",J377*('New Lease Yearly'!$D$4/4),J377*'New Lease Yearly'!$D$4/12))&gt;0,IF('New Lease Yearly'!$H$4="Yearly",J377*'New Lease Yearly'!$D$4,IF('New Lease Yearly'!$H$4="Quarterly",J377*('New Lease Yearly'!$D$4/4),J377*'New Lease Yearly'!$D$4/12)),-L377-J377)</f>
        <v>0</v>
      </c>
      <c r="L377" s="47">
        <f t="shared" si="58"/>
        <v>0</v>
      </c>
      <c r="M377" s="47">
        <f t="shared" si="59"/>
        <v>0</v>
      </c>
      <c r="N377" s="57"/>
      <c r="O377" s="38">
        <v>237</v>
      </c>
      <c r="P377" s="58">
        <f t="shared" si="63"/>
        <v>175318</v>
      </c>
      <c r="Q377" s="47">
        <f t="shared" si="64"/>
        <v>0</v>
      </c>
      <c r="R377" s="47">
        <f>IF(S376&lt;1,0,-'New Lease Yearly'!$K$4/'New Lease Yearly'!$L$4)</f>
        <v>0</v>
      </c>
      <c r="S377" s="47">
        <f t="shared" si="60"/>
        <v>0</v>
      </c>
      <c r="AE377"/>
      <c r="AF377" s="6"/>
    </row>
    <row r="378" spans="1:32" x14ac:dyDescent="0.25">
      <c r="A378" s="53">
        <f t="shared" si="61"/>
        <v>362</v>
      </c>
      <c r="B378" s="29">
        <f t="shared" si="55"/>
        <v>0</v>
      </c>
      <c r="C378" s="9" t="str">
        <f>IF(D378=0,"-",IF('New Lease Yearly'!$H$4="Yearly",EDATE(C377,12),IF('New Lease Yearly'!$H$4="Quarterly",EDATE(C377,3),EDATE(C377,1))))</f>
        <v>-</v>
      </c>
      <c r="D378" s="54">
        <f>IF(A378&gt;'New Lease Yearly'!$E$4,0,'New Lease Yearly'!$G$4)*((1+$M$4)^(((((IF($H$4="Yearly",ROUNDDOWN(IF(A378-($N$4)&lt;0,0,((A378-($N$4)/(($N$4))))/($N$4)),0),IF($H$4="Monthly",ROUNDDOWN(IF(A378-($N$4*12)&lt;0,0,((A378-(12*$N$4)/((12*$N$4))))/($N$4*12)),0),ROUNDDOWN(IF(A378-($N$4*4)&lt;0,0,((A378-(4*$N$4)/((4*$N$4))))/($N$4*4)),0)))))))))+(IF(A378=$E$4,$J$4,0))</f>
        <v>0</v>
      </c>
      <c r="E378" s="49">
        <f>IF(D378=0,0,1/((1+IF('New Lease Yearly'!$H$4="Yearly",'New Lease Yearly'!$D$4,IF('New Lease Yearly'!$H$4="Quarterly",'New Lease Yearly'!$D$4/4,'New Lease Yearly'!$D$4/12)))^IF($E$17=1,A377,A378)))</f>
        <v>0</v>
      </c>
      <c r="F378" s="55">
        <f t="shared" si="56"/>
        <v>0</v>
      </c>
      <c r="G378" s="56"/>
      <c r="H378" s="38">
        <f t="shared" si="62"/>
        <v>362</v>
      </c>
      <c r="I378" s="9" t="str">
        <f t="shared" si="57"/>
        <v>-</v>
      </c>
      <c r="J378" s="47">
        <f>IF(H378&gt;'New Lease Yearly'!$E$4,0,M377)</f>
        <v>0</v>
      </c>
      <c r="K378" s="47">
        <f>IF(IF('New Lease Yearly'!$H$4="Yearly",J378*'New Lease Yearly'!$D$4,IF('New Lease Yearly'!$H$4="Quarterly",J378*('New Lease Yearly'!$D$4/4),J378*'New Lease Yearly'!$D$4/12))&gt;0,IF('New Lease Yearly'!$H$4="Yearly",J378*'New Lease Yearly'!$D$4,IF('New Lease Yearly'!$H$4="Quarterly",J378*('New Lease Yearly'!$D$4/4),J378*'New Lease Yearly'!$D$4/12)),-L378-J378)</f>
        <v>0</v>
      </c>
      <c r="L378" s="47">
        <f t="shared" si="58"/>
        <v>0</v>
      </c>
      <c r="M378" s="47">
        <f t="shared" si="59"/>
        <v>0</v>
      </c>
      <c r="N378" s="57"/>
      <c r="O378" s="38">
        <v>237</v>
      </c>
      <c r="P378" s="58">
        <f t="shared" si="63"/>
        <v>175684</v>
      </c>
      <c r="Q378" s="47">
        <f t="shared" si="64"/>
        <v>0</v>
      </c>
      <c r="R378" s="47">
        <f>IF(S377&lt;1,0,-'New Lease Yearly'!$K$4/'New Lease Yearly'!$L$4)</f>
        <v>0</v>
      </c>
      <c r="S378" s="47">
        <f t="shared" si="60"/>
        <v>0</v>
      </c>
      <c r="AE378"/>
      <c r="AF378" s="6"/>
    </row>
    <row r="379" spans="1:32" x14ac:dyDescent="0.25">
      <c r="A379" s="53">
        <f t="shared" si="61"/>
        <v>363</v>
      </c>
      <c r="B379" s="29">
        <f t="shared" si="55"/>
        <v>0</v>
      </c>
      <c r="C379" s="9" t="str">
        <f>IF(D379=0,"-",IF('New Lease Yearly'!$H$4="Yearly",EDATE(C378,12),IF('New Lease Yearly'!$H$4="Quarterly",EDATE(C378,3),EDATE(C378,1))))</f>
        <v>-</v>
      </c>
      <c r="D379" s="54">
        <f>IF(A379&gt;'New Lease Yearly'!$E$4,0,'New Lease Yearly'!$G$4)*((1+$M$4)^(((((IF($H$4="Yearly",ROUNDDOWN(IF(A379-($N$4)&lt;0,0,((A379-($N$4)/(($N$4))))/($N$4)),0),IF($H$4="Monthly",ROUNDDOWN(IF(A379-($N$4*12)&lt;0,0,((A379-(12*$N$4)/((12*$N$4))))/($N$4*12)),0),ROUNDDOWN(IF(A379-($N$4*4)&lt;0,0,((A379-(4*$N$4)/((4*$N$4))))/($N$4*4)),0)))))))))+(IF(A379=$E$4,$J$4,0))</f>
        <v>0</v>
      </c>
      <c r="E379" s="49">
        <f>IF(D379=0,0,1/((1+IF('New Lease Yearly'!$H$4="Yearly",'New Lease Yearly'!$D$4,IF('New Lease Yearly'!$H$4="Quarterly",'New Lease Yearly'!$D$4/4,'New Lease Yearly'!$D$4/12)))^IF($E$17=1,A378,A379)))</f>
        <v>0</v>
      </c>
      <c r="F379" s="55">
        <f t="shared" si="56"/>
        <v>0</v>
      </c>
      <c r="G379" s="56"/>
      <c r="H379" s="38">
        <f t="shared" si="62"/>
        <v>363</v>
      </c>
      <c r="I379" s="9" t="str">
        <f t="shared" si="57"/>
        <v>-</v>
      </c>
      <c r="J379" s="47">
        <f>IF(H379&gt;'New Lease Yearly'!$E$4,0,M378)</f>
        <v>0</v>
      </c>
      <c r="K379" s="47">
        <f>IF(IF('New Lease Yearly'!$H$4="Yearly",J379*'New Lease Yearly'!$D$4,IF('New Lease Yearly'!$H$4="Quarterly",J379*('New Lease Yearly'!$D$4/4),J379*'New Lease Yearly'!$D$4/12))&gt;0,IF('New Lease Yearly'!$H$4="Yearly",J379*'New Lease Yearly'!$D$4,IF('New Lease Yearly'!$H$4="Quarterly",J379*('New Lease Yearly'!$D$4/4),J379*'New Lease Yearly'!$D$4/12)),-L379-J379)</f>
        <v>0</v>
      </c>
      <c r="L379" s="47">
        <f t="shared" si="58"/>
        <v>0</v>
      </c>
      <c r="M379" s="47">
        <f t="shared" si="59"/>
        <v>0</v>
      </c>
      <c r="N379" s="57"/>
      <c r="O379" s="38">
        <v>237</v>
      </c>
      <c r="P379" s="58">
        <f t="shared" si="63"/>
        <v>176049</v>
      </c>
      <c r="Q379" s="47">
        <f t="shared" si="64"/>
        <v>0</v>
      </c>
      <c r="R379" s="47">
        <f>IF(S378&lt;1,0,-'New Lease Yearly'!$K$4/'New Lease Yearly'!$L$4)</f>
        <v>0</v>
      </c>
      <c r="S379" s="47">
        <f t="shared" si="60"/>
        <v>0</v>
      </c>
      <c r="AE379"/>
      <c r="AF379" s="6"/>
    </row>
    <row r="380" spans="1:32" x14ac:dyDescent="0.25">
      <c r="A380" s="53">
        <f t="shared" si="61"/>
        <v>364</v>
      </c>
      <c r="B380" s="29">
        <f t="shared" si="55"/>
        <v>0</v>
      </c>
      <c r="C380" s="9" t="str">
        <f>IF(D380=0,"-",IF('New Lease Yearly'!$H$4="Yearly",EDATE(C379,12),IF('New Lease Yearly'!$H$4="Quarterly",EDATE(C379,3),EDATE(C379,1))))</f>
        <v>-</v>
      </c>
      <c r="D380" s="54">
        <f>IF(A380&gt;'New Lease Yearly'!$E$4,0,'New Lease Yearly'!$G$4)*((1+$M$4)^(((((IF($H$4="Yearly",ROUNDDOWN(IF(A380-($N$4)&lt;0,0,((A380-($N$4)/(($N$4))))/($N$4)),0),IF($H$4="Monthly",ROUNDDOWN(IF(A380-($N$4*12)&lt;0,0,((A380-(12*$N$4)/((12*$N$4))))/($N$4*12)),0),ROUNDDOWN(IF(A380-($N$4*4)&lt;0,0,((A380-(4*$N$4)/((4*$N$4))))/($N$4*4)),0)))))))))+(IF(A380=$E$4,$J$4,0))</f>
        <v>0</v>
      </c>
      <c r="E380" s="49">
        <f>IF(D380=0,0,1/((1+IF('New Lease Yearly'!$H$4="Yearly",'New Lease Yearly'!$D$4,IF('New Lease Yearly'!$H$4="Quarterly",'New Lease Yearly'!$D$4/4,'New Lease Yearly'!$D$4/12)))^IF($E$17=1,A379,A380)))</f>
        <v>0</v>
      </c>
      <c r="F380" s="55">
        <f t="shared" si="56"/>
        <v>0</v>
      </c>
      <c r="G380" s="56"/>
      <c r="H380" s="38">
        <f t="shared" si="62"/>
        <v>364</v>
      </c>
      <c r="I380" s="9" t="str">
        <f t="shared" si="57"/>
        <v>-</v>
      </c>
      <c r="J380" s="47">
        <f>IF(H380&gt;'New Lease Yearly'!$E$4,0,M379)</f>
        <v>0</v>
      </c>
      <c r="K380" s="47">
        <f>IF(IF('New Lease Yearly'!$H$4="Yearly",J380*'New Lease Yearly'!$D$4,IF('New Lease Yearly'!$H$4="Quarterly",J380*('New Lease Yearly'!$D$4/4),J380*'New Lease Yearly'!$D$4/12))&gt;0,IF('New Lease Yearly'!$H$4="Yearly",J380*'New Lease Yearly'!$D$4,IF('New Lease Yearly'!$H$4="Quarterly",J380*('New Lease Yearly'!$D$4/4),J380*'New Lease Yearly'!$D$4/12)),-L380-J380)</f>
        <v>0</v>
      </c>
      <c r="L380" s="47">
        <f t="shared" si="58"/>
        <v>0</v>
      </c>
      <c r="M380" s="47">
        <f t="shared" si="59"/>
        <v>0</v>
      </c>
      <c r="N380" s="57"/>
      <c r="O380" s="38">
        <v>237</v>
      </c>
      <c r="P380" s="58">
        <f t="shared" si="63"/>
        <v>176414</v>
      </c>
      <c r="Q380" s="47">
        <f t="shared" si="64"/>
        <v>0</v>
      </c>
      <c r="R380" s="47">
        <f>IF(S379&lt;1,0,-'New Lease Yearly'!$K$4/'New Lease Yearly'!$L$4)</f>
        <v>0</v>
      </c>
      <c r="S380" s="47">
        <f t="shared" si="60"/>
        <v>0</v>
      </c>
      <c r="AE380"/>
      <c r="AF380" s="6"/>
    </row>
    <row r="381" spans="1:32" x14ac:dyDescent="0.25">
      <c r="A381" s="53">
        <f t="shared" si="61"/>
        <v>365</v>
      </c>
      <c r="B381" s="29">
        <f t="shared" si="55"/>
        <v>0</v>
      </c>
      <c r="C381" s="9" t="str">
        <f>IF(D381=0,"-",IF('New Lease Yearly'!$H$4="Yearly",EDATE(C380,12),IF('New Lease Yearly'!$H$4="Quarterly",EDATE(C380,3),EDATE(C380,1))))</f>
        <v>-</v>
      </c>
      <c r="D381" s="54">
        <f>IF(A381&gt;'New Lease Yearly'!$E$4,0,'New Lease Yearly'!$G$4)*((1+$M$4)^(((((IF($H$4="Yearly",ROUNDDOWN(IF(A381-($N$4)&lt;0,0,((A381-($N$4)/(($N$4))))/($N$4)),0),IF($H$4="Monthly",ROUNDDOWN(IF(A381-($N$4*12)&lt;0,0,((A381-(12*$N$4)/((12*$N$4))))/($N$4*12)),0),ROUNDDOWN(IF(A381-($N$4*4)&lt;0,0,((A381-(4*$N$4)/((4*$N$4))))/($N$4*4)),0)))))))))+(IF(A381=$E$4,$J$4,0))</f>
        <v>0</v>
      </c>
      <c r="E381" s="49">
        <f>IF(D381=0,0,1/((1+IF('New Lease Yearly'!$H$4="Yearly",'New Lease Yearly'!$D$4,IF('New Lease Yearly'!$H$4="Quarterly",'New Lease Yearly'!$D$4/4,'New Lease Yearly'!$D$4/12)))^IF($E$17=1,A380,A381)))</f>
        <v>0</v>
      </c>
      <c r="F381" s="55">
        <f t="shared" si="56"/>
        <v>0</v>
      </c>
      <c r="G381" s="56"/>
      <c r="H381" s="38">
        <f t="shared" si="62"/>
        <v>365</v>
      </c>
      <c r="I381" s="9" t="str">
        <f t="shared" si="57"/>
        <v>-</v>
      </c>
      <c r="J381" s="47">
        <f>IF(H381&gt;'New Lease Yearly'!$E$4,0,M380)</f>
        <v>0</v>
      </c>
      <c r="K381" s="47">
        <f>IF(IF('New Lease Yearly'!$H$4="Yearly",J381*'New Lease Yearly'!$D$4,IF('New Lease Yearly'!$H$4="Quarterly",J381*('New Lease Yearly'!$D$4/4),J381*'New Lease Yearly'!$D$4/12))&gt;0,IF('New Lease Yearly'!$H$4="Yearly",J381*'New Lease Yearly'!$D$4,IF('New Lease Yearly'!$H$4="Quarterly",J381*('New Lease Yearly'!$D$4/4),J381*'New Lease Yearly'!$D$4/12)),-L381-J381)</f>
        <v>0</v>
      </c>
      <c r="L381" s="47">
        <f t="shared" si="58"/>
        <v>0</v>
      </c>
      <c r="M381" s="47">
        <f t="shared" si="59"/>
        <v>0</v>
      </c>
      <c r="N381" s="57"/>
      <c r="O381" s="38">
        <v>237</v>
      </c>
      <c r="P381" s="58">
        <f t="shared" si="63"/>
        <v>176779</v>
      </c>
      <c r="Q381" s="47">
        <f t="shared" si="64"/>
        <v>0</v>
      </c>
      <c r="R381" s="47">
        <f>IF(S380&lt;1,0,-'New Lease Yearly'!$K$4/'New Lease Yearly'!$L$4)</f>
        <v>0</v>
      </c>
      <c r="S381" s="47">
        <f t="shared" si="60"/>
        <v>0</v>
      </c>
      <c r="AE381"/>
      <c r="AF381" s="6"/>
    </row>
    <row r="382" spans="1:32" x14ac:dyDescent="0.25">
      <c r="A382" s="53">
        <f t="shared" si="61"/>
        <v>366</v>
      </c>
      <c r="B382" s="29">
        <f t="shared" si="55"/>
        <v>0</v>
      </c>
      <c r="C382" s="9" t="str">
        <f>IF(D382=0,"-",IF('New Lease Yearly'!$H$4="Yearly",EDATE(C381,12),IF('New Lease Yearly'!$H$4="Quarterly",EDATE(C381,3),EDATE(C381,1))))</f>
        <v>-</v>
      </c>
      <c r="D382" s="54">
        <f>IF(A382&gt;'New Lease Yearly'!$E$4,0,'New Lease Yearly'!$G$4)*((1+$M$4)^(((((IF($H$4="Yearly",ROUNDDOWN(IF(A382-($N$4)&lt;0,0,((A382-($N$4)/(($N$4))))/($N$4)),0),IF($H$4="Monthly",ROUNDDOWN(IF(A382-($N$4*12)&lt;0,0,((A382-(12*$N$4)/((12*$N$4))))/($N$4*12)),0),ROUNDDOWN(IF(A382-($N$4*4)&lt;0,0,((A382-(4*$N$4)/((4*$N$4))))/($N$4*4)),0)))))))))+(IF(A382=$E$4,$J$4,0))</f>
        <v>0</v>
      </c>
      <c r="E382" s="49">
        <f>IF(D382=0,0,1/((1+IF('New Lease Yearly'!$H$4="Yearly",'New Lease Yearly'!$D$4,IF('New Lease Yearly'!$H$4="Quarterly",'New Lease Yearly'!$D$4/4,'New Lease Yearly'!$D$4/12)))^IF($E$17=1,A381,A382)))</f>
        <v>0</v>
      </c>
      <c r="F382" s="55">
        <f t="shared" si="56"/>
        <v>0</v>
      </c>
      <c r="G382" s="56"/>
      <c r="H382" s="38">
        <f t="shared" si="62"/>
        <v>366</v>
      </c>
      <c r="I382" s="9" t="str">
        <f t="shared" si="57"/>
        <v>-</v>
      </c>
      <c r="J382" s="47">
        <f>IF(H382&gt;'New Lease Yearly'!$E$4,0,M381)</f>
        <v>0</v>
      </c>
      <c r="K382" s="47">
        <f>IF(IF('New Lease Yearly'!$H$4="Yearly",J382*'New Lease Yearly'!$D$4,IF('New Lease Yearly'!$H$4="Quarterly",J382*('New Lease Yearly'!$D$4/4),J382*'New Lease Yearly'!$D$4/12))&gt;0,IF('New Lease Yearly'!$H$4="Yearly",J382*'New Lease Yearly'!$D$4,IF('New Lease Yearly'!$H$4="Quarterly",J382*('New Lease Yearly'!$D$4/4),J382*'New Lease Yearly'!$D$4/12)),-L382-J382)</f>
        <v>0</v>
      </c>
      <c r="L382" s="47">
        <f t="shared" si="58"/>
        <v>0</v>
      </c>
      <c r="M382" s="47">
        <f t="shared" si="59"/>
        <v>0</v>
      </c>
      <c r="N382" s="57"/>
      <c r="O382" s="38">
        <v>237</v>
      </c>
      <c r="P382" s="58">
        <f t="shared" si="63"/>
        <v>177145</v>
      </c>
      <c r="Q382" s="47">
        <f t="shared" si="64"/>
        <v>0</v>
      </c>
      <c r="R382" s="47">
        <f>IF(S381&lt;1,0,-'New Lease Yearly'!$K$4/'New Lease Yearly'!$L$4)</f>
        <v>0</v>
      </c>
      <c r="S382" s="47">
        <f t="shared" si="60"/>
        <v>0</v>
      </c>
      <c r="AE382"/>
      <c r="AF382" s="6"/>
    </row>
    <row r="383" spans="1:32" x14ac:dyDescent="0.25">
      <c r="A383" s="53">
        <f t="shared" si="61"/>
        <v>367</v>
      </c>
      <c r="B383" s="29">
        <f t="shared" si="55"/>
        <v>0</v>
      </c>
      <c r="C383" s="9" t="str">
        <f>IF(D383=0,"-",IF('New Lease Yearly'!$H$4="Yearly",EDATE(C382,12),IF('New Lease Yearly'!$H$4="Quarterly",EDATE(C382,3),EDATE(C382,1))))</f>
        <v>-</v>
      </c>
      <c r="D383" s="54">
        <f>IF(A383&gt;'New Lease Yearly'!$E$4,0,'New Lease Yearly'!$G$4)*((1+$M$4)^(((((IF($H$4="Yearly",ROUNDDOWN(IF(A383-($N$4)&lt;0,0,((A383-($N$4)/(($N$4))))/($N$4)),0),IF($H$4="Monthly",ROUNDDOWN(IF(A383-($N$4*12)&lt;0,0,((A383-(12*$N$4)/((12*$N$4))))/($N$4*12)),0),ROUNDDOWN(IF(A383-($N$4*4)&lt;0,0,((A383-(4*$N$4)/((4*$N$4))))/($N$4*4)),0)))))))))+(IF(A383=$E$4,$J$4,0))</f>
        <v>0</v>
      </c>
      <c r="E383" s="49">
        <f>IF(D383=0,0,1/((1+IF('New Lease Yearly'!$H$4="Yearly",'New Lease Yearly'!$D$4,IF('New Lease Yearly'!$H$4="Quarterly",'New Lease Yearly'!$D$4/4,'New Lease Yearly'!$D$4/12)))^IF($E$17=1,A382,A383)))</f>
        <v>0</v>
      </c>
      <c r="F383" s="55">
        <f t="shared" si="56"/>
        <v>0</v>
      </c>
      <c r="G383" s="56"/>
      <c r="H383" s="38">
        <f t="shared" si="62"/>
        <v>367</v>
      </c>
      <c r="I383" s="9" t="str">
        <f t="shared" si="57"/>
        <v>-</v>
      </c>
      <c r="J383" s="47">
        <f>IF(H383&gt;'New Lease Yearly'!$E$4,0,M382)</f>
        <v>0</v>
      </c>
      <c r="K383" s="47">
        <f>IF(IF('New Lease Yearly'!$H$4="Yearly",J383*'New Lease Yearly'!$D$4,IF('New Lease Yearly'!$H$4="Quarterly",J383*('New Lease Yearly'!$D$4/4),J383*'New Lease Yearly'!$D$4/12))&gt;0,IF('New Lease Yearly'!$H$4="Yearly",J383*'New Lease Yearly'!$D$4,IF('New Lease Yearly'!$H$4="Quarterly",J383*('New Lease Yearly'!$D$4/4),J383*'New Lease Yearly'!$D$4/12)),-L383-J383)</f>
        <v>0</v>
      </c>
      <c r="L383" s="47">
        <f t="shared" si="58"/>
        <v>0</v>
      </c>
      <c r="M383" s="47">
        <f t="shared" si="59"/>
        <v>0</v>
      </c>
      <c r="N383" s="57"/>
      <c r="O383" s="38">
        <v>237</v>
      </c>
      <c r="P383" s="58">
        <f t="shared" si="63"/>
        <v>177510</v>
      </c>
      <c r="Q383" s="47">
        <f t="shared" si="64"/>
        <v>0</v>
      </c>
      <c r="R383" s="47">
        <f>IF(S382&lt;1,0,-'New Lease Yearly'!$K$4/'New Lease Yearly'!$L$4)</f>
        <v>0</v>
      </c>
      <c r="S383" s="47">
        <f t="shared" si="60"/>
        <v>0</v>
      </c>
      <c r="AE383"/>
      <c r="AF383" s="6"/>
    </row>
    <row r="384" spans="1:32" x14ac:dyDescent="0.25">
      <c r="A384" s="53">
        <f t="shared" si="61"/>
        <v>368</v>
      </c>
      <c r="B384" s="29">
        <f t="shared" si="55"/>
        <v>0</v>
      </c>
      <c r="C384" s="9" t="str">
        <f>IF(D384=0,"-",IF('New Lease Yearly'!$H$4="Yearly",EDATE(C383,12),IF('New Lease Yearly'!$H$4="Quarterly",EDATE(C383,3),EDATE(C383,1))))</f>
        <v>-</v>
      </c>
      <c r="D384" s="54">
        <f>IF(A384&gt;'New Lease Yearly'!$E$4,0,'New Lease Yearly'!$G$4)*((1+$M$4)^(((((IF($H$4="Yearly",ROUNDDOWN(IF(A384-($N$4)&lt;0,0,((A384-($N$4)/(($N$4))))/($N$4)),0),IF($H$4="Monthly",ROUNDDOWN(IF(A384-($N$4*12)&lt;0,0,((A384-(12*$N$4)/((12*$N$4))))/($N$4*12)),0),ROUNDDOWN(IF(A384-($N$4*4)&lt;0,0,((A384-(4*$N$4)/((4*$N$4))))/($N$4*4)),0)))))))))+(IF(A384=$E$4,$J$4,0))</f>
        <v>0</v>
      </c>
      <c r="E384" s="49">
        <f>IF(D384=0,0,1/((1+IF('New Lease Yearly'!$H$4="Yearly",'New Lease Yearly'!$D$4,IF('New Lease Yearly'!$H$4="Quarterly",'New Lease Yearly'!$D$4/4,'New Lease Yearly'!$D$4/12)))^IF($E$17=1,A383,A384)))</f>
        <v>0</v>
      </c>
      <c r="F384" s="55">
        <f t="shared" si="56"/>
        <v>0</v>
      </c>
      <c r="G384" s="56"/>
      <c r="H384" s="38">
        <f t="shared" si="62"/>
        <v>368</v>
      </c>
      <c r="I384" s="9" t="str">
        <f t="shared" si="57"/>
        <v>-</v>
      </c>
      <c r="J384" s="47">
        <f>IF(H384&gt;'New Lease Yearly'!$E$4,0,M383)</f>
        <v>0</v>
      </c>
      <c r="K384" s="47">
        <f>IF(IF('New Lease Yearly'!$H$4="Yearly",J384*'New Lease Yearly'!$D$4,IF('New Lease Yearly'!$H$4="Quarterly",J384*('New Lease Yearly'!$D$4/4),J384*'New Lease Yearly'!$D$4/12))&gt;0,IF('New Lease Yearly'!$H$4="Yearly",J384*'New Lease Yearly'!$D$4,IF('New Lease Yearly'!$H$4="Quarterly",J384*('New Lease Yearly'!$D$4/4),J384*'New Lease Yearly'!$D$4/12)),-L384-J384)</f>
        <v>0</v>
      </c>
      <c r="L384" s="47">
        <f t="shared" si="58"/>
        <v>0</v>
      </c>
      <c r="M384" s="47">
        <f t="shared" si="59"/>
        <v>0</v>
      </c>
      <c r="N384" s="57"/>
      <c r="O384" s="38">
        <v>237</v>
      </c>
      <c r="P384" s="58">
        <f t="shared" si="63"/>
        <v>177875</v>
      </c>
      <c r="Q384" s="47">
        <f t="shared" si="64"/>
        <v>0</v>
      </c>
      <c r="R384" s="47">
        <f>IF(S383&lt;1,0,-'New Lease Yearly'!$K$4/'New Lease Yearly'!$L$4)</f>
        <v>0</v>
      </c>
      <c r="S384" s="47">
        <f t="shared" si="60"/>
        <v>0</v>
      </c>
      <c r="AE384"/>
      <c r="AF384" s="6"/>
    </row>
    <row r="385" spans="1:32" x14ac:dyDescent="0.25">
      <c r="A385" s="53">
        <f t="shared" si="61"/>
        <v>369</v>
      </c>
      <c r="B385" s="29">
        <f t="shared" si="55"/>
        <v>0</v>
      </c>
      <c r="C385" s="9" t="str">
        <f>IF(D385=0,"-",IF('New Lease Yearly'!$H$4="Yearly",EDATE(C384,12),IF('New Lease Yearly'!$H$4="Quarterly",EDATE(C384,3),EDATE(C384,1))))</f>
        <v>-</v>
      </c>
      <c r="D385" s="54">
        <f>IF(A385&gt;'New Lease Yearly'!$E$4,0,'New Lease Yearly'!$G$4)*((1+$M$4)^(((((IF($H$4="Yearly",ROUNDDOWN(IF(A385-($N$4)&lt;0,0,((A385-($N$4)/(($N$4))))/($N$4)),0),IF($H$4="Monthly",ROUNDDOWN(IF(A385-($N$4*12)&lt;0,0,((A385-(12*$N$4)/((12*$N$4))))/($N$4*12)),0),ROUNDDOWN(IF(A385-($N$4*4)&lt;0,0,((A385-(4*$N$4)/((4*$N$4))))/($N$4*4)),0)))))))))+(IF(A385=$E$4,$J$4,0))</f>
        <v>0</v>
      </c>
      <c r="E385" s="49">
        <f>IF(D385=0,0,1/((1+IF('New Lease Yearly'!$H$4="Yearly",'New Lease Yearly'!$D$4,IF('New Lease Yearly'!$H$4="Quarterly",'New Lease Yearly'!$D$4/4,'New Lease Yearly'!$D$4/12)))^IF($E$17=1,A384,A385)))</f>
        <v>0</v>
      </c>
      <c r="F385" s="55">
        <f t="shared" si="56"/>
        <v>0</v>
      </c>
      <c r="G385" s="56"/>
      <c r="H385" s="38">
        <f t="shared" si="62"/>
        <v>369</v>
      </c>
      <c r="I385" s="9" t="str">
        <f t="shared" si="57"/>
        <v>-</v>
      </c>
      <c r="J385" s="47">
        <f>IF(H385&gt;'New Lease Yearly'!$E$4,0,M384)</f>
        <v>0</v>
      </c>
      <c r="K385" s="47">
        <f>IF(IF('New Lease Yearly'!$H$4="Yearly",J385*'New Lease Yearly'!$D$4,IF('New Lease Yearly'!$H$4="Quarterly",J385*('New Lease Yearly'!$D$4/4),J385*'New Lease Yearly'!$D$4/12))&gt;0,IF('New Lease Yearly'!$H$4="Yearly",J385*'New Lease Yearly'!$D$4,IF('New Lease Yearly'!$H$4="Quarterly",J385*('New Lease Yearly'!$D$4/4),J385*'New Lease Yearly'!$D$4/12)),-L385-J385)</f>
        <v>0</v>
      </c>
      <c r="L385" s="47">
        <f t="shared" si="58"/>
        <v>0</v>
      </c>
      <c r="M385" s="47">
        <f t="shared" si="59"/>
        <v>0</v>
      </c>
      <c r="N385" s="57"/>
      <c r="O385" s="38">
        <v>237</v>
      </c>
      <c r="P385" s="58">
        <f t="shared" si="63"/>
        <v>178240</v>
      </c>
      <c r="Q385" s="47">
        <f t="shared" si="64"/>
        <v>0</v>
      </c>
      <c r="R385" s="47">
        <f>IF(S384&lt;1,0,-'New Lease Yearly'!$K$4/'New Lease Yearly'!$L$4)</f>
        <v>0</v>
      </c>
      <c r="S385" s="47">
        <f t="shared" si="60"/>
        <v>0</v>
      </c>
      <c r="AE385"/>
      <c r="AF385" s="6"/>
    </row>
    <row r="386" spans="1:32" x14ac:dyDescent="0.25">
      <c r="A386" s="53">
        <f t="shared" si="61"/>
        <v>370</v>
      </c>
      <c r="B386" s="29">
        <f t="shared" si="55"/>
        <v>0</v>
      </c>
      <c r="C386" s="9" t="str">
        <f>IF(D386=0,"-",IF('New Lease Yearly'!$H$4="Yearly",EDATE(C385,12),IF('New Lease Yearly'!$H$4="Quarterly",EDATE(C385,3),EDATE(C385,1))))</f>
        <v>-</v>
      </c>
      <c r="D386" s="54">
        <f>IF(A386&gt;'New Lease Yearly'!$E$4,0,'New Lease Yearly'!$G$4)*((1+$M$4)^(((((IF($H$4="Yearly",ROUNDDOWN(IF(A386-($N$4)&lt;0,0,((A386-($N$4)/(($N$4))))/($N$4)),0),IF($H$4="Monthly",ROUNDDOWN(IF(A386-($N$4*12)&lt;0,0,((A386-(12*$N$4)/((12*$N$4))))/($N$4*12)),0),ROUNDDOWN(IF(A386-($N$4*4)&lt;0,0,((A386-(4*$N$4)/((4*$N$4))))/($N$4*4)),0)))))))))+(IF(A386=$E$4,$J$4,0))</f>
        <v>0</v>
      </c>
      <c r="E386" s="49">
        <f>IF(D386=0,0,1/((1+IF('New Lease Yearly'!$H$4="Yearly",'New Lease Yearly'!$D$4,IF('New Lease Yearly'!$H$4="Quarterly",'New Lease Yearly'!$D$4/4,'New Lease Yearly'!$D$4/12)))^IF($E$17=1,A385,A386)))</f>
        <v>0</v>
      </c>
      <c r="F386" s="55">
        <f t="shared" si="56"/>
        <v>0</v>
      </c>
      <c r="G386" s="56"/>
      <c r="H386" s="38">
        <f t="shared" si="62"/>
        <v>370</v>
      </c>
      <c r="I386" s="9" t="str">
        <f t="shared" si="57"/>
        <v>-</v>
      </c>
      <c r="J386" s="47">
        <f>IF(H386&gt;'New Lease Yearly'!$E$4,0,M385)</f>
        <v>0</v>
      </c>
      <c r="K386" s="47">
        <f>IF(IF('New Lease Yearly'!$H$4="Yearly",J386*'New Lease Yearly'!$D$4,IF('New Lease Yearly'!$H$4="Quarterly",J386*('New Lease Yearly'!$D$4/4),J386*'New Lease Yearly'!$D$4/12))&gt;0,IF('New Lease Yearly'!$H$4="Yearly",J386*'New Lease Yearly'!$D$4,IF('New Lease Yearly'!$H$4="Quarterly",J386*('New Lease Yearly'!$D$4/4),J386*'New Lease Yearly'!$D$4/12)),-L386-J386)</f>
        <v>0</v>
      </c>
      <c r="L386" s="47">
        <f t="shared" si="58"/>
        <v>0</v>
      </c>
      <c r="M386" s="47">
        <f t="shared" si="59"/>
        <v>0</v>
      </c>
      <c r="N386" s="57"/>
      <c r="O386" s="38">
        <v>237</v>
      </c>
      <c r="P386" s="58">
        <f t="shared" si="63"/>
        <v>178606</v>
      </c>
      <c r="Q386" s="47">
        <f t="shared" si="64"/>
        <v>0</v>
      </c>
      <c r="R386" s="47">
        <f>IF(S385&lt;1,0,-'New Lease Yearly'!$K$4/'New Lease Yearly'!$L$4)</f>
        <v>0</v>
      </c>
      <c r="S386" s="47">
        <f t="shared" si="60"/>
        <v>0</v>
      </c>
      <c r="AE386"/>
      <c r="AF386" s="6"/>
    </row>
    <row r="387" spans="1:32" x14ac:dyDescent="0.25">
      <c r="A387" s="53">
        <f t="shared" si="61"/>
        <v>371</v>
      </c>
      <c r="B387" s="29">
        <f t="shared" si="55"/>
        <v>0</v>
      </c>
      <c r="C387" s="9" t="str">
        <f>IF(D387=0,"-",IF('New Lease Yearly'!$H$4="Yearly",EDATE(C386,12),IF('New Lease Yearly'!$H$4="Quarterly",EDATE(C386,3),EDATE(C386,1))))</f>
        <v>-</v>
      </c>
      <c r="D387" s="54">
        <f>IF(A387&gt;'New Lease Yearly'!$E$4,0,'New Lease Yearly'!$G$4)*((1+$M$4)^(((((IF($H$4="Yearly",ROUNDDOWN(IF(A387-($N$4)&lt;0,0,((A387-($N$4)/(($N$4))))/($N$4)),0),IF($H$4="Monthly",ROUNDDOWN(IF(A387-($N$4*12)&lt;0,0,((A387-(12*$N$4)/((12*$N$4))))/($N$4*12)),0),ROUNDDOWN(IF(A387-($N$4*4)&lt;0,0,((A387-(4*$N$4)/((4*$N$4))))/($N$4*4)),0)))))))))+(IF(A387=$E$4,$J$4,0))</f>
        <v>0</v>
      </c>
      <c r="E387" s="49">
        <f>IF(D387=0,0,1/((1+IF('New Lease Yearly'!$H$4="Yearly",'New Lease Yearly'!$D$4,IF('New Lease Yearly'!$H$4="Quarterly",'New Lease Yearly'!$D$4/4,'New Lease Yearly'!$D$4/12)))^IF($E$17=1,A386,A387)))</f>
        <v>0</v>
      </c>
      <c r="F387" s="55">
        <f t="shared" si="56"/>
        <v>0</v>
      </c>
      <c r="G387" s="56"/>
      <c r="H387" s="38">
        <f t="shared" si="62"/>
        <v>371</v>
      </c>
      <c r="I387" s="9" t="str">
        <f t="shared" si="57"/>
        <v>-</v>
      </c>
      <c r="J387" s="47">
        <f>IF(H387&gt;'New Lease Yearly'!$E$4,0,M386)</f>
        <v>0</v>
      </c>
      <c r="K387" s="47">
        <f>IF(IF('New Lease Yearly'!$H$4="Yearly",J387*'New Lease Yearly'!$D$4,IF('New Lease Yearly'!$H$4="Quarterly",J387*('New Lease Yearly'!$D$4/4),J387*'New Lease Yearly'!$D$4/12))&gt;0,IF('New Lease Yearly'!$H$4="Yearly",J387*'New Lease Yearly'!$D$4,IF('New Lease Yearly'!$H$4="Quarterly",J387*('New Lease Yearly'!$D$4/4),J387*'New Lease Yearly'!$D$4/12)),-L387-J387)</f>
        <v>0</v>
      </c>
      <c r="L387" s="47">
        <f t="shared" si="58"/>
        <v>0</v>
      </c>
      <c r="M387" s="47">
        <f t="shared" si="59"/>
        <v>0</v>
      </c>
      <c r="N387" s="57"/>
      <c r="O387" s="38">
        <v>237</v>
      </c>
      <c r="P387" s="58">
        <f t="shared" si="63"/>
        <v>178971</v>
      </c>
      <c r="Q387" s="47">
        <f t="shared" si="64"/>
        <v>0</v>
      </c>
      <c r="R387" s="47">
        <f>IF(S386&lt;1,0,-'New Lease Yearly'!$K$4/'New Lease Yearly'!$L$4)</f>
        <v>0</v>
      </c>
      <c r="S387" s="47">
        <f t="shared" si="60"/>
        <v>0</v>
      </c>
      <c r="AE387"/>
      <c r="AF387" s="6"/>
    </row>
    <row r="388" spans="1:32" x14ac:dyDescent="0.25">
      <c r="A388" s="53">
        <f t="shared" si="61"/>
        <v>372</v>
      </c>
      <c r="B388" s="29">
        <f t="shared" si="55"/>
        <v>0</v>
      </c>
      <c r="C388" s="9" t="str">
        <f>IF(D388=0,"-",IF('New Lease Yearly'!$H$4="Yearly",EDATE(C387,12),IF('New Lease Yearly'!$H$4="Quarterly",EDATE(C387,3),EDATE(C387,1))))</f>
        <v>-</v>
      </c>
      <c r="D388" s="54">
        <f>IF(A388&gt;'New Lease Yearly'!$E$4,0,'New Lease Yearly'!$G$4)*((1+$M$4)^(((((IF($H$4="Yearly",ROUNDDOWN(IF(A388-($N$4)&lt;0,0,((A388-($N$4)/(($N$4))))/($N$4)),0),IF($H$4="Monthly",ROUNDDOWN(IF(A388-($N$4*12)&lt;0,0,((A388-(12*$N$4)/((12*$N$4))))/($N$4*12)),0),ROUNDDOWN(IF(A388-($N$4*4)&lt;0,0,((A388-(4*$N$4)/((4*$N$4))))/($N$4*4)),0)))))))))+(IF(A388=$E$4,$J$4,0))</f>
        <v>0</v>
      </c>
      <c r="E388" s="49">
        <f>IF(D388=0,0,1/((1+IF('New Lease Yearly'!$H$4="Yearly",'New Lease Yearly'!$D$4,IF('New Lease Yearly'!$H$4="Quarterly",'New Lease Yearly'!$D$4/4,'New Lease Yearly'!$D$4/12)))^IF($E$17=1,A387,A388)))</f>
        <v>0</v>
      </c>
      <c r="F388" s="55">
        <f t="shared" si="56"/>
        <v>0</v>
      </c>
      <c r="G388" s="56"/>
      <c r="H388" s="38">
        <f t="shared" si="62"/>
        <v>372</v>
      </c>
      <c r="I388" s="9" t="str">
        <f t="shared" si="57"/>
        <v>-</v>
      </c>
      <c r="J388" s="47">
        <f>IF(H388&gt;'New Lease Yearly'!$E$4,0,M387)</f>
        <v>0</v>
      </c>
      <c r="K388" s="47">
        <f>IF(IF('New Lease Yearly'!$H$4="Yearly",J388*'New Lease Yearly'!$D$4,IF('New Lease Yearly'!$H$4="Quarterly",J388*('New Lease Yearly'!$D$4/4),J388*'New Lease Yearly'!$D$4/12))&gt;0,IF('New Lease Yearly'!$H$4="Yearly",J388*'New Lease Yearly'!$D$4,IF('New Lease Yearly'!$H$4="Quarterly",J388*('New Lease Yearly'!$D$4/4),J388*'New Lease Yearly'!$D$4/12)),-L388-J388)</f>
        <v>0</v>
      </c>
      <c r="L388" s="47">
        <f t="shared" si="58"/>
        <v>0</v>
      </c>
      <c r="M388" s="47">
        <f t="shared" si="59"/>
        <v>0</v>
      </c>
      <c r="N388" s="57"/>
      <c r="O388" s="38">
        <v>237</v>
      </c>
      <c r="P388" s="58">
        <f t="shared" si="63"/>
        <v>179336</v>
      </c>
      <c r="Q388" s="47">
        <f t="shared" si="64"/>
        <v>0</v>
      </c>
      <c r="R388" s="47">
        <f>IF(S387&lt;1,0,-'New Lease Yearly'!$K$4/'New Lease Yearly'!$L$4)</f>
        <v>0</v>
      </c>
      <c r="S388" s="47">
        <f t="shared" si="60"/>
        <v>0</v>
      </c>
      <c r="AE388"/>
      <c r="AF388" s="6"/>
    </row>
    <row r="389" spans="1:32" x14ac:dyDescent="0.25">
      <c r="A389" s="53">
        <f t="shared" si="61"/>
        <v>373</v>
      </c>
      <c r="B389" s="29">
        <f t="shared" si="55"/>
        <v>0</v>
      </c>
      <c r="C389" s="9" t="str">
        <f>IF(D389=0,"-",IF('New Lease Yearly'!$H$4="Yearly",EDATE(C388,12),IF('New Lease Yearly'!$H$4="Quarterly",EDATE(C388,3),EDATE(C388,1))))</f>
        <v>-</v>
      </c>
      <c r="D389" s="54">
        <f>IF(A389&gt;'New Lease Yearly'!$E$4,0,'New Lease Yearly'!$G$4)*((1+$M$4)^(((((IF($H$4="Yearly",ROUNDDOWN(IF(A389-($N$4)&lt;0,0,((A389-($N$4)/(($N$4))))/($N$4)),0),IF($H$4="Monthly",ROUNDDOWN(IF(A389-($N$4*12)&lt;0,0,((A389-(12*$N$4)/((12*$N$4))))/($N$4*12)),0),ROUNDDOWN(IF(A389-($N$4*4)&lt;0,0,((A389-(4*$N$4)/((4*$N$4))))/($N$4*4)),0)))))))))+(IF(A389=$E$4,$J$4,0))</f>
        <v>0</v>
      </c>
      <c r="E389" s="49">
        <f>IF(D389=0,0,1/((1+IF('New Lease Yearly'!$H$4="Yearly",'New Lease Yearly'!$D$4,IF('New Lease Yearly'!$H$4="Quarterly",'New Lease Yearly'!$D$4/4,'New Lease Yearly'!$D$4/12)))^IF($E$17=1,A388,A389)))</f>
        <v>0</v>
      </c>
      <c r="F389" s="55">
        <f t="shared" si="56"/>
        <v>0</v>
      </c>
      <c r="G389" s="56"/>
      <c r="H389" s="38">
        <f t="shared" si="62"/>
        <v>373</v>
      </c>
      <c r="I389" s="9" t="str">
        <f t="shared" si="57"/>
        <v>-</v>
      </c>
      <c r="J389" s="47">
        <f>IF(H389&gt;'New Lease Yearly'!$E$4,0,M388)</f>
        <v>0</v>
      </c>
      <c r="K389" s="47">
        <f>IF(IF('New Lease Yearly'!$H$4="Yearly",J389*'New Lease Yearly'!$D$4,IF('New Lease Yearly'!$H$4="Quarterly",J389*('New Lease Yearly'!$D$4/4),J389*'New Lease Yearly'!$D$4/12))&gt;0,IF('New Lease Yearly'!$H$4="Yearly",J389*'New Lease Yearly'!$D$4,IF('New Lease Yearly'!$H$4="Quarterly",J389*('New Lease Yearly'!$D$4/4),J389*'New Lease Yearly'!$D$4/12)),-L389-J389)</f>
        <v>0</v>
      </c>
      <c r="L389" s="47">
        <f t="shared" si="58"/>
        <v>0</v>
      </c>
      <c r="M389" s="47">
        <f t="shared" si="59"/>
        <v>0</v>
      </c>
      <c r="N389" s="57"/>
      <c r="O389" s="38">
        <v>237</v>
      </c>
      <c r="P389" s="58">
        <f t="shared" si="63"/>
        <v>179701</v>
      </c>
      <c r="Q389" s="47">
        <f t="shared" si="64"/>
        <v>0</v>
      </c>
      <c r="R389" s="47">
        <f>IF(S388&lt;1,0,-'New Lease Yearly'!$K$4/'New Lease Yearly'!$L$4)</f>
        <v>0</v>
      </c>
      <c r="S389" s="47">
        <f t="shared" si="60"/>
        <v>0</v>
      </c>
      <c r="AE389"/>
      <c r="AF389" s="6"/>
    </row>
    <row r="390" spans="1:32" x14ac:dyDescent="0.25">
      <c r="A390" s="53">
        <f t="shared" si="61"/>
        <v>374</v>
      </c>
      <c r="B390" s="29">
        <f t="shared" si="55"/>
        <v>0</v>
      </c>
      <c r="C390" s="9" t="str">
        <f>IF(D390=0,"-",IF('New Lease Yearly'!$H$4="Yearly",EDATE(C389,12),IF('New Lease Yearly'!$H$4="Quarterly",EDATE(C389,3),EDATE(C389,1))))</f>
        <v>-</v>
      </c>
      <c r="D390" s="54">
        <f>IF(A390&gt;'New Lease Yearly'!$E$4,0,'New Lease Yearly'!$G$4)*((1+$M$4)^(((((IF($H$4="Yearly",ROUNDDOWN(IF(A390-($N$4)&lt;0,0,((A390-($N$4)/(($N$4))))/($N$4)),0),IF($H$4="Monthly",ROUNDDOWN(IF(A390-($N$4*12)&lt;0,0,((A390-(12*$N$4)/((12*$N$4))))/($N$4*12)),0),ROUNDDOWN(IF(A390-($N$4*4)&lt;0,0,((A390-(4*$N$4)/((4*$N$4))))/($N$4*4)),0)))))))))+(IF(A390=$E$4,$J$4,0))</f>
        <v>0</v>
      </c>
      <c r="E390" s="49">
        <f>IF(D390=0,0,1/((1+IF('New Lease Yearly'!$H$4="Yearly",'New Lease Yearly'!$D$4,IF('New Lease Yearly'!$H$4="Quarterly",'New Lease Yearly'!$D$4/4,'New Lease Yearly'!$D$4/12)))^IF($E$17=1,A389,A390)))</f>
        <v>0</v>
      </c>
      <c r="F390" s="55">
        <f t="shared" si="56"/>
        <v>0</v>
      </c>
      <c r="G390" s="56"/>
      <c r="H390" s="38">
        <f t="shared" si="62"/>
        <v>374</v>
      </c>
      <c r="I390" s="9" t="str">
        <f t="shared" si="57"/>
        <v>-</v>
      </c>
      <c r="J390" s="47">
        <f>IF(H390&gt;'New Lease Yearly'!$E$4,0,M389)</f>
        <v>0</v>
      </c>
      <c r="K390" s="47">
        <f>IF(IF('New Lease Yearly'!$H$4="Yearly",J390*'New Lease Yearly'!$D$4,IF('New Lease Yearly'!$H$4="Quarterly",J390*('New Lease Yearly'!$D$4/4),J390*'New Lease Yearly'!$D$4/12))&gt;0,IF('New Lease Yearly'!$H$4="Yearly",J390*'New Lease Yearly'!$D$4,IF('New Lease Yearly'!$H$4="Quarterly",J390*('New Lease Yearly'!$D$4/4),J390*'New Lease Yearly'!$D$4/12)),-L390-J390)</f>
        <v>0</v>
      </c>
      <c r="L390" s="47">
        <f t="shared" si="58"/>
        <v>0</v>
      </c>
      <c r="M390" s="47">
        <f t="shared" si="59"/>
        <v>0</v>
      </c>
      <c r="N390" s="57"/>
      <c r="O390" s="38">
        <v>237</v>
      </c>
      <c r="P390" s="58">
        <f t="shared" si="63"/>
        <v>180067</v>
      </c>
      <c r="Q390" s="47">
        <f t="shared" si="64"/>
        <v>0</v>
      </c>
      <c r="R390" s="47">
        <f>IF(S389&lt;1,0,-'New Lease Yearly'!$K$4/'New Lease Yearly'!$L$4)</f>
        <v>0</v>
      </c>
      <c r="S390" s="47">
        <f t="shared" si="60"/>
        <v>0</v>
      </c>
      <c r="AE390"/>
      <c r="AF390" s="6"/>
    </row>
    <row r="391" spans="1:32" x14ac:dyDescent="0.25">
      <c r="A391" s="53">
        <f t="shared" si="61"/>
        <v>375</v>
      </c>
      <c r="B391" s="29">
        <f t="shared" si="55"/>
        <v>0</v>
      </c>
      <c r="C391" s="9" t="str">
        <f>IF(D391=0,"-",IF('New Lease Yearly'!$H$4="Yearly",EDATE(C390,12),IF('New Lease Yearly'!$H$4="Quarterly",EDATE(C390,3),EDATE(C390,1))))</f>
        <v>-</v>
      </c>
      <c r="D391" s="54">
        <f>IF(A391&gt;'New Lease Yearly'!$E$4,0,'New Lease Yearly'!$G$4)*((1+$M$4)^(((((IF($H$4="Yearly",ROUNDDOWN(IF(A391-($N$4)&lt;0,0,((A391-($N$4)/(($N$4))))/($N$4)),0),IF($H$4="Monthly",ROUNDDOWN(IF(A391-($N$4*12)&lt;0,0,((A391-(12*$N$4)/((12*$N$4))))/($N$4*12)),0),ROUNDDOWN(IF(A391-($N$4*4)&lt;0,0,((A391-(4*$N$4)/((4*$N$4))))/($N$4*4)),0)))))))))+(IF(A391=$E$4,$J$4,0))</f>
        <v>0</v>
      </c>
      <c r="E391" s="49">
        <f>IF(D391=0,0,1/((1+IF('New Lease Yearly'!$H$4="Yearly",'New Lease Yearly'!$D$4,IF('New Lease Yearly'!$H$4="Quarterly",'New Lease Yearly'!$D$4/4,'New Lease Yearly'!$D$4/12)))^IF($E$17=1,A390,A391)))</f>
        <v>0</v>
      </c>
      <c r="F391" s="55">
        <f t="shared" si="56"/>
        <v>0</v>
      </c>
      <c r="G391" s="56"/>
      <c r="H391" s="38">
        <f t="shared" si="62"/>
        <v>375</v>
      </c>
      <c r="I391" s="9" t="str">
        <f t="shared" si="57"/>
        <v>-</v>
      </c>
      <c r="J391" s="47">
        <f>IF(H391&gt;'New Lease Yearly'!$E$4,0,M390)</f>
        <v>0</v>
      </c>
      <c r="K391" s="47">
        <f>IF(IF('New Lease Yearly'!$H$4="Yearly",J391*'New Lease Yearly'!$D$4,IF('New Lease Yearly'!$H$4="Quarterly",J391*('New Lease Yearly'!$D$4/4),J391*'New Lease Yearly'!$D$4/12))&gt;0,IF('New Lease Yearly'!$H$4="Yearly",J391*'New Lease Yearly'!$D$4,IF('New Lease Yearly'!$H$4="Quarterly",J391*('New Lease Yearly'!$D$4/4),J391*'New Lease Yearly'!$D$4/12)),-L391-J391)</f>
        <v>0</v>
      </c>
      <c r="L391" s="47">
        <f t="shared" si="58"/>
        <v>0</v>
      </c>
      <c r="M391" s="47">
        <f t="shared" si="59"/>
        <v>0</v>
      </c>
      <c r="N391" s="57"/>
      <c r="O391" s="38">
        <v>237</v>
      </c>
      <c r="P391" s="58">
        <f t="shared" si="63"/>
        <v>180432</v>
      </c>
      <c r="Q391" s="47">
        <f t="shared" si="64"/>
        <v>0</v>
      </c>
      <c r="R391" s="47">
        <f>IF(S390&lt;1,0,-'New Lease Yearly'!$K$4/'New Lease Yearly'!$L$4)</f>
        <v>0</v>
      </c>
      <c r="S391" s="47">
        <f t="shared" si="60"/>
        <v>0</v>
      </c>
      <c r="AE391"/>
      <c r="AF391" s="6"/>
    </row>
    <row r="392" spans="1:32" x14ac:dyDescent="0.25">
      <c r="A392" s="53">
        <f t="shared" si="61"/>
        <v>376</v>
      </c>
      <c r="B392" s="29">
        <f t="shared" si="55"/>
        <v>0</v>
      </c>
      <c r="C392" s="9" t="str">
        <f>IF(D392=0,"-",IF('New Lease Yearly'!$H$4="Yearly",EDATE(C391,12),IF('New Lease Yearly'!$H$4="Quarterly",EDATE(C391,3),EDATE(C391,1))))</f>
        <v>-</v>
      </c>
      <c r="D392" s="54">
        <f>IF(A392&gt;'New Lease Yearly'!$E$4,0,'New Lease Yearly'!$G$4)*((1+$M$4)^(((((IF($H$4="Yearly",ROUNDDOWN(IF(A392-($N$4)&lt;0,0,((A392-($N$4)/(($N$4))))/($N$4)),0),IF($H$4="Monthly",ROUNDDOWN(IF(A392-($N$4*12)&lt;0,0,((A392-(12*$N$4)/((12*$N$4))))/($N$4*12)),0),ROUNDDOWN(IF(A392-($N$4*4)&lt;0,0,((A392-(4*$N$4)/((4*$N$4))))/($N$4*4)),0)))))))))+(IF(A392=$E$4,$J$4,0))</f>
        <v>0</v>
      </c>
      <c r="E392" s="49">
        <f>IF(D392=0,0,1/((1+IF('New Lease Yearly'!$H$4="Yearly",'New Lease Yearly'!$D$4,IF('New Lease Yearly'!$H$4="Quarterly",'New Lease Yearly'!$D$4/4,'New Lease Yearly'!$D$4/12)))^IF($E$17=1,A391,A392)))</f>
        <v>0</v>
      </c>
      <c r="F392" s="55">
        <f t="shared" si="56"/>
        <v>0</v>
      </c>
      <c r="G392" s="56"/>
      <c r="H392" s="38">
        <f t="shared" si="62"/>
        <v>376</v>
      </c>
      <c r="I392" s="9" t="str">
        <f t="shared" si="57"/>
        <v>-</v>
      </c>
      <c r="J392" s="47">
        <f>IF(H392&gt;'New Lease Yearly'!$E$4,0,M391)</f>
        <v>0</v>
      </c>
      <c r="K392" s="47">
        <f>IF(IF('New Lease Yearly'!$H$4="Yearly",J392*'New Lease Yearly'!$D$4,IF('New Lease Yearly'!$H$4="Quarterly",J392*('New Lease Yearly'!$D$4/4),J392*'New Lease Yearly'!$D$4/12))&gt;0,IF('New Lease Yearly'!$H$4="Yearly",J392*'New Lease Yearly'!$D$4,IF('New Lease Yearly'!$H$4="Quarterly",J392*('New Lease Yearly'!$D$4/4),J392*'New Lease Yearly'!$D$4/12)),-L392-J392)</f>
        <v>0</v>
      </c>
      <c r="L392" s="47">
        <f t="shared" si="58"/>
        <v>0</v>
      </c>
      <c r="M392" s="47">
        <f t="shared" si="59"/>
        <v>0</v>
      </c>
      <c r="N392" s="57"/>
      <c r="O392" s="38">
        <v>237</v>
      </c>
      <c r="P392" s="58">
        <f t="shared" si="63"/>
        <v>180797</v>
      </c>
      <c r="Q392" s="47">
        <f t="shared" si="64"/>
        <v>0</v>
      </c>
      <c r="R392" s="47">
        <f>IF(S391&lt;1,0,-'New Lease Yearly'!$K$4/'New Lease Yearly'!$L$4)</f>
        <v>0</v>
      </c>
      <c r="S392" s="47">
        <f t="shared" si="60"/>
        <v>0</v>
      </c>
      <c r="AE392"/>
      <c r="AF392" s="6"/>
    </row>
    <row r="393" spans="1:32" x14ac:dyDescent="0.25">
      <c r="A393" s="53">
        <f t="shared" si="61"/>
        <v>377</v>
      </c>
      <c r="B393" s="29">
        <f t="shared" si="55"/>
        <v>0</v>
      </c>
      <c r="C393" s="9" t="str">
        <f>IF(D393=0,"-",IF('New Lease Yearly'!$H$4="Yearly",EDATE(C392,12),IF('New Lease Yearly'!$H$4="Quarterly",EDATE(C392,3),EDATE(C392,1))))</f>
        <v>-</v>
      </c>
      <c r="D393" s="54">
        <f>IF(A393&gt;'New Lease Yearly'!$E$4,0,'New Lease Yearly'!$G$4)*((1+$M$4)^(((((IF($H$4="Yearly",ROUNDDOWN(IF(A393-($N$4)&lt;0,0,((A393-($N$4)/(($N$4))))/($N$4)),0),IF($H$4="Monthly",ROUNDDOWN(IF(A393-($N$4*12)&lt;0,0,((A393-(12*$N$4)/((12*$N$4))))/($N$4*12)),0),ROUNDDOWN(IF(A393-($N$4*4)&lt;0,0,((A393-(4*$N$4)/((4*$N$4))))/($N$4*4)),0)))))))))+(IF(A393=$E$4,$J$4,0))</f>
        <v>0</v>
      </c>
      <c r="E393" s="49">
        <f>IF(D393=0,0,1/((1+IF('New Lease Yearly'!$H$4="Yearly",'New Lease Yearly'!$D$4,IF('New Lease Yearly'!$H$4="Quarterly",'New Lease Yearly'!$D$4/4,'New Lease Yearly'!$D$4/12)))^IF($E$17=1,A392,A393)))</f>
        <v>0</v>
      </c>
      <c r="F393" s="55">
        <f t="shared" si="56"/>
        <v>0</v>
      </c>
      <c r="G393" s="56"/>
      <c r="H393" s="38">
        <f t="shared" si="62"/>
        <v>377</v>
      </c>
      <c r="I393" s="9" t="str">
        <f t="shared" si="57"/>
        <v>-</v>
      </c>
      <c r="J393" s="47">
        <f>IF(H393&gt;'New Lease Yearly'!$E$4,0,M392)</f>
        <v>0</v>
      </c>
      <c r="K393" s="47">
        <f>IF(IF('New Lease Yearly'!$H$4="Yearly",J393*'New Lease Yearly'!$D$4,IF('New Lease Yearly'!$H$4="Quarterly",J393*('New Lease Yearly'!$D$4/4),J393*'New Lease Yearly'!$D$4/12))&gt;0,IF('New Lease Yearly'!$H$4="Yearly",J393*'New Lease Yearly'!$D$4,IF('New Lease Yearly'!$H$4="Quarterly",J393*('New Lease Yearly'!$D$4/4),J393*'New Lease Yearly'!$D$4/12)),-L393-J393)</f>
        <v>0</v>
      </c>
      <c r="L393" s="47">
        <f t="shared" si="58"/>
        <v>0</v>
      </c>
      <c r="M393" s="47">
        <f t="shared" si="59"/>
        <v>0</v>
      </c>
      <c r="N393" s="57"/>
      <c r="O393" s="38">
        <v>237</v>
      </c>
      <c r="P393" s="58">
        <f t="shared" si="63"/>
        <v>181162</v>
      </c>
      <c r="Q393" s="47">
        <f t="shared" si="64"/>
        <v>0</v>
      </c>
      <c r="R393" s="47">
        <f>IF(S392&lt;1,0,-'New Lease Yearly'!$K$4/'New Lease Yearly'!$L$4)</f>
        <v>0</v>
      </c>
      <c r="S393" s="47">
        <f t="shared" si="60"/>
        <v>0</v>
      </c>
      <c r="AE393"/>
      <c r="AF393" s="6"/>
    </row>
    <row r="394" spans="1:32" x14ac:dyDescent="0.25">
      <c r="A394" s="53">
        <f t="shared" si="61"/>
        <v>378</v>
      </c>
      <c r="B394" s="29">
        <f t="shared" si="55"/>
        <v>0</v>
      </c>
      <c r="C394" s="9" t="str">
        <f>IF(D394=0,"-",IF('New Lease Yearly'!$H$4="Yearly",EDATE(C393,12),IF('New Lease Yearly'!$H$4="Quarterly",EDATE(C393,3),EDATE(C393,1))))</f>
        <v>-</v>
      </c>
      <c r="D394" s="54">
        <f>IF(A394&gt;'New Lease Yearly'!$E$4,0,'New Lease Yearly'!$G$4)*((1+$M$4)^(((((IF($H$4="Yearly",ROUNDDOWN(IF(A394-($N$4)&lt;0,0,((A394-($N$4)/(($N$4))))/($N$4)),0),IF($H$4="Monthly",ROUNDDOWN(IF(A394-($N$4*12)&lt;0,0,((A394-(12*$N$4)/((12*$N$4))))/($N$4*12)),0),ROUNDDOWN(IF(A394-($N$4*4)&lt;0,0,((A394-(4*$N$4)/((4*$N$4))))/($N$4*4)),0)))))))))+(IF(A394=$E$4,$J$4,0))</f>
        <v>0</v>
      </c>
      <c r="E394" s="49">
        <f>IF(D394=0,0,1/((1+IF('New Lease Yearly'!$H$4="Yearly",'New Lease Yearly'!$D$4,IF('New Lease Yearly'!$H$4="Quarterly",'New Lease Yearly'!$D$4/4,'New Lease Yearly'!$D$4/12)))^IF($E$17=1,A393,A394)))</f>
        <v>0</v>
      </c>
      <c r="F394" s="55">
        <f t="shared" si="56"/>
        <v>0</v>
      </c>
      <c r="G394" s="56"/>
      <c r="H394" s="38">
        <f t="shared" si="62"/>
        <v>378</v>
      </c>
      <c r="I394" s="9" t="str">
        <f t="shared" si="57"/>
        <v>-</v>
      </c>
      <c r="J394" s="47">
        <f>IF(H394&gt;'New Lease Yearly'!$E$4,0,M393)</f>
        <v>0</v>
      </c>
      <c r="K394" s="47">
        <f>IF(IF('New Lease Yearly'!$H$4="Yearly",J394*'New Lease Yearly'!$D$4,IF('New Lease Yearly'!$H$4="Quarterly",J394*('New Lease Yearly'!$D$4/4),J394*'New Lease Yearly'!$D$4/12))&gt;0,IF('New Lease Yearly'!$H$4="Yearly",J394*'New Lease Yearly'!$D$4,IF('New Lease Yearly'!$H$4="Quarterly",J394*('New Lease Yearly'!$D$4/4),J394*'New Lease Yearly'!$D$4/12)),-L394-J394)</f>
        <v>0</v>
      </c>
      <c r="L394" s="47">
        <f t="shared" si="58"/>
        <v>0</v>
      </c>
      <c r="M394" s="47">
        <f t="shared" si="59"/>
        <v>0</v>
      </c>
      <c r="N394" s="57"/>
      <c r="O394" s="38">
        <v>237</v>
      </c>
      <c r="P394" s="58">
        <f t="shared" si="63"/>
        <v>181528</v>
      </c>
      <c r="Q394" s="47">
        <f t="shared" si="64"/>
        <v>0</v>
      </c>
      <c r="R394" s="47">
        <f>IF(S393&lt;1,0,-'New Lease Yearly'!$K$4/'New Lease Yearly'!$L$4)</f>
        <v>0</v>
      </c>
      <c r="S394" s="47">
        <f t="shared" si="60"/>
        <v>0</v>
      </c>
      <c r="AE394"/>
      <c r="AF394" s="6"/>
    </row>
    <row r="395" spans="1:32" x14ac:dyDescent="0.25">
      <c r="A395" s="53">
        <f t="shared" si="61"/>
        <v>379</v>
      </c>
      <c r="B395" s="29">
        <f t="shared" si="55"/>
        <v>0</v>
      </c>
      <c r="C395" s="9" t="str">
        <f>IF(D395=0,"-",IF('New Lease Yearly'!$H$4="Yearly",EDATE(C394,12),IF('New Lease Yearly'!$H$4="Quarterly",EDATE(C394,3),EDATE(C394,1))))</f>
        <v>-</v>
      </c>
      <c r="D395" s="54">
        <f>IF(A395&gt;'New Lease Yearly'!$E$4,0,'New Lease Yearly'!$G$4)*((1+$M$4)^(((((IF($H$4="Yearly",ROUNDDOWN(IF(A395-($N$4)&lt;0,0,((A395-($N$4)/(($N$4))))/($N$4)),0),IF($H$4="Monthly",ROUNDDOWN(IF(A395-($N$4*12)&lt;0,0,((A395-(12*$N$4)/((12*$N$4))))/($N$4*12)),0),ROUNDDOWN(IF(A395-($N$4*4)&lt;0,0,((A395-(4*$N$4)/((4*$N$4))))/($N$4*4)),0)))))))))+(IF(A395=$E$4,$J$4,0))</f>
        <v>0</v>
      </c>
      <c r="E395" s="49">
        <f>IF(D395=0,0,1/((1+IF('New Lease Yearly'!$H$4="Yearly",'New Lease Yearly'!$D$4,IF('New Lease Yearly'!$H$4="Quarterly",'New Lease Yearly'!$D$4/4,'New Lease Yearly'!$D$4/12)))^IF($E$17=1,A394,A395)))</f>
        <v>0</v>
      </c>
      <c r="F395" s="55">
        <f t="shared" si="56"/>
        <v>0</v>
      </c>
      <c r="G395" s="56"/>
      <c r="H395" s="38">
        <f t="shared" si="62"/>
        <v>379</v>
      </c>
      <c r="I395" s="9" t="str">
        <f t="shared" si="57"/>
        <v>-</v>
      </c>
      <c r="J395" s="47">
        <f>IF(H395&gt;'New Lease Yearly'!$E$4,0,M394)</f>
        <v>0</v>
      </c>
      <c r="K395" s="47">
        <f>IF(IF('New Lease Yearly'!$H$4="Yearly",J395*'New Lease Yearly'!$D$4,IF('New Lease Yearly'!$H$4="Quarterly",J395*('New Lease Yearly'!$D$4/4),J395*'New Lease Yearly'!$D$4/12))&gt;0,IF('New Lease Yearly'!$H$4="Yearly",J395*'New Lease Yearly'!$D$4,IF('New Lease Yearly'!$H$4="Quarterly",J395*('New Lease Yearly'!$D$4/4),J395*'New Lease Yearly'!$D$4/12)),-L395-J395)</f>
        <v>0</v>
      </c>
      <c r="L395" s="47">
        <f t="shared" si="58"/>
        <v>0</v>
      </c>
      <c r="M395" s="47">
        <f t="shared" si="59"/>
        <v>0</v>
      </c>
      <c r="N395" s="57"/>
      <c r="O395" s="38">
        <v>237</v>
      </c>
      <c r="P395" s="58">
        <f t="shared" si="63"/>
        <v>181893</v>
      </c>
      <c r="Q395" s="47">
        <f t="shared" si="64"/>
        <v>0</v>
      </c>
      <c r="R395" s="47">
        <f>IF(S394&lt;1,0,-'New Lease Yearly'!$K$4/'New Lease Yearly'!$L$4)</f>
        <v>0</v>
      </c>
      <c r="S395" s="47">
        <f t="shared" si="60"/>
        <v>0</v>
      </c>
      <c r="AE395"/>
      <c r="AF395" s="6"/>
    </row>
    <row r="396" spans="1:32" x14ac:dyDescent="0.25">
      <c r="A396" s="53">
        <f t="shared" si="61"/>
        <v>380</v>
      </c>
      <c r="B396" s="29">
        <f t="shared" si="55"/>
        <v>0</v>
      </c>
      <c r="C396" s="9" t="str">
        <f>IF(D396=0,"-",IF('New Lease Yearly'!$H$4="Yearly",EDATE(C395,12),IF('New Lease Yearly'!$H$4="Quarterly",EDATE(C395,3),EDATE(C395,1))))</f>
        <v>-</v>
      </c>
      <c r="D396" s="54">
        <f>IF(A396&gt;'New Lease Yearly'!$E$4,0,'New Lease Yearly'!$G$4)*((1+$M$4)^(((((IF($H$4="Yearly",ROUNDDOWN(IF(A396-($N$4)&lt;0,0,((A396-($N$4)/(($N$4))))/($N$4)),0),IF($H$4="Monthly",ROUNDDOWN(IF(A396-($N$4*12)&lt;0,0,((A396-(12*$N$4)/((12*$N$4))))/($N$4*12)),0),ROUNDDOWN(IF(A396-($N$4*4)&lt;0,0,((A396-(4*$N$4)/((4*$N$4))))/($N$4*4)),0)))))))))+(IF(A396=$E$4,$J$4,0))</f>
        <v>0</v>
      </c>
      <c r="E396" s="49">
        <f>IF(D396=0,0,1/((1+IF('New Lease Yearly'!$H$4="Yearly",'New Lease Yearly'!$D$4,IF('New Lease Yearly'!$H$4="Quarterly",'New Lease Yearly'!$D$4/4,'New Lease Yearly'!$D$4/12)))^IF($E$17=1,A395,A396)))</f>
        <v>0</v>
      </c>
      <c r="F396" s="55">
        <f t="shared" si="56"/>
        <v>0</v>
      </c>
      <c r="G396" s="56"/>
      <c r="H396" s="38">
        <f t="shared" si="62"/>
        <v>380</v>
      </c>
      <c r="I396" s="9" t="str">
        <f t="shared" si="57"/>
        <v>-</v>
      </c>
      <c r="J396" s="47">
        <f>IF(H396&gt;'New Lease Yearly'!$E$4,0,M395)</f>
        <v>0</v>
      </c>
      <c r="K396" s="47">
        <f>IF(IF('New Lease Yearly'!$H$4="Yearly",J396*'New Lease Yearly'!$D$4,IF('New Lease Yearly'!$H$4="Quarterly",J396*('New Lease Yearly'!$D$4/4),J396*'New Lease Yearly'!$D$4/12))&gt;0,IF('New Lease Yearly'!$H$4="Yearly",J396*'New Lease Yearly'!$D$4,IF('New Lease Yearly'!$H$4="Quarterly",J396*('New Lease Yearly'!$D$4/4),J396*'New Lease Yearly'!$D$4/12)),-L396-J396)</f>
        <v>0</v>
      </c>
      <c r="L396" s="47">
        <f t="shared" si="58"/>
        <v>0</v>
      </c>
      <c r="M396" s="47">
        <f t="shared" si="59"/>
        <v>0</v>
      </c>
      <c r="N396" s="57"/>
      <c r="O396" s="38">
        <v>237</v>
      </c>
      <c r="P396" s="58">
        <f t="shared" si="63"/>
        <v>182258</v>
      </c>
      <c r="Q396" s="47">
        <f t="shared" si="64"/>
        <v>0</v>
      </c>
      <c r="R396" s="47">
        <f>IF(S395&lt;1,0,-'New Lease Yearly'!$K$4/'New Lease Yearly'!$L$4)</f>
        <v>0</v>
      </c>
      <c r="S396" s="47">
        <f t="shared" si="60"/>
        <v>0</v>
      </c>
      <c r="AE396"/>
      <c r="AF396" s="6"/>
    </row>
    <row r="397" spans="1:32" x14ac:dyDescent="0.25">
      <c r="A397" s="53">
        <f t="shared" si="61"/>
        <v>381</v>
      </c>
      <c r="B397" s="29">
        <f t="shared" si="55"/>
        <v>0</v>
      </c>
      <c r="C397" s="9" t="str">
        <f>IF(D397=0,"-",IF('New Lease Yearly'!$H$4="Yearly",EDATE(C396,12),IF('New Lease Yearly'!$H$4="Quarterly",EDATE(C396,3),EDATE(C396,1))))</f>
        <v>-</v>
      </c>
      <c r="D397" s="54">
        <f>IF(A397&gt;'New Lease Yearly'!$E$4,0,'New Lease Yearly'!$G$4)*((1+$M$4)^(((((IF($H$4="Yearly",ROUNDDOWN(IF(A397-($N$4)&lt;0,0,((A397-($N$4)/(($N$4))))/($N$4)),0),IF($H$4="Monthly",ROUNDDOWN(IF(A397-($N$4*12)&lt;0,0,((A397-(12*$N$4)/((12*$N$4))))/($N$4*12)),0),ROUNDDOWN(IF(A397-($N$4*4)&lt;0,0,((A397-(4*$N$4)/((4*$N$4))))/($N$4*4)),0)))))))))+(IF(A397=$E$4,$J$4,0))</f>
        <v>0</v>
      </c>
      <c r="E397" s="49">
        <f>IF(D397=0,0,1/((1+IF('New Lease Yearly'!$H$4="Yearly",'New Lease Yearly'!$D$4,IF('New Lease Yearly'!$H$4="Quarterly",'New Lease Yearly'!$D$4/4,'New Lease Yearly'!$D$4/12)))^IF($E$17=1,A396,A397)))</f>
        <v>0</v>
      </c>
      <c r="F397" s="55">
        <f t="shared" si="56"/>
        <v>0</v>
      </c>
      <c r="G397" s="56"/>
      <c r="H397" s="38">
        <f t="shared" si="62"/>
        <v>381</v>
      </c>
      <c r="I397" s="9" t="str">
        <f t="shared" si="57"/>
        <v>-</v>
      </c>
      <c r="J397" s="47">
        <f>IF(H397&gt;'New Lease Yearly'!$E$4,0,M396)</f>
        <v>0</v>
      </c>
      <c r="K397" s="47">
        <f>IF(IF('New Lease Yearly'!$H$4="Yearly",J397*'New Lease Yearly'!$D$4,IF('New Lease Yearly'!$H$4="Quarterly",J397*('New Lease Yearly'!$D$4/4),J397*'New Lease Yearly'!$D$4/12))&gt;0,IF('New Lease Yearly'!$H$4="Yearly",J397*'New Lease Yearly'!$D$4,IF('New Lease Yearly'!$H$4="Quarterly",J397*('New Lease Yearly'!$D$4/4),J397*'New Lease Yearly'!$D$4/12)),-L397-J397)</f>
        <v>0</v>
      </c>
      <c r="L397" s="47">
        <f t="shared" si="58"/>
        <v>0</v>
      </c>
      <c r="M397" s="47">
        <f t="shared" si="59"/>
        <v>0</v>
      </c>
      <c r="N397" s="57"/>
      <c r="O397" s="38">
        <v>237</v>
      </c>
      <c r="P397" s="58">
        <f t="shared" si="63"/>
        <v>182623</v>
      </c>
      <c r="Q397" s="47">
        <f t="shared" si="64"/>
        <v>0</v>
      </c>
      <c r="R397" s="47">
        <f>IF(S396&lt;1,0,-'New Lease Yearly'!$K$4/'New Lease Yearly'!$L$4)</f>
        <v>0</v>
      </c>
      <c r="S397" s="47">
        <f t="shared" si="60"/>
        <v>0</v>
      </c>
      <c r="AE397"/>
      <c r="AF397" s="6"/>
    </row>
    <row r="398" spans="1:32" x14ac:dyDescent="0.25">
      <c r="A398" s="53">
        <f t="shared" si="61"/>
        <v>382</v>
      </c>
      <c r="B398" s="29">
        <f t="shared" si="55"/>
        <v>0</v>
      </c>
      <c r="C398" s="9" t="str">
        <f>IF(D398=0,"-",IF('New Lease Yearly'!$H$4="Yearly",EDATE(C397,12),IF('New Lease Yearly'!$H$4="Quarterly",EDATE(C397,3),EDATE(C397,1))))</f>
        <v>-</v>
      </c>
      <c r="D398" s="54">
        <f>IF(A398&gt;'New Lease Yearly'!$E$4,0,'New Lease Yearly'!$G$4)*((1+$M$4)^(((((IF($H$4="Yearly",ROUNDDOWN(IF(A398-($N$4)&lt;0,0,((A398-($N$4)/(($N$4))))/($N$4)),0),IF($H$4="Monthly",ROUNDDOWN(IF(A398-($N$4*12)&lt;0,0,((A398-(12*$N$4)/((12*$N$4))))/($N$4*12)),0),ROUNDDOWN(IF(A398-($N$4*4)&lt;0,0,((A398-(4*$N$4)/((4*$N$4))))/($N$4*4)),0)))))))))+(IF(A398=$E$4,$J$4,0))</f>
        <v>0</v>
      </c>
      <c r="E398" s="49">
        <f>IF(D398=0,0,1/((1+IF('New Lease Yearly'!$H$4="Yearly",'New Lease Yearly'!$D$4,IF('New Lease Yearly'!$H$4="Quarterly",'New Lease Yearly'!$D$4/4,'New Lease Yearly'!$D$4/12)))^IF($E$17=1,A397,A398)))</f>
        <v>0</v>
      </c>
      <c r="F398" s="55">
        <f t="shared" si="56"/>
        <v>0</v>
      </c>
      <c r="G398" s="56"/>
      <c r="H398" s="38">
        <f t="shared" si="62"/>
        <v>382</v>
      </c>
      <c r="I398" s="9" t="str">
        <f t="shared" si="57"/>
        <v>-</v>
      </c>
      <c r="J398" s="47">
        <f>IF(H398&gt;'New Lease Yearly'!$E$4,0,M397)</f>
        <v>0</v>
      </c>
      <c r="K398" s="47">
        <f>IF(IF('New Lease Yearly'!$H$4="Yearly",J398*'New Lease Yearly'!$D$4,IF('New Lease Yearly'!$H$4="Quarterly",J398*('New Lease Yearly'!$D$4/4),J398*'New Lease Yearly'!$D$4/12))&gt;0,IF('New Lease Yearly'!$H$4="Yearly",J398*'New Lease Yearly'!$D$4,IF('New Lease Yearly'!$H$4="Quarterly",J398*('New Lease Yearly'!$D$4/4),J398*'New Lease Yearly'!$D$4/12)),-L398-J398)</f>
        <v>0</v>
      </c>
      <c r="L398" s="47">
        <f t="shared" si="58"/>
        <v>0</v>
      </c>
      <c r="M398" s="47">
        <f t="shared" si="59"/>
        <v>0</v>
      </c>
      <c r="N398" s="57"/>
      <c r="O398" s="38">
        <v>237</v>
      </c>
      <c r="P398" s="58">
        <f t="shared" si="63"/>
        <v>182989</v>
      </c>
      <c r="Q398" s="47">
        <f t="shared" si="64"/>
        <v>0</v>
      </c>
      <c r="R398" s="47">
        <f>IF(S397&lt;1,0,-'New Lease Yearly'!$K$4/'New Lease Yearly'!$L$4)</f>
        <v>0</v>
      </c>
      <c r="S398" s="47">
        <f t="shared" si="60"/>
        <v>0</v>
      </c>
      <c r="AE398"/>
      <c r="AF398" s="6"/>
    </row>
    <row r="399" spans="1:32" x14ac:dyDescent="0.25">
      <c r="A399" s="53">
        <f t="shared" si="61"/>
        <v>383</v>
      </c>
      <c r="B399" s="29">
        <f t="shared" si="55"/>
        <v>0</v>
      </c>
      <c r="C399" s="9" t="str">
        <f>IF(D399=0,"-",IF('New Lease Yearly'!$H$4="Yearly",EDATE(C398,12),IF('New Lease Yearly'!$H$4="Quarterly",EDATE(C398,3),EDATE(C398,1))))</f>
        <v>-</v>
      </c>
      <c r="D399" s="54">
        <f>IF(A399&gt;'New Lease Yearly'!$E$4,0,'New Lease Yearly'!$G$4)*((1+$M$4)^(((((IF($H$4="Yearly",ROUNDDOWN(IF(A399-($N$4)&lt;0,0,((A399-($N$4)/(($N$4))))/($N$4)),0),IF($H$4="Monthly",ROUNDDOWN(IF(A399-($N$4*12)&lt;0,0,((A399-(12*$N$4)/((12*$N$4))))/($N$4*12)),0),ROUNDDOWN(IF(A399-($N$4*4)&lt;0,0,((A399-(4*$N$4)/((4*$N$4))))/($N$4*4)),0)))))))))+(IF(A399=$E$4,$J$4,0))</f>
        <v>0</v>
      </c>
      <c r="E399" s="49">
        <f>IF(D399=0,0,1/((1+IF('New Lease Yearly'!$H$4="Yearly",'New Lease Yearly'!$D$4,IF('New Lease Yearly'!$H$4="Quarterly",'New Lease Yearly'!$D$4/4,'New Lease Yearly'!$D$4/12)))^IF($E$17=1,A398,A399)))</f>
        <v>0</v>
      </c>
      <c r="F399" s="55">
        <f t="shared" si="56"/>
        <v>0</v>
      </c>
      <c r="G399" s="56"/>
      <c r="H399" s="38">
        <f t="shared" si="62"/>
        <v>383</v>
      </c>
      <c r="I399" s="9" t="str">
        <f t="shared" si="57"/>
        <v>-</v>
      </c>
      <c r="J399" s="47">
        <f>IF(H399&gt;'New Lease Yearly'!$E$4,0,M398)</f>
        <v>0</v>
      </c>
      <c r="K399" s="47">
        <f>IF(IF('New Lease Yearly'!$H$4="Yearly",J399*'New Lease Yearly'!$D$4,IF('New Lease Yearly'!$H$4="Quarterly",J399*('New Lease Yearly'!$D$4/4),J399*'New Lease Yearly'!$D$4/12))&gt;0,IF('New Lease Yearly'!$H$4="Yearly",J399*'New Lease Yearly'!$D$4,IF('New Lease Yearly'!$H$4="Quarterly",J399*('New Lease Yearly'!$D$4/4),J399*'New Lease Yearly'!$D$4/12)),-L399-J399)</f>
        <v>0</v>
      </c>
      <c r="L399" s="47">
        <f t="shared" si="58"/>
        <v>0</v>
      </c>
      <c r="M399" s="47">
        <f t="shared" si="59"/>
        <v>0</v>
      </c>
      <c r="N399" s="57"/>
      <c r="O399" s="38">
        <v>237</v>
      </c>
      <c r="P399" s="58">
        <f t="shared" si="63"/>
        <v>183354</v>
      </c>
      <c r="Q399" s="47">
        <f t="shared" si="64"/>
        <v>0</v>
      </c>
      <c r="R399" s="47">
        <f>IF(S398&lt;1,0,-'New Lease Yearly'!$K$4/'New Lease Yearly'!$L$4)</f>
        <v>0</v>
      </c>
      <c r="S399" s="47">
        <f t="shared" si="60"/>
        <v>0</v>
      </c>
      <c r="AE399"/>
      <c r="AF399" s="6"/>
    </row>
    <row r="400" spans="1:32" x14ac:dyDescent="0.25">
      <c r="A400" s="53">
        <f t="shared" si="61"/>
        <v>384</v>
      </c>
      <c r="B400" s="29">
        <f t="shared" si="55"/>
        <v>0</v>
      </c>
      <c r="C400" s="9" t="str">
        <f>IF(D400=0,"-",IF('New Lease Yearly'!$H$4="Yearly",EDATE(C399,12),IF('New Lease Yearly'!$H$4="Quarterly",EDATE(C399,3),EDATE(C399,1))))</f>
        <v>-</v>
      </c>
      <c r="D400" s="54">
        <f>IF(A400&gt;'New Lease Yearly'!$E$4,0,'New Lease Yearly'!$G$4)*((1+$M$4)^(((((IF($H$4="Yearly",ROUNDDOWN(IF(A400-($N$4)&lt;0,0,((A400-($N$4)/(($N$4))))/($N$4)),0),IF($H$4="Monthly",ROUNDDOWN(IF(A400-($N$4*12)&lt;0,0,((A400-(12*$N$4)/((12*$N$4))))/($N$4*12)),0),ROUNDDOWN(IF(A400-($N$4*4)&lt;0,0,((A400-(4*$N$4)/((4*$N$4))))/($N$4*4)),0)))))))))+(IF(A400=$E$4,$J$4,0))</f>
        <v>0</v>
      </c>
      <c r="E400" s="49">
        <f>IF(D400=0,0,1/((1+IF('New Lease Yearly'!$H$4="Yearly",'New Lease Yearly'!$D$4,IF('New Lease Yearly'!$H$4="Quarterly",'New Lease Yearly'!$D$4/4,'New Lease Yearly'!$D$4/12)))^IF($E$17=1,A399,A400)))</f>
        <v>0</v>
      </c>
      <c r="F400" s="55">
        <f t="shared" si="56"/>
        <v>0</v>
      </c>
      <c r="G400" s="56"/>
      <c r="H400" s="38">
        <f t="shared" si="62"/>
        <v>384</v>
      </c>
      <c r="I400" s="9" t="str">
        <f t="shared" si="57"/>
        <v>-</v>
      </c>
      <c r="J400" s="47">
        <f>IF(H400&gt;'New Lease Yearly'!$E$4,0,M399)</f>
        <v>0</v>
      </c>
      <c r="K400" s="47">
        <f>IF(IF('New Lease Yearly'!$H$4="Yearly",J400*'New Lease Yearly'!$D$4,IF('New Lease Yearly'!$H$4="Quarterly",J400*('New Lease Yearly'!$D$4/4),J400*'New Lease Yearly'!$D$4/12))&gt;0,IF('New Lease Yearly'!$H$4="Yearly",J400*'New Lease Yearly'!$D$4,IF('New Lease Yearly'!$H$4="Quarterly",J400*('New Lease Yearly'!$D$4/4),J400*'New Lease Yearly'!$D$4/12)),-L400-J400)</f>
        <v>0</v>
      </c>
      <c r="L400" s="47">
        <f t="shared" si="58"/>
        <v>0</v>
      </c>
      <c r="M400" s="47">
        <f t="shared" si="59"/>
        <v>0</v>
      </c>
      <c r="N400" s="57"/>
      <c r="O400" s="38">
        <v>237</v>
      </c>
      <c r="P400" s="58">
        <f t="shared" si="63"/>
        <v>183719</v>
      </c>
      <c r="Q400" s="47">
        <f t="shared" si="64"/>
        <v>0</v>
      </c>
      <c r="R400" s="47">
        <f>IF(S399&lt;1,0,-'New Lease Yearly'!$K$4/'New Lease Yearly'!$L$4)</f>
        <v>0</v>
      </c>
      <c r="S400" s="47">
        <f t="shared" si="60"/>
        <v>0</v>
      </c>
      <c r="AE400"/>
      <c r="AF400" s="6"/>
    </row>
    <row r="401" spans="1:32" x14ac:dyDescent="0.25">
      <c r="A401" s="53">
        <f t="shared" si="61"/>
        <v>385</v>
      </c>
      <c r="B401" s="29">
        <f t="shared" ref="B401:B464" si="65">IF(C401="-",0,YEAR(C401))</f>
        <v>0</v>
      </c>
      <c r="C401" s="9" t="str">
        <f>IF(D401=0,"-",IF('New Lease Yearly'!$H$4="Yearly",EDATE(C400,12),IF('New Lease Yearly'!$H$4="Quarterly",EDATE(C400,3),EDATE(C400,1))))</f>
        <v>-</v>
      </c>
      <c r="D401" s="54">
        <f>IF(A401&gt;'New Lease Yearly'!$E$4,0,'New Lease Yearly'!$G$4)*((1+$M$4)^(((((IF($H$4="Yearly",ROUNDDOWN(IF(A401-($N$4)&lt;0,0,((A401-($N$4)/(($N$4))))/($N$4)),0),IF($H$4="Monthly",ROUNDDOWN(IF(A401-($N$4*12)&lt;0,0,((A401-(12*$N$4)/((12*$N$4))))/($N$4*12)),0),ROUNDDOWN(IF(A401-($N$4*4)&lt;0,0,((A401-(4*$N$4)/((4*$N$4))))/($N$4*4)),0)))))))))+(IF(A401=$E$4,$J$4,0))</f>
        <v>0</v>
      </c>
      <c r="E401" s="49">
        <f>IF(D401=0,0,1/((1+IF('New Lease Yearly'!$H$4="Yearly",'New Lease Yearly'!$D$4,IF('New Lease Yearly'!$H$4="Quarterly",'New Lease Yearly'!$D$4/4,'New Lease Yearly'!$D$4/12)))^IF($E$17=1,A400,A401)))</f>
        <v>0</v>
      </c>
      <c r="F401" s="55">
        <f t="shared" ref="F401:F464" si="66">D401*E401</f>
        <v>0</v>
      </c>
      <c r="G401" s="56"/>
      <c r="H401" s="38">
        <f t="shared" si="62"/>
        <v>385</v>
      </c>
      <c r="I401" s="9" t="str">
        <f t="shared" ref="I401:I464" si="67">C401</f>
        <v>-</v>
      </c>
      <c r="J401" s="47">
        <f>IF(H401&gt;'New Lease Yearly'!$E$4,0,M400)</f>
        <v>0</v>
      </c>
      <c r="K401" s="47">
        <f>IF(IF('New Lease Yearly'!$H$4="Yearly",J401*'New Lease Yearly'!$D$4,IF('New Lease Yearly'!$H$4="Quarterly",J401*('New Lease Yearly'!$D$4/4),J401*'New Lease Yearly'!$D$4/12))&gt;0,IF('New Lease Yearly'!$H$4="Yearly",J401*'New Lease Yearly'!$D$4,IF('New Lease Yearly'!$H$4="Quarterly",J401*('New Lease Yearly'!$D$4/4),J401*'New Lease Yearly'!$D$4/12)),-L401-J401)</f>
        <v>0</v>
      </c>
      <c r="L401" s="47">
        <f t="shared" si="58"/>
        <v>0</v>
      </c>
      <c r="M401" s="47">
        <f t="shared" si="59"/>
        <v>0</v>
      </c>
      <c r="N401" s="57"/>
      <c r="O401" s="38">
        <v>237</v>
      </c>
      <c r="P401" s="58">
        <f t="shared" si="63"/>
        <v>184084</v>
      </c>
      <c r="Q401" s="47">
        <f t="shared" si="64"/>
        <v>0</v>
      </c>
      <c r="R401" s="47">
        <f>IF(S400&lt;1,0,-'New Lease Yearly'!$K$4/'New Lease Yearly'!$L$4)</f>
        <v>0</v>
      </c>
      <c r="S401" s="47">
        <f t="shared" si="60"/>
        <v>0</v>
      </c>
      <c r="AE401"/>
      <c r="AF401" s="6"/>
    </row>
    <row r="402" spans="1:32" x14ac:dyDescent="0.25">
      <c r="A402" s="53">
        <f t="shared" si="61"/>
        <v>386</v>
      </c>
      <c r="B402" s="29">
        <f t="shared" si="65"/>
        <v>0</v>
      </c>
      <c r="C402" s="9" t="str">
        <f>IF(D402=0,"-",IF('New Lease Yearly'!$H$4="Yearly",EDATE(C401,12),IF('New Lease Yearly'!$H$4="Quarterly",EDATE(C401,3),EDATE(C401,1))))</f>
        <v>-</v>
      </c>
      <c r="D402" s="54">
        <f>IF(A402&gt;'New Lease Yearly'!$E$4,0,'New Lease Yearly'!$G$4)*((1+$M$4)^(((((IF($H$4="Yearly",ROUNDDOWN(IF(A402-($N$4)&lt;0,0,((A402-($N$4)/(($N$4))))/($N$4)),0),IF($H$4="Monthly",ROUNDDOWN(IF(A402-($N$4*12)&lt;0,0,((A402-(12*$N$4)/((12*$N$4))))/($N$4*12)),0),ROUNDDOWN(IF(A402-($N$4*4)&lt;0,0,((A402-(4*$N$4)/((4*$N$4))))/($N$4*4)),0)))))))))+(IF(A402=$E$4,$J$4,0))</f>
        <v>0</v>
      </c>
      <c r="E402" s="49">
        <f>IF(D402=0,0,1/((1+IF('New Lease Yearly'!$H$4="Yearly",'New Lease Yearly'!$D$4,IF('New Lease Yearly'!$H$4="Quarterly",'New Lease Yearly'!$D$4/4,'New Lease Yearly'!$D$4/12)))^IF($E$17=1,A401,A402)))</f>
        <v>0</v>
      </c>
      <c r="F402" s="55">
        <f t="shared" si="66"/>
        <v>0</v>
      </c>
      <c r="G402" s="56"/>
      <c r="H402" s="38">
        <f t="shared" si="62"/>
        <v>386</v>
      </c>
      <c r="I402" s="9" t="str">
        <f t="shared" si="67"/>
        <v>-</v>
      </c>
      <c r="J402" s="47">
        <f>IF(H402&gt;'New Lease Yearly'!$E$4,0,M401)</f>
        <v>0</v>
      </c>
      <c r="K402" s="47">
        <f>IF(IF('New Lease Yearly'!$H$4="Yearly",J402*'New Lease Yearly'!$D$4,IF('New Lease Yearly'!$H$4="Quarterly",J402*('New Lease Yearly'!$D$4/4),J402*'New Lease Yearly'!$D$4/12))&gt;0,IF('New Lease Yearly'!$H$4="Yearly",J402*'New Lease Yearly'!$D$4,IF('New Lease Yearly'!$H$4="Quarterly",J402*('New Lease Yearly'!$D$4/4),J402*'New Lease Yearly'!$D$4/12)),-L402-J402)</f>
        <v>0</v>
      </c>
      <c r="L402" s="47">
        <f t="shared" ref="L402:L465" si="68">D402</f>
        <v>0</v>
      </c>
      <c r="M402" s="47">
        <f t="shared" ref="M402:M465" si="69">J402+K402-L402</f>
        <v>0</v>
      </c>
      <c r="N402" s="57"/>
      <c r="O402" s="38">
        <v>237</v>
      </c>
      <c r="P402" s="58">
        <f t="shared" si="63"/>
        <v>184450</v>
      </c>
      <c r="Q402" s="47">
        <f t="shared" si="64"/>
        <v>0</v>
      </c>
      <c r="R402" s="47">
        <f>IF(S401&lt;1,0,-'New Lease Yearly'!$K$4/'New Lease Yearly'!$L$4)</f>
        <v>0</v>
      </c>
      <c r="S402" s="47">
        <f t="shared" ref="S402:S465" si="70">IF(S401&lt;1,0,SUM(Q402:R402))</f>
        <v>0</v>
      </c>
      <c r="AE402"/>
      <c r="AF402" s="6"/>
    </row>
    <row r="403" spans="1:32" x14ac:dyDescent="0.25">
      <c r="A403" s="53">
        <f t="shared" ref="A403:A466" si="71">A402+1</f>
        <v>387</v>
      </c>
      <c r="B403" s="29">
        <f t="shared" si="65"/>
        <v>0</v>
      </c>
      <c r="C403" s="9" t="str">
        <f>IF(D403=0,"-",IF('New Lease Yearly'!$H$4="Yearly",EDATE(C402,12),IF('New Lease Yearly'!$H$4="Quarterly",EDATE(C402,3),EDATE(C402,1))))</f>
        <v>-</v>
      </c>
      <c r="D403" s="54">
        <f>IF(A403&gt;'New Lease Yearly'!$E$4,0,'New Lease Yearly'!$G$4)*((1+$M$4)^(((((IF($H$4="Yearly",ROUNDDOWN(IF(A403-($N$4)&lt;0,0,((A403-($N$4)/(($N$4))))/($N$4)),0),IF($H$4="Monthly",ROUNDDOWN(IF(A403-($N$4*12)&lt;0,0,((A403-(12*$N$4)/((12*$N$4))))/($N$4*12)),0),ROUNDDOWN(IF(A403-($N$4*4)&lt;0,0,((A403-(4*$N$4)/((4*$N$4))))/($N$4*4)),0)))))))))+(IF(A403=$E$4,$J$4,0))</f>
        <v>0</v>
      </c>
      <c r="E403" s="49">
        <f>IF(D403=0,0,1/((1+IF('New Lease Yearly'!$H$4="Yearly",'New Lease Yearly'!$D$4,IF('New Lease Yearly'!$H$4="Quarterly",'New Lease Yearly'!$D$4/4,'New Lease Yearly'!$D$4/12)))^IF($E$17=1,A402,A403)))</f>
        <v>0</v>
      </c>
      <c r="F403" s="55">
        <f t="shared" si="66"/>
        <v>0</v>
      </c>
      <c r="G403" s="56"/>
      <c r="H403" s="38">
        <f t="shared" ref="H403:H466" si="72">H402+1</f>
        <v>387</v>
      </c>
      <c r="I403" s="9" t="str">
        <f t="shared" si="67"/>
        <v>-</v>
      </c>
      <c r="J403" s="47">
        <f>IF(H403&gt;'New Lease Yearly'!$E$4,0,M402)</f>
        <v>0</v>
      </c>
      <c r="K403" s="47">
        <f>IF(IF('New Lease Yearly'!$H$4="Yearly",J403*'New Lease Yearly'!$D$4,IF('New Lease Yearly'!$H$4="Quarterly",J403*('New Lease Yearly'!$D$4/4),J403*'New Lease Yearly'!$D$4/12))&gt;0,IF('New Lease Yearly'!$H$4="Yearly",J403*'New Lease Yearly'!$D$4,IF('New Lease Yearly'!$H$4="Quarterly",J403*('New Lease Yearly'!$D$4/4),J403*'New Lease Yearly'!$D$4/12)),-L403-J403)</f>
        <v>0</v>
      </c>
      <c r="L403" s="47">
        <f t="shared" si="68"/>
        <v>0</v>
      </c>
      <c r="M403" s="47">
        <f t="shared" si="69"/>
        <v>0</v>
      </c>
      <c r="N403" s="57"/>
      <c r="O403" s="38">
        <v>237</v>
      </c>
      <c r="P403" s="58">
        <f t="shared" ref="P403:P466" si="73">DATE(YEAR(P402)+1,MONTH(P402),DAY(P402))</f>
        <v>184815</v>
      </c>
      <c r="Q403" s="47">
        <f t="shared" ref="Q403:Q466" si="74">S402</f>
        <v>0</v>
      </c>
      <c r="R403" s="47">
        <f>IF(S402&lt;1,0,-'New Lease Yearly'!$K$4/'New Lease Yearly'!$L$4)</f>
        <v>0</v>
      </c>
      <c r="S403" s="47">
        <f t="shared" si="70"/>
        <v>0</v>
      </c>
      <c r="AE403"/>
      <c r="AF403" s="6"/>
    </row>
    <row r="404" spans="1:32" x14ac:dyDescent="0.25">
      <c r="A404" s="53">
        <f t="shared" si="71"/>
        <v>388</v>
      </c>
      <c r="B404" s="29">
        <f t="shared" si="65"/>
        <v>0</v>
      </c>
      <c r="C404" s="9" t="str">
        <f>IF(D404=0,"-",IF('New Lease Yearly'!$H$4="Yearly",EDATE(C403,12),IF('New Lease Yearly'!$H$4="Quarterly",EDATE(C403,3),EDATE(C403,1))))</f>
        <v>-</v>
      </c>
      <c r="D404" s="54">
        <f>IF(A404&gt;'New Lease Yearly'!$E$4,0,'New Lease Yearly'!$G$4)*((1+$M$4)^(((((IF($H$4="Yearly",ROUNDDOWN(IF(A404-($N$4)&lt;0,0,((A404-($N$4)/(($N$4))))/($N$4)),0),IF($H$4="Monthly",ROUNDDOWN(IF(A404-($N$4*12)&lt;0,0,((A404-(12*$N$4)/((12*$N$4))))/($N$4*12)),0),ROUNDDOWN(IF(A404-($N$4*4)&lt;0,0,((A404-(4*$N$4)/((4*$N$4))))/($N$4*4)),0)))))))))+(IF(A404=$E$4,$J$4,0))</f>
        <v>0</v>
      </c>
      <c r="E404" s="49">
        <f>IF(D404=0,0,1/((1+IF('New Lease Yearly'!$H$4="Yearly",'New Lease Yearly'!$D$4,IF('New Lease Yearly'!$H$4="Quarterly",'New Lease Yearly'!$D$4/4,'New Lease Yearly'!$D$4/12)))^IF($E$17=1,A403,A404)))</f>
        <v>0</v>
      </c>
      <c r="F404" s="55">
        <f t="shared" si="66"/>
        <v>0</v>
      </c>
      <c r="G404" s="56"/>
      <c r="H404" s="38">
        <f t="shared" si="72"/>
        <v>388</v>
      </c>
      <c r="I404" s="9" t="str">
        <f t="shared" si="67"/>
        <v>-</v>
      </c>
      <c r="J404" s="47">
        <f>IF(H404&gt;'New Lease Yearly'!$E$4,0,M403)</f>
        <v>0</v>
      </c>
      <c r="K404" s="47">
        <f>IF(IF('New Lease Yearly'!$H$4="Yearly",J404*'New Lease Yearly'!$D$4,IF('New Lease Yearly'!$H$4="Quarterly",J404*('New Lease Yearly'!$D$4/4),J404*'New Lease Yearly'!$D$4/12))&gt;0,IF('New Lease Yearly'!$H$4="Yearly",J404*'New Lease Yearly'!$D$4,IF('New Lease Yearly'!$H$4="Quarterly",J404*('New Lease Yearly'!$D$4/4),J404*'New Lease Yearly'!$D$4/12)),-L404-J404)</f>
        <v>0</v>
      </c>
      <c r="L404" s="47">
        <f t="shared" si="68"/>
        <v>0</v>
      </c>
      <c r="M404" s="47">
        <f t="shared" si="69"/>
        <v>0</v>
      </c>
      <c r="N404" s="57"/>
      <c r="O404" s="38">
        <v>237</v>
      </c>
      <c r="P404" s="58">
        <f t="shared" si="73"/>
        <v>185180</v>
      </c>
      <c r="Q404" s="47">
        <f t="shared" si="74"/>
        <v>0</v>
      </c>
      <c r="R404" s="47">
        <f>IF(S403&lt;1,0,-'New Lease Yearly'!$K$4/'New Lease Yearly'!$L$4)</f>
        <v>0</v>
      </c>
      <c r="S404" s="47">
        <f t="shared" si="70"/>
        <v>0</v>
      </c>
      <c r="AE404"/>
      <c r="AF404" s="6"/>
    </row>
    <row r="405" spans="1:32" x14ac:dyDescent="0.25">
      <c r="A405" s="53">
        <f t="shared" si="71"/>
        <v>389</v>
      </c>
      <c r="B405" s="29">
        <f t="shared" si="65"/>
        <v>0</v>
      </c>
      <c r="C405" s="9" t="str">
        <f>IF(D405=0,"-",IF('New Lease Yearly'!$H$4="Yearly",EDATE(C404,12),IF('New Lease Yearly'!$H$4="Quarterly",EDATE(C404,3),EDATE(C404,1))))</f>
        <v>-</v>
      </c>
      <c r="D405" s="54">
        <f>IF(A405&gt;'New Lease Yearly'!$E$4,0,'New Lease Yearly'!$G$4)*((1+$M$4)^(((((IF($H$4="Yearly",ROUNDDOWN(IF(A405-($N$4)&lt;0,0,((A405-($N$4)/(($N$4))))/($N$4)),0),IF($H$4="Monthly",ROUNDDOWN(IF(A405-($N$4*12)&lt;0,0,((A405-(12*$N$4)/((12*$N$4))))/($N$4*12)),0),ROUNDDOWN(IF(A405-($N$4*4)&lt;0,0,((A405-(4*$N$4)/((4*$N$4))))/($N$4*4)),0)))))))))+(IF(A405=$E$4,$J$4,0))</f>
        <v>0</v>
      </c>
      <c r="E405" s="49">
        <f>IF(D405=0,0,1/((1+IF('New Lease Yearly'!$H$4="Yearly",'New Lease Yearly'!$D$4,IF('New Lease Yearly'!$H$4="Quarterly",'New Lease Yearly'!$D$4/4,'New Lease Yearly'!$D$4/12)))^IF($E$17=1,A404,A405)))</f>
        <v>0</v>
      </c>
      <c r="F405" s="55">
        <f t="shared" si="66"/>
        <v>0</v>
      </c>
      <c r="G405" s="56"/>
      <c r="H405" s="38">
        <f t="shared" si="72"/>
        <v>389</v>
      </c>
      <c r="I405" s="9" t="str">
        <f t="shared" si="67"/>
        <v>-</v>
      </c>
      <c r="J405" s="47">
        <f>IF(H405&gt;'New Lease Yearly'!$E$4,0,M404)</f>
        <v>0</v>
      </c>
      <c r="K405" s="47">
        <f>IF(IF('New Lease Yearly'!$H$4="Yearly",J405*'New Lease Yearly'!$D$4,IF('New Lease Yearly'!$H$4="Quarterly",J405*('New Lease Yearly'!$D$4/4),J405*'New Lease Yearly'!$D$4/12))&gt;0,IF('New Lease Yearly'!$H$4="Yearly",J405*'New Lease Yearly'!$D$4,IF('New Lease Yearly'!$H$4="Quarterly",J405*('New Lease Yearly'!$D$4/4),J405*'New Lease Yearly'!$D$4/12)),-L405-J405)</f>
        <v>0</v>
      </c>
      <c r="L405" s="47">
        <f t="shared" si="68"/>
        <v>0</v>
      </c>
      <c r="M405" s="47">
        <f t="shared" si="69"/>
        <v>0</v>
      </c>
      <c r="N405" s="57"/>
      <c r="O405" s="38">
        <v>237</v>
      </c>
      <c r="P405" s="58">
        <f t="shared" si="73"/>
        <v>185545</v>
      </c>
      <c r="Q405" s="47">
        <f t="shared" si="74"/>
        <v>0</v>
      </c>
      <c r="R405" s="47">
        <f>IF(S404&lt;1,0,-'New Lease Yearly'!$K$4/'New Lease Yearly'!$L$4)</f>
        <v>0</v>
      </c>
      <c r="S405" s="47">
        <f t="shared" si="70"/>
        <v>0</v>
      </c>
      <c r="AE405"/>
      <c r="AF405" s="6"/>
    </row>
    <row r="406" spans="1:32" x14ac:dyDescent="0.25">
      <c r="A406" s="53">
        <f t="shared" si="71"/>
        <v>390</v>
      </c>
      <c r="B406" s="29">
        <f t="shared" si="65"/>
        <v>0</v>
      </c>
      <c r="C406" s="9" t="str">
        <f>IF(D406=0,"-",IF('New Lease Yearly'!$H$4="Yearly",EDATE(C405,12),IF('New Lease Yearly'!$H$4="Quarterly",EDATE(C405,3),EDATE(C405,1))))</f>
        <v>-</v>
      </c>
      <c r="D406" s="54">
        <f>IF(A406&gt;'New Lease Yearly'!$E$4,0,'New Lease Yearly'!$G$4)*((1+$M$4)^(((((IF($H$4="Yearly",ROUNDDOWN(IF(A406-($N$4)&lt;0,0,((A406-($N$4)/(($N$4))))/($N$4)),0),IF($H$4="Monthly",ROUNDDOWN(IF(A406-($N$4*12)&lt;0,0,((A406-(12*$N$4)/((12*$N$4))))/($N$4*12)),0),ROUNDDOWN(IF(A406-($N$4*4)&lt;0,0,((A406-(4*$N$4)/((4*$N$4))))/($N$4*4)),0)))))))))+(IF(A406=$E$4,$J$4,0))</f>
        <v>0</v>
      </c>
      <c r="E406" s="49">
        <f>IF(D406=0,0,1/((1+IF('New Lease Yearly'!$H$4="Yearly",'New Lease Yearly'!$D$4,IF('New Lease Yearly'!$H$4="Quarterly",'New Lease Yearly'!$D$4/4,'New Lease Yearly'!$D$4/12)))^IF($E$17=1,A405,A406)))</f>
        <v>0</v>
      </c>
      <c r="F406" s="55">
        <f t="shared" si="66"/>
        <v>0</v>
      </c>
      <c r="G406" s="56"/>
      <c r="H406" s="38">
        <f t="shared" si="72"/>
        <v>390</v>
      </c>
      <c r="I406" s="9" t="str">
        <f t="shared" si="67"/>
        <v>-</v>
      </c>
      <c r="J406" s="47">
        <f>IF(H406&gt;'New Lease Yearly'!$E$4,0,M405)</f>
        <v>0</v>
      </c>
      <c r="K406" s="47">
        <f>IF(IF('New Lease Yearly'!$H$4="Yearly",J406*'New Lease Yearly'!$D$4,IF('New Lease Yearly'!$H$4="Quarterly",J406*('New Lease Yearly'!$D$4/4),J406*'New Lease Yearly'!$D$4/12))&gt;0,IF('New Lease Yearly'!$H$4="Yearly",J406*'New Lease Yearly'!$D$4,IF('New Lease Yearly'!$H$4="Quarterly",J406*('New Lease Yearly'!$D$4/4),J406*'New Lease Yearly'!$D$4/12)),-L406-J406)</f>
        <v>0</v>
      </c>
      <c r="L406" s="47">
        <f t="shared" si="68"/>
        <v>0</v>
      </c>
      <c r="M406" s="47">
        <f t="shared" si="69"/>
        <v>0</v>
      </c>
      <c r="N406" s="57"/>
      <c r="O406" s="38">
        <v>237</v>
      </c>
      <c r="P406" s="58">
        <f t="shared" si="73"/>
        <v>185911</v>
      </c>
      <c r="Q406" s="47">
        <f t="shared" si="74"/>
        <v>0</v>
      </c>
      <c r="R406" s="47">
        <f>IF(S405&lt;1,0,-'New Lease Yearly'!$K$4/'New Lease Yearly'!$L$4)</f>
        <v>0</v>
      </c>
      <c r="S406" s="47">
        <f t="shared" si="70"/>
        <v>0</v>
      </c>
      <c r="AE406"/>
      <c r="AF406" s="6"/>
    </row>
    <row r="407" spans="1:32" x14ac:dyDescent="0.25">
      <c r="A407" s="53">
        <f t="shared" si="71"/>
        <v>391</v>
      </c>
      <c r="B407" s="29">
        <f t="shared" si="65"/>
        <v>0</v>
      </c>
      <c r="C407" s="9" t="str">
        <f>IF(D407=0,"-",IF('New Lease Yearly'!$H$4="Yearly",EDATE(C406,12),IF('New Lease Yearly'!$H$4="Quarterly",EDATE(C406,3),EDATE(C406,1))))</f>
        <v>-</v>
      </c>
      <c r="D407" s="54">
        <f>IF(A407&gt;'New Lease Yearly'!$E$4,0,'New Lease Yearly'!$G$4)*((1+$M$4)^(((((IF($H$4="Yearly",ROUNDDOWN(IF(A407-($N$4)&lt;0,0,((A407-($N$4)/(($N$4))))/($N$4)),0),IF($H$4="Monthly",ROUNDDOWN(IF(A407-($N$4*12)&lt;0,0,((A407-(12*$N$4)/((12*$N$4))))/($N$4*12)),0),ROUNDDOWN(IF(A407-($N$4*4)&lt;0,0,((A407-(4*$N$4)/((4*$N$4))))/($N$4*4)),0)))))))))+(IF(A407=$E$4,$J$4,0))</f>
        <v>0</v>
      </c>
      <c r="E407" s="49">
        <f>IF(D407=0,0,1/((1+IF('New Lease Yearly'!$H$4="Yearly",'New Lease Yearly'!$D$4,IF('New Lease Yearly'!$H$4="Quarterly",'New Lease Yearly'!$D$4/4,'New Lease Yearly'!$D$4/12)))^IF($E$17=1,A406,A407)))</f>
        <v>0</v>
      </c>
      <c r="F407" s="55">
        <f t="shared" si="66"/>
        <v>0</v>
      </c>
      <c r="G407" s="56"/>
      <c r="H407" s="38">
        <f t="shared" si="72"/>
        <v>391</v>
      </c>
      <c r="I407" s="9" t="str">
        <f t="shared" si="67"/>
        <v>-</v>
      </c>
      <c r="J407" s="47">
        <f>IF(H407&gt;'New Lease Yearly'!$E$4,0,M406)</f>
        <v>0</v>
      </c>
      <c r="K407" s="47">
        <f>IF(IF('New Lease Yearly'!$H$4="Yearly",J407*'New Lease Yearly'!$D$4,IF('New Lease Yearly'!$H$4="Quarterly",J407*('New Lease Yearly'!$D$4/4),J407*'New Lease Yearly'!$D$4/12))&gt;0,IF('New Lease Yearly'!$H$4="Yearly",J407*'New Lease Yearly'!$D$4,IF('New Lease Yearly'!$H$4="Quarterly",J407*('New Lease Yearly'!$D$4/4),J407*'New Lease Yearly'!$D$4/12)),-L407-J407)</f>
        <v>0</v>
      </c>
      <c r="L407" s="47">
        <f t="shared" si="68"/>
        <v>0</v>
      </c>
      <c r="M407" s="47">
        <f t="shared" si="69"/>
        <v>0</v>
      </c>
      <c r="N407" s="57"/>
      <c r="O407" s="38">
        <v>237</v>
      </c>
      <c r="P407" s="58">
        <f t="shared" si="73"/>
        <v>186276</v>
      </c>
      <c r="Q407" s="47">
        <f t="shared" si="74"/>
        <v>0</v>
      </c>
      <c r="R407" s="47">
        <f>IF(S406&lt;1,0,-'New Lease Yearly'!$K$4/'New Lease Yearly'!$L$4)</f>
        <v>0</v>
      </c>
      <c r="S407" s="47">
        <f t="shared" si="70"/>
        <v>0</v>
      </c>
      <c r="AE407"/>
      <c r="AF407" s="6"/>
    </row>
    <row r="408" spans="1:32" x14ac:dyDescent="0.25">
      <c r="A408" s="53">
        <f t="shared" si="71"/>
        <v>392</v>
      </c>
      <c r="B408" s="29">
        <f t="shared" si="65"/>
        <v>0</v>
      </c>
      <c r="C408" s="9" t="str">
        <f>IF(D408=0,"-",IF('New Lease Yearly'!$H$4="Yearly",EDATE(C407,12),IF('New Lease Yearly'!$H$4="Quarterly",EDATE(C407,3),EDATE(C407,1))))</f>
        <v>-</v>
      </c>
      <c r="D408" s="54">
        <f>IF(A408&gt;'New Lease Yearly'!$E$4,0,'New Lease Yearly'!$G$4)*((1+$M$4)^(((((IF($H$4="Yearly",ROUNDDOWN(IF(A408-($N$4)&lt;0,0,((A408-($N$4)/(($N$4))))/($N$4)),0),IF($H$4="Monthly",ROUNDDOWN(IF(A408-($N$4*12)&lt;0,0,((A408-(12*$N$4)/((12*$N$4))))/($N$4*12)),0),ROUNDDOWN(IF(A408-($N$4*4)&lt;0,0,((A408-(4*$N$4)/((4*$N$4))))/($N$4*4)),0)))))))))+(IF(A408=$E$4,$J$4,0))</f>
        <v>0</v>
      </c>
      <c r="E408" s="49">
        <f>IF(D408=0,0,1/((1+IF('New Lease Yearly'!$H$4="Yearly",'New Lease Yearly'!$D$4,IF('New Lease Yearly'!$H$4="Quarterly",'New Lease Yearly'!$D$4/4,'New Lease Yearly'!$D$4/12)))^IF($E$17=1,A407,A408)))</f>
        <v>0</v>
      </c>
      <c r="F408" s="55">
        <f t="shared" si="66"/>
        <v>0</v>
      </c>
      <c r="G408" s="56"/>
      <c r="H408" s="38">
        <f t="shared" si="72"/>
        <v>392</v>
      </c>
      <c r="I408" s="9" t="str">
        <f t="shared" si="67"/>
        <v>-</v>
      </c>
      <c r="J408" s="47">
        <f>IF(H408&gt;'New Lease Yearly'!$E$4,0,M407)</f>
        <v>0</v>
      </c>
      <c r="K408" s="47">
        <f>IF(IF('New Lease Yearly'!$H$4="Yearly",J408*'New Lease Yearly'!$D$4,IF('New Lease Yearly'!$H$4="Quarterly",J408*('New Lease Yearly'!$D$4/4),J408*'New Lease Yearly'!$D$4/12))&gt;0,IF('New Lease Yearly'!$H$4="Yearly",J408*'New Lease Yearly'!$D$4,IF('New Lease Yearly'!$H$4="Quarterly",J408*('New Lease Yearly'!$D$4/4),J408*'New Lease Yearly'!$D$4/12)),-L408-J408)</f>
        <v>0</v>
      </c>
      <c r="L408" s="47">
        <f t="shared" si="68"/>
        <v>0</v>
      </c>
      <c r="M408" s="47">
        <f t="shared" si="69"/>
        <v>0</v>
      </c>
      <c r="N408" s="57"/>
      <c r="O408" s="38">
        <v>237</v>
      </c>
      <c r="P408" s="58">
        <f t="shared" si="73"/>
        <v>186641</v>
      </c>
      <c r="Q408" s="47">
        <f t="shared" si="74"/>
        <v>0</v>
      </c>
      <c r="R408" s="47">
        <f>IF(S407&lt;1,0,-'New Lease Yearly'!$K$4/'New Lease Yearly'!$L$4)</f>
        <v>0</v>
      </c>
      <c r="S408" s="47">
        <f t="shared" si="70"/>
        <v>0</v>
      </c>
      <c r="AE408"/>
      <c r="AF408" s="6"/>
    </row>
    <row r="409" spans="1:32" x14ac:dyDescent="0.25">
      <c r="A409" s="53">
        <f t="shared" si="71"/>
        <v>393</v>
      </c>
      <c r="B409" s="29">
        <f t="shared" si="65"/>
        <v>0</v>
      </c>
      <c r="C409" s="9" t="str">
        <f>IF(D409=0,"-",IF('New Lease Yearly'!$H$4="Yearly",EDATE(C408,12),IF('New Lease Yearly'!$H$4="Quarterly",EDATE(C408,3),EDATE(C408,1))))</f>
        <v>-</v>
      </c>
      <c r="D409" s="54">
        <f>IF(A409&gt;'New Lease Yearly'!$E$4,0,'New Lease Yearly'!$G$4)*((1+$M$4)^(((((IF($H$4="Yearly",ROUNDDOWN(IF(A409-($N$4)&lt;0,0,((A409-($N$4)/(($N$4))))/($N$4)),0),IF($H$4="Monthly",ROUNDDOWN(IF(A409-($N$4*12)&lt;0,0,((A409-(12*$N$4)/((12*$N$4))))/($N$4*12)),0),ROUNDDOWN(IF(A409-($N$4*4)&lt;0,0,((A409-(4*$N$4)/((4*$N$4))))/($N$4*4)),0)))))))))+(IF(A409=$E$4,$J$4,0))</f>
        <v>0</v>
      </c>
      <c r="E409" s="49">
        <f>IF(D409=0,0,1/((1+IF('New Lease Yearly'!$H$4="Yearly",'New Lease Yearly'!$D$4,IF('New Lease Yearly'!$H$4="Quarterly",'New Lease Yearly'!$D$4/4,'New Lease Yearly'!$D$4/12)))^IF($E$17=1,A408,A409)))</f>
        <v>0</v>
      </c>
      <c r="F409" s="55">
        <f t="shared" si="66"/>
        <v>0</v>
      </c>
      <c r="G409" s="56"/>
      <c r="H409" s="38">
        <f t="shared" si="72"/>
        <v>393</v>
      </c>
      <c r="I409" s="9" t="str">
        <f t="shared" si="67"/>
        <v>-</v>
      </c>
      <c r="J409" s="47">
        <f>IF(H409&gt;'New Lease Yearly'!$E$4,0,M408)</f>
        <v>0</v>
      </c>
      <c r="K409" s="47">
        <f>IF(IF('New Lease Yearly'!$H$4="Yearly",J409*'New Lease Yearly'!$D$4,IF('New Lease Yearly'!$H$4="Quarterly",J409*('New Lease Yearly'!$D$4/4),J409*'New Lease Yearly'!$D$4/12))&gt;0,IF('New Lease Yearly'!$H$4="Yearly",J409*'New Lease Yearly'!$D$4,IF('New Lease Yearly'!$H$4="Quarterly",J409*('New Lease Yearly'!$D$4/4),J409*'New Lease Yearly'!$D$4/12)),-L409-J409)</f>
        <v>0</v>
      </c>
      <c r="L409" s="47">
        <f t="shared" si="68"/>
        <v>0</v>
      </c>
      <c r="M409" s="47">
        <f t="shared" si="69"/>
        <v>0</v>
      </c>
      <c r="N409" s="57"/>
      <c r="O409" s="38">
        <v>237</v>
      </c>
      <c r="P409" s="58">
        <f t="shared" si="73"/>
        <v>187006</v>
      </c>
      <c r="Q409" s="47">
        <f t="shared" si="74"/>
        <v>0</v>
      </c>
      <c r="R409" s="47">
        <f>IF(S408&lt;1,0,-'New Lease Yearly'!$K$4/'New Lease Yearly'!$L$4)</f>
        <v>0</v>
      </c>
      <c r="S409" s="47">
        <f t="shared" si="70"/>
        <v>0</v>
      </c>
      <c r="AE409"/>
      <c r="AF409" s="6"/>
    </row>
    <row r="410" spans="1:32" x14ac:dyDescent="0.25">
      <c r="A410" s="53">
        <f t="shared" si="71"/>
        <v>394</v>
      </c>
      <c r="B410" s="29">
        <f t="shared" si="65"/>
        <v>0</v>
      </c>
      <c r="C410" s="9" t="str">
        <f>IF(D410=0,"-",IF('New Lease Yearly'!$H$4="Yearly",EDATE(C409,12),IF('New Lease Yearly'!$H$4="Quarterly",EDATE(C409,3),EDATE(C409,1))))</f>
        <v>-</v>
      </c>
      <c r="D410" s="54">
        <f>IF(A410&gt;'New Lease Yearly'!$E$4,0,'New Lease Yearly'!$G$4)*((1+$M$4)^(((((IF($H$4="Yearly",ROUNDDOWN(IF(A410-($N$4)&lt;0,0,((A410-($N$4)/(($N$4))))/($N$4)),0),IF($H$4="Monthly",ROUNDDOWN(IF(A410-($N$4*12)&lt;0,0,((A410-(12*$N$4)/((12*$N$4))))/($N$4*12)),0),ROUNDDOWN(IF(A410-($N$4*4)&lt;0,0,((A410-(4*$N$4)/((4*$N$4))))/($N$4*4)),0)))))))))+(IF(A410=$E$4,$J$4,0))</f>
        <v>0</v>
      </c>
      <c r="E410" s="49">
        <f>IF(D410=0,0,1/((1+IF('New Lease Yearly'!$H$4="Yearly",'New Lease Yearly'!$D$4,IF('New Lease Yearly'!$H$4="Quarterly",'New Lease Yearly'!$D$4/4,'New Lease Yearly'!$D$4/12)))^IF($E$17=1,A409,A410)))</f>
        <v>0</v>
      </c>
      <c r="F410" s="55">
        <f t="shared" si="66"/>
        <v>0</v>
      </c>
      <c r="G410" s="56"/>
      <c r="H410" s="38">
        <f t="shared" si="72"/>
        <v>394</v>
      </c>
      <c r="I410" s="9" t="str">
        <f t="shared" si="67"/>
        <v>-</v>
      </c>
      <c r="J410" s="47">
        <f>IF(H410&gt;'New Lease Yearly'!$E$4,0,M409)</f>
        <v>0</v>
      </c>
      <c r="K410" s="47">
        <f>IF(IF('New Lease Yearly'!$H$4="Yearly",J410*'New Lease Yearly'!$D$4,IF('New Lease Yearly'!$H$4="Quarterly",J410*('New Lease Yearly'!$D$4/4),J410*'New Lease Yearly'!$D$4/12))&gt;0,IF('New Lease Yearly'!$H$4="Yearly",J410*'New Lease Yearly'!$D$4,IF('New Lease Yearly'!$H$4="Quarterly",J410*('New Lease Yearly'!$D$4/4),J410*'New Lease Yearly'!$D$4/12)),-L410-J410)</f>
        <v>0</v>
      </c>
      <c r="L410" s="47">
        <f t="shared" si="68"/>
        <v>0</v>
      </c>
      <c r="M410" s="47">
        <f t="shared" si="69"/>
        <v>0</v>
      </c>
      <c r="N410" s="57"/>
      <c r="O410" s="38">
        <v>237</v>
      </c>
      <c r="P410" s="58">
        <f t="shared" si="73"/>
        <v>187372</v>
      </c>
      <c r="Q410" s="47">
        <f t="shared" si="74"/>
        <v>0</v>
      </c>
      <c r="R410" s="47">
        <f>IF(S409&lt;1,0,-'New Lease Yearly'!$K$4/'New Lease Yearly'!$L$4)</f>
        <v>0</v>
      </c>
      <c r="S410" s="47">
        <f t="shared" si="70"/>
        <v>0</v>
      </c>
      <c r="AE410"/>
      <c r="AF410" s="6"/>
    </row>
    <row r="411" spans="1:32" x14ac:dyDescent="0.25">
      <c r="A411" s="53">
        <f t="shared" si="71"/>
        <v>395</v>
      </c>
      <c r="B411" s="29">
        <f t="shared" si="65"/>
        <v>0</v>
      </c>
      <c r="C411" s="9" t="str">
        <f>IF(D411=0,"-",IF('New Lease Yearly'!$H$4="Yearly",EDATE(C410,12),IF('New Lease Yearly'!$H$4="Quarterly",EDATE(C410,3),EDATE(C410,1))))</f>
        <v>-</v>
      </c>
      <c r="D411" s="54">
        <f>IF(A411&gt;'New Lease Yearly'!$E$4,0,'New Lease Yearly'!$G$4)*((1+$M$4)^(((((IF($H$4="Yearly",ROUNDDOWN(IF(A411-($N$4)&lt;0,0,((A411-($N$4)/(($N$4))))/($N$4)),0),IF($H$4="Monthly",ROUNDDOWN(IF(A411-($N$4*12)&lt;0,0,((A411-(12*$N$4)/((12*$N$4))))/($N$4*12)),0),ROUNDDOWN(IF(A411-($N$4*4)&lt;0,0,((A411-(4*$N$4)/((4*$N$4))))/($N$4*4)),0)))))))))+(IF(A411=$E$4,$J$4,0))</f>
        <v>0</v>
      </c>
      <c r="E411" s="49">
        <f>IF(D411=0,0,1/((1+IF('New Lease Yearly'!$H$4="Yearly",'New Lease Yearly'!$D$4,IF('New Lease Yearly'!$H$4="Quarterly",'New Lease Yearly'!$D$4/4,'New Lease Yearly'!$D$4/12)))^IF($E$17=1,A410,A411)))</f>
        <v>0</v>
      </c>
      <c r="F411" s="55">
        <f t="shared" si="66"/>
        <v>0</v>
      </c>
      <c r="G411" s="56"/>
      <c r="H411" s="38">
        <f t="shared" si="72"/>
        <v>395</v>
      </c>
      <c r="I411" s="9" t="str">
        <f t="shared" si="67"/>
        <v>-</v>
      </c>
      <c r="J411" s="47">
        <f>IF(H411&gt;'New Lease Yearly'!$E$4,0,M410)</f>
        <v>0</v>
      </c>
      <c r="K411" s="47">
        <f>IF(IF('New Lease Yearly'!$H$4="Yearly",J411*'New Lease Yearly'!$D$4,IF('New Lease Yearly'!$H$4="Quarterly",J411*('New Lease Yearly'!$D$4/4),J411*'New Lease Yearly'!$D$4/12))&gt;0,IF('New Lease Yearly'!$H$4="Yearly",J411*'New Lease Yearly'!$D$4,IF('New Lease Yearly'!$H$4="Quarterly",J411*('New Lease Yearly'!$D$4/4),J411*'New Lease Yearly'!$D$4/12)),-L411-J411)</f>
        <v>0</v>
      </c>
      <c r="L411" s="47">
        <f t="shared" si="68"/>
        <v>0</v>
      </c>
      <c r="M411" s="47">
        <f t="shared" si="69"/>
        <v>0</v>
      </c>
      <c r="N411" s="57"/>
      <c r="O411" s="38">
        <v>237</v>
      </c>
      <c r="P411" s="58">
        <f t="shared" si="73"/>
        <v>187737</v>
      </c>
      <c r="Q411" s="47">
        <f t="shared" si="74"/>
        <v>0</v>
      </c>
      <c r="R411" s="47">
        <f>IF(S410&lt;1,0,-'New Lease Yearly'!$K$4/'New Lease Yearly'!$L$4)</f>
        <v>0</v>
      </c>
      <c r="S411" s="47">
        <f t="shared" si="70"/>
        <v>0</v>
      </c>
      <c r="AE411"/>
      <c r="AF411" s="6"/>
    </row>
    <row r="412" spans="1:32" x14ac:dyDescent="0.25">
      <c r="A412" s="53">
        <f t="shared" si="71"/>
        <v>396</v>
      </c>
      <c r="B412" s="29">
        <f t="shared" si="65"/>
        <v>0</v>
      </c>
      <c r="C412" s="9" t="str">
        <f>IF(D412=0,"-",IF('New Lease Yearly'!$H$4="Yearly",EDATE(C411,12),IF('New Lease Yearly'!$H$4="Quarterly",EDATE(C411,3),EDATE(C411,1))))</f>
        <v>-</v>
      </c>
      <c r="D412" s="54">
        <f>IF(A412&gt;'New Lease Yearly'!$E$4,0,'New Lease Yearly'!$G$4)*((1+$M$4)^(((((IF($H$4="Yearly",ROUNDDOWN(IF(A412-($N$4)&lt;0,0,((A412-($N$4)/(($N$4))))/($N$4)),0),IF($H$4="Monthly",ROUNDDOWN(IF(A412-($N$4*12)&lt;0,0,((A412-(12*$N$4)/((12*$N$4))))/($N$4*12)),0),ROUNDDOWN(IF(A412-($N$4*4)&lt;0,0,((A412-(4*$N$4)/((4*$N$4))))/($N$4*4)),0)))))))))+(IF(A412=$E$4,$J$4,0))</f>
        <v>0</v>
      </c>
      <c r="E412" s="49">
        <f>IF(D412=0,0,1/((1+IF('New Lease Yearly'!$H$4="Yearly",'New Lease Yearly'!$D$4,IF('New Lease Yearly'!$H$4="Quarterly",'New Lease Yearly'!$D$4/4,'New Lease Yearly'!$D$4/12)))^IF($E$17=1,A411,A412)))</f>
        <v>0</v>
      </c>
      <c r="F412" s="55">
        <f t="shared" si="66"/>
        <v>0</v>
      </c>
      <c r="G412" s="56"/>
      <c r="H412" s="38">
        <f t="shared" si="72"/>
        <v>396</v>
      </c>
      <c r="I412" s="9" t="str">
        <f t="shared" si="67"/>
        <v>-</v>
      </c>
      <c r="J412" s="47">
        <f>IF(H412&gt;'New Lease Yearly'!$E$4,0,M411)</f>
        <v>0</v>
      </c>
      <c r="K412" s="47">
        <f>IF(IF('New Lease Yearly'!$H$4="Yearly",J412*'New Lease Yearly'!$D$4,IF('New Lease Yearly'!$H$4="Quarterly",J412*('New Lease Yearly'!$D$4/4),J412*'New Lease Yearly'!$D$4/12))&gt;0,IF('New Lease Yearly'!$H$4="Yearly",J412*'New Lease Yearly'!$D$4,IF('New Lease Yearly'!$H$4="Quarterly",J412*('New Lease Yearly'!$D$4/4),J412*'New Lease Yearly'!$D$4/12)),-L412-J412)</f>
        <v>0</v>
      </c>
      <c r="L412" s="47">
        <f t="shared" si="68"/>
        <v>0</v>
      </c>
      <c r="M412" s="47">
        <f t="shared" si="69"/>
        <v>0</v>
      </c>
      <c r="N412" s="57"/>
      <c r="O412" s="38">
        <v>237</v>
      </c>
      <c r="P412" s="58">
        <f t="shared" si="73"/>
        <v>188102</v>
      </c>
      <c r="Q412" s="47">
        <f t="shared" si="74"/>
        <v>0</v>
      </c>
      <c r="R412" s="47">
        <f>IF(S411&lt;1,0,-'New Lease Yearly'!$K$4/'New Lease Yearly'!$L$4)</f>
        <v>0</v>
      </c>
      <c r="S412" s="47">
        <f t="shared" si="70"/>
        <v>0</v>
      </c>
      <c r="AE412"/>
      <c r="AF412" s="6"/>
    </row>
    <row r="413" spans="1:32" x14ac:dyDescent="0.25">
      <c r="A413" s="53">
        <f t="shared" si="71"/>
        <v>397</v>
      </c>
      <c r="B413" s="29">
        <f t="shared" si="65"/>
        <v>0</v>
      </c>
      <c r="C413" s="9" t="str">
        <f>IF(D413=0,"-",IF('New Lease Yearly'!$H$4="Yearly",EDATE(C412,12),IF('New Lease Yearly'!$H$4="Quarterly",EDATE(C412,3),EDATE(C412,1))))</f>
        <v>-</v>
      </c>
      <c r="D413" s="54">
        <f>IF(A413&gt;'New Lease Yearly'!$E$4,0,'New Lease Yearly'!$G$4)*((1+$M$4)^(((((IF($H$4="Yearly",ROUNDDOWN(IF(A413-($N$4)&lt;0,0,((A413-($N$4)/(($N$4))))/($N$4)),0),IF($H$4="Monthly",ROUNDDOWN(IF(A413-($N$4*12)&lt;0,0,((A413-(12*$N$4)/((12*$N$4))))/($N$4*12)),0),ROUNDDOWN(IF(A413-($N$4*4)&lt;0,0,((A413-(4*$N$4)/((4*$N$4))))/($N$4*4)),0)))))))))+(IF(A413=$E$4,$J$4,0))</f>
        <v>0</v>
      </c>
      <c r="E413" s="49">
        <f>IF(D413=0,0,1/((1+IF('New Lease Yearly'!$H$4="Yearly",'New Lease Yearly'!$D$4,IF('New Lease Yearly'!$H$4="Quarterly",'New Lease Yearly'!$D$4/4,'New Lease Yearly'!$D$4/12)))^IF($E$17=1,A412,A413)))</f>
        <v>0</v>
      </c>
      <c r="F413" s="55">
        <f t="shared" si="66"/>
        <v>0</v>
      </c>
      <c r="G413" s="56"/>
      <c r="H413" s="38">
        <f t="shared" si="72"/>
        <v>397</v>
      </c>
      <c r="I413" s="9" t="str">
        <f t="shared" si="67"/>
        <v>-</v>
      </c>
      <c r="J413" s="47">
        <f>IF(H413&gt;'New Lease Yearly'!$E$4,0,M412)</f>
        <v>0</v>
      </c>
      <c r="K413" s="47">
        <f>IF(IF('New Lease Yearly'!$H$4="Yearly",J413*'New Lease Yearly'!$D$4,IF('New Lease Yearly'!$H$4="Quarterly",J413*('New Lease Yearly'!$D$4/4),J413*'New Lease Yearly'!$D$4/12))&gt;0,IF('New Lease Yearly'!$H$4="Yearly",J413*'New Lease Yearly'!$D$4,IF('New Lease Yearly'!$H$4="Quarterly",J413*('New Lease Yearly'!$D$4/4),J413*'New Lease Yearly'!$D$4/12)),-L413-J413)</f>
        <v>0</v>
      </c>
      <c r="L413" s="47">
        <f t="shared" si="68"/>
        <v>0</v>
      </c>
      <c r="M413" s="47">
        <f t="shared" si="69"/>
        <v>0</v>
      </c>
      <c r="N413" s="57"/>
      <c r="O413" s="38">
        <v>237</v>
      </c>
      <c r="P413" s="58">
        <f t="shared" si="73"/>
        <v>188467</v>
      </c>
      <c r="Q413" s="47">
        <f t="shared" si="74"/>
        <v>0</v>
      </c>
      <c r="R413" s="47">
        <f>IF(S412&lt;1,0,-'New Lease Yearly'!$K$4/'New Lease Yearly'!$L$4)</f>
        <v>0</v>
      </c>
      <c r="S413" s="47">
        <f t="shared" si="70"/>
        <v>0</v>
      </c>
      <c r="AE413"/>
      <c r="AF413" s="6"/>
    </row>
    <row r="414" spans="1:32" x14ac:dyDescent="0.25">
      <c r="A414" s="53">
        <f t="shared" si="71"/>
        <v>398</v>
      </c>
      <c r="B414" s="29">
        <f t="shared" si="65"/>
        <v>0</v>
      </c>
      <c r="C414" s="9" t="str">
        <f>IF(D414=0,"-",IF('New Lease Yearly'!$H$4="Yearly",EDATE(C413,12),IF('New Lease Yearly'!$H$4="Quarterly",EDATE(C413,3),EDATE(C413,1))))</f>
        <v>-</v>
      </c>
      <c r="D414" s="54">
        <f>IF(A414&gt;'New Lease Yearly'!$E$4,0,'New Lease Yearly'!$G$4)*((1+$M$4)^(((((IF($H$4="Yearly",ROUNDDOWN(IF(A414-($N$4)&lt;0,0,((A414-($N$4)/(($N$4))))/($N$4)),0),IF($H$4="Monthly",ROUNDDOWN(IF(A414-($N$4*12)&lt;0,0,((A414-(12*$N$4)/((12*$N$4))))/($N$4*12)),0),ROUNDDOWN(IF(A414-($N$4*4)&lt;0,0,((A414-(4*$N$4)/((4*$N$4))))/($N$4*4)),0)))))))))+(IF(A414=$E$4,$J$4,0))</f>
        <v>0</v>
      </c>
      <c r="E414" s="49">
        <f>IF(D414=0,0,1/((1+IF('New Lease Yearly'!$H$4="Yearly",'New Lease Yearly'!$D$4,IF('New Lease Yearly'!$H$4="Quarterly",'New Lease Yearly'!$D$4/4,'New Lease Yearly'!$D$4/12)))^IF($E$17=1,A413,A414)))</f>
        <v>0</v>
      </c>
      <c r="F414" s="55">
        <f t="shared" si="66"/>
        <v>0</v>
      </c>
      <c r="G414" s="56"/>
      <c r="H414" s="38">
        <f t="shared" si="72"/>
        <v>398</v>
      </c>
      <c r="I414" s="9" t="str">
        <f t="shared" si="67"/>
        <v>-</v>
      </c>
      <c r="J414" s="47">
        <f>IF(H414&gt;'New Lease Yearly'!$E$4,0,M413)</f>
        <v>0</v>
      </c>
      <c r="K414" s="47">
        <f>IF(IF('New Lease Yearly'!$H$4="Yearly",J414*'New Lease Yearly'!$D$4,IF('New Lease Yearly'!$H$4="Quarterly",J414*('New Lease Yearly'!$D$4/4),J414*'New Lease Yearly'!$D$4/12))&gt;0,IF('New Lease Yearly'!$H$4="Yearly",J414*'New Lease Yearly'!$D$4,IF('New Lease Yearly'!$H$4="Quarterly",J414*('New Lease Yearly'!$D$4/4),J414*'New Lease Yearly'!$D$4/12)),-L414-J414)</f>
        <v>0</v>
      </c>
      <c r="L414" s="47">
        <f t="shared" si="68"/>
        <v>0</v>
      </c>
      <c r="M414" s="47">
        <f t="shared" si="69"/>
        <v>0</v>
      </c>
      <c r="N414" s="57"/>
      <c r="O414" s="38">
        <v>237</v>
      </c>
      <c r="P414" s="58">
        <f t="shared" si="73"/>
        <v>188833</v>
      </c>
      <c r="Q414" s="47">
        <f t="shared" si="74"/>
        <v>0</v>
      </c>
      <c r="R414" s="47">
        <f>IF(S413&lt;1,0,-'New Lease Yearly'!$K$4/'New Lease Yearly'!$L$4)</f>
        <v>0</v>
      </c>
      <c r="S414" s="47">
        <f t="shared" si="70"/>
        <v>0</v>
      </c>
      <c r="AE414"/>
      <c r="AF414" s="6"/>
    </row>
    <row r="415" spans="1:32" x14ac:dyDescent="0.25">
      <c r="A415" s="53">
        <f t="shared" si="71"/>
        <v>399</v>
      </c>
      <c r="B415" s="29">
        <f t="shared" si="65"/>
        <v>0</v>
      </c>
      <c r="C415" s="9" t="str">
        <f>IF(D415=0,"-",IF('New Lease Yearly'!$H$4="Yearly",EDATE(C414,12),IF('New Lease Yearly'!$H$4="Quarterly",EDATE(C414,3),EDATE(C414,1))))</f>
        <v>-</v>
      </c>
      <c r="D415" s="54">
        <f>IF(A415&gt;'New Lease Yearly'!$E$4,0,'New Lease Yearly'!$G$4)*((1+$M$4)^(((((IF($H$4="Yearly",ROUNDDOWN(IF(A415-($N$4)&lt;0,0,((A415-($N$4)/(($N$4))))/($N$4)),0),IF($H$4="Monthly",ROUNDDOWN(IF(A415-($N$4*12)&lt;0,0,((A415-(12*$N$4)/((12*$N$4))))/($N$4*12)),0),ROUNDDOWN(IF(A415-($N$4*4)&lt;0,0,((A415-(4*$N$4)/((4*$N$4))))/($N$4*4)),0)))))))))+(IF(A415=$E$4,$J$4,0))</f>
        <v>0</v>
      </c>
      <c r="E415" s="49">
        <f>IF(D415=0,0,1/((1+IF('New Lease Yearly'!$H$4="Yearly",'New Lease Yearly'!$D$4,IF('New Lease Yearly'!$H$4="Quarterly",'New Lease Yearly'!$D$4/4,'New Lease Yearly'!$D$4/12)))^IF($E$17=1,A414,A415)))</f>
        <v>0</v>
      </c>
      <c r="F415" s="55">
        <f t="shared" si="66"/>
        <v>0</v>
      </c>
      <c r="G415" s="56"/>
      <c r="H415" s="38">
        <f t="shared" si="72"/>
        <v>399</v>
      </c>
      <c r="I415" s="9" t="str">
        <f t="shared" si="67"/>
        <v>-</v>
      </c>
      <c r="J415" s="47">
        <f>IF(H415&gt;'New Lease Yearly'!$E$4,0,M414)</f>
        <v>0</v>
      </c>
      <c r="K415" s="47">
        <f>IF(IF('New Lease Yearly'!$H$4="Yearly",J415*'New Lease Yearly'!$D$4,IF('New Lease Yearly'!$H$4="Quarterly",J415*('New Lease Yearly'!$D$4/4),J415*'New Lease Yearly'!$D$4/12))&gt;0,IF('New Lease Yearly'!$H$4="Yearly",J415*'New Lease Yearly'!$D$4,IF('New Lease Yearly'!$H$4="Quarterly",J415*('New Lease Yearly'!$D$4/4),J415*'New Lease Yearly'!$D$4/12)),-L415-J415)</f>
        <v>0</v>
      </c>
      <c r="L415" s="47">
        <f t="shared" si="68"/>
        <v>0</v>
      </c>
      <c r="M415" s="47">
        <f t="shared" si="69"/>
        <v>0</v>
      </c>
      <c r="N415" s="57"/>
      <c r="O415" s="38">
        <v>237</v>
      </c>
      <c r="P415" s="58">
        <f t="shared" si="73"/>
        <v>189198</v>
      </c>
      <c r="Q415" s="47">
        <f t="shared" si="74"/>
        <v>0</v>
      </c>
      <c r="R415" s="47">
        <f>IF(S414&lt;1,0,-'New Lease Yearly'!$K$4/'New Lease Yearly'!$L$4)</f>
        <v>0</v>
      </c>
      <c r="S415" s="47">
        <f t="shared" si="70"/>
        <v>0</v>
      </c>
      <c r="AE415"/>
      <c r="AF415" s="6"/>
    </row>
    <row r="416" spans="1:32" x14ac:dyDescent="0.25">
      <c r="A416" s="53">
        <f t="shared" si="71"/>
        <v>400</v>
      </c>
      <c r="B416" s="29">
        <f t="shared" si="65"/>
        <v>0</v>
      </c>
      <c r="C416" s="9" t="str">
        <f>IF(D416=0,"-",IF('New Lease Yearly'!$H$4="Yearly",EDATE(C415,12),IF('New Lease Yearly'!$H$4="Quarterly",EDATE(C415,3),EDATE(C415,1))))</f>
        <v>-</v>
      </c>
      <c r="D416" s="54">
        <f>IF(A416&gt;'New Lease Yearly'!$E$4,0,'New Lease Yearly'!$G$4)*((1+$M$4)^(((((IF($H$4="Yearly",ROUNDDOWN(IF(A416-($N$4)&lt;0,0,((A416-($N$4)/(($N$4))))/($N$4)),0),IF($H$4="Monthly",ROUNDDOWN(IF(A416-($N$4*12)&lt;0,0,((A416-(12*$N$4)/((12*$N$4))))/($N$4*12)),0),ROUNDDOWN(IF(A416-($N$4*4)&lt;0,0,((A416-(4*$N$4)/((4*$N$4))))/($N$4*4)),0)))))))))+(IF(A416=$E$4,$J$4,0))</f>
        <v>0</v>
      </c>
      <c r="E416" s="49">
        <f>IF(D416=0,0,1/((1+IF('New Lease Yearly'!$H$4="Yearly",'New Lease Yearly'!$D$4,IF('New Lease Yearly'!$H$4="Quarterly",'New Lease Yearly'!$D$4/4,'New Lease Yearly'!$D$4/12)))^IF($E$17=1,A415,A416)))</f>
        <v>0</v>
      </c>
      <c r="F416" s="55">
        <f t="shared" si="66"/>
        <v>0</v>
      </c>
      <c r="G416" s="56"/>
      <c r="H416" s="38">
        <f t="shared" si="72"/>
        <v>400</v>
      </c>
      <c r="I416" s="9" t="str">
        <f t="shared" si="67"/>
        <v>-</v>
      </c>
      <c r="J416" s="47">
        <f>IF(H416&gt;'New Lease Yearly'!$E$4,0,M415)</f>
        <v>0</v>
      </c>
      <c r="K416" s="47">
        <f>IF(IF('New Lease Yearly'!$H$4="Yearly",J416*'New Lease Yearly'!$D$4,IF('New Lease Yearly'!$H$4="Quarterly",J416*('New Lease Yearly'!$D$4/4),J416*'New Lease Yearly'!$D$4/12))&gt;0,IF('New Lease Yearly'!$H$4="Yearly",J416*'New Lease Yearly'!$D$4,IF('New Lease Yearly'!$H$4="Quarterly",J416*('New Lease Yearly'!$D$4/4),J416*'New Lease Yearly'!$D$4/12)),-L416-J416)</f>
        <v>0</v>
      </c>
      <c r="L416" s="47">
        <f t="shared" si="68"/>
        <v>0</v>
      </c>
      <c r="M416" s="47">
        <f t="shared" si="69"/>
        <v>0</v>
      </c>
      <c r="N416" s="57"/>
      <c r="O416" s="38">
        <v>237</v>
      </c>
      <c r="P416" s="58">
        <f t="shared" si="73"/>
        <v>189563</v>
      </c>
      <c r="Q416" s="47">
        <f t="shared" si="74"/>
        <v>0</v>
      </c>
      <c r="R416" s="47">
        <f>IF(S415&lt;1,0,-'New Lease Yearly'!$K$4/'New Lease Yearly'!$L$4)</f>
        <v>0</v>
      </c>
      <c r="S416" s="47">
        <f t="shared" si="70"/>
        <v>0</v>
      </c>
      <c r="AE416"/>
      <c r="AF416" s="6"/>
    </row>
    <row r="417" spans="1:32" x14ac:dyDescent="0.25">
      <c r="A417" s="53">
        <f t="shared" si="71"/>
        <v>401</v>
      </c>
      <c r="B417" s="29">
        <f t="shared" si="65"/>
        <v>0</v>
      </c>
      <c r="C417" s="9" t="str">
        <f>IF(D417=0,"-",IF('New Lease Yearly'!$H$4="Yearly",EDATE(C416,12),IF('New Lease Yearly'!$H$4="Quarterly",EDATE(C416,3),EDATE(C416,1))))</f>
        <v>-</v>
      </c>
      <c r="D417" s="54">
        <f>IF(A417&gt;'New Lease Yearly'!$E$4,0,'New Lease Yearly'!$G$4)*((1+$M$4)^(((((IF($H$4="Yearly",ROUNDDOWN(IF(A417-($N$4)&lt;0,0,((A417-($N$4)/(($N$4))))/($N$4)),0),IF($H$4="Monthly",ROUNDDOWN(IF(A417-($N$4*12)&lt;0,0,((A417-(12*$N$4)/((12*$N$4))))/($N$4*12)),0),ROUNDDOWN(IF(A417-($N$4*4)&lt;0,0,((A417-(4*$N$4)/((4*$N$4))))/($N$4*4)),0)))))))))+(IF(A417=$E$4,$J$4,0))</f>
        <v>0</v>
      </c>
      <c r="E417" s="49">
        <f>IF(D417=0,0,1/((1+IF('New Lease Yearly'!$H$4="Yearly",'New Lease Yearly'!$D$4,IF('New Lease Yearly'!$H$4="Quarterly",'New Lease Yearly'!$D$4/4,'New Lease Yearly'!$D$4/12)))^IF($E$17=1,A416,A417)))</f>
        <v>0</v>
      </c>
      <c r="F417" s="55">
        <f t="shared" si="66"/>
        <v>0</v>
      </c>
      <c r="G417" s="56"/>
      <c r="H417" s="38">
        <f t="shared" si="72"/>
        <v>401</v>
      </c>
      <c r="I417" s="9" t="str">
        <f t="shared" si="67"/>
        <v>-</v>
      </c>
      <c r="J417" s="47">
        <f>IF(H417&gt;'New Lease Yearly'!$E$4,0,M416)</f>
        <v>0</v>
      </c>
      <c r="K417" s="47">
        <f>IF(IF('New Lease Yearly'!$H$4="Yearly",J417*'New Lease Yearly'!$D$4,IF('New Lease Yearly'!$H$4="Quarterly",J417*('New Lease Yearly'!$D$4/4),J417*'New Lease Yearly'!$D$4/12))&gt;0,IF('New Lease Yearly'!$H$4="Yearly",J417*'New Lease Yearly'!$D$4,IF('New Lease Yearly'!$H$4="Quarterly",J417*('New Lease Yearly'!$D$4/4),J417*'New Lease Yearly'!$D$4/12)),-L417-J417)</f>
        <v>0</v>
      </c>
      <c r="L417" s="47">
        <f t="shared" si="68"/>
        <v>0</v>
      </c>
      <c r="M417" s="47">
        <f t="shared" si="69"/>
        <v>0</v>
      </c>
      <c r="N417" s="57"/>
      <c r="O417" s="38">
        <v>237</v>
      </c>
      <c r="P417" s="58">
        <f t="shared" si="73"/>
        <v>189928</v>
      </c>
      <c r="Q417" s="47">
        <f t="shared" si="74"/>
        <v>0</v>
      </c>
      <c r="R417" s="47">
        <f>IF(S416&lt;1,0,-'New Lease Yearly'!$K$4/'New Lease Yearly'!$L$4)</f>
        <v>0</v>
      </c>
      <c r="S417" s="47">
        <f t="shared" si="70"/>
        <v>0</v>
      </c>
      <c r="AE417"/>
      <c r="AF417" s="6"/>
    </row>
    <row r="418" spans="1:32" x14ac:dyDescent="0.25">
      <c r="A418" s="53">
        <f t="shared" si="71"/>
        <v>402</v>
      </c>
      <c r="B418" s="29">
        <f t="shared" si="65"/>
        <v>0</v>
      </c>
      <c r="C418" s="9" t="str">
        <f>IF(D418=0,"-",IF('New Lease Yearly'!$H$4="Yearly",EDATE(C417,12),IF('New Lease Yearly'!$H$4="Quarterly",EDATE(C417,3),EDATE(C417,1))))</f>
        <v>-</v>
      </c>
      <c r="D418" s="54">
        <f>IF(A418&gt;'New Lease Yearly'!$E$4,0,'New Lease Yearly'!$G$4)*((1+$M$4)^(((((IF($H$4="Yearly",ROUNDDOWN(IF(A418-($N$4)&lt;0,0,((A418-($N$4)/(($N$4))))/($N$4)),0),IF($H$4="Monthly",ROUNDDOWN(IF(A418-($N$4*12)&lt;0,0,((A418-(12*$N$4)/((12*$N$4))))/($N$4*12)),0),ROUNDDOWN(IF(A418-($N$4*4)&lt;0,0,((A418-(4*$N$4)/((4*$N$4))))/($N$4*4)),0)))))))))+(IF(A418=$E$4,$J$4,0))</f>
        <v>0</v>
      </c>
      <c r="E418" s="49">
        <f>IF(D418=0,0,1/((1+IF('New Lease Yearly'!$H$4="Yearly",'New Lease Yearly'!$D$4,IF('New Lease Yearly'!$H$4="Quarterly",'New Lease Yearly'!$D$4/4,'New Lease Yearly'!$D$4/12)))^IF($E$17=1,A417,A418)))</f>
        <v>0</v>
      </c>
      <c r="F418" s="55">
        <f t="shared" si="66"/>
        <v>0</v>
      </c>
      <c r="G418" s="56"/>
      <c r="H418" s="38">
        <f t="shared" si="72"/>
        <v>402</v>
      </c>
      <c r="I418" s="9" t="str">
        <f t="shared" si="67"/>
        <v>-</v>
      </c>
      <c r="J418" s="47">
        <f>IF(H418&gt;'New Lease Yearly'!$E$4,0,M417)</f>
        <v>0</v>
      </c>
      <c r="K418" s="47">
        <f>IF(IF('New Lease Yearly'!$H$4="Yearly",J418*'New Lease Yearly'!$D$4,IF('New Lease Yearly'!$H$4="Quarterly",J418*('New Lease Yearly'!$D$4/4),J418*'New Lease Yearly'!$D$4/12))&gt;0,IF('New Lease Yearly'!$H$4="Yearly",J418*'New Lease Yearly'!$D$4,IF('New Lease Yearly'!$H$4="Quarterly",J418*('New Lease Yearly'!$D$4/4),J418*'New Lease Yearly'!$D$4/12)),-L418-J418)</f>
        <v>0</v>
      </c>
      <c r="L418" s="47">
        <f t="shared" si="68"/>
        <v>0</v>
      </c>
      <c r="M418" s="47">
        <f t="shared" si="69"/>
        <v>0</v>
      </c>
      <c r="N418" s="57"/>
      <c r="O418" s="38">
        <v>237</v>
      </c>
      <c r="P418" s="58">
        <f t="shared" si="73"/>
        <v>190294</v>
      </c>
      <c r="Q418" s="47">
        <f t="shared" si="74"/>
        <v>0</v>
      </c>
      <c r="R418" s="47">
        <f>IF(S417&lt;1,0,-'New Lease Yearly'!$K$4/'New Lease Yearly'!$L$4)</f>
        <v>0</v>
      </c>
      <c r="S418" s="47">
        <f t="shared" si="70"/>
        <v>0</v>
      </c>
      <c r="AE418"/>
      <c r="AF418" s="6"/>
    </row>
    <row r="419" spans="1:32" x14ac:dyDescent="0.25">
      <c r="A419" s="53">
        <f t="shared" si="71"/>
        <v>403</v>
      </c>
      <c r="B419" s="29">
        <f t="shared" si="65"/>
        <v>0</v>
      </c>
      <c r="C419" s="9" t="str">
        <f>IF(D419=0,"-",IF('New Lease Yearly'!$H$4="Yearly",EDATE(C418,12),IF('New Lease Yearly'!$H$4="Quarterly",EDATE(C418,3),EDATE(C418,1))))</f>
        <v>-</v>
      </c>
      <c r="D419" s="54">
        <f>IF(A419&gt;'New Lease Yearly'!$E$4,0,'New Lease Yearly'!$G$4)*((1+$M$4)^(((((IF($H$4="Yearly",ROUNDDOWN(IF(A419-($N$4)&lt;0,0,((A419-($N$4)/(($N$4))))/($N$4)),0),IF($H$4="Monthly",ROUNDDOWN(IF(A419-($N$4*12)&lt;0,0,((A419-(12*$N$4)/((12*$N$4))))/($N$4*12)),0),ROUNDDOWN(IF(A419-($N$4*4)&lt;0,0,((A419-(4*$N$4)/((4*$N$4))))/($N$4*4)),0)))))))))+(IF(A419=$E$4,$J$4,0))</f>
        <v>0</v>
      </c>
      <c r="E419" s="49">
        <f>IF(D419=0,0,1/((1+IF('New Lease Yearly'!$H$4="Yearly",'New Lease Yearly'!$D$4,IF('New Lease Yearly'!$H$4="Quarterly",'New Lease Yearly'!$D$4/4,'New Lease Yearly'!$D$4/12)))^IF($E$17=1,A418,A419)))</f>
        <v>0</v>
      </c>
      <c r="F419" s="55">
        <f t="shared" si="66"/>
        <v>0</v>
      </c>
      <c r="G419" s="56"/>
      <c r="H419" s="38">
        <f t="shared" si="72"/>
        <v>403</v>
      </c>
      <c r="I419" s="9" t="str">
        <f t="shared" si="67"/>
        <v>-</v>
      </c>
      <c r="J419" s="47">
        <f>IF(H419&gt;'New Lease Yearly'!$E$4,0,M418)</f>
        <v>0</v>
      </c>
      <c r="K419" s="47">
        <f>IF(IF('New Lease Yearly'!$H$4="Yearly",J419*'New Lease Yearly'!$D$4,IF('New Lease Yearly'!$H$4="Quarterly",J419*('New Lease Yearly'!$D$4/4),J419*'New Lease Yearly'!$D$4/12))&gt;0,IF('New Lease Yearly'!$H$4="Yearly",J419*'New Lease Yearly'!$D$4,IF('New Lease Yearly'!$H$4="Quarterly",J419*('New Lease Yearly'!$D$4/4),J419*'New Lease Yearly'!$D$4/12)),-L419-J419)</f>
        <v>0</v>
      </c>
      <c r="L419" s="47">
        <f t="shared" si="68"/>
        <v>0</v>
      </c>
      <c r="M419" s="47">
        <f t="shared" si="69"/>
        <v>0</v>
      </c>
      <c r="N419" s="57"/>
      <c r="O419" s="38">
        <v>237</v>
      </c>
      <c r="P419" s="58">
        <f t="shared" si="73"/>
        <v>190659</v>
      </c>
      <c r="Q419" s="47">
        <f t="shared" si="74"/>
        <v>0</v>
      </c>
      <c r="R419" s="47">
        <f>IF(S418&lt;1,0,-'New Lease Yearly'!$K$4/'New Lease Yearly'!$L$4)</f>
        <v>0</v>
      </c>
      <c r="S419" s="47">
        <f t="shared" si="70"/>
        <v>0</v>
      </c>
      <c r="AE419"/>
      <c r="AF419" s="6"/>
    </row>
    <row r="420" spans="1:32" x14ac:dyDescent="0.25">
      <c r="A420" s="53">
        <f t="shared" si="71"/>
        <v>404</v>
      </c>
      <c r="B420" s="29">
        <f t="shared" si="65"/>
        <v>0</v>
      </c>
      <c r="C420" s="9" t="str">
        <f>IF(D420=0,"-",IF('New Lease Yearly'!$H$4="Yearly",EDATE(C419,12),IF('New Lease Yearly'!$H$4="Quarterly",EDATE(C419,3),EDATE(C419,1))))</f>
        <v>-</v>
      </c>
      <c r="D420" s="54">
        <f>IF(A420&gt;'New Lease Yearly'!$E$4,0,'New Lease Yearly'!$G$4)*((1+$M$4)^(((((IF($H$4="Yearly",ROUNDDOWN(IF(A420-($N$4)&lt;0,0,((A420-($N$4)/(($N$4))))/($N$4)),0),IF($H$4="Monthly",ROUNDDOWN(IF(A420-($N$4*12)&lt;0,0,((A420-(12*$N$4)/((12*$N$4))))/($N$4*12)),0),ROUNDDOWN(IF(A420-($N$4*4)&lt;0,0,((A420-(4*$N$4)/((4*$N$4))))/($N$4*4)),0)))))))))+(IF(A420=$E$4,$J$4,0))</f>
        <v>0</v>
      </c>
      <c r="E420" s="49">
        <f>IF(D420=0,0,1/((1+IF('New Lease Yearly'!$H$4="Yearly",'New Lease Yearly'!$D$4,IF('New Lease Yearly'!$H$4="Quarterly",'New Lease Yearly'!$D$4/4,'New Lease Yearly'!$D$4/12)))^IF($E$17=1,A419,A420)))</f>
        <v>0</v>
      </c>
      <c r="F420" s="55">
        <f t="shared" si="66"/>
        <v>0</v>
      </c>
      <c r="G420" s="56"/>
      <c r="H420" s="38">
        <f t="shared" si="72"/>
        <v>404</v>
      </c>
      <c r="I420" s="9" t="str">
        <f t="shared" si="67"/>
        <v>-</v>
      </c>
      <c r="J420" s="47">
        <f>IF(H420&gt;'New Lease Yearly'!$E$4,0,M419)</f>
        <v>0</v>
      </c>
      <c r="K420" s="47">
        <f>IF(IF('New Lease Yearly'!$H$4="Yearly",J420*'New Lease Yearly'!$D$4,IF('New Lease Yearly'!$H$4="Quarterly",J420*('New Lease Yearly'!$D$4/4),J420*'New Lease Yearly'!$D$4/12))&gt;0,IF('New Lease Yearly'!$H$4="Yearly",J420*'New Lease Yearly'!$D$4,IF('New Lease Yearly'!$H$4="Quarterly",J420*('New Lease Yearly'!$D$4/4),J420*'New Lease Yearly'!$D$4/12)),-L420-J420)</f>
        <v>0</v>
      </c>
      <c r="L420" s="47">
        <f t="shared" si="68"/>
        <v>0</v>
      </c>
      <c r="M420" s="47">
        <f t="shared" si="69"/>
        <v>0</v>
      </c>
      <c r="N420" s="57"/>
      <c r="O420" s="38">
        <v>237</v>
      </c>
      <c r="P420" s="58">
        <f t="shared" si="73"/>
        <v>191024</v>
      </c>
      <c r="Q420" s="47">
        <f t="shared" si="74"/>
        <v>0</v>
      </c>
      <c r="R420" s="47">
        <f>IF(S419&lt;1,0,-'New Lease Yearly'!$K$4/'New Lease Yearly'!$L$4)</f>
        <v>0</v>
      </c>
      <c r="S420" s="47">
        <f t="shared" si="70"/>
        <v>0</v>
      </c>
      <c r="AE420"/>
      <c r="AF420" s="6"/>
    </row>
    <row r="421" spans="1:32" x14ac:dyDescent="0.25">
      <c r="A421" s="53">
        <f t="shared" si="71"/>
        <v>405</v>
      </c>
      <c r="B421" s="29">
        <f t="shared" si="65"/>
        <v>0</v>
      </c>
      <c r="C421" s="9" t="str">
        <f>IF(D421=0,"-",IF('New Lease Yearly'!$H$4="Yearly",EDATE(C420,12),IF('New Lease Yearly'!$H$4="Quarterly",EDATE(C420,3),EDATE(C420,1))))</f>
        <v>-</v>
      </c>
      <c r="D421" s="54">
        <f>IF(A421&gt;'New Lease Yearly'!$E$4,0,'New Lease Yearly'!$G$4)*((1+$M$4)^(((((IF($H$4="Yearly",ROUNDDOWN(IF(A421-($N$4)&lt;0,0,((A421-($N$4)/(($N$4))))/($N$4)),0),IF($H$4="Monthly",ROUNDDOWN(IF(A421-($N$4*12)&lt;0,0,((A421-(12*$N$4)/((12*$N$4))))/($N$4*12)),0),ROUNDDOWN(IF(A421-($N$4*4)&lt;0,0,((A421-(4*$N$4)/((4*$N$4))))/($N$4*4)),0)))))))))+(IF(A421=$E$4,$J$4,0))</f>
        <v>0</v>
      </c>
      <c r="E421" s="49">
        <f>IF(D421=0,0,1/((1+IF('New Lease Yearly'!$H$4="Yearly",'New Lease Yearly'!$D$4,IF('New Lease Yearly'!$H$4="Quarterly",'New Lease Yearly'!$D$4/4,'New Lease Yearly'!$D$4/12)))^IF($E$17=1,A420,A421)))</f>
        <v>0</v>
      </c>
      <c r="F421" s="55">
        <f t="shared" si="66"/>
        <v>0</v>
      </c>
      <c r="G421" s="56"/>
      <c r="H421" s="38">
        <f t="shared" si="72"/>
        <v>405</v>
      </c>
      <c r="I421" s="9" t="str">
        <f t="shared" si="67"/>
        <v>-</v>
      </c>
      <c r="J421" s="47">
        <f>IF(H421&gt;'New Lease Yearly'!$E$4,0,M420)</f>
        <v>0</v>
      </c>
      <c r="K421" s="47">
        <f>IF(IF('New Lease Yearly'!$H$4="Yearly",J421*'New Lease Yearly'!$D$4,IF('New Lease Yearly'!$H$4="Quarterly",J421*('New Lease Yearly'!$D$4/4),J421*'New Lease Yearly'!$D$4/12))&gt;0,IF('New Lease Yearly'!$H$4="Yearly",J421*'New Lease Yearly'!$D$4,IF('New Lease Yearly'!$H$4="Quarterly",J421*('New Lease Yearly'!$D$4/4),J421*'New Lease Yearly'!$D$4/12)),-L421-J421)</f>
        <v>0</v>
      </c>
      <c r="L421" s="47">
        <f t="shared" si="68"/>
        <v>0</v>
      </c>
      <c r="M421" s="47">
        <f t="shared" si="69"/>
        <v>0</v>
      </c>
      <c r="N421" s="57"/>
      <c r="O421" s="38">
        <v>237</v>
      </c>
      <c r="P421" s="58">
        <f t="shared" si="73"/>
        <v>191389</v>
      </c>
      <c r="Q421" s="47">
        <f t="shared" si="74"/>
        <v>0</v>
      </c>
      <c r="R421" s="47">
        <f>IF(S420&lt;1,0,-'New Lease Yearly'!$K$4/'New Lease Yearly'!$L$4)</f>
        <v>0</v>
      </c>
      <c r="S421" s="47">
        <f t="shared" si="70"/>
        <v>0</v>
      </c>
      <c r="AE421"/>
      <c r="AF421" s="6"/>
    </row>
    <row r="422" spans="1:32" x14ac:dyDescent="0.25">
      <c r="A422" s="53">
        <f t="shared" si="71"/>
        <v>406</v>
      </c>
      <c r="B422" s="29">
        <f t="shared" si="65"/>
        <v>0</v>
      </c>
      <c r="C422" s="9" t="str">
        <f>IF(D422=0,"-",IF('New Lease Yearly'!$H$4="Yearly",EDATE(C421,12),IF('New Lease Yearly'!$H$4="Quarterly",EDATE(C421,3),EDATE(C421,1))))</f>
        <v>-</v>
      </c>
      <c r="D422" s="54">
        <f>IF(A422&gt;'New Lease Yearly'!$E$4,0,'New Lease Yearly'!$G$4)*((1+$M$4)^(((((IF($H$4="Yearly",ROUNDDOWN(IF(A422-($N$4)&lt;0,0,((A422-($N$4)/(($N$4))))/($N$4)),0),IF($H$4="Monthly",ROUNDDOWN(IF(A422-($N$4*12)&lt;0,0,((A422-(12*$N$4)/((12*$N$4))))/($N$4*12)),0),ROUNDDOWN(IF(A422-($N$4*4)&lt;0,0,((A422-(4*$N$4)/((4*$N$4))))/($N$4*4)),0)))))))))+(IF(A422=$E$4,$J$4,0))</f>
        <v>0</v>
      </c>
      <c r="E422" s="49">
        <f>IF(D422=0,0,1/((1+IF('New Lease Yearly'!$H$4="Yearly",'New Lease Yearly'!$D$4,IF('New Lease Yearly'!$H$4="Quarterly",'New Lease Yearly'!$D$4/4,'New Lease Yearly'!$D$4/12)))^IF($E$17=1,A421,A422)))</f>
        <v>0</v>
      </c>
      <c r="F422" s="55">
        <f t="shared" si="66"/>
        <v>0</v>
      </c>
      <c r="G422" s="56"/>
      <c r="H422" s="38">
        <f t="shared" si="72"/>
        <v>406</v>
      </c>
      <c r="I422" s="9" t="str">
        <f t="shared" si="67"/>
        <v>-</v>
      </c>
      <c r="J422" s="47">
        <f>IF(H422&gt;'New Lease Yearly'!$E$4,0,M421)</f>
        <v>0</v>
      </c>
      <c r="K422" s="47">
        <f>IF(IF('New Lease Yearly'!$H$4="Yearly",J422*'New Lease Yearly'!$D$4,IF('New Lease Yearly'!$H$4="Quarterly",J422*('New Lease Yearly'!$D$4/4),J422*'New Lease Yearly'!$D$4/12))&gt;0,IF('New Lease Yearly'!$H$4="Yearly",J422*'New Lease Yearly'!$D$4,IF('New Lease Yearly'!$H$4="Quarterly",J422*('New Lease Yearly'!$D$4/4),J422*'New Lease Yearly'!$D$4/12)),-L422-J422)</f>
        <v>0</v>
      </c>
      <c r="L422" s="47">
        <f t="shared" si="68"/>
        <v>0</v>
      </c>
      <c r="M422" s="47">
        <f t="shared" si="69"/>
        <v>0</v>
      </c>
      <c r="N422" s="57"/>
      <c r="O422" s="38">
        <v>237</v>
      </c>
      <c r="P422" s="58">
        <f t="shared" si="73"/>
        <v>191755</v>
      </c>
      <c r="Q422" s="47">
        <f t="shared" si="74"/>
        <v>0</v>
      </c>
      <c r="R422" s="47">
        <f>IF(S421&lt;1,0,-'New Lease Yearly'!$K$4/'New Lease Yearly'!$L$4)</f>
        <v>0</v>
      </c>
      <c r="S422" s="47">
        <f t="shared" si="70"/>
        <v>0</v>
      </c>
      <c r="AE422"/>
      <c r="AF422" s="6"/>
    </row>
    <row r="423" spans="1:32" x14ac:dyDescent="0.25">
      <c r="A423" s="53">
        <f t="shared" si="71"/>
        <v>407</v>
      </c>
      <c r="B423" s="29">
        <f t="shared" si="65"/>
        <v>0</v>
      </c>
      <c r="C423" s="9" t="str">
        <f>IF(D423=0,"-",IF('New Lease Yearly'!$H$4="Yearly",EDATE(C422,12),IF('New Lease Yearly'!$H$4="Quarterly",EDATE(C422,3),EDATE(C422,1))))</f>
        <v>-</v>
      </c>
      <c r="D423" s="54">
        <f>IF(A423&gt;'New Lease Yearly'!$E$4,0,'New Lease Yearly'!$G$4)*((1+$M$4)^(((((IF($H$4="Yearly",ROUNDDOWN(IF(A423-($N$4)&lt;0,0,((A423-($N$4)/(($N$4))))/($N$4)),0),IF($H$4="Monthly",ROUNDDOWN(IF(A423-($N$4*12)&lt;0,0,((A423-(12*$N$4)/((12*$N$4))))/($N$4*12)),0),ROUNDDOWN(IF(A423-($N$4*4)&lt;0,0,((A423-(4*$N$4)/((4*$N$4))))/($N$4*4)),0)))))))))+(IF(A423=$E$4,$J$4,0))</f>
        <v>0</v>
      </c>
      <c r="E423" s="49">
        <f>IF(D423=0,0,1/((1+IF('New Lease Yearly'!$H$4="Yearly",'New Lease Yearly'!$D$4,IF('New Lease Yearly'!$H$4="Quarterly",'New Lease Yearly'!$D$4/4,'New Lease Yearly'!$D$4/12)))^IF($E$17=1,A422,A423)))</f>
        <v>0</v>
      </c>
      <c r="F423" s="55">
        <f t="shared" si="66"/>
        <v>0</v>
      </c>
      <c r="G423" s="56"/>
      <c r="H423" s="38">
        <f t="shared" si="72"/>
        <v>407</v>
      </c>
      <c r="I423" s="9" t="str">
        <f t="shared" si="67"/>
        <v>-</v>
      </c>
      <c r="J423" s="47">
        <f>IF(H423&gt;'New Lease Yearly'!$E$4,0,M422)</f>
        <v>0</v>
      </c>
      <c r="K423" s="47">
        <f>IF(IF('New Lease Yearly'!$H$4="Yearly",J423*'New Lease Yearly'!$D$4,IF('New Lease Yearly'!$H$4="Quarterly",J423*('New Lease Yearly'!$D$4/4),J423*'New Lease Yearly'!$D$4/12))&gt;0,IF('New Lease Yearly'!$H$4="Yearly",J423*'New Lease Yearly'!$D$4,IF('New Lease Yearly'!$H$4="Quarterly",J423*('New Lease Yearly'!$D$4/4),J423*'New Lease Yearly'!$D$4/12)),-L423-J423)</f>
        <v>0</v>
      </c>
      <c r="L423" s="47">
        <f t="shared" si="68"/>
        <v>0</v>
      </c>
      <c r="M423" s="47">
        <f t="shared" si="69"/>
        <v>0</v>
      </c>
      <c r="N423" s="57"/>
      <c r="O423" s="38">
        <v>237</v>
      </c>
      <c r="P423" s="58">
        <f t="shared" si="73"/>
        <v>192120</v>
      </c>
      <c r="Q423" s="47">
        <f t="shared" si="74"/>
        <v>0</v>
      </c>
      <c r="R423" s="47">
        <f>IF(S422&lt;1,0,-'New Lease Yearly'!$K$4/'New Lease Yearly'!$L$4)</f>
        <v>0</v>
      </c>
      <c r="S423" s="47">
        <f t="shared" si="70"/>
        <v>0</v>
      </c>
      <c r="AE423"/>
      <c r="AF423" s="6"/>
    </row>
    <row r="424" spans="1:32" x14ac:dyDescent="0.25">
      <c r="A424" s="53">
        <f t="shared" si="71"/>
        <v>408</v>
      </c>
      <c r="B424" s="29">
        <f t="shared" si="65"/>
        <v>0</v>
      </c>
      <c r="C424" s="9" t="str">
        <f>IF(D424=0,"-",IF('New Lease Yearly'!$H$4="Yearly",EDATE(C423,12),IF('New Lease Yearly'!$H$4="Quarterly",EDATE(C423,3),EDATE(C423,1))))</f>
        <v>-</v>
      </c>
      <c r="D424" s="54">
        <f>IF(A424&gt;'New Lease Yearly'!$E$4,0,'New Lease Yearly'!$G$4)*((1+$M$4)^(((((IF($H$4="Yearly",ROUNDDOWN(IF(A424-($N$4)&lt;0,0,((A424-($N$4)/(($N$4))))/($N$4)),0),IF($H$4="Monthly",ROUNDDOWN(IF(A424-($N$4*12)&lt;0,0,((A424-(12*$N$4)/((12*$N$4))))/($N$4*12)),0),ROUNDDOWN(IF(A424-($N$4*4)&lt;0,0,((A424-(4*$N$4)/((4*$N$4))))/($N$4*4)),0)))))))))+(IF(A424=$E$4,$J$4,0))</f>
        <v>0</v>
      </c>
      <c r="E424" s="49">
        <f>IF(D424=0,0,1/((1+IF('New Lease Yearly'!$H$4="Yearly",'New Lease Yearly'!$D$4,IF('New Lease Yearly'!$H$4="Quarterly",'New Lease Yearly'!$D$4/4,'New Lease Yearly'!$D$4/12)))^IF($E$17=1,A423,A424)))</f>
        <v>0</v>
      </c>
      <c r="F424" s="55">
        <f t="shared" si="66"/>
        <v>0</v>
      </c>
      <c r="G424" s="56"/>
      <c r="H424" s="38">
        <f t="shared" si="72"/>
        <v>408</v>
      </c>
      <c r="I424" s="9" t="str">
        <f t="shared" si="67"/>
        <v>-</v>
      </c>
      <c r="J424" s="47">
        <f>IF(H424&gt;'New Lease Yearly'!$E$4,0,M423)</f>
        <v>0</v>
      </c>
      <c r="K424" s="47">
        <f>IF(IF('New Lease Yearly'!$H$4="Yearly",J424*'New Lease Yearly'!$D$4,IF('New Lease Yearly'!$H$4="Quarterly",J424*('New Lease Yearly'!$D$4/4),J424*'New Lease Yearly'!$D$4/12))&gt;0,IF('New Lease Yearly'!$H$4="Yearly",J424*'New Lease Yearly'!$D$4,IF('New Lease Yearly'!$H$4="Quarterly",J424*('New Lease Yearly'!$D$4/4),J424*'New Lease Yearly'!$D$4/12)),-L424-J424)</f>
        <v>0</v>
      </c>
      <c r="L424" s="47">
        <f t="shared" si="68"/>
        <v>0</v>
      </c>
      <c r="M424" s="47">
        <f t="shared" si="69"/>
        <v>0</v>
      </c>
      <c r="N424" s="57"/>
      <c r="O424" s="38">
        <v>237</v>
      </c>
      <c r="P424" s="58">
        <f t="shared" si="73"/>
        <v>192485</v>
      </c>
      <c r="Q424" s="47">
        <f t="shared" si="74"/>
        <v>0</v>
      </c>
      <c r="R424" s="47">
        <f>IF(S423&lt;1,0,-'New Lease Yearly'!$K$4/'New Lease Yearly'!$L$4)</f>
        <v>0</v>
      </c>
      <c r="S424" s="47">
        <f t="shared" si="70"/>
        <v>0</v>
      </c>
      <c r="AE424"/>
      <c r="AF424" s="6"/>
    </row>
    <row r="425" spans="1:32" x14ac:dyDescent="0.25">
      <c r="A425" s="53">
        <f t="shared" si="71"/>
        <v>409</v>
      </c>
      <c r="B425" s="29">
        <f t="shared" si="65"/>
        <v>0</v>
      </c>
      <c r="C425" s="9" t="str">
        <f>IF(D425=0,"-",IF('New Lease Yearly'!$H$4="Yearly",EDATE(C424,12),IF('New Lease Yearly'!$H$4="Quarterly",EDATE(C424,3),EDATE(C424,1))))</f>
        <v>-</v>
      </c>
      <c r="D425" s="54">
        <f>IF(A425&gt;'New Lease Yearly'!$E$4,0,'New Lease Yearly'!$G$4)*((1+$M$4)^(((((IF($H$4="Yearly",ROUNDDOWN(IF(A425-($N$4)&lt;0,0,((A425-($N$4)/(($N$4))))/($N$4)),0),IF($H$4="Monthly",ROUNDDOWN(IF(A425-($N$4*12)&lt;0,0,((A425-(12*$N$4)/((12*$N$4))))/($N$4*12)),0),ROUNDDOWN(IF(A425-($N$4*4)&lt;0,0,((A425-(4*$N$4)/((4*$N$4))))/($N$4*4)),0)))))))))+(IF(A425=$E$4,$J$4,0))</f>
        <v>0</v>
      </c>
      <c r="E425" s="49">
        <f>IF(D425=0,0,1/((1+IF('New Lease Yearly'!$H$4="Yearly",'New Lease Yearly'!$D$4,IF('New Lease Yearly'!$H$4="Quarterly",'New Lease Yearly'!$D$4/4,'New Lease Yearly'!$D$4/12)))^IF($E$17=1,A424,A425)))</f>
        <v>0</v>
      </c>
      <c r="F425" s="55">
        <f t="shared" si="66"/>
        <v>0</v>
      </c>
      <c r="G425" s="56"/>
      <c r="H425" s="38">
        <f t="shared" si="72"/>
        <v>409</v>
      </c>
      <c r="I425" s="9" t="str">
        <f t="shared" si="67"/>
        <v>-</v>
      </c>
      <c r="J425" s="47">
        <f>IF(H425&gt;'New Lease Yearly'!$E$4,0,M424)</f>
        <v>0</v>
      </c>
      <c r="K425" s="47">
        <f>IF(IF('New Lease Yearly'!$H$4="Yearly",J425*'New Lease Yearly'!$D$4,IF('New Lease Yearly'!$H$4="Quarterly",J425*('New Lease Yearly'!$D$4/4),J425*'New Lease Yearly'!$D$4/12))&gt;0,IF('New Lease Yearly'!$H$4="Yearly",J425*'New Lease Yearly'!$D$4,IF('New Lease Yearly'!$H$4="Quarterly",J425*('New Lease Yearly'!$D$4/4),J425*'New Lease Yearly'!$D$4/12)),-L425-J425)</f>
        <v>0</v>
      </c>
      <c r="L425" s="47">
        <f t="shared" si="68"/>
        <v>0</v>
      </c>
      <c r="M425" s="47">
        <f t="shared" si="69"/>
        <v>0</v>
      </c>
      <c r="N425" s="57"/>
      <c r="O425" s="38">
        <v>237</v>
      </c>
      <c r="P425" s="58">
        <f t="shared" si="73"/>
        <v>192850</v>
      </c>
      <c r="Q425" s="47">
        <f t="shared" si="74"/>
        <v>0</v>
      </c>
      <c r="R425" s="47">
        <f>IF(S424&lt;1,0,-'New Lease Yearly'!$K$4/'New Lease Yearly'!$L$4)</f>
        <v>0</v>
      </c>
      <c r="S425" s="47">
        <f t="shared" si="70"/>
        <v>0</v>
      </c>
      <c r="AE425"/>
      <c r="AF425" s="6"/>
    </row>
    <row r="426" spans="1:32" x14ac:dyDescent="0.25">
      <c r="A426" s="53">
        <f t="shared" si="71"/>
        <v>410</v>
      </c>
      <c r="B426" s="29">
        <f t="shared" si="65"/>
        <v>0</v>
      </c>
      <c r="C426" s="9" t="str">
        <f>IF(D426=0,"-",IF('New Lease Yearly'!$H$4="Yearly",EDATE(C425,12),IF('New Lease Yearly'!$H$4="Quarterly",EDATE(C425,3),EDATE(C425,1))))</f>
        <v>-</v>
      </c>
      <c r="D426" s="54">
        <f>IF(A426&gt;'New Lease Yearly'!$E$4,0,'New Lease Yearly'!$G$4)*((1+$M$4)^(((((IF($H$4="Yearly",ROUNDDOWN(IF(A426-($N$4)&lt;0,0,((A426-($N$4)/(($N$4))))/($N$4)),0),IF($H$4="Monthly",ROUNDDOWN(IF(A426-($N$4*12)&lt;0,0,((A426-(12*$N$4)/((12*$N$4))))/($N$4*12)),0),ROUNDDOWN(IF(A426-($N$4*4)&lt;0,0,((A426-(4*$N$4)/((4*$N$4))))/($N$4*4)),0)))))))))+(IF(A426=$E$4,$J$4,0))</f>
        <v>0</v>
      </c>
      <c r="E426" s="49">
        <f>IF(D426=0,0,1/((1+IF('New Lease Yearly'!$H$4="Yearly",'New Lease Yearly'!$D$4,IF('New Lease Yearly'!$H$4="Quarterly",'New Lease Yearly'!$D$4/4,'New Lease Yearly'!$D$4/12)))^IF($E$17=1,A425,A426)))</f>
        <v>0</v>
      </c>
      <c r="F426" s="55">
        <f t="shared" si="66"/>
        <v>0</v>
      </c>
      <c r="G426" s="56"/>
      <c r="H426" s="38">
        <f t="shared" si="72"/>
        <v>410</v>
      </c>
      <c r="I426" s="9" t="str">
        <f t="shared" si="67"/>
        <v>-</v>
      </c>
      <c r="J426" s="47">
        <f>IF(H426&gt;'New Lease Yearly'!$E$4,0,M425)</f>
        <v>0</v>
      </c>
      <c r="K426" s="47">
        <f>IF(IF('New Lease Yearly'!$H$4="Yearly",J426*'New Lease Yearly'!$D$4,IF('New Lease Yearly'!$H$4="Quarterly",J426*('New Lease Yearly'!$D$4/4),J426*'New Lease Yearly'!$D$4/12))&gt;0,IF('New Lease Yearly'!$H$4="Yearly",J426*'New Lease Yearly'!$D$4,IF('New Lease Yearly'!$H$4="Quarterly",J426*('New Lease Yearly'!$D$4/4),J426*'New Lease Yearly'!$D$4/12)),-L426-J426)</f>
        <v>0</v>
      </c>
      <c r="L426" s="47">
        <f t="shared" si="68"/>
        <v>0</v>
      </c>
      <c r="M426" s="47">
        <f t="shared" si="69"/>
        <v>0</v>
      </c>
      <c r="N426" s="57"/>
      <c r="O426" s="38">
        <v>237</v>
      </c>
      <c r="P426" s="58">
        <f t="shared" si="73"/>
        <v>193216</v>
      </c>
      <c r="Q426" s="47">
        <f t="shared" si="74"/>
        <v>0</v>
      </c>
      <c r="R426" s="47">
        <f>IF(S425&lt;1,0,-'New Lease Yearly'!$K$4/'New Lease Yearly'!$L$4)</f>
        <v>0</v>
      </c>
      <c r="S426" s="47">
        <f t="shared" si="70"/>
        <v>0</v>
      </c>
      <c r="AE426"/>
      <c r="AF426" s="6"/>
    </row>
    <row r="427" spans="1:32" x14ac:dyDescent="0.25">
      <c r="A427" s="53">
        <f t="shared" si="71"/>
        <v>411</v>
      </c>
      <c r="B427" s="29">
        <f t="shared" si="65"/>
        <v>0</v>
      </c>
      <c r="C427" s="9" t="str">
        <f>IF(D427=0,"-",IF('New Lease Yearly'!$H$4="Yearly",EDATE(C426,12),IF('New Lease Yearly'!$H$4="Quarterly",EDATE(C426,3),EDATE(C426,1))))</f>
        <v>-</v>
      </c>
      <c r="D427" s="54">
        <f>IF(A427&gt;'New Lease Yearly'!$E$4,0,'New Lease Yearly'!$G$4)*((1+$M$4)^(((((IF($H$4="Yearly",ROUNDDOWN(IF(A427-($N$4)&lt;0,0,((A427-($N$4)/(($N$4))))/($N$4)),0),IF($H$4="Monthly",ROUNDDOWN(IF(A427-($N$4*12)&lt;0,0,((A427-(12*$N$4)/((12*$N$4))))/($N$4*12)),0),ROUNDDOWN(IF(A427-($N$4*4)&lt;0,0,((A427-(4*$N$4)/((4*$N$4))))/($N$4*4)),0)))))))))+(IF(A427=$E$4,$J$4,0))</f>
        <v>0</v>
      </c>
      <c r="E427" s="49">
        <f>IF(D427=0,0,1/((1+IF('New Lease Yearly'!$H$4="Yearly",'New Lease Yearly'!$D$4,IF('New Lease Yearly'!$H$4="Quarterly",'New Lease Yearly'!$D$4/4,'New Lease Yearly'!$D$4/12)))^IF($E$17=1,A426,A427)))</f>
        <v>0</v>
      </c>
      <c r="F427" s="55">
        <f t="shared" si="66"/>
        <v>0</v>
      </c>
      <c r="G427" s="56"/>
      <c r="H427" s="38">
        <f t="shared" si="72"/>
        <v>411</v>
      </c>
      <c r="I427" s="9" t="str">
        <f t="shared" si="67"/>
        <v>-</v>
      </c>
      <c r="J427" s="47">
        <f>IF(H427&gt;'New Lease Yearly'!$E$4,0,M426)</f>
        <v>0</v>
      </c>
      <c r="K427" s="47">
        <f>IF(IF('New Lease Yearly'!$H$4="Yearly",J427*'New Lease Yearly'!$D$4,IF('New Lease Yearly'!$H$4="Quarterly",J427*('New Lease Yearly'!$D$4/4),J427*'New Lease Yearly'!$D$4/12))&gt;0,IF('New Lease Yearly'!$H$4="Yearly",J427*'New Lease Yearly'!$D$4,IF('New Lease Yearly'!$H$4="Quarterly",J427*('New Lease Yearly'!$D$4/4),J427*'New Lease Yearly'!$D$4/12)),-L427-J427)</f>
        <v>0</v>
      </c>
      <c r="L427" s="47">
        <f t="shared" si="68"/>
        <v>0</v>
      </c>
      <c r="M427" s="47">
        <f t="shared" si="69"/>
        <v>0</v>
      </c>
      <c r="N427" s="57"/>
      <c r="O427" s="38">
        <v>237</v>
      </c>
      <c r="P427" s="58">
        <f t="shared" si="73"/>
        <v>193581</v>
      </c>
      <c r="Q427" s="47">
        <f t="shared" si="74"/>
        <v>0</v>
      </c>
      <c r="R427" s="47">
        <f>IF(S426&lt;1,0,-'New Lease Yearly'!$K$4/'New Lease Yearly'!$L$4)</f>
        <v>0</v>
      </c>
      <c r="S427" s="47">
        <f t="shared" si="70"/>
        <v>0</v>
      </c>
      <c r="AE427"/>
      <c r="AF427" s="6"/>
    </row>
    <row r="428" spans="1:32" x14ac:dyDescent="0.25">
      <c r="A428" s="53">
        <f t="shared" si="71"/>
        <v>412</v>
      </c>
      <c r="B428" s="29">
        <f t="shared" si="65"/>
        <v>0</v>
      </c>
      <c r="C428" s="9" t="str">
        <f>IF(D428=0,"-",IF('New Lease Yearly'!$H$4="Yearly",EDATE(C427,12),IF('New Lease Yearly'!$H$4="Quarterly",EDATE(C427,3),EDATE(C427,1))))</f>
        <v>-</v>
      </c>
      <c r="D428" s="54">
        <f>IF(A428&gt;'New Lease Yearly'!$E$4,0,'New Lease Yearly'!$G$4)*((1+$M$4)^(((((IF($H$4="Yearly",ROUNDDOWN(IF(A428-($N$4)&lt;0,0,((A428-($N$4)/(($N$4))))/($N$4)),0),IF($H$4="Monthly",ROUNDDOWN(IF(A428-($N$4*12)&lt;0,0,((A428-(12*$N$4)/((12*$N$4))))/($N$4*12)),0),ROUNDDOWN(IF(A428-($N$4*4)&lt;0,0,((A428-(4*$N$4)/((4*$N$4))))/($N$4*4)),0)))))))))+(IF(A428=$E$4,$J$4,0))</f>
        <v>0</v>
      </c>
      <c r="E428" s="49">
        <f>IF(D428=0,0,1/((1+IF('New Lease Yearly'!$H$4="Yearly",'New Lease Yearly'!$D$4,IF('New Lease Yearly'!$H$4="Quarterly",'New Lease Yearly'!$D$4/4,'New Lease Yearly'!$D$4/12)))^IF($E$17=1,A427,A428)))</f>
        <v>0</v>
      </c>
      <c r="F428" s="55">
        <f t="shared" si="66"/>
        <v>0</v>
      </c>
      <c r="G428" s="56"/>
      <c r="H428" s="38">
        <f t="shared" si="72"/>
        <v>412</v>
      </c>
      <c r="I428" s="9" t="str">
        <f t="shared" si="67"/>
        <v>-</v>
      </c>
      <c r="J428" s="47">
        <f>IF(H428&gt;'New Lease Yearly'!$E$4,0,M427)</f>
        <v>0</v>
      </c>
      <c r="K428" s="47">
        <f>IF(IF('New Lease Yearly'!$H$4="Yearly",J428*'New Lease Yearly'!$D$4,IF('New Lease Yearly'!$H$4="Quarterly",J428*('New Lease Yearly'!$D$4/4),J428*'New Lease Yearly'!$D$4/12))&gt;0,IF('New Lease Yearly'!$H$4="Yearly",J428*'New Lease Yearly'!$D$4,IF('New Lease Yearly'!$H$4="Quarterly",J428*('New Lease Yearly'!$D$4/4),J428*'New Lease Yearly'!$D$4/12)),-L428-J428)</f>
        <v>0</v>
      </c>
      <c r="L428" s="47">
        <f t="shared" si="68"/>
        <v>0</v>
      </c>
      <c r="M428" s="47">
        <f t="shared" si="69"/>
        <v>0</v>
      </c>
      <c r="N428" s="57"/>
      <c r="O428" s="38">
        <v>237</v>
      </c>
      <c r="P428" s="58">
        <f t="shared" si="73"/>
        <v>193946</v>
      </c>
      <c r="Q428" s="47">
        <f t="shared" si="74"/>
        <v>0</v>
      </c>
      <c r="R428" s="47">
        <f>IF(S427&lt;1,0,-'New Lease Yearly'!$K$4/'New Lease Yearly'!$L$4)</f>
        <v>0</v>
      </c>
      <c r="S428" s="47">
        <f t="shared" si="70"/>
        <v>0</v>
      </c>
      <c r="AE428"/>
      <c r="AF428" s="6"/>
    </row>
    <row r="429" spans="1:32" x14ac:dyDescent="0.25">
      <c r="A429" s="53">
        <f t="shared" si="71"/>
        <v>413</v>
      </c>
      <c r="B429" s="29">
        <f t="shared" si="65"/>
        <v>0</v>
      </c>
      <c r="C429" s="9" t="str">
        <f>IF(D429=0,"-",IF('New Lease Yearly'!$H$4="Yearly",EDATE(C428,12),IF('New Lease Yearly'!$H$4="Quarterly",EDATE(C428,3),EDATE(C428,1))))</f>
        <v>-</v>
      </c>
      <c r="D429" s="54">
        <f>IF(A429&gt;'New Lease Yearly'!$E$4,0,'New Lease Yearly'!$G$4)*((1+$M$4)^(((((IF($H$4="Yearly",ROUNDDOWN(IF(A429-($N$4)&lt;0,0,((A429-($N$4)/(($N$4))))/($N$4)),0),IF($H$4="Monthly",ROUNDDOWN(IF(A429-($N$4*12)&lt;0,0,((A429-(12*$N$4)/((12*$N$4))))/($N$4*12)),0),ROUNDDOWN(IF(A429-($N$4*4)&lt;0,0,((A429-(4*$N$4)/((4*$N$4))))/($N$4*4)),0)))))))))+(IF(A429=$E$4,$J$4,0))</f>
        <v>0</v>
      </c>
      <c r="E429" s="49">
        <f>IF(D429=0,0,1/((1+IF('New Lease Yearly'!$H$4="Yearly",'New Lease Yearly'!$D$4,IF('New Lease Yearly'!$H$4="Quarterly",'New Lease Yearly'!$D$4/4,'New Lease Yearly'!$D$4/12)))^IF($E$17=1,A428,A429)))</f>
        <v>0</v>
      </c>
      <c r="F429" s="55">
        <f t="shared" si="66"/>
        <v>0</v>
      </c>
      <c r="G429" s="56"/>
      <c r="H429" s="38">
        <f t="shared" si="72"/>
        <v>413</v>
      </c>
      <c r="I429" s="9" t="str">
        <f t="shared" si="67"/>
        <v>-</v>
      </c>
      <c r="J429" s="47">
        <f>IF(H429&gt;'New Lease Yearly'!$E$4,0,M428)</f>
        <v>0</v>
      </c>
      <c r="K429" s="47">
        <f>IF(IF('New Lease Yearly'!$H$4="Yearly",J429*'New Lease Yearly'!$D$4,IF('New Lease Yearly'!$H$4="Quarterly",J429*('New Lease Yearly'!$D$4/4),J429*'New Lease Yearly'!$D$4/12))&gt;0,IF('New Lease Yearly'!$H$4="Yearly",J429*'New Lease Yearly'!$D$4,IF('New Lease Yearly'!$H$4="Quarterly",J429*('New Lease Yearly'!$D$4/4),J429*'New Lease Yearly'!$D$4/12)),-L429-J429)</f>
        <v>0</v>
      </c>
      <c r="L429" s="47">
        <f t="shared" si="68"/>
        <v>0</v>
      </c>
      <c r="M429" s="47">
        <f t="shared" si="69"/>
        <v>0</v>
      </c>
      <c r="N429" s="57"/>
      <c r="O429" s="38">
        <v>237</v>
      </c>
      <c r="P429" s="58">
        <f t="shared" si="73"/>
        <v>194311</v>
      </c>
      <c r="Q429" s="47">
        <f t="shared" si="74"/>
        <v>0</v>
      </c>
      <c r="R429" s="47">
        <f>IF(S428&lt;1,0,-'New Lease Yearly'!$K$4/'New Lease Yearly'!$L$4)</f>
        <v>0</v>
      </c>
      <c r="S429" s="47">
        <f t="shared" si="70"/>
        <v>0</v>
      </c>
      <c r="AE429"/>
      <c r="AF429" s="6"/>
    </row>
    <row r="430" spans="1:32" x14ac:dyDescent="0.25">
      <c r="A430" s="53">
        <f t="shared" si="71"/>
        <v>414</v>
      </c>
      <c r="B430" s="29">
        <f t="shared" si="65"/>
        <v>0</v>
      </c>
      <c r="C430" s="9" t="str">
        <f>IF(D430=0,"-",IF('New Lease Yearly'!$H$4="Yearly",EDATE(C429,12),IF('New Lease Yearly'!$H$4="Quarterly",EDATE(C429,3),EDATE(C429,1))))</f>
        <v>-</v>
      </c>
      <c r="D430" s="54">
        <f>IF(A430&gt;'New Lease Yearly'!$E$4,0,'New Lease Yearly'!$G$4)*((1+$M$4)^(((((IF($H$4="Yearly",ROUNDDOWN(IF(A430-($N$4)&lt;0,0,((A430-($N$4)/(($N$4))))/($N$4)),0),IF($H$4="Monthly",ROUNDDOWN(IF(A430-($N$4*12)&lt;0,0,((A430-(12*$N$4)/((12*$N$4))))/($N$4*12)),0),ROUNDDOWN(IF(A430-($N$4*4)&lt;0,0,((A430-(4*$N$4)/((4*$N$4))))/($N$4*4)),0)))))))))+(IF(A430=$E$4,$J$4,0))</f>
        <v>0</v>
      </c>
      <c r="E430" s="49">
        <f>IF(D430=0,0,1/((1+IF('New Lease Yearly'!$H$4="Yearly",'New Lease Yearly'!$D$4,IF('New Lease Yearly'!$H$4="Quarterly",'New Lease Yearly'!$D$4/4,'New Lease Yearly'!$D$4/12)))^IF($E$17=1,A429,A430)))</f>
        <v>0</v>
      </c>
      <c r="F430" s="55">
        <f t="shared" si="66"/>
        <v>0</v>
      </c>
      <c r="G430" s="56"/>
      <c r="H430" s="38">
        <f t="shared" si="72"/>
        <v>414</v>
      </c>
      <c r="I430" s="9" t="str">
        <f t="shared" si="67"/>
        <v>-</v>
      </c>
      <c r="J430" s="47">
        <f>IF(H430&gt;'New Lease Yearly'!$E$4,0,M429)</f>
        <v>0</v>
      </c>
      <c r="K430" s="47">
        <f>IF(IF('New Lease Yearly'!$H$4="Yearly",J430*'New Lease Yearly'!$D$4,IF('New Lease Yearly'!$H$4="Quarterly",J430*('New Lease Yearly'!$D$4/4),J430*'New Lease Yearly'!$D$4/12))&gt;0,IF('New Lease Yearly'!$H$4="Yearly",J430*'New Lease Yearly'!$D$4,IF('New Lease Yearly'!$H$4="Quarterly",J430*('New Lease Yearly'!$D$4/4),J430*'New Lease Yearly'!$D$4/12)),-L430-J430)</f>
        <v>0</v>
      </c>
      <c r="L430" s="47">
        <f t="shared" si="68"/>
        <v>0</v>
      </c>
      <c r="M430" s="47">
        <f t="shared" si="69"/>
        <v>0</v>
      </c>
      <c r="N430" s="57"/>
      <c r="O430" s="38">
        <v>237</v>
      </c>
      <c r="P430" s="58">
        <f t="shared" si="73"/>
        <v>194677</v>
      </c>
      <c r="Q430" s="47">
        <f t="shared" si="74"/>
        <v>0</v>
      </c>
      <c r="R430" s="47">
        <f>IF(S429&lt;1,0,-'New Lease Yearly'!$K$4/'New Lease Yearly'!$L$4)</f>
        <v>0</v>
      </c>
      <c r="S430" s="47">
        <f t="shared" si="70"/>
        <v>0</v>
      </c>
      <c r="AE430"/>
      <c r="AF430" s="6"/>
    </row>
    <row r="431" spans="1:32" x14ac:dyDescent="0.25">
      <c r="A431" s="53">
        <f t="shared" si="71"/>
        <v>415</v>
      </c>
      <c r="B431" s="29">
        <f t="shared" si="65"/>
        <v>0</v>
      </c>
      <c r="C431" s="9" t="str">
        <f>IF(D431=0,"-",IF('New Lease Yearly'!$H$4="Yearly",EDATE(C430,12),IF('New Lease Yearly'!$H$4="Quarterly",EDATE(C430,3),EDATE(C430,1))))</f>
        <v>-</v>
      </c>
      <c r="D431" s="54">
        <f>IF(A431&gt;'New Lease Yearly'!$E$4,0,'New Lease Yearly'!$G$4)*((1+$M$4)^(((((IF($H$4="Yearly",ROUNDDOWN(IF(A431-($N$4)&lt;0,0,((A431-($N$4)/(($N$4))))/($N$4)),0),IF($H$4="Monthly",ROUNDDOWN(IF(A431-($N$4*12)&lt;0,0,((A431-(12*$N$4)/((12*$N$4))))/($N$4*12)),0),ROUNDDOWN(IF(A431-($N$4*4)&lt;0,0,((A431-(4*$N$4)/((4*$N$4))))/($N$4*4)),0)))))))))+(IF(A431=$E$4,$J$4,0))</f>
        <v>0</v>
      </c>
      <c r="E431" s="49">
        <f>IF(D431=0,0,1/((1+IF('New Lease Yearly'!$H$4="Yearly",'New Lease Yearly'!$D$4,IF('New Lease Yearly'!$H$4="Quarterly",'New Lease Yearly'!$D$4/4,'New Lease Yearly'!$D$4/12)))^IF($E$17=1,A430,A431)))</f>
        <v>0</v>
      </c>
      <c r="F431" s="55">
        <f t="shared" si="66"/>
        <v>0</v>
      </c>
      <c r="G431" s="56"/>
      <c r="H431" s="38">
        <f t="shared" si="72"/>
        <v>415</v>
      </c>
      <c r="I431" s="9" t="str">
        <f t="shared" si="67"/>
        <v>-</v>
      </c>
      <c r="J431" s="47">
        <f>IF(H431&gt;'New Lease Yearly'!$E$4,0,M430)</f>
        <v>0</v>
      </c>
      <c r="K431" s="47">
        <f>IF(IF('New Lease Yearly'!$H$4="Yearly",J431*'New Lease Yearly'!$D$4,IF('New Lease Yearly'!$H$4="Quarterly",J431*('New Lease Yearly'!$D$4/4),J431*'New Lease Yearly'!$D$4/12))&gt;0,IF('New Lease Yearly'!$H$4="Yearly",J431*'New Lease Yearly'!$D$4,IF('New Lease Yearly'!$H$4="Quarterly",J431*('New Lease Yearly'!$D$4/4),J431*'New Lease Yearly'!$D$4/12)),-L431-J431)</f>
        <v>0</v>
      </c>
      <c r="L431" s="47">
        <f t="shared" si="68"/>
        <v>0</v>
      </c>
      <c r="M431" s="47">
        <f t="shared" si="69"/>
        <v>0</v>
      </c>
      <c r="N431" s="57"/>
      <c r="O431" s="38">
        <v>237</v>
      </c>
      <c r="P431" s="58">
        <f t="shared" si="73"/>
        <v>195042</v>
      </c>
      <c r="Q431" s="47">
        <f t="shared" si="74"/>
        <v>0</v>
      </c>
      <c r="R431" s="47">
        <f>IF(S430&lt;1,0,-'New Lease Yearly'!$K$4/'New Lease Yearly'!$L$4)</f>
        <v>0</v>
      </c>
      <c r="S431" s="47">
        <f t="shared" si="70"/>
        <v>0</v>
      </c>
      <c r="AE431"/>
      <c r="AF431" s="6"/>
    </row>
    <row r="432" spans="1:32" x14ac:dyDescent="0.25">
      <c r="A432" s="53">
        <f t="shared" si="71"/>
        <v>416</v>
      </c>
      <c r="B432" s="29">
        <f t="shared" si="65"/>
        <v>0</v>
      </c>
      <c r="C432" s="9" t="str">
        <f>IF(D432=0,"-",IF('New Lease Yearly'!$H$4="Yearly",EDATE(C431,12),IF('New Lease Yearly'!$H$4="Quarterly",EDATE(C431,3),EDATE(C431,1))))</f>
        <v>-</v>
      </c>
      <c r="D432" s="54">
        <f>IF(A432&gt;'New Lease Yearly'!$E$4,0,'New Lease Yearly'!$G$4)*((1+$M$4)^(((((IF($H$4="Yearly",ROUNDDOWN(IF(A432-($N$4)&lt;0,0,((A432-($N$4)/(($N$4))))/($N$4)),0),IF($H$4="Monthly",ROUNDDOWN(IF(A432-($N$4*12)&lt;0,0,((A432-(12*$N$4)/((12*$N$4))))/($N$4*12)),0),ROUNDDOWN(IF(A432-($N$4*4)&lt;0,0,((A432-(4*$N$4)/((4*$N$4))))/($N$4*4)),0)))))))))+(IF(A432=$E$4,$J$4,0))</f>
        <v>0</v>
      </c>
      <c r="E432" s="49">
        <f>IF(D432=0,0,1/((1+IF('New Lease Yearly'!$H$4="Yearly",'New Lease Yearly'!$D$4,IF('New Lease Yearly'!$H$4="Quarterly",'New Lease Yearly'!$D$4/4,'New Lease Yearly'!$D$4/12)))^IF($E$17=1,A431,A432)))</f>
        <v>0</v>
      </c>
      <c r="F432" s="55">
        <f t="shared" si="66"/>
        <v>0</v>
      </c>
      <c r="G432" s="56"/>
      <c r="H432" s="38">
        <f t="shared" si="72"/>
        <v>416</v>
      </c>
      <c r="I432" s="9" t="str">
        <f t="shared" si="67"/>
        <v>-</v>
      </c>
      <c r="J432" s="47">
        <f>IF(H432&gt;'New Lease Yearly'!$E$4,0,M431)</f>
        <v>0</v>
      </c>
      <c r="K432" s="47">
        <f>IF(IF('New Lease Yearly'!$H$4="Yearly",J432*'New Lease Yearly'!$D$4,IF('New Lease Yearly'!$H$4="Quarterly",J432*('New Lease Yearly'!$D$4/4),J432*'New Lease Yearly'!$D$4/12))&gt;0,IF('New Lease Yearly'!$H$4="Yearly",J432*'New Lease Yearly'!$D$4,IF('New Lease Yearly'!$H$4="Quarterly",J432*('New Lease Yearly'!$D$4/4),J432*'New Lease Yearly'!$D$4/12)),-L432-J432)</f>
        <v>0</v>
      </c>
      <c r="L432" s="47">
        <f t="shared" si="68"/>
        <v>0</v>
      </c>
      <c r="M432" s="47">
        <f t="shared" si="69"/>
        <v>0</v>
      </c>
      <c r="N432" s="57"/>
      <c r="O432" s="38">
        <v>237</v>
      </c>
      <c r="P432" s="58">
        <f t="shared" si="73"/>
        <v>195407</v>
      </c>
      <c r="Q432" s="47">
        <f t="shared" si="74"/>
        <v>0</v>
      </c>
      <c r="R432" s="47">
        <f>IF(S431&lt;1,0,-'New Lease Yearly'!$K$4/'New Lease Yearly'!$L$4)</f>
        <v>0</v>
      </c>
      <c r="S432" s="47">
        <f t="shared" si="70"/>
        <v>0</v>
      </c>
      <c r="AE432"/>
      <c r="AF432" s="6"/>
    </row>
    <row r="433" spans="1:32" x14ac:dyDescent="0.25">
      <c r="A433" s="53">
        <f t="shared" si="71"/>
        <v>417</v>
      </c>
      <c r="B433" s="29">
        <f t="shared" si="65"/>
        <v>0</v>
      </c>
      <c r="C433" s="9" t="str">
        <f>IF(D433=0,"-",IF('New Lease Yearly'!$H$4="Yearly",EDATE(C432,12),IF('New Lease Yearly'!$H$4="Quarterly",EDATE(C432,3),EDATE(C432,1))))</f>
        <v>-</v>
      </c>
      <c r="D433" s="54">
        <f>IF(A433&gt;'New Lease Yearly'!$E$4,0,'New Lease Yearly'!$G$4)*((1+$M$4)^(((((IF($H$4="Yearly",ROUNDDOWN(IF(A433-($N$4)&lt;0,0,((A433-($N$4)/(($N$4))))/($N$4)),0),IF($H$4="Monthly",ROUNDDOWN(IF(A433-($N$4*12)&lt;0,0,((A433-(12*$N$4)/((12*$N$4))))/($N$4*12)),0),ROUNDDOWN(IF(A433-($N$4*4)&lt;0,0,((A433-(4*$N$4)/((4*$N$4))))/($N$4*4)),0)))))))))+(IF(A433=$E$4,$J$4,0))</f>
        <v>0</v>
      </c>
      <c r="E433" s="49">
        <f>IF(D433=0,0,1/((1+IF('New Lease Yearly'!$H$4="Yearly",'New Lease Yearly'!$D$4,IF('New Lease Yearly'!$H$4="Quarterly",'New Lease Yearly'!$D$4/4,'New Lease Yearly'!$D$4/12)))^IF($E$17=1,A432,A433)))</f>
        <v>0</v>
      </c>
      <c r="F433" s="55">
        <f t="shared" si="66"/>
        <v>0</v>
      </c>
      <c r="G433" s="56"/>
      <c r="H433" s="38">
        <f t="shared" si="72"/>
        <v>417</v>
      </c>
      <c r="I433" s="9" t="str">
        <f t="shared" si="67"/>
        <v>-</v>
      </c>
      <c r="J433" s="47">
        <f>IF(H433&gt;'New Lease Yearly'!$E$4,0,M432)</f>
        <v>0</v>
      </c>
      <c r="K433" s="47">
        <f>IF(IF('New Lease Yearly'!$H$4="Yearly",J433*'New Lease Yearly'!$D$4,IF('New Lease Yearly'!$H$4="Quarterly",J433*('New Lease Yearly'!$D$4/4),J433*'New Lease Yearly'!$D$4/12))&gt;0,IF('New Lease Yearly'!$H$4="Yearly",J433*'New Lease Yearly'!$D$4,IF('New Lease Yearly'!$H$4="Quarterly",J433*('New Lease Yearly'!$D$4/4),J433*'New Lease Yearly'!$D$4/12)),-L433-J433)</f>
        <v>0</v>
      </c>
      <c r="L433" s="47">
        <f t="shared" si="68"/>
        <v>0</v>
      </c>
      <c r="M433" s="47">
        <f t="shared" si="69"/>
        <v>0</v>
      </c>
      <c r="N433" s="57"/>
      <c r="O433" s="38">
        <v>237</v>
      </c>
      <c r="P433" s="58">
        <f t="shared" si="73"/>
        <v>195772</v>
      </c>
      <c r="Q433" s="47">
        <f t="shared" si="74"/>
        <v>0</v>
      </c>
      <c r="R433" s="47">
        <f>IF(S432&lt;1,0,-'New Lease Yearly'!$K$4/'New Lease Yearly'!$L$4)</f>
        <v>0</v>
      </c>
      <c r="S433" s="47">
        <f t="shared" si="70"/>
        <v>0</v>
      </c>
      <c r="AE433"/>
      <c r="AF433" s="6"/>
    </row>
    <row r="434" spans="1:32" x14ac:dyDescent="0.25">
      <c r="A434" s="53">
        <f t="shared" si="71"/>
        <v>418</v>
      </c>
      <c r="B434" s="29">
        <f t="shared" si="65"/>
        <v>0</v>
      </c>
      <c r="C434" s="9" t="str">
        <f>IF(D434=0,"-",IF('New Lease Yearly'!$H$4="Yearly",EDATE(C433,12),IF('New Lease Yearly'!$H$4="Quarterly",EDATE(C433,3),EDATE(C433,1))))</f>
        <v>-</v>
      </c>
      <c r="D434" s="54">
        <f>IF(A434&gt;'New Lease Yearly'!$E$4,0,'New Lease Yearly'!$G$4)*((1+$M$4)^(((((IF($H$4="Yearly",ROUNDDOWN(IF(A434-($N$4)&lt;0,0,((A434-($N$4)/(($N$4))))/($N$4)),0),IF($H$4="Monthly",ROUNDDOWN(IF(A434-($N$4*12)&lt;0,0,((A434-(12*$N$4)/((12*$N$4))))/($N$4*12)),0),ROUNDDOWN(IF(A434-($N$4*4)&lt;0,0,((A434-(4*$N$4)/((4*$N$4))))/($N$4*4)),0)))))))))+(IF(A434=$E$4,$J$4,0))</f>
        <v>0</v>
      </c>
      <c r="E434" s="49">
        <f>IF(D434=0,0,1/((1+IF('New Lease Yearly'!$H$4="Yearly",'New Lease Yearly'!$D$4,IF('New Lease Yearly'!$H$4="Quarterly",'New Lease Yearly'!$D$4/4,'New Lease Yearly'!$D$4/12)))^IF($E$17=1,A433,A434)))</f>
        <v>0</v>
      </c>
      <c r="F434" s="55">
        <f t="shared" si="66"/>
        <v>0</v>
      </c>
      <c r="G434" s="56"/>
      <c r="H434" s="38">
        <f t="shared" si="72"/>
        <v>418</v>
      </c>
      <c r="I434" s="9" t="str">
        <f t="shared" si="67"/>
        <v>-</v>
      </c>
      <c r="J434" s="47">
        <f>IF(H434&gt;'New Lease Yearly'!$E$4,0,M433)</f>
        <v>0</v>
      </c>
      <c r="K434" s="47">
        <f>IF(IF('New Lease Yearly'!$H$4="Yearly",J434*'New Lease Yearly'!$D$4,IF('New Lease Yearly'!$H$4="Quarterly",J434*('New Lease Yearly'!$D$4/4),J434*'New Lease Yearly'!$D$4/12))&gt;0,IF('New Lease Yearly'!$H$4="Yearly",J434*'New Lease Yearly'!$D$4,IF('New Lease Yearly'!$H$4="Quarterly",J434*('New Lease Yearly'!$D$4/4),J434*'New Lease Yearly'!$D$4/12)),-L434-J434)</f>
        <v>0</v>
      </c>
      <c r="L434" s="47">
        <f t="shared" si="68"/>
        <v>0</v>
      </c>
      <c r="M434" s="47">
        <f t="shared" si="69"/>
        <v>0</v>
      </c>
      <c r="N434" s="57"/>
      <c r="O434" s="38">
        <v>237</v>
      </c>
      <c r="P434" s="58">
        <f t="shared" si="73"/>
        <v>196138</v>
      </c>
      <c r="Q434" s="47">
        <f t="shared" si="74"/>
        <v>0</v>
      </c>
      <c r="R434" s="47">
        <f>IF(S433&lt;1,0,-'New Lease Yearly'!$K$4/'New Lease Yearly'!$L$4)</f>
        <v>0</v>
      </c>
      <c r="S434" s="47">
        <f t="shared" si="70"/>
        <v>0</v>
      </c>
      <c r="AE434"/>
      <c r="AF434" s="6"/>
    </row>
    <row r="435" spans="1:32" x14ac:dyDescent="0.25">
      <c r="A435" s="53">
        <f t="shared" si="71"/>
        <v>419</v>
      </c>
      <c r="B435" s="29">
        <f t="shared" si="65"/>
        <v>0</v>
      </c>
      <c r="C435" s="9" t="str">
        <f>IF(D435=0,"-",IF('New Lease Yearly'!$H$4="Yearly",EDATE(C434,12),IF('New Lease Yearly'!$H$4="Quarterly",EDATE(C434,3),EDATE(C434,1))))</f>
        <v>-</v>
      </c>
      <c r="D435" s="54">
        <f>IF(A435&gt;'New Lease Yearly'!$E$4,0,'New Lease Yearly'!$G$4)*((1+$M$4)^(((((IF($H$4="Yearly",ROUNDDOWN(IF(A435-($N$4)&lt;0,0,((A435-($N$4)/(($N$4))))/($N$4)),0),IF($H$4="Monthly",ROUNDDOWN(IF(A435-($N$4*12)&lt;0,0,((A435-(12*$N$4)/((12*$N$4))))/($N$4*12)),0),ROUNDDOWN(IF(A435-($N$4*4)&lt;0,0,((A435-(4*$N$4)/((4*$N$4))))/($N$4*4)),0)))))))))+(IF(A435=$E$4,$J$4,0))</f>
        <v>0</v>
      </c>
      <c r="E435" s="49">
        <f>IF(D435=0,0,1/((1+IF('New Lease Yearly'!$H$4="Yearly",'New Lease Yearly'!$D$4,IF('New Lease Yearly'!$H$4="Quarterly",'New Lease Yearly'!$D$4/4,'New Lease Yearly'!$D$4/12)))^IF($E$17=1,A434,A435)))</f>
        <v>0</v>
      </c>
      <c r="F435" s="55">
        <f t="shared" si="66"/>
        <v>0</v>
      </c>
      <c r="G435" s="56"/>
      <c r="H435" s="38">
        <f t="shared" si="72"/>
        <v>419</v>
      </c>
      <c r="I435" s="9" t="str">
        <f t="shared" si="67"/>
        <v>-</v>
      </c>
      <c r="J435" s="47">
        <f>IF(H435&gt;'New Lease Yearly'!$E$4,0,M434)</f>
        <v>0</v>
      </c>
      <c r="K435" s="47">
        <f>IF(IF('New Lease Yearly'!$H$4="Yearly",J435*'New Lease Yearly'!$D$4,IF('New Lease Yearly'!$H$4="Quarterly",J435*('New Lease Yearly'!$D$4/4),J435*'New Lease Yearly'!$D$4/12))&gt;0,IF('New Lease Yearly'!$H$4="Yearly",J435*'New Lease Yearly'!$D$4,IF('New Lease Yearly'!$H$4="Quarterly",J435*('New Lease Yearly'!$D$4/4),J435*'New Lease Yearly'!$D$4/12)),-L435-J435)</f>
        <v>0</v>
      </c>
      <c r="L435" s="47">
        <f t="shared" si="68"/>
        <v>0</v>
      </c>
      <c r="M435" s="47">
        <f t="shared" si="69"/>
        <v>0</v>
      </c>
      <c r="N435" s="57"/>
      <c r="O435" s="38">
        <v>237</v>
      </c>
      <c r="P435" s="58">
        <f t="shared" si="73"/>
        <v>196503</v>
      </c>
      <c r="Q435" s="47">
        <f t="shared" si="74"/>
        <v>0</v>
      </c>
      <c r="R435" s="47">
        <f>IF(S434&lt;1,0,-'New Lease Yearly'!$K$4/'New Lease Yearly'!$L$4)</f>
        <v>0</v>
      </c>
      <c r="S435" s="47">
        <f t="shared" si="70"/>
        <v>0</v>
      </c>
      <c r="AE435"/>
      <c r="AF435" s="6"/>
    </row>
    <row r="436" spans="1:32" x14ac:dyDescent="0.25">
      <c r="A436" s="53">
        <f t="shared" si="71"/>
        <v>420</v>
      </c>
      <c r="B436" s="29">
        <f t="shared" si="65"/>
        <v>0</v>
      </c>
      <c r="C436" s="9" t="str">
        <f>IF(D436=0,"-",IF('New Lease Yearly'!$H$4="Yearly",EDATE(C435,12),IF('New Lease Yearly'!$H$4="Quarterly",EDATE(C435,3),EDATE(C435,1))))</f>
        <v>-</v>
      </c>
      <c r="D436" s="54">
        <f>IF(A436&gt;'New Lease Yearly'!$E$4,0,'New Lease Yearly'!$G$4)*((1+$M$4)^(((((IF($H$4="Yearly",ROUNDDOWN(IF(A436-($N$4)&lt;0,0,((A436-($N$4)/(($N$4))))/($N$4)),0),IF($H$4="Monthly",ROUNDDOWN(IF(A436-($N$4*12)&lt;0,0,((A436-(12*$N$4)/((12*$N$4))))/($N$4*12)),0),ROUNDDOWN(IF(A436-($N$4*4)&lt;0,0,((A436-(4*$N$4)/((4*$N$4))))/($N$4*4)),0)))))))))+(IF(A436=$E$4,$J$4,0))</f>
        <v>0</v>
      </c>
      <c r="E436" s="49">
        <f>IF(D436=0,0,1/((1+IF('New Lease Yearly'!$H$4="Yearly",'New Lease Yearly'!$D$4,IF('New Lease Yearly'!$H$4="Quarterly",'New Lease Yearly'!$D$4/4,'New Lease Yearly'!$D$4/12)))^IF($E$17=1,A435,A436)))</f>
        <v>0</v>
      </c>
      <c r="F436" s="55">
        <f t="shared" si="66"/>
        <v>0</v>
      </c>
      <c r="G436" s="56"/>
      <c r="H436" s="38">
        <f t="shared" si="72"/>
        <v>420</v>
      </c>
      <c r="I436" s="9" t="str">
        <f t="shared" si="67"/>
        <v>-</v>
      </c>
      <c r="J436" s="47">
        <f>IF(H436&gt;'New Lease Yearly'!$E$4,0,M435)</f>
        <v>0</v>
      </c>
      <c r="K436" s="47">
        <f>IF(IF('New Lease Yearly'!$H$4="Yearly",J436*'New Lease Yearly'!$D$4,IF('New Lease Yearly'!$H$4="Quarterly",J436*('New Lease Yearly'!$D$4/4),J436*'New Lease Yearly'!$D$4/12))&gt;0,IF('New Lease Yearly'!$H$4="Yearly",J436*'New Lease Yearly'!$D$4,IF('New Lease Yearly'!$H$4="Quarterly",J436*('New Lease Yearly'!$D$4/4),J436*'New Lease Yearly'!$D$4/12)),-L436-J436)</f>
        <v>0</v>
      </c>
      <c r="L436" s="47">
        <f t="shared" si="68"/>
        <v>0</v>
      </c>
      <c r="M436" s="47">
        <f t="shared" si="69"/>
        <v>0</v>
      </c>
      <c r="N436" s="57"/>
      <c r="O436" s="38">
        <v>237</v>
      </c>
      <c r="P436" s="58">
        <f t="shared" si="73"/>
        <v>196868</v>
      </c>
      <c r="Q436" s="47">
        <f t="shared" si="74"/>
        <v>0</v>
      </c>
      <c r="R436" s="47">
        <f>IF(S435&lt;1,0,-'New Lease Yearly'!$K$4/'New Lease Yearly'!$L$4)</f>
        <v>0</v>
      </c>
      <c r="S436" s="47">
        <f t="shared" si="70"/>
        <v>0</v>
      </c>
      <c r="AE436"/>
      <c r="AF436" s="6"/>
    </row>
    <row r="437" spans="1:32" x14ac:dyDescent="0.25">
      <c r="A437" s="53">
        <f t="shared" si="71"/>
        <v>421</v>
      </c>
      <c r="B437" s="29">
        <f t="shared" si="65"/>
        <v>0</v>
      </c>
      <c r="C437" s="9" t="str">
        <f>IF(D437=0,"-",IF('New Lease Yearly'!$H$4="Yearly",EDATE(C436,12),IF('New Lease Yearly'!$H$4="Quarterly",EDATE(C436,3),EDATE(C436,1))))</f>
        <v>-</v>
      </c>
      <c r="D437" s="54">
        <f>IF(A437&gt;'New Lease Yearly'!$E$4,0,'New Lease Yearly'!$G$4)*((1+$M$4)^(((((IF($H$4="Yearly",ROUNDDOWN(IF(A437-($N$4)&lt;0,0,((A437-($N$4)/(($N$4))))/($N$4)),0),IF($H$4="Monthly",ROUNDDOWN(IF(A437-($N$4*12)&lt;0,0,((A437-(12*$N$4)/((12*$N$4))))/($N$4*12)),0),ROUNDDOWN(IF(A437-($N$4*4)&lt;0,0,((A437-(4*$N$4)/((4*$N$4))))/($N$4*4)),0)))))))))+(IF(A437=$E$4,$J$4,0))</f>
        <v>0</v>
      </c>
      <c r="E437" s="49">
        <f>IF(D437=0,0,1/((1+IF('New Lease Yearly'!$H$4="Yearly",'New Lease Yearly'!$D$4,IF('New Lease Yearly'!$H$4="Quarterly",'New Lease Yearly'!$D$4/4,'New Lease Yearly'!$D$4/12)))^IF($E$17=1,A436,A437)))</f>
        <v>0</v>
      </c>
      <c r="F437" s="55">
        <f t="shared" si="66"/>
        <v>0</v>
      </c>
      <c r="G437" s="56"/>
      <c r="H437" s="38">
        <f t="shared" si="72"/>
        <v>421</v>
      </c>
      <c r="I437" s="9" t="str">
        <f t="shared" si="67"/>
        <v>-</v>
      </c>
      <c r="J437" s="47">
        <f>IF(H437&gt;'New Lease Yearly'!$E$4,0,M436)</f>
        <v>0</v>
      </c>
      <c r="K437" s="47">
        <f>IF(IF('New Lease Yearly'!$H$4="Yearly",J437*'New Lease Yearly'!$D$4,IF('New Lease Yearly'!$H$4="Quarterly",J437*('New Lease Yearly'!$D$4/4),J437*'New Lease Yearly'!$D$4/12))&gt;0,IF('New Lease Yearly'!$H$4="Yearly",J437*'New Lease Yearly'!$D$4,IF('New Lease Yearly'!$H$4="Quarterly",J437*('New Lease Yearly'!$D$4/4),J437*'New Lease Yearly'!$D$4/12)),-L437-J437)</f>
        <v>0</v>
      </c>
      <c r="L437" s="47">
        <f t="shared" si="68"/>
        <v>0</v>
      </c>
      <c r="M437" s="47">
        <f t="shared" si="69"/>
        <v>0</v>
      </c>
      <c r="N437" s="57"/>
      <c r="O437" s="38">
        <v>237</v>
      </c>
      <c r="P437" s="58">
        <f t="shared" si="73"/>
        <v>197233</v>
      </c>
      <c r="Q437" s="47">
        <f t="shared" si="74"/>
        <v>0</v>
      </c>
      <c r="R437" s="47">
        <f>IF(S436&lt;1,0,-'New Lease Yearly'!$K$4/'New Lease Yearly'!$L$4)</f>
        <v>0</v>
      </c>
      <c r="S437" s="47">
        <f t="shared" si="70"/>
        <v>0</v>
      </c>
      <c r="AE437"/>
      <c r="AF437" s="6"/>
    </row>
    <row r="438" spans="1:32" x14ac:dyDescent="0.25">
      <c r="A438" s="53">
        <f t="shared" si="71"/>
        <v>422</v>
      </c>
      <c r="B438" s="29">
        <f t="shared" si="65"/>
        <v>0</v>
      </c>
      <c r="C438" s="9" t="str">
        <f>IF(D438=0,"-",IF('New Lease Yearly'!$H$4="Yearly",EDATE(C437,12),IF('New Lease Yearly'!$H$4="Quarterly",EDATE(C437,3),EDATE(C437,1))))</f>
        <v>-</v>
      </c>
      <c r="D438" s="54">
        <f>IF(A438&gt;'New Lease Yearly'!$E$4,0,'New Lease Yearly'!$G$4)*((1+$M$4)^(((((IF($H$4="Yearly",ROUNDDOWN(IF(A438-($N$4)&lt;0,0,((A438-($N$4)/(($N$4))))/($N$4)),0),IF($H$4="Monthly",ROUNDDOWN(IF(A438-($N$4*12)&lt;0,0,((A438-(12*$N$4)/((12*$N$4))))/($N$4*12)),0),ROUNDDOWN(IF(A438-($N$4*4)&lt;0,0,((A438-(4*$N$4)/((4*$N$4))))/($N$4*4)),0)))))))))+(IF(A438=$E$4,$J$4,0))</f>
        <v>0</v>
      </c>
      <c r="E438" s="49">
        <f>IF(D438=0,0,1/((1+IF('New Lease Yearly'!$H$4="Yearly",'New Lease Yearly'!$D$4,IF('New Lease Yearly'!$H$4="Quarterly",'New Lease Yearly'!$D$4/4,'New Lease Yearly'!$D$4/12)))^IF($E$17=1,A437,A438)))</f>
        <v>0</v>
      </c>
      <c r="F438" s="55">
        <f t="shared" si="66"/>
        <v>0</v>
      </c>
      <c r="G438" s="56"/>
      <c r="H438" s="38">
        <f t="shared" si="72"/>
        <v>422</v>
      </c>
      <c r="I438" s="9" t="str">
        <f t="shared" si="67"/>
        <v>-</v>
      </c>
      <c r="J438" s="47">
        <f>IF(H438&gt;'New Lease Yearly'!$E$4,0,M437)</f>
        <v>0</v>
      </c>
      <c r="K438" s="47">
        <f>IF(IF('New Lease Yearly'!$H$4="Yearly",J438*'New Lease Yearly'!$D$4,IF('New Lease Yearly'!$H$4="Quarterly",J438*('New Lease Yearly'!$D$4/4),J438*'New Lease Yearly'!$D$4/12))&gt;0,IF('New Lease Yearly'!$H$4="Yearly",J438*'New Lease Yearly'!$D$4,IF('New Lease Yearly'!$H$4="Quarterly",J438*('New Lease Yearly'!$D$4/4),J438*'New Lease Yearly'!$D$4/12)),-L438-J438)</f>
        <v>0</v>
      </c>
      <c r="L438" s="47">
        <f t="shared" si="68"/>
        <v>0</v>
      </c>
      <c r="M438" s="47">
        <f t="shared" si="69"/>
        <v>0</v>
      </c>
      <c r="N438" s="57"/>
      <c r="O438" s="38">
        <v>237</v>
      </c>
      <c r="P438" s="58">
        <f t="shared" si="73"/>
        <v>197599</v>
      </c>
      <c r="Q438" s="47">
        <f t="shared" si="74"/>
        <v>0</v>
      </c>
      <c r="R438" s="47">
        <f>IF(S437&lt;1,0,-'New Lease Yearly'!$K$4/'New Lease Yearly'!$L$4)</f>
        <v>0</v>
      </c>
      <c r="S438" s="47">
        <f t="shared" si="70"/>
        <v>0</v>
      </c>
      <c r="AE438"/>
      <c r="AF438" s="6"/>
    </row>
    <row r="439" spans="1:32" x14ac:dyDescent="0.25">
      <c r="A439" s="53">
        <f t="shared" si="71"/>
        <v>423</v>
      </c>
      <c r="B439" s="29">
        <f t="shared" si="65"/>
        <v>0</v>
      </c>
      <c r="C439" s="9" t="str">
        <f>IF(D439=0,"-",IF('New Lease Yearly'!$H$4="Yearly",EDATE(C438,12),IF('New Lease Yearly'!$H$4="Quarterly",EDATE(C438,3),EDATE(C438,1))))</f>
        <v>-</v>
      </c>
      <c r="D439" s="54">
        <f>IF(A439&gt;'New Lease Yearly'!$E$4,0,'New Lease Yearly'!$G$4)*((1+$M$4)^(((((IF($H$4="Yearly",ROUNDDOWN(IF(A439-($N$4)&lt;0,0,((A439-($N$4)/(($N$4))))/($N$4)),0),IF($H$4="Monthly",ROUNDDOWN(IF(A439-($N$4*12)&lt;0,0,((A439-(12*$N$4)/((12*$N$4))))/($N$4*12)),0),ROUNDDOWN(IF(A439-($N$4*4)&lt;0,0,((A439-(4*$N$4)/((4*$N$4))))/($N$4*4)),0)))))))))+(IF(A439=$E$4,$J$4,0))</f>
        <v>0</v>
      </c>
      <c r="E439" s="49">
        <f>IF(D439=0,0,1/((1+IF('New Lease Yearly'!$H$4="Yearly",'New Lease Yearly'!$D$4,IF('New Lease Yearly'!$H$4="Quarterly",'New Lease Yearly'!$D$4/4,'New Lease Yearly'!$D$4/12)))^IF($E$17=1,A438,A439)))</f>
        <v>0</v>
      </c>
      <c r="F439" s="55">
        <f t="shared" si="66"/>
        <v>0</v>
      </c>
      <c r="G439" s="56"/>
      <c r="H439" s="38">
        <f t="shared" si="72"/>
        <v>423</v>
      </c>
      <c r="I439" s="9" t="str">
        <f t="shared" si="67"/>
        <v>-</v>
      </c>
      <c r="J439" s="47">
        <f>IF(H439&gt;'New Lease Yearly'!$E$4,0,M438)</f>
        <v>0</v>
      </c>
      <c r="K439" s="47">
        <f>IF(IF('New Lease Yearly'!$H$4="Yearly",J439*'New Lease Yearly'!$D$4,IF('New Lease Yearly'!$H$4="Quarterly",J439*('New Lease Yearly'!$D$4/4),J439*'New Lease Yearly'!$D$4/12))&gt;0,IF('New Lease Yearly'!$H$4="Yearly",J439*'New Lease Yearly'!$D$4,IF('New Lease Yearly'!$H$4="Quarterly",J439*('New Lease Yearly'!$D$4/4),J439*'New Lease Yearly'!$D$4/12)),-L439-J439)</f>
        <v>0</v>
      </c>
      <c r="L439" s="47">
        <f t="shared" si="68"/>
        <v>0</v>
      </c>
      <c r="M439" s="47">
        <f t="shared" si="69"/>
        <v>0</v>
      </c>
      <c r="N439" s="57"/>
      <c r="O439" s="38">
        <v>237</v>
      </c>
      <c r="P439" s="58">
        <f t="shared" si="73"/>
        <v>197964</v>
      </c>
      <c r="Q439" s="47">
        <f t="shared" si="74"/>
        <v>0</v>
      </c>
      <c r="R439" s="47">
        <f>IF(S438&lt;1,0,-'New Lease Yearly'!$K$4/'New Lease Yearly'!$L$4)</f>
        <v>0</v>
      </c>
      <c r="S439" s="47">
        <f t="shared" si="70"/>
        <v>0</v>
      </c>
      <c r="AE439"/>
      <c r="AF439" s="6"/>
    </row>
    <row r="440" spans="1:32" x14ac:dyDescent="0.25">
      <c r="A440" s="53">
        <f t="shared" si="71"/>
        <v>424</v>
      </c>
      <c r="B440" s="29">
        <f t="shared" si="65"/>
        <v>0</v>
      </c>
      <c r="C440" s="9" t="str">
        <f>IF(D440=0,"-",IF('New Lease Yearly'!$H$4="Yearly",EDATE(C439,12),IF('New Lease Yearly'!$H$4="Quarterly",EDATE(C439,3),EDATE(C439,1))))</f>
        <v>-</v>
      </c>
      <c r="D440" s="54">
        <f>IF(A440&gt;'New Lease Yearly'!$E$4,0,'New Lease Yearly'!$G$4)*((1+$M$4)^(((((IF($H$4="Yearly",ROUNDDOWN(IF(A440-($N$4)&lt;0,0,((A440-($N$4)/(($N$4))))/($N$4)),0),IF($H$4="Monthly",ROUNDDOWN(IF(A440-($N$4*12)&lt;0,0,((A440-(12*$N$4)/((12*$N$4))))/($N$4*12)),0),ROUNDDOWN(IF(A440-($N$4*4)&lt;0,0,((A440-(4*$N$4)/((4*$N$4))))/($N$4*4)),0)))))))))+(IF(A440=$E$4,$J$4,0))</f>
        <v>0</v>
      </c>
      <c r="E440" s="49">
        <f>IF(D440=0,0,1/((1+IF('New Lease Yearly'!$H$4="Yearly",'New Lease Yearly'!$D$4,IF('New Lease Yearly'!$H$4="Quarterly",'New Lease Yearly'!$D$4/4,'New Lease Yearly'!$D$4/12)))^IF($E$17=1,A439,A440)))</f>
        <v>0</v>
      </c>
      <c r="F440" s="55">
        <f t="shared" si="66"/>
        <v>0</v>
      </c>
      <c r="G440" s="56"/>
      <c r="H440" s="38">
        <f t="shared" si="72"/>
        <v>424</v>
      </c>
      <c r="I440" s="9" t="str">
        <f t="shared" si="67"/>
        <v>-</v>
      </c>
      <c r="J440" s="47">
        <f>IF(H440&gt;'New Lease Yearly'!$E$4,0,M439)</f>
        <v>0</v>
      </c>
      <c r="K440" s="47">
        <f>IF(IF('New Lease Yearly'!$H$4="Yearly",J440*'New Lease Yearly'!$D$4,IF('New Lease Yearly'!$H$4="Quarterly",J440*('New Lease Yearly'!$D$4/4),J440*'New Lease Yearly'!$D$4/12))&gt;0,IF('New Lease Yearly'!$H$4="Yearly",J440*'New Lease Yearly'!$D$4,IF('New Lease Yearly'!$H$4="Quarterly",J440*('New Lease Yearly'!$D$4/4),J440*'New Lease Yearly'!$D$4/12)),-L440-J440)</f>
        <v>0</v>
      </c>
      <c r="L440" s="47">
        <f t="shared" si="68"/>
        <v>0</v>
      </c>
      <c r="M440" s="47">
        <f t="shared" si="69"/>
        <v>0</v>
      </c>
      <c r="N440" s="57"/>
      <c r="O440" s="38">
        <v>237</v>
      </c>
      <c r="P440" s="58">
        <f t="shared" si="73"/>
        <v>198329</v>
      </c>
      <c r="Q440" s="47">
        <f t="shared" si="74"/>
        <v>0</v>
      </c>
      <c r="R440" s="47">
        <f>IF(S439&lt;1,0,-'New Lease Yearly'!$K$4/'New Lease Yearly'!$L$4)</f>
        <v>0</v>
      </c>
      <c r="S440" s="47">
        <f t="shared" si="70"/>
        <v>0</v>
      </c>
      <c r="AE440"/>
      <c r="AF440" s="6"/>
    </row>
    <row r="441" spans="1:32" x14ac:dyDescent="0.25">
      <c r="A441" s="53">
        <f t="shared" si="71"/>
        <v>425</v>
      </c>
      <c r="B441" s="29">
        <f t="shared" si="65"/>
        <v>0</v>
      </c>
      <c r="C441" s="9" t="str">
        <f>IF(D441=0,"-",IF('New Lease Yearly'!$H$4="Yearly",EDATE(C440,12),IF('New Lease Yearly'!$H$4="Quarterly",EDATE(C440,3),EDATE(C440,1))))</f>
        <v>-</v>
      </c>
      <c r="D441" s="54">
        <f>IF(A441&gt;'New Lease Yearly'!$E$4,0,'New Lease Yearly'!$G$4)*((1+$M$4)^(((((IF($H$4="Yearly",ROUNDDOWN(IF(A441-($N$4)&lt;0,0,((A441-($N$4)/(($N$4))))/($N$4)),0),IF($H$4="Monthly",ROUNDDOWN(IF(A441-($N$4*12)&lt;0,0,((A441-(12*$N$4)/((12*$N$4))))/($N$4*12)),0),ROUNDDOWN(IF(A441-($N$4*4)&lt;0,0,((A441-(4*$N$4)/((4*$N$4))))/($N$4*4)),0)))))))))+(IF(A441=$E$4,$J$4,0))</f>
        <v>0</v>
      </c>
      <c r="E441" s="49">
        <f>IF(D441=0,0,1/((1+IF('New Lease Yearly'!$H$4="Yearly",'New Lease Yearly'!$D$4,IF('New Lease Yearly'!$H$4="Quarterly",'New Lease Yearly'!$D$4/4,'New Lease Yearly'!$D$4/12)))^IF($E$17=1,A440,A441)))</f>
        <v>0</v>
      </c>
      <c r="F441" s="55">
        <f t="shared" si="66"/>
        <v>0</v>
      </c>
      <c r="G441" s="56"/>
      <c r="H441" s="38">
        <f t="shared" si="72"/>
        <v>425</v>
      </c>
      <c r="I441" s="9" t="str">
        <f t="shared" si="67"/>
        <v>-</v>
      </c>
      <c r="J441" s="47">
        <f>IF(H441&gt;'New Lease Yearly'!$E$4,0,M440)</f>
        <v>0</v>
      </c>
      <c r="K441" s="47">
        <f>IF(IF('New Lease Yearly'!$H$4="Yearly",J441*'New Lease Yearly'!$D$4,IF('New Lease Yearly'!$H$4="Quarterly",J441*('New Lease Yearly'!$D$4/4),J441*'New Lease Yearly'!$D$4/12))&gt;0,IF('New Lease Yearly'!$H$4="Yearly",J441*'New Lease Yearly'!$D$4,IF('New Lease Yearly'!$H$4="Quarterly",J441*('New Lease Yearly'!$D$4/4),J441*'New Lease Yearly'!$D$4/12)),-L441-J441)</f>
        <v>0</v>
      </c>
      <c r="L441" s="47">
        <f t="shared" si="68"/>
        <v>0</v>
      </c>
      <c r="M441" s="47">
        <f t="shared" si="69"/>
        <v>0</v>
      </c>
      <c r="N441" s="57"/>
      <c r="O441" s="38">
        <v>237</v>
      </c>
      <c r="P441" s="58">
        <f t="shared" si="73"/>
        <v>198694</v>
      </c>
      <c r="Q441" s="47">
        <f t="shared" si="74"/>
        <v>0</v>
      </c>
      <c r="R441" s="47">
        <f>IF(S440&lt;1,0,-'New Lease Yearly'!$K$4/'New Lease Yearly'!$L$4)</f>
        <v>0</v>
      </c>
      <c r="S441" s="47">
        <f t="shared" si="70"/>
        <v>0</v>
      </c>
      <c r="AE441"/>
      <c r="AF441" s="6"/>
    </row>
    <row r="442" spans="1:32" x14ac:dyDescent="0.25">
      <c r="A442" s="53">
        <f t="shared" si="71"/>
        <v>426</v>
      </c>
      <c r="B442" s="29">
        <f t="shared" si="65"/>
        <v>0</v>
      </c>
      <c r="C442" s="9" t="str">
        <f>IF(D442=0,"-",IF('New Lease Yearly'!$H$4="Yearly",EDATE(C441,12),IF('New Lease Yearly'!$H$4="Quarterly",EDATE(C441,3),EDATE(C441,1))))</f>
        <v>-</v>
      </c>
      <c r="D442" s="54">
        <f>IF(A442&gt;'New Lease Yearly'!$E$4,0,'New Lease Yearly'!$G$4)*((1+$M$4)^(((((IF($H$4="Yearly",ROUNDDOWN(IF(A442-($N$4)&lt;0,0,((A442-($N$4)/(($N$4))))/($N$4)),0),IF($H$4="Monthly",ROUNDDOWN(IF(A442-($N$4*12)&lt;0,0,((A442-(12*$N$4)/((12*$N$4))))/($N$4*12)),0),ROUNDDOWN(IF(A442-($N$4*4)&lt;0,0,((A442-(4*$N$4)/((4*$N$4))))/($N$4*4)),0)))))))))+(IF(A442=$E$4,$J$4,0))</f>
        <v>0</v>
      </c>
      <c r="E442" s="49">
        <f>IF(D442=0,0,1/((1+IF('New Lease Yearly'!$H$4="Yearly",'New Lease Yearly'!$D$4,IF('New Lease Yearly'!$H$4="Quarterly",'New Lease Yearly'!$D$4/4,'New Lease Yearly'!$D$4/12)))^IF($E$17=1,A441,A442)))</f>
        <v>0</v>
      </c>
      <c r="F442" s="55">
        <f t="shared" si="66"/>
        <v>0</v>
      </c>
      <c r="G442" s="56"/>
      <c r="H442" s="38">
        <f t="shared" si="72"/>
        <v>426</v>
      </c>
      <c r="I442" s="9" t="str">
        <f t="shared" si="67"/>
        <v>-</v>
      </c>
      <c r="J442" s="47">
        <f>IF(H442&gt;'New Lease Yearly'!$E$4,0,M441)</f>
        <v>0</v>
      </c>
      <c r="K442" s="47">
        <f>IF(IF('New Lease Yearly'!$H$4="Yearly",J442*'New Lease Yearly'!$D$4,IF('New Lease Yearly'!$H$4="Quarterly",J442*('New Lease Yearly'!$D$4/4),J442*'New Lease Yearly'!$D$4/12))&gt;0,IF('New Lease Yearly'!$H$4="Yearly",J442*'New Lease Yearly'!$D$4,IF('New Lease Yearly'!$H$4="Quarterly",J442*('New Lease Yearly'!$D$4/4),J442*'New Lease Yearly'!$D$4/12)),-L442-J442)</f>
        <v>0</v>
      </c>
      <c r="L442" s="47">
        <f t="shared" si="68"/>
        <v>0</v>
      </c>
      <c r="M442" s="47">
        <f t="shared" si="69"/>
        <v>0</v>
      </c>
      <c r="N442" s="57"/>
      <c r="O442" s="38">
        <v>237</v>
      </c>
      <c r="P442" s="58">
        <f t="shared" si="73"/>
        <v>199060</v>
      </c>
      <c r="Q442" s="47">
        <f t="shared" si="74"/>
        <v>0</v>
      </c>
      <c r="R442" s="47">
        <f>IF(S441&lt;1,0,-'New Lease Yearly'!$K$4/'New Lease Yearly'!$L$4)</f>
        <v>0</v>
      </c>
      <c r="S442" s="47">
        <f t="shared" si="70"/>
        <v>0</v>
      </c>
      <c r="AE442"/>
      <c r="AF442" s="6"/>
    </row>
    <row r="443" spans="1:32" x14ac:dyDescent="0.25">
      <c r="A443" s="53">
        <f t="shared" si="71"/>
        <v>427</v>
      </c>
      <c r="B443" s="29">
        <f t="shared" si="65"/>
        <v>0</v>
      </c>
      <c r="C443" s="9" t="str">
        <f>IF(D443=0,"-",IF('New Lease Yearly'!$H$4="Yearly",EDATE(C442,12),IF('New Lease Yearly'!$H$4="Quarterly",EDATE(C442,3),EDATE(C442,1))))</f>
        <v>-</v>
      </c>
      <c r="D443" s="54">
        <f>IF(A443&gt;'New Lease Yearly'!$E$4,0,'New Lease Yearly'!$G$4)*((1+$M$4)^(((((IF($H$4="Yearly",ROUNDDOWN(IF(A443-($N$4)&lt;0,0,((A443-($N$4)/(($N$4))))/($N$4)),0),IF($H$4="Monthly",ROUNDDOWN(IF(A443-($N$4*12)&lt;0,0,((A443-(12*$N$4)/((12*$N$4))))/($N$4*12)),0),ROUNDDOWN(IF(A443-($N$4*4)&lt;0,0,((A443-(4*$N$4)/((4*$N$4))))/($N$4*4)),0)))))))))+(IF(A443=$E$4,$J$4,0))</f>
        <v>0</v>
      </c>
      <c r="E443" s="49">
        <f>IF(D443=0,0,1/((1+IF('New Lease Yearly'!$H$4="Yearly",'New Lease Yearly'!$D$4,IF('New Lease Yearly'!$H$4="Quarterly",'New Lease Yearly'!$D$4/4,'New Lease Yearly'!$D$4/12)))^IF($E$17=1,A442,A443)))</f>
        <v>0</v>
      </c>
      <c r="F443" s="55">
        <f t="shared" si="66"/>
        <v>0</v>
      </c>
      <c r="G443" s="56"/>
      <c r="H443" s="38">
        <f t="shared" si="72"/>
        <v>427</v>
      </c>
      <c r="I443" s="9" t="str">
        <f t="shared" si="67"/>
        <v>-</v>
      </c>
      <c r="J443" s="47">
        <f>IF(H443&gt;'New Lease Yearly'!$E$4,0,M442)</f>
        <v>0</v>
      </c>
      <c r="K443" s="47">
        <f>IF(IF('New Lease Yearly'!$H$4="Yearly",J443*'New Lease Yearly'!$D$4,IF('New Lease Yearly'!$H$4="Quarterly",J443*('New Lease Yearly'!$D$4/4),J443*'New Lease Yearly'!$D$4/12))&gt;0,IF('New Lease Yearly'!$H$4="Yearly",J443*'New Lease Yearly'!$D$4,IF('New Lease Yearly'!$H$4="Quarterly",J443*('New Lease Yearly'!$D$4/4),J443*'New Lease Yearly'!$D$4/12)),-L443-J443)</f>
        <v>0</v>
      </c>
      <c r="L443" s="47">
        <f t="shared" si="68"/>
        <v>0</v>
      </c>
      <c r="M443" s="47">
        <f t="shared" si="69"/>
        <v>0</v>
      </c>
      <c r="N443" s="57"/>
      <c r="O443" s="38">
        <v>237</v>
      </c>
      <c r="P443" s="58">
        <f t="shared" si="73"/>
        <v>199425</v>
      </c>
      <c r="Q443" s="47">
        <f t="shared" si="74"/>
        <v>0</v>
      </c>
      <c r="R443" s="47">
        <f>IF(S442&lt;1,0,-'New Lease Yearly'!$K$4/'New Lease Yearly'!$L$4)</f>
        <v>0</v>
      </c>
      <c r="S443" s="47">
        <f t="shared" si="70"/>
        <v>0</v>
      </c>
      <c r="AE443"/>
      <c r="AF443" s="6"/>
    </row>
    <row r="444" spans="1:32" x14ac:dyDescent="0.25">
      <c r="A444" s="53">
        <f t="shared" si="71"/>
        <v>428</v>
      </c>
      <c r="B444" s="29">
        <f t="shared" si="65"/>
        <v>0</v>
      </c>
      <c r="C444" s="9" t="str">
        <f>IF(D444=0,"-",IF('New Lease Yearly'!$H$4="Yearly",EDATE(C443,12),IF('New Lease Yearly'!$H$4="Quarterly",EDATE(C443,3),EDATE(C443,1))))</f>
        <v>-</v>
      </c>
      <c r="D444" s="54">
        <f>IF(A444&gt;'New Lease Yearly'!$E$4,0,'New Lease Yearly'!$G$4)*((1+$M$4)^(((((IF($H$4="Yearly",ROUNDDOWN(IF(A444-($N$4)&lt;0,0,((A444-($N$4)/(($N$4))))/($N$4)),0),IF($H$4="Monthly",ROUNDDOWN(IF(A444-($N$4*12)&lt;0,0,((A444-(12*$N$4)/((12*$N$4))))/($N$4*12)),0),ROUNDDOWN(IF(A444-($N$4*4)&lt;0,0,((A444-(4*$N$4)/((4*$N$4))))/($N$4*4)),0)))))))))+(IF(A444=$E$4,$J$4,0))</f>
        <v>0</v>
      </c>
      <c r="E444" s="49">
        <f>IF(D444=0,0,1/((1+IF('New Lease Yearly'!$H$4="Yearly",'New Lease Yearly'!$D$4,IF('New Lease Yearly'!$H$4="Quarterly",'New Lease Yearly'!$D$4/4,'New Lease Yearly'!$D$4/12)))^IF($E$17=1,A443,A444)))</f>
        <v>0</v>
      </c>
      <c r="F444" s="55">
        <f t="shared" si="66"/>
        <v>0</v>
      </c>
      <c r="G444" s="56"/>
      <c r="H444" s="38">
        <f t="shared" si="72"/>
        <v>428</v>
      </c>
      <c r="I444" s="9" t="str">
        <f t="shared" si="67"/>
        <v>-</v>
      </c>
      <c r="J444" s="47">
        <f>IF(H444&gt;'New Lease Yearly'!$E$4,0,M443)</f>
        <v>0</v>
      </c>
      <c r="K444" s="47">
        <f>IF(IF('New Lease Yearly'!$H$4="Yearly",J444*'New Lease Yearly'!$D$4,IF('New Lease Yearly'!$H$4="Quarterly",J444*('New Lease Yearly'!$D$4/4),J444*'New Lease Yearly'!$D$4/12))&gt;0,IF('New Lease Yearly'!$H$4="Yearly",J444*'New Lease Yearly'!$D$4,IF('New Lease Yearly'!$H$4="Quarterly",J444*('New Lease Yearly'!$D$4/4),J444*'New Lease Yearly'!$D$4/12)),-L444-J444)</f>
        <v>0</v>
      </c>
      <c r="L444" s="47">
        <f t="shared" si="68"/>
        <v>0</v>
      </c>
      <c r="M444" s="47">
        <f t="shared" si="69"/>
        <v>0</v>
      </c>
      <c r="N444" s="57"/>
      <c r="O444" s="38">
        <v>237</v>
      </c>
      <c r="P444" s="58">
        <f t="shared" si="73"/>
        <v>199790</v>
      </c>
      <c r="Q444" s="47">
        <f t="shared" si="74"/>
        <v>0</v>
      </c>
      <c r="R444" s="47">
        <f>IF(S443&lt;1,0,-'New Lease Yearly'!$K$4/'New Lease Yearly'!$L$4)</f>
        <v>0</v>
      </c>
      <c r="S444" s="47">
        <f t="shared" si="70"/>
        <v>0</v>
      </c>
      <c r="AE444"/>
      <c r="AF444" s="6"/>
    </row>
    <row r="445" spans="1:32" x14ac:dyDescent="0.25">
      <c r="A445" s="53">
        <f t="shared" si="71"/>
        <v>429</v>
      </c>
      <c r="B445" s="29">
        <f t="shared" si="65"/>
        <v>0</v>
      </c>
      <c r="C445" s="9" t="str">
        <f>IF(D445=0,"-",IF('New Lease Yearly'!$H$4="Yearly",EDATE(C444,12),IF('New Lease Yearly'!$H$4="Quarterly",EDATE(C444,3),EDATE(C444,1))))</f>
        <v>-</v>
      </c>
      <c r="D445" s="54">
        <f>IF(A445&gt;'New Lease Yearly'!$E$4,0,'New Lease Yearly'!$G$4)*((1+$M$4)^(((((IF($H$4="Yearly",ROUNDDOWN(IF(A445-($N$4)&lt;0,0,((A445-($N$4)/(($N$4))))/($N$4)),0),IF($H$4="Monthly",ROUNDDOWN(IF(A445-($N$4*12)&lt;0,0,((A445-(12*$N$4)/((12*$N$4))))/($N$4*12)),0),ROUNDDOWN(IF(A445-($N$4*4)&lt;0,0,((A445-(4*$N$4)/((4*$N$4))))/($N$4*4)),0)))))))))+(IF(A445=$E$4,$J$4,0))</f>
        <v>0</v>
      </c>
      <c r="E445" s="49">
        <f>IF(D445=0,0,1/((1+IF('New Lease Yearly'!$H$4="Yearly",'New Lease Yearly'!$D$4,IF('New Lease Yearly'!$H$4="Quarterly",'New Lease Yearly'!$D$4/4,'New Lease Yearly'!$D$4/12)))^IF($E$17=1,A444,A445)))</f>
        <v>0</v>
      </c>
      <c r="F445" s="55">
        <f t="shared" si="66"/>
        <v>0</v>
      </c>
      <c r="G445" s="56"/>
      <c r="H445" s="38">
        <f t="shared" si="72"/>
        <v>429</v>
      </c>
      <c r="I445" s="9" t="str">
        <f t="shared" si="67"/>
        <v>-</v>
      </c>
      <c r="J445" s="47">
        <f>IF(H445&gt;'New Lease Yearly'!$E$4,0,M444)</f>
        <v>0</v>
      </c>
      <c r="K445" s="47">
        <f>IF(IF('New Lease Yearly'!$H$4="Yearly",J445*'New Lease Yearly'!$D$4,IF('New Lease Yearly'!$H$4="Quarterly",J445*('New Lease Yearly'!$D$4/4),J445*'New Lease Yearly'!$D$4/12))&gt;0,IF('New Lease Yearly'!$H$4="Yearly",J445*'New Lease Yearly'!$D$4,IF('New Lease Yearly'!$H$4="Quarterly",J445*('New Lease Yearly'!$D$4/4),J445*'New Lease Yearly'!$D$4/12)),-L445-J445)</f>
        <v>0</v>
      </c>
      <c r="L445" s="47">
        <f t="shared" si="68"/>
        <v>0</v>
      </c>
      <c r="M445" s="47">
        <f t="shared" si="69"/>
        <v>0</v>
      </c>
      <c r="N445" s="57"/>
      <c r="O445" s="38">
        <v>237</v>
      </c>
      <c r="P445" s="58">
        <f t="shared" si="73"/>
        <v>200155</v>
      </c>
      <c r="Q445" s="47">
        <f t="shared" si="74"/>
        <v>0</v>
      </c>
      <c r="R445" s="47">
        <f>IF(S444&lt;1,0,-'New Lease Yearly'!$K$4/'New Lease Yearly'!$L$4)</f>
        <v>0</v>
      </c>
      <c r="S445" s="47">
        <f t="shared" si="70"/>
        <v>0</v>
      </c>
      <c r="AE445"/>
      <c r="AF445" s="6"/>
    </row>
    <row r="446" spans="1:32" x14ac:dyDescent="0.25">
      <c r="A446" s="53">
        <f t="shared" si="71"/>
        <v>430</v>
      </c>
      <c r="B446" s="29">
        <f t="shared" si="65"/>
        <v>0</v>
      </c>
      <c r="C446" s="9" t="str">
        <f>IF(D446=0,"-",IF('New Lease Yearly'!$H$4="Yearly",EDATE(C445,12),IF('New Lease Yearly'!$H$4="Quarterly",EDATE(C445,3),EDATE(C445,1))))</f>
        <v>-</v>
      </c>
      <c r="D446" s="54">
        <f>IF(A446&gt;'New Lease Yearly'!$E$4,0,'New Lease Yearly'!$G$4)*((1+$M$4)^(((((IF($H$4="Yearly",ROUNDDOWN(IF(A446-($N$4)&lt;0,0,((A446-($N$4)/(($N$4))))/($N$4)),0),IF($H$4="Monthly",ROUNDDOWN(IF(A446-($N$4*12)&lt;0,0,((A446-(12*$N$4)/((12*$N$4))))/($N$4*12)),0),ROUNDDOWN(IF(A446-($N$4*4)&lt;0,0,((A446-(4*$N$4)/((4*$N$4))))/($N$4*4)),0)))))))))+(IF(A446=$E$4,$J$4,0))</f>
        <v>0</v>
      </c>
      <c r="E446" s="49">
        <f>IF(D446=0,0,1/((1+IF('New Lease Yearly'!$H$4="Yearly",'New Lease Yearly'!$D$4,IF('New Lease Yearly'!$H$4="Quarterly",'New Lease Yearly'!$D$4/4,'New Lease Yearly'!$D$4/12)))^IF($E$17=1,A445,A446)))</f>
        <v>0</v>
      </c>
      <c r="F446" s="55">
        <f t="shared" si="66"/>
        <v>0</v>
      </c>
      <c r="G446" s="56"/>
      <c r="H446" s="38">
        <f t="shared" si="72"/>
        <v>430</v>
      </c>
      <c r="I446" s="9" t="str">
        <f t="shared" si="67"/>
        <v>-</v>
      </c>
      <c r="J446" s="47">
        <f>IF(H446&gt;'New Lease Yearly'!$E$4,0,M445)</f>
        <v>0</v>
      </c>
      <c r="K446" s="47">
        <f>IF(IF('New Lease Yearly'!$H$4="Yearly",J446*'New Lease Yearly'!$D$4,IF('New Lease Yearly'!$H$4="Quarterly",J446*('New Lease Yearly'!$D$4/4),J446*'New Lease Yearly'!$D$4/12))&gt;0,IF('New Lease Yearly'!$H$4="Yearly",J446*'New Lease Yearly'!$D$4,IF('New Lease Yearly'!$H$4="Quarterly",J446*('New Lease Yearly'!$D$4/4),J446*'New Lease Yearly'!$D$4/12)),-L446-J446)</f>
        <v>0</v>
      </c>
      <c r="L446" s="47">
        <f t="shared" si="68"/>
        <v>0</v>
      </c>
      <c r="M446" s="47">
        <f t="shared" si="69"/>
        <v>0</v>
      </c>
      <c r="N446" s="57"/>
      <c r="O446" s="38">
        <v>237</v>
      </c>
      <c r="P446" s="58">
        <f t="shared" si="73"/>
        <v>200521</v>
      </c>
      <c r="Q446" s="47">
        <f t="shared" si="74"/>
        <v>0</v>
      </c>
      <c r="R446" s="47">
        <f>IF(S445&lt;1,0,-'New Lease Yearly'!$K$4/'New Lease Yearly'!$L$4)</f>
        <v>0</v>
      </c>
      <c r="S446" s="47">
        <f t="shared" si="70"/>
        <v>0</v>
      </c>
      <c r="AE446"/>
      <c r="AF446" s="6"/>
    </row>
    <row r="447" spans="1:32" x14ac:dyDescent="0.25">
      <c r="A447" s="53">
        <f t="shared" si="71"/>
        <v>431</v>
      </c>
      <c r="B447" s="29">
        <f t="shared" si="65"/>
        <v>0</v>
      </c>
      <c r="C447" s="9" t="str">
        <f>IF(D447=0,"-",IF('New Lease Yearly'!$H$4="Yearly",EDATE(C446,12),IF('New Lease Yearly'!$H$4="Quarterly",EDATE(C446,3),EDATE(C446,1))))</f>
        <v>-</v>
      </c>
      <c r="D447" s="54">
        <f>IF(A447&gt;'New Lease Yearly'!$E$4,0,'New Lease Yearly'!$G$4)*((1+$M$4)^(((((IF($H$4="Yearly",ROUNDDOWN(IF(A447-($N$4)&lt;0,0,((A447-($N$4)/(($N$4))))/($N$4)),0),IF($H$4="Monthly",ROUNDDOWN(IF(A447-($N$4*12)&lt;0,0,((A447-(12*$N$4)/((12*$N$4))))/($N$4*12)),0),ROUNDDOWN(IF(A447-($N$4*4)&lt;0,0,((A447-(4*$N$4)/((4*$N$4))))/($N$4*4)),0)))))))))+(IF(A447=$E$4,$J$4,0))</f>
        <v>0</v>
      </c>
      <c r="E447" s="49">
        <f>IF(D447=0,0,1/((1+IF('New Lease Yearly'!$H$4="Yearly",'New Lease Yearly'!$D$4,IF('New Lease Yearly'!$H$4="Quarterly",'New Lease Yearly'!$D$4/4,'New Lease Yearly'!$D$4/12)))^IF($E$17=1,A446,A447)))</f>
        <v>0</v>
      </c>
      <c r="F447" s="55">
        <f t="shared" si="66"/>
        <v>0</v>
      </c>
      <c r="G447" s="56"/>
      <c r="H447" s="38">
        <f t="shared" si="72"/>
        <v>431</v>
      </c>
      <c r="I447" s="9" t="str">
        <f t="shared" si="67"/>
        <v>-</v>
      </c>
      <c r="J447" s="47">
        <f>IF(H447&gt;'New Lease Yearly'!$E$4,0,M446)</f>
        <v>0</v>
      </c>
      <c r="K447" s="47">
        <f>IF(IF('New Lease Yearly'!$H$4="Yearly",J447*'New Lease Yearly'!$D$4,IF('New Lease Yearly'!$H$4="Quarterly",J447*('New Lease Yearly'!$D$4/4),J447*'New Lease Yearly'!$D$4/12))&gt;0,IF('New Lease Yearly'!$H$4="Yearly",J447*'New Lease Yearly'!$D$4,IF('New Lease Yearly'!$H$4="Quarterly",J447*('New Lease Yearly'!$D$4/4),J447*'New Lease Yearly'!$D$4/12)),-L447-J447)</f>
        <v>0</v>
      </c>
      <c r="L447" s="47">
        <f t="shared" si="68"/>
        <v>0</v>
      </c>
      <c r="M447" s="47">
        <f t="shared" si="69"/>
        <v>0</v>
      </c>
      <c r="N447" s="57"/>
      <c r="O447" s="38">
        <v>237</v>
      </c>
      <c r="P447" s="58">
        <f t="shared" si="73"/>
        <v>200886</v>
      </c>
      <c r="Q447" s="47">
        <f t="shared" si="74"/>
        <v>0</v>
      </c>
      <c r="R447" s="47">
        <f>IF(S446&lt;1,0,-'New Lease Yearly'!$K$4/'New Lease Yearly'!$L$4)</f>
        <v>0</v>
      </c>
      <c r="S447" s="47">
        <f t="shared" si="70"/>
        <v>0</v>
      </c>
      <c r="AE447"/>
      <c r="AF447" s="6"/>
    </row>
    <row r="448" spans="1:32" x14ac:dyDescent="0.25">
      <c r="A448" s="53">
        <f t="shared" si="71"/>
        <v>432</v>
      </c>
      <c r="B448" s="29">
        <f t="shared" si="65"/>
        <v>0</v>
      </c>
      <c r="C448" s="9" t="str">
        <f>IF(D448=0,"-",IF('New Lease Yearly'!$H$4="Yearly",EDATE(C447,12),IF('New Lease Yearly'!$H$4="Quarterly",EDATE(C447,3),EDATE(C447,1))))</f>
        <v>-</v>
      </c>
      <c r="D448" s="54">
        <f>IF(A448&gt;'New Lease Yearly'!$E$4,0,'New Lease Yearly'!$G$4)*((1+$M$4)^(((((IF($H$4="Yearly",ROUNDDOWN(IF(A448-($N$4)&lt;0,0,((A448-($N$4)/(($N$4))))/($N$4)),0),IF($H$4="Monthly",ROUNDDOWN(IF(A448-($N$4*12)&lt;0,0,((A448-(12*$N$4)/((12*$N$4))))/($N$4*12)),0),ROUNDDOWN(IF(A448-($N$4*4)&lt;0,0,((A448-(4*$N$4)/((4*$N$4))))/($N$4*4)),0)))))))))+(IF(A448=$E$4,$J$4,0))</f>
        <v>0</v>
      </c>
      <c r="E448" s="49">
        <f>IF(D448=0,0,1/((1+IF('New Lease Yearly'!$H$4="Yearly",'New Lease Yearly'!$D$4,IF('New Lease Yearly'!$H$4="Quarterly",'New Lease Yearly'!$D$4/4,'New Lease Yearly'!$D$4/12)))^IF($E$17=1,A447,A448)))</f>
        <v>0</v>
      </c>
      <c r="F448" s="55">
        <f t="shared" si="66"/>
        <v>0</v>
      </c>
      <c r="G448" s="56"/>
      <c r="H448" s="38">
        <f t="shared" si="72"/>
        <v>432</v>
      </c>
      <c r="I448" s="9" t="str">
        <f t="shared" si="67"/>
        <v>-</v>
      </c>
      <c r="J448" s="47">
        <f>IF(H448&gt;'New Lease Yearly'!$E$4,0,M447)</f>
        <v>0</v>
      </c>
      <c r="K448" s="47">
        <f>IF(IF('New Lease Yearly'!$H$4="Yearly",J448*'New Lease Yearly'!$D$4,IF('New Lease Yearly'!$H$4="Quarterly",J448*('New Lease Yearly'!$D$4/4),J448*'New Lease Yearly'!$D$4/12))&gt;0,IF('New Lease Yearly'!$H$4="Yearly",J448*'New Lease Yearly'!$D$4,IF('New Lease Yearly'!$H$4="Quarterly",J448*('New Lease Yearly'!$D$4/4),J448*'New Lease Yearly'!$D$4/12)),-L448-J448)</f>
        <v>0</v>
      </c>
      <c r="L448" s="47">
        <f t="shared" si="68"/>
        <v>0</v>
      </c>
      <c r="M448" s="47">
        <f t="shared" si="69"/>
        <v>0</v>
      </c>
      <c r="N448" s="57"/>
      <c r="O448" s="38">
        <v>237</v>
      </c>
      <c r="P448" s="58">
        <f t="shared" si="73"/>
        <v>201251</v>
      </c>
      <c r="Q448" s="47">
        <f t="shared" si="74"/>
        <v>0</v>
      </c>
      <c r="R448" s="47">
        <f>IF(S447&lt;1,0,-'New Lease Yearly'!$K$4/'New Lease Yearly'!$L$4)</f>
        <v>0</v>
      </c>
      <c r="S448" s="47">
        <f t="shared" si="70"/>
        <v>0</v>
      </c>
      <c r="AE448"/>
      <c r="AF448" s="6"/>
    </row>
    <row r="449" spans="1:32" x14ac:dyDescent="0.25">
      <c r="A449" s="53">
        <f t="shared" si="71"/>
        <v>433</v>
      </c>
      <c r="B449" s="29">
        <f t="shared" si="65"/>
        <v>0</v>
      </c>
      <c r="C449" s="9" t="str">
        <f>IF(D449=0,"-",IF('New Lease Yearly'!$H$4="Yearly",EDATE(C448,12),IF('New Lease Yearly'!$H$4="Quarterly",EDATE(C448,3),EDATE(C448,1))))</f>
        <v>-</v>
      </c>
      <c r="D449" s="54">
        <f>IF(A449&gt;'New Lease Yearly'!$E$4,0,'New Lease Yearly'!$G$4)*((1+$M$4)^(((((IF($H$4="Yearly",ROUNDDOWN(IF(A449-($N$4)&lt;0,0,((A449-($N$4)/(($N$4))))/($N$4)),0),IF($H$4="Monthly",ROUNDDOWN(IF(A449-($N$4*12)&lt;0,0,((A449-(12*$N$4)/((12*$N$4))))/($N$4*12)),0),ROUNDDOWN(IF(A449-($N$4*4)&lt;0,0,((A449-(4*$N$4)/((4*$N$4))))/($N$4*4)),0)))))))))+(IF(A449=$E$4,$J$4,0))</f>
        <v>0</v>
      </c>
      <c r="E449" s="49">
        <f>IF(D449=0,0,1/((1+IF('New Lease Yearly'!$H$4="Yearly",'New Lease Yearly'!$D$4,IF('New Lease Yearly'!$H$4="Quarterly",'New Lease Yearly'!$D$4/4,'New Lease Yearly'!$D$4/12)))^IF($E$17=1,A448,A449)))</f>
        <v>0</v>
      </c>
      <c r="F449" s="55">
        <f t="shared" si="66"/>
        <v>0</v>
      </c>
      <c r="G449" s="56"/>
      <c r="H449" s="38">
        <f t="shared" si="72"/>
        <v>433</v>
      </c>
      <c r="I449" s="9" t="str">
        <f t="shared" si="67"/>
        <v>-</v>
      </c>
      <c r="J449" s="47">
        <f>IF(H449&gt;'New Lease Yearly'!$E$4,0,M448)</f>
        <v>0</v>
      </c>
      <c r="K449" s="47">
        <f>IF(IF('New Lease Yearly'!$H$4="Yearly",J449*'New Lease Yearly'!$D$4,IF('New Lease Yearly'!$H$4="Quarterly",J449*('New Lease Yearly'!$D$4/4),J449*'New Lease Yearly'!$D$4/12))&gt;0,IF('New Lease Yearly'!$H$4="Yearly",J449*'New Lease Yearly'!$D$4,IF('New Lease Yearly'!$H$4="Quarterly",J449*('New Lease Yearly'!$D$4/4),J449*'New Lease Yearly'!$D$4/12)),-L449-J449)</f>
        <v>0</v>
      </c>
      <c r="L449" s="47">
        <f t="shared" si="68"/>
        <v>0</v>
      </c>
      <c r="M449" s="47">
        <f t="shared" si="69"/>
        <v>0</v>
      </c>
      <c r="N449" s="57"/>
      <c r="O449" s="38">
        <v>237</v>
      </c>
      <c r="P449" s="58">
        <f t="shared" si="73"/>
        <v>201616</v>
      </c>
      <c r="Q449" s="47">
        <f t="shared" si="74"/>
        <v>0</v>
      </c>
      <c r="R449" s="47">
        <f>IF(S448&lt;1,0,-'New Lease Yearly'!$K$4/'New Lease Yearly'!$L$4)</f>
        <v>0</v>
      </c>
      <c r="S449" s="47">
        <f t="shared" si="70"/>
        <v>0</v>
      </c>
      <c r="AE449"/>
      <c r="AF449" s="6"/>
    </row>
    <row r="450" spans="1:32" x14ac:dyDescent="0.25">
      <c r="A450" s="53">
        <f t="shared" si="71"/>
        <v>434</v>
      </c>
      <c r="B450" s="29">
        <f t="shared" si="65"/>
        <v>0</v>
      </c>
      <c r="C450" s="9" t="str">
        <f>IF(D450=0,"-",IF('New Lease Yearly'!$H$4="Yearly",EDATE(C449,12),IF('New Lease Yearly'!$H$4="Quarterly",EDATE(C449,3),EDATE(C449,1))))</f>
        <v>-</v>
      </c>
      <c r="D450" s="54">
        <f>IF(A450&gt;'New Lease Yearly'!$E$4,0,'New Lease Yearly'!$G$4)*((1+$M$4)^(((((IF($H$4="Yearly",ROUNDDOWN(IF(A450-($N$4)&lt;0,0,((A450-($N$4)/(($N$4))))/($N$4)),0),IF($H$4="Monthly",ROUNDDOWN(IF(A450-($N$4*12)&lt;0,0,((A450-(12*$N$4)/((12*$N$4))))/($N$4*12)),0),ROUNDDOWN(IF(A450-($N$4*4)&lt;0,0,((A450-(4*$N$4)/((4*$N$4))))/($N$4*4)),0)))))))))+(IF(A450=$E$4,$J$4,0))</f>
        <v>0</v>
      </c>
      <c r="E450" s="49">
        <f>IF(D450=0,0,1/((1+IF('New Lease Yearly'!$H$4="Yearly",'New Lease Yearly'!$D$4,IF('New Lease Yearly'!$H$4="Quarterly",'New Lease Yearly'!$D$4/4,'New Lease Yearly'!$D$4/12)))^IF($E$17=1,A449,A450)))</f>
        <v>0</v>
      </c>
      <c r="F450" s="55">
        <f t="shared" si="66"/>
        <v>0</v>
      </c>
      <c r="G450" s="56"/>
      <c r="H450" s="38">
        <f t="shared" si="72"/>
        <v>434</v>
      </c>
      <c r="I450" s="9" t="str">
        <f t="shared" si="67"/>
        <v>-</v>
      </c>
      <c r="J450" s="47">
        <f>IF(H450&gt;'New Lease Yearly'!$E$4,0,M449)</f>
        <v>0</v>
      </c>
      <c r="K450" s="47">
        <f>IF(IF('New Lease Yearly'!$H$4="Yearly",J450*'New Lease Yearly'!$D$4,IF('New Lease Yearly'!$H$4="Quarterly",J450*('New Lease Yearly'!$D$4/4),J450*'New Lease Yearly'!$D$4/12))&gt;0,IF('New Lease Yearly'!$H$4="Yearly",J450*'New Lease Yearly'!$D$4,IF('New Lease Yearly'!$H$4="Quarterly",J450*('New Lease Yearly'!$D$4/4),J450*'New Lease Yearly'!$D$4/12)),-L450-J450)</f>
        <v>0</v>
      </c>
      <c r="L450" s="47">
        <f t="shared" si="68"/>
        <v>0</v>
      </c>
      <c r="M450" s="47">
        <f t="shared" si="69"/>
        <v>0</v>
      </c>
      <c r="N450" s="57"/>
      <c r="O450" s="38">
        <v>237</v>
      </c>
      <c r="P450" s="58">
        <f t="shared" si="73"/>
        <v>201982</v>
      </c>
      <c r="Q450" s="47">
        <f t="shared" si="74"/>
        <v>0</v>
      </c>
      <c r="R450" s="47">
        <f>IF(S449&lt;1,0,-'New Lease Yearly'!$K$4/'New Lease Yearly'!$L$4)</f>
        <v>0</v>
      </c>
      <c r="S450" s="47">
        <f t="shared" si="70"/>
        <v>0</v>
      </c>
      <c r="AE450"/>
      <c r="AF450" s="6"/>
    </row>
    <row r="451" spans="1:32" x14ac:dyDescent="0.25">
      <c r="A451" s="53">
        <f t="shared" si="71"/>
        <v>435</v>
      </c>
      <c r="B451" s="29">
        <f t="shared" si="65"/>
        <v>0</v>
      </c>
      <c r="C451" s="9" t="str">
        <f>IF(D451=0,"-",IF('New Lease Yearly'!$H$4="Yearly",EDATE(C450,12),IF('New Lease Yearly'!$H$4="Quarterly",EDATE(C450,3),EDATE(C450,1))))</f>
        <v>-</v>
      </c>
      <c r="D451" s="54">
        <f>IF(A451&gt;'New Lease Yearly'!$E$4,0,'New Lease Yearly'!$G$4)*((1+$M$4)^(((((IF($H$4="Yearly",ROUNDDOWN(IF(A451-($N$4)&lt;0,0,((A451-($N$4)/(($N$4))))/($N$4)),0),IF($H$4="Monthly",ROUNDDOWN(IF(A451-($N$4*12)&lt;0,0,((A451-(12*$N$4)/((12*$N$4))))/($N$4*12)),0),ROUNDDOWN(IF(A451-($N$4*4)&lt;0,0,((A451-(4*$N$4)/((4*$N$4))))/($N$4*4)),0)))))))))+(IF(A451=$E$4,$J$4,0))</f>
        <v>0</v>
      </c>
      <c r="E451" s="49">
        <f>IF(D451=0,0,1/((1+IF('New Lease Yearly'!$H$4="Yearly",'New Lease Yearly'!$D$4,IF('New Lease Yearly'!$H$4="Quarterly",'New Lease Yearly'!$D$4/4,'New Lease Yearly'!$D$4/12)))^IF($E$17=1,A450,A451)))</f>
        <v>0</v>
      </c>
      <c r="F451" s="55">
        <f t="shared" si="66"/>
        <v>0</v>
      </c>
      <c r="G451" s="56"/>
      <c r="H451" s="38">
        <f t="shared" si="72"/>
        <v>435</v>
      </c>
      <c r="I451" s="9" t="str">
        <f t="shared" si="67"/>
        <v>-</v>
      </c>
      <c r="J451" s="47">
        <f>IF(H451&gt;'New Lease Yearly'!$E$4,0,M450)</f>
        <v>0</v>
      </c>
      <c r="K451" s="47">
        <f>IF(IF('New Lease Yearly'!$H$4="Yearly",J451*'New Lease Yearly'!$D$4,IF('New Lease Yearly'!$H$4="Quarterly",J451*('New Lease Yearly'!$D$4/4),J451*'New Lease Yearly'!$D$4/12))&gt;0,IF('New Lease Yearly'!$H$4="Yearly",J451*'New Lease Yearly'!$D$4,IF('New Lease Yearly'!$H$4="Quarterly",J451*('New Lease Yearly'!$D$4/4),J451*'New Lease Yearly'!$D$4/12)),-L451-J451)</f>
        <v>0</v>
      </c>
      <c r="L451" s="47">
        <f t="shared" si="68"/>
        <v>0</v>
      </c>
      <c r="M451" s="47">
        <f t="shared" si="69"/>
        <v>0</v>
      </c>
      <c r="N451" s="57"/>
      <c r="O451" s="38">
        <v>237</v>
      </c>
      <c r="P451" s="58">
        <f t="shared" si="73"/>
        <v>202347</v>
      </c>
      <c r="Q451" s="47">
        <f t="shared" si="74"/>
        <v>0</v>
      </c>
      <c r="R451" s="47">
        <f>IF(S450&lt;1,0,-'New Lease Yearly'!$K$4/'New Lease Yearly'!$L$4)</f>
        <v>0</v>
      </c>
      <c r="S451" s="47">
        <f t="shared" si="70"/>
        <v>0</v>
      </c>
      <c r="AE451"/>
      <c r="AF451" s="6"/>
    </row>
    <row r="452" spans="1:32" x14ac:dyDescent="0.25">
      <c r="A452" s="53">
        <f t="shared" si="71"/>
        <v>436</v>
      </c>
      <c r="B452" s="29">
        <f t="shared" si="65"/>
        <v>0</v>
      </c>
      <c r="C452" s="9" t="str">
        <f>IF(D452=0,"-",IF('New Lease Yearly'!$H$4="Yearly",EDATE(C451,12),IF('New Lease Yearly'!$H$4="Quarterly",EDATE(C451,3),EDATE(C451,1))))</f>
        <v>-</v>
      </c>
      <c r="D452" s="54">
        <f>IF(A452&gt;'New Lease Yearly'!$E$4,0,'New Lease Yearly'!$G$4)*((1+$M$4)^(((((IF($H$4="Yearly",ROUNDDOWN(IF(A452-($N$4)&lt;0,0,((A452-($N$4)/(($N$4))))/($N$4)),0),IF($H$4="Monthly",ROUNDDOWN(IF(A452-($N$4*12)&lt;0,0,((A452-(12*$N$4)/((12*$N$4))))/($N$4*12)),0),ROUNDDOWN(IF(A452-($N$4*4)&lt;0,0,((A452-(4*$N$4)/((4*$N$4))))/($N$4*4)),0)))))))))+(IF(A452=$E$4,$J$4,0))</f>
        <v>0</v>
      </c>
      <c r="E452" s="49">
        <f>IF(D452=0,0,1/((1+IF('New Lease Yearly'!$H$4="Yearly",'New Lease Yearly'!$D$4,IF('New Lease Yearly'!$H$4="Quarterly",'New Lease Yearly'!$D$4/4,'New Lease Yearly'!$D$4/12)))^IF($E$17=1,A451,A452)))</f>
        <v>0</v>
      </c>
      <c r="F452" s="55">
        <f t="shared" si="66"/>
        <v>0</v>
      </c>
      <c r="G452" s="56"/>
      <c r="H452" s="38">
        <f t="shared" si="72"/>
        <v>436</v>
      </c>
      <c r="I452" s="9" t="str">
        <f t="shared" si="67"/>
        <v>-</v>
      </c>
      <c r="J452" s="47">
        <f>IF(H452&gt;'New Lease Yearly'!$E$4,0,M451)</f>
        <v>0</v>
      </c>
      <c r="K452" s="47">
        <f>IF(IF('New Lease Yearly'!$H$4="Yearly",J452*'New Lease Yearly'!$D$4,IF('New Lease Yearly'!$H$4="Quarterly",J452*('New Lease Yearly'!$D$4/4),J452*'New Lease Yearly'!$D$4/12))&gt;0,IF('New Lease Yearly'!$H$4="Yearly",J452*'New Lease Yearly'!$D$4,IF('New Lease Yearly'!$H$4="Quarterly",J452*('New Lease Yearly'!$D$4/4),J452*'New Lease Yearly'!$D$4/12)),-L452-J452)</f>
        <v>0</v>
      </c>
      <c r="L452" s="47">
        <f t="shared" si="68"/>
        <v>0</v>
      </c>
      <c r="M452" s="47">
        <f t="shared" si="69"/>
        <v>0</v>
      </c>
      <c r="N452" s="57"/>
      <c r="O452" s="38">
        <v>237</v>
      </c>
      <c r="P452" s="58">
        <f t="shared" si="73"/>
        <v>202712</v>
      </c>
      <c r="Q452" s="47">
        <f t="shared" si="74"/>
        <v>0</v>
      </c>
      <c r="R452" s="47">
        <f>IF(S451&lt;1,0,-'New Lease Yearly'!$K$4/'New Lease Yearly'!$L$4)</f>
        <v>0</v>
      </c>
      <c r="S452" s="47">
        <f t="shared" si="70"/>
        <v>0</v>
      </c>
      <c r="AE452"/>
      <c r="AF452" s="6"/>
    </row>
    <row r="453" spans="1:32" x14ac:dyDescent="0.25">
      <c r="A453" s="53">
        <f t="shared" si="71"/>
        <v>437</v>
      </c>
      <c r="B453" s="29">
        <f t="shared" si="65"/>
        <v>0</v>
      </c>
      <c r="C453" s="9" t="str">
        <f>IF(D453=0,"-",IF('New Lease Yearly'!$H$4="Yearly",EDATE(C452,12),IF('New Lease Yearly'!$H$4="Quarterly",EDATE(C452,3),EDATE(C452,1))))</f>
        <v>-</v>
      </c>
      <c r="D453" s="54">
        <f>IF(A453&gt;'New Lease Yearly'!$E$4,0,'New Lease Yearly'!$G$4)*((1+$M$4)^(((((IF($H$4="Yearly",ROUNDDOWN(IF(A453-($N$4)&lt;0,0,((A453-($N$4)/(($N$4))))/($N$4)),0),IF($H$4="Monthly",ROUNDDOWN(IF(A453-($N$4*12)&lt;0,0,((A453-(12*$N$4)/((12*$N$4))))/($N$4*12)),0),ROUNDDOWN(IF(A453-($N$4*4)&lt;0,0,((A453-(4*$N$4)/((4*$N$4))))/($N$4*4)),0)))))))))+(IF(A453=$E$4,$J$4,0))</f>
        <v>0</v>
      </c>
      <c r="E453" s="49">
        <f>IF(D453=0,0,1/((1+IF('New Lease Yearly'!$H$4="Yearly",'New Lease Yearly'!$D$4,IF('New Lease Yearly'!$H$4="Quarterly",'New Lease Yearly'!$D$4/4,'New Lease Yearly'!$D$4/12)))^IF($E$17=1,A452,A453)))</f>
        <v>0</v>
      </c>
      <c r="F453" s="55">
        <f t="shared" si="66"/>
        <v>0</v>
      </c>
      <c r="G453" s="56"/>
      <c r="H453" s="38">
        <f t="shared" si="72"/>
        <v>437</v>
      </c>
      <c r="I453" s="9" t="str">
        <f t="shared" si="67"/>
        <v>-</v>
      </c>
      <c r="J453" s="47">
        <f>IF(H453&gt;'New Lease Yearly'!$E$4,0,M452)</f>
        <v>0</v>
      </c>
      <c r="K453" s="47">
        <f>IF(IF('New Lease Yearly'!$H$4="Yearly",J453*'New Lease Yearly'!$D$4,IF('New Lease Yearly'!$H$4="Quarterly",J453*('New Lease Yearly'!$D$4/4),J453*'New Lease Yearly'!$D$4/12))&gt;0,IF('New Lease Yearly'!$H$4="Yearly",J453*'New Lease Yearly'!$D$4,IF('New Lease Yearly'!$H$4="Quarterly",J453*('New Lease Yearly'!$D$4/4),J453*'New Lease Yearly'!$D$4/12)),-L453-J453)</f>
        <v>0</v>
      </c>
      <c r="L453" s="47">
        <f t="shared" si="68"/>
        <v>0</v>
      </c>
      <c r="M453" s="47">
        <f t="shared" si="69"/>
        <v>0</v>
      </c>
      <c r="N453" s="57"/>
      <c r="O453" s="38">
        <v>237</v>
      </c>
      <c r="P453" s="58">
        <f t="shared" si="73"/>
        <v>203077</v>
      </c>
      <c r="Q453" s="47">
        <f t="shared" si="74"/>
        <v>0</v>
      </c>
      <c r="R453" s="47">
        <f>IF(S452&lt;1,0,-'New Lease Yearly'!$K$4/'New Lease Yearly'!$L$4)</f>
        <v>0</v>
      </c>
      <c r="S453" s="47">
        <f t="shared" si="70"/>
        <v>0</v>
      </c>
      <c r="AE453"/>
      <c r="AF453" s="6"/>
    </row>
    <row r="454" spans="1:32" x14ac:dyDescent="0.25">
      <c r="A454" s="53">
        <f t="shared" si="71"/>
        <v>438</v>
      </c>
      <c r="B454" s="29">
        <f t="shared" si="65"/>
        <v>0</v>
      </c>
      <c r="C454" s="9" t="str">
        <f>IF(D454=0,"-",IF('New Lease Yearly'!$H$4="Yearly",EDATE(C453,12),IF('New Lease Yearly'!$H$4="Quarterly",EDATE(C453,3),EDATE(C453,1))))</f>
        <v>-</v>
      </c>
      <c r="D454" s="54">
        <f>IF(A454&gt;'New Lease Yearly'!$E$4,0,'New Lease Yearly'!$G$4)*((1+$M$4)^(((((IF($H$4="Yearly",ROUNDDOWN(IF(A454-($N$4)&lt;0,0,((A454-($N$4)/(($N$4))))/($N$4)),0),IF($H$4="Monthly",ROUNDDOWN(IF(A454-($N$4*12)&lt;0,0,((A454-(12*$N$4)/((12*$N$4))))/($N$4*12)),0),ROUNDDOWN(IF(A454-($N$4*4)&lt;0,0,((A454-(4*$N$4)/((4*$N$4))))/($N$4*4)),0)))))))))+(IF(A454=$E$4,$J$4,0))</f>
        <v>0</v>
      </c>
      <c r="E454" s="49">
        <f>IF(D454=0,0,1/((1+IF('New Lease Yearly'!$H$4="Yearly",'New Lease Yearly'!$D$4,IF('New Lease Yearly'!$H$4="Quarterly",'New Lease Yearly'!$D$4/4,'New Lease Yearly'!$D$4/12)))^IF($E$17=1,A453,A454)))</f>
        <v>0</v>
      </c>
      <c r="F454" s="55">
        <f t="shared" si="66"/>
        <v>0</v>
      </c>
      <c r="G454" s="56"/>
      <c r="H454" s="38">
        <f t="shared" si="72"/>
        <v>438</v>
      </c>
      <c r="I454" s="9" t="str">
        <f t="shared" si="67"/>
        <v>-</v>
      </c>
      <c r="J454" s="47">
        <f>IF(H454&gt;'New Lease Yearly'!$E$4,0,M453)</f>
        <v>0</v>
      </c>
      <c r="K454" s="47">
        <f>IF(IF('New Lease Yearly'!$H$4="Yearly",J454*'New Lease Yearly'!$D$4,IF('New Lease Yearly'!$H$4="Quarterly",J454*('New Lease Yearly'!$D$4/4),J454*'New Lease Yearly'!$D$4/12))&gt;0,IF('New Lease Yearly'!$H$4="Yearly",J454*'New Lease Yearly'!$D$4,IF('New Lease Yearly'!$H$4="Quarterly",J454*('New Lease Yearly'!$D$4/4),J454*'New Lease Yearly'!$D$4/12)),-L454-J454)</f>
        <v>0</v>
      </c>
      <c r="L454" s="47">
        <f t="shared" si="68"/>
        <v>0</v>
      </c>
      <c r="M454" s="47">
        <f t="shared" si="69"/>
        <v>0</v>
      </c>
      <c r="N454" s="57"/>
      <c r="O454" s="38">
        <v>237</v>
      </c>
      <c r="P454" s="58">
        <f t="shared" si="73"/>
        <v>203443</v>
      </c>
      <c r="Q454" s="47">
        <f t="shared" si="74"/>
        <v>0</v>
      </c>
      <c r="R454" s="47">
        <f>IF(S453&lt;1,0,-'New Lease Yearly'!$K$4/'New Lease Yearly'!$L$4)</f>
        <v>0</v>
      </c>
      <c r="S454" s="47">
        <f t="shared" si="70"/>
        <v>0</v>
      </c>
      <c r="AE454"/>
      <c r="AF454" s="6"/>
    </row>
    <row r="455" spans="1:32" x14ac:dyDescent="0.25">
      <c r="A455" s="53">
        <f t="shared" si="71"/>
        <v>439</v>
      </c>
      <c r="B455" s="29">
        <f t="shared" si="65"/>
        <v>0</v>
      </c>
      <c r="C455" s="9" t="str">
        <f>IF(D455=0,"-",IF('New Lease Yearly'!$H$4="Yearly",EDATE(C454,12),IF('New Lease Yearly'!$H$4="Quarterly",EDATE(C454,3),EDATE(C454,1))))</f>
        <v>-</v>
      </c>
      <c r="D455" s="54">
        <f>IF(A455&gt;'New Lease Yearly'!$E$4,0,'New Lease Yearly'!$G$4)*((1+$M$4)^(((((IF($H$4="Yearly",ROUNDDOWN(IF(A455-($N$4)&lt;0,0,((A455-($N$4)/(($N$4))))/($N$4)),0),IF($H$4="Monthly",ROUNDDOWN(IF(A455-($N$4*12)&lt;0,0,((A455-(12*$N$4)/((12*$N$4))))/($N$4*12)),0),ROUNDDOWN(IF(A455-($N$4*4)&lt;0,0,((A455-(4*$N$4)/((4*$N$4))))/($N$4*4)),0)))))))))+(IF(A455=$E$4,$J$4,0))</f>
        <v>0</v>
      </c>
      <c r="E455" s="49">
        <f>IF(D455=0,0,1/((1+IF('New Lease Yearly'!$H$4="Yearly",'New Lease Yearly'!$D$4,IF('New Lease Yearly'!$H$4="Quarterly",'New Lease Yearly'!$D$4/4,'New Lease Yearly'!$D$4/12)))^IF($E$17=1,A454,A455)))</f>
        <v>0</v>
      </c>
      <c r="F455" s="55">
        <f t="shared" si="66"/>
        <v>0</v>
      </c>
      <c r="G455" s="56"/>
      <c r="H455" s="38">
        <f t="shared" si="72"/>
        <v>439</v>
      </c>
      <c r="I455" s="9" t="str">
        <f t="shared" si="67"/>
        <v>-</v>
      </c>
      <c r="J455" s="47">
        <f>IF(H455&gt;'New Lease Yearly'!$E$4,0,M454)</f>
        <v>0</v>
      </c>
      <c r="K455" s="47">
        <f>IF(IF('New Lease Yearly'!$H$4="Yearly",J455*'New Lease Yearly'!$D$4,IF('New Lease Yearly'!$H$4="Quarterly",J455*('New Lease Yearly'!$D$4/4),J455*'New Lease Yearly'!$D$4/12))&gt;0,IF('New Lease Yearly'!$H$4="Yearly",J455*'New Lease Yearly'!$D$4,IF('New Lease Yearly'!$H$4="Quarterly",J455*('New Lease Yearly'!$D$4/4),J455*'New Lease Yearly'!$D$4/12)),-L455-J455)</f>
        <v>0</v>
      </c>
      <c r="L455" s="47">
        <f t="shared" si="68"/>
        <v>0</v>
      </c>
      <c r="M455" s="47">
        <f t="shared" si="69"/>
        <v>0</v>
      </c>
      <c r="N455" s="57"/>
      <c r="O455" s="38">
        <v>237</v>
      </c>
      <c r="P455" s="58">
        <f t="shared" si="73"/>
        <v>203808</v>
      </c>
      <c r="Q455" s="47">
        <f t="shared" si="74"/>
        <v>0</v>
      </c>
      <c r="R455" s="47">
        <f>IF(S454&lt;1,0,-'New Lease Yearly'!$K$4/'New Lease Yearly'!$L$4)</f>
        <v>0</v>
      </c>
      <c r="S455" s="47">
        <f t="shared" si="70"/>
        <v>0</v>
      </c>
      <c r="AE455"/>
      <c r="AF455" s="6"/>
    </row>
    <row r="456" spans="1:32" x14ac:dyDescent="0.25">
      <c r="A456" s="53">
        <f t="shared" si="71"/>
        <v>440</v>
      </c>
      <c r="B456" s="29">
        <f t="shared" si="65"/>
        <v>0</v>
      </c>
      <c r="C456" s="9" t="str">
        <f>IF(D456=0,"-",IF('New Lease Yearly'!$H$4="Yearly",EDATE(C455,12),IF('New Lease Yearly'!$H$4="Quarterly",EDATE(C455,3),EDATE(C455,1))))</f>
        <v>-</v>
      </c>
      <c r="D456" s="54">
        <f>IF(A456&gt;'New Lease Yearly'!$E$4,0,'New Lease Yearly'!$G$4)*((1+$M$4)^(((((IF($H$4="Yearly",ROUNDDOWN(IF(A456-($N$4)&lt;0,0,((A456-($N$4)/(($N$4))))/($N$4)),0),IF($H$4="Monthly",ROUNDDOWN(IF(A456-($N$4*12)&lt;0,0,((A456-(12*$N$4)/((12*$N$4))))/($N$4*12)),0),ROUNDDOWN(IF(A456-($N$4*4)&lt;0,0,((A456-(4*$N$4)/((4*$N$4))))/($N$4*4)),0)))))))))+(IF(A456=$E$4,$J$4,0))</f>
        <v>0</v>
      </c>
      <c r="E456" s="49">
        <f>IF(D456=0,0,1/((1+IF('New Lease Yearly'!$H$4="Yearly",'New Lease Yearly'!$D$4,IF('New Lease Yearly'!$H$4="Quarterly",'New Lease Yearly'!$D$4/4,'New Lease Yearly'!$D$4/12)))^IF($E$17=1,A455,A456)))</f>
        <v>0</v>
      </c>
      <c r="F456" s="55">
        <f t="shared" si="66"/>
        <v>0</v>
      </c>
      <c r="G456" s="56"/>
      <c r="H456" s="38">
        <f t="shared" si="72"/>
        <v>440</v>
      </c>
      <c r="I456" s="9" t="str">
        <f t="shared" si="67"/>
        <v>-</v>
      </c>
      <c r="J456" s="47">
        <f>IF(H456&gt;'New Lease Yearly'!$E$4,0,M455)</f>
        <v>0</v>
      </c>
      <c r="K456" s="47">
        <f>IF(IF('New Lease Yearly'!$H$4="Yearly",J456*'New Lease Yearly'!$D$4,IF('New Lease Yearly'!$H$4="Quarterly",J456*('New Lease Yearly'!$D$4/4),J456*'New Lease Yearly'!$D$4/12))&gt;0,IF('New Lease Yearly'!$H$4="Yearly",J456*'New Lease Yearly'!$D$4,IF('New Lease Yearly'!$H$4="Quarterly",J456*('New Lease Yearly'!$D$4/4),J456*'New Lease Yearly'!$D$4/12)),-L456-J456)</f>
        <v>0</v>
      </c>
      <c r="L456" s="47">
        <f t="shared" si="68"/>
        <v>0</v>
      </c>
      <c r="M456" s="47">
        <f t="shared" si="69"/>
        <v>0</v>
      </c>
      <c r="N456" s="57"/>
      <c r="O456" s="38">
        <v>237</v>
      </c>
      <c r="P456" s="58">
        <f t="shared" si="73"/>
        <v>204173</v>
      </c>
      <c r="Q456" s="47">
        <f t="shared" si="74"/>
        <v>0</v>
      </c>
      <c r="R456" s="47">
        <f>IF(S455&lt;1,0,-'New Lease Yearly'!$K$4/'New Lease Yearly'!$L$4)</f>
        <v>0</v>
      </c>
      <c r="S456" s="47">
        <f t="shared" si="70"/>
        <v>0</v>
      </c>
      <c r="AE456"/>
      <c r="AF456" s="6"/>
    </row>
    <row r="457" spans="1:32" x14ac:dyDescent="0.25">
      <c r="A457" s="53">
        <f t="shared" si="71"/>
        <v>441</v>
      </c>
      <c r="B457" s="29">
        <f t="shared" si="65"/>
        <v>0</v>
      </c>
      <c r="C457" s="9" t="str">
        <f>IF(D457=0,"-",IF('New Lease Yearly'!$H$4="Yearly",EDATE(C456,12),IF('New Lease Yearly'!$H$4="Quarterly",EDATE(C456,3),EDATE(C456,1))))</f>
        <v>-</v>
      </c>
      <c r="D457" s="54">
        <f>IF(A457&gt;'New Lease Yearly'!$E$4,0,'New Lease Yearly'!$G$4)*((1+$M$4)^(((((IF($H$4="Yearly",ROUNDDOWN(IF(A457-($N$4)&lt;0,0,((A457-($N$4)/(($N$4))))/($N$4)),0),IF($H$4="Monthly",ROUNDDOWN(IF(A457-($N$4*12)&lt;0,0,((A457-(12*$N$4)/((12*$N$4))))/($N$4*12)),0),ROUNDDOWN(IF(A457-($N$4*4)&lt;0,0,((A457-(4*$N$4)/((4*$N$4))))/($N$4*4)),0)))))))))+(IF(A457=$E$4,$J$4,0))</f>
        <v>0</v>
      </c>
      <c r="E457" s="49">
        <f>IF(D457=0,0,1/((1+IF('New Lease Yearly'!$H$4="Yearly",'New Lease Yearly'!$D$4,IF('New Lease Yearly'!$H$4="Quarterly",'New Lease Yearly'!$D$4/4,'New Lease Yearly'!$D$4/12)))^IF($E$17=1,A456,A457)))</f>
        <v>0</v>
      </c>
      <c r="F457" s="55">
        <f t="shared" si="66"/>
        <v>0</v>
      </c>
      <c r="G457" s="56"/>
      <c r="H457" s="38">
        <f t="shared" si="72"/>
        <v>441</v>
      </c>
      <c r="I457" s="9" t="str">
        <f t="shared" si="67"/>
        <v>-</v>
      </c>
      <c r="J457" s="47">
        <f>IF(H457&gt;'New Lease Yearly'!$E$4,0,M456)</f>
        <v>0</v>
      </c>
      <c r="K457" s="47">
        <f>IF(IF('New Lease Yearly'!$H$4="Yearly",J457*'New Lease Yearly'!$D$4,IF('New Lease Yearly'!$H$4="Quarterly",J457*('New Lease Yearly'!$D$4/4),J457*'New Lease Yearly'!$D$4/12))&gt;0,IF('New Lease Yearly'!$H$4="Yearly",J457*'New Lease Yearly'!$D$4,IF('New Lease Yearly'!$H$4="Quarterly",J457*('New Lease Yearly'!$D$4/4),J457*'New Lease Yearly'!$D$4/12)),-L457-J457)</f>
        <v>0</v>
      </c>
      <c r="L457" s="47">
        <f t="shared" si="68"/>
        <v>0</v>
      </c>
      <c r="M457" s="47">
        <f t="shared" si="69"/>
        <v>0</v>
      </c>
      <c r="N457" s="57"/>
      <c r="O457" s="38">
        <v>237</v>
      </c>
      <c r="P457" s="58">
        <f t="shared" si="73"/>
        <v>204538</v>
      </c>
      <c r="Q457" s="47">
        <f t="shared" si="74"/>
        <v>0</v>
      </c>
      <c r="R457" s="47">
        <f>IF(S456&lt;1,0,-'New Lease Yearly'!$K$4/'New Lease Yearly'!$L$4)</f>
        <v>0</v>
      </c>
      <c r="S457" s="47">
        <f t="shared" si="70"/>
        <v>0</v>
      </c>
      <c r="AE457"/>
      <c r="AF457" s="6"/>
    </row>
    <row r="458" spans="1:32" x14ac:dyDescent="0.25">
      <c r="A458" s="53">
        <f t="shared" si="71"/>
        <v>442</v>
      </c>
      <c r="B458" s="29">
        <f t="shared" si="65"/>
        <v>0</v>
      </c>
      <c r="C458" s="9" t="str">
        <f>IF(D458=0,"-",IF('New Lease Yearly'!$H$4="Yearly",EDATE(C457,12),IF('New Lease Yearly'!$H$4="Quarterly",EDATE(C457,3),EDATE(C457,1))))</f>
        <v>-</v>
      </c>
      <c r="D458" s="54">
        <f>IF(A458&gt;'New Lease Yearly'!$E$4,0,'New Lease Yearly'!$G$4)*((1+$M$4)^(((((IF($H$4="Yearly",ROUNDDOWN(IF(A458-($N$4)&lt;0,0,((A458-($N$4)/(($N$4))))/($N$4)),0),IF($H$4="Monthly",ROUNDDOWN(IF(A458-($N$4*12)&lt;0,0,((A458-(12*$N$4)/((12*$N$4))))/($N$4*12)),0),ROUNDDOWN(IF(A458-($N$4*4)&lt;0,0,((A458-(4*$N$4)/((4*$N$4))))/($N$4*4)),0)))))))))+(IF(A458=$E$4,$J$4,0))</f>
        <v>0</v>
      </c>
      <c r="E458" s="49">
        <f>IF(D458=0,0,1/((1+IF('New Lease Yearly'!$H$4="Yearly",'New Lease Yearly'!$D$4,IF('New Lease Yearly'!$H$4="Quarterly",'New Lease Yearly'!$D$4/4,'New Lease Yearly'!$D$4/12)))^IF($E$17=1,A457,A458)))</f>
        <v>0</v>
      </c>
      <c r="F458" s="55">
        <f t="shared" si="66"/>
        <v>0</v>
      </c>
      <c r="G458" s="56"/>
      <c r="H458" s="38">
        <f t="shared" si="72"/>
        <v>442</v>
      </c>
      <c r="I458" s="9" t="str">
        <f t="shared" si="67"/>
        <v>-</v>
      </c>
      <c r="J458" s="47">
        <f>IF(H458&gt;'New Lease Yearly'!$E$4,0,M457)</f>
        <v>0</v>
      </c>
      <c r="K458" s="47">
        <f>IF(IF('New Lease Yearly'!$H$4="Yearly",J458*'New Lease Yearly'!$D$4,IF('New Lease Yearly'!$H$4="Quarterly",J458*('New Lease Yearly'!$D$4/4),J458*'New Lease Yearly'!$D$4/12))&gt;0,IF('New Lease Yearly'!$H$4="Yearly",J458*'New Lease Yearly'!$D$4,IF('New Lease Yearly'!$H$4="Quarterly",J458*('New Lease Yearly'!$D$4/4),J458*'New Lease Yearly'!$D$4/12)),-L458-J458)</f>
        <v>0</v>
      </c>
      <c r="L458" s="47">
        <f t="shared" si="68"/>
        <v>0</v>
      </c>
      <c r="M458" s="47">
        <f t="shared" si="69"/>
        <v>0</v>
      </c>
      <c r="N458" s="57"/>
      <c r="O458" s="38">
        <v>237</v>
      </c>
      <c r="P458" s="58">
        <f t="shared" si="73"/>
        <v>204904</v>
      </c>
      <c r="Q458" s="47">
        <f t="shared" si="74"/>
        <v>0</v>
      </c>
      <c r="R458" s="47">
        <f>IF(S457&lt;1,0,-'New Lease Yearly'!$K$4/'New Lease Yearly'!$L$4)</f>
        <v>0</v>
      </c>
      <c r="S458" s="47">
        <f t="shared" si="70"/>
        <v>0</v>
      </c>
      <c r="AE458"/>
      <c r="AF458" s="6"/>
    </row>
    <row r="459" spans="1:32" x14ac:dyDescent="0.25">
      <c r="A459" s="53">
        <f t="shared" si="71"/>
        <v>443</v>
      </c>
      <c r="B459" s="29">
        <f t="shared" si="65"/>
        <v>0</v>
      </c>
      <c r="C459" s="9" t="str">
        <f>IF(D459=0,"-",IF('New Lease Yearly'!$H$4="Yearly",EDATE(C458,12),IF('New Lease Yearly'!$H$4="Quarterly",EDATE(C458,3),EDATE(C458,1))))</f>
        <v>-</v>
      </c>
      <c r="D459" s="54">
        <f>IF(A459&gt;'New Lease Yearly'!$E$4,0,'New Lease Yearly'!$G$4)*((1+$M$4)^(((((IF($H$4="Yearly",ROUNDDOWN(IF(A459-($N$4)&lt;0,0,((A459-($N$4)/(($N$4))))/($N$4)),0),IF($H$4="Monthly",ROUNDDOWN(IF(A459-($N$4*12)&lt;0,0,((A459-(12*$N$4)/((12*$N$4))))/($N$4*12)),0),ROUNDDOWN(IF(A459-($N$4*4)&lt;0,0,((A459-(4*$N$4)/((4*$N$4))))/($N$4*4)),0)))))))))+(IF(A459=$E$4,$J$4,0))</f>
        <v>0</v>
      </c>
      <c r="E459" s="49">
        <f>IF(D459=0,0,1/((1+IF('New Lease Yearly'!$H$4="Yearly",'New Lease Yearly'!$D$4,IF('New Lease Yearly'!$H$4="Quarterly",'New Lease Yearly'!$D$4/4,'New Lease Yearly'!$D$4/12)))^IF($E$17=1,A458,A459)))</f>
        <v>0</v>
      </c>
      <c r="F459" s="55">
        <f t="shared" si="66"/>
        <v>0</v>
      </c>
      <c r="G459" s="56"/>
      <c r="H459" s="38">
        <f t="shared" si="72"/>
        <v>443</v>
      </c>
      <c r="I459" s="9" t="str">
        <f t="shared" si="67"/>
        <v>-</v>
      </c>
      <c r="J459" s="47">
        <f>IF(H459&gt;'New Lease Yearly'!$E$4,0,M458)</f>
        <v>0</v>
      </c>
      <c r="K459" s="47">
        <f>IF(IF('New Lease Yearly'!$H$4="Yearly",J459*'New Lease Yearly'!$D$4,IF('New Lease Yearly'!$H$4="Quarterly",J459*('New Lease Yearly'!$D$4/4),J459*'New Lease Yearly'!$D$4/12))&gt;0,IF('New Lease Yearly'!$H$4="Yearly",J459*'New Lease Yearly'!$D$4,IF('New Lease Yearly'!$H$4="Quarterly",J459*('New Lease Yearly'!$D$4/4),J459*'New Lease Yearly'!$D$4/12)),-L459-J459)</f>
        <v>0</v>
      </c>
      <c r="L459" s="47">
        <f t="shared" si="68"/>
        <v>0</v>
      </c>
      <c r="M459" s="47">
        <f t="shared" si="69"/>
        <v>0</v>
      </c>
      <c r="N459" s="57"/>
      <c r="O459" s="38">
        <v>237</v>
      </c>
      <c r="P459" s="58">
        <f t="shared" si="73"/>
        <v>205269</v>
      </c>
      <c r="Q459" s="47">
        <f t="shared" si="74"/>
        <v>0</v>
      </c>
      <c r="R459" s="47">
        <f>IF(S458&lt;1,0,-'New Lease Yearly'!$K$4/'New Lease Yearly'!$L$4)</f>
        <v>0</v>
      </c>
      <c r="S459" s="47">
        <f t="shared" si="70"/>
        <v>0</v>
      </c>
      <c r="AE459"/>
      <c r="AF459" s="6"/>
    </row>
    <row r="460" spans="1:32" x14ac:dyDescent="0.25">
      <c r="A460" s="53">
        <f t="shared" si="71"/>
        <v>444</v>
      </c>
      <c r="B460" s="29">
        <f t="shared" si="65"/>
        <v>0</v>
      </c>
      <c r="C460" s="9" t="str">
        <f>IF(D460=0,"-",IF('New Lease Yearly'!$H$4="Yearly",EDATE(C459,12),IF('New Lease Yearly'!$H$4="Quarterly",EDATE(C459,3),EDATE(C459,1))))</f>
        <v>-</v>
      </c>
      <c r="D460" s="54">
        <f>IF(A460&gt;'New Lease Yearly'!$E$4,0,'New Lease Yearly'!$G$4)*((1+$M$4)^(((((IF($H$4="Yearly",ROUNDDOWN(IF(A460-($N$4)&lt;0,0,((A460-($N$4)/(($N$4))))/($N$4)),0),IF($H$4="Monthly",ROUNDDOWN(IF(A460-($N$4*12)&lt;0,0,((A460-(12*$N$4)/((12*$N$4))))/($N$4*12)),0),ROUNDDOWN(IF(A460-($N$4*4)&lt;0,0,((A460-(4*$N$4)/((4*$N$4))))/($N$4*4)),0)))))))))+(IF(A460=$E$4,$J$4,0))</f>
        <v>0</v>
      </c>
      <c r="E460" s="49">
        <f>IF(D460=0,0,1/((1+IF('New Lease Yearly'!$H$4="Yearly",'New Lease Yearly'!$D$4,IF('New Lease Yearly'!$H$4="Quarterly",'New Lease Yearly'!$D$4/4,'New Lease Yearly'!$D$4/12)))^IF($E$17=1,A459,A460)))</f>
        <v>0</v>
      </c>
      <c r="F460" s="55">
        <f t="shared" si="66"/>
        <v>0</v>
      </c>
      <c r="G460" s="56"/>
      <c r="H460" s="38">
        <f t="shared" si="72"/>
        <v>444</v>
      </c>
      <c r="I460" s="9" t="str">
        <f t="shared" si="67"/>
        <v>-</v>
      </c>
      <c r="J460" s="47">
        <f>IF(H460&gt;'New Lease Yearly'!$E$4,0,M459)</f>
        <v>0</v>
      </c>
      <c r="K460" s="47">
        <f>IF(IF('New Lease Yearly'!$H$4="Yearly",J460*'New Lease Yearly'!$D$4,IF('New Lease Yearly'!$H$4="Quarterly",J460*('New Lease Yearly'!$D$4/4),J460*'New Lease Yearly'!$D$4/12))&gt;0,IF('New Lease Yearly'!$H$4="Yearly",J460*'New Lease Yearly'!$D$4,IF('New Lease Yearly'!$H$4="Quarterly",J460*('New Lease Yearly'!$D$4/4),J460*'New Lease Yearly'!$D$4/12)),-L460-J460)</f>
        <v>0</v>
      </c>
      <c r="L460" s="47">
        <f t="shared" si="68"/>
        <v>0</v>
      </c>
      <c r="M460" s="47">
        <f t="shared" si="69"/>
        <v>0</v>
      </c>
      <c r="N460" s="57"/>
      <c r="O460" s="38">
        <v>237</v>
      </c>
      <c r="P460" s="58">
        <f t="shared" si="73"/>
        <v>205634</v>
      </c>
      <c r="Q460" s="47">
        <f t="shared" si="74"/>
        <v>0</v>
      </c>
      <c r="R460" s="47">
        <f>IF(S459&lt;1,0,-'New Lease Yearly'!$K$4/'New Lease Yearly'!$L$4)</f>
        <v>0</v>
      </c>
      <c r="S460" s="47">
        <f t="shared" si="70"/>
        <v>0</v>
      </c>
      <c r="AE460"/>
      <c r="AF460" s="6"/>
    </row>
    <row r="461" spans="1:32" x14ac:dyDescent="0.25">
      <c r="A461" s="53">
        <f t="shared" si="71"/>
        <v>445</v>
      </c>
      <c r="B461" s="29">
        <f t="shared" si="65"/>
        <v>0</v>
      </c>
      <c r="C461" s="9" t="str">
        <f>IF(D461=0,"-",IF('New Lease Yearly'!$H$4="Yearly",EDATE(C460,12),IF('New Lease Yearly'!$H$4="Quarterly",EDATE(C460,3),EDATE(C460,1))))</f>
        <v>-</v>
      </c>
      <c r="D461" s="54">
        <f>IF(A461&gt;'New Lease Yearly'!$E$4,0,'New Lease Yearly'!$G$4)*((1+$M$4)^(((((IF($H$4="Yearly",ROUNDDOWN(IF(A461-($N$4)&lt;0,0,((A461-($N$4)/(($N$4))))/($N$4)),0),IF($H$4="Monthly",ROUNDDOWN(IF(A461-($N$4*12)&lt;0,0,((A461-(12*$N$4)/((12*$N$4))))/($N$4*12)),0),ROUNDDOWN(IF(A461-($N$4*4)&lt;0,0,((A461-(4*$N$4)/((4*$N$4))))/($N$4*4)),0)))))))))+(IF(A461=$E$4,$J$4,0))</f>
        <v>0</v>
      </c>
      <c r="E461" s="49">
        <f>IF(D461=0,0,1/((1+IF('New Lease Yearly'!$H$4="Yearly",'New Lease Yearly'!$D$4,IF('New Lease Yearly'!$H$4="Quarterly",'New Lease Yearly'!$D$4/4,'New Lease Yearly'!$D$4/12)))^IF($E$17=1,A460,A461)))</f>
        <v>0</v>
      </c>
      <c r="F461" s="55">
        <f t="shared" si="66"/>
        <v>0</v>
      </c>
      <c r="G461" s="56"/>
      <c r="H461" s="38">
        <f t="shared" si="72"/>
        <v>445</v>
      </c>
      <c r="I461" s="9" t="str">
        <f t="shared" si="67"/>
        <v>-</v>
      </c>
      <c r="J461" s="47">
        <f>IF(H461&gt;'New Lease Yearly'!$E$4,0,M460)</f>
        <v>0</v>
      </c>
      <c r="K461" s="47">
        <f>IF(IF('New Lease Yearly'!$H$4="Yearly",J461*'New Lease Yearly'!$D$4,IF('New Lease Yearly'!$H$4="Quarterly",J461*('New Lease Yearly'!$D$4/4),J461*'New Lease Yearly'!$D$4/12))&gt;0,IF('New Lease Yearly'!$H$4="Yearly",J461*'New Lease Yearly'!$D$4,IF('New Lease Yearly'!$H$4="Quarterly",J461*('New Lease Yearly'!$D$4/4),J461*'New Lease Yearly'!$D$4/12)),-L461-J461)</f>
        <v>0</v>
      </c>
      <c r="L461" s="47">
        <f t="shared" si="68"/>
        <v>0</v>
      </c>
      <c r="M461" s="47">
        <f t="shared" si="69"/>
        <v>0</v>
      </c>
      <c r="N461" s="57"/>
      <c r="O461" s="38">
        <v>237</v>
      </c>
      <c r="P461" s="58">
        <f t="shared" si="73"/>
        <v>205999</v>
      </c>
      <c r="Q461" s="47">
        <f t="shared" si="74"/>
        <v>0</v>
      </c>
      <c r="R461" s="47">
        <f>IF(S460&lt;1,0,-'New Lease Yearly'!$K$4/'New Lease Yearly'!$L$4)</f>
        <v>0</v>
      </c>
      <c r="S461" s="47">
        <f t="shared" si="70"/>
        <v>0</v>
      </c>
      <c r="AE461"/>
      <c r="AF461" s="6"/>
    </row>
    <row r="462" spans="1:32" x14ac:dyDescent="0.25">
      <c r="A462" s="53">
        <f t="shared" si="71"/>
        <v>446</v>
      </c>
      <c r="B462" s="29">
        <f t="shared" si="65"/>
        <v>0</v>
      </c>
      <c r="C462" s="9" t="str">
        <f>IF(D462=0,"-",IF('New Lease Yearly'!$H$4="Yearly",EDATE(C461,12),IF('New Lease Yearly'!$H$4="Quarterly",EDATE(C461,3),EDATE(C461,1))))</f>
        <v>-</v>
      </c>
      <c r="D462" s="54">
        <f>IF(A462&gt;'New Lease Yearly'!$E$4,0,'New Lease Yearly'!$G$4)*((1+$M$4)^(((((IF($H$4="Yearly",ROUNDDOWN(IF(A462-($N$4)&lt;0,0,((A462-($N$4)/(($N$4))))/($N$4)),0),IF($H$4="Monthly",ROUNDDOWN(IF(A462-($N$4*12)&lt;0,0,((A462-(12*$N$4)/((12*$N$4))))/($N$4*12)),0),ROUNDDOWN(IF(A462-($N$4*4)&lt;0,0,((A462-(4*$N$4)/((4*$N$4))))/($N$4*4)),0)))))))))+(IF(A462=$E$4,$J$4,0))</f>
        <v>0</v>
      </c>
      <c r="E462" s="49">
        <f>IF(D462=0,0,1/((1+IF('New Lease Yearly'!$H$4="Yearly",'New Lease Yearly'!$D$4,IF('New Lease Yearly'!$H$4="Quarterly",'New Lease Yearly'!$D$4/4,'New Lease Yearly'!$D$4/12)))^IF($E$17=1,A461,A462)))</f>
        <v>0</v>
      </c>
      <c r="F462" s="55">
        <f t="shared" si="66"/>
        <v>0</v>
      </c>
      <c r="G462" s="56"/>
      <c r="H462" s="38">
        <f t="shared" si="72"/>
        <v>446</v>
      </c>
      <c r="I462" s="9" t="str">
        <f t="shared" si="67"/>
        <v>-</v>
      </c>
      <c r="J462" s="47">
        <f>IF(H462&gt;'New Lease Yearly'!$E$4,0,M461)</f>
        <v>0</v>
      </c>
      <c r="K462" s="47">
        <f>IF(IF('New Lease Yearly'!$H$4="Yearly",J462*'New Lease Yearly'!$D$4,IF('New Lease Yearly'!$H$4="Quarterly",J462*('New Lease Yearly'!$D$4/4),J462*'New Lease Yearly'!$D$4/12))&gt;0,IF('New Lease Yearly'!$H$4="Yearly",J462*'New Lease Yearly'!$D$4,IF('New Lease Yearly'!$H$4="Quarterly",J462*('New Lease Yearly'!$D$4/4),J462*'New Lease Yearly'!$D$4/12)),-L462-J462)</f>
        <v>0</v>
      </c>
      <c r="L462" s="47">
        <f t="shared" si="68"/>
        <v>0</v>
      </c>
      <c r="M462" s="47">
        <f t="shared" si="69"/>
        <v>0</v>
      </c>
      <c r="N462" s="57"/>
      <c r="O462" s="38">
        <v>237</v>
      </c>
      <c r="P462" s="58">
        <f t="shared" si="73"/>
        <v>206365</v>
      </c>
      <c r="Q462" s="47">
        <f t="shared" si="74"/>
        <v>0</v>
      </c>
      <c r="R462" s="47">
        <f>IF(S461&lt;1,0,-'New Lease Yearly'!$K$4/'New Lease Yearly'!$L$4)</f>
        <v>0</v>
      </c>
      <c r="S462" s="47">
        <f t="shared" si="70"/>
        <v>0</v>
      </c>
      <c r="AE462"/>
      <c r="AF462" s="6"/>
    </row>
    <row r="463" spans="1:32" x14ac:dyDescent="0.25">
      <c r="A463" s="53">
        <f t="shared" si="71"/>
        <v>447</v>
      </c>
      <c r="B463" s="29">
        <f t="shared" si="65"/>
        <v>0</v>
      </c>
      <c r="C463" s="9" t="str">
        <f>IF(D463=0,"-",IF('New Lease Yearly'!$H$4="Yearly",EDATE(C462,12),IF('New Lease Yearly'!$H$4="Quarterly",EDATE(C462,3),EDATE(C462,1))))</f>
        <v>-</v>
      </c>
      <c r="D463" s="54">
        <f>IF(A463&gt;'New Lease Yearly'!$E$4,0,'New Lease Yearly'!$G$4)*((1+$M$4)^(((((IF($H$4="Yearly",ROUNDDOWN(IF(A463-($N$4)&lt;0,0,((A463-($N$4)/(($N$4))))/($N$4)),0),IF($H$4="Monthly",ROUNDDOWN(IF(A463-($N$4*12)&lt;0,0,((A463-(12*$N$4)/((12*$N$4))))/($N$4*12)),0),ROUNDDOWN(IF(A463-($N$4*4)&lt;0,0,((A463-(4*$N$4)/((4*$N$4))))/($N$4*4)),0)))))))))+(IF(A463=$E$4,$J$4,0))</f>
        <v>0</v>
      </c>
      <c r="E463" s="49">
        <f>IF(D463=0,0,1/((1+IF('New Lease Yearly'!$H$4="Yearly",'New Lease Yearly'!$D$4,IF('New Lease Yearly'!$H$4="Quarterly",'New Lease Yearly'!$D$4/4,'New Lease Yearly'!$D$4/12)))^IF($E$17=1,A462,A463)))</f>
        <v>0</v>
      </c>
      <c r="F463" s="55">
        <f t="shared" si="66"/>
        <v>0</v>
      </c>
      <c r="G463" s="56"/>
      <c r="H463" s="38">
        <f t="shared" si="72"/>
        <v>447</v>
      </c>
      <c r="I463" s="9" t="str">
        <f t="shared" si="67"/>
        <v>-</v>
      </c>
      <c r="J463" s="47">
        <f>IF(H463&gt;'New Lease Yearly'!$E$4,0,M462)</f>
        <v>0</v>
      </c>
      <c r="K463" s="47">
        <f>IF(IF('New Lease Yearly'!$H$4="Yearly",J463*'New Lease Yearly'!$D$4,IF('New Lease Yearly'!$H$4="Quarterly",J463*('New Lease Yearly'!$D$4/4),J463*'New Lease Yearly'!$D$4/12))&gt;0,IF('New Lease Yearly'!$H$4="Yearly",J463*'New Lease Yearly'!$D$4,IF('New Lease Yearly'!$H$4="Quarterly",J463*('New Lease Yearly'!$D$4/4),J463*'New Lease Yearly'!$D$4/12)),-L463-J463)</f>
        <v>0</v>
      </c>
      <c r="L463" s="47">
        <f t="shared" si="68"/>
        <v>0</v>
      </c>
      <c r="M463" s="47">
        <f t="shared" si="69"/>
        <v>0</v>
      </c>
      <c r="N463" s="57"/>
      <c r="O463" s="38">
        <v>237</v>
      </c>
      <c r="P463" s="58">
        <f t="shared" si="73"/>
        <v>206730</v>
      </c>
      <c r="Q463" s="47">
        <f t="shared" si="74"/>
        <v>0</v>
      </c>
      <c r="R463" s="47">
        <f>IF(S462&lt;1,0,-'New Lease Yearly'!$K$4/'New Lease Yearly'!$L$4)</f>
        <v>0</v>
      </c>
      <c r="S463" s="47">
        <f t="shared" si="70"/>
        <v>0</v>
      </c>
      <c r="AE463"/>
      <c r="AF463" s="6"/>
    </row>
    <row r="464" spans="1:32" x14ac:dyDescent="0.25">
      <c r="A464" s="53">
        <f t="shared" si="71"/>
        <v>448</v>
      </c>
      <c r="B464" s="29">
        <f t="shared" si="65"/>
        <v>0</v>
      </c>
      <c r="C464" s="9" t="str">
        <f>IF(D464=0,"-",IF('New Lease Yearly'!$H$4="Yearly",EDATE(C463,12),IF('New Lease Yearly'!$H$4="Quarterly",EDATE(C463,3),EDATE(C463,1))))</f>
        <v>-</v>
      </c>
      <c r="D464" s="54">
        <f>IF(A464&gt;'New Lease Yearly'!$E$4,0,'New Lease Yearly'!$G$4)*((1+$M$4)^(((((IF($H$4="Yearly",ROUNDDOWN(IF(A464-($N$4)&lt;0,0,((A464-($N$4)/(($N$4))))/($N$4)),0),IF($H$4="Monthly",ROUNDDOWN(IF(A464-($N$4*12)&lt;0,0,((A464-(12*$N$4)/((12*$N$4))))/($N$4*12)),0),ROUNDDOWN(IF(A464-($N$4*4)&lt;0,0,((A464-(4*$N$4)/((4*$N$4))))/($N$4*4)),0)))))))))+(IF(A464=$E$4,$J$4,0))</f>
        <v>0</v>
      </c>
      <c r="E464" s="49">
        <f>IF(D464=0,0,1/((1+IF('New Lease Yearly'!$H$4="Yearly",'New Lease Yearly'!$D$4,IF('New Lease Yearly'!$H$4="Quarterly",'New Lease Yearly'!$D$4/4,'New Lease Yearly'!$D$4/12)))^IF($E$17=1,A463,A464)))</f>
        <v>0</v>
      </c>
      <c r="F464" s="55">
        <f t="shared" si="66"/>
        <v>0</v>
      </c>
      <c r="G464" s="56"/>
      <c r="H464" s="38">
        <f t="shared" si="72"/>
        <v>448</v>
      </c>
      <c r="I464" s="9" t="str">
        <f t="shared" si="67"/>
        <v>-</v>
      </c>
      <c r="J464" s="47">
        <f>IF(H464&gt;'New Lease Yearly'!$E$4,0,M463)</f>
        <v>0</v>
      </c>
      <c r="K464" s="47">
        <f>IF(IF('New Lease Yearly'!$H$4="Yearly",J464*'New Lease Yearly'!$D$4,IF('New Lease Yearly'!$H$4="Quarterly",J464*('New Lease Yearly'!$D$4/4),J464*'New Lease Yearly'!$D$4/12))&gt;0,IF('New Lease Yearly'!$H$4="Yearly",J464*'New Lease Yearly'!$D$4,IF('New Lease Yearly'!$H$4="Quarterly",J464*('New Lease Yearly'!$D$4/4),J464*'New Lease Yearly'!$D$4/12)),-L464-J464)</f>
        <v>0</v>
      </c>
      <c r="L464" s="47">
        <f t="shared" si="68"/>
        <v>0</v>
      </c>
      <c r="M464" s="47">
        <f t="shared" si="69"/>
        <v>0</v>
      </c>
      <c r="N464" s="57"/>
      <c r="O464" s="38">
        <v>237</v>
      </c>
      <c r="P464" s="58">
        <f t="shared" si="73"/>
        <v>207095</v>
      </c>
      <c r="Q464" s="47">
        <f t="shared" si="74"/>
        <v>0</v>
      </c>
      <c r="R464" s="47">
        <f>IF(S463&lt;1,0,-'New Lease Yearly'!$K$4/'New Lease Yearly'!$L$4)</f>
        <v>0</v>
      </c>
      <c r="S464" s="47">
        <f t="shared" si="70"/>
        <v>0</v>
      </c>
      <c r="AE464"/>
      <c r="AF464" s="6"/>
    </row>
    <row r="465" spans="1:32" x14ac:dyDescent="0.25">
      <c r="A465" s="53">
        <f t="shared" si="71"/>
        <v>449</v>
      </c>
      <c r="B465" s="29">
        <f t="shared" ref="B465:B528" si="75">IF(C465="-",0,YEAR(C465))</f>
        <v>0</v>
      </c>
      <c r="C465" s="9" t="str">
        <f>IF(D465=0,"-",IF('New Lease Yearly'!$H$4="Yearly",EDATE(C464,12),IF('New Lease Yearly'!$H$4="Quarterly",EDATE(C464,3),EDATE(C464,1))))</f>
        <v>-</v>
      </c>
      <c r="D465" s="54">
        <f>IF(A465&gt;'New Lease Yearly'!$E$4,0,'New Lease Yearly'!$G$4)*((1+$M$4)^(((((IF($H$4="Yearly",ROUNDDOWN(IF(A465-($N$4)&lt;0,0,((A465-($N$4)/(($N$4))))/($N$4)),0),IF($H$4="Monthly",ROUNDDOWN(IF(A465-($N$4*12)&lt;0,0,((A465-(12*$N$4)/((12*$N$4))))/($N$4*12)),0),ROUNDDOWN(IF(A465-($N$4*4)&lt;0,0,((A465-(4*$N$4)/((4*$N$4))))/($N$4*4)),0)))))))))+(IF(A465=$E$4,$J$4,0))</f>
        <v>0</v>
      </c>
      <c r="E465" s="49">
        <f>IF(D465=0,0,1/((1+IF('New Lease Yearly'!$H$4="Yearly",'New Lease Yearly'!$D$4,IF('New Lease Yearly'!$H$4="Quarterly",'New Lease Yearly'!$D$4/4,'New Lease Yearly'!$D$4/12)))^IF($E$17=1,A464,A465)))</f>
        <v>0</v>
      </c>
      <c r="F465" s="55">
        <f t="shared" ref="F465:F528" si="76">D465*E465</f>
        <v>0</v>
      </c>
      <c r="G465" s="56"/>
      <c r="H465" s="38">
        <f t="shared" si="72"/>
        <v>449</v>
      </c>
      <c r="I465" s="9" t="str">
        <f t="shared" ref="I465:I528" si="77">C465</f>
        <v>-</v>
      </c>
      <c r="J465" s="47">
        <f>IF(H465&gt;'New Lease Yearly'!$E$4,0,M464)</f>
        <v>0</v>
      </c>
      <c r="K465" s="47">
        <f>IF(IF('New Lease Yearly'!$H$4="Yearly",J465*'New Lease Yearly'!$D$4,IF('New Lease Yearly'!$H$4="Quarterly",J465*('New Lease Yearly'!$D$4/4),J465*'New Lease Yearly'!$D$4/12))&gt;0,IF('New Lease Yearly'!$H$4="Yearly",J465*'New Lease Yearly'!$D$4,IF('New Lease Yearly'!$H$4="Quarterly",J465*('New Lease Yearly'!$D$4/4),J465*'New Lease Yearly'!$D$4/12)),-L465-J465)</f>
        <v>0</v>
      </c>
      <c r="L465" s="47">
        <f t="shared" si="68"/>
        <v>0</v>
      </c>
      <c r="M465" s="47">
        <f t="shared" si="69"/>
        <v>0</v>
      </c>
      <c r="N465" s="57"/>
      <c r="O465" s="38">
        <v>237</v>
      </c>
      <c r="P465" s="58">
        <f t="shared" si="73"/>
        <v>207460</v>
      </c>
      <c r="Q465" s="47">
        <f t="shared" si="74"/>
        <v>0</v>
      </c>
      <c r="R465" s="47">
        <f>IF(S464&lt;1,0,-'New Lease Yearly'!$K$4/'New Lease Yearly'!$L$4)</f>
        <v>0</v>
      </c>
      <c r="S465" s="47">
        <f t="shared" si="70"/>
        <v>0</v>
      </c>
      <c r="AE465"/>
      <c r="AF465" s="6"/>
    </row>
    <row r="466" spans="1:32" x14ac:dyDescent="0.25">
      <c r="A466" s="53">
        <f t="shared" si="71"/>
        <v>450</v>
      </c>
      <c r="B466" s="29">
        <f t="shared" si="75"/>
        <v>0</v>
      </c>
      <c r="C466" s="9" t="str">
        <f>IF(D466=0,"-",IF('New Lease Yearly'!$H$4="Yearly",EDATE(C465,12),IF('New Lease Yearly'!$H$4="Quarterly",EDATE(C465,3),EDATE(C465,1))))</f>
        <v>-</v>
      </c>
      <c r="D466" s="54">
        <f>IF(A466&gt;'New Lease Yearly'!$E$4,0,'New Lease Yearly'!$G$4)*((1+$M$4)^(((((IF($H$4="Yearly",ROUNDDOWN(IF(A466-($N$4)&lt;0,0,((A466-($N$4)/(($N$4))))/($N$4)),0),IF($H$4="Monthly",ROUNDDOWN(IF(A466-($N$4*12)&lt;0,0,((A466-(12*$N$4)/((12*$N$4))))/($N$4*12)),0),ROUNDDOWN(IF(A466-($N$4*4)&lt;0,0,((A466-(4*$N$4)/((4*$N$4))))/($N$4*4)),0)))))))))+(IF(A466=$E$4,$J$4,0))</f>
        <v>0</v>
      </c>
      <c r="E466" s="49">
        <f>IF(D466=0,0,1/((1+IF('New Lease Yearly'!$H$4="Yearly",'New Lease Yearly'!$D$4,IF('New Lease Yearly'!$H$4="Quarterly",'New Lease Yearly'!$D$4/4,'New Lease Yearly'!$D$4/12)))^IF($E$17=1,A465,A466)))</f>
        <v>0</v>
      </c>
      <c r="F466" s="55">
        <f t="shared" si="76"/>
        <v>0</v>
      </c>
      <c r="G466" s="56"/>
      <c r="H466" s="38">
        <f t="shared" si="72"/>
        <v>450</v>
      </c>
      <c r="I466" s="9" t="str">
        <f t="shared" si="77"/>
        <v>-</v>
      </c>
      <c r="J466" s="47">
        <f>IF(H466&gt;'New Lease Yearly'!$E$4,0,M465)</f>
        <v>0</v>
      </c>
      <c r="K466" s="47">
        <f>IF(IF('New Lease Yearly'!$H$4="Yearly",J466*'New Lease Yearly'!$D$4,IF('New Lease Yearly'!$H$4="Quarterly",J466*('New Lease Yearly'!$D$4/4),J466*'New Lease Yearly'!$D$4/12))&gt;0,IF('New Lease Yearly'!$H$4="Yearly",J466*'New Lease Yearly'!$D$4,IF('New Lease Yearly'!$H$4="Quarterly",J466*('New Lease Yearly'!$D$4/4),J466*'New Lease Yearly'!$D$4/12)),-L466-J466)</f>
        <v>0</v>
      </c>
      <c r="L466" s="47">
        <f t="shared" ref="L466:L529" si="78">D466</f>
        <v>0</v>
      </c>
      <c r="M466" s="47">
        <f t="shared" ref="M466:M529" si="79">J466+K466-L466</f>
        <v>0</v>
      </c>
      <c r="N466" s="57"/>
      <c r="O466" s="38">
        <v>237</v>
      </c>
      <c r="P466" s="58">
        <f t="shared" si="73"/>
        <v>207826</v>
      </c>
      <c r="Q466" s="47">
        <f t="shared" si="74"/>
        <v>0</v>
      </c>
      <c r="R466" s="47">
        <f>IF(S465&lt;1,0,-'New Lease Yearly'!$K$4/'New Lease Yearly'!$L$4)</f>
        <v>0</v>
      </c>
      <c r="S466" s="47">
        <f t="shared" ref="S466:S529" si="80">IF(S465&lt;1,0,SUM(Q466:R466))</f>
        <v>0</v>
      </c>
      <c r="AE466"/>
      <c r="AF466" s="6"/>
    </row>
    <row r="467" spans="1:32" x14ac:dyDescent="0.25">
      <c r="A467" s="53">
        <f t="shared" ref="A467:A530" si="81">A466+1</f>
        <v>451</v>
      </c>
      <c r="B467" s="29">
        <f t="shared" si="75"/>
        <v>0</v>
      </c>
      <c r="C467" s="9" t="str">
        <f>IF(D467=0,"-",IF('New Lease Yearly'!$H$4="Yearly",EDATE(C466,12),IF('New Lease Yearly'!$H$4="Quarterly",EDATE(C466,3),EDATE(C466,1))))</f>
        <v>-</v>
      </c>
      <c r="D467" s="54">
        <f>IF(A467&gt;'New Lease Yearly'!$E$4,0,'New Lease Yearly'!$G$4)*((1+$M$4)^(((((IF($H$4="Yearly",ROUNDDOWN(IF(A467-($N$4)&lt;0,0,((A467-($N$4)/(($N$4))))/($N$4)),0),IF($H$4="Monthly",ROUNDDOWN(IF(A467-($N$4*12)&lt;0,0,((A467-(12*$N$4)/((12*$N$4))))/($N$4*12)),0),ROUNDDOWN(IF(A467-($N$4*4)&lt;0,0,((A467-(4*$N$4)/((4*$N$4))))/($N$4*4)),0)))))))))+(IF(A467=$E$4,$J$4,0))</f>
        <v>0</v>
      </c>
      <c r="E467" s="49">
        <f>IF(D467=0,0,1/((1+IF('New Lease Yearly'!$H$4="Yearly",'New Lease Yearly'!$D$4,IF('New Lease Yearly'!$H$4="Quarterly",'New Lease Yearly'!$D$4/4,'New Lease Yearly'!$D$4/12)))^IF($E$17=1,A466,A467)))</f>
        <v>0</v>
      </c>
      <c r="F467" s="55">
        <f t="shared" si="76"/>
        <v>0</v>
      </c>
      <c r="G467" s="56"/>
      <c r="H467" s="38">
        <f t="shared" ref="H467:H530" si="82">H466+1</f>
        <v>451</v>
      </c>
      <c r="I467" s="9" t="str">
        <f t="shared" si="77"/>
        <v>-</v>
      </c>
      <c r="J467" s="47">
        <f>IF(H467&gt;'New Lease Yearly'!$E$4,0,M466)</f>
        <v>0</v>
      </c>
      <c r="K467" s="47">
        <f>IF(IF('New Lease Yearly'!$H$4="Yearly",J467*'New Lease Yearly'!$D$4,IF('New Lease Yearly'!$H$4="Quarterly",J467*('New Lease Yearly'!$D$4/4),J467*'New Lease Yearly'!$D$4/12))&gt;0,IF('New Lease Yearly'!$H$4="Yearly",J467*'New Lease Yearly'!$D$4,IF('New Lease Yearly'!$H$4="Quarterly",J467*('New Lease Yearly'!$D$4/4),J467*'New Lease Yearly'!$D$4/12)),-L467-J467)</f>
        <v>0</v>
      </c>
      <c r="L467" s="47">
        <f t="shared" si="78"/>
        <v>0</v>
      </c>
      <c r="M467" s="47">
        <f t="shared" si="79"/>
        <v>0</v>
      </c>
      <c r="N467" s="57"/>
      <c r="O467" s="38">
        <v>237</v>
      </c>
      <c r="P467" s="58">
        <f t="shared" ref="P467:P530" si="83">DATE(YEAR(P466)+1,MONTH(P466),DAY(P466))</f>
        <v>208191</v>
      </c>
      <c r="Q467" s="47">
        <f t="shared" ref="Q467:Q530" si="84">S466</f>
        <v>0</v>
      </c>
      <c r="R467" s="47">
        <f>IF(S466&lt;1,0,-'New Lease Yearly'!$K$4/'New Lease Yearly'!$L$4)</f>
        <v>0</v>
      </c>
      <c r="S467" s="47">
        <f t="shared" si="80"/>
        <v>0</v>
      </c>
      <c r="AE467"/>
      <c r="AF467" s="6"/>
    </row>
    <row r="468" spans="1:32" x14ac:dyDescent="0.25">
      <c r="A468" s="53">
        <f t="shared" si="81"/>
        <v>452</v>
      </c>
      <c r="B468" s="29">
        <f t="shared" si="75"/>
        <v>0</v>
      </c>
      <c r="C468" s="9" t="str">
        <f>IF(D468=0,"-",IF('New Lease Yearly'!$H$4="Yearly",EDATE(C467,12),IF('New Lease Yearly'!$H$4="Quarterly",EDATE(C467,3),EDATE(C467,1))))</f>
        <v>-</v>
      </c>
      <c r="D468" s="54">
        <f>IF(A468&gt;'New Lease Yearly'!$E$4,0,'New Lease Yearly'!$G$4)*((1+$M$4)^(((((IF($H$4="Yearly",ROUNDDOWN(IF(A468-($N$4)&lt;0,0,((A468-($N$4)/(($N$4))))/($N$4)),0),IF($H$4="Monthly",ROUNDDOWN(IF(A468-($N$4*12)&lt;0,0,((A468-(12*$N$4)/((12*$N$4))))/($N$4*12)),0),ROUNDDOWN(IF(A468-($N$4*4)&lt;0,0,((A468-(4*$N$4)/((4*$N$4))))/($N$4*4)),0)))))))))+(IF(A468=$E$4,$J$4,0))</f>
        <v>0</v>
      </c>
      <c r="E468" s="49">
        <f>IF(D468=0,0,1/((1+IF('New Lease Yearly'!$H$4="Yearly",'New Lease Yearly'!$D$4,IF('New Lease Yearly'!$H$4="Quarterly",'New Lease Yearly'!$D$4/4,'New Lease Yearly'!$D$4/12)))^IF($E$17=1,A467,A468)))</f>
        <v>0</v>
      </c>
      <c r="F468" s="55">
        <f t="shared" si="76"/>
        <v>0</v>
      </c>
      <c r="G468" s="56"/>
      <c r="H468" s="38">
        <f t="shared" si="82"/>
        <v>452</v>
      </c>
      <c r="I468" s="9" t="str">
        <f t="shared" si="77"/>
        <v>-</v>
      </c>
      <c r="J468" s="47">
        <f>IF(H468&gt;'New Lease Yearly'!$E$4,0,M467)</f>
        <v>0</v>
      </c>
      <c r="K468" s="47">
        <f>IF(IF('New Lease Yearly'!$H$4="Yearly",J468*'New Lease Yearly'!$D$4,IF('New Lease Yearly'!$H$4="Quarterly",J468*('New Lease Yearly'!$D$4/4),J468*'New Lease Yearly'!$D$4/12))&gt;0,IF('New Lease Yearly'!$H$4="Yearly",J468*'New Lease Yearly'!$D$4,IF('New Lease Yearly'!$H$4="Quarterly",J468*('New Lease Yearly'!$D$4/4),J468*'New Lease Yearly'!$D$4/12)),-L468-J468)</f>
        <v>0</v>
      </c>
      <c r="L468" s="47">
        <f t="shared" si="78"/>
        <v>0</v>
      </c>
      <c r="M468" s="47">
        <f t="shared" si="79"/>
        <v>0</v>
      </c>
      <c r="N468" s="57"/>
      <c r="O468" s="38">
        <v>237</v>
      </c>
      <c r="P468" s="58">
        <f t="shared" si="83"/>
        <v>208556</v>
      </c>
      <c r="Q468" s="47">
        <f t="shared" si="84"/>
        <v>0</v>
      </c>
      <c r="R468" s="47">
        <f>IF(S467&lt;1,0,-'New Lease Yearly'!$K$4/'New Lease Yearly'!$L$4)</f>
        <v>0</v>
      </c>
      <c r="S468" s="47">
        <f t="shared" si="80"/>
        <v>0</v>
      </c>
      <c r="AE468"/>
      <c r="AF468" s="6"/>
    </row>
    <row r="469" spans="1:32" x14ac:dyDescent="0.25">
      <c r="A469" s="53">
        <f t="shared" si="81"/>
        <v>453</v>
      </c>
      <c r="B469" s="29">
        <f t="shared" si="75"/>
        <v>0</v>
      </c>
      <c r="C469" s="9" t="str">
        <f>IF(D469=0,"-",IF('New Lease Yearly'!$H$4="Yearly",EDATE(C468,12),IF('New Lease Yearly'!$H$4="Quarterly",EDATE(C468,3),EDATE(C468,1))))</f>
        <v>-</v>
      </c>
      <c r="D469" s="54">
        <f>IF(A469&gt;'New Lease Yearly'!$E$4,0,'New Lease Yearly'!$G$4)*((1+$M$4)^(((((IF($H$4="Yearly",ROUNDDOWN(IF(A469-($N$4)&lt;0,0,((A469-($N$4)/(($N$4))))/($N$4)),0),IF($H$4="Monthly",ROUNDDOWN(IF(A469-($N$4*12)&lt;0,0,((A469-(12*$N$4)/((12*$N$4))))/($N$4*12)),0),ROUNDDOWN(IF(A469-($N$4*4)&lt;0,0,((A469-(4*$N$4)/((4*$N$4))))/($N$4*4)),0)))))))))+(IF(A469=$E$4,$J$4,0))</f>
        <v>0</v>
      </c>
      <c r="E469" s="49">
        <f>IF(D469=0,0,1/((1+IF('New Lease Yearly'!$H$4="Yearly",'New Lease Yearly'!$D$4,IF('New Lease Yearly'!$H$4="Quarterly",'New Lease Yearly'!$D$4/4,'New Lease Yearly'!$D$4/12)))^IF($E$17=1,A468,A469)))</f>
        <v>0</v>
      </c>
      <c r="F469" s="55">
        <f t="shared" si="76"/>
        <v>0</v>
      </c>
      <c r="G469" s="56"/>
      <c r="H469" s="38">
        <f t="shared" si="82"/>
        <v>453</v>
      </c>
      <c r="I469" s="9" t="str">
        <f t="shared" si="77"/>
        <v>-</v>
      </c>
      <c r="J469" s="47">
        <f>IF(H469&gt;'New Lease Yearly'!$E$4,0,M468)</f>
        <v>0</v>
      </c>
      <c r="K469" s="47">
        <f>IF(IF('New Lease Yearly'!$H$4="Yearly",J469*'New Lease Yearly'!$D$4,IF('New Lease Yearly'!$H$4="Quarterly",J469*('New Lease Yearly'!$D$4/4),J469*'New Lease Yearly'!$D$4/12))&gt;0,IF('New Lease Yearly'!$H$4="Yearly",J469*'New Lease Yearly'!$D$4,IF('New Lease Yearly'!$H$4="Quarterly",J469*('New Lease Yearly'!$D$4/4),J469*'New Lease Yearly'!$D$4/12)),-L469-J469)</f>
        <v>0</v>
      </c>
      <c r="L469" s="47">
        <f t="shared" si="78"/>
        <v>0</v>
      </c>
      <c r="M469" s="47">
        <f t="shared" si="79"/>
        <v>0</v>
      </c>
      <c r="N469" s="57"/>
      <c r="O469" s="38">
        <v>237</v>
      </c>
      <c r="P469" s="58">
        <f t="shared" si="83"/>
        <v>208921</v>
      </c>
      <c r="Q469" s="47">
        <f t="shared" si="84"/>
        <v>0</v>
      </c>
      <c r="R469" s="47">
        <f>IF(S468&lt;1,0,-'New Lease Yearly'!$K$4/'New Lease Yearly'!$L$4)</f>
        <v>0</v>
      </c>
      <c r="S469" s="47">
        <f t="shared" si="80"/>
        <v>0</v>
      </c>
      <c r="AE469"/>
      <c r="AF469" s="6"/>
    </row>
    <row r="470" spans="1:32" x14ac:dyDescent="0.25">
      <c r="A470" s="53">
        <f t="shared" si="81"/>
        <v>454</v>
      </c>
      <c r="B470" s="29">
        <f t="shared" si="75"/>
        <v>0</v>
      </c>
      <c r="C470" s="9" t="str">
        <f>IF(D470=0,"-",IF('New Lease Yearly'!$H$4="Yearly",EDATE(C469,12),IF('New Lease Yearly'!$H$4="Quarterly",EDATE(C469,3),EDATE(C469,1))))</f>
        <v>-</v>
      </c>
      <c r="D470" s="54">
        <f>IF(A470&gt;'New Lease Yearly'!$E$4,0,'New Lease Yearly'!$G$4)*((1+$M$4)^(((((IF($H$4="Yearly",ROUNDDOWN(IF(A470-($N$4)&lt;0,0,((A470-($N$4)/(($N$4))))/($N$4)),0),IF($H$4="Monthly",ROUNDDOWN(IF(A470-($N$4*12)&lt;0,0,((A470-(12*$N$4)/((12*$N$4))))/($N$4*12)),0),ROUNDDOWN(IF(A470-($N$4*4)&lt;0,0,((A470-(4*$N$4)/((4*$N$4))))/($N$4*4)),0)))))))))+(IF(A470=$E$4,$J$4,0))</f>
        <v>0</v>
      </c>
      <c r="E470" s="49">
        <f>IF(D470=0,0,1/((1+IF('New Lease Yearly'!$H$4="Yearly",'New Lease Yearly'!$D$4,IF('New Lease Yearly'!$H$4="Quarterly",'New Lease Yearly'!$D$4/4,'New Lease Yearly'!$D$4/12)))^IF($E$17=1,A469,A470)))</f>
        <v>0</v>
      </c>
      <c r="F470" s="55">
        <f t="shared" si="76"/>
        <v>0</v>
      </c>
      <c r="G470" s="56"/>
      <c r="H470" s="38">
        <f t="shared" si="82"/>
        <v>454</v>
      </c>
      <c r="I470" s="9" t="str">
        <f t="shared" si="77"/>
        <v>-</v>
      </c>
      <c r="J470" s="47">
        <f>IF(H470&gt;'New Lease Yearly'!$E$4,0,M469)</f>
        <v>0</v>
      </c>
      <c r="K470" s="47">
        <f>IF(IF('New Lease Yearly'!$H$4="Yearly",J470*'New Lease Yearly'!$D$4,IF('New Lease Yearly'!$H$4="Quarterly",J470*('New Lease Yearly'!$D$4/4),J470*'New Lease Yearly'!$D$4/12))&gt;0,IF('New Lease Yearly'!$H$4="Yearly",J470*'New Lease Yearly'!$D$4,IF('New Lease Yearly'!$H$4="Quarterly",J470*('New Lease Yearly'!$D$4/4),J470*'New Lease Yearly'!$D$4/12)),-L470-J470)</f>
        <v>0</v>
      </c>
      <c r="L470" s="47">
        <f t="shared" si="78"/>
        <v>0</v>
      </c>
      <c r="M470" s="47">
        <f t="shared" si="79"/>
        <v>0</v>
      </c>
      <c r="N470" s="57"/>
      <c r="O470" s="38">
        <v>237</v>
      </c>
      <c r="P470" s="58">
        <f t="shared" si="83"/>
        <v>209287</v>
      </c>
      <c r="Q470" s="47">
        <f t="shared" si="84"/>
        <v>0</v>
      </c>
      <c r="R470" s="47">
        <f>IF(S469&lt;1,0,-'New Lease Yearly'!$K$4/'New Lease Yearly'!$L$4)</f>
        <v>0</v>
      </c>
      <c r="S470" s="47">
        <f t="shared" si="80"/>
        <v>0</v>
      </c>
      <c r="AE470"/>
      <c r="AF470" s="6"/>
    </row>
    <row r="471" spans="1:32" x14ac:dyDescent="0.25">
      <c r="A471" s="53">
        <f t="shared" si="81"/>
        <v>455</v>
      </c>
      <c r="B471" s="29">
        <f t="shared" si="75"/>
        <v>0</v>
      </c>
      <c r="C471" s="9" t="str">
        <f>IF(D471=0,"-",IF('New Lease Yearly'!$H$4="Yearly",EDATE(C470,12),IF('New Lease Yearly'!$H$4="Quarterly",EDATE(C470,3),EDATE(C470,1))))</f>
        <v>-</v>
      </c>
      <c r="D471" s="54">
        <f>IF(A471&gt;'New Lease Yearly'!$E$4,0,'New Lease Yearly'!$G$4)*((1+$M$4)^(((((IF($H$4="Yearly",ROUNDDOWN(IF(A471-($N$4)&lt;0,0,((A471-($N$4)/(($N$4))))/($N$4)),0),IF($H$4="Monthly",ROUNDDOWN(IF(A471-($N$4*12)&lt;0,0,((A471-(12*$N$4)/((12*$N$4))))/($N$4*12)),0),ROUNDDOWN(IF(A471-($N$4*4)&lt;0,0,((A471-(4*$N$4)/((4*$N$4))))/($N$4*4)),0)))))))))+(IF(A471=$E$4,$J$4,0))</f>
        <v>0</v>
      </c>
      <c r="E471" s="49">
        <f>IF(D471=0,0,1/((1+IF('New Lease Yearly'!$H$4="Yearly",'New Lease Yearly'!$D$4,IF('New Lease Yearly'!$H$4="Quarterly",'New Lease Yearly'!$D$4/4,'New Lease Yearly'!$D$4/12)))^IF($E$17=1,A470,A471)))</f>
        <v>0</v>
      </c>
      <c r="F471" s="55">
        <f t="shared" si="76"/>
        <v>0</v>
      </c>
      <c r="G471" s="56"/>
      <c r="H471" s="38">
        <f t="shared" si="82"/>
        <v>455</v>
      </c>
      <c r="I471" s="9" t="str">
        <f t="shared" si="77"/>
        <v>-</v>
      </c>
      <c r="J471" s="47">
        <f>IF(H471&gt;'New Lease Yearly'!$E$4,0,M470)</f>
        <v>0</v>
      </c>
      <c r="K471" s="47">
        <f>IF(IF('New Lease Yearly'!$H$4="Yearly",J471*'New Lease Yearly'!$D$4,IF('New Lease Yearly'!$H$4="Quarterly",J471*('New Lease Yearly'!$D$4/4),J471*'New Lease Yearly'!$D$4/12))&gt;0,IF('New Lease Yearly'!$H$4="Yearly",J471*'New Lease Yearly'!$D$4,IF('New Lease Yearly'!$H$4="Quarterly",J471*('New Lease Yearly'!$D$4/4),J471*'New Lease Yearly'!$D$4/12)),-L471-J471)</f>
        <v>0</v>
      </c>
      <c r="L471" s="47">
        <f t="shared" si="78"/>
        <v>0</v>
      </c>
      <c r="M471" s="47">
        <f t="shared" si="79"/>
        <v>0</v>
      </c>
      <c r="N471" s="57"/>
      <c r="O471" s="38">
        <v>237</v>
      </c>
      <c r="P471" s="58">
        <f t="shared" si="83"/>
        <v>209652</v>
      </c>
      <c r="Q471" s="47">
        <f t="shared" si="84"/>
        <v>0</v>
      </c>
      <c r="R471" s="47">
        <f>IF(S470&lt;1,0,-'New Lease Yearly'!$K$4/'New Lease Yearly'!$L$4)</f>
        <v>0</v>
      </c>
      <c r="S471" s="47">
        <f t="shared" si="80"/>
        <v>0</v>
      </c>
      <c r="AE471"/>
      <c r="AF471" s="6"/>
    </row>
    <row r="472" spans="1:32" x14ac:dyDescent="0.25">
      <c r="A472" s="53">
        <f t="shared" si="81"/>
        <v>456</v>
      </c>
      <c r="B472" s="29">
        <f t="shared" si="75"/>
        <v>0</v>
      </c>
      <c r="C472" s="9" t="str">
        <f>IF(D472=0,"-",IF('New Lease Yearly'!$H$4="Yearly",EDATE(C471,12),IF('New Lease Yearly'!$H$4="Quarterly",EDATE(C471,3),EDATE(C471,1))))</f>
        <v>-</v>
      </c>
      <c r="D472" s="54">
        <f>IF(A472&gt;'New Lease Yearly'!$E$4,0,'New Lease Yearly'!$G$4)*((1+$M$4)^(((((IF($H$4="Yearly",ROUNDDOWN(IF(A472-($N$4)&lt;0,0,((A472-($N$4)/(($N$4))))/($N$4)),0),IF($H$4="Monthly",ROUNDDOWN(IF(A472-($N$4*12)&lt;0,0,((A472-(12*$N$4)/((12*$N$4))))/($N$4*12)),0),ROUNDDOWN(IF(A472-($N$4*4)&lt;0,0,((A472-(4*$N$4)/((4*$N$4))))/($N$4*4)),0)))))))))+(IF(A472=$E$4,$J$4,0))</f>
        <v>0</v>
      </c>
      <c r="E472" s="49">
        <f>IF(D472=0,0,1/((1+IF('New Lease Yearly'!$H$4="Yearly",'New Lease Yearly'!$D$4,IF('New Lease Yearly'!$H$4="Quarterly",'New Lease Yearly'!$D$4/4,'New Lease Yearly'!$D$4/12)))^IF($E$17=1,A471,A472)))</f>
        <v>0</v>
      </c>
      <c r="F472" s="55">
        <f t="shared" si="76"/>
        <v>0</v>
      </c>
      <c r="G472" s="56"/>
      <c r="H472" s="38">
        <f t="shared" si="82"/>
        <v>456</v>
      </c>
      <c r="I472" s="9" t="str">
        <f t="shared" si="77"/>
        <v>-</v>
      </c>
      <c r="J472" s="47">
        <f>IF(H472&gt;'New Lease Yearly'!$E$4,0,M471)</f>
        <v>0</v>
      </c>
      <c r="K472" s="47">
        <f>IF(IF('New Lease Yearly'!$H$4="Yearly",J472*'New Lease Yearly'!$D$4,IF('New Lease Yearly'!$H$4="Quarterly",J472*('New Lease Yearly'!$D$4/4),J472*'New Lease Yearly'!$D$4/12))&gt;0,IF('New Lease Yearly'!$H$4="Yearly",J472*'New Lease Yearly'!$D$4,IF('New Lease Yearly'!$H$4="Quarterly",J472*('New Lease Yearly'!$D$4/4),J472*'New Lease Yearly'!$D$4/12)),-L472-J472)</f>
        <v>0</v>
      </c>
      <c r="L472" s="47">
        <f t="shared" si="78"/>
        <v>0</v>
      </c>
      <c r="M472" s="47">
        <f t="shared" si="79"/>
        <v>0</v>
      </c>
      <c r="N472" s="57"/>
      <c r="O472" s="38">
        <v>237</v>
      </c>
      <c r="P472" s="58">
        <f t="shared" si="83"/>
        <v>210017</v>
      </c>
      <c r="Q472" s="47">
        <f t="shared" si="84"/>
        <v>0</v>
      </c>
      <c r="R472" s="47">
        <f>IF(S471&lt;1,0,-'New Lease Yearly'!$K$4/'New Lease Yearly'!$L$4)</f>
        <v>0</v>
      </c>
      <c r="S472" s="47">
        <f t="shared" si="80"/>
        <v>0</v>
      </c>
      <c r="AE472"/>
      <c r="AF472" s="6"/>
    </row>
    <row r="473" spans="1:32" x14ac:dyDescent="0.25">
      <c r="A473" s="53">
        <f t="shared" si="81"/>
        <v>457</v>
      </c>
      <c r="B473" s="29">
        <f t="shared" si="75"/>
        <v>0</v>
      </c>
      <c r="C473" s="9" t="str">
        <f>IF(D473=0,"-",IF('New Lease Yearly'!$H$4="Yearly",EDATE(C472,12),IF('New Lease Yearly'!$H$4="Quarterly",EDATE(C472,3),EDATE(C472,1))))</f>
        <v>-</v>
      </c>
      <c r="D473" s="54">
        <f>IF(A473&gt;'New Lease Yearly'!$E$4,0,'New Lease Yearly'!$G$4)*((1+$M$4)^(((((IF($H$4="Yearly",ROUNDDOWN(IF(A473-($N$4)&lt;0,0,((A473-($N$4)/(($N$4))))/($N$4)),0),IF($H$4="Monthly",ROUNDDOWN(IF(A473-($N$4*12)&lt;0,0,((A473-(12*$N$4)/((12*$N$4))))/($N$4*12)),0),ROUNDDOWN(IF(A473-($N$4*4)&lt;0,0,((A473-(4*$N$4)/((4*$N$4))))/($N$4*4)),0)))))))))+(IF(A473=$E$4,$J$4,0))</f>
        <v>0</v>
      </c>
      <c r="E473" s="49">
        <f>IF(D473=0,0,1/((1+IF('New Lease Yearly'!$H$4="Yearly",'New Lease Yearly'!$D$4,IF('New Lease Yearly'!$H$4="Quarterly",'New Lease Yearly'!$D$4/4,'New Lease Yearly'!$D$4/12)))^IF($E$17=1,A472,A473)))</f>
        <v>0</v>
      </c>
      <c r="F473" s="55">
        <f t="shared" si="76"/>
        <v>0</v>
      </c>
      <c r="G473" s="56"/>
      <c r="H473" s="38">
        <f t="shared" si="82"/>
        <v>457</v>
      </c>
      <c r="I473" s="9" t="str">
        <f t="shared" si="77"/>
        <v>-</v>
      </c>
      <c r="J473" s="47">
        <f>IF(H473&gt;'New Lease Yearly'!$E$4,0,M472)</f>
        <v>0</v>
      </c>
      <c r="K473" s="47">
        <f>IF(IF('New Lease Yearly'!$H$4="Yearly",J473*'New Lease Yearly'!$D$4,IF('New Lease Yearly'!$H$4="Quarterly",J473*('New Lease Yearly'!$D$4/4),J473*'New Lease Yearly'!$D$4/12))&gt;0,IF('New Lease Yearly'!$H$4="Yearly",J473*'New Lease Yearly'!$D$4,IF('New Lease Yearly'!$H$4="Quarterly",J473*('New Lease Yearly'!$D$4/4),J473*'New Lease Yearly'!$D$4/12)),-L473-J473)</f>
        <v>0</v>
      </c>
      <c r="L473" s="47">
        <f t="shared" si="78"/>
        <v>0</v>
      </c>
      <c r="M473" s="47">
        <f t="shared" si="79"/>
        <v>0</v>
      </c>
      <c r="N473" s="57"/>
      <c r="O473" s="38">
        <v>237</v>
      </c>
      <c r="P473" s="58">
        <f t="shared" si="83"/>
        <v>210382</v>
      </c>
      <c r="Q473" s="47">
        <f t="shared" si="84"/>
        <v>0</v>
      </c>
      <c r="R473" s="47">
        <f>IF(S472&lt;1,0,-'New Lease Yearly'!$K$4/'New Lease Yearly'!$L$4)</f>
        <v>0</v>
      </c>
      <c r="S473" s="47">
        <f t="shared" si="80"/>
        <v>0</v>
      </c>
      <c r="AE473"/>
      <c r="AF473" s="6"/>
    </row>
    <row r="474" spans="1:32" x14ac:dyDescent="0.25">
      <c r="A474" s="53">
        <f t="shared" si="81"/>
        <v>458</v>
      </c>
      <c r="B474" s="29">
        <f t="shared" si="75"/>
        <v>0</v>
      </c>
      <c r="C474" s="9" t="str">
        <f>IF(D474=0,"-",IF('New Lease Yearly'!$H$4="Yearly",EDATE(C473,12),IF('New Lease Yearly'!$H$4="Quarterly",EDATE(C473,3),EDATE(C473,1))))</f>
        <v>-</v>
      </c>
      <c r="D474" s="54">
        <f>IF(A474&gt;'New Lease Yearly'!$E$4,0,'New Lease Yearly'!$G$4)*((1+$M$4)^(((((IF($H$4="Yearly",ROUNDDOWN(IF(A474-($N$4)&lt;0,0,((A474-($N$4)/(($N$4))))/($N$4)),0),IF($H$4="Monthly",ROUNDDOWN(IF(A474-($N$4*12)&lt;0,0,((A474-(12*$N$4)/((12*$N$4))))/($N$4*12)),0),ROUNDDOWN(IF(A474-($N$4*4)&lt;0,0,((A474-(4*$N$4)/((4*$N$4))))/($N$4*4)),0)))))))))+(IF(A474=$E$4,$J$4,0))</f>
        <v>0</v>
      </c>
      <c r="E474" s="49">
        <f>IF(D474=0,0,1/((1+IF('New Lease Yearly'!$H$4="Yearly",'New Lease Yearly'!$D$4,IF('New Lease Yearly'!$H$4="Quarterly",'New Lease Yearly'!$D$4/4,'New Lease Yearly'!$D$4/12)))^IF($E$17=1,A473,A474)))</f>
        <v>0</v>
      </c>
      <c r="F474" s="55">
        <f t="shared" si="76"/>
        <v>0</v>
      </c>
      <c r="G474" s="56"/>
      <c r="H474" s="38">
        <f t="shared" si="82"/>
        <v>458</v>
      </c>
      <c r="I474" s="9" t="str">
        <f t="shared" si="77"/>
        <v>-</v>
      </c>
      <c r="J474" s="47">
        <f>IF(H474&gt;'New Lease Yearly'!$E$4,0,M473)</f>
        <v>0</v>
      </c>
      <c r="K474" s="47">
        <f>IF(IF('New Lease Yearly'!$H$4="Yearly",J474*'New Lease Yearly'!$D$4,IF('New Lease Yearly'!$H$4="Quarterly",J474*('New Lease Yearly'!$D$4/4),J474*'New Lease Yearly'!$D$4/12))&gt;0,IF('New Lease Yearly'!$H$4="Yearly",J474*'New Lease Yearly'!$D$4,IF('New Lease Yearly'!$H$4="Quarterly",J474*('New Lease Yearly'!$D$4/4),J474*'New Lease Yearly'!$D$4/12)),-L474-J474)</f>
        <v>0</v>
      </c>
      <c r="L474" s="47">
        <f t="shared" si="78"/>
        <v>0</v>
      </c>
      <c r="M474" s="47">
        <f t="shared" si="79"/>
        <v>0</v>
      </c>
      <c r="N474" s="57"/>
      <c r="O474" s="38">
        <v>237</v>
      </c>
      <c r="P474" s="58">
        <f t="shared" si="83"/>
        <v>210748</v>
      </c>
      <c r="Q474" s="47">
        <f t="shared" si="84"/>
        <v>0</v>
      </c>
      <c r="R474" s="47">
        <f>IF(S473&lt;1,0,-'New Lease Yearly'!$K$4/'New Lease Yearly'!$L$4)</f>
        <v>0</v>
      </c>
      <c r="S474" s="47">
        <f t="shared" si="80"/>
        <v>0</v>
      </c>
      <c r="AE474"/>
      <c r="AF474" s="6"/>
    </row>
    <row r="475" spans="1:32" x14ac:dyDescent="0.25">
      <c r="A475" s="53">
        <f t="shared" si="81"/>
        <v>459</v>
      </c>
      <c r="B475" s="29">
        <f t="shared" si="75"/>
        <v>0</v>
      </c>
      <c r="C475" s="9" t="str">
        <f>IF(D475=0,"-",IF('New Lease Yearly'!$H$4="Yearly",EDATE(C474,12),IF('New Lease Yearly'!$H$4="Quarterly",EDATE(C474,3),EDATE(C474,1))))</f>
        <v>-</v>
      </c>
      <c r="D475" s="54">
        <f>IF(A475&gt;'New Lease Yearly'!$E$4,0,'New Lease Yearly'!$G$4)*((1+$M$4)^(((((IF($H$4="Yearly",ROUNDDOWN(IF(A475-($N$4)&lt;0,0,((A475-($N$4)/(($N$4))))/($N$4)),0),IF($H$4="Monthly",ROUNDDOWN(IF(A475-($N$4*12)&lt;0,0,((A475-(12*$N$4)/((12*$N$4))))/($N$4*12)),0),ROUNDDOWN(IF(A475-($N$4*4)&lt;0,0,((A475-(4*$N$4)/((4*$N$4))))/($N$4*4)),0)))))))))+(IF(A475=$E$4,$J$4,0))</f>
        <v>0</v>
      </c>
      <c r="E475" s="49">
        <f>IF(D475=0,0,1/((1+IF('New Lease Yearly'!$H$4="Yearly",'New Lease Yearly'!$D$4,IF('New Lease Yearly'!$H$4="Quarterly",'New Lease Yearly'!$D$4/4,'New Lease Yearly'!$D$4/12)))^IF($E$17=1,A474,A475)))</f>
        <v>0</v>
      </c>
      <c r="F475" s="55">
        <f t="shared" si="76"/>
        <v>0</v>
      </c>
      <c r="G475" s="56"/>
      <c r="H475" s="38">
        <f t="shared" si="82"/>
        <v>459</v>
      </c>
      <c r="I475" s="9" t="str">
        <f t="shared" si="77"/>
        <v>-</v>
      </c>
      <c r="J475" s="47">
        <f>IF(H475&gt;'New Lease Yearly'!$E$4,0,M474)</f>
        <v>0</v>
      </c>
      <c r="K475" s="47">
        <f>IF(IF('New Lease Yearly'!$H$4="Yearly",J475*'New Lease Yearly'!$D$4,IF('New Lease Yearly'!$H$4="Quarterly",J475*('New Lease Yearly'!$D$4/4),J475*'New Lease Yearly'!$D$4/12))&gt;0,IF('New Lease Yearly'!$H$4="Yearly",J475*'New Lease Yearly'!$D$4,IF('New Lease Yearly'!$H$4="Quarterly",J475*('New Lease Yearly'!$D$4/4),J475*'New Lease Yearly'!$D$4/12)),-L475-J475)</f>
        <v>0</v>
      </c>
      <c r="L475" s="47">
        <f t="shared" si="78"/>
        <v>0</v>
      </c>
      <c r="M475" s="47">
        <f t="shared" si="79"/>
        <v>0</v>
      </c>
      <c r="N475" s="57"/>
      <c r="O475" s="38">
        <v>237</v>
      </c>
      <c r="P475" s="58">
        <f t="shared" si="83"/>
        <v>211113</v>
      </c>
      <c r="Q475" s="47">
        <f t="shared" si="84"/>
        <v>0</v>
      </c>
      <c r="R475" s="47">
        <f>IF(S474&lt;1,0,-'New Lease Yearly'!$K$4/'New Lease Yearly'!$L$4)</f>
        <v>0</v>
      </c>
      <c r="S475" s="47">
        <f t="shared" si="80"/>
        <v>0</v>
      </c>
      <c r="AE475"/>
      <c r="AF475" s="6"/>
    </row>
    <row r="476" spans="1:32" x14ac:dyDescent="0.25">
      <c r="A476" s="53">
        <f t="shared" si="81"/>
        <v>460</v>
      </c>
      <c r="B476" s="29">
        <f t="shared" si="75"/>
        <v>0</v>
      </c>
      <c r="C476" s="9" t="str">
        <f>IF(D476=0,"-",IF('New Lease Yearly'!$H$4="Yearly",EDATE(C475,12),IF('New Lease Yearly'!$H$4="Quarterly",EDATE(C475,3),EDATE(C475,1))))</f>
        <v>-</v>
      </c>
      <c r="D476" s="54">
        <f>IF(A476&gt;'New Lease Yearly'!$E$4,0,'New Lease Yearly'!$G$4)*((1+$M$4)^(((((IF($H$4="Yearly",ROUNDDOWN(IF(A476-($N$4)&lt;0,0,((A476-($N$4)/(($N$4))))/($N$4)),0),IF($H$4="Monthly",ROUNDDOWN(IF(A476-($N$4*12)&lt;0,0,((A476-(12*$N$4)/((12*$N$4))))/($N$4*12)),0),ROUNDDOWN(IF(A476-($N$4*4)&lt;0,0,((A476-(4*$N$4)/((4*$N$4))))/($N$4*4)),0)))))))))+(IF(A476=$E$4,$J$4,0))</f>
        <v>0</v>
      </c>
      <c r="E476" s="49">
        <f>IF(D476=0,0,1/((1+IF('New Lease Yearly'!$H$4="Yearly",'New Lease Yearly'!$D$4,IF('New Lease Yearly'!$H$4="Quarterly",'New Lease Yearly'!$D$4/4,'New Lease Yearly'!$D$4/12)))^IF($E$17=1,A475,A476)))</f>
        <v>0</v>
      </c>
      <c r="F476" s="55">
        <f t="shared" si="76"/>
        <v>0</v>
      </c>
      <c r="G476" s="56"/>
      <c r="H476" s="38">
        <f t="shared" si="82"/>
        <v>460</v>
      </c>
      <c r="I476" s="9" t="str">
        <f t="shared" si="77"/>
        <v>-</v>
      </c>
      <c r="J476" s="47">
        <f>IF(H476&gt;'New Lease Yearly'!$E$4,0,M475)</f>
        <v>0</v>
      </c>
      <c r="K476" s="47">
        <f>IF(IF('New Lease Yearly'!$H$4="Yearly",J476*'New Lease Yearly'!$D$4,IF('New Lease Yearly'!$H$4="Quarterly",J476*('New Lease Yearly'!$D$4/4),J476*'New Lease Yearly'!$D$4/12))&gt;0,IF('New Lease Yearly'!$H$4="Yearly",J476*'New Lease Yearly'!$D$4,IF('New Lease Yearly'!$H$4="Quarterly",J476*('New Lease Yearly'!$D$4/4),J476*'New Lease Yearly'!$D$4/12)),-L476-J476)</f>
        <v>0</v>
      </c>
      <c r="L476" s="47">
        <f t="shared" si="78"/>
        <v>0</v>
      </c>
      <c r="M476" s="47">
        <f t="shared" si="79"/>
        <v>0</v>
      </c>
      <c r="N476" s="57"/>
      <c r="O476" s="38">
        <v>237</v>
      </c>
      <c r="P476" s="58">
        <f t="shared" si="83"/>
        <v>211478</v>
      </c>
      <c r="Q476" s="47">
        <f t="shared" si="84"/>
        <v>0</v>
      </c>
      <c r="R476" s="47">
        <f>IF(S475&lt;1,0,-'New Lease Yearly'!$K$4/'New Lease Yearly'!$L$4)</f>
        <v>0</v>
      </c>
      <c r="S476" s="47">
        <f t="shared" si="80"/>
        <v>0</v>
      </c>
      <c r="AE476"/>
      <c r="AF476" s="6"/>
    </row>
    <row r="477" spans="1:32" x14ac:dyDescent="0.25">
      <c r="A477" s="53">
        <f t="shared" si="81"/>
        <v>461</v>
      </c>
      <c r="B477" s="29">
        <f t="shared" si="75"/>
        <v>0</v>
      </c>
      <c r="C477" s="9" t="str">
        <f>IF(D477=0,"-",IF('New Lease Yearly'!$H$4="Yearly",EDATE(C476,12),IF('New Lease Yearly'!$H$4="Quarterly",EDATE(C476,3),EDATE(C476,1))))</f>
        <v>-</v>
      </c>
      <c r="D477" s="54">
        <f>IF(A477&gt;'New Lease Yearly'!$E$4,0,'New Lease Yearly'!$G$4)*((1+$M$4)^(((((IF($H$4="Yearly",ROUNDDOWN(IF(A477-($N$4)&lt;0,0,((A477-($N$4)/(($N$4))))/($N$4)),0),IF($H$4="Monthly",ROUNDDOWN(IF(A477-($N$4*12)&lt;0,0,((A477-(12*$N$4)/((12*$N$4))))/($N$4*12)),0),ROUNDDOWN(IF(A477-($N$4*4)&lt;0,0,((A477-(4*$N$4)/((4*$N$4))))/($N$4*4)),0)))))))))+(IF(A477=$E$4,$J$4,0))</f>
        <v>0</v>
      </c>
      <c r="E477" s="49">
        <f>IF(D477=0,0,1/((1+IF('New Lease Yearly'!$H$4="Yearly",'New Lease Yearly'!$D$4,IF('New Lease Yearly'!$H$4="Quarterly",'New Lease Yearly'!$D$4/4,'New Lease Yearly'!$D$4/12)))^IF($E$17=1,A476,A477)))</f>
        <v>0</v>
      </c>
      <c r="F477" s="55">
        <f t="shared" si="76"/>
        <v>0</v>
      </c>
      <c r="G477" s="56"/>
      <c r="H477" s="38">
        <f t="shared" si="82"/>
        <v>461</v>
      </c>
      <c r="I477" s="9" t="str">
        <f t="shared" si="77"/>
        <v>-</v>
      </c>
      <c r="J477" s="47">
        <f>IF(H477&gt;'New Lease Yearly'!$E$4,0,M476)</f>
        <v>0</v>
      </c>
      <c r="K477" s="47">
        <f>IF(IF('New Lease Yearly'!$H$4="Yearly",J477*'New Lease Yearly'!$D$4,IF('New Lease Yearly'!$H$4="Quarterly",J477*('New Lease Yearly'!$D$4/4),J477*'New Lease Yearly'!$D$4/12))&gt;0,IF('New Lease Yearly'!$H$4="Yearly",J477*'New Lease Yearly'!$D$4,IF('New Lease Yearly'!$H$4="Quarterly",J477*('New Lease Yearly'!$D$4/4),J477*'New Lease Yearly'!$D$4/12)),-L477-J477)</f>
        <v>0</v>
      </c>
      <c r="L477" s="47">
        <f t="shared" si="78"/>
        <v>0</v>
      </c>
      <c r="M477" s="47">
        <f t="shared" si="79"/>
        <v>0</v>
      </c>
      <c r="N477" s="57"/>
      <c r="O477" s="38">
        <v>237</v>
      </c>
      <c r="P477" s="58">
        <f t="shared" si="83"/>
        <v>211843</v>
      </c>
      <c r="Q477" s="47">
        <f t="shared" si="84"/>
        <v>0</v>
      </c>
      <c r="R477" s="47">
        <f>IF(S476&lt;1,0,-'New Lease Yearly'!$K$4/'New Lease Yearly'!$L$4)</f>
        <v>0</v>
      </c>
      <c r="S477" s="47">
        <f t="shared" si="80"/>
        <v>0</v>
      </c>
      <c r="AE477"/>
      <c r="AF477" s="6"/>
    </row>
    <row r="478" spans="1:32" x14ac:dyDescent="0.25">
      <c r="A478" s="53">
        <f t="shared" si="81"/>
        <v>462</v>
      </c>
      <c r="B478" s="29">
        <f t="shared" si="75"/>
        <v>0</v>
      </c>
      <c r="C478" s="9" t="str">
        <f>IF(D478=0,"-",IF('New Lease Yearly'!$H$4="Yearly",EDATE(C477,12),IF('New Lease Yearly'!$H$4="Quarterly",EDATE(C477,3),EDATE(C477,1))))</f>
        <v>-</v>
      </c>
      <c r="D478" s="54">
        <f>IF(A478&gt;'New Lease Yearly'!$E$4,0,'New Lease Yearly'!$G$4)*((1+$M$4)^(((((IF($H$4="Yearly",ROUNDDOWN(IF(A478-($N$4)&lt;0,0,((A478-($N$4)/(($N$4))))/($N$4)),0),IF($H$4="Monthly",ROUNDDOWN(IF(A478-($N$4*12)&lt;0,0,((A478-(12*$N$4)/((12*$N$4))))/($N$4*12)),0),ROUNDDOWN(IF(A478-($N$4*4)&lt;0,0,((A478-(4*$N$4)/((4*$N$4))))/($N$4*4)),0)))))))))+(IF(A478=$E$4,$J$4,0))</f>
        <v>0</v>
      </c>
      <c r="E478" s="49">
        <f>IF(D478=0,0,1/((1+IF('New Lease Yearly'!$H$4="Yearly",'New Lease Yearly'!$D$4,IF('New Lease Yearly'!$H$4="Quarterly",'New Lease Yearly'!$D$4/4,'New Lease Yearly'!$D$4/12)))^IF($E$17=1,A477,A478)))</f>
        <v>0</v>
      </c>
      <c r="F478" s="55">
        <f t="shared" si="76"/>
        <v>0</v>
      </c>
      <c r="G478" s="56"/>
      <c r="H478" s="38">
        <f t="shared" si="82"/>
        <v>462</v>
      </c>
      <c r="I478" s="9" t="str">
        <f t="shared" si="77"/>
        <v>-</v>
      </c>
      <c r="J478" s="47">
        <f>IF(H478&gt;'New Lease Yearly'!$E$4,0,M477)</f>
        <v>0</v>
      </c>
      <c r="K478" s="47">
        <f>IF(IF('New Lease Yearly'!$H$4="Yearly",J478*'New Lease Yearly'!$D$4,IF('New Lease Yearly'!$H$4="Quarterly",J478*('New Lease Yearly'!$D$4/4),J478*'New Lease Yearly'!$D$4/12))&gt;0,IF('New Lease Yearly'!$H$4="Yearly",J478*'New Lease Yearly'!$D$4,IF('New Lease Yearly'!$H$4="Quarterly",J478*('New Lease Yearly'!$D$4/4),J478*'New Lease Yearly'!$D$4/12)),-L478-J478)</f>
        <v>0</v>
      </c>
      <c r="L478" s="47">
        <f t="shared" si="78"/>
        <v>0</v>
      </c>
      <c r="M478" s="47">
        <f t="shared" si="79"/>
        <v>0</v>
      </c>
      <c r="N478" s="57"/>
      <c r="O478" s="38">
        <v>237</v>
      </c>
      <c r="P478" s="58">
        <f t="shared" si="83"/>
        <v>212209</v>
      </c>
      <c r="Q478" s="47">
        <f t="shared" si="84"/>
        <v>0</v>
      </c>
      <c r="R478" s="47">
        <f>IF(S477&lt;1,0,-'New Lease Yearly'!$K$4/'New Lease Yearly'!$L$4)</f>
        <v>0</v>
      </c>
      <c r="S478" s="47">
        <f t="shared" si="80"/>
        <v>0</v>
      </c>
      <c r="AE478"/>
      <c r="AF478" s="6"/>
    </row>
    <row r="479" spans="1:32" x14ac:dyDescent="0.25">
      <c r="A479" s="53">
        <f t="shared" si="81"/>
        <v>463</v>
      </c>
      <c r="B479" s="29">
        <f t="shared" si="75"/>
        <v>0</v>
      </c>
      <c r="C479" s="9" t="str">
        <f>IF(D479=0,"-",IF('New Lease Yearly'!$H$4="Yearly",EDATE(C478,12),IF('New Lease Yearly'!$H$4="Quarterly",EDATE(C478,3),EDATE(C478,1))))</f>
        <v>-</v>
      </c>
      <c r="D479" s="54">
        <f>IF(A479&gt;'New Lease Yearly'!$E$4,0,'New Lease Yearly'!$G$4)*((1+$M$4)^(((((IF($H$4="Yearly",ROUNDDOWN(IF(A479-($N$4)&lt;0,0,((A479-($N$4)/(($N$4))))/($N$4)),0),IF($H$4="Monthly",ROUNDDOWN(IF(A479-($N$4*12)&lt;0,0,((A479-(12*$N$4)/((12*$N$4))))/($N$4*12)),0),ROUNDDOWN(IF(A479-($N$4*4)&lt;0,0,((A479-(4*$N$4)/((4*$N$4))))/($N$4*4)),0)))))))))+(IF(A479=$E$4,$J$4,0))</f>
        <v>0</v>
      </c>
      <c r="E479" s="49">
        <f>IF(D479=0,0,1/((1+IF('New Lease Yearly'!$H$4="Yearly",'New Lease Yearly'!$D$4,IF('New Lease Yearly'!$H$4="Quarterly",'New Lease Yearly'!$D$4/4,'New Lease Yearly'!$D$4/12)))^IF($E$17=1,A478,A479)))</f>
        <v>0</v>
      </c>
      <c r="F479" s="55">
        <f t="shared" si="76"/>
        <v>0</v>
      </c>
      <c r="G479" s="56"/>
      <c r="H479" s="38">
        <f t="shared" si="82"/>
        <v>463</v>
      </c>
      <c r="I479" s="9" t="str">
        <f t="shared" si="77"/>
        <v>-</v>
      </c>
      <c r="J479" s="47">
        <f>IF(H479&gt;'New Lease Yearly'!$E$4,0,M478)</f>
        <v>0</v>
      </c>
      <c r="K479" s="47">
        <f>IF(IF('New Lease Yearly'!$H$4="Yearly",J479*'New Lease Yearly'!$D$4,IF('New Lease Yearly'!$H$4="Quarterly",J479*('New Lease Yearly'!$D$4/4),J479*'New Lease Yearly'!$D$4/12))&gt;0,IF('New Lease Yearly'!$H$4="Yearly",J479*'New Lease Yearly'!$D$4,IF('New Lease Yearly'!$H$4="Quarterly",J479*('New Lease Yearly'!$D$4/4),J479*'New Lease Yearly'!$D$4/12)),-L479-J479)</f>
        <v>0</v>
      </c>
      <c r="L479" s="47">
        <f t="shared" si="78"/>
        <v>0</v>
      </c>
      <c r="M479" s="47">
        <f t="shared" si="79"/>
        <v>0</v>
      </c>
      <c r="N479" s="57"/>
      <c r="O479" s="38">
        <v>237</v>
      </c>
      <c r="P479" s="58">
        <f t="shared" si="83"/>
        <v>212574</v>
      </c>
      <c r="Q479" s="47">
        <f t="shared" si="84"/>
        <v>0</v>
      </c>
      <c r="R479" s="47">
        <f>IF(S478&lt;1,0,-'New Lease Yearly'!$K$4/'New Lease Yearly'!$L$4)</f>
        <v>0</v>
      </c>
      <c r="S479" s="47">
        <f t="shared" si="80"/>
        <v>0</v>
      </c>
      <c r="AE479"/>
      <c r="AF479" s="6"/>
    </row>
    <row r="480" spans="1:32" x14ac:dyDescent="0.25">
      <c r="A480" s="53">
        <f t="shared" si="81"/>
        <v>464</v>
      </c>
      <c r="B480" s="29">
        <f t="shared" si="75"/>
        <v>0</v>
      </c>
      <c r="C480" s="9" t="str">
        <f>IF(D480=0,"-",IF('New Lease Yearly'!$H$4="Yearly",EDATE(C479,12),IF('New Lease Yearly'!$H$4="Quarterly",EDATE(C479,3),EDATE(C479,1))))</f>
        <v>-</v>
      </c>
      <c r="D480" s="54">
        <f>IF(A480&gt;'New Lease Yearly'!$E$4,0,'New Lease Yearly'!$G$4)*((1+$M$4)^(((((IF($H$4="Yearly",ROUNDDOWN(IF(A480-($N$4)&lt;0,0,((A480-($N$4)/(($N$4))))/($N$4)),0),IF($H$4="Monthly",ROUNDDOWN(IF(A480-($N$4*12)&lt;0,0,((A480-(12*$N$4)/((12*$N$4))))/($N$4*12)),0),ROUNDDOWN(IF(A480-($N$4*4)&lt;0,0,((A480-(4*$N$4)/((4*$N$4))))/($N$4*4)),0)))))))))+(IF(A480=$E$4,$J$4,0))</f>
        <v>0</v>
      </c>
      <c r="E480" s="49">
        <f>IF(D480=0,0,1/((1+IF('New Lease Yearly'!$H$4="Yearly",'New Lease Yearly'!$D$4,IF('New Lease Yearly'!$H$4="Quarterly",'New Lease Yearly'!$D$4/4,'New Lease Yearly'!$D$4/12)))^IF($E$17=1,A479,A480)))</f>
        <v>0</v>
      </c>
      <c r="F480" s="55">
        <f t="shared" si="76"/>
        <v>0</v>
      </c>
      <c r="G480" s="56"/>
      <c r="H480" s="38">
        <f t="shared" si="82"/>
        <v>464</v>
      </c>
      <c r="I480" s="9" t="str">
        <f t="shared" si="77"/>
        <v>-</v>
      </c>
      <c r="J480" s="47">
        <f>IF(H480&gt;'New Lease Yearly'!$E$4,0,M479)</f>
        <v>0</v>
      </c>
      <c r="K480" s="47">
        <f>IF(IF('New Lease Yearly'!$H$4="Yearly",J480*'New Lease Yearly'!$D$4,IF('New Lease Yearly'!$H$4="Quarterly",J480*('New Lease Yearly'!$D$4/4),J480*'New Lease Yearly'!$D$4/12))&gt;0,IF('New Lease Yearly'!$H$4="Yearly",J480*'New Lease Yearly'!$D$4,IF('New Lease Yearly'!$H$4="Quarterly",J480*('New Lease Yearly'!$D$4/4),J480*'New Lease Yearly'!$D$4/12)),-L480-J480)</f>
        <v>0</v>
      </c>
      <c r="L480" s="47">
        <f t="shared" si="78"/>
        <v>0</v>
      </c>
      <c r="M480" s="47">
        <f t="shared" si="79"/>
        <v>0</v>
      </c>
      <c r="N480" s="57"/>
      <c r="O480" s="38">
        <v>237</v>
      </c>
      <c r="P480" s="58">
        <f t="shared" si="83"/>
        <v>212939</v>
      </c>
      <c r="Q480" s="47">
        <f t="shared" si="84"/>
        <v>0</v>
      </c>
      <c r="R480" s="47">
        <f>IF(S479&lt;1,0,-'New Lease Yearly'!$K$4/'New Lease Yearly'!$L$4)</f>
        <v>0</v>
      </c>
      <c r="S480" s="47">
        <f t="shared" si="80"/>
        <v>0</v>
      </c>
      <c r="AE480"/>
      <c r="AF480" s="6"/>
    </row>
    <row r="481" spans="1:32" x14ac:dyDescent="0.25">
      <c r="A481" s="53">
        <f t="shared" si="81"/>
        <v>465</v>
      </c>
      <c r="B481" s="29">
        <f t="shared" si="75"/>
        <v>0</v>
      </c>
      <c r="C481" s="9" t="str">
        <f>IF(D481=0,"-",IF('New Lease Yearly'!$H$4="Yearly",EDATE(C480,12),IF('New Lease Yearly'!$H$4="Quarterly",EDATE(C480,3),EDATE(C480,1))))</f>
        <v>-</v>
      </c>
      <c r="D481" s="54">
        <f>IF(A481&gt;'New Lease Yearly'!$E$4,0,'New Lease Yearly'!$G$4)*((1+$M$4)^(((((IF($H$4="Yearly",ROUNDDOWN(IF(A481-($N$4)&lt;0,0,((A481-($N$4)/(($N$4))))/($N$4)),0),IF($H$4="Monthly",ROUNDDOWN(IF(A481-($N$4*12)&lt;0,0,((A481-(12*$N$4)/((12*$N$4))))/($N$4*12)),0),ROUNDDOWN(IF(A481-($N$4*4)&lt;0,0,((A481-(4*$N$4)/((4*$N$4))))/($N$4*4)),0)))))))))+(IF(A481=$E$4,$J$4,0))</f>
        <v>0</v>
      </c>
      <c r="E481" s="49">
        <f>IF(D481=0,0,1/((1+IF('New Lease Yearly'!$H$4="Yearly",'New Lease Yearly'!$D$4,IF('New Lease Yearly'!$H$4="Quarterly",'New Lease Yearly'!$D$4/4,'New Lease Yearly'!$D$4/12)))^IF($E$17=1,A480,A481)))</f>
        <v>0</v>
      </c>
      <c r="F481" s="55">
        <f t="shared" si="76"/>
        <v>0</v>
      </c>
      <c r="G481" s="56"/>
      <c r="H481" s="38">
        <f t="shared" si="82"/>
        <v>465</v>
      </c>
      <c r="I481" s="9" t="str">
        <f t="shared" si="77"/>
        <v>-</v>
      </c>
      <c r="J481" s="47">
        <f>IF(H481&gt;'New Lease Yearly'!$E$4,0,M480)</f>
        <v>0</v>
      </c>
      <c r="K481" s="47">
        <f>IF(IF('New Lease Yearly'!$H$4="Yearly",J481*'New Lease Yearly'!$D$4,IF('New Lease Yearly'!$H$4="Quarterly",J481*('New Lease Yearly'!$D$4/4),J481*'New Lease Yearly'!$D$4/12))&gt;0,IF('New Lease Yearly'!$H$4="Yearly",J481*'New Lease Yearly'!$D$4,IF('New Lease Yearly'!$H$4="Quarterly",J481*('New Lease Yearly'!$D$4/4),J481*'New Lease Yearly'!$D$4/12)),-L481-J481)</f>
        <v>0</v>
      </c>
      <c r="L481" s="47">
        <f t="shared" si="78"/>
        <v>0</v>
      </c>
      <c r="M481" s="47">
        <f t="shared" si="79"/>
        <v>0</v>
      </c>
      <c r="N481" s="57"/>
      <c r="O481" s="38">
        <v>237</v>
      </c>
      <c r="P481" s="58">
        <f t="shared" si="83"/>
        <v>213304</v>
      </c>
      <c r="Q481" s="47">
        <f t="shared" si="84"/>
        <v>0</v>
      </c>
      <c r="R481" s="47">
        <f>IF(S480&lt;1,0,-'New Lease Yearly'!$K$4/'New Lease Yearly'!$L$4)</f>
        <v>0</v>
      </c>
      <c r="S481" s="47">
        <f t="shared" si="80"/>
        <v>0</v>
      </c>
      <c r="AE481"/>
      <c r="AF481" s="6"/>
    </row>
    <row r="482" spans="1:32" x14ac:dyDescent="0.25">
      <c r="A482" s="53">
        <f t="shared" si="81"/>
        <v>466</v>
      </c>
      <c r="B482" s="29">
        <f t="shared" si="75"/>
        <v>0</v>
      </c>
      <c r="C482" s="9" t="str">
        <f>IF(D482=0,"-",IF('New Lease Yearly'!$H$4="Yearly",EDATE(C481,12),IF('New Lease Yearly'!$H$4="Quarterly",EDATE(C481,3),EDATE(C481,1))))</f>
        <v>-</v>
      </c>
      <c r="D482" s="54">
        <f>IF(A482&gt;'New Lease Yearly'!$E$4,0,'New Lease Yearly'!$G$4)*((1+$M$4)^(((((IF($H$4="Yearly",ROUNDDOWN(IF(A482-($N$4)&lt;0,0,((A482-($N$4)/(($N$4))))/($N$4)),0),IF($H$4="Monthly",ROUNDDOWN(IF(A482-($N$4*12)&lt;0,0,((A482-(12*$N$4)/((12*$N$4))))/($N$4*12)),0),ROUNDDOWN(IF(A482-($N$4*4)&lt;0,0,((A482-(4*$N$4)/((4*$N$4))))/($N$4*4)),0)))))))))+(IF(A482=$E$4,$J$4,0))</f>
        <v>0</v>
      </c>
      <c r="E482" s="49">
        <f>IF(D482=0,0,1/((1+IF('New Lease Yearly'!$H$4="Yearly",'New Lease Yearly'!$D$4,IF('New Lease Yearly'!$H$4="Quarterly",'New Lease Yearly'!$D$4/4,'New Lease Yearly'!$D$4/12)))^IF($E$17=1,A481,A482)))</f>
        <v>0</v>
      </c>
      <c r="F482" s="55">
        <f t="shared" si="76"/>
        <v>0</v>
      </c>
      <c r="G482" s="56"/>
      <c r="H482" s="38">
        <f t="shared" si="82"/>
        <v>466</v>
      </c>
      <c r="I482" s="9" t="str">
        <f t="shared" si="77"/>
        <v>-</v>
      </c>
      <c r="J482" s="47">
        <f>IF(H482&gt;'New Lease Yearly'!$E$4,0,M481)</f>
        <v>0</v>
      </c>
      <c r="K482" s="47">
        <f>IF(IF('New Lease Yearly'!$H$4="Yearly",J482*'New Lease Yearly'!$D$4,IF('New Lease Yearly'!$H$4="Quarterly",J482*('New Lease Yearly'!$D$4/4),J482*'New Lease Yearly'!$D$4/12))&gt;0,IF('New Lease Yearly'!$H$4="Yearly",J482*'New Lease Yearly'!$D$4,IF('New Lease Yearly'!$H$4="Quarterly",J482*('New Lease Yearly'!$D$4/4),J482*'New Lease Yearly'!$D$4/12)),-L482-J482)</f>
        <v>0</v>
      </c>
      <c r="L482" s="47">
        <f t="shared" si="78"/>
        <v>0</v>
      </c>
      <c r="M482" s="47">
        <f t="shared" si="79"/>
        <v>0</v>
      </c>
      <c r="N482" s="57"/>
      <c r="O482" s="38">
        <v>237</v>
      </c>
      <c r="P482" s="58">
        <f t="shared" si="83"/>
        <v>213670</v>
      </c>
      <c r="Q482" s="47">
        <f t="shared" si="84"/>
        <v>0</v>
      </c>
      <c r="R482" s="47">
        <f>IF(S481&lt;1,0,-'New Lease Yearly'!$K$4/'New Lease Yearly'!$L$4)</f>
        <v>0</v>
      </c>
      <c r="S482" s="47">
        <f t="shared" si="80"/>
        <v>0</v>
      </c>
      <c r="AE482"/>
      <c r="AF482" s="6"/>
    </row>
    <row r="483" spans="1:32" x14ac:dyDescent="0.25">
      <c r="A483" s="53">
        <f t="shared" si="81"/>
        <v>467</v>
      </c>
      <c r="B483" s="29">
        <f t="shared" si="75"/>
        <v>0</v>
      </c>
      <c r="C483" s="9" t="str">
        <f>IF(D483=0,"-",IF('New Lease Yearly'!$H$4="Yearly",EDATE(C482,12),IF('New Lease Yearly'!$H$4="Quarterly",EDATE(C482,3),EDATE(C482,1))))</f>
        <v>-</v>
      </c>
      <c r="D483" s="54">
        <f>IF(A483&gt;'New Lease Yearly'!$E$4,0,'New Lease Yearly'!$G$4)*((1+$M$4)^(((((IF($H$4="Yearly",ROUNDDOWN(IF(A483-($N$4)&lt;0,0,((A483-($N$4)/(($N$4))))/($N$4)),0),IF($H$4="Monthly",ROUNDDOWN(IF(A483-($N$4*12)&lt;0,0,((A483-(12*$N$4)/((12*$N$4))))/($N$4*12)),0),ROUNDDOWN(IF(A483-($N$4*4)&lt;0,0,((A483-(4*$N$4)/((4*$N$4))))/($N$4*4)),0)))))))))+(IF(A483=$E$4,$J$4,0))</f>
        <v>0</v>
      </c>
      <c r="E483" s="49">
        <f>IF(D483=0,0,1/((1+IF('New Lease Yearly'!$H$4="Yearly",'New Lease Yearly'!$D$4,IF('New Lease Yearly'!$H$4="Quarterly",'New Lease Yearly'!$D$4/4,'New Lease Yearly'!$D$4/12)))^IF($E$17=1,A482,A483)))</f>
        <v>0</v>
      </c>
      <c r="F483" s="55">
        <f t="shared" si="76"/>
        <v>0</v>
      </c>
      <c r="G483" s="56"/>
      <c r="H483" s="38">
        <f t="shared" si="82"/>
        <v>467</v>
      </c>
      <c r="I483" s="9" t="str">
        <f t="shared" si="77"/>
        <v>-</v>
      </c>
      <c r="J483" s="47">
        <f>IF(H483&gt;'New Lease Yearly'!$E$4,0,M482)</f>
        <v>0</v>
      </c>
      <c r="K483" s="47">
        <f>IF(IF('New Lease Yearly'!$H$4="Yearly",J483*'New Lease Yearly'!$D$4,IF('New Lease Yearly'!$H$4="Quarterly",J483*('New Lease Yearly'!$D$4/4),J483*'New Lease Yearly'!$D$4/12))&gt;0,IF('New Lease Yearly'!$H$4="Yearly",J483*'New Lease Yearly'!$D$4,IF('New Lease Yearly'!$H$4="Quarterly",J483*('New Lease Yearly'!$D$4/4),J483*'New Lease Yearly'!$D$4/12)),-L483-J483)</f>
        <v>0</v>
      </c>
      <c r="L483" s="47">
        <f t="shared" si="78"/>
        <v>0</v>
      </c>
      <c r="M483" s="47">
        <f t="shared" si="79"/>
        <v>0</v>
      </c>
      <c r="N483" s="57"/>
      <c r="O483" s="38">
        <v>237</v>
      </c>
      <c r="P483" s="58">
        <f t="shared" si="83"/>
        <v>214035</v>
      </c>
      <c r="Q483" s="47">
        <f t="shared" si="84"/>
        <v>0</v>
      </c>
      <c r="R483" s="47">
        <f>IF(S482&lt;1,0,-'New Lease Yearly'!$K$4/'New Lease Yearly'!$L$4)</f>
        <v>0</v>
      </c>
      <c r="S483" s="47">
        <f t="shared" si="80"/>
        <v>0</v>
      </c>
      <c r="AE483"/>
      <c r="AF483" s="6"/>
    </row>
    <row r="484" spans="1:32" x14ac:dyDescent="0.25">
      <c r="A484" s="53">
        <f t="shared" si="81"/>
        <v>468</v>
      </c>
      <c r="B484" s="29">
        <f t="shared" si="75"/>
        <v>0</v>
      </c>
      <c r="C484" s="9" t="str">
        <f>IF(D484=0,"-",IF('New Lease Yearly'!$H$4="Yearly",EDATE(C483,12),IF('New Lease Yearly'!$H$4="Quarterly",EDATE(C483,3),EDATE(C483,1))))</f>
        <v>-</v>
      </c>
      <c r="D484" s="54">
        <f>IF(A484&gt;'New Lease Yearly'!$E$4,0,'New Lease Yearly'!$G$4)*((1+$M$4)^(((((IF($H$4="Yearly",ROUNDDOWN(IF(A484-($N$4)&lt;0,0,((A484-($N$4)/(($N$4))))/($N$4)),0),IF($H$4="Monthly",ROUNDDOWN(IF(A484-($N$4*12)&lt;0,0,((A484-(12*$N$4)/((12*$N$4))))/($N$4*12)),0),ROUNDDOWN(IF(A484-($N$4*4)&lt;0,0,((A484-(4*$N$4)/((4*$N$4))))/($N$4*4)),0)))))))))+(IF(A484=$E$4,$J$4,0))</f>
        <v>0</v>
      </c>
      <c r="E484" s="49">
        <f>IF(D484=0,0,1/((1+IF('New Lease Yearly'!$H$4="Yearly",'New Lease Yearly'!$D$4,IF('New Lease Yearly'!$H$4="Quarterly",'New Lease Yearly'!$D$4/4,'New Lease Yearly'!$D$4/12)))^IF($E$17=1,A483,A484)))</f>
        <v>0</v>
      </c>
      <c r="F484" s="55">
        <f t="shared" si="76"/>
        <v>0</v>
      </c>
      <c r="G484" s="56"/>
      <c r="H484" s="38">
        <f t="shared" si="82"/>
        <v>468</v>
      </c>
      <c r="I484" s="9" t="str">
        <f t="shared" si="77"/>
        <v>-</v>
      </c>
      <c r="J484" s="47">
        <f>IF(H484&gt;'New Lease Yearly'!$E$4,0,M483)</f>
        <v>0</v>
      </c>
      <c r="K484" s="47">
        <f>IF(IF('New Lease Yearly'!$H$4="Yearly",J484*'New Lease Yearly'!$D$4,IF('New Lease Yearly'!$H$4="Quarterly",J484*('New Lease Yearly'!$D$4/4),J484*'New Lease Yearly'!$D$4/12))&gt;0,IF('New Lease Yearly'!$H$4="Yearly",J484*'New Lease Yearly'!$D$4,IF('New Lease Yearly'!$H$4="Quarterly",J484*('New Lease Yearly'!$D$4/4),J484*'New Lease Yearly'!$D$4/12)),-L484-J484)</f>
        <v>0</v>
      </c>
      <c r="L484" s="47">
        <f t="shared" si="78"/>
        <v>0</v>
      </c>
      <c r="M484" s="47">
        <f t="shared" si="79"/>
        <v>0</v>
      </c>
      <c r="N484" s="57"/>
      <c r="O484" s="38">
        <v>237</v>
      </c>
      <c r="P484" s="58">
        <f t="shared" si="83"/>
        <v>214400</v>
      </c>
      <c r="Q484" s="47">
        <f t="shared" si="84"/>
        <v>0</v>
      </c>
      <c r="R484" s="47">
        <f>IF(S483&lt;1,0,-'New Lease Yearly'!$K$4/'New Lease Yearly'!$L$4)</f>
        <v>0</v>
      </c>
      <c r="S484" s="47">
        <f t="shared" si="80"/>
        <v>0</v>
      </c>
      <c r="AE484"/>
      <c r="AF484" s="6"/>
    </row>
    <row r="485" spans="1:32" x14ac:dyDescent="0.25">
      <c r="A485" s="53">
        <f t="shared" si="81"/>
        <v>469</v>
      </c>
      <c r="B485" s="29">
        <f t="shared" si="75"/>
        <v>0</v>
      </c>
      <c r="C485" s="9" t="str">
        <f>IF(D485=0,"-",IF('New Lease Yearly'!$H$4="Yearly",EDATE(C484,12),IF('New Lease Yearly'!$H$4="Quarterly",EDATE(C484,3),EDATE(C484,1))))</f>
        <v>-</v>
      </c>
      <c r="D485" s="54">
        <f>IF(A485&gt;'New Lease Yearly'!$E$4,0,'New Lease Yearly'!$G$4)*((1+$M$4)^(((((IF($H$4="Yearly",ROUNDDOWN(IF(A485-($N$4)&lt;0,0,((A485-($N$4)/(($N$4))))/($N$4)),0),IF($H$4="Monthly",ROUNDDOWN(IF(A485-($N$4*12)&lt;0,0,((A485-(12*$N$4)/((12*$N$4))))/($N$4*12)),0),ROUNDDOWN(IF(A485-($N$4*4)&lt;0,0,((A485-(4*$N$4)/((4*$N$4))))/($N$4*4)),0)))))))))+(IF(A485=$E$4,$J$4,0))</f>
        <v>0</v>
      </c>
      <c r="E485" s="49">
        <f>IF(D485=0,0,1/((1+IF('New Lease Yearly'!$H$4="Yearly",'New Lease Yearly'!$D$4,IF('New Lease Yearly'!$H$4="Quarterly",'New Lease Yearly'!$D$4/4,'New Lease Yearly'!$D$4/12)))^IF($E$17=1,A484,A485)))</f>
        <v>0</v>
      </c>
      <c r="F485" s="55">
        <f t="shared" si="76"/>
        <v>0</v>
      </c>
      <c r="G485" s="56"/>
      <c r="H485" s="38">
        <f t="shared" si="82"/>
        <v>469</v>
      </c>
      <c r="I485" s="9" t="str">
        <f t="shared" si="77"/>
        <v>-</v>
      </c>
      <c r="J485" s="47">
        <f>IF(H485&gt;'New Lease Yearly'!$E$4,0,M484)</f>
        <v>0</v>
      </c>
      <c r="K485" s="47">
        <f>IF(IF('New Lease Yearly'!$H$4="Yearly",J485*'New Lease Yearly'!$D$4,IF('New Lease Yearly'!$H$4="Quarterly",J485*('New Lease Yearly'!$D$4/4),J485*'New Lease Yearly'!$D$4/12))&gt;0,IF('New Lease Yearly'!$H$4="Yearly",J485*'New Lease Yearly'!$D$4,IF('New Lease Yearly'!$H$4="Quarterly",J485*('New Lease Yearly'!$D$4/4),J485*'New Lease Yearly'!$D$4/12)),-L485-J485)</f>
        <v>0</v>
      </c>
      <c r="L485" s="47">
        <f t="shared" si="78"/>
        <v>0</v>
      </c>
      <c r="M485" s="47">
        <f t="shared" si="79"/>
        <v>0</v>
      </c>
      <c r="N485" s="57"/>
      <c r="O485" s="38">
        <v>237</v>
      </c>
      <c r="P485" s="58">
        <f t="shared" si="83"/>
        <v>214765</v>
      </c>
      <c r="Q485" s="47">
        <f t="shared" si="84"/>
        <v>0</v>
      </c>
      <c r="R485" s="47">
        <f>IF(S484&lt;1,0,-'New Lease Yearly'!$K$4/'New Lease Yearly'!$L$4)</f>
        <v>0</v>
      </c>
      <c r="S485" s="47">
        <f t="shared" si="80"/>
        <v>0</v>
      </c>
      <c r="AE485"/>
      <c r="AF485" s="6"/>
    </row>
    <row r="486" spans="1:32" x14ac:dyDescent="0.25">
      <c r="A486" s="53">
        <f t="shared" si="81"/>
        <v>470</v>
      </c>
      <c r="B486" s="29">
        <f t="shared" si="75"/>
        <v>0</v>
      </c>
      <c r="C486" s="9" t="str">
        <f>IF(D486=0,"-",IF('New Lease Yearly'!$H$4="Yearly",EDATE(C485,12),IF('New Lease Yearly'!$H$4="Quarterly",EDATE(C485,3),EDATE(C485,1))))</f>
        <v>-</v>
      </c>
      <c r="D486" s="54">
        <f>IF(A486&gt;'New Lease Yearly'!$E$4,0,'New Lease Yearly'!$G$4)*((1+$M$4)^(((((IF($H$4="Yearly",ROUNDDOWN(IF(A486-($N$4)&lt;0,0,((A486-($N$4)/(($N$4))))/($N$4)),0),IF($H$4="Monthly",ROUNDDOWN(IF(A486-($N$4*12)&lt;0,0,((A486-(12*$N$4)/((12*$N$4))))/($N$4*12)),0),ROUNDDOWN(IF(A486-($N$4*4)&lt;0,0,((A486-(4*$N$4)/((4*$N$4))))/($N$4*4)),0)))))))))+(IF(A486=$E$4,$J$4,0))</f>
        <v>0</v>
      </c>
      <c r="E486" s="49">
        <f>IF(D486=0,0,1/((1+IF('New Lease Yearly'!$H$4="Yearly",'New Lease Yearly'!$D$4,IF('New Lease Yearly'!$H$4="Quarterly",'New Lease Yearly'!$D$4/4,'New Lease Yearly'!$D$4/12)))^IF($E$17=1,A485,A486)))</f>
        <v>0</v>
      </c>
      <c r="F486" s="55">
        <f t="shared" si="76"/>
        <v>0</v>
      </c>
      <c r="G486" s="56"/>
      <c r="H486" s="38">
        <f t="shared" si="82"/>
        <v>470</v>
      </c>
      <c r="I486" s="9" t="str">
        <f t="shared" si="77"/>
        <v>-</v>
      </c>
      <c r="J486" s="47">
        <f>IF(H486&gt;'New Lease Yearly'!$E$4,0,M485)</f>
        <v>0</v>
      </c>
      <c r="K486" s="47">
        <f>IF(IF('New Lease Yearly'!$H$4="Yearly",J486*'New Lease Yearly'!$D$4,IF('New Lease Yearly'!$H$4="Quarterly",J486*('New Lease Yearly'!$D$4/4),J486*'New Lease Yearly'!$D$4/12))&gt;0,IF('New Lease Yearly'!$H$4="Yearly",J486*'New Lease Yearly'!$D$4,IF('New Lease Yearly'!$H$4="Quarterly",J486*('New Lease Yearly'!$D$4/4),J486*'New Lease Yearly'!$D$4/12)),-L486-J486)</f>
        <v>0</v>
      </c>
      <c r="L486" s="47">
        <f t="shared" si="78"/>
        <v>0</v>
      </c>
      <c r="M486" s="47">
        <f t="shared" si="79"/>
        <v>0</v>
      </c>
      <c r="N486" s="57"/>
      <c r="O486" s="38">
        <v>237</v>
      </c>
      <c r="P486" s="58">
        <f t="shared" si="83"/>
        <v>215131</v>
      </c>
      <c r="Q486" s="47">
        <f t="shared" si="84"/>
        <v>0</v>
      </c>
      <c r="R486" s="47">
        <f>IF(S485&lt;1,0,-'New Lease Yearly'!$K$4/'New Lease Yearly'!$L$4)</f>
        <v>0</v>
      </c>
      <c r="S486" s="47">
        <f t="shared" si="80"/>
        <v>0</v>
      </c>
      <c r="AE486"/>
      <c r="AF486" s="6"/>
    </row>
    <row r="487" spans="1:32" x14ac:dyDescent="0.25">
      <c r="A487" s="53">
        <f t="shared" si="81"/>
        <v>471</v>
      </c>
      <c r="B487" s="29">
        <f t="shared" si="75"/>
        <v>0</v>
      </c>
      <c r="C487" s="9" t="str">
        <f>IF(D487=0,"-",IF('New Lease Yearly'!$H$4="Yearly",EDATE(C486,12),IF('New Lease Yearly'!$H$4="Quarterly",EDATE(C486,3),EDATE(C486,1))))</f>
        <v>-</v>
      </c>
      <c r="D487" s="54">
        <f>IF(A487&gt;'New Lease Yearly'!$E$4,0,'New Lease Yearly'!$G$4)*((1+$M$4)^(((((IF($H$4="Yearly",ROUNDDOWN(IF(A487-($N$4)&lt;0,0,((A487-($N$4)/(($N$4))))/($N$4)),0),IF($H$4="Monthly",ROUNDDOWN(IF(A487-($N$4*12)&lt;0,0,((A487-(12*$N$4)/((12*$N$4))))/($N$4*12)),0),ROUNDDOWN(IF(A487-($N$4*4)&lt;0,0,((A487-(4*$N$4)/((4*$N$4))))/($N$4*4)),0)))))))))+(IF(A487=$E$4,$J$4,0))</f>
        <v>0</v>
      </c>
      <c r="E487" s="49">
        <f>IF(D487=0,0,1/((1+IF('New Lease Yearly'!$H$4="Yearly",'New Lease Yearly'!$D$4,IF('New Lease Yearly'!$H$4="Quarterly",'New Lease Yearly'!$D$4/4,'New Lease Yearly'!$D$4/12)))^IF($E$17=1,A486,A487)))</f>
        <v>0</v>
      </c>
      <c r="F487" s="55">
        <f t="shared" si="76"/>
        <v>0</v>
      </c>
      <c r="G487" s="56"/>
      <c r="H487" s="38">
        <f t="shared" si="82"/>
        <v>471</v>
      </c>
      <c r="I487" s="9" t="str">
        <f t="shared" si="77"/>
        <v>-</v>
      </c>
      <c r="J487" s="47">
        <f>IF(H487&gt;'New Lease Yearly'!$E$4,0,M486)</f>
        <v>0</v>
      </c>
      <c r="K487" s="47">
        <f>IF(IF('New Lease Yearly'!$H$4="Yearly",J487*'New Lease Yearly'!$D$4,IF('New Lease Yearly'!$H$4="Quarterly",J487*('New Lease Yearly'!$D$4/4),J487*'New Lease Yearly'!$D$4/12))&gt;0,IF('New Lease Yearly'!$H$4="Yearly",J487*'New Lease Yearly'!$D$4,IF('New Lease Yearly'!$H$4="Quarterly",J487*('New Lease Yearly'!$D$4/4),J487*'New Lease Yearly'!$D$4/12)),-L487-J487)</f>
        <v>0</v>
      </c>
      <c r="L487" s="47">
        <f t="shared" si="78"/>
        <v>0</v>
      </c>
      <c r="M487" s="47">
        <f t="shared" si="79"/>
        <v>0</v>
      </c>
      <c r="N487" s="57"/>
      <c r="O487" s="38">
        <v>237</v>
      </c>
      <c r="P487" s="58">
        <f t="shared" si="83"/>
        <v>215496</v>
      </c>
      <c r="Q487" s="47">
        <f t="shared" si="84"/>
        <v>0</v>
      </c>
      <c r="R487" s="47">
        <f>IF(S486&lt;1,0,-'New Lease Yearly'!$K$4/'New Lease Yearly'!$L$4)</f>
        <v>0</v>
      </c>
      <c r="S487" s="47">
        <f t="shared" si="80"/>
        <v>0</v>
      </c>
      <c r="AE487"/>
      <c r="AF487" s="6"/>
    </row>
    <row r="488" spans="1:32" x14ac:dyDescent="0.25">
      <c r="A488" s="53">
        <f t="shared" si="81"/>
        <v>472</v>
      </c>
      <c r="B488" s="29">
        <f t="shared" si="75"/>
        <v>0</v>
      </c>
      <c r="C488" s="9" t="str">
        <f>IF(D488=0,"-",IF('New Lease Yearly'!$H$4="Yearly",EDATE(C487,12),IF('New Lease Yearly'!$H$4="Quarterly",EDATE(C487,3),EDATE(C487,1))))</f>
        <v>-</v>
      </c>
      <c r="D488" s="54">
        <f>IF(A488&gt;'New Lease Yearly'!$E$4,0,'New Lease Yearly'!$G$4)*((1+$M$4)^(((((IF($H$4="Yearly",ROUNDDOWN(IF(A488-($N$4)&lt;0,0,((A488-($N$4)/(($N$4))))/($N$4)),0),IF($H$4="Monthly",ROUNDDOWN(IF(A488-($N$4*12)&lt;0,0,((A488-(12*$N$4)/((12*$N$4))))/($N$4*12)),0),ROUNDDOWN(IF(A488-($N$4*4)&lt;0,0,((A488-(4*$N$4)/((4*$N$4))))/($N$4*4)),0)))))))))+(IF(A488=$E$4,$J$4,0))</f>
        <v>0</v>
      </c>
      <c r="E488" s="49">
        <f>IF(D488=0,0,1/((1+IF('New Lease Yearly'!$H$4="Yearly",'New Lease Yearly'!$D$4,IF('New Lease Yearly'!$H$4="Quarterly",'New Lease Yearly'!$D$4/4,'New Lease Yearly'!$D$4/12)))^IF($E$17=1,A487,A488)))</f>
        <v>0</v>
      </c>
      <c r="F488" s="55">
        <f t="shared" si="76"/>
        <v>0</v>
      </c>
      <c r="G488" s="56"/>
      <c r="H488" s="38">
        <f t="shared" si="82"/>
        <v>472</v>
      </c>
      <c r="I488" s="9" t="str">
        <f t="shared" si="77"/>
        <v>-</v>
      </c>
      <c r="J488" s="47">
        <f>IF(H488&gt;'New Lease Yearly'!$E$4,0,M487)</f>
        <v>0</v>
      </c>
      <c r="K488" s="47">
        <f>IF(IF('New Lease Yearly'!$H$4="Yearly",J488*'New Lease Yearly'!$D$4,IF('New Lease Yearly'!$H$4="Quarterly",J488*('New Lease Yearly'!$D$4/4),J488*'New Lease Yearly'!$D$4/12))&gt;0,IF('New Lease Yearly'!$H$4="Yearly",J488*'New Lease Yearly'!$D$4,IF('New Lease Yearly'!$H$4="Quarterly",J488*('New Lease Yearly'!$D$4/4),J488*'New Lease Yearly'!$D$4/12)),-L488-J488)</f>
        <v>0</v>
      </c>
      <c r="L488" s="47">
        <f t="shared" si="78"/>
        <v>0</v>
      </c>
      <c r="M488" s="47">
        <f t="shared" si="79"/>
        <v>0</v>
      </c>
      <c r="N488" s="57"/>
      <c r="O488" s="38">
        <v>237</v>
      </c>
      <c r="P488" s="58">
        <f t="shared" si="83"/>
        <v>215861</v>
      </c>
      <c r="Q488" s="47">
        <f t="shared" si="84"/>
        <v>0</v>
      </c>
      <c r="R488" s="47">
        <f>IF(S487&lt;1,0,-'New Lease Yearly'!$K$4/'New Lease Yearly'!$L$4)</f>
        <v>0</v>
      </c>
      <c r="S488" s="47">
        <f t="shared" si="80"/>
        <v>0</v>
      </c>
      <c r="AE488"/>
      <c r="AF488" s="6"/>
    </row>
    <row r="489" spans="1:32" x14ac:dyDescent="0.25">
      <c r="A489" s="53">
        <f t="shared" si="81"/>
        <v>473</v>
      </c>
      <c r="B489" s="29">
        <f t="shared" si="75"/>
        <v>0</v>
      </c>
      <c r="C489" s="9" t="str">
        <f>IF(D489=0,"-",IF('New Lease Yearly'!$H$4="Yearly",EDATE(C488,12),IF('New Lease Yearly'!$H$4="Quarterly",EDATE(C488,3),EDATE(C488,1))))</f>
        <v>-</v>
      </c>
      <c r="D489" s="54">
        <f>IF(A489&gt;'New Lease Yearly'!$E$4,0,'New Lease Yearly'!$G$4)*((1+$M$4)^(((((IF($H$4="Yearly",ROUNDDOWN(IF(A489-($N$4)&lt;0,0,((A489-($N$4)/(($N$4))))/($N$4)),0),IF($H$4="Monthly",ROUNDDOWN(IF(A489-($N$4*12)&lt;0,0,((A489-(12*$N$4)/((12*$N$4))))/($N$4*12)),0),ROUNDDOWN(IF(A489-($N$4*4)&lt;0,0,((A489-(4*$N$4)/((4*$N$4))))/($N$4*4)),0)))))))))+(IF(A489=$E$4,$J$4,0))</f>
        <v>0</v>
      </c>
      <c r="E489" s="49">
        <f>IF(D489=0,0,1/((1+IF('New Lease Yearly'!$H$4="Yearly",'New Lease Yearly'!$D$4,IF('New Lease Yearly'!$H$4="Quarterly",'New Lease Yearly'!$D$4/4,'New Lease Yearly'!$D$4/12)))^IF($E$17=1,A488,A489)))</f>
        <v>0</v>
      </c>
      <c r="F489" s="55">
        <f t="shared" si="76"/>
        <v>0</v>
      </c>
      <c r="G489" s="56"/>
      <c r="H489" s="38">
        <f t="shared" si="82"/>
        <v>473</v>
      </c>
      <c r="I489" s="9" t="str">
        <f t="shared" si="77"/>
        <v>-</v>
      </c>
      <c r="J489" s="47">
        <f>IF(H489&gt;'New Lease Yearly'!$E$4,0,M488)</f>
        <v>0</v>
      </c>
      <c r="K489" s="47">
        <f>IF(IF('New Lease Yearly'!$H$4="Yearly",J489*'New Lease Yearly'!$D$4,IF('New Lease Yearly'!$H$4="Quarterly",J489*('New Lease Yearly'!$D$4/4),J489*'New Lease Yearly'!$D$4/12))&gt;0,IF('New Lease Yearly'!$H$4="Yearly",J489*'New Lease Yearly'!$D$4,IF('New Lease Yearly'!$H$4="Quarterly",J489*('New Lease Yearly'!$D$4/4),J489*'New Lease Yearly'!$D$4/12)),-L489-J489)</f>
        <v>0</v>
      </c>
      <c r="L489" s="47">
        <f t="shared" si="78"/>
        <v>0</v>
      </c>
      <c r="M489" s="47">
        <f t="shared" si="79"/>
        <v>0</v>
      </c>
      <c r="N489" s="57"/>
      <c r="O489" s="38">
        <v>237</v>
      </c>
      <c r="P489" s="58">
        <f t="shared" si="83"/>
        <v>216226</v>
      </c>
      <c r="Q489" s="47">
        <f t="shared" si="84"/>
        <v>0</v>
      </c>
      <c r="R489" s="47">
        <f>IF(S488&lt;1,0,-'New Lease Yearly'!$K$4/'New Lease Yearly'!$L$4)</f>
        <v>0</v>
      </c>
      <c r="S489" s="47">
        <f t="shared" si="80"/>
        <v>0</v>
      </c>
      <c r="AE489"/>
      <c r="AF489" s="6"/>
    </row>
    <row r="490" spans="1:32" x14ac:dyDescent="0.25">
      <c r="A490" s="53">
        <f t="shared" si="81"/>
        <v>474</v>
      </c>
      <c r="B490" s="29">
        <f t="shared" si="75"/>
        <v>0</v>
      </c>
      <c r="C490" s="9" t="str">
        <f>IF(D490=0,"-",IF('New Lease Yearly'!$H$4="Yearly",EDATE(C489,12),IF('New Lease Yearly'!$H$4="Quarterly",EDATE(C489,3),EDATE(C489,1))))</f>
        <v>-</v>
      </c>
      <c r="D490" s="54">
        <f>IF(A490&gt;'New Lease Yearly'!$E$4,0,'New Lease Yearly'!$G$4)*((1+$M$4)^(((((IF($H$4="Yearly",ROUNDDOWN(IF(A490-($N$4)&lt;0,0,((A490-($N$4)/(($N$4))))/($N$4)),0),IF($H$4="Monthly",ROUNDDOWN(IF(A490-($N$4*12)&lt;0,0,((A490-(12*$N$4)/((12*$N$4))))/($N$4*12)),0),ROUNDDOWN(IF(A490-($N$4*4)&lt;0,0,((A490-(4*$N$4)/((4*$N$4))))/($N$4*4)),0)))))))))+(IF(A490=$E$4,$J$4,0))</f>
        <v>0</v>
      </c>
      <c r="E490" s="49">
        <f>IF(D490=0,0,1/((1+IF('New Lease Yearly'!$H$4="Yearly",'New Lease Yearly'!$D$4,IF('New Lease Yearly'!$H$4="Quarterly",'New Lease Yearly'!$D$4/4,'New Lease Yearly'!$D$4/12)))^IF($E$17=1,A489,A490)))</f>
        <v>0</v>
      </c>
      <c r="F490" s="55">
        <f t="shared" si="76"/>
        <v>0</v>
      </c>
      <c r="G490" s="56"/>
      <c r="H490" s="38">
        <f t="shared" si="82"/>
        <v>474</v>
      </c>
      <c r="I490" s="9" t="str">
        <f t="shared" si="77"/>
        <v>-</v>
      </c>
      <c r="J490" s="47">
        <f>IF(H490&gt;'New Lease Yearly'!$E$4,0,M489)</f>
        <v>0</v>
      </c>
      <c r="K490" s="47">
        <f>IF(IF('New Lease Yearly'!$H$4="Yearly",J490*'New Lease Yearly'!$D$4,IF('New Lease Yearly'!$H$4="Quarterly",J490*('New Lease Yearly'!$D$4/4),J490*'New Lease Yearly'!$D$4/12))&gt;0,IF('New Lease Yearly'!$H$4="Yearly",J490*'New Lease Yearly'!$D$4,IF('New Lease Yearly'!$H$4="Quarterly",J490*('New Lease Yearly'!$D$4/4),J490*'New Lease Yearly'!$D$4/12)),-L490-J490)</f>
        <v>0</v>
      </c>
      <c r="L490" s="47">
        <f t="shared" si="78"/>
        <v>0</v>
      </c>
      <c r="M490" s="47">
        <f t="shared" si="79"/>
        <v>0</v>
      </c>
      <c r="N490" s="57"/>
      <c r="O490" s="38">
        <v>237</v>
      </c>
      <c r="P490" s="58">
        <f t="shared" si="83"/>
        <v>216592</v>
      </c>
      <c r="Q490" s="47">
        <f t="shared" si="84"/>
        <v>0</v>
      </c>
      <c r="R490" s="47">
        <f>IF(S489&lt;1,0,-'New Lease Yearly'!$K$4/'New Lease Yearly'!$L$4)</f>
        <v>0</v>
      </c>
      <c r="S490" s="47">
        <f t="shared" si="80"/>
        <v>0</v>
      </c>
      <c r="AE490"/>
      <c r="AF490" s="6"/>
    </row>
    <row r="491" spans="1:32" x14ac:dyDescent="0.25">
      <c r="A491" s="53">
        <f t="shared" si="81"/>
        <v>475</v>
      </c>
      <c r="B491" s="29">
        <f t="shared" si="75"/>
        <v>0</v>
      </c>
      <c r="C491" s="9" t="str">
        <f>IF(D491=0,"-",IF('New Lease Yearly'!$H$4="Yearly",EDATE(C490,12),IF('New Lease Yearly'!$H$4="Quarterly",EDATE(C490,3),EDATE(C490,1))))</f>
        <v>-</v>
      </c>
      <c r="D491" s="54">
        <f>IF(A491&gt;'New Lease Yearly'!$E$4,0,'New Lease Yearly'!$G$4)*((1+$M$4)^(((((IF($H$4="Yearly",ROUNDDOWN(IF(A491-($N$4)&lt;0,0,((A491-($N$4)/(($N$4))))/($N$4)),0),IF($H$4="Monthly",ROUNDDOWN(IF(A491-($N$4*12)&lt;0,0,((A491-(12*$N$4)/((12*$N$4))))/($N$4*12)),0),ROUNDDOWN(IF(A491-($N$4*4)&lt;0,0,((A491-(4*$N$4)/((4*$N$4))))/($N$4*4)),0)))))))))+(IF(A491=$E$4,$J$4,0))</f>
        <v>0</v>
      </c>
      <c r="E491" s="49">
        <f>IF(D491=0,0,1/((1+IF('New Lease Yearly'!$H$4="Yearly",'New Lease Yearly'!$D$4,IF('New Lease Yearly'!$H$4="Quarterly",'New Lease Yearly'!$D$4/4,'New Lease Yearly'!$D$4/12)))^IF($E$17=1,A490,A491)))</f>
        <v>0</v>
      </c>
      <c r="F491" s="55">
        <f t="shared" si="76"/>
        <v>0</v>
      </c>
      <c r="G491" s="56"/>
      <c r="H491" s="38">
        <f t="shared" si="82"/>
        <v>475</v>
      </c>
      <c r="I491" s="9" t="str">
        <f t="shared" si="77"/>
        <v>-</v>
      </c>
      <c r="J491" s="47">
        <f>IF(H491&gt;'New Lease Yearly'!$E$4,0,M490)</f>
        <v>0</v>
      </c>
      <c r="K491" s="47">
        <f>IF(IF('New Lease Yearly'!$H$4="Yearly",J491*'New Lease Yearly'!$D$4,IF('New Lease Yearly'!$H$4="Quarterly",J491*('New Lease Yearly'!$D$4/4),J491*'New Lease Yearly'!$D$4/12))&gt;0,IF('New Lease Yearly'!$H$4="Yearly",J491*'New Lease Yearly'!$D$4,IF('New Lease Yearly'!$H$4="Quarterly",J491*('New Lease Yearly'!$D$4/4),J491*'New Lease Yearly'!$D$4/12)),-L491-J491)</f>
        <v>0</v>
      </c>
      <c r="L491" s="47">
        <f t="shared" si="78"/>
        <v>0</v>
      </c>
      <c r="M491" s="47">
        <f t="shared" si="79"/>
        <v>0</v>
      </c>
      <c r="N491" s="57"/>
      <c r="O491" s="38">
        <v>237</v>
      </c>
      <c r="P491" s="58">
        <f t="shared" si="83"/>
        <v>216957</v>
      </c>
      <c r="Q491" s="47">
        <f t="shared" si="84"/>
        <v>0</v>
      </c>
      <c r="R491" s="47">
        <f>IF(S490&lt;1,0,-'New Lease Yearly'!$K$4/'New Lease Yearly'!$L$4)</f>
        <v>0</v>
      </c>
      <c r="S491" s="47">
        <f t="shared" si="80"/>
        <v>0</v>
      </c>
      <c r="AE491"/>
      <c r="AF491" s="6"/>
    </row>
    <row r="492" spans="1:32" x14ac:dyDescent="0.25">
      <c r="A492" s="53">
        <f t="shared" si="81"/>
        <v>476</v>
      </c>
      <c r="B492" s="29">
        <f t="shared" si="75"/>
        <v>0</v>
      </c>
      <c r="C492" s="9" t="str">
        <f>IF(D492=0,"-",IF('New Lease Yearly'!$H$4="Yearly",EDATE(C491,12),IF('New Lease Yearly'!$H$4="Quarterly",EDATE(C491,3),EDATE(C491,1))))</f>
        <v>-</v>
      </c>
      <c r="D492" s="54">
        <f>IF(A492&gt;'New Lease Yearly'!$E$4,0,'New Lease Yearly'!$G$4)*((1+$M$4)^(((((IF($H$4="Yearly",ROUNDDOWN(IF(A492-($N$4)&lt;0,0,((A492-($N$4)/(($N$4))))/($N$4)),0),IF($H$4="Monthly",ROUNDDOWN(IF(A492-($N$4*12)&lt;0,0,((A492-(12*$N$4)/((12*$N$4))))/($N$4*12)),0),ROUNDDOWN(IF(A492-($N$4*4)&lt;0,0,((A492-(4*$N$4)/((4*$N$4))))/($N$4*4)),0)))))))))+(IF(A492=$E$4,$J$4,0))</f>
        <v>0</v>
      </c>
      <c r="E492" s="49">
        <f>IF(D492=0,0,1/((1+IF('New Lease Yearly'!$H$4="Yearly",'New Lease Yearly'!$D$4,IF('New Lease Yearly'!$H$4="Quarterly",'New Lease Yearly'!$D$4/4,'New Lease Yearly'!$D$4/12)))^IF($E$17=1,A491,A492)))</f>
        <v>0</v>
      </c>
      <c r="F492" s="55">
        <f t="shared" si="76"/>
        <v>0</v>
      </c>
      <c r="G492" s="56"/>
      <c r="H492" s="38">
        <f t="shared" si="82"/>
        <v>476</v>
      </c>
      <c r="I492" s="9" t="str">
        <f t="shared" si="77"/>
        <v>-</v>
      </c>
      <c r="J492" s="47">
        <f>IF(H492&gt;'New Lease Yearly'!$E$4,0,M491)</f>
        <v>0</v>
      </c>
      <c r="K492" s="47">
        <f>IF(IF('New Lease Yearly'!$H$4="Yearly",J492*'New Lease Yearly'!$D$4,IF('New Lease Yearly'!$H$4="Quarterly",J492*('New Lease Yearly'!$D$4/4),J492*'New Lease Yearly'!$D$4/12))&gt;0,IF('New Lease Yearly'!$H$4="Yearly",J492*'New Lease Yearly'!$D$4,IF('New Lease Yearly'!$H$4="Quarterly",J492*('New Lease Yearly'!$D$4/4),J492*'New Lease Yearly'!$D$4/12)),-L492-J492)</f>
        <v>0</v>
      </c>
      <c r="L492" s="47">
        <f t="shared" si="78"/>
        <v>0</v>
      </c>
      <c r="M492" s="47">
        <f t="shared" si="79"/>
        <v>0</v>
      </c>
      <c r="N492" s="57"/>
      <c r="O492" s="38">
        <v>237</v>
      </c>
      <c r="P492" s="58">
        <f t="shared" si="83"/>
        <v>217322</v>
      </c>
      <c r="Q492" s="47">
        <f t="shared" si="84"/>
        <v>0</v>
      </c>
      <c r="R492" s="47">
        <f>IF(S491&lt;1,0,-'New Lease Yearly'!$K$4/'New Lease Yearly'!$L$4)</f>
        <v>0</v>
      </c>
      <c r="S492" s="47">
        <f t="shared" si="80"/>
        <v>0</v>
      </c>
      <c r="AE492"/>
      <c r="AF492" s="6"/>
    </row>
    <row r="493" spans="1:32" x14ac:dyDescent="0.25">
      <c r="A493" s="53">
        <f t="shared" si="81"/>
        <v>477</v>
      </c>
      <c r="B493" s="29">
        <f t="shared" si="75"/>
        <v>0</v>
      </c>
      <c r="C493" s="9" t="str">
        <f>IF(D493=0,"-",IF('New Lease Yearly'!$H$4="Yearly",EDATE(C492,12),IF('New Lease Yearly'!$H$4="Quarterly",EDATE(C492,3),EDATE(C492,1))))</f>
        <v>-</v>
      </c>
      <c r="D493" s="54">
        <f>IF(A493&gt;'New Lease Yearly'!$E$4,0,'New Lease Yearly'!$G$4)*((1+$M$4)^(((((IF($H$4="Yearly",ROUNDDOWN(IF(A493-($N$4)&lt;0,0,((A493-($N$4)/(($N$4))))/($N$4)),0),IF($H$4="Monthly",ROUNDDOWN(IF(A493-($N$4*12)&lt;0,0,((A493-(12*$N$4)/((12*$N$4))))/($N$4*12)),0),ROUNDDOWN(IF(A493-($N$4*4)&lt;0,0,((A493-(4*$N$4)/((4*$N$4))))/($N$4*4)),0)))))))))+(IF(A493=$E$4,$J$4,0))</f>
        <v>0</v>
      </c>
      <c r="E493" s="49">
        <f>IF(D493=0,0,1/((1+IF('New Lease Yearly'!$H$4="Yearly",'New Lease Yearly'!$D$4,IF('New Lease Yearly'!$H$4="Quarterly",'New Lease Yearly'!$D$4/4,'New Lease Yearly'!$D$4/12)))^IF($E$17=1,A492,A493)))</f>
        <v>0</v>
      </c>
      <c r="F493" s="55">
        <f t="shared" si="76"/>
        <v>0</v>
      </c>
      <c r="G493" s="56"/>
      <c r="H493" s="38">
        <f t="shared" si="82"/>
        <v>477</v>
      </c>
      <c r="I493" s="9" t="str">
        <f t="shared" si="77"/>
        <v>-</v>
      </c>
      <c r="J493" s="47">
        <f>IF(H493&gt;'New Lease Yearly'!$E$4,0,M492)</f>
        <v>0</v>
      </c>
      <c r="K493" s="47">
        <f>IF(IF('New Lease Yearly'!$H$4="Yearly",J493*'New Lease Yearly'!$D$4,IF('New Lease Yearly'!$H$4="Quarterly",J493*('New Lease Yearly'!$D$4/4),J493*'New Lease Yearly'!$D$4/12))&gt;0,IF('New Lease Yearly'!$H$4="Yearly",J493*'New Lease Yearly'!$D$4,IF('New Lease Yearly'!$H$4="Quarterly",J493*('New Lease Yearly'!$D$4/4),J493*'New Lease Yearly'!$D$4/12)),-L493-J493)</f>
        <v>0</v>
      </c>
      <c r="L493" s="47">
        <f t="shared" si="78"/>
        <v>0</v>
      </c>
      <c r="M493" s="47">
        <f t="shared" si="79"/>
        <v>0</v>
      </c>
      <c r="N493" s="57"/>
      <c r="O493" s="38">
        <v>237</v>
      </c>
      <c r="P493" s="58">
        <f t="shared" si="83"/>
        <v>217687</v>
      </c>
      <c r="Q493" s="47">
        <f t="shared" si="84"/>
        <v>0</v>
      </c>
      <c r="R493" s="47">
        <f>IF(S492&lt;1,0,-'New Lease Yearly'!$K$4/'New Lease Yearly'!$L$4)</f>
        <v>0</v>
      </c>
      <c r="S493" s="47">
        <f t="shared" si="80"/>
        <v>0</v>
      </c>
      <c r="AE493"/>
      <c r="AF493" s="6"/>
    </row>
    <row r="494" spans="1:32" x14ac:dyDescent="0.25">
      <c r="A494" s="53">
        <f t="shared" si="81"/>
        <v>478</v>
      </c>
      <c r="B494" s="29">
        <f t="shared" si="75"/>
        <v>0</v>
      </c>
      <c r="C494" s="9" t="str">
        <f>IF(D494=0,"-",IF('New Lease Yearly'!$H$4="Yearly",EDATE(C493,12),IF('New Lease Yearly'!$H$4="Quarterly",EDATE(C493,3),EDATE(C493,1))))</f>
        <v>-</v>
      </c>
      <c r="D494" s="54">
        <f>IF(A494&gt;'New Lease Yearly'!$E$4,0,'New Lease Yearly'!$G$4)*((1+$M$4)^(((((IF($H$4="Yearly",ROUNDDOWN(IF(A494-($N$4)&lt;0,0,((A494-($N$4)/(($N$4))))/($N$4)),0),IF($H$4="Monthly",ROUNDDOWN(IF(A494-($N$4*12)&lt;0,0,((A494-(12*$N$4)/((12*$N$4))))/($N$4*12)),0),ROUNDDOWN(IF(A494-($N$4*4)&lt;0,0,((A494-(4*$N$4)/((4*$N$4))))/($N$4*4)),0)))))))))+(IF(A494=$E$4,$J$4,0))</f>
        <v>0</v>
      </c>
      <c r="E494" s="49">
        <f>IF(D494=0,0,1/((1+IF('New Lease Yearly'!$H$4="Yearly",'New Lease Yearly'!$D$4,IF('New Lease Yearly'!$H$4="Quarterly",'New Lease Yearly'!$D$4/4,'New Lease Yearly'!$D$4/12)))^IF($E$17=1,A493,A494)))</f>
        <v>0</v>
      </c>
      <c r="F494" s="55">
        <f t="shared" si="76"/>
        <v>0</v>
      </c>
      <c r="G494" s="56"/>
      <c r="H494" s="38">
        <f t="shared" si="82"/>
        <v>478</v>
      </c>
      <c r="I494" s="9" t="str">
        <f t="shared" si="77"/>
        <v>-</v>
      </c>
      <c r="J494" s="47">
        <f>IF(H494&gt;'New Lease Yearly'!$E$4,0,M493)</f>
        <v>0</v>
      </c>
      <c r="K494" s="47">
        <f>IF(IF('New Lease Yearly'!$H$4="Yearly",J494*'New Lease Yearly'!$D$4,IF('New Lease Yearly'!$H$4="Quarterly",J494*('New Lease Yearly'!$D$4/4),J494*'New Lease Yearly'!$D$4/12))&gt;0,IF('New Lease Yearly'!$H$4="Yearly",J494*'New Lease Yearly'!$D$4,IF('New Lease Yearly'!$H$4="Quarterly",J494*('New Lease Yearly'!$D$4/4),J494*'New Lease Yearly'!$D$4/12)),-L494-J494)</f>
        <v>0</v>
      </c>
      <c r="L494" s="47">
        <f t="shared" si="78"/>
        <v>0</v>
      </c>
      <c r="M494" s="47">
        <f t="shared" si="79"/>
        <v>0</v>
      </c>
      <c r="N494" s="57"/>
      <c r="O494" s="38">
        <v>237</v>
      </c>
      <c r="P494" s="58">
        <f t="shared" si="83"/>
        <v>218053</v>
      </c>
      <c r="Q494" s="47">
        <f t="shared" si="84"/>
        <v>0</v>
      </c>
      <c r="R494" s="47">
        <f>IF(S493&lt;1,0,-'New Lease Yearly'!$K$4/'New Lease Yearly'!$L$4)</f>
        <v>0</v>
      </c>
      <c r="S494" s="47">
        <f t="shared" si="80"/>
        <v>0</v>
      </c>
      <c r="AE494"/>
      <c r="AF494" s="6"/>
    </row>
    <row r="495" spans="1:32" x14ac:dyDescent="0.25">
      <c r="A495" s="53">
        <f t="shared" si="81"/>
        <v>479</v>
      </c>
      <c r="B495" s="29">
        <f t="shared" si="75"/>
        <v>0</v>
      </c>
      <c r="C495" s="9" t="str">
        <f>IF(D495=0,"-",IF('New Lease Yearly'!$H$4="Yearly",EDATE(C494,12),IF('New Lease Yearly'!$H$4="Quarterly",EDATE(C494,3),EDATE(C494,1))))</f>
        <v>-</v>
      </c>
      <c r="D495" s="54">
        <f>IF(A495&gt;'New Lease Yearly'!$E$4,0,'New Lease Yearly'!$G$4)*((1+$M$4)^(((((IF($H$4="Yearly",ROUNDDOWN(IF(A495-($N$4)&lt;0,0,((A495-($N$4)/(($N$4))))/($N$4)),0),IF($H$4="Monthly",ROUNDDOWN(IF(A495-($N$4*12)&lt;0,0,((A495-(12*$N$4)/((12*$N$4))))/($N$4*12)),0),ROUNDDOWN(IF(A495-($N$4*4)&lt;0,0,((A495-(4*$N$4)/((4*$N$4))))/($N$4*4)),0)))))))))+(IF(A495=$E$4,$J$4,0))</f>
        <v>0</v>
      </c>
      <c r="E495" s="49">
        <f>IF(D495=0,0,1/((1+IF('New Lease Yearly'!$H$4="Yearly",'New Lease Yearly'!$D$4,IF('New Lease Yearly'!$H$4="Quarterly",'New Lease Yearly'!$D$4/4,'New Lease Yearly'!$D$4/12)))^IF($E$17=1,A494,A495)))</f>
        <v>0</v>
      </c>
      <c r="F495" s="55">
        <f t="shared" si="76"/>
        <v>0</v>
      </c>
      <c r="G495" s="56"/>
      <c r="H495" s="38">
        <f t="shared" si="82"/>
        <v>479</v>
      </c>
      <c r="I495" s="9" t="str">
        <f t="shared" si="77"/>
        <v>-</v>
      </c>
      <c r="J495" s="47">
        <f>IF(H495&gt;'New Lease Yearly'!$E$4,0,M494)</f>
        <v>0</v>
      </c>
      <c r="K495" s="47">
        <f>IF(IF('New Lease Yearly'!$H$4="Yearly",J495*'New Lease Yearly'!$D$4,IF('New Lease Yearly'!$H$4="Quarterly",J495*('New Lease Yearly'!$D$4/4),J495*'New Lease Yearly'!$D$4/12))&gt;0,IF('New Lease Yearly'!$H$4="Yearly",J495*'New Lease Yearly'!$D$4,IF('New Lease Yearly'!$H$4="Quarterly",J495*('New Lease Yearly'!$D$4/4),J495*'New Lease Yearly'!$D$4/12)),-L495-J495)</f>
        <v>0</v>
      </c>
      <c r="L495" s="47">
        <f t="shared" si="78"/>
        <v>0</v>
      </c>
      <c r="M495" s="47">
        <f t="shared" si="79"/>
        <v>0</v>
      </c>
      <c r="N495" s="57"/>
      <c r="O495" s="38">
        <v>237</v>
      </c>
      <c r="P495" s="58">
        <f t="shared" si="83"/>
        <v>218418</v>
      </c>
      <c r="Q495" s="47">
        <f t="shared" si="84"/>
        <v>0</v>
      </c>
      <c r="R495" s="47">
        <f>IF(S494&lt;1,0,-'New Lease Yearly'!$K$4/'New Lease Yearly'!$L$4)</f>
        <v>0</v>
      </c>
      <c r="S495" s="47">
        <f t="shared" si="80"/>
        <v>0</v>
      </c>
      <c r="AE495"/>
      <c r="AF495" s="6"/>
    </row>
    <row r="496" spans="1:32" x14ac:dyDescent="0.25">
      <c r="A496" s="53">
        <f t="shared" si="81"/>
        <v>480</v>
      </c>
      <c r="B496" s="29">
        <f t="shared" si="75"/>
        <v>0</v>
      </c>
      <c r="C496" s="9" t="str">
        <f>IF(D496=0,"-",IF('New Lease Yearly'!$H$4="Yearly",EDATE(C495,12),IF('New Lease Yearly'!$H$4="Quarterly",EDATE(C495,3),EDATE(C495,1))))</f>
        <v>-</v>
      </c>
      <c r="D496" s="54">
        <f>IF(A496&gt;'New Lease Yearly'!$E$4,0,'New Lease Yearly'!$G$4)*((1+$M$4)^(((((IF($H$4="Yearly",ROUNDDOWN(IF(A496-($N$4)&lt;0,0,((A496-($N$4)/(($N$4))))/($N$4)),0),IF($H$4="Monthly",ROUNDDOWN(IF(A496-($N$4*12)&lt;0,0,((A496-(12*$N$4)/((12*$N$4))))/($N$4*12)),0),ROUNDDOWN(IF(A496-($N$4*4)&lt;0,0,((A496-(4*$N$4)/((4*$N$4))))/($N$4*4)),0)))))))))+(IF(A496=$E$4,$J$4,0))</f>
        <v>0</v>
      </c>
      <c r="E496" s="49">
        <f>IF(D496=0,0,1/((1+IF('New Lease Yearly'!$H$4="Yearly",'New Lease Yearly'!$D$4,IF('New Lease Yearly'!$H$4="Quarterly",'New Lease Yearly'!$D$4/4,'New Lease Yearly'!$D$4/12)))^IF($E$17=1,A495,A496)))</f>
        <v>0</v>
      </c>
      <c r="F496" s="55">
        <f t="shared" si="76"/>
        <v>0</v>
      </c>
      <c r="G496" s="56"/>
      <c r="H496" s="38">
        <f t="shared" si="82"/>
        <v>480</v>
      </c>
      <c r="I496" s="9" t="str">
        <f t="shared" si="77"/>
        <v>-</v>
      </c>
      <c r="J496" s="47">
        <f>IF(H496&gt;'New Lease Yearly'!$E$4,0,M495)</f>
        <v>0</v>
      </c>
      <c r="K496" s="47">
        <f>IF(IF('New Lease Yearly'!$H$4="Yearly",J496*'New Lease Yearly'!$D$4,IF('New Lease Yearly'!$H$4="Quarterly",J496*('New Lease Yearly'!$D$4/4),J496*'New Lease Yearly'!$D$4/12))&gt;0,IF('New Lease Yearly'!$H$4="Yearly",J496*'New Lease Yearly'!$D$4,IF('New Lease Yearly'!$H$4="Quarterly",J496*('New Lease Yearly'!$D$4/4),J496*'New Lease Yearly'!$D$4/12)),-L496-J496)</f>
        <v>0</v>
      </c>
      <c r="L496" s="47">
        <f t="shared" si="78"/>
        <v>0</v>
      </c>
      <c r="M496" s="47">
        <f t="shared" si="79"/>
        <v>0</v>
      </c>
      <c r="N496" s="57"/>
      <c r="O496" s="38">
        <v>237</v>
      </c>
      <c r="P496" s="58">
        <f t="shared" si="83"/>
        <v>218783</v>
      </c>
      <c r="Q496" s="47">
        <f t="shared" si="84"/>
        <v>0</v>
      </c>
      <c r="R496" s="47">
        <f>IF(S495&lt;1,0,-'New Lease Yearly'!$K$4/'New Lease Yearly'!$L$4)</f>
        <v>0</v>
      </c>
      <c r="S496" s="47">
        <f t="shared" si="80"/>
        <v>0</v>
      </c>
      <c r="AE496"/>
      <c r="AF496" s="6"/>
    </row>
    <row r="497" spans="1:32" x14ac:dyDescent="0.25">
      <c r="A497" s="53">
        <f t="shared" si="81"/>
        <v>481</v>
      </c>
      <c r="B497" s="29">
        <f t="shared" si="75"/>
        <v>0</v>
      </c>
      <c r="C497" s="9" t="str">
        <f>IF(D497=0,"-",IF('New Lease Yearly'!$H$4="Yearly",EDATE(C496,12),IF('New Lease Yearly'!$H$4="Quarterly",EDATE(C496,3),EDATE(C496,1))))</f>
        <v>-</v>
      </c>
      <c r="D497" s="54">
        <f>IF(A497&gt;'New Lease Yearly'!$E$4,0,'New Lease Yearly'!$G$4)*((1+$M$4)^(((((IF($H$4="Yearly",ROUNDDOWN(IF(A497-($N$4)&lt;0,0,((A497-($N$4)/(($N$4))))/($N$4)),0),IF($H$4="Monthly",ROUNDDOWN(IF(A497-($N$4*12)&lt;0,0,((A497-(12*$N$4)/((12*$N$4))))/($N$4*12)),0),ROUNDDOWN(IF(A497-($N$4*4)&lt;0,0,((A497-(4*$N$4)/((4*$N$4))))/($N$4*4)),0)))))))))+(IF(A497=$E$4,$J$4,0))</f>
        <v>0</v>
      </c>
      <c r="E497" s="49">
        <f>IF(D497=0,0,1/((1+IF('New Lease Yearly'!$H$4="Yearly",'New Lease Yearly'!$D$4,IF('New Lease Yearly'!$H$4="Quarterly",'New Lease Yearly'!$D$4/4,'New Lease Yearly'!$D$4/12)))^IF($E$17=1,A496,A497)))</f>
        <v>0</v>
      </c>
      <c r="F497" s="55">
        <f t="shared" si="76"/>
        <v>0</v>
      </c>
      <c r="G497" s="56"/>
      <c r="H497" s="38">
        <f t="shared" si="82"/>
        <v>481</v>
      </c>
      <c r="I497" s="9" t="str">
        <f t="shared" si="77"/>
        <v>-</v>
      </c>
      <c r="J497" s="47">
        <f>IF(H497&gt;'New Lease Yearly'!$E$4,0,M496)</f>
        <v>0</v>
      </c>
      <c r="K497" s="47">
        <f>IF(IF('New Lease Yearly'!$H$4="Yearly",J497*'New Lease Yearly'!$D$4,IF('New Lease Yearly'!$H$4="Quarterly",J497*('New Lease Yearly'!$D$4/4),J497*'New Lease Yearly'!$D$4/12))&gt;0,IF('New Lease Yearly'!$H$4="Yearly",J497*'New Lease Yearly'!$D$4,IF('New Lease Yearly'!$H$4="Quarterly",J497*('New Lease Yearly'!$D$4/4),J497*'New Lease Yearly'!$D$4/12)),-L497-J497)</f>
        <v>0</v>
      </c>
      <c r="L497" s="47">
        <f t="shared" si="78"/>
        <v>0</v>
      </c>
      <c r="M497" s="47">
        <f t="shared" si="79"/>
        <v>0</v>
      </c>
      <c r="N497" s="57"/>
      <c r="O497" s="38">
        <v>237</v>
      </c>
      <c r="P497" s="58">
        <f t="shared" si="83"/>
        <v>219148</v>
      </c>
      <c r="Q497" s="47">
        <f t="shared" si="84"/>
        <v>0</v>
      </c>
      <c r="R497" s="47">
        <f>IF(S496&lt;1,0,-'New Lease Yearly'!$K$4/'New Lease Yearly'!$L$4)</f>
        <v>0</v>
      </c>
      <c r="S497" s="47">
        <f t="shared" si="80"/>
        <v>0</v>
      </c>
      <c r="AE497"/>
      <c r="AF497" s="6"/>
    </row>
    <row r="498" spans="1:32" x14ac:dyDescent="0.25">
      <c r="A498" s="53">
        <f t="shared" si="81"/>
        <v>482</v>
      </c>
      <c r="B498" s="29">
        <f t="shared" si="75"/>
        <v>0</v>
      </c>
      <c r="C498" s="9" t="str">
        <f>IF(D498=0,"-",IF('New Lease Yearly'!$H$4="Yearly",EDATE(C497,12),IF('New Lease Yearly'!$H$4="Quarterly",EDATE(C497,3),EDATE(C497,1))))</f>
        <v>-</v>
      </c>
      <c r="D498" s="54">
        <f>IF(A498&gt;'New Lease Yearly'!$E$4,0,'New Lease Yearly'!$G$4)*((1+$M$4)^(((((IF($H$4="Yearly",ROUNDDOWN(IF(A498-($N$4)&lt;0,0,((A498-($N$4)/(($N$4))))/($N$4)),0),IF($H$4="Monthly",ROUNDDOWN(IF(A498-($N$4*12)&lt;0,0,((A498-(12*$N$4)/((12*$N$4))))/($N$4*12)),0),ROUNDDOWN(IF(A498-($N$4*4)&lt;0,0,((A498-(4*$N$4)/((4*$N$4))))/($N$4*4)),0)))))))))+(IF(A498=$E$4,$J$4,0))</f>
        <v>0</v>
      </c>
      <c r="E498" s="49">
        <f>IF(D498=0,0,1/((1+IF('New Lease Yearly'!$H$4="Yearly",'New Lease Yearly'!$D$4,IF('New Lease Yearly'!$H$4="Quarterly",'New Lease Yearly'!$D$4/4,'New Lease Yearly'!$D$4/12)))^IF($E$17=1,A497,A498)))</f>
        <v>0</v>
      </c>
      <c r="F498" s="55">
        <f t="shared" si="76"/>
        <v>0</v>
      </c>
      <c r="G498" s="56"/>
      <c r="H498" s="38">
        <f t="shared" si="82"/>
        <v>482</v>
      </c>
      <c r="I498" s="9" t="str">
        <f t="shared" si="77"/>
        <v>-</v>
      </c>
      <c r="J498" s="47">
        <f>IF(H498&gt;'New Lease Yearly'!$E$4,0,M497)</f>
        <v>0</v>
      </c>
      <c r="K498" s="47">
        <f>IF(IF('New Lease Yearly'!$H$4="Yearly",J498*'New Lease Yearly'!$D$4,IF('New Lease Yearly'!$H$4="Quarterly",J498*('New Lease Yearly'!$D$4/4),J498*'New Lease Yearly'!$D$4/12))&gt;0,IF('New Lease Yearly'!$H$4="Yearly",J498*'New Lease Yearly'!$D$4,IF('New Lease Yearly'!$H$4="Quarterly",J498*('New Lease Yearly'!$D$4/4),J498*'New Lease Yearly'!$D$4/12)),-L498-J498)</f>
        <v>0</v>
      </c>
      <c r="L498" s="47">
        <f t="shared" si="78"/>
        <v>0</v>
      </c>
      <c r="M498" s="47">
        <f t="shared" si="79"/>
        <v>0</v>
      </c>
      <c r="N498" s="57"/>
      <c r="O498" s="38">
        <v>237</v>
      </c>
      <c r="P498" s="58">
        <f t="shared" si="83"/>
        <v>219513</v>
      </c>
      <c r="Q498" s="47">
        <f t="shared" si="84"/>
        <v>0</v>
      </c>
      <c r="R498" s="47">
        <f>IF(S497&lt;1,0,-'New Lease Yearly'!$K$4/'New Lease Yearly'!$L$4)</f>
        <v>0</v>
      </c>
      <c r="S498" s="47">
        <f t="shared" si="80"/>
        <v>0</v>
      </c>
      <c r="AE498"/>
      <c r="AF498" s="6"/>
    </row>
    <row r="499" spans="1:32" x14ac:dyDescent="0.25">
      <c r="A499" s="53">
        <f t="shared" si="81"/>
        <v>483</v>
      </c>
      <c r="B499" s="29">
        <f t="shared" si="75"/>
        <v>0</v>
      </c>
      <c r="C499" s="9" t="str">
        <f>IF(D499=0,"-",IF('New Lease Yearly'!$H$4="Yearly",EDATE(C498,12),IF('New Lease Yearly'!$H$4="Quarterly",EDATE(C498,3),EDATE(C498,1))))</f>
        <v>-</v>
      </c>
      <c r="D499" s="54">
        <f>IF(A499&gt;'New Lease Yearly'!$E$4,0,'New Lease Yearly'!$G$4)*((1+$M$4)^(((((IF($H$4="Yearly",ROUNDDOWN(IF(A499-($N$4)&lt;0,0,((A499-($N$4)/(($N$4))))/($N$4)),0),IF($H$4="Monthly",ROUNDDOWN(IF(A499-($N$4*12)&lt;0,0,((A499-(12*$N$4)/((12*$N$4))))/($N$4*12)),0),ROUNDDOWN(IF(A499-($N$4*4)&lt;0,0,((A499-(4*$N$4)/((4*$N$4))))/($N$4*4)),0)))))))))+(IF(A499=$E$4,$J$4,0))</f>
        <v>0</v>
      </c>
      <c r="E499" s="49">
        <f>IF(D499=0,0,1/((1+IF('New Lease Yearly'!$H$4="Yearly",'New Lease Yearly'!$D$4,IF('New Lease Yearly'!$H$4="Quarterly",'New Lease Yearly'!$D$4/4,'New Lease Yearly'!$D$4/12)))^IF($E$17=1,A498,A499)))</f>
        <v>0</v>
      </c>
      <c r="F499" s="55">
        <f t="shared" si="76"/>
        <v>0</v>
      </c>
      <c r="G499" s="56"/>
      <c r="H499" s="38">
        <f t="shared" si="82"/>
        <v>483</v>
      </c>
      <c r="I499" s="9" t="str">
        <f t="shared" si="77"/>
        <v>-</v>
      </c>
      <c r="J499" s="47">
        <f>IF(H499&gt;'New Lease Yearly'!$E$4,0,M498)</f>
        <v>0</v>
      </c>
      <c r="K499" s="47">
        <f>IF(IF('New Lease Yearly'!$H$4="Yearly",J499*'New Lease Yearly'!$D$4,IF('New Lease Yearly'!$H$4="Quarterly",J499*('New Lease Yearly'!$D$4/4),J499*'New Lease Yearly'!$D$4/12))&gt;0,IF('New Lease Yearly'!$H$4="Yearly",J499*'New Lease Yearly'!$D$4,IF('New Lease Yearly'!$H$4="Quarterly",J499*('New Lease Yearly'!$D$4/4),J499*'New Lease Yearly'!$D$4/12)),-L499-J499)</f>
        <v>0</v>
      </c>
      <c r="L499" s="47">
        <f t="shared" si="78"/>
        <v>0</v>
      </c>
      <c r="M499" s="47">
        <f t="shared" si="79"/>
        <v>0</v>
      </c>
      <c r="N499" s="57"/>
      <c r="O499" s="38">
        <v>237</v>
      </c>
      <c r="P499" s="58">
        <f t="shared" si="83"/>
        <v>219878</v>
      </c>
      <c r="Q499" s="47">
        <f t="shared" si="84"/>
        <v>0</v>
      </c>
      <c r="R499" s="47">
        <f>IF(S498&lt;1,0,-'New Lease Yearly'!$K$4/'New Lease Yearly'!$L$4)</f>
        <v>0</v>
      </c>
      <c r="S499" s="47">
        <f t="shared" si="80"/>
        <v>0</v>
      </c>
      <c r="AE499"/>
      <c r="AF499" s="6"/>
    </row>
    <row r="500" spans="1:32" x14ac:dyDescent="0.25">
      <c r="A500" s="53">
        <f t="shared" si="81"/>
        <v>484</v>
      </c>
      <c r="B500" s="29">
        <f t="shared" si="75"/>
        <v>0</v>
      </c>
      <c r="C500" s="9" t="str">
        <f>IF(D500=0,"-",IF('New Lease Yearly'!$H$4="Yearly",EDATE(C499,12),IF('New Lease Yearly'!$H$4="Quarterly",EDATE(C499,3),EDATE(C499,1))))</f>
        <v>-</v>
      </c>
      <c r="D500" s="54">
        <f>IF(A500&gt;'New Lease Yearly'!$E$4,0,'New Lease Yearly'!$G$4)*((1+$M$4)^(((((IF($H$4="Yearly",ROUNDDOWN(IF(A500-($N$4)&lt;0,0,((A500-($N$4)/(($N$4))))/($N$4)),0),IF($H$4="Monthly",ROUNDDOWN(IF(A500-($N$4*12)&lt;0,0,((A500-(12*$N$4)/((12*$N$4))))/($N$4*12)),0),ROUNDDOWN(IF(A500-($N$4*4)&lt;0,0,((A500-(4*$N$4)/((4*$N$4))))/($N$4*4)),0)))))))))+(IF(A500=$E$4,$J$4,0))</f>
        <v>0</v>
      </c>
      <c r="E500" s="49">
        <f>IF(D500=0,0,1/((1+IF('New Lease Yearly'!$H$4="Yearly",'New Lease Yearly'!$D$4,IF('New Lease Yearly'!$H$4="Quarterly",'New Lease Yearly'!$D$4/4,'New Lease Yearly'!$D$4/12)))^IF($E$17=1,A499,A500)))</f>
        <v>0</v>
      </c>
      <c r="F500" s="55">
        <f t="shared" si="76"/>
        <v>0</v>
      </c>
      <c r="G500" s="56"/>
      <c r="H500" s="38">
        <f t="shared" si="82"/>
        <v>484</v>
      </c>
      <c r="I500" s="9" t="str">
        <f t="shared" si="77"/>
        <v>-</v>
      </c>
      <c r="J500" s="47">
        <f>IF(H500&gt;'New Lease Yearly'!$E$4,0,M499)</f>
        <v>0</v>
      </c>
      <c r="K500" s="47">
        <f>IF(IF('New Lease Yearly'!$H$4="Yearly",J500*'New Lease Yearly'!$D$4,IF('New Lease Yearly'!$H$4="Quarterly",J500*('New Lease Yearly'!$D$4/4),J500*'New Lease Yearly'!$D$4/12))&gt;0,IF('New Lease Yearly'!$H$4="Yearly",J500*'New Lease Yearly'!$D$4,IF('New Lease Yearly'!$H$4="Quarterly",J500*('New Lease Yearly'!$D$4/4),J500*'New Lease Yearly'!$D$4/12)),-L500-J500)</f>
        <v>0</v>
      </c>
      <c r="L500" s="47">
        <f t="shared" si="78"/>
        <v>0</v>
      </c>
      <c r="M500" s="47">
        <f t="shared" si="79"/>
        <v>0</v>
      </c>
      <c r="N500" s="57"/>
      <c r="O500" s="38">
        <v>237</v>
      </c>
      <c r="P500" s="58">
        <f t="shared" si="83"/>
        <v>220243</v>
      </c>
      <c r="Q500" s="47">
        <f t="shared" si="84"/>
        <v>0</v>
      </c>
      <c r="R500" s="47">
        <f>IF(S499&lt;1,0,-'New Lease Yearly'!$K$4/'New Lease Yearly'!$L$4)</f>
        <v>0</v>
      </c>
      <c r="S500" s="47">
        <f t="shared" si="80"/>
        <v>0</v>
      </c>
      <c r="AE500"/>
      <c r="AF500" s="6"/>
    </row>
    <row r="501" spans="1:32" x14ac:dyDescent="0.25">
      <c r="A501" s="53">
        <f t="shared" si="81"/>
        <v>485</v>
      </c>
      <c r="B501" s="29">
        <f t="shared" si="75"/>
        <v>0</v>
      </c>
      <c r="C501" s="9" t="str">
        <f>IF(D501=0,"-",IF('New Lease Yearly'!$H$4="Yearly",EDATE(C500,12),IF('New Lease Yearly'!$H$4="Quarterly",EDATE(C500,3),EDATE(C500,1))))</f>
        <v>-</v>
      </c>
      <c r="D501" s="54">
        <f>IF(A501&gt;'New Lease Yearly'!$E$4,0,'New Lease Yearly'!$G$4)*((1+$M$4)^(((((IF($H$4="Yearly",ROUNDDOWN(IF(A501-($N$4)&lt;0,0,((A501-($N$4)/(($N$4))))/($N$4)),0),IF($H$4="Monthly",ROUNDDOWN(IF(A501-($N$4*12)&lt;0,0,((A501-(12*$N$4)/((12*$N$4))))/($N$4*12)),0),ROUNDDOWN(IF(A501-($N$4*4)&lt;0,0,((A501-(4*$N$4)/((4*$N$4))))/($N$4*4)),0)))))))))+(IF(A501=$E$4,$J$4,0))</f>
        <v>0</v>
      </c>
      <c r="E501" s="49">
        <f>IF(D501=0,0,1/((1+IF('New Lease Yearly'!$H$4="Yearly",'New Lease Yearly'!$D$4,IF('New Lease Yearly'!$H$4="Quarterly",'New Lease Yearly'!$D$4/4,'New Lease Yearly'!$D$4/12)))^IF($E$17=1,A500,A501)))</f>
        <v>0</v>
      </c>
      <c r="F501" s="55">
        <f t="shared" si="76"/>
        <v>0</v>
      </c>
      <c r="G501" s="56"/>
      <c r="H501" s="38">
        <f t="shared" si="82"/>
        <v>485</v>
      </c>
      <c r="I501" s="9" t="str">
        <f t="shared" si="77"/>
        <v>-</v>
      </c>
      <c r="J501" s="47">
        <f>IF(H501&gt;'New Lease Yearly'!$E$4,0,M500)</f>
        <v>0</v>
      </c>
      <c r="K501" s="47">
        <f>IF(IF('New Lease Yearly'!$H$4="Yearly",J501*'New Lease Yearly'!$D$4,IF('New Lease Yearly'!$H$4="Quarterly",J501*('New Lease Yearly'!$D$4/4),J501*'New Lease Yearly'!$D$4/12))&gt;0,IF('New Lease Yearly'!$H$4="Yearly",J501*'New Lease Yearly'!$D$4,IF('New Lease Yearly'!$H$4="Quarterly",J501*('New Lease Yearly'!$D$4/4),J501*'New Lease Yearly'!$D$4/12)),-L501-J501)</f>
        <v>0</v>
      </c>
      <c r="L501" s="47">
        <f t="shared" si="78"/>
        <v>0</v>
      </c>
      <c r="M501" s="47">
        <f t="shared" si="79"/>
        <v>0</v>
      </c>
      <c r="N501" s="57"/>
      <c r="O501" s="38">
        <v>237</v>
      </c>
      <c r="P501" s="58">
        <f t="shared" si="83"/>
        <v>220608</v>
      </c>
      <c r="Q501" s="47">
        <f t="shared" si="84"/>
        <v>0</v>
      </c>
      <c r="R501" s="47">
        <f>IF(S500&lt;1,0,-'New Lease Yearly'!$K$4/'New Lease Yearly'!$L$4)</f>
        <v>0</v>
      </c>
      <c r="S501" s="47">
        <f t="shared" si="80"/>
        <v>0</v>
      </c>
      <c r="AE501"/>
      <c r="AF501" s="6"/>
    </row>
    <row r="502" spans="1:32" x14ac:dyDescent="0.25">
      <c r="A502" s="53">
        <f t="shared" si="81"/>
        <v>486</v>
      </c>
      <c r="B502" s="29">
        <f t="shared" si="75"/>
        <v>0</v>
      </c>
      <c r="C502" s="9" t="str">
        <f>IF(D502=0,"-",IF('New Lease Yearly'!$H$4="Yearly",EDATE(C501,12),IF('New Lease Yearly'!$H$4="Quarterly",EDATE(C501,3),EDATE(C501,1))))</f>
        <v>-</v>
      </c>
      <c r="D502" s="54">
        <f>IF(A502&gt;'New Lease Yearly'!$E$4,0,'New Lease Yearly'!$G$4)*((1+$M$4)^(((((IF($H$4="Yearly",ROUNDDOWN(IF(A502-($N$4)&lt;0,0,((A502-($N$4)/(($N$4))))/($N$4)),0),IF($H$4="Monthly",ROUNDDOWN(IF(A502-($N$4*12)&lt;0,0,((A502-(12*$N$4)/((12*$N$4))))/($N$4*12)),0),ROUNDDOWN(IF(A502-($N$4*4)&lt;0,0,((A502-(4*$N$4)/((4*$N$4))))/($N$4*4)),0)))))))))+(IF(A502=$E$4,$J$4,0))</f>
        <v>0</v>
      </c>
      <c r="E502" s="49">
        <f>IF(D502=0,0,1/((1+IF('New Lease Yearly'!$H$4="Yearly",'New Lease Yearly'!$D$4,IF('New Lease Yearly'!$H$4="Quarterly",'New Lease Yearly'!$D$4/4,'New Lease Yearly'!$D$4/12)))^IF($E$17=1,A501,A502)))</f>
        <v>0</v>
      </c>
      <c r="F502" s="55">
        <f t="shared" si="76"/>
        <v>0</v>
      </c>
      <c r="G502" s="56"/>
      <c r="H502" s="38">
        <f t="shared" si="82"/>
        <v>486</v>
      </c>
      <c r="I502" s="9" t="str">
        <f t="shared" si="77"/>
        <v>-</v>
      </c>
      <c r="J502" s="47">
        <f>IF(H502&gt;'New Lease Yearly'!$E$4,0,M501)</f>
        <v>0</v>
      </c>
      <c r="K502" s="47">
        <f>IF(IF('New Lease Yearly'!$H$4="Yearly",J502*'New Lease Yearly'!$D$4,IF('New Lease Yearly'!$H$4="Quarterly",J502*('New Lease Yearly'!$D$4/4),J502*'New Lease Yearly'!$D$4/12))&gt;0,IF('New Lease Yearly'!$H$4="Yearly",J502*'New Lease Yearly'!$D$4,IF('New Lease Yearly'!$H$4="Quarterly",J502*('New Lease Yearly'!$D$4/4),J502*'New Lease Yearly'!$D$4/12)),-L502-J502)</f>
        <v>0</v>
      </c>
      <c r="L502" s="47">
        <f t="shared" si="78"/>
        <v>0</v>
      </c>
      <c r="M502" s="47">
        <f t="shared" si="79"/>
        <v>0</v>
      </c>
      <c r="N502" s="57"/>
      <c r="O502" s="38">
        <v>237</v>
      </c>
      <c r="P502" s="58">
        <f t="shared" si="83"/>
        <v>220974</v>
      </c>
      <c r="Q502" s="47">
        <f t="shared" si="84"/>
        <v>0</v>
      </c>
      <c r="R502" s="47">
        <f>IF(S501&lt;1,0,-'New Lease Yearly'!$K$4/'New Lease Yearly'!$L$4)</f>
        <v>0</v>
      </c>
      <c r="S502" s="47">
        <f t="shared" si="80"/>
        <v>0</v>
      </c>
      <c r="AE502"/>
      <c r="AF502" s="6"/>
    </row>
    <row r="503" spans="1:32" x14ac:dyDescent="0.25">
      <c r="A503" s="53">
        <f t="shared" si="81"/>
        <v>487</v>
      </c>
      <c r="B503" s="29">
        <f t="shared" si="75"/>
        <v>0</v>
      </c>
      <c r="C503" s="9" t="str">
        <f>IF(D503=0,"-",IF('New Lease Yearly'!$H$4="Yearly",EDATE(C502,12),IF('New Lease Yearly'!$H$4="Quarterly",EDATE(C502,3),EDATE(C502,1))))</f>
        <v>-</v>
      </c>
      <c r="D503" s="54">
        <f>IF(A503&gt;'New Lease Yearly'!$E$4,0,'New Lease Yearly'!$G$4)*((1+$M$4)^(((((IF($H$4="Yearly",ROUNDDOWN(IF(A503-($N$4)&lt;0,0,((A503-($N$4)/(($N$4))))/($N$4)),0),IF($H$4="Monthly",ROUNDDOWN(IF(A503-($N$4*12)&lt;0,0,((A503-(12*$N$4)/((12*$N$4))))/($N$4*12)),0),ROUNDDOWN(IF(A503-($N$4*4)&lt;0,0,((A503-(4*$N$4)/((4*$N$4))))/($N$4*4)),0)))))))))+(IF(A503=$E$4,$J$4,0))</f>
        <v>0</v>
      </c>
      <c r="E503" s="49">
        <f>IF(D503=0,0,1/((1+IF('New Lease Yearly'!$H$4="Yearly",'New Lease Yearly'!$D$4,IF('New Lease Yearly'!$H$4="Quarterly",'New Lease Yearly'!$D$4/4,'New Lease Yearly'!$D$4/12)))^IF($E$17=1,A502,A503)))</f>
        <v>0</v>
      </c>
      <c r="F503" s="55">
        <f t="shared" si="76"/>
        <v>0</v>
      </c>
      <c r="G503" s="56"/>
      <c r="H503" s="38">
        <f t="shared" si="82"/>
        <v>487</v>
      </c>
      <c r="I503" s="9" t="str">
        <f t="shared" si="77"/>
        <v>-</v>
      </c>
      <c r="J503" s="47">
        <f>IF(H503&gt;'New Lease Yearly'!$E$4,0,M502)</f>
        <v>0</v>
      </c>
      <c r="K503" s="47">
        <f>IF(IF('New Lease Yearly'!$H$4="Yearly",J503*'New Lease Yearly'!$D$4,IF('New Lease Yearly'!$H$4="Quarterly",J503*('New Lease Yearly'!$D$4/4),J503*'New Lease Yearly'!$D$4/12))&gt;0,IF('New Lease Yearly'!$H$4="Yearly",J503*'New Lease Yearly'!$D$4,IF('New Lease Yearly'!$H$4="Quarterly",J503*('New Lease Yearly'!$D$4/4),J503*'New Lease Yearly'!$D$4/12)),-L503-J503)</f>
        <v>0</v>
      </c>
      <c r="L503" s="47">
        <f t="shared" si="78"/>
        <v>0</v>
      </c>
      <c r="M503" s="47">
        <f t="shared" si="79"/>
        <v>0</v>
      </c>
      <c r="N503" s="57"/>
      <c r="O503" s="38">
        <v>237</v>
      </c>
      <c r="P503" s="58">
        <f t="shared" si="83"/>
        <v>221339</v>
      </c>
      <c r="Q503" s="47">
        <f t="shared" si="84"/>
        <v>0</v>
      </c>
      <c r="R503" s="47">
        <f>IF(S502&lt;1,0,-'New Lease Yearly'!$K$4/'New Lease Yearly'!$L$4)</f>
        <v>0</v>
      </c>
      <c r="S503" s="47">
        <f t="shared" si="80"/>
        <v>0</v>
      </c>
      <c r="AE503"/>
      <c r="AF503" s="6"/>
    </row>
    <row r="504" spans="1:32" x14ac:dyDescent="0.25">
      <c r="A504" s="53">
        <f t="shared" si="81"/>
        <v>488</v>
      </c>
      <c r="B504" s="29">
        <f t="shared" si="75"/>
        <v>0</v>
      </c>
      <c r="C504" s="9" t="str">
        <f>IF(D504=0,"-",IF('New Lease Yearly'!$H$4="Yearly",EDATE(C503,12),IF('New Lease Yearly'!$H$4="Quarterly",EDATE(C503,3),EDATE(C503,1))))</f>
        <v>-</v>
      </c>
      <c r="D504" s="54">
        <f>IF(A504&gt;'New Lease Yearly'!$E$4,0,'New Lease Yearly'!$G$4)*((1+$M$4)^(((((IF($H$4="Yearly",ROUNDDOWN(IF(A504-($N$4)&lt;0,0,((A504-($N$4)/(($N$4))))/($N$4)),0),IF($H$4="Monthly",ROUNDDOWN(IF(A504-($N$4*12)&lt;0,0,((A504-(12*$N$4)/((12*$N$4))))/($N$4*12)),0),ROUNDDOWN(IF(A504-($N$4*4)&lt;0,0,((A504-(4*$N$4)/((4*$N$4))))/($N$4*4)),0)))))))))+(IF(A504=$E$4,$J$4,0))</f>
        <v>0</v>
      </c>
      <c r="E504" s="49">
        <f>IF(D504=0,0,1/((1+IF('New Lease Yearly'!$H$4="Yearly",'New Lease Yearly'!$D$4,IF('New Lease Yearly'!$H$4="Quarterly",'New Lease Yearly'!$D$4/4,'New Lease Yearly'!$D$4/12)))^IF($E$17=1,A503,A504)))</f>
        <v>0</v>
      </c>
      <c r="F504" s="55">
        <f t="shared" si="76"/>
        <v>0</v>
      </c>
      <c r="G504" s="56"/>
      <c r="H504" s="38">
        <f t="shared" si="82"/>
        <v>488</v>
      </c>
      <c r="I504" s="9" t="str">
        <f t="shared" si="77"/>
        <v>-</v>
      </c>
      <c r="J504" s="47">
        <f>IF(H504&gt;'New Lease Yearly'!$E$4,0,M503)</f>
        <v>0</v>
      </c>
      <c r="K504" s="47">
        <f>IF(IF('New Lease Yearly'!$H$4="Yearly",J504*'New Lease Yearly'!$D$4,IF('New Lease Yearly'!$H$4="Quarterly",J504*('New Lease Yearly'!$D$4/4),J504*'New Lease Yearly'!$D$4/12))&gt;0,IF('New Lease Yearly'!$H$4="Yearly",J504*'New Lease Yearly'!$D$4,IF('New Lease Yearly'!$H$4="Quarterly",J504*('New Lease Yearly'!$D$4/4),J504*'New Lease Yearly'!$D$4/12)),-L504-J504)</f>
        <v>0</v>
      </c>
      <c r="L504" s="47">
        <f t="shared" si="78"/>
        <v>0</v>
      </c>
      <c r="M504" s="47">
        <f t="shared" si="79"/>
        <v>0</v>
      </c>
      <c r="N504" s="57"/>
      <c r="O504" s="38">
        <v>237</v>
      </c>
      <c r="P504" s="58">
        <f t="shared" si="83"/>
        <v>221704</v>
      </c>
      <c r="Q504" s="47">
        <f t="shared" si="84"/>
        <v>0</v>
      </c>
      <c r="R504" s="47">
        <f>IF(S503&lt;1,0,-'New Lease Yearly'!$K$4/'New Lease Yearly'!$L$4)</f>
        <v>0</v>
      </c>
      <c r="S504" s="47">
        <f t="shared" si="80"/>
        <v>0</v>
      </c>
      <c r="AE504"/>
      <c r="AF504" s="6"/>
    </row>
    <row r="505" spans="1:32" x14ac:dyDescent="0.25">
      <c r="A505" s="53">
        <f t="shared" si="81"/>
        <v>489</v>
      </c>
      <c r="B505" s="29">
        <f t="shared" si="75"/>
        <v>0</v>
      </c>
      <c r="C505" s="9" t="str">
        <f>IF(D505=0,"-",IF('New Lease Yearly'!$H$4="Yearly",EDATE(C504,12),IF('New Lease Yearly'!$H$4="Quarterly",EDATE(C504,3),EDATE(C504,1))))</f>
        <v>-</v>
      </c>
      <c r="D505" s="54">
        <f>IF(A505&gt;'New Lease Yearly'!$E$4,0,'New Lease Yearly'!$G$4)*((1+$M$4)^(((((IF($H$4="Yearly",ROUNDDOWN(IF(A505-($N$4)&lt;0,0,((A505-($N$4)/(($N$4))))/($N$4)),0),IF($H$4="Monthly",ROUNDDOWN(IF(A505-($N$4*12)&lt;0,0,((A505-(12*$N$4)/((12*$N$4))))/($N$4*12)),0),ROUNDDOWN(IF(A505-($N$4*4)&lt;0,0,((A505-(4*$N$4)/((4*$N$4))))/($N$4*4)),0)))))))))+(IF(A505=$E$4,$J$4,0))</f>
        <v>0</v>
      </c>
      <c r="E505" s="49">
        <f>IF(D505=0,0,1/((1+IF('New Lease Yearly'!$H$4="Yearly",'New Lease Yearly'!$D$4,IF('New Lease Yearly'!$H$4="Quarterly",'New Lease Yearly'!$D$4/4,'New Lease Yearly'!$D$4/12)))^IF($E$17=1,A504,A505)))</f>
        <v>0</v>
      </c>
      <c r="F505" s="55">
        <f t="shared" si="76"/>
        <v>0</v>
      </c>
      <c r="G505" s="56"/>
      <c r="H505" s="38">
        <f t="shared" si="82"/>
        <v>489</v>
      </c>
      <c r="I505" s="9" t="str">
        <f t="shared" si="77"/>
        <v>-</v>
      </c>
      <c r="J505" s="47">
        <f>IF(H505&gt;'New Lease Yearly'!$E$4,0,M504)</f>
        <v>0</v>
      </c>
      <c r="K505" s="47">
        <f>IF(IF('New Lease Yearly'!$H$4="Yearly",J505*'New Lease Yearly'!$D$4,IF('New Lease Yearly'!$H$4="Quarterly",J505*('New Lease Yearly'!$D$4/4),J505*'New Lease Yearly'!$D$4/12))&gt;0,IF('New Lease Yearly'!$H$4="Yearly",J505*'New Lease Yearly'!$D$4,IF('New Lease Yearly'!$H$4="Quarterly",J505*('New Lease Yearly'!$D$4/4),J505*'New Lease Yearly'!$D$4/12)),-L505-J505)</f>
        <v>0</v>
      </c>
      <c r="L505" s="47">
        <f t="shared" si="78"/>
        <v>0</v>
      </c>
      <c r="M505" s="47">
        <f t="shared" si="79"/>
        <v>0</v>
      </c>
      <c r="N505" s="57"/>
      <c r="O505" s="38">
        <v>237</v>
      </c>
      <c r="P505" s="58">
        <f t="shared" si="83"/>
        <v>222069</v>
      </c>
      <c r="Q505" s="47">
        <f t="shared" si="84"/>
        <v>0</v>
      </c>
      <c r="R505" s="47">
        <f>IF(S504&lt;1,0,-'New Lease Yearly'!$K$4/'New Lease Yearly'!$L$4)</f>
        <v>0</v>
      </c>
      <c r="S505" s="47">
        <f t="shared" si="80"/>
        <v>0</v>
      </c>
      <c r="AE505"/>
      <c r="AF505" s="6"/>
    </row>
    <row r="506" spans="1:32" x14ac:dyDescent="0.25">
      <c r="A506" s="53">
        <f t="shared" si="81"/>
        <v>490</v>
      </c>
      <c r="B506" s="29">
        <f t="shared" si="75"/>
        <v>0</v>
      </c>
      <c r="C506" s="9" t="str">
        <f>IF(D506=0,"-",IF('New Lease Yearly'!$H$4="Yearly",EDATE(C505,12),IF('New Lease Yearly'!$H$4="Quarterly",EDATE(C505,3),EDATE(C505,1))))</f>
        <v>-</v>
      </c>
      <c r="D506" s="54">
        <f>IF(A506&gt;'New Lease Yearly'!$E$4,0,'New Lease Yearly'!$G$4)*((1+$M$4)^(((((IF($H$4="Yearly",ROUNDDOWN(IF(A506-($N$4)&lt;0,0,((A506-($N$4)/(($N$4))))/($N$4)),0),IF($H$4="Monthly",ROUNDDOWN(IF(A506-($N$4*12)&lt;0,0,((A506-(12*$N$4)/((12*$N$4))))/($N$4*12)),0),ROUNDDOWN(IF(A506-($N$4*4)&lt;0,0,((A506-(4*$N$4)/((4*$N$4))))/($N$4*4)),0)))))))))+(IF(A506=$E$4,$J$4,0))</f>
        <v>0</v>
      </c>
      <c r="E506" s="49">
        <f>IF(D506=0,0,1/((1+IF('New Lease Yearly'!$H$4="Yearly",'New Lease Yearly'!$D$4,IF('New Lease Yearly'!$H$4="Quarterly",'New Lease Yearly'!$D$4/4,'New Lease Yearly'!$D$4/12)))^IF($E$17=1,A505,A506)))</f>
        <v>0</v>
      </c>
      <c r="F506" s="55">
        <f t="shared" si="76"/>
        <v>0</v>
      </c>
      <c r="G506" s="56"/>
      <c r="H506" s="38">
        <f t="shared" si="82"/>
        <v>490</v>
      </c>
      <c r="I506" s="9" t="str">
        <f t="shared" si="77"/>
        <v>-</v>
      </c>
      <c r="J506" s="47">
        <f>IF(H506&gt;'New Lease Yearly'!$E$4,0,M505)</f>
        <v>0</v>
      </c>
      <c r="K506" s="47">
        <f>IF(IF('New Lease Yearly'!$H$4="Yearly",J506*'New Lease Yearly'!$D$4,IF('New Lease Yearly'!$H$4="Quarterly",J506*('New Lease Yearly'!$D$4/4),J506*'New Lease Yearly'!$D$4/12))&gt;0,IF('New Lease Yearly'!$H$4="Yearly",J506*'New Lease Yearly'!$D$4,IF('New Lease Yearly'!$H$4="Quarterly",J506*('New Lease Yearly'!$D$4/4),J506*'New Lease Yearly'!$D$4/12)),-L506-J506)</f>
        <v>0</v>
      </c>
      <c r="L506" s="47">
        <f t="shared" si="78"/>
        <v>0</v>
      </c>
      <c r="M506" s="47">
        <f t="shared" si="79"/>
        <v>0</v>
      </c>
      <c r="N506" s="57"/>
      <c r="O506" s="38">
        <v>237</v>
      </c>
      <c r="P506" s="58">
        <f t="shared" si="83"/>
        <v>222435</v>
      </c>
      <c r="Q506" s="47">
        <f t="shared" si="84"/>
        <v>0</v>
      </c>
      <c r="R506" s="47">
        <f>IF(S505&lt;1,0,-'New Lease Yearly'!$K$4/'New Lease Yearly'!$L$4)</f>
        <v>0</v>
      </c>
      <c r="S506" s="47">
        <f t="shared" si="80"/>
        <v>0</v>
      </c>
      <c r="AE506"/>
      <c r="AF506" s="6"/>
    </row>
    <row r="507" spans="1:32" x14ac:dyDescent="0.25">
      <c r="A507" s="53">
        <f t="shared" si="81"/>
        <v>491</v>
      </c>
      <c r="B507" s="29">
        <f t="shared" si="75"/>
        <v>0</v>
      </c>
      <c r="C507" s="9" t="str">
        <f>IF(D507=0,"-",IF('New Lease Yearly'!$H$4="Yearly",EDATE(C506,12),IF('New Lease Yearly'!$H$4="Quarterly",EDATE(C506,3),EDATE(C506,1))))</f>
        <v>-</v>
      </c>
      <c r="D507" s="54">
        <f>IF(A507&gt;'New Lease Yearly'!$E$4,0,'New Lease Yearly'!$G$4)*((1+$M$4)^(((((IF($H$4="Yearly",ROUNDDOWN(IF(A507-($N$4)&lt;0,0,((A507-($N$4)/(($N$4))))/($N$4)),0),IF($H$4="Monthly",ROUNDDOWN(IF(A507-($N$4*12)&lt;0,0,((A507-(12*$N$4)/((12*$N$4))))/($N$4*12)),0),ROUNDDOWN(IF(A507-($N$4*4)&lt;0,0,((A507-(4*$N$4)/((4*$N$4))))/($N$4*4)),0)))))))))+(IF(A507=$E$4,$J$4,0))</f>
        <v>0</v>
      </c>
      <c r="E507" s="49">
        <f>IF(D507=0,0,1/((1+IF('New Lease Yearly'!$H$4="Yearly",'New Lease Yearly'!$D$4,IF('New Lease Yearly'!$H$4="Quarterly",'New Lease Yearly'!$D$4/4,'New Lease Yearly'!$D$4/12)))^IF($E$17=1,A506,A507)))</f>
        <v>0</v>
      </c>
      <c r="F507" s="55">
        <f t="shared" si="76"/>
        <v>0</v>
      </c>
      <c r="G507" s="56"/>
      <c r="H507" s="38">
        <f t="shared" si="82"/>
        <v>491</v>
      </c>
      <c r="I507" s="9" t="str">
        <f t="shared" si="77"/>
        <v>-</v>
      </c>
      <c r="J507" s="47">
        <f>IF(H507&gt;'New Lease Yearly'!$E$4,0,M506)</f>
        <v>0</v>
      </c>
      <c r="K507" s="47">
        <f>IF(IF('New Lease Yearly'!$H$4="Yearly",J507*'New Lease Yearly'!$D$4,IF('New Lease Yearly'!$H$4="Quarterly",J507*('New Lease Yearly'!$D$4/4),J507*'New Lease Yearly'!$D$4/12))&gt;0,IF('New Lease Yearly'!$H$4="Yearly",J507*'New Lease Yearly'!$D$4,IF('New Lease Yearly'!$H$4="Quarterly",J507*('New Lease Yearly'!$D$4/4),J507*'New Lease Yearly'!$D$4/12)),-L507-J507)</f>
        <v>0</v>
      </c>
      <c r="L507" s="47">
        <f t="shared" si="78"/>
        <v>0</v>
      </c>
      <c r="M507" s="47">
        <f t="shared" si="79"/>
        <v>0</v>
      </c>
      <c r="N507" s="57"/>
      <c r="O507" s="38">
        <v>237</v>
      </c>
      <c r="P507" s="58">
        <f t="shared" si="83"/>
        <v>222800</v>
      </c>
      <c r="Q507" s="47">
        <f t="shared" si="84"/>
        <v>0</v>
      </c>
      <c r="R507" s="47">
        <f>IF(S506&lt;1,0,-'New Lease Yearly'!$K$4/'New Lease Yearly'!$L$4)</f>
        <v>0</v>
      </c>
      <c r="S507" s="47">
        <f t="shared" si="80"/>
        <v>0</v>
      </c>
      <c r="AE507"/>
      <c r="AF507" s="6"/>
    </row>
    <row r="508" spans="1:32" x14ac:dyDescent="0.25">
      <c r="A508" s="53">
        <f t="shared" si="81"/>
        <v>492</v>
      </c>
      <c r="B508" s="29">
        <f t="shared" si="75"/>
        <v>0</v>
      </c>
      <c r="C508" s="9" t="str">
        <f>IF(D508=0,"-",IF('New Lease Yearly'!$H$4="Yearly",EDATE(C507,12),IF('New Lease Yearly'!$H$4="Quarterly",EDATE(C507,3),EDATE(C507,1))))</f>
        <v>-</v>
      </c>
      <c r="D508" s="54">
        <f>IF(A508&gt;'New Lease Yearly'!$E$4,0,'New Lease Yearly'!$G$4)*((1+$M$4)^(((((IF($H$4="Yearly",ROUNDDOWN(IF(A508-($N$4)&lt;0,0,((A508-($N$4)/(($N$4))))/($N$4)),0),IF($H$4="Monthly",ROUNDDOWN(IF(A508-($N$4*12)&lt;0,0,((A508-(12*$N$4)/((12*$N$4))))/($N$4*12)),0),ROUNDDOWN(IF(A508-($N$4*4)&lt;0,0,((A508-(4*$N$4)/((4*$N$4))))/($N$4*4)),0)))))))))+(IF(A508=$E$4,$J$4,0))</f>
        <v>0</v>
      </c>
      <c r="E508" s="49">
        <f>IF(D508=0,0,1/((1+IF('New Lease Yearly'!$H$4="Yearly",'New Lease Yearly'!$D$4,IF('New Lease Yearly'!$H$4="Quarterly",'New Lease Yearly'!$D$4/4,'New Lease Yearly'!$D$4/12)))^IF($E$17=1,A507,A508)))</f>
        <v>0</v>
      </c>
      <c r="F508" s="55">
        <f t="shared" si="76"/>
        <v>0</v>
      </c>
      <c r="G508" s="56"/>
      <c r="H508" s="38">
        <f t="shared" si="82"/>
        <v>492</v>
      </c>
      <c r="I508" s="9" t="str">
        <f t="shared" si="77"/>
        <v>-</v>
      </c>
      <c r="J508" s="47">
        <f>IF(H508&gt;'New Lease Yearly'!$E$4,0,M507)</f>
        <v>0</v>
      </c>
      <c r="K508" s="47">
        <f>IF(IF('New Lease Yearly'!$H$4="Yearly",J508*'New Lease Yearly'!$D$4,IF('New Lease Yearly'!$H$4="Quarterly",J508*('New Lease Yearly'!$D$4/4),J508*'New Lease Yearly'!$D$4/12))&gt;0,IF('New Lease Yearly'!$H$4="Yearly",J508*'New Lease Yearly'!$D$4,IF('New Lease Yearly'!$H$4="Quarterly",J508*('New Lease Yearly'!$D$4/4),J508*'New Lease Yearly'!$D$4/12)),-L508-J508)</f>
        <v>0</v>
      </c>
      <c r="L508" s="47">
        <f t="shared" si="78"/>
        <v>0</v>
      </c>
      <c r="M508" s="47">
        <f t="shared" si="79"/>
        <v>0</v>
      </c>
      <c r="N508" s="57"/>
      <c r="O508" s="38">
        <v>237</v>
      </c>
      <c r="P508" s="58">
        <f t="shared" si="83"/>
        <v>223165</v>
      </c>
      <c r="Q508" s="47">
        <f t="shared" si="84"/>
        <v>0</v>
      </c>
      <c r="R508" s="47">
        <f>IF(S507&lt;1,0,-'New Lease Yearly'!$K$4/'New Lease Yearly'!$L$4)</f>
        <v>0</v>
      </c>
      <c r="S508" s="47">
        <f t="shared" si="80"/>
        <v>0</v>
      </c>
      <c r="AE508"/>
      <c r="AF508" s="6"/>
    </row>
    <row r="509" spans="1:32" x14ac:dyDescent="0.25">
      <c r="A509" s="53">
        <f t="shared" si="81"/>
        <v>493</v>
      </c>
      <c r="B509" s="29">
        <f t="shared" si="75"/>
        <v>0</v>
      </c>
      <c r="C509" s="9" t="str">
        <f>IF(D509=0,"-",IF('New Lease Yearly'!$H$4="Yearly",EDATE(C508,12),IF('New Lease Yearly'!$H$4="Quarterly",EDATE(C508,3),EDATE(C508,1))))</f>
        <v>-</v>
      </c>
      <c r="D509" s="54">
        <f>IF(A509&gt;'New Lease Yearly'!$E$4,0,'New Lease Yearly'!$G$4)*((1+$M$4)^(((((IF($H$4="Yearly",ROUNDDOWN(IF(A509-($N$4)&lt;0,0,((A509-($N$4)/(($N$4))))/($N$4)),0),IF($H$4="Monthly",ROUNDDOWN(IF(A509-($N$4*12)&lt;0,0,((A509-(12*$N$4)/((12*$N$4))))/($N$4*12)),0),ROUNDDOWN(IF(A509-($N$4*4)&lt;0,0,((A509-(4*$N$4)/((4*$N$4))))/($N$4*4)),0)))))))))+(IF(A509=$E$4,$J$4,0))</f>
        <v>0</v>
      </c>
      <c r="E509" s="49">
        <f>IF(D509=0,0,1/((1+IF('New Lease Yearly'!$H$4="Yearly",'New Lease Yearly'!$D$4,IF('New Lease Yearly'!$H$4="Quarterly",'New Lease Yearly'!$D$4/4,'New Lease Yearly'!$D$4/12)))^IF($E$17=1,A508,A509)))</f>
        <v>0</v>
      </c>
      <c r="F509" s="55">
        <f t="shared" si="76"/>
        <v>0</v>
      </c>
      <c r="G509" s="56"/>
      <c r="H509" s="38">
        <f t="shared" si="82"/>
        <v>493</v>
      </c>
      <c r="I509" s="9" t="str">
        <f t="shared" si="77"/>
        <v>-</v>
      </c>
      <c r="J509" s="47">
        <f>IF(H509&gt;'New Lease Yearly'!$E$4,0,M508)</f>
        <v>0</v>
      </c>
      <c r="K509" s="47">
        <f>IF(IF('New Lease Yearly'!$H$4="Yearly",J509*'New Lease Yearly'!$D$4,IF('New Lease Yearly'!$H$4="Quarterly",J509*('New Lease Yearly'!$D$4/4),J509*'New Lease Yearly'!$D$4/12))&gt;0,IF('New Lease Yearly'!$H$4="Yearly",J509*'New Lease Yearly'!$D$4,IF('New Lease Yearly'!$H$4="Quarterly",J509*('New Lease Yearly'!$D$4/4),J509*'New Lease Yearly'!$D$4/12)),-L509-J509)</f>
        <v>0</v>
      </c>
      <c r="L509" s="47">
        <f t="shared" si="78"/>
        <v>0</v>
      </c>
      <c r="M509" s="47">
        <f t="shared" si="79"/>
        <v>0</v>
      </c>
      <c r="N509" s="57"/>
      <c r="O509" s="38">
        <v>237</v>
      </c>
      <c r="P509" s="58">
        <f t="shared" si="83"/>
        <v>223530</v>
      </c>
      <c r="Q509" s="47">
        <f t="shared" si="84"/>
        <v>0</v>
      </c>
      <c r="R509" s="47">
        <f>IF(S508&lt;1,0,-'New Lease Yearly'!$K$4/'New Lease Yearly'!$L$4)</f>
        <v>0</v>
      </c>
      <c r="S509" s="47">
        <f t="shared" si="80"/>
        <v>0</v>
      </c>
      <c r="AE509"/>
      <c r="AF509" s="6"/>
    </row>
    <row r="510" spans="1:32" x14ac:dyDescent="0.25">
      <c r="A510" s="53">
        <f t="shared" si="81"/>
        <v>494</v>
      </c>
      <c r="B510" s="29">
        <f t="shared" si="75"/>
        <v>0</v>
      </c>
      <c r="C510" s="9" t="str">
        <f>IF(D510=0,"-",IF('New Lease Yearly'!$H$4="Yearly",EDATE(C509,12),IF('New Lease Yearly'!$H$4="Quarterly",EDATE(C509,3),EDATE(C509,1))))</f>
        <v>-</v>
      </c>
      <c r="D510" s="54">
        <f>IF(A510&gt;'New Lease Yearly'!$E$4,0,'New Lease Yearly'!$G$4)*((1+$M$4)^(((((IF($H$4="Yearly",ROUNDDOWN(IF(A510-($N$4)&lt;0,0,((A510-($N$4)/(($N$4))))/($N$4)),0),IF($H$4="Monthly",ROUNDDOWN(IF(A510-($N$4*12)&lt;0,0,((A510-(12*$N$4)/((12*$N$4))))/($N$4*12)),0),ROUNDDOWN(IF(A510-($N$4*4)&lt;0,0,((A510-(4*$N$4)/((4*$N$4))))/($N$4*4)),0)))))))))+(IF(A510=$E$4,$J$4,0))</f>
        <v>0</v>
      </c>
      <c r="E510" s="49">
        <f>IF(D510=0,0,1/((1+IF('New Lease Yearly'!$H$4="Yearly",'New Lease Yearly'!$D$4,IF('New Lease Yearly'!$H$4="Quarterly",'New Lease Yearly'!$D$4/4,'New Lease Yearly'!$D$4/12)))^IF($E$17=1,A509,A510)))</f>
        <v>0</v>
      </c>
      <c r="F510" s="55">
        <f t="shared" si="76"/>
        <v>0</v>
      </c>
      <c r="G510" s="56"/>
      <c r="H510" s="38">
        <f t="shared" si="82"/>
        <v>494</v>
      </c>
      <c r="I510" s="9" t="str">
        <f t="shared" si="77"/>
        <v>-</v>
      </c>
      <c r="J510" s="47">
        <f>IF(H510&gt;'New Lease Yearly'!$E$4,0,M509)</f>
        <v>0</v>
      </c>
      <c r="K510" s="47">
        <f>IF(IF('New Lease Yearly'!$H$4="Yearly",J510*'New Lease Yearly'!$D$4,IF('New Lease Yearly'!$H$4="Quarterly",J510*('New Lease Yearly'!$D$4/4),J510*'New Lease Yearly'!$D$4/12))&gt;0,IF('New Lease Yearly'!$H$4="Yearly",J510*'New Lease Yearly'!$D$4,IF('New Lease Yearly'!$H$4="Quarterly",J510*('New Lease Yearly'!$D$4/4),J510*'New Lease Yearly'!$D$4/12)),-L510-J510)</f>
        <v>0</v>
      </c>
      <c r="L510" s="47">
        <f t="shared" si="78"/>
        <v>0</v>
      </c>
      <c r="M510" s="47">
        <f t="shared" si="79"/>
        <v>0</v>
      </c>
      <c r="N510" s="57"/>
      <c r="O510" s="38">
        <v>237</v>
      </c>
      <c r="P510" s="58">
        <f t="shared" si="83"/>
        <v>223896</v>
      </c>
      <c r="Q510" s="47">
        <f t="shared" si="84"/>
        <v>0</v>
      </c>
      <c r="R510" s="47">
        <f>IF(S509&lt;1,0,-'New Lease Yearly'!$K$4/'New Lease Yearly'!$L$4)</f>
        <v>0</v>
      </c>
      <c r="S510" s="47">
        <f t="shared" si="80"/>
        <v>0</v>
      </c>
      <c r="AE510"/>
      <c r="AF510" s="6"/>
    </row>
    <row r="511" spans="1:32" x14ac:dyDescent="0.25">
      <c r="A511" s="53">
        <f t="shared" si="81"/>
        <v>495</v>
      </c>
      <c r="B511" s="29">
        <f t="shared" si="75"/>
        <v>0</v>
      </c>
      <c r="C511" s="9" t="str">
        <f>IF(D511=0,"-",IF('New Lease Yearly'!$H$4="Yearly",EDATE(C510,12),IF('New Lease Yearly'!$H$4="Quarterly",EDATE(C510,3),EDATE(C510,1))))</f>
        <v>-</v>
      </c>
      <c r="D511" s="54">
        <f>IF(A511&gt;'New Lease Yearly'!$E$4,0,'New Lease Yearly'!$G$4)*((1+$M$4)^(((((IF($H$4="Yearly",ROUNDDOWN(IF(A511-($N$4)&lt;0,0,((A511-($N$4)/(($N$4))))/($N$4)),0),IF($H$4="Monthly",ROUNDDOWN(IF(A511-($N$4*12)&lt;0,0,((A511-(12*$N$4)/((12*$N$4))))/($N$4*12)),0),ROUNDDOWN(IF(A511-($N$4*4)&lt;0,0,((A511-(4*$N$4)/((4*$N$4))))/($N$4*4)),0)))))))))+(IF(A511=$E$4,$J$4,0))</f>
        <v>0</v>
      </c>
      <c r="E511" s="49">
        <f>IF(D511=0,0,1/((1+IF('New Lease Yearly'!$H$4="Yearly",'New Lease Yearly'!$D$4,IF('New Lease Yearly'!$H$4="Quarterly",'New Lease Yearly'!$D$4/4,'New Lease Yearly'!$D$4/12)))^IF($E$17=1,A510,A511)))</f>
        <v>0</v>
      </c>
      <c r="F511" s="55">
        <f t="shared" si="76"/>
        <v>0</v>
      </c>
      <c r="G511" s="56"/>
      <c r="H511" s="38">
        <f t="shared" si="82"/>
        <v>495</v>
      </c>
      <c r="I511" s="9" t="str">
        <f t="shared" si="77"/>
        <v>-</v>
      </c>
      <c r="J511" s="47">
        <f>IF(H511&gt;'New Lease Yearly'!$E$4,0,M510)</f>
        <v>0</v>
      </c>
      <c r="K511" s="47">
        <f>IF(IF('New Lease Yearly'!$H$4="Yearly",J511*'New Lease Yearly'!$D$4,IF('New Lease Yearly'!$H$4="Quarterly",J511*('New Lease Yearly'!$D$4/4),J511*'New Lease Yearly'!$D$4/12))&gt;0,IF('New Lease Yearly'!$H$4="Yearly",J511*'New Lease Yearly'!$D$4,IF('New Lease Yearly'!$H$4="Quarterly",J511*('New Lease Yearly'!$D$4/4),J511*'New Lease Yearly'!$D$4/12)),-L511-J511)</f>
        <v>0</v>
      </c>
      <c r="L511" s="47">
        <f t="shared" si="78"/>
        <v>0</v>
      </c>
      <c r="M511" s="47">
        <f t="shared" si="79"/>
        <v>0</v>
      </c>
      <c r="N511" s="57"/>
      <c r="O511" s="38">
        <v>237</v>
      </c>
      <c r="P511" s="58">
        <f t="shared" si="83"/>
        <v>224261</v>
      </c>
      <c r="Q511" s="47">
        <f t="shared" si="84"/>
        <v>0</v>
      </c>
      <c r="R511" s="47">
        <f>IF(S510&lt;1,0,-'New Lease Yearly'!$K$4/'New Lease Yearly'!$L$4)</f>
        <v>0</v>
      </c>
      <c r="S511" s="47">
        <f t="shared" si="80"/>
        <v>0</v>
      </c>
      <c r="AE511"/>
      <c r="AF511" s="6"/>
    </row>
    <row r="512" spans="1:32" x14ac:dyDescent="0.25">
      <c r="A512" s="53">
        <f t="shared" si="81"/>
        <v>496</v>
      </c>
      <c r="B512" s="29">
        <f t="shared" si="75"/>
        <v>0</v>
      </c>
      <c r="C512" s="9" t="str">
        <f>IF(D512=0,"-",IF('New Lease Yearly'!$H$4="Yearly",EDATE(C511,12),IF('New Lease Yearly'!$H$4="Quarterly",EDATE(C511,3),EDATE(C511,1))))</f>
        <v>-</v>
      </c>
      <c r="D512" s="54">
        <f>IF(A512&gt;'New Lease Yearly'!$E$4,0,'New Lease Yearly'!$G$4)*((1+$M$4)^(((((IF($H$4="Yearly",ROUNDDOWN(IF(A512-($N$4)&lt;0,0,((A512-($N$4)/(($N$4))))/($N$4)),0),IF($H$4="Monthly",ROUNDDOWN(IF(A512-($N$4*12)&lt;0,0,((A512-(12*$N$4)/((12*$N$4))))/($N$4*12)),0),ROUNDDOWN(IF(A512-($N$4*4)&lt;0,0,((A512-(4*$N$4)/((4*$N$4))))/($N$4*4)),0)))))))))+(IF(A512=$E$4,$J$4,0))</f>
        <v>0</v>
      </c>
      <c r="E512" s="49">
        <f>IF(D512=0,0,1/((1+IF('New Lease Yearly'!$H$4="Yearly",'New Lease Yearly'!$D$4,IF('New Lease Yearly'!$H$4="Quarterly",'New Lease Yearly'!$D$4/4,'New Lease Yearly'!$D$4/12)))^IF($E$17=1,A511,A512)))</f>
        <v>0</v>
      </c>
      <c r="F512" s="55">
        <f t="shared" si="76"/>
        <v>0</v>
      </c>
      <c r="G512" s="56"/>
      <c r="H512" s="38">
        <f t="shared" si="82"/>
        <v>496</v>
      </c>
      <c r="I512" s="9" t="str">
        <f t="shared" si="77"/>
        <v>-</v>
      </c>
      <c r="J512" s="47">
        <f>IF(H512&gt;'New Lease Yearly'!$E$4,0,M511)</f>
        <v>0</v>
      </c>
      <c r="K512" s="47">
        <f>IF(IF('New Lease Yearly'!$H$4="Yearly",J512*'New Lease Yearly'!$D$4,IF('New Lease Yearly'!$H$4="Quarterly",J512*('New Lease Yearly'!$D$4/4),J512*'New Lease Yearly'!$D$4/12))&gt;0,IF('New Lease Yearly'!$H$4="Yearly",J512*'New Lease Yearly'!$D$4,IF('New Lease Yearly'!$H$4="Quarterly",J512*('New Lease Yearly'!$D$4/4),J512*'New Lease Yearly'!$D$4/12)),-L512-J512)</f>
        <v>0</v>
      </c>
      <c r="L512" s="47">
        <f t="shared" si="78"/>
        <v>0</v>
      </c>
      <c r="M512" s="47">
        <f t="shared" si="79"/>
        <v>0</v>
      </c>
      <c r="N512" s="57"/>
      <c r="O512" s="38">
        <v>237</v>
      </c>
      <c r="P512" s="58">
        <f t="shared" si="83"/>
        <v>224626</v>
      </c>
      <c r="Q512" s="47">
        <f t="shared" si="84"/>
        <v>0</v>
      </c>
      <c r="R512" s="47">
        <f>IF(S511&lt;1,0,-'New Lease Yearly'!$K$4/'New Lease Yearly'!$L$4)</f>
        <v>0</v>
      </c>
      <c r="S512" s="47">
        <f t="shared" si="80"/>
        <v>0</v>
      </c>
      <c r="AE512"/>
      <c r="AF512" s="6"/>
    </row>
    <row r="513" spans="1:32" x14ac:dyDescent="0.25">
      <c r="A513" s="53">
        <f t="shared" si="81"/>
        <v>497</v>
      </c>
      <c r="B513" s="29">
        <f t="shared" si="75"/>
        <v>0</v>
      </c>
      <c r="C513" s="9" t="str">
        <f>IF(D513=0,"-",IF('New Lease Yearly'!$H$4="Yearly",EDATE(C512,12),IF('New Lease Yearly'!$H$4="Quarterly",EDATE(C512,3),EDATE(C512,1))))</f>
        <v>-</v>
      </c>
      <c r="D513" s="54">
        <f>IF(A513&gt;'New Lease Yearly'!$E$4,0,'New Lease Yearly'!$G$4)*((1+$M$4)^(((((IF($H$4="Yearly",ROUNDDOWN(IF(A513-($N$4)&lt;0,0,((A513-($N$4)/(($N$4))))/($N$4)),0),IF($H$4="Monthly",ROUNDDOWN(IF(A513-($N$4*12)&lt;0,0,((A513-(12*$N$4)/((12*$N$4))))/($N$4*12)),0),ROUNDDOWN(IF(A513-($N$4*4)&lt;0,0,((A513-(4*$N$4)/((4*$N$4))))/($N$4*4)),0)))))))))+(IF(A513=$E$4,$J$4,0))</f>
        <v>0</v>
      </c>
      <c r="E513" s="49">
        <f>IF(D513=0,0,1/((1+IF('New Lease Yearly'!$H$4="Yearly",'New Lease Yearly'!$D$4,IF('New Lease Yearly'!$H$4="Quarterly",'New Lease Yearly'!$D$4/4,'New Lease Yearly'!$D$4/12)))^IF($E$17=1,A512,A513)))</f>
        <v>0</v>
      </c>
      <c r="F513" s="55">
        <f t="shared" si="76"/>
        <v>0</v>
      </c>
      <c r="G513" s="56"/>
      <c r="H513" s="38">
        <f t="shared" si="82"/>
        <v>497</v>
      </c>
      <c r="I513" s="9" t="str">
        <f t="shared" si="77"/>
        <v>-</v>
      </c>
      <c r="J513" s="47">
        <f>IF(H513&gt;'New Lease Yearly'!$E$4,0,M512)</f>
        <v>0</v>
      </c>
      <c r="K513" s="47">
        <f>IF(IF('New Lease Yearly'!$H$4="Yearly",J513*'New Lease Yearly'!$D$4,IF('New Lease Yearly'!$H$4="Quarterly",J513*('New Lease Yearly'!$D$4/4),J513*'New Lease Yearly'!$D$4/12))&gt;0,IF('New Lease Yearly'!$H$4="Yearly",J513*'New Lease Yearly'!$D$4,IF('New Lease Yearly'!$H$4="Quarterly",J513*('New Lease Yearly'!$D$4/4),J513*'New Lease Yearly'!$D$4/12)),-L513-J513)</f>
        <v>0</v>
      </c>
      <c r="L513" s="47">
        <f t="shared" si="78"/>
        <v>0</v>
      </c>
      <c r="M513" s="47">
        <f t="shared" si="79"/>
        <v>0</v>
      </c>
      <c r="N513" s="57"/>
      <c r="O513" s="38">
        <v>237</v>
      </c>
      <c r="P513" s="58">
        <f t="shared" si="83"/>
        <v>224991</v>
      </c>
      <c r="Q513" s="47">
        <f t="shared" si="84"/>
        <v>0</v>
      </c>
      <c r="R513" s="47">
        <f>IF(S512&lt;1,0,-'New Lease Yearly'!$K$4/'New Lease Yearly'!$L$4)</f>
        <v>0</v>
      </c>
      <c r="S513" s="47">
        <f t="shared" si="80"/>
        <v>0</v>
      </c>
      <c r="AE513"/>
      <c r="AF513" s="6"/>
    </row>
    <row r="514" spans="1:32" x14ac:dyDescent="0.25">
      <c r="A514" s="53">
        <f t="shared" si="81"/>
        <v>498</v>
      </c>
      <c r="B514" s="29">
        <f t="shared" si="75"/>
        <v>0</v>
      </c>
      <c r="C514" s="9" t="str">
        <f>IF(D514=0,"-",IF('New Lease Yearly'!$H$4="Yearly",EDATE(C513,12),IF('New Lease Yearly'!$H$4="Quarterly",EDATE(C513,3),EDATE(C513,1))))</f>
        <v>-</v>
      </c>
      <c r="D514" s="54">
        <f>IF(A514&gt;'New Lease Yearly'!$E$4,0,'New Lease Yearly'!$G$4)*((1+$M$4)^(((((IF($H$4="Yearly",ROUNDDOWN(IF(A514-($N$4)&lt;0,0,((A514-($N$4)/(($N$4))))/($N$4)),0),IF($H$4="Monthly",ROUNDDOWN(IF(A514-($N$4*12)&lt;0,0,((A514-(12*$N$4)/((12*$N$4))))/($N$4*12)),0),ROUNDDOWN(IF(A514-($N$4*4)&lt;0,0,((A514-(4*$N$4)/((4*$N$4))))/($N$4*4)),0)))))))))+(IF(A514=$E$4,$J$4,0))</f>
        <v>0</v>
      </c>
      <c r="E514" s="49">
        <f>IF(D514=0,0,1/((1+IF('New Lease Yearly'!$H$4="Yearly",'New Lease Yearly'!$D$4,IF('New Lease Yearly'!$H$4="Quarterly",'New Lease Yearly'!$D$4/4,'New Lease Yearly'!$D$4/12)))^IF($E$17=1,A513,A514)))</f>
        <v>0</v>
      </c>
      <c r="F514" s="55">
        <f t="shared" si="76"/>
        <v>0</v>
      </c>
      <c r="G514" s="56"/>
      <c r="H514" s="38">
        <f t="shared" si="82"/>
        <v>498</v>
      </c>
      <c r="I514" s="9" t="str">
        <f t="shared" si="77"/>
        <v>-</v>
      </c>
      <c r="J514" s="47">
        <f>IF(H514&gt;'New Lease Yearly'!$E$4,0,M513)</f>
        <v>0</v>
      </c>
      <c r="K514" s="47">
        <f>IF(IF('New Lease Yearly'!$H$4="Yearly",J514*'New Lease Yearly'!$D$4,IF('New Lease Yearly'!$H$4="Quarterly",J514*('New Lease Yearly'!$D$4/4),J514*'New Lease Yearly'!$D$4/12))&gt;0,IF('New Lease Yearly'!$H$4="Yearly",J514*'New Lease Yearly'!$D$4,IF('New Lease Yearly'!$H$4="Quarterly",J514*('New Lease Yearly'!$D$4/4),J514*'New Lease Yearly'!$D$4/12)),-L514-J514)</f>
        <v>0</v>
      </c>
      <c r="L514" s="47">
        <f t="shared" si="78"/>
        <v>0</v>
      </c>
      <c r="M514" s="47">
        <f t="shared" si="79"/>
        <v>0</v>
      </c>
      <c r="N514" s="57"/>
      <c r="O514" s="38">
        <v>237</v>
      </c>
      <c r="P514" s="58">
        <f t="shared" si="83"/>
        <v>225357</v>
      </c>
      <c r="Q514" s="47">
        <f t="shared" si="84"/>
        <v>0</v>
      </c>
      <c r="R514" s="47">
        <f>IF(S513&lt;1,0,-'New Lease Yearly'!$K$4/'New Lease Yearly'!$L$4)</f>
        <v>0</v>
      </c>
      <c r="S514" s="47">
        <f t="shared" si="80"/>
        <v>0</v>
      </c>
      <c r="AE514"/>
      <c r="AF514" s="6"/>
    </row>
    <row r="515" spans="1:32" x14ac:dyDescent="0.25">
      <c r="A515" s="53">
        <f t="shared" si="81"/>
        <v>499</v>
      </c>
      <c r="B515" s="29">
        <f t="shared" si="75"/>
        <v>0</v>
      </c>
      <c r="C515" s="9" t="str">
        <f>IF(D515=0,"-",IF('New Lease Yearly'!$H$4="Yearly",EDATE(C514,12),IF('New Lease Yearly'!$H$4="Quarterly",EDATE(C514,3),EDATE(C514,1))))</f>
        <v>-</v>
      </c>
      <c r="D515" s="54">
        <f>IF(A515&gt;'New Lease Yearly'!$E$4,0,'New Lease Yearly'!$G$4)*((1+$M$4)^(((((IF($H$4="Yearly",ROUNDDOWN(IF(A515-($N$4)&lt;0,0,((A515-($N$4)/(($N$4))))/($N$4)),0),IF($H$4="Monthly",ROUNDDOWN(IF(A515-($N$4*12)&lt;0,0,((A515-(12*$N$4)/((12*$N$4))))/($N$4*12)),0),ROUNDDOWN(IF(A515-($N$4*4)&lt;0,0,((A515-(4*$N$4)/((4*$N$4))))/($N$4*4)),0)))))))))+(IF(A515=$E$4,$J$4,0))</f>
        <v>0</v>
      </c>
      <c r="E515" s="49">
        <f>IF(D515=0,0,1/((1+IF('New Lease Yearly'!$H$4="Yearly",'New Lease Yearly'!$D$4,IF('New Lease Yearly'!$H$4="Quarterly",'New Lease Yearly'!$D$4/4,'New Lease Yearly'!$D$4/12)))^IF($E$17=1,A514,A515)))</f>
        <v>0</v>
      </c>
      <c r="F515" s="55">
        <f t="shared" si="76"/>
        <v>0</v>
      </c>
      <c r="G515" s="56"/>
      <c r="H515" s="38">
        <f t="shared" si="82"/>
        <v>499</v>
      </c>
      <c r="I515" s="9" t="str">
        <f t="shared" si="77"/>
        <v>-</v>
      </c>
      <c r="J515" s="47">
        <f>IF(H515&gt;'New Lease Yearly'!$E$4,0,M514)</f>
        <v>0</v>
      </c>
      <c r="K515" s="47">
        <f>IF(IF('New Lease Yearly'!$H$4="Yearly",J515*'New Lease Yearly'!$D$4,IF('New Lease Yearly'!$H$4="Quarterly",J515*('New Lease Yearly'!$D$4/4),J515*'New Lease Yearly'!$D$4/12))&gt;0,IF('New Lease Yearly'!$H$4="Yearly",J515*'New Lease Yearly'!$D$4,IF('New Lease Yearly'!$H$4="Quarterly",J515*('New Lease Yearly'!$D$4/4),J515*'New Lease Yearly'!$D$4/12)),-L515-J515)</f>
        <v>0</v>
      </c>
      <c r="L515" s="47">
        <f t="shared" si="78"/>
        <v>0</v>
      </c>
      <c r="M515" s="47">
        <f t="shared" si="79"/>
        <v>0</v>
      </c>
      <c r="N515" s="57"/>
      <c r="O515" s="38">
        <v>237</v>
      </c>
      <c r="P515" s="58">
        <f t="shared" si="83"/>
        <v>225722</v>
      </c>
      <c r="Q515" s="47">
        <f t="shared" si="84"/>
        <v>0</v>
      </c>
      <c r="R515" s="47">
        <f>IF(S514&lt;1,0,-'New Lease Yearly'!$K$4/'New Lease Yearly'!$L$4)</f>
        <v>0</v>
      </c>
      <c r="S515" s="47">
        <f t="shared" si="80"/>
        <v>0</v>
      </c>
      <c r="AE515"/>
      <c r="AF515" s="6"/>
    </row>
    <row r="516" spans="1:32" x14ac:dyDescent="0.25">
      <c r="A516" s="53">
        <f t="shared" si="81"/>
        <v>500</v>
      </c>
      <c r="B516" s="29">
        <f t="shared" si="75"/>
        <v>0</v>
      </c>
      <c r="C516" s="9" t="str">
        <f>IF(D516=0,"-",IF('New Lease Yearly'!$H$4="Yearly",EDATE(C515,12),IF('New Lease Yearly'!$H$4="Quarterly",EDATE(C515,3),EDATE(C515,1))))</f>
        <v>-</v>
      </c>
      <c r="D516" s="54">
        <f>IF(A516&gt;'New Lease Yearly'!$E$4,0,'New Lease Yearly'!$G$4)*((1+$M$4)^(((((IF($H$4="Yearly",ROUNDDOWN(IF(A516-($N$4)&lt;0,0,((A516-($N$4)/(($N$4))))/($N$4)),0),IF($H$4="Monthly",ROUNDDOWN(IF(A516-($N$4*12)&lt;0,0,((A516-(12*$N$4)/((12*$N$4))))/($N$4*12)),0),ROUNDDOWN(IF(A516-($N$4*4)&lt;0,0,((A516-(4*$N$4)/((4*$N$4))))/($N$4*4)),0)))))))))+(IF(A516=$E$4,$J$4,0))</f>
        <v>0</v>
      </c>
      <c r="E516" s="49">
        <f>IF(D516=0,0,1/((1+IF('New Lease Yearly'!$H$4="Yearly",'New Lease Yearly'!$D$4,IF('New Lease Yearly'!$H$4="Quarterly",'New Lease Yearly'!$D$4/4,'New Lease Yearly'!$D$4/12)))^IF($E$17=1,A515,A516)))</f>
        <v>0</v>
      </c>
      <c r="F516" s="55">
        <f t="shared" si="76"/>
        <v>0</v>
      </c>
      <c r="G516" s="56"/>
      <c r="H516" s="38">
        <f t="shared" si="82"/>
        <v>500</v>
      </c>
      <c r="I516" s="9" t="str">
        <f t="shared" si="77"/>
        <v>-</v>
      </c>
      <c r="J516" s="47">
        <f>IF(H516&gt;'New Lease Yearly'!$E$4,0,M515)</f>
        <v>0</v>
      </c>
      <c r="K516" s="47">
        <f>IF(IF('New Lease Yearly'!$H$4="Yearly",J516*'New Lease Yearly'!$D$4,IF('New Lease Yearly'!$H$4="Quarterly",J516*('New Lease Yearly'!$D$4/4),J516*'New Lease Yearly'!$D$4/12))&gt;0,IF('New Lease Yearly'!$H$4="Yearly",J516*'New Lease Yearly'!$D$4,IF('New Lease Yearly'!$H$4="Quarterly",J516*('New Lease Yearly'!$D$4/4),J516*'New Lease Yearly'!$D$4/12)),-L516-J516)</f>
        <v>0</v>
      </c>
      <c r="L516" s="47">
        <f t="shared" si="78"/>
        <v>0</v>
      </c>
      <c r="M516" s="47">
        <f t="shared" si="79"/>
        <v>0</v>
      </c>
      <c r="N516" s="57"/>
      <c r="O516" s="38">
        <v>237</v>
      </c>
      <c r="P516" s="58">
        <f t="shared" si="83"/>
        <v>226087</v>
      </c>
      <c r="Q516" s="47">
        <f t="shared" si="84"/>
        <v>0</v>
      </c>
      <c r="R516" s="47">
        <f>IF(S515&lt;1,0,-'New Lease Yearly'!$K$4/'New Lease Yearly'!$L$4)</f>
        <v>0</v>
      </c>
      <c r="S516" s="47">
        <f t="shared" si="80"/>
        <v>0</v>
      </c>
      <c r="AE516"/>
      <c r="AF516" s="6"/>
    </row>
    <row r="517" spans="1:32" x14ac:dyDescent="0.25">
      <c r="A517" s="53">
        <f t="shared" si="81"/>
        <v>501</v>
      </c>
      <c r="B517" s="29">
        <f t="shared" si="75"/>
        <v>0</v>
      </c>
      <c r="C517" s="9" t="str">
        <f>IF(D517=0,"-",IF('New Lease Yearly'!$H$4="Yearly",EDATE(C516,12),IF('New Lease Yearly'!$H$4="Quarterly",EDATE(C516,3),EDATE(C516,1))))</f>
        <v>-</v>
      </c>
      <c r="D517" s="54">
        <f>IF(A517&gt;'New Lease Yearly'!$E$4,0,'New Lease Yearly'!$G$4)*((1+$M$4)^(((((IF($H$4="Yearly",ROUNDDOWN(IF(A517-($N$4)&lt;0,0,((A517-($N$4)/(($N$4))))/($N$4)),0),IF($H$4="Monthly",ROUNDDOWN(IF(A517-($N$4*12)&lt;0,0,((A517-(12*$N$4)/((12*$N$4))))/($N$4*12)),0),ROUNDDOWN(IF(A517-($N$4*4)&lt;0,0,((A517-(4*$N$4)/((4*$N$4))))/($N$4*4)),0)))))))))+(IF(A517=$E$4,$J$4,0))</f>
        <v>0</v>
      </c>
      <c r="E517" s="49">
        <f>IF(D517=0,0,1/((1+IF('New Lease Yearly'!$H$4="Yearly",'New Lease Yearly'!$D$4,IF('New Lease Yearly'!$H$4="Quarterly",'New Lease Yearly'!$D$4/4,'New Lease Yearly'!$D$4/12)))^IF($E$17=1,A516,A517)))</f>
        <v>0</v>
      </c>
      <c r="F517" s="55">
        <f t="shared" si="76"/>
        <v>0</v>
      </c>
      <c r="G517" s="56"/>
      <c r="H517" s="38">
        <f t="shared" si="82"/>
        <v>501</v>
      </c>
      <c r="I517" s="9" t="str">
        <f t="shared" si="77"/>
        <v>-</v>
      </c>
      <c r="J517" s="47">
        <f>IF(H517&gt;'New Lease Yearly'!$E$4,0,M516)</f>
        <v>0</v>
      </c>
      <c r="K517" s="47">
        <f>IF(IF('New Lease Yearly'!$H$4="Yearly",J517*'New Lease Yearly'!$D$4,IF('New Lease Yearly'!$H$4="Quarterly",J517*('New Lease Yearly'!$D$4/4),J517*'New Lease Yearly'!$D$4/12))&gt;0,IF('New Lease Yearly'!$H$4="Yearly",J517*'New Lease Yearly'!$D$4,IF('New Lease Yearly'!$H$4="Quarterly",J517*('New Lease Yearly'!$D$4/4),J517*'New Lease Yearly'!$D$4/12)),-L517-J517)</f>
        <v>0</v>
      </c>
      <c r="L517" s="47">
        <f t="shared" si="78"/>
        <v>0</v>
      </c>
      <c r="M517" s="47">
        <f t="shared" si="79"/>
        <v>0</v>
      </c>
      <c r="N517" s="57"/>
      <c r="O517" s="38">
        <v>237</v>
      </c>
      <c r="P517" s="58">
        <f t="shared" si="83"/>
        <v>226452</v>
      </c>
      <c r="Q517" s="47">
        <f t="shared" si="84"/>
        <v>0</v>
      </c>
      <c r="R517" s="47">
        <f>IF(S516&lt;1,0,-'New Lease Yearly'!$K$4/'New Lease Yearly'!$L$4)</f>
        <v>0</v>
      </c>
      <c r="S517" s="47">
        <f t="shared" si="80"/>
        <v>0</v>
      </c>
      <c r="AE517"/>
      <c r="AF517" s="6"/>
    </row>
    <row r="518" spans="1:32" x14ac:dyDescent="0.25">
      <c r="A518" s="53">
        <f t="shared" si="81"/>
        <v>502</v>
      </c>
      <c r="B518" s="29">
        <f t="shared" si="75"/>
        <v>0</v>
      </c>
      <c r="C518" s="9" t="str">
        <f>IF(D518=0,"-",IF('New Lease Yearly'!$H$4="Yearly",EDATE(C517,12),IF('New Lease Yearly'!$H$4="Quarterly",EDATE(C517,3),EDATE(C517,1))))</f>
        <v>-</v>
      </c>
      <c r="D518" s="54">
        <f>IF(A518&gt;'New Lease Yearly'!$E$4,0,'New Lease Yearly'!$G$4)*((1+$M$4)^(((((IF($H$4="Yearly",ROUNDDOWN(IF(A518-($N$4)&lt;0,0,((A518-($N$4)/(($N$4))))/($N$4)),0),IF($H$4="Monthly",ROUNDDOWN(IF(A518-($N$4*12)&lt;0,0,((A518-(12*$N$4)/((12*$N$4))))/($N$4*12)),0),ROUNDDOWN(IF(A518-($N$4*4)&lt;0,0,((A518-(4*$N$4)/((4*$N$4))))/($N$4*4)),0)))))))))+(IF(A518=$E$4,$J$4,0))</f>
        <v>0</v>
      </c>
      <c r="E518" s="49">
        <f>IF(D518=0,0,1/((1+IF('New Lease Yearly'!$H$4="Yearly",'New Lease Yearly'!$D$4,IF('New Lease Yearly'!$H$4="Quarterly",'New Lease Yearly'!$D$4/4,'New Lease Yearly'!$D$4/12)))^IF($E$17=1,A517,A518)))</f>
        <v>0</v>
      </c>
      <c r="F518" s="55">
        <f t="shared" si="76"/>
        <v>0</v>
      </c>
      <c r="G518" s="56"/>
      <c r="H518" s="38">
        <f t="shared" si="82"/>
        <v>502</v>
      </c>
      <c r="I518" s="9" t="str">
        <f t="shared" si="77"/>
        <v>-</v>
      </c>
      <c r="J518" s="47">
        <f>IF(H518&gt;'New Lease Yearly'!$E$4,0,M517)</f>
        <v>0</v>
      </c>
      <c r="K518" s="47">
        <f>IF(IF('New Lease Yearly'!$H$4="Yearly",J518*'New Lease Yearly'!$D$4,IF('New Lease Yearly'!$H$4="Quarterly",J518*('New Lease Yearly'!$D$4/4),J518*'New Lease Yearly'!$D$4/12))&gt;0,IF('New Lease Yearly'!$H$4="Yearly",J518*'New Lease Yearly'!$D$4,IF('New Lease Yearly'!$H$4="Quarterly",J518*('New Lease Yearly'!$D$4/4),J518*'New Lease Yearly'!$D$4/12)),-L518-J518)</f>
        <v>0</v>
      </c>
      <c r="L518" s="47">
        <f t="shared" si="78"/>
        <v>0</v>
      </c>
      <c r="M518" s="47">
        <f t="shared" si="79"/>
        <v>0</v>
      </c>
      <c r="N518" s="57"/>
      <c r="O518" s="38">
        <v>237</v>
      </c>
      <c r="P518" s="58">
        <f t="shared" si="83"/>
        <v>226818</v>
      </c>
      <c r="Q518" s="47">
        <f t="shared" si="84"/>
        <v>0</v>
      </c>
      <c r="R518" s="47">
        <f>IF(S517&lt;1,0,-'New Lease Yearly'!$K$4/'New Lease Yearly'!$L$4)</f>
        <v>0</v>
      </c>
      <c r="S518" s="47">
        <f t="shared" si="80"/>
        <v>0</v>
      </c>
      <c r="AE518"/>
      <c r="AF518" s="6"/>
    </row>
    <row r="519" spans="1:32" x14ac:dyDescent="0.25">
      <c r="A519" s="53">
        <f t="shared" si="81"/>
        <v>503</v>
      </c>
      <c r="B519" s="29">
        <f t="shared" si="75"/>
        <v>0</v>
      </c>
      <c r="C519" s="9" t="str">
        <f>IF(D519=0,"-",IF('New Lease Yearly'!$H$4="Yearly",EDATE(C518,12),IF('New Lease Yearly'!$H$4="Quarterly",EDATE(C518,3),EDATE(C518,1))))</f>
        <v>-</v>
      </c>
      <c r="D519" s="54">
        <f>IF(A519&gt;'New Lease Yearly'!$E$4,0,'New Lease Yearly'!$G$4)*((1+$M$4)^(((((IF($H$4="Yearly",ROUNDDOWN(IF(A519-($N$4)&lt;0,0,((A519-($N$4)/(($N$4))))/($N$4)),0),IF($H$4="Monthly",ROUNDDOWN(IF(A519-($N$4*12)&lt;0,0,((A519-(12*$N$4)/((12*$N$4))))/($N$4*12)),0),ROUNDDOWN(IF(A519-($N$4*4)&lt;0,0,((A519-(4*$N$4)/((4*$N$4))))/($N$4*4)),0)))))))))+(IF(A519=$E$4,$J$4,0))</f>
        <v>0</v>
      </c>
      <c r="E519" s="49">
        <f>IF(D519=0,0,1/((1+IF('New Lease Yearly'!$H$4="Yearly",'New Lease Yearly'!$D$4,IF('New Lease Yearly'!$H$4="Quarterly",'New Lease Yearly'!$D$4/4,'New Lease Yearly'!$D$4/12)))^IF($E$17=1,A518,A519)))</f>
        <v>0</v>
      </c>
      <c r="F519" s="55">
        <f t="shared" si="76"/>
        <v>0</v>
      </c>
      <c r="G519" s="56"/>
      <c r="H519" s="38">
        <f t="shared" si="82"/>
        <v>503</v>
      </c>
      <c r="I519" s="9" t="str">
        <f t="shared" si="77"/>
        <v>-</v>
      </c>
      <c r="J519" s="47">
        <f>IF(H519&gt;'New Lease Yearly'!$E$4,0,M518)</f>
        <v>0</v>
      </c>
      <c r="K519" s="47">
        <f>IF(IF('New Lease Yearly'!$H$4="Yearly",J519*'New Lease Yearly'!$D$4,IF('New Lease Yearly'!$H$4="Quarterly",J519*('New Lease Yearly'!$D$4/4),J519*'New Lease Yearly'!$D$4/12))&gt;0,IF('New Lease Yearly'!$H$4="Yearly",J519*'New Lease Yearly'!$D$4,IF('New Lease Yearly'!$H$4="Quarterly",J519*('New Lease Yearly'!$D$4/4),J519*'New Lease Yearly'!$D$4/12)),-L519-J519)</f>
        <v>0</v>
      </c>
      <c r="L519" s="47">
        <f t="shared" si="78"/>
        <v>0</v>
      </c>
      <c r="M519" s="47">
        <f t="shared" si="79"/>
        <v>0</v>
      </c>
      <c r="N519" s="57"/>
      <c r="O519" s="38">
        <v>237</v>
      </c>
      <c r="P519" s="58">
        <f t="shared" si="83"/>
        <v>227183</v>
      </c>
      <c r="Q519" s="47">
        <f t="shared" si="84"/>
        <v>0</v>
      </c>
      <c r="R519" s="47">
        <f>IF(S518&lt;1,0,-'New Lease Yearly'!$K$4/'New Lease Yearly'!$L$4)</f>
        <v>0</v>
      </c>
      <c r="S519" s="47">
        <f t="shared" si="80"/>
        <v>0</v>
      </c>
      <c r="AE519"/>
      <c r="AF519" s="6"/>
    </row>
    <row r="520" spans="1:32" x14ac:dyDescent="0.25">
      <c r="A520" s="53">
        <f t="shared" si="81"/>
        <v>504</v>
      </c>
      <c r="B520" s="29">
        <f t="shared" si="75"/>
        <v>0</v>
      </c>
      <c r="C520" s="9" t="str">
        <f>IF(D520=0,"-",IF('New Lease Yearly'!$H$4="Yearly",EDATE(C519,12),IF('New Lease Yearly'!$H$4="Quarterly",EDATE(C519,3),EDATE(C519,1))))</f>
        <v>-</v>
      </c>
      <c r="D520" s="54">
        <f>IF(A520&gt;'New Lease Yearly'!$E$4,0,'New Lease Yearly'!$G$4)*((1+$M$4)^(((((IF($H$4="Yearly",ROUNDDOWN(IF(A520-($N$4)&lt;0,0,((A520-($N$4)/(($N$4))))/($N$4)),0),IF($H$4="Monthly",ROUNDDOWN(IF(A520-($N$4*12)&lt;0,0,((A520-(12*$N$4)/((12*$N$4))))/($N$4*12)),0),ROUNDDOWN(IF(A520-($N$4*4)&lt;0,0,((A520-(4*$N$4)/((4*$N$4))))/($N$4*4)),0)))))))))+(IF(A520=$E$4,$J$4,0))</f>
        <v>0</v>
      </c>
      <c r="E520" s="49">
        <f>IF(D520=0,0,1/((1+IF('New Lease Yearly'!$H$4="Yearly",'New Lease Yearly'!$D$4,IF('New Lease Yearly'!$H$4="Quarterly",'New Lease Yearly'!$D$4/4,'New Lease Yearly'!$D$4/12)))^IF($E$17=1,A519,A520)))</f>
        <v>0</v>
      </c>
      <c r="F520" s="55">
        <f t="shared" si="76"/>
        <v>0</v>
      </c>
      <c r="G520" s="56"/>
      <c r="H520" s="38">
        <f t="shared" si="82"/>
        <v>504</v>
      </c>
      <c r="I520" s="9" t="str">
        <f t="shared" si="77"/>
        <v>-</v>
      </c>
      <c r="J520" s="47">
        <f>IF(H520&gt;'New Lease Yearly'!$E$4,0,M519)</f>
        <v>0</v>
      </c>
      <c r="K520" s="47">
        <f>IF(IF('New Lease Yearly'!$H$4="Yearly",J520*'New Lease Yearly'!$D$4,IF('New Lease Yearly'!$H$4="Quarterly",J520*('New Lease Yearly'!$D$4/4),J520*'New Lease Yearly'!$D$4/12))&gt;0,IF('New Lease Yearly'!$H$4="Yearly",J520*'New Lease Yearly'!$D$4,IF('New Lease Yearly'!$H$4="Quarterly",J520*('New Lease Yearly'!$D$4/4),J520*'New Lease Yearly'!$D$4/12)),-L520-J520)</f>
        <v>0</v>
      </c>
      <c r="L520" s="47">
        <f t="shared" si="78"/>
        <v>0</v>
      </c>
      <c r="M520" s="47">
        <f t="shared" si="79"/>
        <v>0</v>
      </c>
      <c r="N520" s="57"/>
      <c r="O520" s="38">
        <v>237</v>
      </c>
      <c r="P520" s="58">
        <f t="shared" si="83"/>
        <v>227548</v>
      </c>
      <c r="Q520" s="47">
        <f t="shared" si="84"/>
        <v>0</v>
      </c>
      <c r="R520" s="47">
        <f>IF(S519&lt;1,0,-'New Lease Yearly'!$K$4/'New Lease Yearly'!$L$4)</f>
        <v>0</v>
      </c>
      <c r="S520" s="47">
        <f t="shared" si="80"/>
        <v>0</v>
      </c>
      <c r="AE520"/>
      <c r="AF520" s="6"/>
    </row>
    <row r="521" spans="1:32" x14ac:dyDescent="0.25">
      <c r="A521" s="53">
        <f t="shared" si="81"/>
        <v>505</v>
      </c>
      <c r="B521" s="29">
        <f t="shared" si="75"/>
        <v>0</v>
      </c>
      <c r="C521" s="9" t="str">
        <f>IF(D521=0,"-",IF('New Lease Yearly'!$H$4="Yearly",EDATE(C520,12),IF('New Lease Yearly'!$H$4="Quarterly",EDATE(C520,3),EDATE(C520,1))))</f>
        <v>-</v>
      </c>
      <c r="D521" s="54">
        <f>IF(A521&gt;'New Lease Yearly'!$E$4,0,'New Lease Yearly'!$G$4)*((1+$M$4)^(((((IF($H$4="Yearly",ROUNDDOWN(IF(A521-($N$4)&lt;0,0,((A521-($N$4)/(($N$4))))/($N$4)),0),IF($H$4="Monthly",ROUNDDOWN(IF(A521-($N$4*12)&lt;0,0,((A521-(12*$N$4)/((12*$N$4))))/($N$4*12)),0),ROUNDDOWN(IF(A521-($N$4*4)&lt;0,0,((A521-(4*$N$4)/((4*$N$4))))/($N$4*4)),0)))))))))+(IF(A521=$E$4,$J$4,0))</f>
        <v>0</v>
      </c>
      <c r="E521" s="49">
        <f>IF(D521=0,0,1/((1+IF('New Lease Yearly'!$H$4="Yearly",'New Lease Yearly'!$D$4,IF('New Lease Yearly'!$H$4="Quarterly",'New Lease Yearly'!$D$4/4,'New Lease Yearly'!$D$4/12)))^IF($E$17=1,A520,A521)))</f>
        <v>0</v>
      </c>
      <c r="F521" s="55">
        <f t="shared" si="76"/>
        <v>0</v>
      </c>
      <c r="G521" s="56"/>
      <c r="H521" s="38">
        <f t="shared" si="82"/>
        <v>505</v>
      </c>
      <c r="I521" s="9" t="str">
        <f t="shared" si="77"/>
        <v>-</v>
      </c>
      <c r="J521" s="47">
        <f>IF(H521&gt;'New Lease Yearly'!$E$4,0,M520)</f>
        <v>0</v>
      </c>
      <c r="K521" s="47">
        <f>IF(IF('New Lease Yearly'!$H$4="Yearly",J521*'New Lease Yearly'!$D$4,IF('New Lease Yearly'!$H$4="Quarterly",J521*('New Lease Yearly'!$D$4/4),J521*'New Lease Yearly'!$D$4/12))&gt;0,IF('New Lease Yearly'!$H$4="Yearly",J521*'New Lease Yearly'!$D$4,IF('New Lease Yearly'!$H$4="Quarterly",J521*('New Lease Yearly'!$D$4/4),J521*'New Lease Yearly'!$D$4/12)),-L521-J521)</f>
        <v>0</v>
      </c>
      <c r="L521" s="47">
        <f t="shared" si="78"/>
        <v>0</v>
      </c>
      <c r="M521" s="47">
        <f t="shared" si="79"/>
        <v>0</v>
      </c>
      <c r="N521" s="57"/>
      <c r="O521" s="38">
        <v>237</v>
      </c>
      <c r="P521" s="58">
        <f t="shared" si="83"/>
        <v>227913</v>
      </c>
      <c r="Q521" s="47">
        <f t="shared" si="84"/>
        <v>0</v>
      </c>
      <c r="R521" s="47">
        <f>IF(S520&lt;1,0,-'New Lease Yearly'!$K$4/'New Lease Yearly'!$L$4)</f>
        <v>0</v>
      </c>
      <c r="S521" s="47">
        <f t="shared" si="80"/>
        <v>0</v>
      </c>
      <c r="AE521"/>
      <c r="AF521" s="6"/>
    </row>
    <row r="522" spans="1:32" x14ac:dyDescent="0.25">
      <c r="A522" s="53">
        <f t="shared" si="81"/>
        <v>506</v>
      </c>
      <c r="B522" s="29">
        <f t="shared" si="75"/>
        <v>0</v>
      </c>
      <c r="C522" s="9" t="str">
        <f>IF(D522=0,"-",IF('New Lease Yearly'!$H$4="Yearly",EDATE(C521,12),IF('New Lease Yearly'!$H$4="Quarterly",EDATE(C521,3),EDATE(C521,1))))</f>
        <v>-</v>
      </c>
      <c r="D522" s="54">
        <f>IF(A522&gt;'New Lease Yearly'!$E$4,0,'New Lease Yearly'!$G$4)*((1+$M$4)^(((((IF($H$4="Yearly",ROUNDDOWN(IF(A522-($N$4)&lt;0,0,((A522-($N$4)/(($N$4))))/($N$4)),0),IF($H$4="Monthly",ROUNDDOWN(IF(A522-($N$4*12)&lt;0,0,((A522-(12*$N$4)/((12*$N$4))))/($N$4*12)),0),ROUNDDOWN(IF(A522-($N$4*4)&lt;0,0,((A522-(4*$N$4)/((4*$N$4))))/($N$4*4)),0)))))))))+(IF(A522=$E$4,$J$4,0))</f>
        <v>0</v>
      </c>
      <c r="E522" s="49">
        <f>IF(D522=0,0,1/((1+IF('New Lease Yearly'!$H$4="Yearly",'New Lease Yearly'!$D$4,IF('New Lease Yearly'!$H$4="Quarterly",'New Lease Yearly'!$D$4/4,'New Lease Yearly'!$D$4/12)))^IF($E$17=1,A521,A522)))</f>
        <v>0</v>
      </c>
      <c r="F522" s="55">
        <f t="shared" si="76"/>
        <v>0</v>
      </c>
      <c r="G522" s="56"/>
      <c r="H522" s="38">
        <f t="shared" si="82"/>
        <v>506</v>
      </c>
      <c r="I522" s="9" t="str">
        <f t="shared" si="77"/>
        <v>-</v>
      </c>
      <c r="J522" s="47">
        <f>IF(H522&gt;'New Lease Yearly'!$E$4,0,M521)</f>
        <v>0</v>
      </c>
      <c r="K522" s="47">
        <f>IF(IF('New Lease Yearly'!$H$4="Yearly",J522*'New Lease Yearly'!$D$4,IF('New Lease Yearly'!$H$4="Quarterly",J522*('New Lease Yearly'!$D$4/4),J522*'New Lease Yearly'!$D$4/12))&gt;0,IF('New Lease Yearly'!$H$4="Yearly",J522*'New Lease Yearly'!$D$4,IF('New Lease Yearly'!$H$4="Quarterly",J522*('New Lease Yearly'!$D$4/4),J522*'New Lease Yearly'!$D$4/12)),-L522-J522)</f>
        <v>0</v>
      </c>
      <c r="L522" s="47">
        <f t="shared" si="78"/>
        <v>0</v>
      </c>
      <c r="M522" s="47">
        <f t="shared" si="79"/>
        <v>0</v>
      </c>
      <c r="N522" s="57"/>
      <c r="O522" s="38">
        <v>237</v>
      </c>
      <c r="P522" s="58">
        <f t="shared" si="83"/>
        <v>228279</v>
      </c>
      <c r="Q522" s="47">
        <f t="shared" si="84"/>
        <v>0</v>
      </c>
      <c r="R522" s="47">
        <f>IF(S521&lt;1,0,-'New Lease Yearly'!$K$4/'New Lease Yearly'!$L$4)</f>
        <v>0</v>
      </c>
      <c r="S522" s="47">
        <f t="shared" si="80"/>
        <v>0</v>
      </c>
      <c r="AE522"/>
      <c r="AF522" s="6"/>
    </row>
    <row r="523" spans="1:32" x14ac:dyDescent="0.25">
      <c r="A523" s="53">
        <f t="shared" si="81"/>
        <v>507</v>
      </c>
      <c r="B523" s="29">
        <f t="shared" si="75"/>
        <v>0</v>
      </c>
      <c r="C523" s="9" t="str">
        <f>IF(D523=0,"-",IF('New Lease Yearly'!$H$4="Yearly",EDATE(C522,12),IF('New Lease Yearly'!$H$4="Quarterly",EDATE(C522,3),EDATE(C522,1))))</f>
        <v>-</v>
      </c>
      <c r="D523" s="54">
        <f>IF(A523&gt;'New Lease Yearly'!$E$4,0,'New Lease Yearly'!$G$4)*((1+$M$4)^(((((IF($H$4="Yearly",ROUNDDOWN(IF(A523-($N$4)&lt;0,0,((A523-($N$4)/(($N$4))))/($N$4)),0),IF($H$4="Monthly",ROUNDDOWN(IF(A523-($N$4*12)&lt;0,0,((A523-(12*$N$4)/((12*$N$4))))/($N$4*12)),0),ROUNDDOWN(IF(A523-($N$4*4)&lt;0,0,((A523-(4*$N$4)/((4*$N$4))))/($N$4*4)),0)))))))))+(IF(A523=$E$4,$J$4,0))</f>
        <v>0</v>
      </c>
      <c r="E523" s="49">
        <f>IF(D523=0,0,1/((1+IF('New Lease Yearly'!$H$4="Yearly",'New Lease Yearly'!$D$4,IF('New Lease Yearly'!$H$4="Quarterly",'New Lease Yearly'!$D$4/4,'New Lease Yearly'!$D$4/12)))^IF($E$17=1,A522,A523)))</f>
        <v>0</v>
      </c>
      <c r="F523" s="55">
        <f t="shared" si="76"/>
        <v>0</v>
      </c>
      <c r="G523" s="56"/>
      <c r="H523" s="38">
        <f t="shared" si="82"/>
        <v>507</v>
      </c>
      <c r="I523" s="9" t="str">
        <f t="shared" si="77"/>
        <v>-</v>
      </c>
      <c r="J523" s="47">
        <f>IF(H523&gt;'New Lease Yearly'!$E$4,0,M522)</f>
        <v>0</v>
      </c>
      <c r="K523" s="47">
        <f>IF(IF('New Lease Yearly'!$H$4="Yearly",J523*'New Lease Yearly'!$D$4,IF('New Lease Yearly'!$H$4="Quarterly",J523*('New Lease Yearly'!$D$4/4),J523*'New Lease Yearly'!$D$4/12))&gt;0,IF('New Lease Yearly'!$H$4="Yearly",J523*'New Lease Yearly'!$D$4,IF('New Lease Yearly'!$H$4="Quarterly",J523*('New Lease Yearly'!$D$4/4),J523*'New Lease Yearly'!$D$4/12)),-L523-J523)</f>
        <v>0</v>
      </c>
      <c r="L523" s="47">
        <f t="shared" si="78"/>
        <v>0</v>
      </c>
      <c r="M523" s="47">
        <f t="shared" si="79"/>
        <v>0</v>
      </c>
      <c r="N523" s="57"/>
      <c r="O523" s="38">
        <v>237</v>
      </c>
      <c r="P523" s="58">
        <f t="shared" si="83"/>
        <v>228644</v>
      </c>
      <c r="Q523" s="47">
        <f t="shared" si="84"/>
        <v>0</v>
      </c>
      <c r="R523" s="47">
        <f>IF(S522&lt;1,0,-'New Lease Yearly'!$K$4/'New Lease Yearly'!$L$4)</f>
        <v>0</v>
      </c>
      <c r="S523" s="47">
        <f t="shared" si="80"/>
        <v>0</v>
      </c>
      <c r="AE523"/>
      <c r="AF523" s="6"/>
    </row>
    <row r="524" spans="1:32" x14ac:dyDescent="0.25">
      <c r="A524" s="53">
        <f t="shared" si="81"/>
        <v>508</v>
      </c>
      <c r="B524" s="29">
        <f t="shared" si="75"/>
        <v>0</v>
      </c>
      <c r="C524" s="9" t="str">
        <f>IF(D524=0,"-",IF('New Lease Yearly'!$H$4="Yearly",EDATE(C523,12),IF('New Lease Yearly'!$H$4="Quarterly",EDATE(C523,3),EDATE(C523,1))))</f>
        <v>-</v>
      </c>
      <c r="D524" s="54">
        <f>IF(A524&gt;'New Lease Yearly'!$E$4,0,'New Lease Yearly'!$G$4)*((1+$M$4)^(((((IF($H$4="Yearly",ROUNDDOWN(IF(A524-($N$4)&lt;0,0,((A524-($N$4)/(($N$4))))/($N$4)),0),IF($H$4="Monthly",ROUNDDOWN(IF(A524-($N$4*12)&lt;0,0,((A524-(12*$N$4)/((12*$N$4))))/($N$4*12)),0),ROUNDDOWN(IF(A524-($N$4*4)&lt;0,0,((A524-(4*$N$4)/((4*$N$4))))/($N$4*4)),0)))))))))+(IF(A524=$E$4,$J$4,0))</f>
        <v>0</v>
      </c>
      <c r="E524" s="49">
        <f>IF(D524=0,0,1/((1+IF('New Lease Yearly'!$H$4="Yearly",'New Lease Yearly'!$D$4,IF('New Lease Yearly'!$H$4="Quarterly",'New Lease Yearly'!$D$4/4,'New Lease Yearly'!$D$4/12)))^IF($E$17=1,A523,A524)))</f>
        <v>0</v>
      </c>
      <c r="F524" s="55">
        <f t="shared" si="76"/>
        <v>0</v>
      </c>
      <c r="G524" s="56"/>
      <c r="H524" s="38">
        <f t="shared" si="82"/>
        <v>508</v>
      </c>
      <c r="I524" s="9" t="str">
        <f t="shared" si="77"/>
        <v>-</v>
      </c>
      <c r="J524" s="47">
        <f>IF(H524&gt;'New Lease Yearly'!$E$4,0,M523)</f>
        <v>0</v>
      </c>
      <c r="K524" s="47">
        <f>IF(IF('New Lease Yearly'!$H$4="Yearly",J524*'New Lease Yearly'!$D$4,IF('New Lease Yearly'!$H$4="Quarterly",J524*('New Lease Yearly'!$D$4/4),J524*'New Lease Yearly'!$D$4/12))&gt;0,IF('New Lease Yearly'!$H$4="Yearly",J524*'New Lease Yearly'!$D$4,IF('New Lease Yearly'!$H$4="Quarterly",J524*('New Lease Yearly'!$D$4/4),J524*'New Lease Yearly'!$D$4/12)),-L524-J524)</f>
        <v>0</v>
      </c>
      <c r="L524" s="47">
        <f t="shared" si="78"/>
        <v>0</v>
      </c>
      <c r="M524" s="47">
        <f t="shared" si="79"/>
        <v>0</v>
      </c>
      <c r="N524" s="57"/>
      <c r="O524" s="38">
        <v>237</v>
      </c>
      <c r="P524" s="58">
        <f t="shared" si="83"/>
        <v>229009</v>
      </c>
      <c r="Q524" s="47">
        <f t="shared" si="84"/>
        <v>0</v>
      </c>
      <c r="R524" s="47">
        <f>IF(S523&lt;1,0,-'New Lease Yearly'!$K$4/'New Lease Yearly'!$L$4)</f>
        <v>0</v>
      </c>
      <c r="S524" s="47">
        <f t="shared" si="80"/>
        <v>0</v>
      </c>
      <c r="AE524"/>
      <c r="AF524" s="6"/>
    </row>
    <row r="525" spans="1:32" x14ac:dyDescent="0.25">
      <c r="A525" s="53">
        <f t="shared" si="81"/>
        <v>509</v>
      </c>
      <c r="B525" s="29">
        <f t="shared" si="75"/>
        <v>0</v>
      </c>
      <c r="C525" s="9" t="str">
        <f>IF(D525=0,"-",IF('New Lease Yearly'!$H$4="Yearly",EDATE(C524,12),IF('New Lease Yearly'!$H$4="Quarterly",EDATE(C524,3),EDATE(C524,1))))</f>
        <v>-</v>
      </c>
      <c r="D525" s="54">
        <f>IF(A525&gt;'New Lease Yearly'!$E$4,0,'New Lease Yearly'!$G$4)*((1+$M$4)^(((((IF($H$4="Yearly",ROUNDDOWN(IF(A525-($N$4)&lt;0,0,((A525-($N$4)/(($N$4))))/($N$4)),0),IF($H$4="Monthly",ROUNDDOWN(IF(A525-($N$4*12)&lt;0,0,((A525-(12*$N$4)/((12*$N$4))))/($N$4*12)),0),ROUNDDOWN(IF(A525-($N$4*4)&lt;0,0,((A525-(4*$N$4)/((4*$N$4))))/($N$4*4)),0)))))))))+(IF(A525=$E$4,$J$4,0))</f>
        <v>0</v>
      </c>
      <c r="E525" s="49">
        <f>IF(D525=0,0,1/((1+IF('New Lease Yearly'!$H$4="Yearly",'New Lease Yearly'!$D$4,IF('New Lease Yearly'!$H$4="Quarterly",'New Lease Yearly'!$D$4/4,'New Lease Yearly'!$D$4/12)))^IF($E$17=1,A524,A525)))</f>
        <v>0</v>
      </c>
      <c r="F525" s="55">
        <f t="shared" si="76"/>
        <v>0</v>
      </c>
      <c r="G525" s="56"/>
      <c r="H525" s="38">
        <f t="shared" si="82"/>
        <v>509</v>
      </c>
      <c r="I525" s="9" t="str">
        <f t="shared" si="77"/>
        <v>-</v>
      </c>
      <c r="J525" s="47">
        <f>IF(H525&gt;'New Lease Yearly'!$E$4,0,M524)</f>
        <v>0</v>
      </c>
      <c r="K525" s="47">
        <f>IF(IF('New Lease Yearly'!$H$4="Yearly",J525*'New Lease Yearly'!$D$4,IF('New Lease Yearly'!$H$4="Quarterly",J525*('New Lease Yearly'!$D$4/4),J525*'New Lease Yearly'!$D$4/12))&gt;0,IF('New Lease Yearly'!$H$4="Yearly",J525*'New Lease Yearly'!$D$4,IF('New Lease Yearly'!$H$4="Quarterly",J525*('New Lease Yearly'!$D$4/4),J525*'New Lease Yearly'!$D$4/12)),-L525-J525)</f>
        <v>0</v>
      </c>
      <c r="L525" s="47">
        <f t="shared" si="78"/>
        <v>0</v>
      </c>
      <c r="M525" s="47">
        <f t="shared" si="79"/>
        <v>0</v>
      </c>
      <c r="N525" s="57"/>
      <c r="O525" s="38">
        <v>237</v>
      </c>
      <c r="P525" s="58">
        <f t="shared" si="83"/>
        <v>229374</v>
      </c>
      <c r="Q525" s="47">
        <f t="shared" si="84"/>
        <v>0</v>
      </c>
      <c r="R525" s="47">
        <f>IF(S524&lt;1,0,-'New Lease Yearly'!$K$4/'New Lease Yearly'!$L$4)</f>
        <v>0</v>
      </c>
      <c r="S525" s="47">
        <f t="shared" si="80"/>
        <v>0</v>
      </c>
      <c r="AE525"/>
      <c r="AF525" s="6"/>
    </row>
    <row r="526" spans="1:32" x14ac:dyDescent="0.25">
      <c r="A526" s="53">
        <f t="shared" si="81"/>
        <v>510</v>
      </c>
      <c r="B526" s="29">
        <f t="shared" si="75"/>
        <v>0</v>
      </c>
      <c r="C526" s="9" t="str">
        <f>IF(D526=0,"-",IF('New Lease Yearly'!$H$4="Yearly",EDATE(C525,12),IF('New Lease Yearly'!$H$4="Quarterly",EDATE(C525,3),EDATE(C525,1))))</f>
        <v>-</v>
      </c>
      <c r="D526" s="54">
        <f>IF(A526&gt;'New Lease Yearly'!$E$4,0,'New Lease Yearly'!$G$4)*((1+$M$4)^(((((IF($H$4="Yearly",ROUNDDOWN(IF(A526-($N$4)&lt;0,0,((A526-($N$4)/(($N$4))))/($N$4)),0),IF($H$4="Monthly",ROUNDDOWN(IF(A526-($N$4*12)&lt;0,0,((A526-(12*$N$4)/((12*$N$4))))/($N$4*12)),0),ROUNDDOWN(IF(A526-($N$4*4)&lt;0,0,((A526-(4*$N$4)/((4*$N$4))))/($N$4*4)),0)))))))))+(IF(A526=$E$4,$J$4,0))</f>
        <v>0</v>
      </c>
      <c r="E526" s="49">
        <f>IF(D526=0,0,1/((1+IF('New Lease Yearly'!$H$4="Yearly",'New Lease Yearly'!$D$4,IF('New Lease Yearly'!$H$4="Quarterly",'New Lease Yearly'!$D$4/4,'New Lease Yearly'!$D$4/12)))^IF($E$17=1,A525,A526)))</f>
        <v>0</v>
      </c>
      <c r="F526" s="55">
        <f t="shared" si="76"/>
        <v>0</v>
      </c>
      <c r="G526" s="56"/>
      <c r="H526" s="38">
        <f t="shared" si="82"/>
        <v>510</v>
      </c>
      <c r="I526" s="9" t="str">
        <f t="shared" si="77"/>
        <v>-</v>
      </c>
      <c r="J526" s="47">
        <f>IF(H526&gt;'New Lease Yearly'!$E$4,0,M525)</f>
        <v>0</v>
      </c>
      <c r="K526" s="47">
        <f>IF(IF('New Lease Yearly'!$H$4="Yearly",J526*'New Lease Yearly'!$D$4,IF('New Lease Yearly'!$H$4="Quarterly",J526*('New Lease Yearly'!$D$4/4),J526*'New Lease Yearly'!$D$4/12))&gt;0,IF('New Lease Yearly'!$H$4="Yearly",J526*'New Lease Yearly'!$D$4,IF('New Lease Yearly'!$H$4="Quarterly",J526*('New Lease Yearly'!$D$4/4),J526*'New Lease Yearly'!$D$4/12)),-L526-J526)</f>
        <v>0</v>
      </c>
      <c r="L526" s="47">
        <f t="shared" si="78"/>
        <v>0</v>
      </c>
      <c r="M526" s="47">
        <f t="shared" si="79"/>
        <v>0</v>
      </c>
      <c r="N526" s="57"/>
      <c r="O526" s="38">
        <v>237</v>
      </c>
      <c r="P526" s="58">
        <f t="shared" si="83"/>
        <v>229740</v>
      </c>
      <c r="Q526" s="47">
        <f t="shared" si="84"/>
        <v>0</v>
      </c>
      <c r="R526" s="47">
        <f>IF(S525&lt;1,0,-'New Lease Yearly'!$K$4/'New Lease Yearly'!$L$4)</f>
        <v>0</v>
      </c>
      <c r="S526" s="47">
        <f t="shared" si="80"/>
        <v>0</v>
      </c>
      <c r="AE526"/>
      <c r="AF526" s="6"/>
    </row>
    <row r="527" spans="1:32" x14ac:dyDescent="0.25">
      <c r="A527" s="53">
        <f t="shared" si="81"/>
        <v>511</v>
      </c>
      <c r="B527" s="29">
        <f t="shared" si="75"/>
        <v>0</v>
      </c>
      <c r="C527" s="9" t="str">
        <f>IF(D527=0,"-",IF('New Lease Yearly'!$H$4="Yearly",EDATE(C526,12),IF('New Lease Yearly'!$H$4="Quarterly",EDATE(C526,3),EDATE(C526,1))))</f>
        <v>-</v>
      </c>
      <c r="D527" s="54">
        <f>IF(A527&gt;'New Lease Yearly'!$E$4,0,'New Lease Yearly'!$G$4)*((1+$M$4)^(((((IF($H$4="Yearly",ROUNDDOWN(IF(A527-($N$4)&lt;0,0,((A527-($N$4)/(($N$4))))/($N$4)),0),IF($H$4="Monthly",ROUNDDOWN(IF(A527-($N$4*12)&lt;0,0,((A527-(12*$N$4)/((12*$N$4))))/($N$4*12)),0),ROUNDDOWN(IF(A527-($N$4*4)&lt;0,0,((A527-(4*$N$4)/((4*$N$4))))/($N$4*4)),0)))))))))+(IF(A527=$E$4,$J$4,0))</f>
        <v>0</v>
      </c>
      <c r="E527" s="49">
        <f>IF(D527=0,0,1/((1+IF('New Lease Yearly'!$H$4="Yearly",'New Lease Yearly'!$D$4,IF('New Lease Yearly'!$H$4="Quarterly",'New Lease Yearly'!$D$4/4,'New Lease Yearly'!$D$4/12)))^IF($E$17=1,A526,A527)))</f>
        <v>0</v>
      </c>
      <c r="F527" s="55">
        <f t="shared" si="76"/>
        <v>0</v>
      </c>
      <c r="G527" s="56"/>
      <c r="H527" s="38">
        <f t="shared" si="82"/>
        <v>511</v>
      </c>
      <c r="I527" s="9" t="str">
        <f t="shared" si="77"/>
        <v>-</v>
      </c>
      <c r="J527" s="47">
        <f>IF(H527&gt;'New Lease Yearly'!$E$4,0,M526)</f>
        <v>0</v>
      </c>
      <c r="K527" s="47">
        <f>IF(IF('New Lease Yearly'!$H$4="Yearly",J527*'New Lease Yearly'!$D$4,IF('New Lease Yearly'!$H$4="Quarterly",J527*('New Lease Yearly'!$D$4/4),J527*'New Lease Yearly'!$D$4/12))&gt;0,IF('New Lease Yearly'!$H$4="Yearly",J527*'New Lease Yearly'!$D$4,IF('New Lease Yearly'!$H$4="Quarterly",J527*('New Lease Yearly'!$D$4/4),J527*'New Lease Yearly'!$D$4/12)),-L527-J527)</f>
        <v>0</v>
      </c>
      <c r="L527" s="47">
        <f t="shared" si="78"/>
        <v>0</v>
      </c>
      <c r="M527" s="47">
        <f t="shared" si="79"/>
        <v>0</v>
      </c>
      <c r="N527" s="57"/>
      <c r="O527" s="38">
        <v>237</v>
      </c>
      <c r="P527" s="58">
        <f t="shared" si="83"/>
        <v>230105</v>
      </c>
      <c r="Q527" s="47">
        <f t="shared" si="84"/>
        <v>0</v>
      </c>
      <c r="R527" s="47">
        <f>IF(S526&lt;1,0,-'New Lease Yearly'!$K$4/'New Lease Yearly'!$L$4)</f>
        <v>0</v>
      </c>
      <c r="S527" s="47">
        <f t="shared" si="80"/>
        <v>0</v>
      </c>
      <c r="AE527"/>
      <c r="AF527" s="6"/>
    </row>
    <row r="528" spans="1:32" x14ac:dyDescent="0.25">
      <c r="A528" s="53">
        <f t="shared" si="81"/>
        <v>512</v>
      </c>
      <c r="B528" s="29">
        <f t="shared" si="75"/>
        <v>0</v>
      </c>
      <c r="C528" s="9" t="str">
        <f>IF(D528=0,"-",IF('New Lease Yearly'!$H$4="Yearly",EDATE(C527,12),IF('New Lease Yearly'!$H$4="Quarterly",EDATE(C527,3),EDATE(C527,1))))</f>
        <v>-</v>
      </c>
      <c r="D528" s="54">
        <f>IF(A528&gt;'New Lease Yearly'!$E$4,0,'New Lease Yearly'!$G$4)*((1+$M$4)^(((((IF($H$4="Yearly",ROUNDDOWN(IF(A528-($N$4)&lt;0,0,((A528-($N$4)/(($N$4))))/($N$4)),0),IF($H$4="Monthly",ROUNDDOWN(IF(A528-($N$4*12)&lt;0,0,((A528-(12*$N$4)/((12*$N$4))))/($N$4*12)),0),ROUNDDOWN(IF(A528-($N$4*4)&lt;0,0,((A528-(4*$N$4)/((4*$N$4))))/($N$4*4)),0)))))))))+(IF(A528=$E$4,$J$4,0))</f>
        <v>0</v>
      </c>
      <c r="E528" s="49">
        <f>IF(D528=0,0,1/((1+IF('New Lease Yearly'!$H$4="Yearly",'New Lease Yearly'!$D$4,IF('New Lease Yearly'!$H$4="Quarterly",'New Lease Yearly'!$D$4/4,'New Lease Yearly'!$D$4/12)))^IF($E$17=1,A527,A528)))</f>
        <v>0</v>
      </c>
      <c r="F528" s="55">
        <f t="shared" si="76"/>
        <v>0</v>
      </c>
      <c r="G528" s="56"/>
      <c r="H528" s="38">
        <f t="shared" si="82"/>
        <v>512</v>
      </c>
      <c r="I528" s="9" t="str">
        <f t="shared" si="77"/>
        <v>-</v>
      </c>
      <c r="J528" s="47">
        <f>IF(H528&gt;'New Lease Yearly'!$E$4,0,M527)</f>
        <v>0</v>
      </c>
      <c r="K528" s="47">
        <f>IF(IF('New Lease Yearly'!$H$4="Yearly",J528*'New Lease Yearly'!$D$4,IF('New Lease Yearly'!$H$4="Quarterly",J528*('New Lease Yearly'!$D$4/4),J528*'New Lease Yearly'!$D$4/12))&gt;0,IF('New Lease Yearly'!$H$4="Yearly",J528*'New Lease Yearly'!$D$4,IF('New Lease Yearly'!$H$4="Quarterly",J528*('New Lease Yearly'!$D$4/4),J528*'New Lease Yearly'!$D$4/12)),-L528-J528)</f>
        <v>0</v>
      </c>
      <c r="L528" s="47">
        <f t="shared" si="78"/>
        <v>0</v>
      </c>
      <c r="M528" s="47">
        <f t="shared" si="79"/>
        <v>0</v>
      </c>
      <c r="N528" s="57"/>
      <c r="O528" s="38">
        <v>237</v>
      </c>
      <c r="P528" s="58">
        <f t="shared" si="83"/>
        <v>230470</v>
      </c>
      <c r="Q528" s="47">
        <f t="shared" si="84"/>
        <v>0</v>
      </c>
      <c r="R528" s="47">
        <f>IF(S527&lt;1,0,-'New Lease Yearly'!$K$4/'New Lease Yearly'!$L$4)</f>
        <v>0</v>
      </c>
      <c r="S528" s="47">
        <f t="shared" si="80"/>
        <v>0</v>
      </c>
      <c r="AE528"/>
      <c r="AF528" s="6"/>
    </row>
    <row r="529" spans="1:32" x14ac:dyDescent="0.25">
      <c r="A529" s="53">
        <f t="shared" si="81"/>
        <v>513</v>
      </c>
      <c r="B529" s="29">
        <f t="shared" ref="B529:B592" si="85">IF(C529="-",0,YEAR(C529))</f>
        <v>0</v>
      </c>
      <c r="C529" s="9" t="str">
        <f>IF(D529=0,"-",IF('New Lease Yearly'!$H$4="Yearly",EDATE(C528,12),IF('New Lease Yearly'!$H$4="Quarterly",EDATE(C528,3),EDATE(C528,1))))</f>
        <v>-</v>
      </c>
      <c r="D529" s="54">
        <f>IF(A529&gt;'New Lease Yearly'!$E$4,0,'New Lease Yearly'!$G$4)*((1+$M$4)^(((((IF($H$4="Yearly",ROUNDDOWN(IF(A529-($N$4)&lt;0,0,((A529-($N$4)/(($N$4))))/($N$4)),0),IF($H$4="Monthly",ROUNDDOWN(IF(A529-($N$4*12)&lt;0,0,((A529-(12*$N$4)/((12*$N$4))))/($N$4*12)),0),ROUNDDOWN(IF(A529-($N$4*4)&lt;0,0,((A529-(4*$N$4)/((4*$N$4))))/($N$4*4)),0)))))))))+(IF(A529=$E$4,$J$4,0))</f>
        <v>0</v>
      </c>
      <c r="E529" s="49">
        <f>IF(D529=0,0,1/((1+IF('New Lease Yearly'!$H$4="Yearly",'New Lease Yearly'!$D$4,IF('New Lease Yearly'!$H$4="Quarterly",'New Lease Yearly'!$D$4/4,'New Lease Yearly'!$D$4/12)))^IF($E$17=1,A528,A529)))</f>
        <v>0</v>
      </c>
      <c r="F529" s="55">
        <f t="shared" ref="F529:F592" si="86">D529*E529</f>
        <v>0</v>
      </c>
      <c r="G529" s="56"/>
      <c r="H529" s="38">
        <f t="shared" si="82"/>
        <v>513</v>
      </c>
      <c r="I529" s="9" t="str">
        <f t="shared" ref="I529:I592" si="87">C529</f>
        <v>-</v>
      </c>
      <c r="J529" s="47">
        <f>IF(H529&gt;'New Lease Yearly'!$E$4,0,M528)</f>
        <v>0</v>
      </c>
      <c r="K529" s="47">
        <f>IF(IF('New Lease Yearly'!$H$4="Yearly",J529*'New Lease Yearly'!$D$4,IF('New Lease Yearly'!$H$4="Quarterly",J529*('New Lease Yearly'!$D$4/4),J529*'New Lease Yearly'!$D$4/12))&gt;0,IF('New Lease Yearly'!$H$4="Yearly",J529*'New Lease Yearly'!$D$4,IF('New Lease Yearly'!$H$4="Quarterly",J529*('New Lease Yearly'!$D$4/4),J529*'New Lease Yearly'!$D$4/12)),-L529-J529)</f>
        <v>0</v>
      </c>
      <c r="L529" s="47">
        <f t="shared" si="78"/>
        <v>0</v>
      </c>
      <c r="M529" s="47">
        <f t="shared" si="79"/>
        <v>0</v>
      </c>
      <c r="N529" s="57"/>
      <c r="O529" s="38">
        <v>237</v>
      </c>
      <c r="P529" s="58">
        <f t="shared" si="83"/>
        <v>230835</v>
      </c>
      <c r="Q529" s="47">
        <f t="shared" si="84"/>
        <v>0</v>
      </c>
      <c r="R529" s="47">
        <f>IF(S528&lt;1,0,-'New Lease Yearly'!$K$4/'New Lease Yearly'!$L$4)</f>
        <v>0</v>
      </c>
      <c r="S529" s="47">
        <f t="shared" si="80"/>
        <v>0</v>
      </c>
      <c r="AE529"/>
      <c r="AF529" s="6"/>
    </row>
    <row r="530" spans="1:32" x14ac:dyDescent="0.25">
      <c r="A530" s="53">
        <f t="shared" si="81"/>
        <v>514</v>
      </c>
      <c r="B530" s="29">
        <f t="shared" si="85"/>
        <v>0</v>
      </c>
      <c r="C530" s="9" t="str">
        <f>IF(D530=0,"-",IF('New Lease Yearly'!$H$4="Yearly",EDATE(C529,12),IF('New Lease Yearly'!$H$4="Quarterly",EDATE(C529,3),EDATE(C529,1))))</f>
        <v>-</v>
      </c>
      <c r="D530" s="54">
        <f>IF(A530&gt;'New Lease Yearly'!$E$4,0,'New Lease Yearly'!$G$4)*((1+$M$4)^(((((IF($H$4="Yearly",ROUNDDOWN(IF(A530-($N$4)&lt;0,0,((A530-($N$4)/(($N$4))))/($N$4)),0),IF($H$4="Monthly",ROUNDDOWN(IF(A530-($N$4*12)&lt;0,0,((A530-(12*$N$4)/((12*$N$4))))/($N$4*12)),0),ROUNDDOWN(IF(A530-($N$4*4)&lt;0,0,((A530-(4*$N$4)/((4*$N$4))))/($N$4*4)),0)))))))))+(IF(A530=$E$4,$J$4,0))</f>
        <v>0</v>
      </c>
      <c r="E530" s="49">
        <f>IF(D530=0,0,1/((1+IF('New Lease Yearly'!$H$4="Yearly",'New Lease Yearly'!$D$4,IF('New Lease Yearly'!$H$4="Quarterly",'New Lease Yearly'!$D$4/4,'New Lease Yearly'!$D$4/12)))^IF($E$17=1,A529,A530)))</f>
        <v>0</v>
      </c>
      <c r="F530" s="55">
        <f t="shared" si="86"/>
        <v>0</v>
      </c>
      <c r="G530" s="56"/>
      <c r="H530" s="38">
        <f t="shared" si="82"/>
        <v>514</v>
      </c>
      <c r="I530" s="9" t="str">
        <f t="shared" si="87"/>
        <v>-</v>
      </c>
      <c r="J530" s="47">
        <f>IF(H530&gt;'New Lease Yearly'!$E$4,0,M529)</f>
        <v>0</v>
      </c>
      <c r="K530" s="47">
        <f>IF(IF('New Lease Yearly'!$H$4="Yearly",J530*'New Lease Yearly'!$D$4,IF('New Lease Yearly'!$H$4="Quarterly",J530*('New Lease Yearly'!$D$4/4),J530*'New Lease Yearly'!$D$4/12))&gt;0,IF('New Lease Yearly'!$H$4="Yearly",J530*'New Lease Yearly'!$D$4,IF('New Lease Yearly'!$H$4="Quarterly",J530*('New Lease Yearly'!$D$4/4),J530*'New Lease Yearly'!$D$4/12)),-L530-J530)</f>
        <v>0</v>
      </c>
      <c r="L530" s="47">
        <f t="shared" ref="L530:L593" si="88">D530</f>
        <v>0</v>
      </c>
      <c r="M530" s="47">
        <f t="shared" ref="M530:M593" si="89">J530+K530-L530</f>
        <v>0</v>
      </c>
      <c r="N530" s="57"/>
      <c r="O530" s="38">
        <v>237</v>
      </c>
      <c r="P530" s="58">
        <f t="shared" si="83"/>
        <v>231201</v>
      </c>
      <c r="Q530" s="47">
        <f t="shared" si="84"/>
        <v>0</v>
      </c>
      <c r="R530" s="47">
        <f>IF(S529&lt;1,0,-'New Lease Yearly'!$K$4/'New Lease Yearly'!$L$4)</f>
        <v>0</v>
      </c>
      <c r="S530" s="47">
        <f t="shared" ref="S530:S593" si="90">IF(S529&lt;1,0,SUM(Q530:R530))</f>
        <v>0</v>
      </c>
      <c r="AE530"/>
      <c r="AF530" s="6"/>
    </row>
    <row r="531" spans="1:32" x14ac:dyDescent="0.25">
      <c r="A531" s="53">
        <f t="shared" ref="A531:A594" si="91">A530+1</f>
        <v>515</v>
      </c>
      <c r="B531" s="29">
        <f t="shared" si="85"/>
        <v>0</v>
      </c>
      <c r="C531" s="9" t="str">
        <f>IF(D531=0,"-",IF('New Lease Yearly'!$H$4="Yearly",EDATE(C530,12),IF('New Lease Yearly'!$H$4="Quarterly",EDATE(C530,3),EDATE(C530,1))))</f>
        <v>-</v>
      </c>
      <c r="D531" s="54">
        <f>IF(A531&gt;'New Lease Yearly'!$E$4,0,'New Lease Yearly'!$G$4)*((1+$M$4)^(((((IF($H$4="Yearly",ROUNDDOWN(IF(A531-($N$4)&lt;0,0,((A531-($N$4)/(($N$4))))/($N$4)),0),IF($H$4="Monthly",ROUNDDOWN(IF(A531-($N$4*12)&lt;0,0,((A531-(12*$N$4)/((12*$N$4))))/($N$4*12)),0),ROUNDDOWN(IF(A531-($N$4*4)&lt;0,0,((A531-(4*$N$4)/((4*$N$4))))/($N$4*4)),0)))))))))+(IF(A531=$E$4,$J$4,0))</f>
        <v>0</v>
      </c>
      <c r="E531" s="49">
        <f>IF(D531=0,0,1/((1+IF('New Lease Yearly'!$H$4="Yearly",'New Lease Yearly'!$D$4,IF('New Lease Yearly'!$H$4="Quarterly",'New Lease Yearly'!$D$4/4,'New Lease Yearly'!$D$4/12)))^IF($E$17=1,A530,A531)))</f>
        <v>0</v>
      </c>
      <c r="F531" s="55">
        <f t="shared" si="86"/>
        <v>0</v>
      </c>
      <c r="G531" s="56"/>
      <c r="H531" s="38">
        <f t="shared" ref="H531:H594" si="92">H530+1</f>
        <v>515</v>
      </c>
      <c r="I531" s="9" t="str">
        <f t="shared" si="87"/>
        <v>-</v>
      </c>
      <c r="J531" s="47">
        <f>IF(H531&gt;'New Lease Yearly'!$E$4,0,M530)</f>
        <v>0</v>
      </c>
      <c r="K531" s="47">
        <f>IF(IF('New Lease Yearly'!$H$4="Yearly",J531*'New Lease Yearly'!$D$4,IF('New Lease Yearly'!$H$4="Quarterly",J531*('New Lease Yearly'!$D$4/4),J531*'New Lease Yearly'!$D$4/12))&gt;0,IF('New Lease Yearly'!$H$4="Yearly",J531*'New Lease Yearly'!$D$4,IF('New Lease Yearly'!$H$4="Quarterly",J531*('New Lease Yearly'!$D$4/4),J531*'New Lease Yearly'!$D$4/12)),-L531-J531)</f>
        <v>0</v>
      </c>
      <c r="L531" s="47">
        <f t="shared" si="88"/>
        <v>0</v>
      </c>
      <c r="M531" s="47">
        <f t="shared" si="89"/>
        <v>0</v>
      </c>
      <c r="N531" s="57"/>
      <c r="O531" s="38">
        <v>237</v>
      </c>
      <c r="P531" s="58">
        <f t="shared" ref="P531:P594" si="93">DATE(YEAR(P530)+1,MONTH(P530),DAY(P530))</f>
        <v>231566</v>
      </c>
      <c r="Q531" s="47">
        <f t="shared" ref="Q531:Q594" si="94">S530</f>
        <v>0</v>
      </c>
      <c r="R531" s="47">
        <f>IF(S530&lt;1,0,-'New Lease Yearly'!$K$4/'New Lease Yearly'!$L$4)</f>
        <v>0</v>
      </c>
      <c r="S531" s="47">
        <f t="shared" si="90"/>
        <v>0</v>
      </c>
      <c r="AE531"/>
      <c r="AF531" s="6"/>
    </row>
    <row r="532" spans="1:32" x14ac:dyDescent="0.25">
      <c r="A532" s="53">
        <f t="shared" si="91"/>
        <v>516</v>
      </c>
      <c r="B532" s="29">
        <f t="shared" si="85"/>
        <v>0</v>
      </c>
      <c r="C532" s="9" t="str">
        <f>IF(D532=0,"-",IF('New Lease Yearly'!$H$4="Yearly",EDATE(C531,12),IF('New Lease Yearly'!$H$4="Quarterly",EDATE(C531,3),EDATE(C531,1))))</f>
        <v>-</v>
      </c>
      <c r="D532" s="54">
        <f>IF(A532&gt;'New Lease Yearly'!$E$4,0,'New Lease Yearly'!$G$4)*((1+$M$4)^(((((IF($H$4="Yearly",ROUNDDOWN(IF(A532-($N$4)&lt;0,0,((A532-($N$4)/(($N$4))))/($N$4)),0),IF($H$4="Monthly",ROUNDDOWN(IF(A532-($N$4*12)&lt;0,0,((A532-(12*$N$4)/((12*$N$4))))/($N$4*12)),0),ROUNDDOWN(IF(A532-($N$4*4)&lt;0,0,((A532-(4*$N$4)/((4*$N$4))))/($N$4*4)),0)))))))))+(IF(A532=$E$4,$J$4,0))</f>
        <v>0</v>
      </c>
      <c r="E532" s="49">
        <f>IF(D532=0,0,1/((1+IF('New Lease Yearly'!$H$4="Yearly",'New Lease Yearly'!$D$4,IF('New Lease Yearly'!$H$4="Quarterly",'New Lease Yearly'!$D$4/4,'New Lease Yearly'!$D$4/12)))^IF($E$17=1,A531,A532)))</f>
        <v>0</v>
      </c>
      <c r="F532" s="55">
        <f t="shared" si="86"/>
        <v>0</v>
      </c>
      <c r="G532" s="56"/>
      <c r="H532" s="38">
        <f t="shared" si="92"/>
        <v>516</v>
      </c>
      <c r="I532" s="9" t="str">
        <f t="shared" si="87"/>
        <v>-</v>
      </c>
      <c r="J532" s="47">
        <f>IF(H532&gt;'New Lease Yearly'!$E$4,0,M531)</f>
        <v>0</v>
      </c>
      <c r="K532" s="47">
        <f>IF(IF('New Lease Yearly'!$H$4="Yearly",J532*'New Lease Yearly'!$D$4,IF('New Lease Yearly'!$H$4="Quarterly",J532*('New Lease Yearly'!$D$4/4),J532*'New Lease Yearly'!$D$4/12))&gt;0,IF('New Lease Yearly'!$H$4="Yearly",J532*'New Lease Yearly'!$D$4,IF('New Lease Yearly'!$H$4="Quarterly",J532*('New Lease Yearly'!$D$4/4),J532*'New Lease Yearly'!$D$4/12)),-L532-J532)</f>
        <v>0</v>
      </c>
      <c r="L532" s="47">
        <f t="shared" si="88"/>
        <v>0</v>
      </c>
      <c r="M532" s="47">
        <f t="shared" si="89"/>
        <v>0</v>
      </c>
      <c r="N532" s="57"/>
      <c r="O532" s="38">
        <v>237</v>
      </c>
      <c r="P532" s="58">
        <f t="shared" si="93"/>
        <v>231931</v>
      </c>
      <c r="Q532" s="47">
        <f t="shared" si="94"/>
        <v>0</v>
      </c>
      <c r="R532" s="47">
        <f>IF(S531&lt;1,0,-'New Lease Yearly'!$K$4/'New Lease Yearly'!$L$4)</f>
        <v>0</v>
      </c>
      <c r="S532" s="47">
        <f t="shared" si="90"/>
        <v>0</v>
      </c>
      <c r="AE532"/>
      <c r="AF532" s="6"/>
    </row>
    <row r="533" spans="1:32" x14ac:dyDescent="0.25">
      <c r="A533" s="53">
        <f t="shared" si="91"/>
        <v>517</v>
      </c>
      <c r="B533" s="29">
        <f t="shared" si="85"/>
        <v>0</v>
      </c>
      <c r="C533" s="9" t="str">
        <f>IF(D533=0,"-",IF('New Lease Yearly'!$H$4="Yearly",EDATE(C532,12),IF('New Lease Yearly'!$H$4="Quarterly",EDATE(C532,3),EDATE(C532,1))))</f>
        <v>-</v>
      </c>
      <c r="D533" s="54">
        <f>IF(A533&gt;'New Lease Yearly'!$E$4,0,'New Lease Yearly'!$G$4)*((1+$M$4)^(((((IF($H$4="Yearly",ROUNDDOWN(IF(A533-($N$4)&lt;0,0,((A533-($N$4)/(($N$4))))/($N$4)),0),IF($H$4="Monthly",ROUNDDOWN(IF(A533-($N$4*12)&lt;0,0,((A533-(12*$N$4)/((12*$N$4))))/($N$4*12)),0),ROUNDDOWN(IF(A533-($N$4*4)&lt;0,0,((A533-(4*$N$4)/((4*$N$4))))/($N$4*4)),0)))))))))+(IF(A533=$E$4,$J$4,0))</f>
        <v>0</v>
      </c>
      <c r="E533" s="49">
        <f>IF(D533=0,0,1/((1+IF('New Lease Yearly'!$H$4="Yearly",'New Lease Yearly'!$D$4,IF('New Lease Yearly'!$H$4="Quarterly",'New Lease Yearly'!$D$4/4,'New Lease Yearly'!$D$4/12)))^IF($E$17=1,A532,A533)))</f>
        <v>0</v>
      </c>
      <c r="F533" s="55">
        <f t="shared" si="86"/>
        <v>0</v>
      </c>
      <c r="G533" s="56"/>
      <c r="H533" s="38">
        <f t="shared" si="92"/>
        <v>517</v>
      </c>
      <c r="I533" s="9" t="str">
        <f t="shared" si="87"/>
        <v>-</v>
      </c>
      <c r="J533" s="47">
        <f>IF(H533&gt;'New Lease Yearly'!$E$4,0,M532)</f>
        <v>0</v>
      </c>
      <c r="K533" s="47">
        <f>IF(IF('New Lease Yearly'!$H$4="Yearly",J533*'New Lease Yearly'!$D$4,IF('New Lease Yearly'!$H$4="Quarterly",J533*('New Lease Yearly'!$D$4/4),J533*'New Lease Yearly'!$D$4/12))&gt;0,IF('New Lease Yearly'!$H$4="Yearly",J533*'New Lease Yearly'!$D$4,IF('New Lease Yearly'!$H$4="Quarterly",J533*('New Lease Yearly'!$D$4/4),J533*'New Lease Yearly'!$D$4/12)),-L533-J533)</f>
        <v>0</v>
      </c>
      <c r="L533" s="47">
        <f t="shared" si="88"/>
        <v>0</v>
      </c>
      <c r="M533" s="47">
        <f t="shared" si="89"/>
        <v>0</v>
      </c>
      <c r="N533" s="57"/>
      <c r="O533" s="38">
        <v>237</v>
      </c>
      <c r="P533" s="58">
        <f t="shared" si="93"/>
        <v>232296</v>
      </c>
      <c r="Q533" s="47">
        <f t="shared" si="94"/>
        <v>0</v>
      </c>
      <c r="R533" s="47">
        <f>IF(S532&lt;1,0,-'New Lease Yearly'!$K$4/'New Lease Yearly'!$L$4)</f>
        <v>0</v>
      </c>
      <c r="S533" s="47">
        <f t="shared" si="90"/>
        <v>0</v>
      </c>
      <c r="AE533"/>
      <c r="AF533" s="6"/>
    </row>
    <row r="534" spans="1:32" x14ac:dyDescent="0.25">
      <c r="A534" s="53">
        <f t="shared" si="91"/>
        <v>518</v>
      </c>
      <c r="B534" s="29">
        <f t="shared" si="85"/>
        <v>0</v>
      </c>
      <c r="C534" s="9" t="str">
        <f>IF(D534=0,"-",IF('New Lease Yearly'!$H$4="Yearly",EDATE(C533,12),IF('New Lease Yearly'!$H$4="Quarterly",EDATE(C533,3),EDATE(C533,1))))</f>
        <v>-</v>
      </c>
      <c r="D534" s="54">
        <f>IF(A534&gt;'New Lease Yearly'!$E$4,0,'New Lease Yearly'!$G$4)*((1+$M$4)^(((((IF($H$4="Yearly",ROUNDDOWN(IF(A534-($N$4)&lt;0,0,((A534-($N$4)/(($N$4))))/($N$4)),0),IF($H$4="Monthly",ROUNDDOWN(IF(A534-($N$4*12)&lt;0,0,((A534-(12*$N$4)/((12*$N$4))))/($N$4*12)),0),ROUNDDOWN(IF(A534-($N$4*4)&lt;0,0,((A534-(4*$N$4)/((4*$N$4))))/($N$4*4)),0)))))))))+(IF(A534=$E$4,$J$4,0))</f>
        <v>0</v>
      </c>
      <c r="E534" s="49">
        <f>IF(D534=0,0,1/((1+IF('New Lease Yearly'!$H$4="Yearly",'New Lease Yearly'!$D$4,IF('New Lease Yearly'!$H$4="Quarterly",'New Lease Yearly'!$D$4/4,'New Lease Yearly'!$D$4/12)))^IF($E$17=1,A533,A534)))</f>
        <v>0</v>
      </c>
      <c r="F534" s="55">
        <f t="shared" si="86"/>
        <v>0</v>
      </c>
      <c r="G534" s="56"/>
      <c r="H534" s="38">
        <f t="shared" si="92"/>
        <v>518</v>
      </c>
      <c r="I534" s="9" t="str">
        <f t="shared" si="87"/>
        <v>-</v>
      </c>
      <c r="J534" s="47">
        <f>IF(H534&gt;'New Lease Yearly'!$E$4,0,M533)</f>
        <v>0</v>
      </c>
      <c r="K534" s="47">
        <f>IF(IF('New Lease Yearly'!$H$4="Yearly",J534*'New Lease Yearly'!$D$4,IF('New Lease Yearly'!$H$4="Quarterly",J534*('New Lease Yearly'!$D$4/4),J534*'New Lease Yearly'!$D$4/12))&gt;0,IF('New Lease Yearly'!$H$4="Yearly",J534*'New Lease Yearly'!$D$4,IF('New Lease Yearly'!$H$4="Quarterly",J534*('New Lease Yearly'!$D$4/4),J534*'New Lease Yearly'!$D$4/12)),-L534-J534)</f>
        <v>0</v>
      </c>
      <c r="L534" s="47">
        <f t="shared" si="88"/>
        <v>0</v>
      </c>
      <c r="M534" s="47">
        <f t="shared" si="89"/>
        <v>0</v>
      </c>
      <c r="N534" s="57"/>
      <c r="O534" s="38">
        <v>237</v>
      </c>
      <c r="P534" s="58">
        <f t="shared" si="93"/>
        <v>232662</v>
      </c>
      <c r="Q534" s="47">
        <f t="shared" si="94"/>
        <v>0</v>
      </c>
      <c r="R534" s="47">
        <f>IF(S533&lt;1,0,-'New Lease Yearly'!$K$4/'New Lease Yearly'!$L$4)</f>
        <v>0</v>
      </c>
      <c r="S534" s="47">
        <f t="shared" si="90"/>
        <v>0</v>
      </c>
      <c r="AE534"/>
      <c r="AF534" s="6"/>
    </row>
    <row r="535" spans="1:32" x14ac:dyDescent="0.25">
      <c r="A535" s="53">
        <f t="shared" si="91"/>
        <v>519</v>
      </c>
      <c r="B535" s="29">
        <f t="shared" si="85"/>
        <v>0</v>
      </c>
      <c r="C535" s="9" t="str">
        <f>IF(D535=0,"-",IF('New Lease Yearly'!$H$4="Yearly",EDATE(C534,12),IF('New Lease Yearly'!$H$4="Quarterly",EDATE(C534,3),EDATE(C534,1))))</f>
        <v>-</v>
      </c>
      <c r="D535" s="54">
        <f>IF(A535&gt;'New Lease Yearly'!$E$4,0,'New Lease Yearly'!$G$4)*((1+$M$4)^(((((IF($H$4="Yearly",ROUNDDOWN(IF(A535-($N$4)&lt;0,0,((A535-($N$4)/(($N$4))))/($N$4)),0),IF($H$4="Monthly",ROUNDDOWN(IF(A535-($N$4*12)&lt;0,0,((A535-(12*$N$4)/((12*$N$4))))/($N$4*12)),0),ROUNDDOWN(IF(A535-($N$4*4)&lt;0,0,((A535-(4*$N$4)/((4*$N$4))))/($N$4*4)),0)))))))))+(IF(A535=$E$4,$J$4,0))</f>
        <v>0</v>
      </c>
      <c r="E535" s="49">
        <f>IF(D535=0,0,1/((1+IF('New Lease Yearly'!$H$4="Yearly",'New Lease Yearly'!$D$4,IF('New Lease Yearly'!$H$4="Quarterly",'New Lease Yearly'!$D$4/4,'New Lease Yearly'!$D$4/12)))^IF($E$17=1,A534,A535)))</f>
        <v>0</v>
      </c>
      <c r="F535" s="55">
        <f t="shared" si="86"/>
        <v>0</v>
      </c>
      <c r="G535" s="56"/>
      <c r="H535" s="38">
        <f t="shared" si="92"/>
        <v>519</v>
      </c>
      <c r="I535" s="9" t="str">
        <f t="shared" si="87"/>
        <v>-</v>
      </c>
      <c r="J535" s="47">
        <f>IF(H535&gt;'New Lease Yearly'!$E$4,0,M534)</f>
        <v>0</v>
      </c>
      <c r="K535" s="47">
        <f>IF(IF('New Lease Yearly'!$H$4="Yearly",J535*'New Lease Yearly'!$D$4,IF('New Lease Yearly'!$H$4="Quarterly",J535*('New Lease Yearly'!$D$4/4),J535*'New Lease Yearly'!$D$4/12))&gt;0,IF('New Lease Yearly'!$H$4="Yearly",J535*'New Lease Yearly'!$D$4,IF('New Lease Yearly'!$H$4="Quarterly",J535*('New Lease Yearly'!$D$4/4),J535*'New Lease Yearly'!$D$4/12)),-L535-J535)</f>
        <v>0</v>
      </c>
      <c r="L535" s="47">
        <f t="shared" si="88"/>
        <v>0</v>
      </c>
      <c r="M535" s="47">
        <f t="shared" si="89"/>
        <v>0</v>
      </c>
      <c r="N535" s="57"/>
      <c r="O535" s="38">
        <v>237</v>
      </c>
      <c r="P535" s="58">
        <f t="shared" si="93"/>
        <v>233027</v>
      </c>
      <c r="Q535" s="47">
        <f t="shared" si="94"/>
        <v>0</v>
      </c>
      <c r="R535" s="47">
        <f>IF(S534&lt;1,0,-'New Lease Yearly'!$K$4/'New Lease Yearly'!$L$4)</f>
        <v>0</v>
      </c>
      <c r="S535" s="47">
        <f t="shared" si="90"/>
        <v>0</v>
      </c>
      <c r="AE535"/>
      <c r="AF535" s="6"/>
    </row>
    <row r="536" spans="1:32" x14ac:dyDescent="0.25">
      <c r="A536" s="53">
        <f t="shared" si="91"/>
        <v>520</v>
      </c>
      <c r="B536" s="29">
        <f t="shared" si="85"/>
        <v>0</v>
      </c>
      <c r="C536" s="9" t="str">
        <f>IF(D536=0,"-",IF('New Lease Yearly'!$H$4="Yearly",EDATE(C535,12),IF('New Lease Yearly'!$H$4="Quarterly",EDATE(C535,3),EDATE(C535,1))))</f>
        <v>-</v>
      </c>
      <c r="D536" s="54">
        <f>IF(A536&gt;'New Lease Yearly'!$E$4,0,'New Lease Yearly'!$G$4)*((1+$M$4)^(((((IF($H$4="Yearly",ROUNDDOWN(IF(A536-($N$4)&lt;0,0,((A536-($N$4)/(($N$4))))/($N$4)),0),IF($H$4="Monthly",ROUNDDOWN(IF(A536-($N$4*12)&lt;0,0,((A536-(12*$N$4)/((12*$N$4))))/($N$4*12)),0),ROUNDDOWN(IF(A536-($N$4*4)&lt;0,0,((A536-(4*$N$4)/((4*$N$4))))/($N$4*4)),0)))))))))+(IF(A536=$E$4,$J$4,0))</f>
        <v>0</v>
      </c>
      <c r="E536" s="49">
        <f>IF(D536=0,0,1/((1+IF('New Lease Yearly'!$H$4="Yearly",'New Lease Yearly'!$D$4,IF('New Lease Yearly'!$H$4="Quarterly",'New Lease Yearly'!$D$4/4,'New Lease Yearly'!$D$4/12)))^IF($E$17=1,A535,A536)))</f>
        <v>0</v>
      </c>
      <c r="F536" s="55">
        <f t="shared" si="86"/>
        <v>0</v>
      </c>
      <c r="G536" s="56"/>
      <c r="H536" s="38">
        <f t="shared" si="92"/>
        <v>520</v>
      </c>
      <c r="I536" s="9" t="str">
        <f t="shared" si="87"/>
        <v>-</v>
      </c>
      <c r="J536" s="47">
        <f>IF(H536&gt;'New Lease Yearly'!$E$4,0,M535)</f>
        <v>0</v>
      </c>
      <c r="K536" s="47">
        <f>IF(IF('New Lease Yearly'!$H$4="Yearly",J536*'New Lease Yearly'!$D$4,IF('New Lease Yearly'!$H$4="Quarterly",J536*('New Lease Yearly'!$D$4/4),J536*'New Lease Yearly'!$D$4/12))&gt;0,IF('New Lease Yearly'!$H$4="Yearly",J536*'New Lease Yearly'!$D$4,IF('New Lease Yearly'!$H$4="Quarterly",J536*('New Lease Yearly'!$D$4/4),J536*'New Lease Yearly'!$D$4/12)),-L536-J536)</f>
        <v>0</v>
      </c>
      <c r="L536" s="47">
        <f t="shared" si="88"/>
        <v>0</v>
      </c>
      <c r="M536" s="47">
        <f t="shared" si="89"/>
        <v>0</v>
      </c>
      <c r="N536" s="57"/>
      <c r="O536" s="38">
        <v>237</v>
      </c>
      <c r="P536" s="58">
        <f t="shared" si="93"/>
        <v>233392</v>
      </c>
      <c r="Q536" s="47">
        <f t="shared" si="94"/>
        <v>0</v>
      </c>
      <c r="R536" s="47">
        <f>IF(S535&lt;1,0,-'New Lease Yearly'!$K$4/'New Lease Yearly'!$L$4)</f>
        <v>0</v>
      </c>
      <c r="S536" s="47">
        <f t="shared" si="90"/>
        <v>0</v>
      </c>
      <c r="AE536"/>
      <c r="AF536" s="6"/>
    </row>
    <row r="537" spans="1:32" x14ac:dyDescent="0.25">
      <c r="A537" s="53">
        <f t="shared" si="91"/>
        <v>521</v>
      </c>
      <c r="B537" s="29">
        <f t="shared" si="85"/>
        <v>0</v>
      </c>
      <c r="C537" s="9" t="str">
        <f>IF(D537=0,"-",IF('New Lease Yearly'!$H$4="Yearly",EDATE(C536,12),IF('New Lease Yearly'!$H$4="Quarterly",EDATE(C536,3),EDATE(C536,1))))</f>
        <v>-</v>
      </c>
      <c r="D537" s="54">
        <f>IF(A537&gt;'New Lease Yearly'!$E$4,0,'New Lease Yearly'!$G$4)*((1+$M$4)^(((((IF($H$4="Yearly",ROUNDDOWN(IF(A537-($N$4)&lt;0,0,((A537-($N$4)/(($N$4))))/($N$4)),0),IF($H$4="Monthly",ROUNDDOWN(IF(A537-($N$4*12)&lt;0,0,((A537-(12*$N$4)/((12*$N$4))))/($N$4*12)),0),ROUNDDOWN(IF(A537-($N$4*4)&lt;0,0,((A537-(4*$N$4)/((4*$N$4))))/($N$4*4)),0)))))))))+(IF(A537=$E$4,$J$4,0))</f>
        <v>0</v>
      </c>
      <c r="E537" s="49">
        <f>IF(D537=0,0,1/((1+IF('New Lease Yearly'!$H$4="Yearly",'New Lease Yearly'!$D$4,IF('New Lease Yearly'!$H$4="Quarterly",'New Lease Yearly'!$D$4/4,'New Lease Yearly'!$D$4/12)))^IF($E$17=1,A536,A537)))</f>
        <v>0</v>
      </c>
      <c r="F537" s="55">
        <f t="shared" si="86"/>
        <v>0</v>
      </c>
      <c r="G537" s="56"/>
      <c r="H537" s="38">
        <f t="shared" si="92"/>
        <v>521</v>
      </c>
      <c r="I537" s="9" t="str">
        <f t="shared" si="87"/>
        <v>-</v>
      </c>
      <c r="J537" s="47">
        <f>IF(H537&gt;'New Lease Yearly'!$E$4,0,M536)</f>
        <v>0</v>
      </c>
      <c r="K537" s="47">
        <f>IF(IF('New Lease Yearly'!$H$4="Yearly",J537*'New Lease Yearly'!$D$4,IF('New Lease Yearly'!$H$4="Quarterly",J537*('New Lease Yearly'!$D$4/4),J537*'New Lease Yearly'!$D$4/12))&gt;0,IF('New Lease Yearly'!$H$4="Yearly",J537*'New Lease Yearly'!$D$4,IF('New Lease Yearly'!$H$4="Quarterly",J537*('New Lease Yearly'!$D$4/4),J537*'New Lease Yearly'!$D$4/12)),-L537-J537)</f>
        <v>0</v>
      </c>
      <c r="L537" s="47">
        <f t="shared" si="88"/>
        <v>0</v>
      </c>
      <c r="M537" s="47">
        <f t="shared" si="89"/>
        <v>0</v>
      </c>
      <c r="N537" s="57"/>
      <c r="O537" s="38">
        <v>237</v>
      </c>
      <c r="P537" s="58">
        <f t="shared" si="93"/>
        <v>233757</v>
      </c>
      <c r="Q537" s="47">
        <f t="shared" si="94"/>
        <v>0</v>
      </c>
      <c r="R537" s="47">
        <f>IF(S536&lt;1,0,-'New Lease Yearly'!$K$4/'New Lease Yearly'!$L$4)</f>
        <v>0</v>
      </c>
      <c r="S537" s="47">
        <f t="shared" si="90"/>
        <v>0</v>
      </c>
      <c r="AE537"/>
      <c r="AF537" s="6"/>
    </row>
    <row r="538" spans="1:32" x14ac:dyDescent="0.25">
      <c r="A538" s="53">
        <f t="shared" si="91"/>
        <v>522</v>
      </c>
      <c r="B538" s="29">
        <f t="shared" si="85"/>
        <v>0</v>
      </c>
      <c r="C538" s="9" t="str">
        <f>IF(D538=0,"-",IF('New Lease Yearly'!$H$4="Yearly",EDATE(C537,12),IF('New Lease Yearly'!$H$4="Quarterly",EDATE(C537,3),EDATE(C537,1))))</f>
        <v>-</v>
      </c>
      <c r="D538" s="54">
        <f>IF(A538&gt;'New Lease Yearly'!$E$4,0,'New Lease Yearly'!$G$4)*((1+$M$4)^(((((IF($H$4="Yearly",ROUNDDOWN(IF(A538-($N$4)&lt;0,0,((A538-($N$4)/(($N$4))))/($N$4)),0),IF($H$4="Monthly",ROUNDDOWN(IF(A538-($N$4*12)&lt;0,0,((A538-(12*$N$4)/((12*$N$4))))/($N$4*12)),0),ROUNDDOWN(IF(A538-($N$4*4)&lt;0,0,((A538-(4*$N$4)/((4*$N$4))))/($N$4*4)),0)))))))))+(IF(A538=$E$4,$J$4,0))</f>
        <v>0</v>
      </c>
      <c r="E538" s="49">
        <f>IF(D538=0,0,1/((1+IF('New Lease Yearly'!$H$4="Yearly",'New Lease Yearly'!$D$4,IF('New Lease Yearly'!$H$4="Quarterly",'New Lease Yearly'!$D$4/4,'New Lease Yearly'!$D$4/12)))^IF($E$17=1,A537,A538)))</f>
        <v>0</v>
      </c>
      <c r="F538" s="55">
        <f t="shared" si="86"/>
        <v>0</v>
      </c>
      <c r="G538" s="56"/>
      <c r="H538" s="38">
        <f t="shared" si="92"/>
        <v>522</v>
      </c>
      <c r="I538" s="9" t="str">
        <f t="shared" si="87"/>
        <v>-</v>
      </c>
      <c r="J538" s="47">
        <f>IF(H538&gt;'New Lease Yearly'!$E$4,0,M537)</f>
        <v>0</v>
      </c>
      <c r="K538" s="47">
        <f>IF(IF('New Lease Yearly'!$H$4="Yearly",J538*'New Lease Yearly'!$D$4,IF('New Lease Yearly'!$H$4="Quarterly",J538*('New Lease Yearly'!$D$4/4),J538*'New Lease Yearly'!$D$4/12))&gt;0,IF('New Lease Yearly'!$H$4="Yearly",J538*'New Lease Yearly'!$D$4,IF('New Lease Yearly'!$H$4="Quarterly",J538*('New Lease Yearly'!$D$4/4),J538*'New Lease Yearly'!$D$4/12)),-L538-J538)</f>
        <v>0</v>
      </c>
      <c r="L538" s="47">
        <f t="shared" si="88"/>
        <v>0</v>
      </c>
      <c r="M538" s="47">
        <f t="shared" si="89"/>
        <v>0</v>
      </c>
      <c r="N538" s="57"/>
      <c r="O538" s="38">
        <v>237</v>
      </c>
      <c r="P538" s="58">
        <f t="shared" si="93"/>
        <v>234123</v>
      </c>
      <c r="Q538" s="47">
        <f t="shared" si="94"/>
        <v>0</v>
      </c>
      <c r="R538" s="47">
        <f>IF(S537&lt;1,0,-'New Lease Yearly'!$K$4/'New Lease Yearly'!$L$4)</f>
        <v>0</v>
      </c>
      <c r="S538" s="47">
        <f t="shared" si="90"/>
        <v>0</v>
      </c>
      <c r="AE538"/>
      <c r="AF538" s="6"/>
    </row>
    <row r="539" spans="1:32" x14ac:dyDescent="0.25">
      <c r="A539" s="53">
        <f t="shared" si="91"/>
        <v>523</v>
      </c>
      <c r="B539" s="29">
        <f t="shared" si="85"/>
        <v>0</v>
      </c>
      <c r="C539" s="9" t="str">
        <f>IF(D539=0,"-",IF('New Lease Yearly'!$H$4="Yearly",EDATE(C538,12),IF('New Lease Yearly'!$H$4="Quarterly",EDATE(C538,3),EDATE(C538,1))))</f>
        <v>-</v>
      </c>
      <c r="D539" s="54">
        <f>IF(A539&gt;'New Lease Yearly'!$E$4,0,'New Lease Yearly'!$G$4)*((1+$M$4)^(((((IF($H$4="Yearly",ROUNDDOWN(IF(A539-($N$4)&lt;0,0,((A539-($N$4)/(($N$4))))/($N$4)),0),IF($H$4="Monthly",ROUNDDOWN(IF(A539-($N$4*12)&lt;0,0,((A539-(12*$N$4)/((12*$N$4))))/($N$4*12)),0),ROUNDDOWN(IF(A539-($N$4*4)&lt;0,0,((A539-(4*$N$4)/((4*$N$4))))/($N$4*4)),0)))))))))+(IF(A539=$E$4,$J$4,0))</f>
        <v>0</v>
      </c>
      <c r="E539" s="49">
        <f>IF(D539=0,0,1/((1+IF('New Lease Yearly'!$H$4="Yearly",'New Lease Yearly'!$D$4,IF('New Lease Yearly'!$H$4="Quarterly",'New Lease Yearly'!$D$4/4,'New Lease Yearly'!$D$4/12)))^IF($E$17=1,A538,A539)))</f>
        <v>0</v>
      </c>
      <c r="F539" s="55">
        <f t="shared" si="86"/>
        <v>0</v>
      </c>
      <c r="G539" s="56"/>
      <c r="H539" s="38">
        <f t="shared" si="92"/>
        <v>523</v>
      </c>
      <c r="I539" s="9" t="str">
        <f t="shared" si="87"/>
        <v>-</v>
      </c>
      <c r="J539" s="47">
        <f>IF(H539&gt;'New Lease Yearly'!$E$4,0,M538)</f>
        <v>0</v>
      </c>
      <c r="K539" s="47">
        <f>IF(IF('New Lease Yearly'!$H$4="Yearly",J539*'New Lease Yearly'!$D$4,IF('New Lease Yearly'!$H$4="Quarterly",J539*('New Lease Yearly'!$D$4/4),J539*'New Lease Yearly'!$D$4/12))&gt;0,IF('New Lease Yearly'!$H$4="Yearly",J539*'New Lease Yearly'!$D$4,IF('New Lease Yearly'!$H$4="Quarterly",J539*('New Lease Yearly'!$D$4/4),J539*'New Lease Yearly'!$D$4/12)),-L539-J539)</f>
        <v>0</v>
      </c>
      <c r="L539" s="47">
        <f t="shared" si="88"/>
        <v>0</v>
      </c>
      <c r="M539" s="47">
        <f t="shared" si="89"/>
        <v>0</v>
      </c>
      <c r="N539" s="57"/>
      <c r="O539" s="38">
        <v>237</v>
      </c>
      <c r="P539" s="58">
        <f t="shared" si="93"/>
        <v>234488</v>
      </c>
      <c r="Q539" s="47">
        <f t="shared" si="94"/>
        <v>0</v>
      </c>
      <c r="R539" s="47">
        <f>IF(S538&lt;1,0,-'New Lease Yearly'!$K$4/'New Lease Yearly'!$L$4)</f>
        <v>0</v>
      </c>
      <c r="S539" s="47">
        <f t="shared" si="90"/>
        <v>0</v>
      </c>
      <c r="AE539"/>
      <c r="AF539" s="6"/>
    </row>
    <row r="540" spans="1:32" x14ac:dyDescent="0.25">
      <c r="A540" s="53">
        <f t="shared" si="91"/>
        <v>524</v>
      </c>
      <c r="B540" s="29">
        <f t="shared" si="85"/>
        <v>0</v>
      </c>
      <c r="C540" s="9" t="str">
        <f>IF(D540=0,"-",IF('New Lease Yearly'!$H$4="Yearly",EDATE(C539,12),IF('New Lease Yearly'!$H$4="Quarterly",EDATE(C539,3),EDATE(C539,1))))</f>
        <v>-</v>
      </c>
      <c r="D540" s="54">
        <f>IF(A540&gt;'New Lease Yearly'!$E$4,0,'New Lease Yearly'!$G$4)*((1+$M$4)^(((((IF($H$4="Yearly",ROUNDDOWN(IF(A540-($N$4)&lt;0,0,((A540-($N$4)/(($N$4))))/($N$4)),0),IF($H$4="Monthly",ROUNDDOWN(IF(A540-($N$4*12)&lt;0,0,((A540-(12*$N$4)/((12*$N$4))))/($N$4*12)),0),ROUNDDOWN(IF(A540-($N$4*4)&lt;0,0,((A540-(4*$N$4)/((4*$N$4))))/($N$4*4)),0)))))))))+(IF(A540=$E$4,$J$4,0))</f>
        <v>0</v>
      </c>
      <c r="E540" s="49">
        <f>IF(D540=0,0,1/((1+IF('New Lease Yearly'!$H$4="Yearly",'New Lease Yearly'!$D$4,IF('New Lease Yearly'!$H$4="Quarterly",'New Lease Yearly'!$D$4/4,'New Lease Yearly'!$D$4/12)))^IF($E$17=1,A539,A540)))</f>
        <v>0</v>
      </c>
      <c r="F540" s="55">
        <f t="shared" si="86"/>
        <v>0</v>
      </c>
      <c r="G540" s="56"/>
      <c r="H540" s="38">
        <f t="shared" si="92"/>
        <v>524</v>
      </c>
      <c r="I540" s="9" t="str">
        <f t="shared" si="87"/>
        <v>-</v>
      </c>
      <c r="J540" s="47">
        <f>IF(H540&gt;'New Lease Yearly'!$E$4,0,M539)</f>
        <v>0</v>
      </c>
      <c r="K540" s="47">
        <f>IF(IF('New Lease Yearly'!$H$4="Yearly",J540*'New Lease Yearly'!$D$4,IF('New Lease Yearly'!$H$4="Quarterly",J540*('New Lease Yearly'!$D$4/4),J540*'New Lease Yearly'!$D$4/12))&gt;0,IF('New Lease Yearly'!$H$4="Yearly",J540*'New Lease Yearly'!$D$4,IF('New Lease Yearly'!$H$4="Quarterly",J540*('New Lease Yearly'!$D$4/4),J540*'New Lease Yearly'!$D$4/12)),-L540-J540)</f>
        <v>0</v>
      </c>
      <c r="L540" s="47">
        <f t="shared" si="88"/>
        <v>0</v>
      </c>
      <c r="M540" s="47">
        <f t="shared" si="89"/>
        <v>0</v>
      </c>
      <c r="N540" s="57"/>
      <c r="O540" s="38">
        <v>237</v>
      </c>
      <c r="P540" s="58">
        <f t="shared" si="93"/>
        <v>234853</v>
      </c>
      <c r="Q540" s="47">
        <f t="shared" si="94"/>
        <v>0</v>
      </c>
      <c r="R540" s="47">
        <f>IF(S539&lt;1,0,-'New Lease Yearly'!$K$4/'New Lease Yearly'!$L$4)</f>
        <v>0</v>
      </c>
      <c r="S540" s="47">
        <f t="shared" si="90"/>
        <v>0</v>
      </c>
      <c r="AE540"/>
      <c r="AF540" s="6"/>
    </row>
    <row r="541" spans="1:32" x14ac:dyDescent="0.25">
      <c r="A541" s="53">
        <f t="shared" si="91"/>
        <v>525</v>
      </c>
      <c r="B541" s="29">
        <f t="shared" si="85"/>
        <v>0</v>
      </c>
      <c r="C541" s="9" t="str">
        <f>IF(D541=0,"-",IF('New Lease Yearly'!$H$4="Yearly",EDATE(C540,12),IF('New Lease Yearly'!$H$4="Quarterly",EDATE(C540,3),EDATE(C540,1))))</f>
        <v>-</v>
      </c>
      <c r="D541" s="54">
        <f>IF(A541&gt;'New Lease Yearly'!$E$4,0,'New Lease Yearly'!$G$4)*((1+$M$4)^(((((IF($H$4="Yearly",ROUNDDOWN(IF(A541-($N$4)&lt;0,0,((A541-($N$4)/(($N$4))))/($N$4)),0),IF($H$4="Monthly",ROUNDDOWN(IF(A541-($N$4*12)&lt;0,0,((A541-(12*$N$4)/((12*$N$4))))/($N$4*12)),0),ROUNDDOWN(IF(A541-($N$4*4)&lt;0,0,((A541-(4*$N$4)/((4*$N$4))))/($N$4*4)),0)))))))))+(IF(A541=$E$4,$J$4,0))</f>
        <v>0</v>
      </c>
      <c r="E541" s="49">
        <f>IF(D541=0,0,1/((1+IF('New Lease Yearly'!$H$4="Yearly",'New Lease Yearly'!$D$4,IF('New Lease Yearly'!$H$4="Quarterly",'New Lease Yearly'!$D$4/4,'New Lease Yearly'!$D$4/12)))^IF($E$17=1,A540,A541)))</f>
        <v>0</v>
      </c>
      <c r="F541" s="55">
        <f t="shared" si="86"/>
        <v>0</v>
      </c>
      <c r="G541" s="56"/>
      <c r="H541" s="38">
        <f t="shared" si="92"/>
        <v>525</v>
      </c>
      <c r="I541" s="9" t="str">
        <f t="shared" si="87"/>
        <v>-</v>
      </c>
      <c r="J541" s="47">
        <f>IF(H541&gt;'New Lease Yearly'!$E$4,0,M540)</f>
        <v>0</v>
      </c>
      <c r="K541" s="47">
        <f>IF(IF('New Lease Yearly'!$H$4="Yearly",J541*'New Lease Yearly'!$D$4,IF('New Lease Yearly'!$H$4="Quarterly",J541*('New Lease Yearly'!$D$4/4),J541*'New Lease Yearly'!$D$4/12))&gt;0,IF('New Lease Yearly'!$H$4="Yearly",J541*'New Lease Yearly'!$D$4,IF('New Lease Yearly'!$H$4="Quarterly",J541*('New Lease Yearly'!$D$4/4),J541*'New Lease Yearly'!$D$4/12)),-L541-J541)</f>
        <v>0</v>
      </c>
      <c r="L541" s="47">
        <f t="shared" si="88"/>
        <v>0</v>
      </c>
      <c r="M541" s="47">
        <f t="shared" si="89"/>
        <v>0</v>
      </c>
      <c r="N541" s="57"/>
      <c r="O541" s="38">
        <v>237</v>
      </c>
      <c r="P541" s="58">
        <f t="shared" si="93"/>
        <v>235218</v>
      </c>
      <c r="Q541" s="47">
        <f t="shared" si="94"/>
        <v>0</v>
      </c>
      <c r="R541" s="47">
        <f>IF(S540&lt;1,0,-'New Lease Yearly'!$K$4/'New Lease Yearly'!$L$4)</f>
        <v>0</v>
      </c>
      <c r="S541" s="47">
        <f t="shared" si="90"/>
        <v>0</v>
      </c>
      <c r="AE541"/>
      <c r="AF541" s="6"/>
    </row>
    <row r="542" spans="1:32" x14ac:dyDescent="0.25">
      <c r="A542" s="53">
        <f t="shared" si="91"/>
        <v>526</v>
      </c>
      <c r="B542" s="29">
        <f t="shared" si="85"/>
        <v>0</v>
      </c>
      <c r="C542" s="9" t="str">
        <f>IF(D542=0,"-",IF('New Lease Yearly'!$H$4="Yearly",EDATE(C541,12),IF('New Lease Yearly'!$H$4="Quarterly",EDATE(C541,3),EDATE(C541,1))))</f>
        <v>-</v>
      </c>
      <c r="D542" s="54">
        <f>IF(A542&gt;'New Lease Yearly'!$E$4,0,'New Lease Yearly'!$G$4)*((1+$M$4)^(((((IF($H$4="Yearly",ROUNDDOWN(IF(A542-($N$4)&lt;0,0,((A542-($N$4)/(($N$4))))/($N$4)),0),IF($H$4="Monthly",ROUNDDOWN(IF(A542-($N$4*12)&lt;0,0,((A542-(12*$N$4)/((12*$N$4))))/($N$4*12)),0),ROUNDDOWN(IF(A542-($N$4*4)&lt;0,0,((A542-(4*$N$4)/((4*$N$4))))/($N$4*4)),0)))))))))+(IF(A542=$E$4,$J$4,0))</f>
        <v>0</v>
      </c>
      <c r="E542" s="49">
        <f>IF(D542=0,0,1/((1+IF('New Lease Yearly'!$H$4="Yearly",'New Lease Yearly'!$D$4,IF('New Lease Yearly'!$H$4="Quarterly",'New Lease Yearly'!$D$4/4,'New Lease Yearly'!$D$4/12)))^IF($E$17=1,A541,A542)))</f>
        <v>0</v>
      </c>
      <c r="F542" s="55">
        <f t="shared" si="86"/>
        <v>0</v>
      </c>
      <c r="G542" s="56"/>
      <c r="H542" s="38">
        <f t="shared" si="92"/>
        <v>526</v>
      </c>
      <c r="I542" s="9" t="str">
        <f t="shared" si="87"/>
        <v>-</v>
      </c>
      <c r="J542" s="47">
        <f>IF(H542&gt;'New Lease Yearly'!$E$4,0,M541)</f>
        <v>0</v>
      </c>
      <c r="K542" s="47">
        <f>IF(IF('New Lease Yearly'!$H$4="Yearly",J542*'New Lease Yearly'!$D$4,IF('New Lease Yearly'!$H$4="Quarterly",J542*('New Lease Yearly'!$D$4/4),J542*'New Lease Yearly'!$D$4/12))&gt;0,IF('New Lease Yearly'!$H$4="Yearly",J542*'New Lease Yearly'!$D$4,IF('New Lease Yearly'!$H$4="Quarterly",J542*('New Lease Yearly'!$D$4/4),J542*'New Lease Yearly'!$D$4/12)),-L542-J542)</f>
        <v>0</v>
      </c>
      <c r="L542" s="47">
        <f t="shared" si="88"/>
        <v>0</v>
      </c>
      <c r="M542" s="47">
        <f t="shared" si="89"/>
        <v>0</v>
      </c>
      <c r="N542" s="57"/>
      <c r="O542" s="38">
        <v>237</v>
      </c>
      <c r="P542" s="58">
        <f t="shared" si="93"/>
        <v>235584</v>
      </c>
      <c r="Q542" s="47">
        <f t="shared" si="94"/>
        <v>0</v>
      </c>
      <c r="R542" s="47">
        <f>IF(S541&lt;1,0,-'New Lease Yearly'!$K$4/'New Lease Yearly'!$L$4)</f>
        <v>0</v>
      </c>
      <c r="S542" s="47">
        <f t="shared" si="90"/>
        <v>0</v>
      </c>
      <c r="AE542"/>
      <c r="AF542" s="6"/>
    </row>
    <row r="543" spans="1:32" x14ac:dyDescent="0.25">
      <c r="A543" s="53">
        <f t="shared" si="91"/>
        <v>527</v>
      </c>
      <c r="B543" s="29">
        <f t="shared" si="85"/>
        <v>0</v>
      </c>
      <c r="C543" s="9" t="str">
        <f>IF(D543=0,"-",IF('New Lease Yearly'!$H$4="Yearly",EDATE(C542,12),IF('New Lease Yearly'!$H$4="Quarterly",EDATE(C542,3),EDATE(C542,1))))</f>
        <v>-</v>
      </c>
      <c r="D543" s="54">
        <f>IF(A543&gt;'New Lease Yearly'!$E$4,0,'New Lease Yearly'!$G$4)*((1+$M$4)^(((((IF($H$4="Yearly",ROUNDDOWN(IF(A543-($N$4)&lt;0,0,((A543-($N$4)/(($N$4))))/($N$4)),0),IF($H$4="Monthly",ROUNDDOWN(IF(A543-($N$4*12)&lt;0,0,((A543-(12*$N$4)/((12*$N$4))))/($N$4*12)),0),ROUNDDOWN(IF(A543-($N$4*4)&lt;0,0,((A543-(4*$N$4)/((4*$N$4))))/($N$4*4)),0)))))))))+(IF(A543=$E$4,$J$4,0))</f>
        <v>0</v>
      </c>
      <c r="E543" s="49">
        <f>IF(D543=0,0,1/((1+IF('New Lease Yearly'!$H$4="Yearly",'New Lease Yearly'!$D$4,IF('New Lease Yearly'!$H$4="Quarterly",'New Lease Yearly'!$D$4/4,'New Lease Yearly'!$D$4/12)))^IF($E$17=1,A542,A543)))</f>
        <v>0</v>
      </c>
      <c r="F543" s="55">
        <f t="shared" si="86"/>
        <v>0</v>
      </c>
      <c r="G543" s="56"/>
      <c r="H543" s="38">
        <f t="shared" si="92"/>
        <v>527</v>
      </c>
      <c r="I543" s="9" t="str">
        <f t="shared" si="87"/>
        <v>-</v>
      </c>
      <c r="J543" s="47">
        <f>IF(H543&gt;'New Lease Yearly'!$E$4,0,M542)</f>
        <v>0</v>
      </c>
      <c r="K543" s="47">
        <f>IF(IF('New Lease Yearly'!$H$4="Yearly",J543*'New Lease Yearly'!$D$4,IF('New Lease Yearly'!$H$4="Quarterly",J543*('New Lease Yearly'!$D$4/4),J543*'New Lease Yearly'!$D$4/12))&gt;0,IF('New Lease Yearly'!$H$4="Yearly",J543*'New Lease Yearly'!$D$4,IF('New Lease Yearly'!$H$4="Quarterly",J543*('New Lease Yearly'!$D$4/4),J543*'New Lease Yearly'!$D$4/12)),-L543-J543)</f>
        <v>0</v>
      </c>
      <c r="L543" s="47">
        <f t="shared" si="88"/>
        <v>0</v>
      </c>
      <c r="M543" s="47">
        <f t="shared" si="89"/>
        <v>0</v>
      </c>
      <c r="N543" s="57"/>
      <c r="O543" s="38">
        <v>237</v>
      </c>
      <c r="P543" s="58">
        <f t="shared" si="93"/>
        <v>235949</v>
      </c>
      <c r="Q543" s="47">
        <f t="shared" si="94"/>
        <v>0</v>
      </c>
      <c r="R543" s="47">
        <f>IF(S542&lt;1,0,-'New Lease Yearly'!$K$4/'New Lease Yearly'!$L$4)</f>
        <v>0</v>
      </c>
      <c r="S543" s="47">
        <f t="shared" si="90"/>
        <v>0</v>
      </c>
      <c r="AE543"/>
      <c r="AF543" s="6"/>
    </row>
    <row r="544" spans="1:32" x14ac:dyDescent="0.25">
      <c r="A544" s="53">
        <f t="shared" si="91"/>
        <v>528</v>
      </c>
      <c r="B544" s="29">
        <f t="shared" si="85"/>
        <v>0</v>
      </c>
      <c r="C544" s="9" t="str">
        <f>IF(D544=0,"-",IF('New Lease Yearly'!$H$4="Yearly",EDATE(C543,12),IF('New Lease Yearly'!$H$4="Quarterly",EDATE(C543,3),EDATE(C543,1))))</f>
        <v>-</v>
      </c>
      <c r="D544" s="54">
        <f>IF(A544&gt;'New Lease Yearly'!$E$4,0,'New Lease Yearly'!$G$4)*((1+$M$4)^(((((IF($H$4="Yearly",ROUNDDOWN(IF(A544-($N$4)&lt;0,0,((A544-($N$4)/(($N$4))))/($N$4)),0),IF($H$4="Monthly",ROUNDDOWN(IF(A544-($N$4*12)&lt;0,0,((A544-(12*$N$4)/((12*$N$4))))/($N$4*12)),0),ROUNDDOWN(IF(A544-($N$4*4)&lt;0,0,((A544-(4*$N$4)/((4*$N$4))))/($N$4*4)),0)))))))))+(IF(A544=$E$4,$J$4,0))</f>
        <v>0</v>
      </c>
      <c r="E544" s="49">
        <f>IF(D544=0,0,1/((1+IF('New Lease Yearly'!$H$4="Yearly",'New Lease Yearly'!$D$4,IF('New Lease Yearly'!$H$4="Quarterly",'New Lease Yearly'!$D$4/4,'New Lease Yearly'!$D$4/12)))^IF($E$17=1,A543,A544)))</f>
        <v>0</v>
      </c>
      <c r="F544" s="55">
        <f t="shared" si="86"/>
        <v>0</v>
      </c>
      <c r="G544" s="56"/>
      <c r="H544" s="38">
        <f t="shared" si="92"/>
        <v>528</v>
      </c>
      <c r="I544" s="9" t="str">
        <f t="shared" si="87"/>
        <v>-</v>
      </c>
      <c r="J544" s="47">
        <f>IF(H544&gt;'New Lease Yearly'!$E$4,0,M543)</f>
        <v>0</v>
      </c>
      <c r="K544" s="47">
        <f>IF(IF('New Lease Yearly'!$H$4="Yearly",J544*'New Lease Yearly'!$D$4,IF('New Lease Yearly'!$H$4="Quarterly",J544*('New Lease Yearly'!$D$4/4),J544*'New Lease Yearly'!$D$4/12))&gt;0,IF('New Lease Yearly'!$H$4="Yearly",J544*'New Lease Yearly'!$D$4,IF('New Lease Yearly'!$H$4="Quarterly",J544*('New Lease Yearly'!$D$4/4),J544*'New Lease Yearly'!$D$4/12)),-L544-J544)</f>
        <v>0</v>
      </c>
      <c r="L544" s="47">
        <f t="shared" si="88"/>
        <v>0</v>
      </c>
      <c r="M544" s="47">
        <f t="shared" si="89"/>
        <v>0</v>
      </c>
      <c r="N544" s="57"/>
      <c r="O544" s="38">
        <v>237</v>
      </c>
      <c r="P544" s="58">
        <f t="shared" si="93"/>
        <v>236314</v>
      </c>
      <c r="Q544" s="47">
        <f t="shared" si="94"/>
        <v>0</v>
      </c>
      <c r="R544" s="47">
        <f>IF(S543&lt;1,0,-'New Lease Yearly'!$K$4/'New Lease Yearly'!$L$4)</f>
        <v>0</v>
      </c>
      <c r="S544" s="47">
        <f t="shared" si="90"/>
        <v>0</v>
      </c>
      <c r="AE544"/>
      <c r="AF544" s="6"/>
    </row>
    <row r="545" spans="1:32" x14ac:dyDescent="0.25">
      <c r="A545" s="53">
        <f t="shared" si="91"/>
        <v>529</v>
      </c>
      <c r="B545" s="29">
        <f t="shared" si="85"/>
        <v>0</v>
      </c>
      <c r="C545" s="9" t="str">
        <f>IF(D545=0,"-",IF('New Lease Yearly'!$H$4="Yearly",EDATE(C544,12),IF('New Lease Yearly'!$H$4="Quarterly",EDATE(C544,3),EDATE(C544,1))))</f>
        <v>-</v>
      </c>
      <c r="D545" s="54">
        <f>IF(A545&gt;'New Lease Yearly'!$E$4,0,'New Lease Yearly'!$G$4)*((1+$M$4)^(((((IF($H$4="Yearly",ROUNDDOWN(IF(A545-($N$4)&lt;0,0,((A545-($N$4)/(($N$4))))/($N$4)),0),IF($H$4="Monthly",ROUNDDOWN(IF(A545-($N$4*12)&lt;0,0,((A545-(12*$N$4)/((12*$N$4))))/($N$4*12)),0),ROUNDDOWN(IF(A545-($N$4*4)&lt;0,0,((A545-(4*$N$4)/((4*$N$4))))/($N$4*4)),0)))))))))+(IF(A545=$E$4,$J$4,0))</f>
        <v>0</v>
      </c>
      <c r="E545" s="49">
        <f>IF(D545=0,0,1/((1+IF('New Lease Yearly'!$H$4="Yearly",'New Lease Yearly'!$D$4,IF('New Lease Yearly'!$H$4="Quarterly",'New Lease Yearly'!$D$4/4,'New Lease Yearly'!$D$4/12)))^IF($E$17=1,A544,A545)))</f>
        <v>0</v>
      </c>
      <c r="F545" s="55">
        <f t="shared" si="86"/>
        <v>0</v>
      </c>
      <c r="G545" s="56"/>
      <c r="H545" s="38">
        <f t="shared" si="92"/>
        <v>529</v>
      </c>
      <c r="I545" s="9" t="str">
        <f t="shared" si="87"/>
        <v>-</v>
      </c>
      <c r="J545" s="47">
        <f>IF(H545&gt;'New Lease Yearly'!$E$4,0,M544)</f>
        <v>0</v>
      </c>
      <c r="K545" s="47">
        <f>IF(IF('New Lease Yearly'!$H$4="Yearly",J545*'New Lease Yearly'!$D$4,IF('New Lease Yearly'!$H$4="Quarterly",J545*('New Lease Yearly'!$D$4/4),J545*'New Lease Yearly'!$D$4/12))&gt;0,IF('New Lease Yearly'!$H$4="Yearly",J545*'New Lease Yearly'!$D$4,IF('New Lease Yearly'!$H$4="Quarterly",J545*('New Lease Yearly'!$D$4/4),J545*'New Lease Yearly'!$D$4/12)),-L545-J545)</f>
        <v>0</v>
      </c>
      <c r="L545" s="47">
        <f t="shared" si="88"/>
        <v>0</v>
      </c>
      <c r="M545" s="47">
        <f t="shared" si="89"/>
        <v>0</v>
      </c>
      <c r="N545" s="57"/>
      <c r="O545" s="38">
        <v>237</v>
      </c>
      <c r="P545" s="58">
        <f t="shared" si="93"/>
        <v>236679</v>
      </c>
      <c r="Q545" s="47">
        <f t="shared" si="94"/>
        <v>0</v>
      </c>
      <c r="R545" s="47">
        <f>IF(S544&lt;1,0,-'New Lease Yearly'!$K$4/'New Lease Yearly'!$L$4)</f>
        <v>0</v>
      </c>
      <c r="S545" s="47">
        <f t="shared" si="90"/>
        <v>0</v>
      </c>
      <c r="AE545"/>
      <c r="AF545" s="6"/>
    </row>
    <row r="546" spans="1:32" x14ac:dyDescent="0.25">
      <c r="A546" s="53">
        <f t="shared" si="91"/>
        <v>530</v>
      </c>
      <c r="B546" s="29">
        <f t="shared" si="85"/>
        <v>0</v>
      </c>
      <c r="C546" s="9" t="str">
        <f>IF(D546=0,"-",IF('New Lease Yearly'!$H$4="Yearly",EDATE(C545,12),IF('New Lease Yearly'!$H$4="Quarterly",EDATE(C545,3),EDATE(C545,1))))</f>
        <v>-</v>
      </c>
      <c r="D546" s="54">
        <f>IF(A546&gt;'New Lease Yearly'!$E$4,0,'New Lease Yearly'!$G$4)*((1+$M$4)^(((((IF($H$4="Yearly",ROUNDDOWN(IF(A546-($N$4)&lt;0,0,((A546-($N$4)/(($N$4))))/($N$4)),0),IF($H$4="Monthly",ROUNDDOWN(IF(A546-($N$4*12)&lt;0,0,((A546-(12*$N$4)/((12*$N$4))))/($N$4*12)),0),ROUNDDOWN(IF(A546-($N$4*4)&lt;0,0,((A546-(4*$N$4)/((4*$N$4))))/($N$4*4)),0)))))))))+(IF(A546=$E$4,$J$4,0))</f>
        <v>0</v>
      </c>
      <c r="E546" s="49">
        <f>IF(D546=0,0,1/((1+IF('New Lease Yearly'!$H$4="Yearly",'New Lease Yearly'!$D$4,IF('New Lease Yearly'!$H$4="Quarterly",'New Lease Yearly'!$D$4/4,'New Lease Yearly'!$D$4/12)))^IF($E$17=1,A545,A546)))</f>
        <v>0</v>
      </c>
      <c r="F546" s="55">
        <f t="shared" si="86"/>
        <v>0</v>
      </c>
      <c r="G546" s="56"/>
      <c r="H546" s="38">
        <f t="shared" si="92"/>
        <v>530</v>
      </c>
      <c r="I546" s="9" t="str">
        <f t="shared" si="87"/>
        <v>-</v>
      </c>
      <c r="J546" s="47">
        <f>IF(H546&gt;'New Lease Yearly'!$E$4,0,M545)</f>
        <v>0</v>
      </c>
      <c r="K546" s="47">
        <f>IF(IF('New Lease Yearly'!$H$4="Yearly",J546*'New Lease Yearly'!$D$4,IF('New Lease Yearly'!$H$4="Quarterly",J546*('New Lease Yearly'!$D$4/4),J546*'New Lease Yearly'!$D$4/12))&gt;0,IF('New Lease Yearly'!$H$4="Yearly",J546*'New Lease Yearly'!$D$4,IF('New Lease Yearly'!$H$4="Quarterly",J546*('New Lease Yearly'!$D$4/4),J546*'New Lease Yearly'!$D$4/12)),-L546-J546)</f>
        <v>0</v>
      </c>
      <c r="L546" s="47">
        <f t="shared" si="88"/>
        <v>0</v>
      </c>
      <c r="M546" s="47">
        <f t="shared" si="89"/>
        <v>0</v>
      </c>
      <c r="N546" s="57"/>
      <c r="O546" s="38">
        <v>237</v>
      </c>
      <c r="P546" s="58">
        <f t="shared" si="93"/>
        <v>237045</v>
      </c>
      <c r="Q546" s="47">
        <f t="shared" si="94"/>
        <v>0</v>
      </c>
      <c r="R546" s="47">
        <f>IF(S545&lt;1,0,-'New Lease Yearly'!$K$4/'New Lease Yearly'!$L$4)</f>
        <v>0</v>
      </c>
      <c r="S546" s="47">
        <f t="shared" si="90"/>
        <v>0</v>
      </c>
      <c r="AE546"/>
      <c r="AF546" s="6"/>
    </row>
    <row r="547" spans="1:32" x14ac:dyDescent="0.25">
      <c r="A547" s="53">
        <f t="shared" si="91"/>
        <v>531</v>
      </c>
      <c r="B547" s="29">
        <f t="shared" si="85"/>
        <v>0</v>
      </c>
      <c r="C547" s="9" t="str">
        <f>IF(D547=0,"-",IF('New Lease Yearly'!$H$4="Yearly",EDATE(C546,12),IF('New Lease Yearly'!$H$4="Quarterly",EDATE(C546,3),EDATE(C546,1))))</f>
        <v>-</v>
      </c>
      <c r="D547" s="54">
        <f>IF(A547&gt;'New Lease Yearly'!$E$4,0,'New Lease Yearly'!$G$4)*((1+$M$4)^(((((IF($H$4="Yearly",ROUNDDOWN(IF(A547-($N$4)&lt;0,0,((A547-($N$4)/(($N$4))))/($N$4)),0),IF($H$4="Monthly",ROUNDDOWN(IF(A547-($N$4*12)&lt;0,0,((A547-(12*$N$4)/((12*$N$4))))/($N$4*12)),0),ROUNDDOWN(IF(A547-($N$4*4)&lt;0,0,((A547-(4*$N$4)/((4*$N$4))))/($N$4*4)),0)))))))))+(IF(A547=$E$4,$J$4,0))</f>
        <v>0</v>
      </c>
      <c r="E547" s="49">
        <f>IF(D547=0,0,1/((1+IF('New Lease Yearly'!$H$4="Yearly",'New Lease Yearly'!$D$4,IF('New Lease Yearly'!$H$4="Quarterly",'New Lease Yearly'!$D$4/4,'New Lease Yearly'!$D$4/12)))^IF($E$17=1,A546,A547)))</f>
        <v>0</v>
      </c>
      <c r="F547" s="55">
        <f t="shared" si="86"/>
        <v>0</v>
      </c>
      <c r="G547" s="56"/>
      <c r="H547" s="38">
        <f t="shared" si="92"/>
        <v>531</v>
      </c>
      <c r="I547" s="9" t="str">
        <f t="shared" si="87"/>
        <v>-</v>
      </c>
      <c r="J547" s="47">
        <f>IF(H547&gt;'New Lease Yearly'!$E$4,0,M546)</f>
        <v>0</v>
      </c>
      <c r="K547" s="47">
        <f>IF(IF('New Lease Yearly'!$H$4="Yearly",J547*'New Lease Yearly'!$D$4,IF('New Lease Yearly'!$H$4="Quarterly",J547*('New Lease Yearly'!$D$4/4),J547*'New Lease Yearly'!$D$4/12))&gt;0,IF('New Lease Yearly'!$H$4="Yearly",J547*'New Lease Yearly'!$D$4,IF('New Lease Yearly'!$H$4="Quarterly",J547*('New Lease Yearly'!$D$4/4),J547*'New Lease Yearly'!$D$4/12)),-L547-J547)</f>
        <v>0</v>
      </c>
      <c r="L547" s="47">
        <f t="shared" si="88"/>
        <v>0</v>
      </c>
      <c r="M547" s="47">
        <f t="shared" si="89"/>
        <v>0</v>
      </c>
      <c r="N547" s="57"/>
      <c r="O547" s="38">
        <v>237</v>
      </c>
      <c r="P547" s="58">
        <f t="shared" si="93"/>
        <v>237410</v>
      </c>
      <c r="Q547" s="47">
        <f t="shared" si="94"/>
        <v>0</v>
      </c>
      <c r="R547" s="47">
        <f>IF(S546&lt;1,0,-'New Lease Yearly'!$K$4/'New Lease Yearly'!$L$4)</f>
        <v>0</v>
      </c>
      <c r="S547" s="47">
        <f t="shared" si="90"/>
        <v>0</v>
      </c>
      <c r="AE547"/>
      <c r="AF547" s="6"/>
    </row>
    <row r="548" spans="1:32" x14ac:dyDescent="0.25">
      <c r="A548" s="53">
        <f t="shared" si="91"/>
        <v>532</v>
      </c>
      <c r="B548" s="29">
        <f t="shared" si="85"/>
        <v>0</v>
      </c>
      <c r="C548" s="9" t="str">
        <f>IF(D548=0,"-",IF('New Lease Yearly'!$H$4="Yearly",EDATE(C547,12),IF('New Lease Yearly'!$H$4="Quarterly",EDATE(C547,3),EDATE(C547,1))))</f>
        <v>-</v>
      </c>
      <c r="D548" s="54">
        <f>IF(A548&gt;'New Lease Yearly'!$E$4,0,'New Lease Yearly'!$G$4)*((1+$M$4)^(((((IF($H$4="Yearly",ROUNDDOWN(IF(A548-($N$4)&lt;0,0,((A548-($N$4)/(($N$4))))/($N$4)),0),IF($H$4="Monthly",ROUNDDOWN(IF(A548-($N$4*12)&lt;0,0,((A548-(12*$N$4)/((12*$N$4))))/($N$4*12)),0),ROUNDDOWN(IF(A548-($N$4*4)&lt;0,0,((A548-(4*$N$4)/((4*$N$4))))/($N$4*4)),0)))))))))+(IF(A548=$E$4,$J$4,0))</f>
        <v>0</v>
      </c>
      <c r="E548" s="49">
        <f>IF(D548=0,0,1/((1+IF('New Lease Yearly'!$H$4="Yearly",'New Lease Yearly'!$D$4,IF('New Lease Yearly'!$H$4="Quarterly",'New Lease Yearly'!$D$4/4,'New Lease Yearly'!$D$4/12)))^IF($E$17=1,A547,A548)))</f>
        <v>0</v>
      </c>
      <c r="F548" s="55">
        <f t="shared" si="86"/>
        <v>0</v>
      </c>
      <c r="G548" s="56"/>
      <c r="H548" s="38">
        <f t="shared" si="92"/>
        <v>532</v>
      </c>
      <c r="I548" s="9" t="str">
        <f t="shared" si="87"/>
        <v>-</v>
      </c>
      <c r="J548" s="47">
        <f>IF(H548&gt;'New Lease Yearly'!$E$4,0,M547)</f>
        <v>0</v>
      </c>
      <c r="K548" s="47">
        <f>IF(IF('New Lease Yearly'!$H$4="Yearly",J548*'New Lease Yearly'!$D$4,IF('New Lease Yearly'!$H$4="Quarterly",J548*('New Lease Yearly'!$D$4/4),J548*'New Lease Yearly'!$D$4/12))&gt;0,IF('New Lease Yearly'!$H$4="Yearly",J548*'New Lease Yearly'!$D$4,IF('New Lease Yearly'!$H$4="Quarterly",J548*('New Lease Yearly'!$D$4/4),J548*'New Lease Yearly'!$D$4/12)),-L548-J548)</f>
        <v>0</v>
      </c>
      <c r="L548" s="47">
        <f t="shared" si="88"/>
        <v>0</v>
      </c>
      <c r="M548" s="47">
        <f t="shared" si="89"/>
        <v>0</v>
      </c>
      <c r="N548" s="57"/>
      <c r="O548" s="38">
        <v>237</v>
      </c>
      <c r="P548" s="58">
        <f t="shared" si="93"/>
        <v>237775</v>
      </c>
      <c r="Q548" s="47">
        <f t="shared" si="94"/>
        <v>0</v>
      </c>
      <c r="R548" s="47">
        <f>IF(S547&lt;1,0,-'New Lease Yearly'!$K$4/'New Lease Yearly'!$L$4)</f>
        <v>0</v>
      </c>
      <c r="S548" s="47">
        <f t="shared" si="90"/>
        <v>0</v>
      </c>
      <c r="AE548"/>
      <c r="AF548" s="6"/>
    </row>
    <row r="549" spans="1:32" x14ac:dyDescent="0.25">
      <c r="A549" s="53">
        <f t="shared" si="91"/>
        <v>533</v>
      </c>
      <c r="B549" s="29">
        <f t="shared" si="85"/>
        <v>0</v>
      </c>
      <c r="C549" s="9" t="str">
        <f>IF(D549=0,"-",IF('New Lease Yearly'!$H$4="Yearly",EDATE(C548,12),IF('New Lease Yearly'!$H$4="Quarterly",EDATE(C548,3),EDATE(C548,1))))</f>
        <v>-</v>
      </c>
      <c r="D549" s="54">
        <f>IF(A549&gt;'New Lease Yearly'!$E$4,0,'New Lease Yearly'!$G$4)*((1+$M$4)^(((((IF($H$4="Yearly",ROUNDDOWN(IF(A549-($N$4)&lt;0,0,((A549-($N$4)/(($N$4))))/($N$4)),0),IF($H$4="Monthly",ROUNDDOWN(IF(A549-($N$4*12)&lt;0,0,((A549-(12*$N$4)/((12*$N$4))))/($N$4*12)),0),ROUNDDOWN(IF(A549-($N$4*4)&lt;0,0,((A549-(4*$N$4)/((4*$N$4))))/($N$4*4)),0)))))))))+(IF(A549=$E$4,$J$4,0))</f>
        <v>0</v>
      </c>
      <c r="E549" s="49">
        <f>IF(D549=0,0,1/((1+IF('New Lease Yearly'!$H$4="Yearly",'New Lease Yearly'!$D$4,IF('New Lease Yearly'!$H$4="Quarterly",'New Lease Yearly'!$D$4/4,'New Lease Yearly'!$D$4/12)))^IF($E$17=1,A548,A549)))</f>
        <v>0</v>
      </c>
      <c r="F549" s="55">
        <f t="shared" si="86"/>
        <v>0</v>
      </c>
      <c r="G549" s="56"/>
      <c r="H549" s="38">
        <f t="shared" si="92"/>
        <v>533</v>
      </c>
      <c r="I549" s="9" t="str">
        <f t="shared" si="87"/>
        <v>-</v>
      </c>
      <c r="J549" s="47">
        <f>IF(H549&gt;'New Lease Yearly'!$E$4,0,M548)</f>
        <v>0</v>
      </c>
      <c r="K549" s="47">
        <f>IF(IF('New Lease Yearly'!$H$4="Yearly",J549*'New Lease Yearly'!$D$4,IF('New Lease Yearly'!$H$4="Quarterly",J549*('New Lease Yearly'!$D$4/4),J549*'New Lease Yearly'!$D$4/12))&gt;0,IF('New Lease Yearly'!$H$4="Yearly",J549*'New Lease Yearly'!$D$4,IF('New Lease Yearly'!$H$4="Quarterly",J549*('New Lease Yearly'!$D$4/4),J549*'New Lease Yearly'!$D$4/12)),-L549-J549)</f>
        <v>0</v>
      </c>
      <c r="L549" s="47">
        <f t="shared" si="88"/>
        <v>0</v>
      </c>
      <c r="M549" s="47">
        <f t="shared" si="89"/>
        <v>0</v>
      </c>
      <c r="N549" s="57"/>
      <c r="O549" s="38">
        <v>237</v>
      </c>
      <c r="P549" s="58">
        <f t="shared" si="93"/>
        <v>238140</v>
      </c>
      <c r="Q549" s="47">
        <f t="shared" si="94"/>
        <v>0</v>
      </c>
      <c r="R549" s="47">
        <f>IF(S548&lt;1,0,-'New Lease Yearly'!$K$4/'New Lease Yearly'!$L$4)</f>
        <v>0</v>
      </c>
      <c r="S549" s="47">
        <f t="shared" si="90"/>
        <v>0</v>
      </c>
      <c r="AE549"/>
      <c r="AF549" s="6"/>
    </row>
    <row r="550" spans="1:32" x14ac:dyDescent="0.25">
      <c r="A550" s="53">
        <f t="shared" si="91"/>
        <v>534</v>
      </c>
      <c r="B550" s="29">
        <f t="shared" si="85"/>
        <v>0</v>
      </c>
      <c r="C550" s="9" t="str">
        <f>IF(D550=0,"-",IF('New Lease Yearly'!$H$4="Yearly",EDATE(C549,12),IF('New Lease Yearly'!$H$4="Quarterly",EDATE(C549,3),EDATE(C549,1))))</f>
        <v>-</v>
      </c>
      <c r="D550" s="54">
        <f>IF(A550&gt;'New Lease Yearly'!$E$4,0,'New Lease Yearly'!$G$4)*((1+$M$4)^(((((IF($H$4="Yearly",ROUNDDOWN(IF(A550-($N$4)&lt;0,0,((A550-($N$4)/(($N$4))))/($N$4)),0),IF($H$4="Monthly",ROUNDDOWN(IF(A550-($N$4*12)&lt;0,0,((A550-(12*$N$4)/((12*$N$4))))/($N$4*12)),0),ROUNDDOWN(IF(A550-($N$4*4)&lt;0,0,((A550-(4*$N$4)/((4*$N$4))))/($N$4*4)),0)))))))))+(IF(A550=$E$4,$J$4,0))</f>
        <v>0</v>
      </c>
      <c r="E550" s="49">
        <f>IF(D550=0,0,1/((1+IF('New Lease Yearly'!$H$4="Yearly",'New Lease Yearly'!$D$4,IF('New Lease Yearly'!$H$4="Quarterly",'New Lease Yearly'!$D$4/4,'New Lease Yearly'!$D$4/12)))^IF($E$17=1,A549,A550)))</f>
        <v>0</v>
      </c>
      <c r="F550" s="55">
        <f t="shared" si="86"/>
        <v>0</v>
      </c>
      <c r="G550" s="56"/>
      <c r="H550" s="38">
        <f t="shared" si="92"/>
        <v>534</v>
      </c>
      <c r="I550" s="9" t="str">
        <f t="shared" si="87"/>
        <v>-</v>
      </c>
      <c r="J550" s="47">
        <f>IF(H550&gt;'New Lease Yearly'!$E$4,0,M549)</f>
        <v>0</v>
      </c>
      <c r="K550" s="47">
        <f>IF(IF('New Lease Yearly'!$H$4="Yearly",J550*'New Lease Yearly'!$D$4,IF('New Lease Yearly'!$H$4="Quarterly",J550*('New Lease Yearly'!$D$4/4),J550*'New Lease Yearly'!$D$4/12))&gt;0,IF('New Lease Yearly'!$H$4="Yearly",J550*'New Lease Yearly'!$D$4,IF('New Lease Yearly'!$H$4="Quarterly",J550*('New Lease Yearly'!$D$4/4),J550*'New Lease Yearly'!$D$4/12)),-L550-J550)</f>
        <v>0</v>
      </c>
      <c r="L550" s="47">
        <f t="shared" si="88"/>
        <v>0</v>
      </c>
      <c r="M550" s="47">
        <f t="shared" si="89"/>
        <v>0</v>
      </c>
      <c r="N550" s="57"/>
      <c r="O550" s="38">
        <v>237</v>
      </c>
      <c r="P550" s="58">
        <f t="shared" si="93"/>
        <v>238506</v>
      </c>
      <c r="Q550" s="47">
        <f t="shared" si="94"/>
        <v>0</v>
      </c>
      <c r="R550" s="47">
        <f>IF(S549&lt;1,0,-'New Lease Yearly'!$K$4/'New Lease Yearly'!$L$4)</f>
        <v>0</v>
      </c>
      <c r="S550" s="47">
        <f t="shared" si="90"/>
        <v>0</v>
      </c>
      <c r="AE550"/>
      <c r="AF550" s="6"/>
    </row>
    <row r="551" spans="1:32" x14ac:dyDescent="0.25">
      <c r="A551" s="53">
        <f t="shared" si="91"/>
        <v>535</v>
      </c>
      <c r="B551" s="29">
        <f t="shared" si="85"/>
        <v>0</v>
      </c>
      <c r="C551" s="9" t="str">
        <f>IF(D551=0,"-",IF('New Lease Yearly'!$H$4="Yearly",EDATE(C550,12),IF('New Lease Yearly'!$H$4="Quarterly",EDATE(C550,3),EDATE(C550,1))))</f>
        <v>-</v>
      </c>
      <c r="D551" s="54">
        <f>IF(A551&gt;'New Lease Yearly'!$E$4,0,'New Lease Yearly'!$G$4)*((1+$M$4)^(((((IF($H$4="Yearly",ROUNDDOWN(IF(A551-($N$4)&lt;0,0,((A551-($N$4)/(($N$4))))/($N$4)),0),IF($H$4="Monthly",ROUNDDOWN(IF(A551-($N$4*12)&lt;0,0,((A551-(12*$N$4)/((12*$N$4))))/($N$4*12)),0),ROUNDDOWN(IF(A551-($N$4*4)&lt;0,0,((A551-(4*$N$4)/((4*$N$4))))/($N$4*4)),0)))))))))+(IF(A551=$E$4,$J$4,0))</f>
        <v>0</v>
      </c>
      <c r="E551" s="49">
        <f>IF(D551=0,0,1/((1+IF('New Lease Yearly'!$H$4="Yearly",'New Lease Yearly'!$D$4,IF('New Lease Yearly'!$H$4="Quarterly",'New Lease Yearly'!$D$4/4,'New Lease Yearly'!$D$4/12)))^IF($E$17=1,A550,A551)))</f>
        <v>0</v>
      </c>
      <c r="F551" s="55">
        <f t="shared" si="86"/>
        <v>0</v>
      </c>
      <c r="G551" s="56"/>
      <c r="H551" s="38">
        <f t="shared" si="92"/>
        <v>535</v>
      </c>
      <c r="I551" s="9" t="str">
        <f t="shared" si="87"/>
        <v>-</v>
      </c>
      <c r="J551" s="47">
        <f>IF(H551&gt;'New Lease Yearly'!$E$4,0,M550)</f>
        <v>0</v>
      </c>
      <c r="K551" s="47">
        <f>IF(IF('New Lease Yearly'!$H$4="Yearly",J551*'New Lease Yearly'!$D$4,IF('New Lease Yearly'!$H$4="Quarterly",J551*('New Lease Yearly'!$D$4/4),J551*'New Lease Yearly'!$D$4/12))&gt;0,IF('New Lease Yearly'!$H$4="Yearly",J551*'New Lease Yearly'!$D$4,IF('New Lease Yearly'!$H$4="Quarterly",J551*('New Lease Yearly'!$D$4/4),J551*'New Lease Yearly'!$D$4/12)),-L551-J551)</f>
        <v>0</v>
      </c>
      <c r="L551" s="47">
        <f t="shared" si="88"/>
        <v>0</v>
      </c>
      <c r="M551" s="47">
        <f t="shared" si="89"/>
        <v>0</v>
      </c>
      <c r="N551" s="57"/>
      <c r="O551" s="38">
        <v>237</v>
      </c>
      <c r="P551" s="58">
        <f t="shared" si="93"/>
        <v>238871</v>
      </c>
      <c r="Q551" s="47">
        <f t="shared" si="94"/>
        <v>0</v>
      </c>
      <c r="R551" s="47">
        <f>IF(S550&lt;1,0,-'New Lease Yearly'!$K$4/'New Lease Yearly'!$L$4)</f>
        <v>0</v>
      </c>
      <c r="S551" s="47">
        <f t="shared" si="90"/>
        <v>0</v>
      </c>
      <c r="AE551"/>
      <c r="AF551" s="6"/>
    </row>
    <row r="552" spans="1:32" x14ac:dyDescent="0.25">
      <c r="A552" s="53">
        <f t="shared" si="91"/>
        <v>536</v>
      </c>
      <c r="B552" s="29">
        <f t="shared" si="85"/>
        <v>0</v>
      </c>
      <c r="C552" s="9" t="str">
        <f>IF(D552=0,"-",IF('New Lease Yearly'!$H$4="Yearly",EDATE(C551,12),IF('New Lease Yearly'!$H$4="Quarterly",EDATE(C551,3),EDATE(C551,1))))</f>
        <v>-</v>
      </c>
      <c r="D552" s="54">
        <f>IF(A552&gt;'New Lease Yearly'!$E$4,0,'New Lease Yearly'!$G$4)*((1+$M$4)^(((((IF($H$4="Yearly",ROUNDDOWN(IF(A552-($N$4)&lt;0,0,((A552-($N$4)/(($N$4))))/($N$4)),0),IF($H$4="Monthly",ROUNDDOWN(IF(A552-($N$4*12)&lt;0,0,((A552-(12*$N$4)/((12*$N$4))))/($N$4*12)),0),ROUNDDOWN(IF(A552-($N$4*4)&lt;0,0,((A552-(4*$N$4)/((4*$N$4))))/($N$4*4)),0)))))))))+(IF(A552=$E$4,$J$4,0))</f>
        <v>0</v>
      </c>
      <c r="E552" s="49">
        <f>IF(D552=0,0,1/((1+IF('New Lease Yearly'!$H$4="Yearly",'New Lease Yearly'!$D$4,IF('New Lease Yearly'!$H$4="Quarterly",'New Lease Yearly'!$D$4/4,'New Lease Yearly'!$D$4/12)))^IF($E$17=1,A551,A552)))</f>
        <v>0</v>
      </c>
      <c r="F552" s="55">
        <f t="shared" si="86"/>
        <v>0</v>
      </c>
      <c r="G552" s="56"/>
      <c r="H552" s="38">
        <f t="shared" si="92"/>
        <v>536</v>
      </c>
      <c r="I552" s="9" t="str">
        <f t="shared" si="87"/>
        <v>-</v>
      </c>
      <c r="J552" s="47">
        <f>IF(H552&gt;'New Lease Yearly'!$E$4,0,M551)</f>
        <v>0</v>
      </c>
      <c r="K552" s="47">
        <f>IF(IF('New Lease Yearly'!$H$4="Yearly",J552*'New Lease Yearly'!$D$4,IF('New Lease Yearly'!$H$4="Quarterly",J552*('New Lease Yearly'!$D$4/4),J552*'New Lease Yearly'!$D$4/12))&gt;0,IF('New Lease Yearly'!$H$4="Yearly",J552*'New Lease Yearly'!$D$4,IF('New Lease Yearly'!$H$4="Quarterly",J552*('New Lease Yearly'!$D$4/4),J552*'New Lease Yearly'!$D$4/12)),-L552-J552)</f>
        <v>0</v>
      </c>
      <c r="L552" s="47">
        <f t="shared" si="88"/>
        <v>0</v>
      </c>
      <c r="M552" s="47">
        <f t="shared" si="89"/>
        <v>0</v>
      </c>
      <c r="N552" s="57"/>
      <c r="O552" s="38">
        <v>237</v>
      </c>
      <c r="P552" s="58">
        <f t="shared" si="93"/>
        <v>239236</v>
      </c>
      <c r="Q552" s="47">
        <f t="shared" si="94"/>
        <v>0</v>
      </c>
      <c r="R552" s="47">
        <f>IF(S551&lt;1,0,-'New Lease Yearly'!$K$4/'New Lease Yearly'!$L$4)</f>
        <v>0</v>
      </c>
      <c r="S552" s="47">
        <f t="shared" si="90"/>
        <v>0</v>
      </c>
      <c r="AE552"/>
      <c r="AF552" s="6"/>
    </row>
    <row r="553" spans="1:32" x14ac:dyDescent="0.25">
      <c r="A553" s="53">
        <f t="shared" si="91"/>
        <v>537</v>
      </c>
      <c r="B553" s="29">
        <f t="shared" si="85"/>
        <v>0</v>
      </c>
      <c r="C553" s="9" t="str">
        <f>IF(D553=0,"-",IF('New Lease Yearly'!$H$4="Yearly",EDATE(C552,12),IF('New Lease Yearly'!$H$4="Quarterly",EDATE(C552,3),EDATE(C552,1))))</f>
        <v>-</v>
      </c>
      <c r="D553" s="54">
        <f>IF(A553&gt;'New Lease Yearly'!$E$4,0,'New Lease Yearly'!$G$4)*((1+$M$4)^(((((IF($H$4="Yearly",ROUNDDOWN(IF(A553-($N$4)&lt;0,0,((A553-($N$4)/(($N$4))))/($N$4)),0),IF($H$4="Monthly",ROUNDDOWN(IF(A553-($N$4*12)&lt;0,0,((A553-(12*$N$4)/((12*$N$4))))/($N$4*12)),0),ROUNDDOWN(IF(A553-($N$4*4)&lt;0,0,((A553-(4*$N$4)/((4*$N$4))))/($N$4*4)),0)))))))))+(IF(A553=$E$4,$J$4,0))</f>
        <v>0</v>
      </c>
      <c r="E553" s="49">
        <f>IF(D553=0,0,1/((1+IF('New Lease Yearly'!$H$4="Yearly",'New Lease Yearly'!$D$4,IF('New Lease Yearly'!$H$4="Quarterly",'New Lease Yearly'!$D$4/4,'New Lease Yearly'!$D$4/12)))^IF($E$17=1,A552,A553)))</f>
        <v>0</v>
      </c>
      <c r="F553" s="55">
        <f t="shared" si="86"/>
        <v>0</v>
      </c>
      <c r="G553" s="56"/>
      <c r="H553" s="38">
        <f t="shared" si="92"/>
        <v>537</v>
      </c>
      <c r="I553" s="9" t="str">
        <f t="shared" si="87"/>
        <v>-</v>
      </c>
      <c r="J553" s="47">
        <f>IF(H553&gt;'New Lease Yearly'!$E$4,0,M552)</f>
        <v>0</v>
      </c>
      <c r="K553" s="47">
        <f>IF(IF('New Lease Yearly'!$H$4="Yearly",J553*'New Lease Yearly'!$D$4,IF('New Lease Yearly'!$H$4="Quarterly",J553*('New Lease Yearly'!$D$4/4),J553*'New Lease Yearly'!$D$4/12))&gt;0,IF('New Lease Yearly'!$H$4="Yearly",J553*'New Lease Yearly'!$D$4,IF('New Lease Yearly'!$H$4="Quarterly",J553*('New Lease Yearly'!$D$4/4),J553*'New Lease Yearly'!$D$4/12)),-L553-J553)</f>
        <v>0</v>
      </c>
      <c r="L553" s="47">
        <f t="shared" si="88"/>
        <v>0</v>
      </c>
      <c r="M553" s="47">
        <f t="shared" si="89"/>
        <v>0</v>
      </c>
      <c r="N553" s="57"/>
      <c r="O553" s="38">
        <v>237</v>
      </c>
      <c r="P553" s="58">
        <f t="shared" si="93"/>
        <v>239601</v>
      </c>
      <c r="Q553" s="47">
        <f t="shared" si="94"/>
        <v>0</v>
      </c>
      <c r="R553" s="47">
        <f>IF(S552&lt;1,0,-'New Lease Yearly'!$K$4/'New Lease Yearly'!$L$4)</f>
        <v>0</v>
      </c>
      <c r="S553" s="47">
        <f t="shared" si="90"/>
        <v>0</v>
      </c>
      <c r="AE553"/>
      <c r="AF553" s="6"/>
    </row>
    <row r="554" spans="1:32" x14ac:dyDescent="0.25">
      <c r="A554" s="53">
        <f t="shared" si="91"/>
        <v>538</v>
      </c>
      <c r="B554" s="29">
        <f t="shared" si="85"/>
        <v>0</v>
      </c>
      <c r="C554" s="9" t="str">
        <f>IF(D554=0,"-",IF('New Lease Yearly'!$H$4="Yearly",EDATE(C553,12),IF('New Lease Yearly'!$H$4="Quarterly",EDATE(C553,3),EDATE(C553,1))))</f>
        <v>-</v>
      </c>
      <c r="D554" s="54">
        <f>IF(A554&gt;'New Lease Yearly'!$E$4,0,'New Lease Yearly'!$G$4)*((1+$M$4)^(((((IF($H$4="Yearly",ROUNDDOWN(IF(A554-($N$4)&lt;0,0,((A554-($N$4)/(($N$4))))/($N$4)),0),IF($H$4="Monthly",ROUNDDOWN(IF(A554-($N$4*12)&lt;0,0,((A554-(12*$N$4)/((12*$N$4))))/($N$4*12)),0),ROUNDDOWN(IF(A554-($N$4*4)&lt;0,0,((A554-(4*$N$4)/((4*$N$4))))/($N$4*4)),0)))))))))+(IF(A554=$E$4,$J$4,0))</f>
        <v>0</v>
      </c>
      <c r="E554" s="49">
        <f>IF(D554=0,0,1/((1+IF('New Lease Yearly'!$H$4="Yearly",'New Lease Yearly'!$D$4,IF('New Lease Yearly'!$H$4="Quarterly",'New Lease Yearly'!$D$4/4,'New Lease Yearly'!$D$4/12)))^IF($E$17=1,A553,A554)))</f>
        <v>0</v>
      </c>
      <c r="F554" s="55">
        <f t="shared" si="86"/>
        <v>0</v>
      </c>
      <c r="G554" s="56"/>
      <c r="H554" s="38">
        <f t="shared" si="92"/>
        <v>538</v>
      </c>
      <c r="I554" s="9" t="str">
        <f t="shared" si="87"/>
        <v>-</v>
      </c>
      <c r="J554" s="47">
        <f>IF(H554&gt;'New Lease Yearly'!$E$4,0,M553)</f>
        <v>0</v>
      </c>
      <c r="K554" s="47">
        <f>IF(IF('New Lease Yearly'!$H$4="Yearly",J554*'New Lease Yearly'!$D$4,IF('New Lease Yearly'!$H$4="Quarterly",J554*('New Lease Yearly'!$D$4/4),J554*'New Lease Yearly'!$D$4/12))&gt;0,IF('New Lease Yearly'!$H$4="Yearly",J554*'New Lease Yearly'!$D$4,IF('New Lease Yearly'!$H$4="Quarterly",J554*('New Lease Yearly'!$D$4/4),J554*'New Lease Yearly'!$D$4/12)),-L554-J554)</f>
        <v>0</v>
      </c>
      <c r="L554" s="47">
        <f t="shared" si="88"/>
        <v>0</v>
      </c>
      <c r="M554" s="47">
        <f t="shared" si="89"/>
        <v>0</v>
      </c>
      <c r="N554" s="57"/>
      <c r="O554" s="38">
        <v>237</v>
      </c>
      <c r="P554" s="58">
        <f t="shared" si="93"/>
        <v>239967</v>
      </c>
      <c r="Q554" s="47">
        <f t="shared" si="94"/>
        <v>0</v>
      </c>
      <c r="R554" s="47">
        <f>IF(S553&lt;1,0,-'New Lease Yearly'!$K$4/'New Lease Yearly'!$L$4)</f>
        <v>0</v>
      </c>
      <c r="S554" s="47">
        <f t="shared" si="90"/>
        <v>0</v>
      </c>
      <c r="AE554"/>
      <c r="AF554" s="6"/>
    </row>
    <row r="555" spans="1:32" x14ac:dyDescent="0.25">
      <c r="A555" s="53">
        <f t="shared" si="91"/>
        <v>539</v>
      </c>
      <c r="B555" s="29">
        <f t="shared" si="85"/>
        <v>0</v>
      </c>
      <c r="C555" s="9" t="str">
        <f>IF(D555=0,"-",IF('New Lease Yearly'!$H$4="Yearly",EDATE(C554,12),IF('New Lease Yearly'!$H$4="Quarterly",EDATE(C554,3),EDATE(C554,1))))</f>
        <v>-</v>
      </c>
      <c r="D555" s="54">
        <f>IF(A555&gt;'New Lease Yearly'!$E$4,0,'New Lease Yearly'!$G$4)*((1+$M$4)^(((((IF($H$4="Yearly",ROUNDDOWN(IF(A555-($N$4)&lt;0,0,((A555-($N$4)/(($N$4))))/($N$4)),0),IF($H$4="Monthly",ROUNDDOWN(IF(A555-($N$4*12)&lt;0,0,((A555-(12*$N$4)/((12*$N$4))))/($N$4*12)),0),ROUNDDOWN(IF(A555-($N$4*4)&lt;0,0,((A555-(4*$N$4)/((4*$N$4))))/($N$4*4)),0)))))))))+(IF(A555=$E$4,$J$4,0))</f>
        <v>0</v>
      </c>
      <c r="E555" s="49">
        <f>IF(D555=0,0,1/((1+IF('New Lease Yearly'!$H$4="Yearly",'New Lease Yearly'!$D$4,IF('New Lease Yearly'!$H$4="Quarterly",'New Lease Yearly'!$D$4/4,'New Lease Yearly'!$D$4/12)))^IF($E$17=1,A554,A555)))</f>
        <v>0</v>
      </c>
      <c r="F555" s="55">
        <f t="shared" si="86"/>
        <v>0</v>
      </c>
      <c r="G555" s="56"/>
      <c r="H555" s="38">
        <f t="shared" si="92"/>
        <v>539</v>
      </c>
      <c r="I555" s="9" t="str">
        <f t="shared" si="87"/>
        <v>-</v>
      </c>
      <c r="J555" s="47">
        <f>IF(H555&gt;'New Lease Yearly'!$E$4,0,M554)</f>
        <v>0</v>
      </c>
      <c r="K555" s="47">
        <f>IF(IF('New Lease Yearly'!$H$4="Yearly",J555*'New Lease Yearly'!$D$4,IF('New Lease Yearly'!$H$4="Quarterly",J555*('New Lease Yearly'!$D$4/4),J555*'New Lease Yearly'!$D$4/12))&gt;0,IF('New Lease Yearly'!$H$4="Yearly",J555*'New Lease Yearly'!$D$4,IF('New Lease Yearly'!$H$4="Quarterly",J555*('New Lease Yearly'!$D$4/4),J555*'New Lease Yearly'!$D$4/12)),-L555-J555)</f>
        <v>0</v>
      </c>
      <c r="L555" s="47">
        <f t="shared" si="88"/>
        <v>0</v>
      </c>
      <c r="M555" s="47">
        <f t="shared" si="89"/>
        <v>0</v>
      </c>
      <c r="N555" s="57"/>
      <c r="O555" s="38">
        <v>237</v>
      </c>
      <c r="P555" s="58">
        <f t="shared" si="93"/>
        <v>240332</v>
      </c>
      <c r="Q555" s="47">
        <f t="shared" si="94"/>
        <v>0</v>
      </c>
      <c r="R555" s="47">
        <f>IF(S554&lt;1,0,-'New Lease Yearly'!$K$4/'New Lease Yearly'!$L$4)</f>
        <v>0</v>
      </c>
      <c r="S555" s="47">
        <f t="shared" si="90"/>
        <v>0</v>
      </c>
      <c r="AE555"/>
      <c r="AF555" s="6"/>
    </row>
    <row r="556" spans="1:32" x14ac:dyDescent="0.25">
      <c r="A556" s="53">
        <f t="shared" si="91"/>
        <v>540</v>
      </c>
      <c r="B556" s="29">
        <f t="shared" si="85"/>
        <v>0</v>
      </c>
      <c r="C556" s="9" t="str">
        <f>IF(D556=0,"-",IF('New Lease Yearly'!$H$4="Yearly",EDATE(C555,12),IF('New Lease Yearly'!$H$4="Quarterly",EDATE(C555,3),EDATE(C555,1))))</f>
        <v>-</v>
      </c>
      <c r="D556" s="54">
        <f>IF(A556&gt;'New Lease Yearly'!$E$4,0,'New Lease Yearly'!$G$4)*((1+$M$4)^(((((IF($H$4="Yearly",ROUNDDOWN(IF(A556-($N$4)&lt;0,0,((A556-($N$4)/(($N$4))))/($N$4)),0),IF($H$4="Monthly",ROUNDDOWN(IF(A556-($N$4*12)&lt;0,0,((A556-(12*$N$4)/((12*$N$4))))/($N$4*12)),0),ROUNDDOWN(IF(A556-($N$4*4)&lt;0,0,((A556-(4*$N$4)/((4*$N$4))))/($N$4*4)),0)))))))))+(IF(A556=$E$4,$J$4,0))</f>
        <v>0</v>
      </c>
      <c r="E556" s="49">
        <f>IF(D556=0,0,1/((1+IF('New Lease Yearly'!$H$4="Yearly",'New Lease Yearly'!$D$4,IF('New Lease Yearly'!$H$4="Quarterly",'New Lease Yearly'!$D$4/4,'New Lease Yearly'!$D$4/12)))^IF($E$17=1,A555,A556)))</f>
        <v>0</v>
      </c>
      <c r="F556" s="55">
        <f t="shared" si="86"/>
        <v>0</v>
      </c>
      <c r="G556" s="56"/>
      <c r="H556" s="38">
        <f t="shared" si="92"/>
        <v>540</v>
      </c>
      <c r="I556" s="9" t="str">
        <f t="shared" si="87"/>
        <v>-</v>
      </c>
      <c r="J556" s="47">
        <f>IF(H556&gt;'New Lease Yearly'!$E$4,0,M555)</f>
        <v>0</v>
      </c>
      <c r="K556" s="47">
        <f>IF(IF('New Lease Yearly'!$H$4="Yearly",J556*'New Lease Yearly'!$D$4,IF('New Lease Yearly'!$H$4="Quarterly",J556*('New Lease Yearly'!$D$4/4),J556*'New Lease Yearly'!$D$4/12))&gt;0,IF('New Lease Yearly'!$H$4="Yearly",J556*'New Lease Yearly'!$D$4,IF('New Lease Yearly'!$H$4="Quarterly",J556*('New Lease Yearly'!$D$4/4),J556*'New Lease Yearly'!$D$4/12)),-L556-J556)</f>
        <v>0</v>
      </c>
      <c r="L556" s="47">
        <f t="shared" si="88"/>
        <v>0</v>
      </c>
      <c r="M556" s="47">
        <f t="shared" si="89"/>
        <v>0</v>
      </c>
      <c r="N556" s="57"/>
      <c r="O556" s="38">
        <v>237</v>
      </c>
      <c r="P556" s="58">
        <f t="shared" si="93"/>
        <v>240697</v>
      </c>
      <c r="Q556" s="47">
        <f t="shared" si="94"/>
        <v>0</v>
      </c>
      <c r="R556" s="47">
        <f>IF(S555&lt;1,0,-'New Lease Yearly'!$K$4/'New Lease Yearly'!$L$4)</f>
        <v>0</v>
      </c>
      <c r="S556" s="47">
        <f t="shared" si="90"/>
        <v>0</v>
      </c>
      <c r="AE556"/>
      <c r="AF556" s="6"/>
    </row>
    <row r="557" spans="1:32" x14ac:dyDescent="0.25">
      <c r="A557" s="53">
        <f t="shared" si="91"/>
        <v>541</v>
      </c>
      <c r="B557" s="29">
        <f t="shared" si="85"/>
        <v>0</v>
      </c>
      <c r="C557" s="9" t="str">
        <f>IF(D557=0,"-",IF('New Lease Yearly'!$H$4="Yearly",EDATE(C556,12),IF('New Lease Yearly'!$H$4="Quarterly",EDATE(C556,3),EDATE(C556,1))))</f>
        <v>-</v>
      </c>
      <c r="D557" s="54">
        <f>IF(A557&gt;'New Lease Yearly'!$E$4,0,'New Lease Yearly'!$G$4)*((1+$M$4)^(((((IF($H$4="Yearly",ROUNDDOWN(IF(A557-($N$4)&lt;0,0,((A557-($N$4)/(($N$4))))/($N$4)),0),IF($H$4="Monthly",ROUNDDOWN(IF(A557-($N$4*12)&lt;0,0,((A557-(12*$N$4)/((12*$N$4))))/($N$4*12)),0),ROUNDDOWN(IF(A557-($N$4*4)&lt;0,0,((A557-(4*$N$4)/((4*$N$4))))/($N$4*4)),0)))))))))+(IF(A557=$E$4,$J$4,0))</f>
        <v>0</v>
      </c>
      <c r="E557" s="49">
        <f>IF(D557=0,0,1/((1+IF('New Lease Yearly'!$H$4="Yearly",'New Lease Yearly'!$D$4,IF('New Lease Yearly'!$H$4="Quarterly",'New Lease Yearly'!$D$4/4,'New Lease Yearly'!$D$4/12)))^IF($E$17=1,A556,A557)))</f>
        <v>0</v>
      </c>
      <c r="F557" s="55">
        <f t="shared" si="86"/>
        <v>0</v>
      </c>
      <c r="G557" s="56"/>
      <c r="H557" s="38">
        <f t="shared" si="92"/>
        <v>541</v>
      </c>
      <c r="I557" s="9" t="str">
        <f t="shared" si="87"/>
        <v>-</v>
      </c>
      <c r="J557" s="47">
        <f>IF(H557&gt;'New Lease Yearly'!$E$4,0,M556)</f>
        <v>0</v>
      </c>
      <c r="K557" s="47">
        <f>IF(IF('New Lease Yearly'!$H$4="Yearly",J557*'New Lease Yearly'!$D$4,IF('New Lease Yearly'!$H$4="Quarterly",J557*('New Lease Yearly'!$D$4/4),J557*'New Lease Yearly'!$D$4/12))&gt;0,IF('New Lease Yearly'!$H$4="Yearly",J557*'New Lease Yearly'!$D$4,IF('New Lease Yearly'!$H$4="Quarterly",J557*('New Lease Yearly'!$D$4/4),J557*'New Lease Yearly'!$D$4/12)),-L557-J557)</f>
        <v>0</v>
      </c>
      <c r="L557" s="47">
        <f t="shared" si="88"/>
        <v>0</v>
      </c>
      <c r="M557" s="47">
        <f t="shared" si="89"/>
        <v>0</v>
      </c>
      <c r="N557" s="57"/>
      <c r="O557" s="38">
        <v>237</v>
      </c>
      <c r="P557" s="58">
        <f t="shared" si="93"/>
        <v>241062</v>
      </c>
      <c r="Q557" s="47">
        <f t="shared" si="94"/>
        <v>0</v>
      </c>
      <c r="R557" s="47">
        <f>IF(S556&lt;1,0,-'New Lease Yearly'!$K$4/'New Lease Yearly'!$L$4)</f>
        <v>0</v>
      </c>
      <c r="S557" s="47">
        <f t="shared" si="90"/>
        <v>0</v>
      </c>
      <c r="AE557"/>
      <c r="AF557" s="6"/>
    </row>
    <row r="558" spans="1:32" x14ac:dyDescent="0.25">
      <c r="A558" s="53">
        <f t="shared" si="91"/>
        <v>542</v>
      </c>
      <c r="B558" s="29">
        <f t="shared" si="85"/>
        <v>0</v>
      </c>
      <c r="C558" s="9" t="str">
        <f>IF(D558=0,"-",IF('New Lease Yearly'!$H$4="Yearly",EDATE(C557,12),IF('New Lease Yearly'!$H$4="Quarterly",EDATE(C557,3),EDATE(C557,1))))</f>
        <v>-</v>
      </c>
      <c r="D558" s="54">
        <f>IF(A558&gt;'New Lease Yearly'!$E$4,0,'New Lease Yearly'!$G$4)*((1+$M$4)^(((((IF($H$4="Yearly",ROUNDDOWN(IF(A558-($N$4)&lt;0,0,((A558-($N$4)/(($N$4))))/($N$4)),0),IF($H$4="Monthly",ROUNDDOWN(IF(A558-($N$4*12)&lt;0,0,((A558-(12*$N$4)/((12*$N$4))))/($N$4*12)),0),ROUNDDOWN(IF(A558-($N$4*4)&lt;0,0,((A558-(4*$N$4)/((4*$N$4))))/($N$4*4)),0)))))))))+(IF(A558=$E$4,$J$4,0))</f>
        <v>0</v>
      </c>
      <c r="E558" s="49">
        <f>IF(D558=0,0,1/((1+IF('New Lease Yearly'!$H$4="Yearly",'New Lease Yearly'!$D$4,IF('New Lease Yearly'!$H$4="Quarterly",'New Lease Yearly'!$D$4/4,'New Lease Yearly'!$D$4/12)))^IF($E$17=1,A557,A558)))</f>
        <v>0</v>
      </c>
      <c r="F558" s="55">
        <f t="shared" si="86"/>
        <v>0</v>
      </c>
      <c r="G558" s="56"/>
      <c r="H558" s="38">
        <f t="shared" si="92"/>
        <v>542</v>
      </c>
      <c r="I558" s="9" t="str">
        <f t="shared" si="87"/>
        <v>-</v>
      </c>
      <c r="J558" s="47">
        <f>IF(H558&gt;'New Lease Yearly'!$E$4,0,M557)</f>
        <v>0</v>
      </c>
      <c r="K558" s="47">
        <f>IF(IF('New Lease Yearly'!$H$4="Yearly",J558*'New Lease Yearly'!$D$4,IF('New Lease Yearly'!$H$4="Quarterly",J558*('New Lease Yearly'!$D$4/4),J558*'New Lease Yearly'!$D$4/12))&gt;0,IF('New Lease Yearly'!$H$4="Yearly",J558*'New Lease Yearly'!$D$4,IF('New Lease Yearly'!$H$4="Quarterly",J558*('New Lease Yearly'!$D$4/4),J558*'New Lease Yearly'!$D$4/12)),-L558-J558)</f>
        <v>0</v>
      </c>
      <c r="L558" s="47">
        <f t="shared" si="88"/>
        <v>0</v>
      </c>
      <c r="M558" s="47">
        <f t="shared" si="89"/>
        <v>0</v>
      </c>
      <c r="N558" s="57"/>
      <c r="O558" s="38">
        <v>237</v>
      </c>
      <c r="P558" s="58">
        <f t="shared" si="93"/>
        <v>241428</v>
      </c>
      <c r="Q558" s="47">
        <f t="shared" si="94"/>
        <v>0</v>
      </c>
      <c r="R558" s="47">
        <f>IF(S557&lt;1,0,-'New Lease Yearly'!$K$4/'New Lease Yearly'!$L$4)</f>
        <v>0</v>
      </c>
      <c r="S558" s="47">
        <f t="shared" si="90"/>
        <v>0</v>
      </c>
      <c r="AE558"/>
      <c r="AF558" s="6"/>
    </row>
    <row r="559" spans="1:32" x14ac:dyDescent="0.25">
      <c r="A559" s="53">
        <f t="shared" si="91"/>
        <v>543</v>
      </c>
      <c r="B559" s="29">
        <f t="shared" si="85"/>
        <v>0</v>
      </c>
      <c r="C559" s="9" t="str">
        <f>IF(D559=0,"-",IF('New Lease Yearly'!$H$4="Yearly",EDATE(C558,12),IF('New Lease Yearly'!$H$4="Quarterly",EDATE(C558,3),EDATE(C558,1))))</f>
        <v>-</v>
      </c>
      <c r="D559" s="54">
        <f>IF(A559&gt;'New Lease Yearly'!$E$4,0,'New Lease Yearly'!$G$4)*((1+$M$4)^(((((IF($H$4="Yearly",ROUNDDOWN(IF(A559-($N$4)&lt;0,0,((A559-($N$4)/(($N$4))))/($N$4)),0),IF($H$4="Monthly",ROUNDDOWN(IF(A559-($N$4*12)&lt;0,0,((A559-(12*$N$4)/((12*$N$4))))/($N$4*12)),0),ROUNDDOWN(IF(A559-($N$4*4)&lt;0,0,((A559-(4*$N$4)/((4*$N$4))))/($N$4*4)),0)))))))))+(IF(A559=$E$4,$J$4,0))</f>
        <v>0</v>
      </c>
      <c r="E559" s="49">
        <f>IF(D559=0,0,1/((1+IF('New Lease Yearly'!$H$4="Yearly",'New Lease Yearly'!$D$4,IF('New Lease Yearly'!$H$4="Quarterly",'New Lease Yearly'!$D$4/4,'New Lease Yearly'!$D$4/12)))^IF($E$17=1,A558,A559)))</f>
        <v>0</v>
      </c>
      <c r="F559" s="55">
        <f t="shared" si="86"/>
        <v>0</v>
      </c>
      <c r="G559" s="56"/>
      <c r="H559" s="38">
        <f t="shared" si="92"/>
        <v>543</v>
      </c>
      <c r="I559" s="9" t="str">
        <f t="shared" si="87"/>
        <v>-</v>
      </c>
      <c r="J559" s="47">
        <f>IF(H559&gt;'New Lease Yearly'!$E$4,0,M558)</f>
        <v>0</v>
      </c>
      <c r="K559" s="47">
        <f>IF(IF('New Lease Yearly'!$H$4="Yearly",J559*'New Lease Yearly'!$D$4,IF('New Lease Yearly'!$H$4="Quarterly",J559*('New Lease Yearly'!$D$4/4),J559*'New Lease Yearly'!$D$4/12))&gt;0,IF('New Lease Yearly'!$H$4="Yearly",J559*'New Lease Yearly'!$D$4,IF('New Lease Yearly'!$H$4="Quarterly",J559*('New Lease Yearly'!$D$4/4),J559*'New Lease Yearly'!$D$4/12)),-L559-J559)</f>
        <v>0</v>
      </c>
      <c r="L559" s="47">
        <f t="shared" si="88"/>
        <v>0</v>
      </c>
      <c r="M559" s="47">
        <f t="shared" si="89"/>
        <v>0</v>
      </c>
      <c r="N559" s="57"/>
      <c r="O559" s="38">
        <v>237</v>
      </c>
      <c r="P559" s="58">
        <f t="shared" si="93"/>
        <v>241793</v>
      </c>
      <c r="Q559" s="47">
        <f t="shared" si="94"/>
        <v>0</v>
      </c>
      <c r="R559" s="47">
        <f>IF(S558&lt;1,0,-'New Lease Yearly'!$K$4/'New Lease Yearly'!$L$4)</f>
        <v>0</v>
      </c>
      <c r="S559" s="47">
        <f t="shared" si="90"/>
        <v>0</v>
      </c>
      <c r="AE559"/>
      <c r="AF559" s="6"/>
    </row>
    <row r="560" spans="1:32" x14ac:dyDescent="0.25">
      <c r="A560" s="53">
        <f t="shared" si="91"/>
        <v>544</v>
      </c>
      <c r="B560" s="29">
        <f t="shared" si="85"/>
        <v>0</v>
      </c>
      <c r="C560" s="9" t="str">
        <f>IF(D560=0,"-",IF('New Lease Yearly'!$H$4="Yearly",EDATE(C559,12),IF('New Lease Yearly'!$H$4="Quarterly",EDATE(C559,3),EDATE(C559,1))))</f>
        <v>-</v>
      </c>
      <c r="D560" s="54">
        <f>IF(A560&gt;'New Lease Yearly'!$E$4,0,'New Lease Yearly'!$G$4)*((1+$M$4)^(((((IF($H$4="Yearly",ROUNDDOWN(IF(A560-($N$4)&lt;0,0,((A560-($N$4)/(($N$4))))/($N$4)),0),IF($H$4="Monthly",ROUNDDOWN(IF(A560-($N$4*12)&lt;0,0,((A560-(12*$N$4)/((12*$N$4))))/($N$4*12)),0),ROUNDDOWN(IF(A560-($N$4*4)&lt;0,0,((A560-(4*$N$4)/((4*$N$4))))/($N$4*4)),0)))))))))+(IF(A560=$E$4,$J$4,0))</f>
        <v>0</v>
      </c>
      <c r="E560" s="49">
        <f>IF(D560=0,0,1/((1+IF('New Lease Yearly'!$H$4="Yearly",'New Lease Yearly'!$D$4,IF('New Lease Yearly'!$H$4="Quarterly",'New Lease Yearly'!$D$4/4,'New Lease Yearly'!$D$4/12)))^IF($E$17=1,A559,A560)))</f>
        <v>0</v>
      </c>
      <c r="F560" s="55">
        <f t="shared" si="86"/>
        <v>0</v>
      </c>
      <c r="G560" s="56"/>
      <c r="H560" s="38">
        <f t="shared" si="92"/>
        <v>544</v>
      </c>
      <c r="I560" s="9" t="str">
        <f t="shared" si="87"/>
        <v>-</v>
      </c>
      <c r="J560" s="47">
        <f>IF(H560&gt;'New Lease Yearly'!$E$4,0,M559)</f>
        <v>0</v>
      </c>
      <c r="K560" s="47">
        <f>IF(IF('New Lease Yearly'!$H$4="Yearly",J560*'New Lease Yearly'!$D$4,IF('New Lease Yearly'!$H$4="Quarterly",J560*('New Lease Yearly'!$D$4/4),J560*'New Lease Yearly'!$D$4/12))&gt;0,IF('New Lease Yearly'!$H$4="Yearly",J560*'New Lease Yearly'!$D$4,IF('New Lease Yearly'!$H$4="Quarterly",J560*('New Lease Yearly'!$D$4/4),J560*'New Lease Yearly'!$D$4/12)),-L560-J560)</f>
        <v>0</v>
      </c>
      <c r="L560" s="47">
        <f t="shared" si="88"/>
        <v>0</v>
      </c>
      <c r="M560" s="47">
        <f t="shared" si="89"/>
        <v>0</v>
      </c>
      <c r="N560" s="57"/>
      <c r="O560" s="38">
        <v>237</v>
      </c>
      <c r="P560" s="58">
        <f t="shared" si="93"/>
        <v>242158</v>
      </c>
      <c r="Q560" s="47">
        <f t="shared" si="94"/>
        <v>0</v>
      </c>
      <c r="R560" s="47">
        <f>IF(S559&lt;1,0,-'New Lease Yearly'!$K$4/'New Lease Yearly'!$L$4)</f>
        <v>0</v>
      </c>
      <c r="S560" s="47">
        <f t="shared" si="90"/>
        <v>0</v>
      </c>
      <c r="AE560"/>
      <c r="AF560" s="6"/>
    </row>
    <row r="561" spans="1:32" x14ac:dyDescent="0.25">
      <c r="A561" s="53">
        <f t="shared" si="91"/>
        <v>545</v>
      </c>
      <c r="B561" s="29">
        <f t="shared" si="85"/>
        <v>0</v>
      </c>
      <c r="C561" s="9" t="str">
        <f>IF(D561=0,"-",IF('New Lease Yearly'!$H$4="Yearly",EDATE(C560,12),IF('New Lease Yearly'!$H$4="Quarterly",EDATE(C560,3),EDATE(C560,1))))</f>
        <v>-</v>
      </c>
      <c r="D561" s="54">
        <f>IF(A561&gt;'New Lease Yearly'!$E$4,0,'New Lease Yearly'!$G$4)*((1+$M$4)^(((((IF($H$4="Yearly",ROUNDDOWN(IF(A561-($N$4)&lt;0,0,((A561-($N$4)/(($N$4))))/($N$4)),0),IF($H$4="Monthly",ROUNDDOWN(IF(A561-($N$4*12)&lt;0,0,((A561-(12*$N$4)/((12*$N$4))))/($N$4*12)),0),ROUNDDOWN(IF(A561-($N$4*4)&lt;0,0,((A561-(4*$N$4)/((4*$N$4))))/($N$4*4)),0)))))))))+(IF(A561=$E$4,$J$4,0))</f>
        <v>0</v>
      </c>
      <c r="E561" s="49">
        <f>IF(D561=0,0,1/((1+IF('New Lease Yearly'!$H$4="Yearly",'New Lease Yearly'!$D$4,IF('New Lease Yearly'!$H$4="Quarterly",'New Lease Yearly'!$D$4/4,'New Lease Yearly'!$D$4/12)))^IF($E$17=1,A560,A561)))</f>
        <v>0</v>
      </c>
      <c r="F561" s="55">
        <f t="shared" si="86"/>
        <v>0</v>
      </c>
      <c r="G561" s="56"/>
      <c r="H561" s="38">
        <f t="shared" si="92"/>
        <v>545</v>
      </c>
      <c r="I561" s="9" t="str">
        <f t="shared" si="87"/>
        <v>-</v>
      </c>
      <c r="J561" s="47">
        <f>IF(H561&gt;'New Lease Yearly'!$E$4,0,M560)</f>
        <v>0</v>
      </c>
      <c r="K561" s="47">
        <f>IF(IF('New Lease Yearly'!$H$4="Yearly",J561*'New Lease Yearly'!$D$4,IF('New Lease Yearly'!$H$4="Quarterly",J561*('New Lease Yearly'!$D$4/4),J561*'New Lease Yearly'!$D$4/12))&gt;0,IF('New Lease Yearly'!$H$4="Yearly",J561*'New Lease Yearly'!$D$4,IF('New Lease Yearly'!$H$4="Quarterly",J561*('New Lease Yearly'!$D$4/4),J561*'New Lease Yearly'!$D$4/12)),-L561-J561)</f>
        <v>0</v>
      </c>
      <c r="L561" s="47">
        <f t="shared" si="88"/>
        <v>0</v>
      </c>
      <c r="M561" s="47">
        <f t="shared" si="89"/>
        <v>0</v>
      </c>
      <c r="N561" s="57"/>
      <c r="O561" s="38">
        <v>237</v>
      </c>
      <c r="P561" s="58">
        <f t="shared" si="93"/>
        <v>242523</v>
      </c>
      <c r="Q561" s="47">
        <f t="shared" si="94"/>
        <v>0</v>
      </c>
      <c r="R561" s="47">
        <f>IF(S560&lt;1,0,-'New Lease Yearly'!$K$4/'New Lease Yearly'!$L$4)</f>
        <v>0</v>
      </c>
      <c r="S561" s="47">
        <f t="shared" si="90"/>
        <v>0</v>
      </c>
      <c r="AE561"/>
      <c r="AF561" s="6"/>
    </row>
    <row r="562" spans="1:32" x14ac:dyDescent="0.25">
      <c r="A562" s="53">
        <f t="shared" si="91"/>
        <v>546</v>
      </c>
      <c r="B562" s="29">
        <f t="shared" si="85"/>
        <v>0</v>
      </c>
      <c r="C562" s="9" t="str">
        <f>IF(D562=0,"-",IF('New Lease Yearly'!$H$4="Yearly",EDATE(C561,12),IF('New Lease Yearly'!$H$4="Quarterly",EDATE(C561,3),EDATE(C561,1))))</f>
        <v>-</v>
      </c>
      <c r="D562" s="54">
        <f>IF(A562&gt;'New Lease Yearly'!$E$4,0,'New Lease Yearly'!$G$4)*((1+$M$4)^(((((IF($H$4="Yearly",ROUNDDOWN(IF(A562-($N$4)&lt;0,0,((A562-($N$4)/(($N$4))))/($N$4)),0),IF($H$4="Monthly",ROUNDDOWN(IF(A562-($N$4*12)&lt;0,0,((A562-(12*$N$4)/((12*$N$4))))/($N$4*12)),0),ROUNDDOWN(IF(A562-($N$4*4)&lt;0,0,((A562-(4*$N$4)/((4*$N$4))))/($N$4*4)),0)))))))))+(IF(A562=$E$4,$J$4,0))</f>
        <v>0</v>
      </c>
      <c r="E562" s="49">
        <f>IF(D562=0,0,1/((1+IF('New Lease Yearly'!$H$4="Yearly",'New Lease Yearly'!$D$4,IF('New Lease Yearly'!$H$4="Quarterly",'New Lease Yearly'!$D$4/4,'New Lease Yearly'!$D$4/12)))^IF($E$17=1,A561,A562)))</f>
        <v>0</v>
      </c>
      <c r="F562" s="55">
        <f t="shared" si="86"/>
        <v>0</v>
      </c>
      <c r="G562" s="56"/>
      <c r="H562" s="38">
        <f t="shared" si="92"/>
        <v>546</v>
      </c>
      <c r="I562" s="9" t="str">
        <f t="shared" si="87"/>
        <v>-</v>
      </c>
      <c r="J562" s="47">
        <f>IF(H562&gt;'New Lease Yearly'!$E$4,0,M561)</f>
        <v>0</v>
      </c>
      <c r="K562" s="47">
        <f>IF(IF('New Lease Yearly'!$H$4="Yearly",J562*'New Lease Yearly'!$D$4,IF('New Lease Yearly'!$H$4="Quarterly",J562*('New Lease Yearly'!$D$4/4),J562*'New Lease Yearly'!$D$4/12))&gt;0,IF('New Lease Yearly'!$H$4="Yearly",J562*'New Lease Yearly'!$D$4,IF('New Lease Yearly'!$H$4="Quarterly",J562*('New Lease Yearly'!$D$4/4),J562*'New Lease Yearly'!$D$4/12)),-L562-J562)</f>
        <v>0</v>
      </c>
      <c r="L562" s="47">
        <f t="shared" si="88"/>
        <v>0</v>
      </c>
      <c r="M562" s="47">
        <f t="shared" si="89"/>
        <v>0</v>
      </c>
      <c r="N562" s="57"/>
      <c r="O562" s="38">
        <v>237</v>
      </c>
      <c r="P562" s="58">
        <f t="shared" si="93"/>
        <v>242889</v>
      </c>
      <c r="Q562" s="47">
        <f t="shared" si="94"/>
        <v>0</v>
      </c>
      <c r="R562" s="47">
        <f>IF(S561&lt;1,0,-'New Lease Yearly'!$K$4/'New Lease Yearly'!$L$4)</f>
        <v>0</v>
      </c>
      <c r="S562" s="47">
        <f t="shared" si="90"/>
        <v>0</v>
      </c>
      <c r="AE562"/>
      <c r="AF562" s="6"/>
    </row>
    <row r="563" spans="1:32" x14ac:dyDescent="0.25">
      <c r="A563" s="53">
        <f t="shared" si="91"/>
        <v>547</v>
      </c>
      <c r="B563" s="29">
        <f t="shared" si="85"/>
        <v>0</v>
      </c>
      <c r="C563" s="9" t="str">
        <f>IF(D563=0,"-",IF('New Lease Yearly'!$H$4="Yearly",EDATE(C562,12),IF('New Lease Yearly'!$H$4="Quarterly",EDATE(C562,3),EDATE(C562,1))))</f>
        <v>-</v>
      </c>
      <c r="D563" s="54">
        <f>IF(A563&gt;'New Lease Yearly'!$E$4,0,'New Lease Yearly'!$G$4)*((1+$M$4)^(((((IF($H$4="Yearly",ROUNDDOWN(IF(A563-($N$4)&lt;0,0,((A563-($N$4)/(($N$4))))/($N$4)),0),IF($H$4="Monthly",ROUNDDOWN(IF(A563-($N$4*12)&lt;0,0,((A563-(12*$N$4)/((12*$N$4))))/($N$4*12)),0),ROUNDDOWN(IF(A563-($N$4*4)&lt;0,0,((A563-(4*$N$4)/((4*$N$4))))/($N$4*4)),0)))))))))+(IF(A563=$E$4,$J$4,0))</f>
        <v>0</v>
      </c>
      <c r="E563" s="49">
        <f>IF(D563=0,0,1/((1+IF('New Lease Yearly'!$H$4="Yearly",'New Lease Yearly'!$D$4,IF('New Lease Yearly'!$H$4="Quarterly",'New Lease Yearly'!$D$4/4,'New Lease Yearly'!$D$4/12)))^IF($E$17=1,A562,A563)))</f>
        <v>0</v>
      </c>
      <c r="F563" s="55">
        <f t="shared" si="86"/>
        <v>0</v>
      </c>
      <c r="G563" s="56"/>
      <c r="H563" s="38">
        <f t="shared" si="92"/>
        <v>547</v>
      </c>
      <c r="I563" s="9" t="str">
        <f t="shared" si="87"/>
        <v>-</v>
      </c>
      <c r="J563" s="47">
        <f>IF(H563&gt;'New Lease Yearly'!$E$4,0,M562)</f>
        <v>0</v>
      </c>
      <c r="K563" s="47">
        <f>IF(IF('New Lease Yearly'!$H$4="Yearly",J563*'New Lease Yearly'!$D$4,IF('New Lease Yearly'!$H$4="Quarterly",J563*('New Lease Yearly'!$D$4/4),J563*'New Lease Yearly'!$D$4/12))&gt;0,IF('New Lease Yearly'!$H$4="Yearly",J563*'New Lease Yearly'!$D$4,IF('New Lease Yearly'!$H$4="Quarterly",J563*('New Lease Yearly'!$D$4/4),J563*'New Lease Yearly'!$D$4/12)),-L563-J563)</f>
        <v>0</v>
      </c>
      <c r="L563" s="47">
        <f t="shared" si="88"/>
        <v>0</v>
      </c>
      <c r="M563" s="47">
        <f t="shared" si="89"/>
        <v>0</v>
      </c>
      <c r="N563" s="57"/>
      <c r="O563" s="38">
        <v>237</v>
      </c>
      <c r="P563" s="58">
        <f t="shared" si="93"/>
        <v>243254</v>
      </c>
      <c r="Q563" s="47">
        <f t="shared" si="94"/>
        <v>0</v>
      </c>
      <c r="R563" s="47">
        <f>IF(S562&lt;1,0,-'New Lease Yearly'!$K$4/'New Lease Yearly'!$L$4)</f>
        <v>0</v>
      </c>
      <c r="S563" s="47">
        <f t="shared" si="90"/>
        <v>0</v>
      </c>
      <c r="AE563"/>
      <c r="AF563" s="6"/>
    </row>
    <row r="564" spans="1:32" x14ac:dyDescent="0.25">
      <c r="A564" s="53">
        <f t="shared" si="91"/>
        <v>548</v>
      </c>
      <c r="B564" s="29">
        <f t="shared" si="85"/>
        <v>0</v>
      </c>
      <c r="C564" s="9" t="str">
        <f>IF(D564=0,"-",IF('New Lease Yearly'!$H$4="Yearly",EDATE(C563,12),IF('New Lease Yearly'!$H$4="Quarterly",EDATE(C563,3),EDATE(C563,1))))</f>
        <v>-</v>
      </c>
      <c r="D564" s="54">
        <f>IF(A564&gt;'New Lease Yearly'!$E$4,0,'New Lease Yearly'!$G$4)*((1+$M$4)^(((((IF($H$4="Yearly",ROUNDDOWN(IF(A564-($N$4)&lt;0,0,((A564-($N$4)/(($N$4))))/($N$4)),0),IF($H$4="Monthly",ROUNDDOWN(IF(A564-($N$4*12)&lt;0,0,((A564-(12*$N$4)/((12*$N$4))))/($N$4*12)),0),ROUNDDOWN(IF(A564-($N$4*4)&lt;0,0,((A564-(4*$N$4)/((4*$N$4))))/($N$4*4)),0)))))))))+(IF(A564=$E$4,$J$4,0))</f>
        <v>0</v>
      </c>
      <c r="E564" s="49">
        <f>IF(D564=0,0,1/((1+IF('New Lease Yearly'!$H$4="Yearly",'New Lease Yearly'!$D$4,IF('New Lease Yearly'!$H$4="Quarterly",'New Lease Yearly'!$D$4/4,'New Lease Yearly'!$D$4/12)))^IF($E$17=1,A563,A564)))</f>
        <v>0</v>
      </c>
      <c r="F564" s="55">
        <f t="shared" si="86"/>
        <v>0</v>
      </c>
      <c r="G564" s="56"/>
      <c r="H564" s="38">
        <f t="shared" si="92"/>
        <v>548</v>
      </c>
      <c r="I564" s="9" t="str">
        <f t="shared" si="87"/>
        <v>-</v>
      </c>
      <c r="J564" s="47">
        <f>IF(H564&gt;'New Lease Yearly'!$E$4,0,M563)</f>
        <v>0</v>
      </c>
      <c r="K564" s="47">
        <f>IF(IF('New Lease Yearly'!$H$4="Yearly",J564*'New Lease Yearly'!$D$4,IF('New Lease Yearly'!$H$4="Quarterly",J564*('New Lease Yearly'!$D$4/4),J564*'New Lease Yearly'!$D$4/12))&gt;0,IF('New Lease Yearly'!$H$4="Yearly",J564*'New Lease Yearly'!$D$4,IF('New Lease Yearly'!$H$4="Quarterly",J564*('New Lease Yearly'!$D$4/4),J564*'New Lease Yearly'!$D$4/12)),-L564-J564)</f>
        <v>0</v>
      </c>
      <c r="L564" s="47">
        <f t="shared" si="88"/>
        <v>0</v>
      </c>
      <c r="M564" s="47">
        <f t="shared" si="89"/>
        <v>0</v>
      </c>
      <c r="N564" s="57"/>
      <c r="O564" s="38">
        <v>237</v>
      </c>
      <c r="P564" s="58">
        <f t="shared" si="93"/>
        <v>243619</v>
      </c>
      <c r="Q564" s="47">
        <f t="shared" si="94"/>
        <v>0</v>
      </c>
      <c r="R564" s="47">
        <f>IF(S563&lt;1,0,-'New Lease Yearly'!$K$4/'New Lease Yearly'!$L$4)</f>
        <v>0</v>
      </c>
      <c r="S564" s="47">
        <f t="shared" si="90"/>
        <v>0</v>
      </c>
      <c r="AE564"/>
      <c r="AF564" s="6"/>
    </row>
    <row r="565" spans="1:32" x14ac:dyDescent="0.25">
      <c r="A565" s="53">
        <f t="shared" si="91"/>
        <v>549</v>
      </c>
      <c r="B565" s="29">
        <f t="shared" si="85"/>
        <v>0</v>
      </c>
      <c r="C565" s="9" t="str">
        <f>IF(D565=0,"-",IF('New Lease Yearly'!$H$4="Yearly",EDATE(C564,12),IF('New Lease Yearly'!$H$4="Quarterly",EDATE(C564,3),EDATE(C564,1))))</f>
        <v>-</v>
      </c>
      <c r="D565" s="54">
        <f>IF(A565&gt;'New Lease Yearly'!$E$4,0,'New Lease Yearly'!$G$4)*((1+$M$4)^(((((IF($H$4="Yearly",ROUNDDOWN(IF(A565-($N$4)&lt;0,0,((A565-($N$4)/(($N$4))))/($N$4)),0),IF($H$4="Monthly",ROUNDDOWN(IF(A565-($N$4*12)&lt;0,0,((A565-(12*$N$4)/((12*$N$4))))/($N$4*12)),0),ROUNDDOWN(IF(A565-($N$4*4)&lt;0,0,((A565-(4*$N$4)/((4*$N$4))))/($N$4*4)),0)))))))))+(IF(A565=$E$4,$J$4,0))</f>
        <v>0</v>
      </c>
      <c r="E565" s="49">
        <f>IF(D565=0,0,1/((1+IF('New Lease Yearly'!$H$4="Yearly",'New Lease Yearly'!$D$4,IF('New Lease Yearly'!$H$4="Quarterly",'New Lease Yearly'!$D$4/4,'New Lease Yearly'!$D$4/12)))^IF($E$17=1,A564,A565)))</f>
        <v>0</v>
      </c>
      <c r="F565" s="55">
        <f t="shared" si="86"/>
        <v>0</v>
      </c>
      <c r="G565" s="56"/>
      <c r="H565" s="38">
        <f t="shared" si="92"/>
        <v>549</v>
      </c>
      <c r="I565" s="9" t="str">
        <f t="shared" si="87"/>
        <v>-</v>
      </c>
      <c r="J565" s="47">
        <f>IF(H565&gt;'New Lease Yearly'!$E$4,0,M564)</f>
        <v>0</v>
      </c>
      <c r="K565" s="47">
        <f>IF(IF('New Lease Yearly'!$H$4="Yearly",J565*'New Lease Yearly'!$D$4,IF('New Lease Yearly'!$H$4="Quarterly",J565*('New Lease Yearly'!$D$4/4),J565*'New Lease Yearly'!$D$4/12))&gt;0,IF('New Lease Yearly'!$H$4="Yearly",J565*'New Lease Yearly'!$D$4,IF('New Lease Yearly'!$H$4="Quarterly",J565*('New Lease Yearly'!$D$4/4),J565*'New Lease Yearly'!$D$4/12)),-L565-J565)</f>
        <v>0</v>
      </c>
      <c r="L565" s="47">
        <f t="shared" si="88"/>
        <v>0</v>
      </c>
      <c r="M565" s="47">
        <f t="shared" si="89"/>
        <v>0</v>
      </c>
      <c r="N565" s="57"/>
      <c r="O565" s="38">
        <v>237</v>
      </c>
      <c r="P565" s="58">
        <f t="shared" si="93"/>
        <v>243984</v>
      </c>
      <c r="Q565" s="47">
        <f t="shared" si="94"/>
        <v>0</v>
      </c>
      <c r="R565" s="47">
        <f>IF(S564&lt;1,0,-'New Lease Yearly'!$K$4/'New Lease Yearly'!$L$4)</f>
        <v>0</v>
      </c>
      <c r="S565" s="47">
        <f t="shared" si="90"/>
        <v>0</v>
      </c>
      <c r="AE565"/>
      <c r="AF565" s="6"/>
    </row>
    <row r="566" spans="1:32" x14ac:dyDescent="0.25">
      <c r="A566" s="53">
        <f t="shared" si="91"/>
        <v>550</v>
      </c>
      <c r="B566" s="29">
        <f t="shared" si="85"/>
        <v>0</v>
      </c>
      <c r="C566" s="9" t="str">
        <f>IF(D566=0,"-",IF('New Lease Yearly'!$H$4="Yearly",EDATE(C565,12),IF('New Lease Yearly'!$H$4="Quarterly",EDATE(C565,3),EDATE(C565,1))))</f>
        <v>-</v>
      </c>
      <c r="D566" s="54">
        <f>IF(A566&gt;'New Lease Yearly'!$E$4,0,'New Lease Yearly'!$G$4)*((1+$M$4)^(((((IF($H$4="Yearly",ROUNDDOWN(IF(A566-($N$4)&lt;0,0,((A566-($N$4)/(($N$4))))/($N$4)),0),IF($H$4="Monthly",ROUNDDOWN(IF(A566-($N$4*12)&lt;0,0,((A566-(12*$N$4)/((12*$N$4))))/($N$4*12)),0),ROUNDDOWN(IF(A566-($N$4*4)&lt;0,0,((A566-(4*$N$4)/((4*$N$4))))/($N$4*4)),0)))))))))+(IF(A566=$E$4,$J$4,0))</f>
        <v>0</v>
      </c>
      <c r="E566" s="49">
        <f>IF(D566=0,0,1/((1+IF('New Lease Yearly'!$H$4="Yearly",'New Lease Yearly'!$D$4,IF('New Lease Yearly'!$H$4="Quarterly",'New Lease Yearly'!$D$4/4,'New Lease Yearly'!$D$4/12)))^IF($E$17=1,A565,A566)))</f>
        <v>0</v>
      </c>
      <c r="F566" s="55">
        <f t="shared" si="86"/>
        <v>0</v>
      </c>
      <c r="G566" s="56"/>
      <c r="H566" s="38">
        <f t="shared" si="92"/>
        <v>550</v>
      </c>
      <c r="I566" s="9" t="str">
        <f t="shared" si="87"/>
        <v>-</v>
      </c>
      <c r="J566" s="47">
        <f>IF(H566&gt;'New Lease Yearly'!$E$4,0,M565)</f>
        <v>0</v>
      </c>
      <c r="K566" s="47">
        <f>IF(IF('New Lease Yearly'!$H$4="Yearly",J566*'New Lease Yearly'!$D$4,IF('New Lease Yearly'!$H$4="Quarterly",J566*('New Lease Yearly'!$D$4/4),J566*'New Lease Yearly'!$D$4/12))&gt;0,IF('New Lease Yearly'!$H$4="Yearly",J566*'New Lease Yearly'!$D$4,IF('New Lease Yearly'!$H$4="Quarterly",J566*('New Lease Yearly'!$D$4/4),J566*'New Lease Yearly'!$D$4/12)),-L566-J566)</f>
        <v>0</v>
      </c>
      <c r="L566" s="47">
        <f t="shared" si="88"/>
        <v>0</v>
      </c>
      <c r="M566" s="47">
        <f t="shared" si="89"/>
        <v>0</v>
      </c>
      <c r="N566" s="57"/>
      <c r="O566" s="38">
        <v>237</v>
      </c>
      <c r="P566" s="58">
        <f t="shared" si="93"/>
        <v>244350</v>
      </c>
      <c r="Q566" s="47">
        <f t="shared" si="94"/>
        <v>0</v>
      </c>
      <c r="R566" s="47">
        <f>IF(S565&lt;1,0,-'New Lease Yearly'!$K$4/'New Lease Yearly'!$L$4)</f>
        <v>0</v>
      </c>
      <c r="S566" s="47">
        <f t="shared" si="90"/>
        <v>0</v>
      </c>
      <c r="AE566"/>
      <c r="AF566" s="6"/>
    </row>
    <row r="567" spans="1:32" x14ac:dyDescent="0.25">
      <c r="A567" s="53">
        <f t="shared" si="91"/>
        <v>551</v>
      </c>
      <c r="B567" s="29">
        <f t="shared" si="85"/>
        <v>0</v>
      </c>
      <c r="C567" s="9" t="str">
        <f>IF(D567=0,"-",IF('New Lease Yearly'!$H$4="Yearly",EDATE(C566,12),IF('New Lease Yearly'!$H$4="Quarterly",EDATE(C566,3),EDATE(C566,1))))</f>
        <v>-</v>
      </c>
      <c r="D567" s="54">
        <f>IF(A567&gt;'New Lease Yearly'!$E$4,0,'New Lease Yearly'!$G$4)*((1+$M$4)^(((((IF($H$4="Yearly",ROUNDDOWN(IF(A567-($N$4)&lt;0,0,((A567-($N$4)/(($N$4))))/($N$4)),0),IF($H$4="Monthly",ROUNDDOWN(IF(A567-($N$4*12)&lt;0,0,((A567-(12*$N$4)/((12*$N$4))))/($N$4*12)),0),ROUNDDOWN(IF(A567-($N$4*4)&lt;0,0,((A567-(4*$N$4)/((4*$N$4))))/($N$4*4)),0)))))))))+(IF(A567=$E$4,$J$4,0))</f>
        <v>0</v>
      </c>
      <c r="E567" s="49">
        <f>IF(D567=0,0,1/((1+IF('New Lease Yearly'!$H$4="Yearly",'New Lease Yearly'!$D$4,IF('New Lease Yearly'!$H$4="Quarterly",'New Lease Yearly'!$D$4/4,'New Lease Yearly'!$D$4/12)))^IF($E$17=1,A566,A567)))</f>
        <v>0</v>
      </c>
      <c r="F567" s="55">
        <f t="shared" si="86"/>
        <v>0</v>
      </c>
      <c r="G567" s="56"/>
      <c r="H567" s="38">
        <f t="shared" si="92"/>
        <v>551</v>
      </c>
      <c r="I567" s="9" t="str">
        <f t="shared" si="87"/>
        <v>-</v>
      </c>
      <c r="J567" s="47">
        <f>IF(H567&gt;'New Lease Yearly'!$E$4,0,M566)</f>
        <v>0</v>
      </c>
      <c r="K567" s="47">
        <f>IF(IF('New Lease Yearly'!$H$4="Yearly",J567*'New Lease Yearly'!$D$4,IF('New Lease Yearly'!$H$4="Quarterly",J567*('New Lease Yearly'!$D$4/4),J567*'New Lease Yearly'!$D$4/12))&gt;0,IF('New Lease Yearly'!$H$4="Yearly",J567*'New Lease Yearly'!$D$4,IF('New Lease Yearly'!$H$4="Quarterly",J567*('New Lease Yearly'!$D$4/4),J567*'New Lease Yearly'!$D$4/12)),-L567-J567)</f>
        <v>0</v>
      </c>
      <c r="L567" s="47">
        <f t="shared" si="88"/>
        <v>0</v>
      </c>
      <c r="M567" s="47">
        <f t="shared" si="89"/>
        <v>0</v>
      </c>
      <c r="N567" s="57"/>
      <c r="O567" s="38">
        <v>237</v>
      </c>
      <c r="P567" s="58">
        <f t="shared" si="93"/>
        <v>244715</v>
      </c>
      <c r="Q567" s="47">
        <f t="shared" si="94"/>
        <v>0</v>
      </c>
      <c r="R567" s="47">
        <f>IF(S566&lt;1,0,-'New Lease Yearly'!$K$4/'New Lease Yearly'!$L$4)</f>
        <v>0</v>
      </c>
      <c r="S567" s="47">
        <f t="shared" si="90"/>
        <v>0</v>
      </c>
      <c r="AE567"/>
      <c r="AF567" s="6"/>
    </row>
    <row r="568" spans="1:32" x14ac:dyDescent="0.25">
      <c r="A568" s="53">
        <f t="shared" si="91"/>
        <v>552</v>
      </c>
      <c r="B568" s="29">
        <f t="shared" si="85"/>
        <v>0</v>
      </c>
      <c r="C568" s="9" t="str">
        <f>IF(D568=0,"-",IF('New Lease Yearly'!$H$4="Yearly",EDATE(C567,12),IF('New Lease Yearly'!$H$4="Quarterly",EDATE(C567,3),EDATE(C567,1))))</f>
        <v>-</v>
      </c>
      <c r="D568" s="54">
        <f>IF(A568&gt;'New Lease Yearly'!$E$4,0,'New Lease Yearly'!$G$4)*((1+$M$4)^(((((IF($H$4="Yearly",ROUNDDOWN(IF(A568-($N$4)&lt;0,0,((A568-($N$4)/(($N$4))))/($N$4)),0),IF($H$4="Monthly",ROUNDDOWN(IF(A568-($N$4*12)&lt;0,0,((A568-(12*$N$4)/((12*$N$4))))/($N$4*12)),0),ROUNDDOWN(IF(A568-($N$4*4)&lt;0,0,((A568-(4*$N$4)/((4*$N$4))))/($N$4*4)),0)))))))))+(IF(A568=$E$4,$J$4,0))</f>
        <v>0</v>
      </c>
      <c r="E568" s="49">
        <f>IF(D568=0,0,1/((1+IF('New Lease Yearly'!$H$4="Yearly",'New Lease Yearly'!$D$4,IF('New Lease Yearly'!$H$4="Quarterly",'New Lease Yearly'!$D$4/4,'New Lease Yearly'!$D$4/12)))^IF($E$17=1,A567,A568)))</f>
        <v>0</v>
      </c>
      <c r="F568" s="55">
        <f t="shared" si="86"/>
        <v>0</v>
      </c>
      <c r="G568" s="56"/>
      <c r="H568" s="38">
        <f t="shared" si="92"/>
        <v>552</v>
      </c>
      <c r="I568" s="9" t="str">
        <f t="shared" si="87"/>
        <v>-</v>
      </c>
      <c r="J568" s="47">
        <f>IF(H568&gt;'New Lease Yearly'!$E$4,0,M567)</f>
        <v>0</v>
      </c>
      <c r="K568" s="47">
        <f>IF(IF('New Lease Yearly'!$H$4="Yearly",J568*'New Lease Yearly'!$D$4,IF('New Lease Yearly'!$H$4="Quarterly",J568*('New Lease Yearly'!$D$4/4),J568*'New Lease Yearly'!$D$4/12))&gt;0,IF('New Lease Yearly'!$H$4="Yearly",J568*'New Lease Yearly'!$D$4,IF('New Lease Yearly'!$H$4="Quarterly",J568*('New Lease Yearly'!$D$4/4),J568*'New Lease Yearly'!$D$4/12)),-L568-J568)</f>
        <v>0</v>
      </c>
      <c r="L568" s="47">
        <f t="shared" si="88"/>
        <v>0</v>
      </c>
      <c r="M568" s="47">
        <f t="shared" si="89"/>
        <v>0</v>
      </c>
      <c r="N568" s="57"/>
      <c r="O568" s="38">
        <v>237</v>
      </c>
      <c r="P568" s="58">
        <f t="shared" si="93"/>
        <v>245080</v>
      </c>
      <c r="Q568" s="47">
        <f t="shared" si="94"/>
        <v>0</v>
      </c>
      <c r="R568" s="47">
        <f>IF(S567&lt;1,0,-'New Lease Yearly'!$K$4/'New Lease Yearly'!$L$4)</f>
        <v>0</v>
      </c>
      <c r="S568" s="47">
        <f t="shared" si="90"/>
        <v>0</v>
      </c>
      <c r="AE568"/>
      <c r="AF568" s="6"/>
    </row>
    <row r="569" spans="1:32" x14ac:dyDescent="0.25">
      <c r="A569" s="53">
        <f t="shared" si="91"/>
        <v>553</v>
      </c>
      <c r="B569" s="29">
        <f t="shared" si="85"/>
        <v>0</v>
      </c>
      <c r="C569" s="9" t="str">
        <f>IF(D569=0,"-",IF('New Lease Yearly'!$H$4="Yearly",EDATE(C568,12),IF('New Lease Yearly'!$H$4="Quarterly",EDATE(C568,3),EDATE(C568,1))))</f>
        <v>-</v>
      </c>
      <c r="D569" s="54">
        <f>IF(A569&gt;'New Lease Yearly'!$E$4,0,'New Lease Yearly'!$G$4)*((1+$M$4)^(((((IF($H$4="Yearly",ROUNDDOWN(IF(A569-($N$4)&lt;0,0,((A569-($N$4)/(($N$4))))/($N$4)),0),IF($H$4="Monthly",ROUNDDOWN(IF(A569-($N$4*12)&lt;0,0,((A569-(12*$N$4)/((12*$N$4))))/($N$4*12)),0),ROUNDDOWN(IF(A569-($N$4*4)&lt;0,0,((A569-(4*$N$4)/((4*$N$4))))/($N$4*4)),0)))))))))+(IF(A569=$E$4,$J$4,0))</f>
        <v>0</v>
      </c>
      <c r="E569" s="49">
        <f>IF(D569=0,0,1/((1+IF('New Lease Yearly'!$H$4="Yearly",'New Lease Yearly'!$D$4,IF('New Lease Yearly'!$H$4="Quarterly",'New Lease Yearly'!$D$4/4,'New Lease Yearly'!$D$4/12)))^IF($E$17=1,A568,A569)))</f>
        <v>0</v>
      </c>
      <c r="F569" s="55">
        <f t="shared" si="86"/>
        <v>0</v>
      </c>
      <c r="G569" s="56"/>
      <c r="H569" s="38">
        <f t="shared" si="92"/>
        <v>553</v>
      </c>
      <c r="I569" s="9" t="str">
        <f t="shared" si="87"/>
        <v>-</v>
      </c>
      <c r="J569" s="47">
        <f>IF(H569&gt;'New Lease Yearly'!$E$4,0,M568)</f>
        <v>0</v>
      </c>
      <c r="K569" s="47">
        <f>IF(IF('New Lease Yearly'!$H$4="Yearly",J569*'New Lease Yearly'!$D$4,IF('New Lease Yearly'!$H$4="Quarterly",J569*('New Lease Yearly'!$D$4/4),J569*'New Lease Yearly'!$D$4/12))&gt;0,IF('New Lease Yearly'!$H$4="Yearly",J569*'New Lease Yearly'!$D$4,IF('New Lease Yearly'!$H$4="Quarterly",J569*('New Lease Yearly'!$D$4/4),J569*'New Lease Yearly'!$D$4/12)),-L569-J569)</f>
        <v>0</v>
      </c>
      <c r="L569" s="47">
        <f t="shared" si="88"/>
        <v>0</v>
      </c>
      <c r="M569" s="47">
        <f t="shared" si="89"/>
        <v>0</v>
      </c>
      <c r="N569" s="57"/>
      <c r="O569" s="38">
        <v>237</v>
      </c>
      <c r="P569" s="58">
        <f t="shared" si="93"/>
        <v>245445</v>
      </c>
      <c r="Q569" s="47">
        <f t="shared" si="94"/>
        <v>0</v>
      </c>
      <c r="R569" s="47">
        <f>IF(S568&lt;1,0,-'New Lease Yearly'!$K$4/'New Lease Yearly'!$L$4)</f>
        <v>0</v>
      </c>
      <c r="S569" s="47">
        <f t="shared" si="90"/>
        <v>0</v>
      </c>
      <c r="AE569"/>
      <c r="AF569" s="6"/>
    </row>
    <row r="570" spans="1:32" x14ac:dyDescent="0.25">
      <c r="A570" s="53">
        <f t="shared" si="91"/>
        <v>554</v>
      </c>
      <c r="B570" s="29">
        <f t="shared" si="85"/>
        <v>0</v>
      </c>
      <c r="C570" s="9" t="str">
        <f>IF(D570=0,"-",IF('New Lease Yearly'!$H$4="Yearly",EDATE(C569,12),IF('New Lease Yearly'!$H$4="Quarterly",EDATE(C569,3),EDATE(C569,1))))</f>
        <v>-</v>
      </c>
      <c r="D570" s="54">
        <f>IF(A570&gt;'New Lease Yearly'!$E$4,0,'New Lease Yearly'!$G$4)*((1+$M$4)^(((((IF($H$4="Yearly",ROUNDDOWN(IF(A570-($N$4)&lt;0,0,((A570-($N$4)/(($N$4))))/($N$4)),0),IF($H$4="Monthly",ROUNDDOWN(IF(A570-($N$4*12)&lt;0,0,((A570-(12*$N$4)/((12*$N$4))))/($N$4*12)),0),ROUNDDOWN(IF(A570-($N$4*4)&lt;0,0,((A570-(4*$N$4)/((4*$N$4))))/($N$4*4)),0)))))))))+(IF(A570=$E$4,$J$4,0))</f>
        <v>0</v>
      </c>
      <c r="E570" s="49">
        <f>IF(D570=0,0,1/((1+IF('New Lease Yearly'!$H$4="Yearly",'New Lease Yearly'!$D$4,IF('New Lease Yearly'!$H$4="Quarterly",'New Lease Yearly'!$D$4/4,'New Lease Yearly'!$D$4/12)))^IF($E$17=1,A569,A570)))</f>
        <v>0</v>
      </c>
      <c r="F570" s="55">
        <f t="shared" si="86"/>
        <v>0</v>
      </c>
      <c r="G570" s="56"/>
      <c r="H570" s="38">
        <f t="shared" si="92"/>
        <v>554</v>
      </c>
      <c r="I570" s="9" t="str">
        <f t="shared" si="87"/>
        <v>-</v>
      </c>
      <c r="J570" s="47">
        <f>IF(H570&gt;'New Lease Yearly'!$E$4,0,M569)</f>
        <v>0</v>
      </c>
      <c r="K570" s="47">
        <f>IF(IF('New Lease Yearly'!$H$4="Yearly",J570*'New Lease Yearly'!$D$4,IF('New Lease Yearly'!$H$4="Quarterly",J570*('New Lease Yearly'!$D$4/4),J570*'New Lease Yearly'!$D$4/12))&gt;0,IF('New Lease Yearly'!$H$4="Yearly",J570*'New Lease Yearly'!$D$4,IF('New Lease Yearly'!$H$4="Quarterly",J570*('New Lease Yearly'!$D$4/4),J570*'New Lease Yearly'!$D$4/12)),-L570-J570)</f>
        <v>0</v>
      </c>
      <c r="L570" s="47">
        <f t="shared" si="88"/>
        <v>0</v>
      </c>
      <c r="M570" s="47">
        <f t="shared" si="89"/>
        <v>0</v>
      </c>
      <c r="N570" s="57"/>
      <c r="O570" s="38">
        <v>237</v>
      </c>
      <c r="P570" s="58">
        <f t="shared" si="93"/>
        <v>245811</v>
      </c>
      <c r="Q570" s="47">
        <f t="shared" si="94"/>
        <v>0</v>
      </c>
      <c r="R570" s="47">
        <f>IF(S569&lt;1,0,-'New Lease Yearly'!$K$4/'New Lease Yearly'!$L$4)</f>
        <v>0</v>
      </c>
      <c r="S570" s="47">
        <f t="shared" si="90"/>
        <v>0</v>
      </c>
      <c r="AE570"/>
      <c r="AF570" s="6"/>
    </row>
    <row r="571" spans="1:32" x14ac:dyDescent="0.25">
      <c r="A571" s="53">
        <f t="shared" si="91"/>
        <v>555</v>
      </c>
      <c r="B571" s="29">
        <f t="shared" si="85"/>
        <v>0</v>
      </c>
      <c r="C571" s="9" t="str">
        <f>IF(D571=0,"-",IF('New Lease Yearly'!$H$4="Yearly",EDATE(C570,12),IF('New Lease Yearly'!$H$4="Quarterly",EDATE(C570,3),EDATE(C570,1))))</f>
        <v>-</v>
      </c>
      <c r="D571" s="54">
        <f>IF(A571&gt;'New Lease Yearly'!$E$4,0,'New Lease Yearly'!$G$4)*((1+$M$4)^(((((IF($H$4="Yearly",ROUNDDOWN(IF(A571-($N$4)&lt;0,0,((A571-($N$4)/(($N$4))))/($N$4)),0),IF($H$4="Monthly",ROUNDDOWN(IF(A571-($N$4*12)&lt;0,0,((A571-(12*$N$4)/((12*$N$4))))/($N$4*12)),0),ROUNDDOWN(IF(A571-($N$4*4)&lt;0,0,((A571-(4*$N$4)/((4*$N$4))))/($N$4*4)),0)))))))))+(IF(A571=$E$4,$J$4,0))</f>
        <v>0</v>
      </c>
      <c r="E571" s="49">
        <f>IF(D571=0,0,1/((1+IF('New Lease Yearly'!$H$4="Yearly",'New Lease Yearly'!$D$4,IF('New Lease Yearly'!$H$4="Quarterly",'New Lease Yearly'!$D$4/4,'New Lease Yearly'!$D$4/12)))^IF($E$17=1,A570,A571)))</f>
        <v>0</v>
      </c>
      <c r="F571" s="55">
        <f t="shared" si="86"/>
        <v>0</v>
      </c>
      <c r="G571" s="56"/>
      <c r="H571" s="38">
        <f t="shared" si="92"/>
        <v>555</v>
      </c>
      <c r="I571" s="9" t="str">
        <f t="shared" si="87"/>
        <v>-</v>
      </c>
      <c r="J571" s="47">
        <f>IF(H571&gt;'New Lease Yearly'!$E$4,0,M570)</f>
        <v>0</v>
      </c>
      <c r="K571" s="47">
        <f>IF(IF('New Lease Yearly'!$H$4="Yearly",J571*'New Lease Yearly'!$D$4,IF('New Lease Yearly'!$H$4="Quarterly",J571*('New Lease Yearly'!$D$4/4),J571*'New Lease Yearly'!$D$4/12))&gt;0,IF('New Lease Yearly'!$H$4="Yearly",J571*'New Lease Yearly'!$D$4,IF('New Lease Yearly'!$H$4="Quarterly",J571*('New Lease Yearly'!$D$4/4),J571*'New Lease Yearly'!$D$4/12)),-L571-J571)</f>
        <v>0</v>
      </c>
      <c r="L571" s="47">
        <f t="shared" si="88"/>
        <v>0</v>
      </c>
      <c r="M571" s="47">
        <f t="shared" si="89"/>
        <v>0</v>
      </c>
      <c r="N571" s="57"/>
      <c r="O571" s="38">
        <v>237</v>
      </c>
      <c r="P571" s="58">
        <f t="shared" si="93"/>
        <v>246176</v>
      </c>
      <c r="Q571" s="47">
        <f t="shared" si="94"/>
        <v>0</v>
      </c>
      <c r="R571" s="47">
        <f>IF(S570&lt;1,0,-'New Lease Yearly'!$K$4/'New Lease Yearly'!$L$4)</f>
        <v>0</v>
      </c>
      <c r="S571" s="47">
        <f t="shared" si="90"/>
        <v>0</v>
      </c>
      <c r="AE571"/>
      <c r="AF571" s="6"/>
    </row>
    <row r="572" spans="1:32" x14ac:dyDescent="0.25">
      <c r="A572" s="53">
        <f t="shared" si="91"/>
        <v>556</v>
      </c>
      <c r="B572" s="29">
        <f t="shared" si="85"/>
        <v>0</v>
      </c>
      <c r="C572" s="9" t="str">
        <f>IF(D572=0,"-",IF('New Lease Yearly'!$H$4="Yearly",EDATE(C571,12),IF('New Lease Yearly'!$H$4="Quarterly",EDATE(C571,3),EDATE(C571,1))))</f>
        <v>-</v>
      </c>
      <c r="D572" s="54">
        <f>IF(A572&gt;'New Lease Yearly'!$E$4,0,'New Lease Yearly'!$G$4)*((1+$M$4)^(((((IF($H$4="Yearly",ROUNDDOWN(IF(A572-($N$4)&lt;0,0,((A572-($N$4)/(($N$4))))/($N$4)),0),IF($H$4="Monthly",ROUNDDOWN(IF(A572-($N$4*12)&lt;0,0,((A572-(12*$N$4)/((12*$N$4))))/($N$4*12)),0),ROUNDDOWN(IF(A572-($N$4*4)&lt;0,0,((A572-(4*$N$4)/((4*$N$4))))/($N$4*4)),0)))))))))+(IF(A572=$E$4,$J$4,0))</f>
        <v>0</v>
      </c>
      <c r="E572" s="49">
        <f>IF(D572=0,0,1/((1+IF('New Lease Yearly'!$H$4="Yearly",'New Lease Yearly'!$D$4,IF('New Lease Yearly'!$H$4="Quarterly",'New Lease Yearly'!$D$4/4,'New Lease Yearly'!$D$4/12)))^IF($E$17=1,A571,A572)))</f>
        <v>0</v>
      </c>
      <c r="F572" s="55">
        <f t="shared" si="86"/>
        <v>0</v>
      </c>
      <c r="G572" s="56"/>
      <c r="H572" s="38">
        <f t="shared" si="92"/>
        <v>556</v>
      </c>
      <c r="I572" s="9" t="str">
        <f t="shared" si="87"/>
        <v>-</v>
      </c>
      <c r="J572" s="47">
        <f>IF(H572&gt;'New Lease Yearly'!$E$4,0,M571)</f>
        <v>0</v>
      </c>
      <c r="K572" s="47">
        <f>IF(IF('New Lease Yearly'!$H$4="Yearly",J572*'New Lease Yearly'!$D$4,IF('New Lease Yearly'!$H$4="Quarterly",J572*('New Lease Yearly'!$D$4/4),J572*'New Lease Yearly'!$D$4/12))&gt;0,IF('New Lease Yearly'!$H$4="Yearly",J572*'New Lease Yearly'!$D$4,IF('New Lease Yearly'!$H$4="Quarterly",J572*('New Lease Yearly'!$D$4/4),J572*'New Lease Yearly'!$D$4/12)),-L572-J572)</f>
        <v>0</v>
      </c>
      <c r="L572" s="47">
        <f t="shared" si="88"/>
        <v>0</v>
      </c>
      <c r="M572" s="47">
        <f t="shared" si="89"/>
        <v>0</v>
      </c>
      <c r="N572" s="57"/>
      <c r="O572" s="38">
        <v>237</v>
      </c>
      <c r="P572" s="58">
        <f t="shared" si="93"/>
        <v>246541</v>
      </c>
      <c r="Q572" s="47">
        <f t="shared" si="94"/>
        <v>0</v>
      </c>
      <c r="R572" s="47">
        <f>IF(S571&lt;1,0,-'New Lease Yearly'!$K$4/'New Lease Yearly'!$L$4)</f>
        <v>0</v>
      </c>
      <c r="S572" s="47">
        <f t="shared" si="90"/>
        <v>0</v>
      </c>
      <c r="AE572"/>
      <c r="AF572" s="6"/>
    </row>
    <row r="573" spans="1:32" x14ac:dyDescent="0.25">
      <c r="A573" s="53">
        <f t="shared" si="91"/>
        <v>557</v>
      </c>
      <c r="B573" s="29">
        <f t="shared" si="85"/>
        <v>0</v>
      </c>
      <c r="C573" s="9" t="str">
        <f>IF(D573=0,"-",IF('New Lease Yearly'!$H$4="Yearly",EDATE(C572,12),IF('New Lease Yearly'!$H$4="Quarterly",EDATE(C572,3),EDATE(C572,1))))</f>
        <v>-</v>
      </c>
      <c r="D573" s="54">
        <f>IF(A573&gt;'New Lease Yearly'!$E$4,0,'New Lease Yearly'!$G$4)*((1+$M$4)^(((((IF($H$4="Yearly",ROUNDDOWN(IF(A573-($N$4)&lt;0,0,((A573-($N$4)/(($N$4))))/($N$4)),0),IF($H$4="Monthly",ROUNDDOWN(IF(A573-($N$4*12)&lt;0,0,((A573-(12*$N$4)/((12*$N$4))))/($N$4*12)),0),ROUNDDOWN(IF(A573-($N$4*4)&lt;0,0,((A573-(4*$N$4)/((4*$N$4))))/($N$4*4)),0)))))))))+(IF(A573=$E$4,$J$4,0))</f>
        <v>0</v>
      </c>
      <c r="E573" s="49">
        <f>IF(D573=0,0,1/((1+IF('New Lease Yearly'!$H$4="Yearly",'New Lease Yearly'!$D$4,IF('New Lease Yearly'!$H$4="Quarterly",'New Lease Yearly'!$D$4/4,'New Lease Yearly'!$D$4/12)))^IF($E$17=1,A572,A573)))</f>
        <v>0</v>
      </c>
      <c r="F573" s="55">
        <f t="shared" si="86"/>
        <v>0</v>
      </c>
      <c r="G573" s="56"/>
      <c r="H573" s="38">
        <f t="shared" si="92"/>
        <v>557</v>
      </c>
      <c r="I573" s="9" t="str">
        <f t="shared" si="87"/>
        <v>-</v>
      </c>
      <c r="J573" s="47">
        <f>IF(H573&gt;'New Lease Yearly'!$E$4,0,M572)</f>
        <v>0</v>
      </c>
      <c r="K573" s="47">
        <f>IF(IF('New Lease Yearly'!$H$4="Yearly",J573*'New Lease Yearly'!$D$4,IF('New Lease Yearly'!$H$4="Quarterly",J573*('New Lease Yearly'!$D$4/4),J573*'New Lease Yearly'!$D$4/12))&gt;0,IF('New Lease Yearly'!$H$4="Yearly",J573*'New Lease Yearly'!$D$4,IF('New Lease Yearly'!$H$4="Quarterly",J573*('New Lease Yearly'!$D$4/4),J573*'New Lease Yearly'!$D$4/12)),-L573-J573)</f>
        <v>0</v>
      </c>
      <c r="L573" s="47">
        <f t="shared" si="88"/>
        <v>0</v>
      </c>
      <c r="M573" s="47">
        <f t="shared" si="89"/>
        <v>0</v>
      </c>
      <c r="N573" s="57"/>
      <c r="O573" s="38">
        <v>237</v>
      </c>
      <c r="P573" s="58">
        <f t="shared" si="93"/>
        <v>246906</v>
      </c>
      <c r="Q573" s="47">
        <f t="shared" si="94"/>
        <v>0</v>
      </c>
      <c r="R573" s="47">
        <f>IF(S572&lt;1,0,-'New Lease Yearly'!$K$4/'New Lease Yearly'!$L$4)</f>
        <v>0</v>
      </c>
      <c r="S573" s="47">
        <f t="shared" si="90"/>
        <v>0</v>
      </c>
      <c r="AE573"/>
      <c r="AF573" s="6"/>
    </row>
    <row r="574" spans="1:32" x14ac:dyDescent="0.25">
      <c r="A574" s="53">
        <f t="shared" si="91"/>
        <v>558</v>
      </c>
      <c r="B574" s="29">
        <f t="shared" si="85"/>
        <v>0</v>
      </c>
      <c r="C574" s="9" t="str">
        <f>IF(D574=0,"-",IF('New Lease Yearly'!$H$4="Yearly",EDATE(C573,12),IF('New Lease Yearly'!$H$4="Quarterly",EDATE(C573,3),EDATE(C573,1))))</f>
        <v>-</v>
      </c>
      <c r="D574" s="54">
        <f>IF(A574&gt;'New Lease Yearly'!$E$4,0,'New Lease Yearly'!$G$4)*((1+$M$4)^(((((IF($H$4="Yearly",ROUNDDOWN(IF(A574-($N$4)&lt;0,0,((A574-($N$4)/(($N$4))))/($N$4)),0),IF($H$4="Monthly",ROUNDDOWN(IF(A574-($N$4*12)&lt;0,0,((A574-(12*$N$4)/((12*$N$4))))/($N$4*12)),0),ROUNDDOWN(IF(A574-($N$4*4)&lt;0,0,((A574-(4*$N$4)/((4*$N$4))))/($N$4*4)),0)))))))))+(IF(A574=$E$4,$J$4,0))</f>
        <v>0</v>
      </c>
      <c r="E574" s="49">
        <f>IF(D574=0,0,1/((1+IF('New Lease Yearly'!$H$4="Yearly",'New Lease Yearly'!$D$4,IF('New Lease Yearly'!$H$4="Quarterly",'New Lease Yearly'!$D$4/4,'New Lease Yearly'!$D$4/12)))^IF($E$17=1,A573,A574)))</f>
        <v>0</v>
      </c>
      <c r="F574" s="55">
        <f t="shared" si="86"/>
        <v>0</v>
      </c>
      <c r="G574" s="56"/>
      <c r="H574" s="38">
        <f t="shared" si="92"/>
        <v>558</v>
      </c>
      <c r="I574" s="9" t="str">
        <f t="shared" si="87"/>
        <v>-</v>
      </c>
      <c r="J574" s="47">
        <f>IF(H574&gt;'New Lease Yearly'!$E$4,0,M573)</f>
        <v>0</v>
      </c>
      <c r="K574" s="47">
        <f>IF(IF('New Lease Yearly'!$H$4="Yearly",J574*'New Lease Yearly'!$D$4,IF('New Lease Yearly'!$H$4="Quarterly",J574*('New Lease Yearly'!$D$4/4),J574*'New Lease Yearly'!$D$4/12))&gt;0,IF('New Lease Yearly'!$H$4="Yearly",J574*'New Lease Yearly'!$D$4,IF('New Lease Yearly'!$H$4="Quarterly",J574*('New Lease Yearly'!$D$4/4),J574*'New Lease Yearly'!$D$4/12)),-L574-J574)</f>
        <v>0</v>
      </c>
      <c r="L574" s="47">
        <f t="shared" si="88"/>
        <v>0</v>
      </c>
      <c r="M574" s="47">
        <f t="shared" si="89"/>
        <v>0</v>
      </c>
      <c r="N574" s="57"/>
      <c r="O574" s="38">
        <v>237</v>
      </c>
      <c r="P574" s="58">
        <f t="shared" si="93"/>
        <v>247272</v>
      </c>
      <c r="Q574" s="47">
        <f t="shared" si="94"/>
        <v>0</v>
      </c>
      <c r="R574" s="47">
        <f>IF(S573&lt;1,0,-'New Lease Yearly'!$K$4/'New Lease Yearly'!$L$4)</f>
        <v>0</v>
      </c>
      <c r="S574" s="47">
        <f t="shared" si="90"/>
        <v>0</v>
      </c>
      <c r="AE574"/>
      <c r="AF574" s="6"/>
    </row>
    <row r="575" spans="1:32" x14ac:dyDescent="0.25">
      <c r="A575" s="53">
        <f t="shared" si="91"/>
        <v>559</v>
      </c>
      <c r="B575" s="29">
        <f t="shared" si="85"/>
        <v>0</v>
      </c>
      <c r="C575" s="9" t="str">
        <f>IF(D575=0,"-",IF('New Lease Yearly'!$H$4="Yearly",EDATE(C574,12),IF('New Lease Yearly'!$H$4="Quarterly",EDATE(C574,3),EDATE(C574,1))))</f>
        <v>-</v>
      </c>
      <c r="D575" s="54">
        <f>IF(A575&gt;'New Lease Yearly'!$E$4,0,'New Lease Yearly'!$G$4)*((1+$M$4)^(((((IF($H$4="Yearly",ROUNDDOWN(IF(A575-($N$4)&lt;0,0,((A575-($N$4)/(($N$4))))/($N$4)),0),IF($H$4="Monthly",ROUNDDOWN(IF(A575-($N$4*12)&lt;0,0,((A575-(12*$N$4)/((12*$N$4))))/($N$4*12)),0),ROUNDDOWN(IF(A575-($N$4*4)&lt;0,0,((A575-(4*$N$4)/((4*$N$4))))/($N$4*4)),0)))))))))+(IF(A575=$E$4,$J$4,0))</f>
        <v>0</v>
      </c>
      <c r="E575" s="49">
        <f>IF(D575=0,0,1/((1+IF('New Lease Yearly'!$H$4="Yearly",'New Lease Yearly'!$D$4,IF('New Lease Yearly'!$H$4="Quarterly",'New Lease Yearly'!$D$4/4,'New Lease Yearly'!$D$4/12)))^IF($E$17=1,A574,A575)))</f>
        <v>0</v>
      </c>
      <c r="F575" s="55">
        <f t="shared" si="86"/>
        <v>0</v>
      </c>
      <c r="G575" s="56"/>
      <c r="H575" s="38">
        <f t="shared" si="92"/>
        <v>559</v>
      </c>
      <c r="I575" s="9" t="str">
        <f t="shared" si="87"/>
        <v>-</v>
      </c>
      <c r="J575" s="47">
        <f>IF(H575&gt;'New Lease Yearly'!$E$4,0,M574)</f>
        <v>0</v>
      </c>
      <c r="K575" s="47">
        <f>IF(IF('New Lease Yearly'!$H$4="Yearly",J575*'New Lease Yearly'!$D$4,IF('New Lease Yearly'!$H$4="Quarterly",J575*('New Lease Yearly'!$D$4/4),J575*'New Lease Yearly'!$D$4/12))&gt;0,IF('New Lease Yearly'!$H$4="Yearly",J575*'New Lease Yearly'!$D$4,IF('New Lease Yearly'!$H$4="Quarterly",J575*('New Lease Yearly'!$D$4/4),J575*'New Lease Yearly'!$D$4/12)),-L575-J575)</f>
        <v>0</v>
      </c>
      <c r="L575" s="47">
        <f t="shared" si="88"/>
        <v>0</v>
      </c>
      <c r="M575" s="47">
        <f t="shared" si="89"/>
        <v>0</v>
      </c>
      <c r="N575" s="57"/>
      <c r="O575" s="38">
        <v>237</v>
      </c>
      <c r="P575" s="58">
        <f t="shared" si="93"/>
        <v>247637</v>
      </c>
      <c r="Q575" s="47">
        <f t="shared" si="94"/>
        <v>0</v>
      </c>
      <c r="R575" s="47">
        <f>IF(S574&lt;1,0,-'New Lease Yearly'!$K$4/'New Lease Yearly'!$L$4)</f>
        <v>0</v>
      </c>
      <c r="S575" s="47">
        <f t="shared" si="90"/>
        <v>0</v>
      </c>
      <c r="AE575"/>
      <c r="AF575" s="6"/>
    </row>
    <row r="576" spans="1:32" x14ac:dyDescent="0.25">
      <c r="A576" s="53">
        <f t="shared" si="91"/>
        <v>560</v>
      </c>
      <c r="B576" s="29">
        <f t="shared" si="85"/>
        <v>0</v>
      </c>
      <c r="C576" s="9" t="str">
        <f>IF(D576=0,"-",IF('New Lease Yearly'!$H$4="Yearly",EDATE(C575,12),IF('New Lease Yearly'!$H$4="Quarterly",EDATE(C575,3),EDATE(C575,1))))</f>
        <v>-</v>
      </c>
      <c r="D576" s="54">
        <f>IF(A576&gt;'New Lease Yearly'!$E$4,0,'New Lease Yearly'!$G$4)*((1+$M$4)^(((((IF($H$4="Yearly",ROUNDDOWN(IF(A576-($N$4)&lt;0,0,((A576-($N$4)/(($N$4))))/($N$4)),0),IF($H$4="Monthly",ROUNDDOWN(IF(A576-($N$4*12)&lt;0,0,((A576-(12*$N$4)/((12*$N$4))))/($N$4*12)),0),ROUNDDOWN(IF(A576-($N$4*4)&lt;0,0,((A576-(4*$N$4)/((4*$N$4))))/($N$4*4)),0)))))))))+(IF(A576=$E$4,$J$4,0))</f>
        <v>0</v>
      </c>
      <c r="E576" s="49">
        <f>IF(D576=0,0,1/((1+IF('New Lease Yearly'!$H$4="Yearly",'New Lease Yearly'!$D$4,IF('New Lease Yearly'!$H$4="Quarterly",'New Lease Yearly'!$D$4/4,'New Lease Yearly'!$D$4/12)))^IF($E$17=1,A575,A576)))</f>
        <v>0</v>
      </c>
      <c r="F576" s="55">
        <f t="shared" si="86"/>
        <v>0</v>
      </c>
      <c r="G576" s="56"/>
      <c r="H576" s="38">
        <f t="shared" si="92"/>
        <v>560</v>
      </c>
      <c r="I576" s="9" t="str">
        <f t="shared" si="87"/>
        <v>-</v>
      </c>
      <c r="J576" s="47">
        <f>IF(H576&gt;'New Lease Yearly'!$E$4,0,M575)</f>
        <v>0</v>
      </c>
      <c r="K576" s="47">
        <f>IF(IF('New Lease Yearly'!$H$4="Yearly",J576*'New Lease Yearly'!$D$4,IF('New Lease Yearly'!$H$4="Quarterly",J576*('New Lease Yearly'!$D$4/4),J576*'New Lease Yearly'!$D$4/12))&gt;0,IF('New Lease Yearly'!$H$4="Yearly",J576*'New Lease Yearly'!$D$4,IF('New Lease Yearly'!$H$4="Quarterly",J576*('New Lease Yearly'!$D$4/4),J576*'New Lease Yearly'!$D$4/12)),-L576-J576)</f>
        <v>0</v>
      </c>
      <c r="L576" s="47">
        <f t="shared" si="88"/>
        <v>0</v>
      </c>
      <c r="M576" s="47">
        <f t="shared" si="89"/>
        <v>0</v>
      </c>
      <c r="N576" s="57"/>
      <c r="O576" s="38">
        <v>237</v>
      </c>
      <c r="P576" s="58">
        <f t="shared" si="93"/>
        <v>248002</v>
      </c>
      <c r="Q576" s="47">
        <f t="shared" si="94"/>
        <v>0</v>
      </c>
      <c r="R576" s="47">
        <f>IF(S575&lt;1,0,-'New Lease Yearly'!$K$4/'New Lease Yearly'!$L$4)</f>
        <v>0</v>
      </c>
      <c r="S576" s="47">
        <f t="shared" si="90"/>
        <v>0</v>
      </c>
      <c r="AE576"/>
      <c r="AF576" s="6"/>
    </row>
    <row r="577" spans="1:32" x14ac:dyDescent="0.25">
      <c r="A577" s="53">
        <f t="shared" si="91"/>
        <v>561</v>
      </c>
      <c r="B577" s="29">
        <f t="shared" si="85"/>
        <v>0</v>
      </c>
      <c r="C577" s="9" t="str">
        <f>IF(D577=0,"-",IF('New Lease Yearly'!$H$4="Yearly",EDATE(C576,12),IF('New Lease Yearly'!$H$4="Quarterly",EDATE(C576,3),EDATE(C576,1))))</f>
        <v>-</v>
      </c>
      <c r="D577" s="54">
        <f>IF(A577&gt;'New Lease Yearly'!$E$4,0,'New Lease Yearly'!$G$4)*((1+$M$4)^(((((IF($H$4="Yearly",ROUNDDOWN(IF(A577-($N$4)&lt;0,0,((A577-($N$4)/(($N$4))))/($N$4)),0),IF($H$4="Monthly",ROUNDDOWN(IF(A577-($N$4*12)&lt;0,0,((A577-(12*$N$4)/((12*$N$4))))/($N$4*12)),0),ROUNDDOWN(IF(A577-($N$4*4)&lt;0,0,((A577-(4*$N$4)/((4*$N$4))))/($N$4*4)),0)))))))))+(IF(A577=$E$4,$J$4,0))</f>
        <v>0</v>
      </c>
      <c r="E577" s="49">
        <f>IF(D577=0,0,1/((1+IF('New Lease Yearly'!$H$4="Yearly",'New Lease Yearly'!$D$4,IF('New Lease Yearly'!$H$4="Quarterly",'New Lease Yearly'!$D$4/4,'New Lease Yearly'!$D$4/12)))^IF($E$17=1,A576,A577)))</f>
        <v>0</v>
      </c>
      <c r="F577" s="55">
        <f t="shared" si="86"/>
        <v>0</v>
      </c>
      <c r="G577" s="56"/>
      <c r="H577" s="38">
        <f t="shared" si="92"/>
        <v>561</v>
      </c>
      <c r="I577" s="9" t="str">
        <f t="shared" si="87"/>
        <v>-</v>
      </c>
      <c r="J577" s="47">
        <f>IF(H577&gt;'New Lease Yearly'!$E$4,0,M576)</f>
        <v>0</v>
      </c>
      <c r="K577" s="47">
        <f>IF(IF('New Lease Yearly'!$H$4="Yearly",J577*'New Lease Yearly'!$D$4,IF('New Lease Yearly'!$H$4="Quarterly",J577*('New Lease Yearly'!$D$4/4),J577*'New Lease Yearly'!$D$4/12))&gt;0,IF('New Lease Yearly'!$H$4="Yearly",J577*'New Lease Yearly'!$D$4,IF('New Lease Yearly'!$H$4="Quarterly",J577*('New Lease Yearly'!$D$4/4),J577*'New Lease Yearly'!$D$4/12)),-L577-J577)</f>
        <v>0</v>
      </c>
      <c r="L577" s="47">
        <f t="shared" si="88"/>
        <v>0</v>
      </c>
      <c r="M577" s="47">
        <f t="shared" si="89"/>
        <v>0</v>
      </c>
      <c r="N577" s="57"/>
      <c r="O577" s="38">
        <v>237</v>
      </c>
      <c r="P577" s="58">
        <f t="shared" si="93"/>
        <v>248367</v>
      </c>
      <c r="Q577" s="47">
        <f t="shared" si="94"/>
        <v>0</v>
      </c>
      <c r="R577" s="47">
        <f>IF(S576&lt;1,0,-'New Lease Yearly'!$K$4/'New Lease Yearly'!$L$4)</f>
        <v>0</v>
      </c>
      <c r="S577" s="47">
        <f t="shared" si="90"/>
        <v>0</v>
      </c>
      <c r="AE577"/>
      <c r="AF577" s="6"/>
    </row>
    <row r="578" spans="1:32" x14ac:dyDescent="0.25">
      <c r="A578" s="53">
        <f t="shared" si="91"/>
        <v>562</v>
      </c>
      <c r="B578" s="29">
        <f t="shared" si="85"/>
        <v>0</v>
      </c>
      <c r="C578" s="9" t="str">
        <f>IF(D578=0,"-",IF('New Lease Yearly'!$H$4="Yearly",EDATE(C577,12),IF('New Lease Yearly'!$H$4="Quarterly",EDATE(C577,3),EDATE(C577,1))))</f>
        <v>-</v>
      </c>
      <c r="D578" s="54">
        <f>IF(A578&gt;'New Lease Yearly'!$E$4,0,'New Lease Yearly'!$G$4)*((1+$M$4)^(((((IF($H$4="Yearly",ROUNDDOWN(IF(A578-($N$4)&lt;0,0,((A578-($N$4)/(($N$4))))/($N$4)),0),IF($H$4="Monthly",ROUNDDOWN(IF(A578-($N$4*12)&lt;0,0,((A578-(12*$N$4)/((12*$N$4))))/($N$4*12)),0),ROUNDDOWN(IF(A578-($N$4*4)&lt;0,0,((A578-(4*$N$4)/((4*$N$4))))/($N$4*4)),0)))))))))+(IF(A578=$E$4,$J$4,0))</f>
        <v>0</v>
      </c>
      <c r="E578" s="49">
        <f>IF(D578=0,0,1/((1+IF('New Lease Yearly'!$H$4="Yearly",'New Lease Yearly'!$D$4,IF('New Lease Yearly'!$H$4="Quarterly",'New Lease Yearly'!$D$4/4,'New Lease Yearly'!$D$4/12)))^IF($E$17=1,A577,A578)))</f>
        <v>0</v>
      </c>
      <c r="F578" s="55">
        <f t="shared" si="86"/>
        <v>0</v>
      </c>
      <c r="G578" s="56"/>
      <c r="H578" s="38">
        <f t="shared" si="92"/>
        <v>562</v>
      </c>
      <c r="I578" s="9" t="str">
        <f t="shared" si="87"/>
        <v>-</v>
      </c>
      <c r="J578" s="47">
        <f>IF(H578&gt;'New Lease Yearly'!$E$4,0,M577)</f>
        <v>0</v>
      </c>
      <c r="K578" s="47">
        <f>IF(IF('New Lease Yearly'!$H$4="Yearly",J578*'New Lease Yearly'!$D$4,IF('New Lease Yearly'!$H$4="Quarterly",J578*('New Lease Yearly'!$D$4/4),J578*'New Lease Yearly'!$D$4/12))&gt;0,IF('New Lease Yearly'!$H$4="Yearly",J578*'New Lease Yearly'!$D$4,IF('New Lease Yearly'!$H$4="Quarterly",J578*('New Lease Yearly'!$D$4/4),J578*'New Lease Yearly'!$D$4/12)),-L578-J578)</f>
        <v>0</v>
      </c>
      <c r="L578" s="47">
        <f t="shared" si="88"/>
        <v>0</v>
      </c>
      <c r="M578" s="47">
        <f t="shared" si="89"/>
        <v>0</v>
      </c>
      <c r="N578" s="57"/>
      <c r="O578" s="38">
        <v>237</v>
      </c>
      <c r="P578" s="58">
        <f t="shared" si="93"/>
        <v>248733</v>
      </c>
      <c r="Q578" s="47">
        <f t="shared" si="94"/>
        <v>0</v>
      </c>
      <c r="R578" s="47">
        <f>IF(S577&lt;1,0,-'New Lease Yearly'!$K$4/'New Lease Yearly'!$L$4)</f>
        <v>0</v>
      </c>
      <c r="S578" s="47">
        <f t="shared" si="90"/>
        <v>0</v>
      </c>
      <c r="AE578"/>
      <c r="AF578" s="6"/>
    </row>
    <row r="579" spans="1:32" x14ac:dyDescent="0.25">
      <c r="A579" s="53">
        <f t="shared" si="91"/>
        <v>563</v>
      </c>
      <c r="B579" s="29">
        <f t="shared" si="85"/>
        <v>0</v>
      </c>
      <c r="C579" s="9" t="str">
        <f>IF(D579=0,"-",IF('New Lease Yearly'!$H$4="Yearly",EDATE(C578,12),IF('New Lease Yearly'!$H$4="Quarterly",EDATE(C578,3),EDATE(C578,1))))</f>
        <v>-</v>
      </c>
      <c r="D579" s="54">
        <f>IF(A579&gt;'New Lease Yearly'!$E$4,0,'New Lease Yearly'!$G$4)*((1+$M$4)^(((((IF($H$4="Yearly",ROUNDDOWN(IF(A579-($N$4)&lt;0,0,((A579-($N$4)/(($N$4))))/($N$4)),0),IF($H$4="Monthly",ROUNDDOWN(IF(A579-($N$4*12)&lt;0,0,((A579-(12*$N$4)/((12*$N$4))))/($N$4*12)),0),ROUNDDOWN(IF(A579-($N$4*4)&lt;0,0,((A579-(4*$N$4)/((4*$N$4))))/($N$4*4)),0)))))))))+(IF(A579=$E$4,$J$4,0))</f>
        <v>0</v>
      </c>
      <c r="E579" s="49">
        <f>IF(D579=0,0,1/((1+IF('New Lease Yearly'!$H$4="Yearly",'New Lease Yearly'!$D$4,IF('New Lease Yearly'!$H$4="Quarterly",'New Lease Yearly'!$D$4/4,'New Lease Yearly'!$D$4/12)))^IF($E$17=1,A578,A579)))</f>
        <v>0</v>
      </c>
      <c r="F579" s="55">
        <f t="shared" si="86"/>
        <v>0</v>
      </c>
      <c r="G579" s="56"/>
      <c r="H579" s="38">
        <f t="shared" si="92"/>
        <v>563</v>
      </c>
      <c r="I579" s="9" t="str">
        <f t="shared" si="87"/>
        <v>-</v>
      </c>
      <c r="J579" s="47">
        <f>IF(H579&gt;'New Lease Yearly'!$E$4,0,M578)</f>
        <v>0</v>
      </c>
      <c r="K579" s="47">
        <f>IF(IF('New Lease Yearly'!$H$4="Yearly",J579*'New Lease Yearly'!$D$4,IF('New Lease Yearly'!$H$4="Quarterly",J579*('New Lease Yearly'!$D$4/4),J579*'New Lease Yearly'!$D$4/12))&gt;0,IF('New Lease Yearly'!$H$4="Yearly",J579*'New Lease Yearly'!$D$4,IF('New Lease Yearly'!$H$4="Quarterly",J579*('New Lease Yearly'!$D$4/4),J579*'New Lease Yearly'!$D$4/12)),-L579-J579)</f>
        <v>0</v>
      </c>
      <c r="L579" s="47">
        <f t="shared" si="88"/>
        <v>0</v>
      </c>
      <c r="M579" s="47">
        <f t="shared" si="89"/>
        <v>0</v>
      </c>
      <c r="N579" s="57"/>
      <c r="O579" s="38">
        <v>237</v>
      </c>
      <c r="P579" s="58">
        <f t="shared" si="93"/>
        <v>249098</v>
      </c>
      <c r="Q579" s="47">
        <f t="shared" si="94"/>
        <v>0</v>
      </c>
      <c r="R579" s="47">
        <f>IF(S578&lt;1,0,-'New Lease Yearly'!$K$4/'New Lease Yearly'!$L$4)</f>
        <v>0</v>
      </c>
      <c r="S579" s="47">
        <f t="shared" si="90"/>
        <v>0</v>
      </c>
      <c r="AE579"/>
      <c r="AF579" s="6"/>
    </row>
    <row r="580" spans="1:32" x14ac:dyDescent="0.25">
      <c r="A580" s="53">
        <f t="shared" si="91"/>
        <v>564</v>
      </c>
      <c r="B580" s="29">
        <f t="shared" si="85"/>
        <v>0</v>
      </c>
      <c r="C580" s="9" t="str">
        <f>IF(D580=0,"-",IF('New Lease Yearly'!$H$4="Yearly",EDATE(C579,12),IF('New Lease Yearly'!$H$4="Quarterly",EDATE(C579,3),EDATE(C579,1))))</f>
        <v>-</v>
      </c>
      <c r="D580" s="54">
        <f>IF(A580&gt;'New Lease Yearly'!$E$4,0,'New Lease Yearly'!$G$4)*((1+$M$4)^(((((IF($H$4="Yearly",ROUNDDOWN(IF(A580-($N$4)&lt;0,0,((A580-($N$4)/(($N$4))))/($N$4)),0),IF($H$4="Monthly",ROUNDDOWN(IF(A580-($N$4*12)&lt;0,0,((A580-(12*$N$4)/((12*$N$4))))/($N$4*12)),0),ROUNDDOWN(IF(A580-($N$4*4)&lt;0,0,((A580-(4*$N$4)/((4*$N$4))))/($N$4*4)),0)))))))))+(IF(A580=$E$4,$J$4,0))</f>
        <v>0</v>
      </c>
      <c r="E580" s="49">
        <f>IF(D580=0,0,1/((1+IF('New Lease Yearly'!$H$4="Yearly",'New Lease Yearly'!$D$4,IF('New Lease Yearly'!$H$4="Quarterly",'New Lease Yearly'!$D$4/4,'New Lease Yearly'!$D$4/12)))^IF($E$17=1,A579,A580)))</f>
        <v>0</v>
      </c>
      <c r="F580" s="55">
        <f t="shared" si="86"/>
        <v>0</v>
      </c>
      <c r="G580" s="56"/>
      <c r="H580" s="38">
        <f t="shared" si="92"/>
        <v>564</v>
      </c>
      <c r="I580" s="9" t="str">
        <f t="shared" si="87"/>
        <v>-</v>
      </c>
      <c r="J580" s="47">
        <f>IF(H580&gt;'New Lease Yearly'!$E$4,0,M579)</f>
        <v>0</v>
      </c>
      <c r="K580" s="47">
        <f>IF(IF('New Lease Yearly'!$H$4="Yearly",J580*'New Lease Yearly'!$D$4,IF('New Lease Yearly'!$H$4="Quarterly",J580*('New Lease Yearly'!$D$4/4),J580*'New Lease Yearly'!$D$4/12))&gt;0,IF('New Lease Yearly'!$H$4="Yearly",J580*'New Lease Yearly'!$D$4,IF('New Lease Yearly'!$H$4="Quarterly",J580*('New Lease Yearly'!$D$4/4),J580*'New Lease Yearly'!$D$4/12)),-L580-J580)</f>
        <v>0</v>
      </c>
      <c r="L580" s="47">
        <f t="shared" si="88"/>
        <v>0</v>
      </c>
      <c r="M580" s="47">
        <f t="shared" si="89"/>
        <v>0</v>
      </c>
      <c r="N580" s="57"/>
      <c r="O580" s="38">
        <v>237</v>
      </c>
      <c r="P580" s="58">
        <f t="shared" si="93"/>
        <v>249463</v>
      </c>
      <c r="Q580" s="47">
        <f t="shared" si="94"/>
        <v>0</v>
      </c>
      <c r="R580" s="47">
        <f>IF(S579&lt;1,0,-'New Lease Yearly'!$K$4/'New Lease Yearly'!$L$4)</f>
        <v>0</v>
      </c>
      <c r="S580" s="47">
        <f t="shared" si="90"/>
        <v>0</v>
      </c>
      <c r="AE580"/>
      <c r="AF580" s="6"/>
    </row>
    <row r="581" spans="1:32" x14ac:dyDescent="0.25">
      <c r="A581" s="53">
        <f t="shared" si="91"/>
        <v>565</v>
      </c>
      <c r="B581" s="29">
        <f t="shared" si="85"/>
        <v>0</v>
      </c>
      <c r="C581" s="9" t="str">
        <f>IF(D581=0,"-",IF('New Lease Yearly'!$H$4="Yearly",EDATE(C580,12),IF('New Lease Yearly'!$H$4="Quarterly",EDATE(C580,3),EDATE(C580,1))))</f>
        <v>-</v>
      </c>
      <c r="D581" s="54">
        <f>IF(A581&gt;'New Lease Yearly'!$E$4,0,'New Lease Yearly'!$G$4)*((1+$M$4)^(((((IF($H$4="Yearly",ROUNDDOWN(IF(A581-($N$4)&lt;0,0,((A581-($N$4)/(($N$4))))/($N$4)),0),IF($H$4="Monthly",ROUNDDOWN(IF(A581-($N$4*12)&lt;0,0,((A581-(12*$N$4)/((12*$N$4))))/($N$4*12)),0),ROUNDDOWN(IF(A581-($N$4*4)&lt;0,0,((A581-(4*$N$4)/((4*$N$4))))/($N$4*4)),0)))))))))+(IF(A581=$E$4,$J$4,0))</f>
        <v>0</v>
      </c>
      <c r="E581" s="49">
        <f>IF(D581=0,0,1/((1+IF('New Lease Yearly'!$H$4="Yearly",'New Lease Yearly'!$D$4,IF('New Lease Yearly'!$H$4="Quarterly",'New Lease Yearly'!$D$4/4,'New Lease Yearly'!$D$4/12)))^IF($E$17=1,A580,A581)))</f>
        <v>0</v>
      </c>
      <c r="F581" s="55">
        <f t="shared" si="86"/>
        <v>0</v>
      </c>
      <c r="G581" s="56"/>
      <c r="H581" s="38">
        <f t="shared" si="92"/>
        <v>565</v>
      </c>
      <c r="I581" s="9" t="str">
        <f t="shared" si="87"/>
        <v>-</v>
      </c>
      <c r="J581" s="47">
        <f>IF(H581&gt;'New Lease Yearly'!$E$4,0,M580)</f>
        <v>0</v>
      </c>
      <c r="K581" s="47">
        <f>IF(IF('New Lease Yearly'!$H$4="Yearly",J581*'New Lease Yearly'!$D$4,IF('New Lease Yearly'!$H$4="Quarterly",J581*('New Lease Yearly'!$D$4/4),J581*'New Lease Yearly'!$D$4/12))&gt;0,IF('New Lease Yearly'!$H$4="Yearly",J581*'New Lease Yearly'!$D$4,IF('New Lease Yearly'!$H$4="Quarterly",J581*('New Lease Yearly'!$D$4/4),J581*'New Lease Yearly'!$D$4/12)),-L581-J581)</f>
        <v>0</v>
      </c>
      <c r="L581" s="47">
        <f t="shared" si="88"/>
        <v>0</v>
      </c>
      <c r="M581" s="47">
        <f t="shared" si="89"/>
        <v>0</v>
      </c>
      <c r="N581" s="57"/>
      <c r="O581" s="38">
        <v>237</v>
      </c>
      <c r="P581" s="58">
        <f t="shared" si="93"/>
        <v>249828</v>
      </c>
      <c r="Q581" s="47">
        <f t="shared" si="94"/>
        <v>0</v>
      </c>
      <c r="R581" s="47">
        <f>IF(S580&lt;1,0,-'New Lease Yearly'!$K$4/'New Lease Yearly'!$L$4)</f>
        <v>0</v>
      </c>
      <c r="S581" s="47">
        <f t="shared" si="90"/>
        <v>0</v>
      </c>
      <c r="AE581"/>
      <c r="AF581" s="6"/>
    </row>
    <row r="582" spans="1:32" x14ac:dyDescent="0.25">
      <c r="A582" s="53">
        <f t="shared" si="91"/>
        <v>566</v>
      </c>
      <c r="B582" s="29">
        <f t="shared" si="85"/>
        <v>0</v>
      </c>
      <c r="C582" s="9" t="str">
        <f>IF(D582=0,"-",IF('New Lease Yearly'!$H$4="Yearly",EDATE(C581,12),IF('New Lease Yearly'!$H$4="Quarterly",EDATE(C581,3),EDATE(C581,1))))</f>
        <v>-</v>
      </c>
      <c r="D582" s="54">
        <f>IF(A582&gt;'New Lease Yearly'!$E$4,0,'New Lease Yearly'!$G$4)*((1+$M$4)^(((((IF($H$4="Yearly",ROUNDDOWN(IF(A582-($N$4)&lt;0,0,((A582-($N$4)/(($N$4))))/($N$4)),0),IF($H$4="Monthly",ROUNDDOWN(IF(A582-($N$4*12)&lt;0,0,((A582-(12*$N$4)/((12*$N$4))))/($N$4*12)),0),ROUNDDOWN(IF(A582-($N$4*4)&lt;0,0,((A582-(4*$N$4)/((4*$N$4))))/($N$4*4)),0)))))))))+(IF(A582=$E$4,$J$4,0))</f>
        <v>0</v>
      </c>
      <c r="E582" s="49">
        <f>IF(D582=0,0,1/((1+IF('New Lease Yearly'!$H$4="Yearly",'New Lease Yearly'!$D$4,IF('New Lease Yearly'!$H$4="Quarterly",'New Lease Yearly'!$D$4/4,'New Lease Yearly'!$D$4/12)))^IF($E$17=1,A581,A582)))</f>
        <v>0</v>
      </c>
      <c r="F582" s="55">
        <f t="shared" si="86"/>
        <v>0</v>
      </c>
      <c r="G582" s="56"/>
      <c r="H582" s="38">
        <f t="shared" si="92"/>
        <v>566</v>
      </c>
      <c r="I582" s="9" t="str">
        <f t="shared" si="87"/>
        <v>-</v>
      </c>
      <c r="J582" s="47">
        <f>IF(H582&gt;'New Lease Yearly'!$E$4,0,M581)</f>
        <v>0</v>
      </c>
      <c r="K582" s="47">
        <f>IF(IF('New Lease Yearly'!$H$4="Yearly",J582*'New Lease Yearly'!$D$4,IF('New Lease Yearly'!$H$4="Quarterly",J582*('New Lease Yearly'!$D$4/4),J582*'New Lease Yearly'!$D$4/12))&gt;0,IF('New Lease Yearly'!$H$4="Yearly",J582*'New Lease Yearly'!$D$4,IF('New Lease Yearly'!$H$4="Quarterly",J582*('New Lease Yearly'!$D$4/4),J582*'New Lease Yearly'!$D$4/12)),-L582-J582)</f>
        <v>0</v>
      </c>
      <c r="L582" s="47">
        <f t="shared" si="88"/>
        <v>0</v>
      </c>
      <c r="M582" s="47">
        <f t="shared" si="89"/>
        <v>0</v>
      </c>
      <c r="N582" s="57"/>
      <c r="O582" s="38">
        <v>237</v>
      </c>
      <c r="P582" s="58">
        <f t="shared" si="93"/>
        <v>250194</v>
      </c>
      <c r="Q582" s="47">
        <f t="shared" si="94"/>
        <v>0</v>
      </c>
      <c r="R582" s="47">
        <f>IF(S581&lt;1,0,-'New Lease Yearly'!$K$4/'New Lease Yearly'!$L$4)</f>
        <v>0</v>
      </c>
      <c r="S582" s="47">
        <f t="shared" si="90"/>
        <v>0</v>
      </c>
      <c r="AE582"/>
      <c r="AF582" s="6"/>
    </row>
    <row r="583" spans="1:32" x14ac:dyDescent="0.25">
      <c r="A583" s="53">
        <f t="shared" si="91"/>
        <v>567</v>
      </c>
      <c r="B583" s="29">
        <f t="shared" si="85"/>
        <v>0</v>
      </c>
      <c r="C583" s="9" t="str">
        <f>IF(D583=0,"-",IF('New Lease Yearly'!$H$4="Yearly",EDATE(C582,12),IF('New Lease Yearly'!$H$4="Quarterly",EDATE(C582,3),EDATE(C582,1))))</f>
        <v>-</v>
      </c>
      <c r="D583" s="54">
        <f>IF(A583&gt;'New Lease Yearly'!$E$4,0,'New Lease Yearly'!$G$4)*((1+$M$4)^(((((IF($H$4="Yearly",ROUNDDOWN(IF(A583-($N$4)&lt;0,0,((A583-($N$4)/(($N$4))))/($N$4)),0),IF($H$4="Monthly",ROUNDDOWN(IF(A583-($N$4*12)&lt;0,0,((A583-(12*$N$4)/((12*$N$4))))/($N$4*12)),0),ROUNDDOWN(IF(A583-($N$4*4)&lt;0,0,((A583-(4*$N$4)/((4*$N$4))))/($N$4*4)),0)))))))))+(IF(A583=$E$4,$J$4,0))</f>
        <v>0</v>
      </c>
      <c r="E583" s="49">
        <f>IF(D583=0,0,1/((1+IF('New Lease Yearly'!$H$4="Yearly",'New Lease Yearly'!$D$4,IF('New Lease Yearly'!$H$4="Quarterly",'New Lease Yearly'!$D$4/4,'New Lease Yearly'!$D$4/12)))^IF($E$17=1,A582,A583)))</f>
        <v>0</v>
      </c>
      <c r="F583" s="55">
        <f t="shared" si="86"/>
        <v>0</v>
      </c>
      <c r="G583" s="56"/>
      <c r="H583" s="38">
        <f t="shared" si="92"/>
        <v>567</v>
      </c>
      <c r="I583" s="9" t="str">
        <f t="shared" si="87"/>
        <v>-</v>
      </c>
      <c r="J583" s="47">
        <f>IF(H583&gt;'New Lease Yearly'!$E$4,0,M582)</f>
        <v>0</v>
      </c>
      <c r="K583" s="47">
        <f>IF(IF('New Lease Yearly'!$H$4="Yearly",J583*'New Lease Yearly'!$D$4,IF('New Lease Yearly'!$H$4="Quarterly",J583*('New Lease Yearly'!$D$4/4),J583*'New Lease Yearly'!$D$4/12))&gt;0,IF('New Lease Yearly'!$H$4="Yearly",J583*'New Lease Yearly'!$D$4,IF('New Lease Yearly'!$H$4="Quarterly",J583*('New Lease Yearly'!$D$4/4),J583*'New Lease Yearly'!$D$4/12)),-L583-J583)</f>
        <v>0</v>
      </c>
      <c r="L583" s="47">
        <f t="shared" si="88"/>
        <v>0</v>
      </c>
      <c r="M583" s="47">
        <f t="shared" si="89"/>
        <v>0</v>
      </c>
      <c r="N583" s="57"/>
      <c r="O583" s="38">
        <v>237</v>
      </c>
      <c r="P583" s="58">
        <f t="shared" si="93"/>
        <v>250559</v>
      </c>
      <c r="Q583" s="47">
        <f t="shared" si="94"/>
        <v>0</v>
      </c>
      <c r="R583" s="47">
        <f>IF(S582&lt;1,0,-'New Lease Yearly'!$K$4/'New Lease Yearly'!$L$4)</f>
        <v>0</v>
      </c>
      <c r="S583" s="47">
        <f t="shared" si="90"/>
        <v>0</v>
      </c>
      <c r="AE583"/>
      <c r="AF583" s="6"/>
    </row>
    <row r="584" spans="1:32" x14ac:dyDescent="0.25">
      <c r="A584" s="53">
        <f t="shared" si="91"/>
        <v>568</v>
      </c>
      <c r="B584" s="29">
        <f t="shared" si="85"/>
        <v>0</v>
      </c>
      <c r="C584" s="9" t="str">
        <f>IF(D584=0,"-",IF('New Lease Yearly'!$H$4="Yearly",EDATE(C583,12),IF('New Lease Yearly'!$H$4="Quarterly",EDATE(C583,3),EDATE(C583,1))))</f>
        <v>-</v>
      </c>
      <c r="D584" s="54">
        <f>IF(A584&gt;'New Lease Yearly'!$E$4,0,'New Lease Yearly'!$G$4)*((1+$M$4)^(((((IF($H$4="Yearly",ROUNDDOWN(IF(A584-($N$4)&lt;0,0,((A584-($N$4)/(($N$4))))/($N$4)),0),IF($H$4="Monthly",ROUNDDOWN(IF(A584-($N$4*12)&lt;0,0,((A584-(12*$N$4)/((12*$N$4))))/($N$4*12)),0),ROUNDDOWN(IF(A584-($N$4*4)&lt;0,0,((A584-(4*$N$4)/((4*$N$4))))/($N$4*4)),0)))))))))+(IF(A584=$E$4,$J$4,0))</f>
        <v>0</v>
      </c>
      <c r="E584" s="49">
        <f>IF(D584=0,0,1/((1+IF('New Lease Yearly'!$H$4="Yearly",'New Lease Yearly'!$D$4,IF('New Lease Yearly'!$H$4="Quarterly",'New Lease Yearly'!$D$4/4,'New Lease Yearly'!$D$4/12)))^IF($E$17=1,A583,A584)))</f>
        <v>0</v>
      </c>
      <c r="F584" s="55">
        <f t="shared" si="86"/>
        <v>0</v>
      </c>
      <c r="G584" s="56"/>
      <c r="H584" s="38">
        <f t="shared" si="92"/>
        <v>568</v>
      </c>
      <c r="I584" s="9" t="str">
        <f t="shared" si="87"/>
        <v>-</v>
      </c>
      <c r="J584" s="47">
        <f>IF(H584&gt;'New Lease Yearly'!$E$4,0,M583)</f>
        <v>0</v>
      </c>
      <c r="K584" s="47">
        <f>IF(IF('New Lease Yearly'!$H$4="Yearly",J584*'New Lease Yearly'!$D$4,IF('New Lease Yearly'!$H$4="Quarterly",J584*('New Lease Yearly'!$D$4/4),J584*'New Lease Yearly'!$D$4/12))&gt;0,IF('New Lease Yearly'!$H$4="Yearly",J584*'New Lease Yearly'!$D$4,IF('New Lease Yearly'!$H$4="Quarterly",J584*('New Lease Yearly'!$D$4/4),J584*'New Lease Yearly'!$D$4/12)),-L584-J584)</f>
        <v>0</v>
      </c>
      <c r="L584" s="47">
        <f t="shared" si="88"/>
        <v>0</v>
      </c>
      <c r="M584" s="47">
        <f t="shared" si="89"/>
        <v>0</v>
      </c>
      <c r="N584" s="57"/>
      <c r="O584" s="38">
        <v>237</v>
      </c>
      <c r="P584" s="58">
        <f t="shared" si="93"/>
        <v>250924</v>
      </c>
      <c r="Q584" s="47">
        <f t="shared" si="94"/>
        <v>0</v>
      </c>
      <c r="R584" s="47">
        <f>IF(S583&lt;1,0,-'New Lease Yearly'!$K$4/'New Lease Yearly'!$L$4)</f>
        <v>0</v>
      </c>
      <c r="S584" s="47">
        <f t="shared" si="90"/>
        <v>0</v>
      </c>
      <c r="AE584"/>
      <c r="AF584" s="6"/>
    </row>
    <row r="585" spans="1:32" x14ac:dyDescent="0.25">
      <c r="A585" s="53">
        <f t="shared" si="91"/>
        <v>569</v>
      </c>
      <c r="B585" s="29">
        <f t="shared" si="85"/>
        <v>0</v>
      </c>
      <c r="C585" s="9" t="str">
        <f>IF(D585=0,"-",IF('New Lease Yearly'!$H$4="Yearly",EDATE(C584,12),IF('New Lease Yearly'!$H$4="Quarterly",EDATE(C584,3),EDATE(C584,1))))</f>
        <v>-</v>
      </c>
      <c r="D585" s="54">
        <f>IF(A585&gt;'New Lease Yearly'!$E$4,0,'New Lease Yearly'!$G$4)*((1+$M$4)^(((((IF($H$4="Yearly",ROUNDDOWN(IF(A585-($N$4)&lt;0,0,((A585-($N$4)/(($N$4))))/($N$4)),0),IF($H$4="Monthly",ROUNDDOWN(IF(A585-($N$4*12)&lt;0,0,((A585-(12*$N$4)/((12*$N$4))))/($N$4*12)),0),ROUNDDOWN(IF(A585-($N$4*4)&lt;0,0,((A585-(4*$N$4)/((4*$N$4))))/($N$4*4)),0)))))))))+(IF(A585=$E$4,$J$4,0))</f>
        <v>0</v>
      </c>
      <c r="E585" s="49">
        <f>IF(D585=0,0,1/((1+IF('New Lease Yearly'!$H$4="Yearly",'New Lease Yearly'!$D$4,IF('New Lease Yearly'!$H$4="Quarterly",'New Lease Yearly'!$D$4/4,'New Lease Yearly'!$D$4/12)))^IF($E$17=1,A584,A585)))</f>
        <v>0</v>
      </c>
      <c r="F585" s="55">
        <f t="shared" si="86"/>
        <v>0</v>
      </c>
      <c r="G585" s="56"/>
      <c r="H585" s="38">
        <f t="shared" si="92"/>
        <v>569</v>
      </c>
      <c r="I585" s="9" t="str">
        <f t="shared" si="87"/>
        <v>-</v>
      </c>
      <c r="J585" s="47">
        <f>IF(H585&gt;'New Lease Yearly'!$E$4,0,M584)</f>
        <v>0</v>
      </c>
      <c r="K585" s="47">
        <f>IF(IF('New Lease Yearly'!$H$4="Yearly",J585*'New Lease Yearly'!$D$4,IF('New Lease Yearly'!$H$4="Quarterly",J585*('New Lease Yearly'!$D$4/4),J585*'New Lease Yearly'!$D$4/12))&gt;0,IF('New Lease Yearly'!$H$4="Yearly",J585*'New Lease Yearly'!$D$4,IF('New Lease Yearly'!$H$4="Quarterly",J585*('New Lease Yearly'!$D$4/4),J585*'New Lease Yearly'!$D$4/12)),-L585-J585)</f>
        <v>0</v>
      </c>
      <c r="L585" s="47">
        <f t="shared" si="88"/>
        <v>0</v>
      </c>
      <c r="M585" s="47">
        <f t="shared" si="89"/>
        <v>0</v>
      </c>
      <c r="N585" s="57"/>
      <c r="O585" s="38">
        <v>237</v>
      </c>
      <c r="P585" s="58">
        <f t="shared" si="93"/>
        <v>251289</v>
      </c>
      <c r="Q585" s="47">
        <f t="shared" si="94"/>
        <v>0</v>
      </c>
      <c r="R585" s="47">
        <f>IF(S584&lt;1,0,-'New Lease Yearly'!$K$4/'New Lease Yearly'!$L$4)</f>
        <v>0</v>
      </c>
      <c r="S585" s="47">
        <f t="shared" si="90"/>
        <v>0</v>
      </c>
      <c r="AE585"/>
      <c r="AF585" s="6"/>
    </row>
    <row r="586" spans="1:32" x14ac:dyDescent="0.25">
      <c r="A586" s="53">
        <f t="shared" si="91"/>
        <v>570</v>
      </c>
      <c r="B586" s="29">
        <f t="shared" si="85"/>
        <v>0</v>
      </c>
      <c r="C586" s="9" t="str">
        <f>IF(D586=0,"-",IF('New Lease Yearly'!$H$4="Yearly",EDATE(C585,12),IF('New Lease Yearly'!$H$4="Quarterly",EDATE(C585,3),EDATE(C585,1))))</f>
        <v>-</v>
      </c>
      <c r="D586" s="54">
        <f>IF(A586&gt;'New Lease Yearly'!$E$4,0,'New Lease Yearly'!$G$4)*((1+$M$4)^(((((IF($H$4="Yearly",ROUNDDOWN(IF(A586-($N$4)&lt;0,0,((A586-($N$4)/(($N$4))))/($N$4)),0),IF($H$4="Monthly",ROUNDDOWN(IF(A586-($N$4*12)&lt;0,0,((A586-(12*$N$4)/((12*$N$4))))/($N$4*12)),0),ROUNDDOWN(IF(A586-($N$4*4)&lt;0,0,((A586-(4*$N$4)/((4*$N$4))))/($N$4*4)),0)))))))))+(IF(A586=$E$4,$J$4,0))</f>
        <v>0</v>
      </c>
      <c r="E586" s="49">
        <f>IF(D586=0,0,1/((1+IF('New Lease Yearly'!$H$4="Yearly",'New Lease Yearly'!$D$4,IF('New Lease Yearly'!$H$4="Quarterly",'New Lease Yearly'!$D$4/4,'New Lease Yearly'!$D$4/12)))^IF($E$17=1,A585,A586)))</f>
        <v>0</v>
      </c>
      <c r="F586" s="55">
        <f t="shared" si="86"/>
        <v>0</v>
      </c>
      <c r="G586" s="56"/>
      <c r="H586" s="38">
        <f t="shared" si="92"/>
        <v>570</v>
      </c>
      <c r="I586" s="9" t="str">
        <f t="shared" si="87"/>
        <v>-</v>
      </c>
      <c r="J586" s="47">
        <f>IF(H586&gt;'New Lease Yearly'!$E$4,0,M585)</f>
        <v>0</v>
      </c>
      <c r="K586" s="47">
        <f>IF(IF('New Lease Yearly'!$H$4="Yearly",J586*'New Lease Yearly'!$D$4,IF('New Lease Yearly'!$H$4="Quarterly",J586*('New Lease Yearly'!$D$4/4),J586*'New Lease Yearly'!$D$4/12))&gt;0,IF('New Lease Yearly'!$H$4="Yearly",J586*'New Lease Yearly'!$D$4,IF('New Lease Yearly'!$H$4="Quarterly",J586*('New Lease Yearly'!$D$4/4),J586*'New Lease Yearly'!$D$4/12)),-L586-J586)</f>
        <v>0</v>
      </c>
      <c r="L586" s="47">
        <f t="shared" si="88"/>
        <v>0</v>
      </c>
      <c r="M586" s="47">
        <f t="shared" si="89"/>
        <v>0</v>
      </c>
      <c r="N586" s="57"/>
      <c r="O586" s="38">
        <v>237</v>
      </c>
      <c r="P586" s="58">
        <f t="shared" si="93"/>
        <v>251655</v>
      </c>
      <c r="Q586" s="47">
        <f t="shared" si="94"/>
        <v>0</v>
      </c>
      <c r="R586" s="47">
        <f>IF(S585&lt;1,0,-'New Lease Yearly'!$K$4/'New Lease Yearly'!$L$4)</f>
        <v>0</v>
      </c>
      <c r="S586" s="47">
        <f t="shared" si="90"/>
        <v>0</v>
      </c>
      <c r="AE586"/>
      <c r="AF586" s="6"/>
    </row>
    <row r="587" spans="1:32" x14ac:dyDescent="0.25">
      <c r="A587" s="53">
        <f t="shared" si="91"/>
        <v>571</v>
      </c>
      <c r="B587" s="29">
        <f t="shared" si="85"/>
        <v>0</v>
      </c>
      <c r="C587" s="9" t="str">
        <f>IF(D587=0,"-",IF('New Lease Yearly'!$H$4="Yearly",EDATE(C586,12),IF('New Lease Yearly'!$H$4="Quarterly",EDATE(C586,3),EDATE(C586,1))))</f>
        <v>-</v>
      </c>
      <c r="D587" s="54">
        <f>IF(A587&gt;'New Lease Yearly'!$E$4,0,'New Lease Yearly'!$G$4)*((1+$M$4)^(((((IF($H$4="Yearly",ROUNDDOWN(IF(A587-($N$4)&lt;0,0,((A587-($N$4)/(($N$4))))/($N$4)),0),IF($H$4="Monthly",ROUNDDOWN(IF(A587-($N$4*12)&lt;0,0,((A587-(12*$N$4)/((12*$N$4))))/($N$4*12)),0),ROUNDDOWN(IF(A587-($N$4*4)&lt;0,0,((A587-(4*$N$4)/((4*$N$4))))/($N$4*4)),0)))))))))+(IF(A587=$E$4,$J$4,0))</f>
        <v>0</v>
      </c>
      <c r="E587" s="49">
        <f>IF(D587=0,0,1/((1+IF('New Lease Yearly'!$H$4="Yearly",'New Lease Yearly'!$D$4,IF('New Lease Yearly'!$H$4="Quarterly",'New Lease Yearly'!$D$4/4,'New Lease Yearly'!$D$4/12)))^IF($E$17=1,A586,A587)))</f>
        <v>0</v>
      </c>
      <c r="F587" s="55">
        <f t="shared" si="86"/>
        <v>0</v>
      </c>
      <c r="G587" s="56"/>
      <c r="H587" s="38">
        <f t="shared" si="92"/>
        <v>571</v>
      </c>
      <c r="I587" s="9" t="str">
        <f t="shared" si="87"/>
        <v>-</v>
      </c>
      <c r="J587" s="47">
        <f>IF(H587&gt;'New Lease Yearly'!$E$4,0,M586)</f>
        <v>0</v>
      </c>
      <c r="K587" s="47">
        <f>IF(IF('New Lease Yearly'!$H$4="Yearly",J587*'New Lease Yearly'!$D$4,IF('New Lease Yearly'!$H$4="Quarterly",J587*('New Lease Yearly'!$D$4/4),J587*'New Lease Yearly'!$D$4/12))&gt;0,IF('New Lease Yearly'!$H$4="Yearly",J587*'New Lease Yearly'!$D$4,IF('New Lease Yearly'!$H$4="Quarterly",J587*('New Lease Yearly'!$D$4/4),J587*'New Lease Yearly'!$D$4/12)),-L587-J587)</f>
        <v>0</v>
      </c>
      <c r="L587" s="47">
        <f t="shared" si="88"/>
        <v>0</v>
      </c>
      <c r="M587" s="47">
        <f t="shared" si="89"/>
        <v>0</v>
      </c>
      <c r="N587" s="57"/>
      <c r="O587" s="38">
        <v>237</v>
      </c>
      <c r="P587" s="58">
        <f t="shared" si="93"/>
        <v>252020</v>
      </c>
      <c r="Q587" s="47">
        <f t="shared" si="94"/>
        <v>0</v>
      </c>
      <c r="R587" s="47">
        <f>IF(S586&lt;1,0,-'New Lease Yearly'!$K$4/'New Lease Yearly'!$L$4)</f>
        <v>0</v>
      </c>
      <c r="S587" s="47">
        <f t="shared" si="90"/>
        <v>0</v>
      </c>
      <c r="AE587"/>
      <c r="AF587" s="6"/>
    </row>
    <row r="588" spans="1:32" x14ac:dyDescent="0.25">
      <c r="A588" s="53">
        <f t="shared" si="91"/>
        <v>572</v>
      </c>
      <c r="B588" s="29">
        <f t="shared" si="85"/>
        <v>0</v>
      </c>
      <c r="C588" s="9" t="str">
        <f>IF(D588=0,"-",IF('New Lease Yearly'!$H$4="Yearly",EDATE(C587,12),IF('New Lease Yearly'!$H$4="Quarterly",EDATE(C587,3),EDATE(C587,1))))</f>
        <v>-</v>
      </c>
      <c r="D588" s="54">
        <f>IF(A588&gt;'New Lease Yearly'!$E$4,0,'New Lease Yearly'!$G$4)*((1+$M$4)^(((((IF($H$4="Yearly",ROUNDDOWN(IF(A588-($N$4)&lt;0,0,((A588-($N$4)/(($N$4))))/($N$4)),0),IF($H$4="Monthly",ROUNDDOWN(IF(A588-($N$4*12)&lt;0,0,((A588-(12*$N$4)/((12*$N$4))))/($N$4*12)),0),ROUNDDOWN(IF(A588-($N$4*4)&lt;0,0,((A588-(4*$N$4)/((4*$N$4))))/($N$4*4)),0)))))))))+(IF(A588=$E$4,$J$4,0))</f>
        <v>0</v>
      </c>
      <c r="E588" s="49">
        <f>IF(D588=0,0,1/((1+IF('New Lease Yearly'!$H$4="Yearly",'New Lease Yearly'!$D$4,IF('New Lease Yearly'!$H$4="Quarterly",'New Lease Yearly'!$D$4/4,'New Lease Yearly'!$D$4/12)))^IF($E$17=1,A587,A588)))</f>
        <v>0</v>
      </c>
      <c r="F588" s="55">
        <f t="shared" si="86"/>
        <v>0</v>
      </c>
      <c r="G588" s="56"/>
      <c r="H588" s="38">
        <f t="shared" si="92"/>
        <v>572</v>
      </c>
      <c r="I588" s="9" t="str">
        <f t="shared" si="87"/>
        <v>-</v>
      </c>
      <c r="J588" s="47">
        <f>IF(H588&gt;'New Lease Yearly'!$E$4,0,M587)</f>
        <v>0</v>
      </c>
      <c r="K588" s="47">
        <f>IF(IF('New Lease Yearly'!$H$4="Yearly",J588*'New Lease Yearly'!$D$4,IF('New Lease Yearly'!$H$4="Quarterly",J588*('New Lease Yearly'!$D$4/4),J588*'New Lease Yearly'!$D$4/12))&gt;0,IF('New Lease Yearly'!$H$4="Yearly",J588*'New Lease Yearly'!$D$4,IF('New Lease Yearly'!$H$4="Quarterly",J588*('New Lease Yearly'!$D$4/4),J588*'New Lease Yearly'!$D$4/12)),-L588-J588)</f>
        <v>0</v>
      </c>
      <c r="L588" s="47">
        <f t="shared" si="88"/>
        <v>0</v>
      </c>
      <c r="M588" s="47">
        <f t="shared" si="89"/>
        <v>0</v>
      </c>
      <c r="N588" s="57"/>
      <c r="O588" s="38">
        <v>237</v>
      </c>
      <c r="P588" s="58">
        <f t="shared" si="93"/>
        <v>252385</v>
      </c>
      <c r="Q588" s="47">
        <f t="shared" si="94"/>
        <v>0</v>
      </c>
      <c r="R588" s="47">
        <f>IF(S587&lt;1,0,-'New Lease Yearly'!$K$4/'New Lease Yearly'!$L$4)</f>
        <v>0</v>
      </c>
      <c r="S588" s="47">
        <f t="shared" si="90"/>
        <v>0</v>
      </c>
      <c r="AE588"/>
      <c r="AF588" s="6"/>
    </row>
    <row r="589" spans="1:32" x14ac:dyDescent="0.25">
      <c r="A589" s="53">
        <f t="shared" si="91"/>
        <v>573</v>
      </c>
      <c r="B589" s="29">
        <f t="shared" si="85"/>
        <v>0</v>
      </c>
      <c r="C589" s="9" t="str">
        <f>IF(D589=0,"-",IF('New Lease Yearly'!$H$4="Yearly",EDATE(C588,12),IF('New Lease Yearly'!$H$4="Quarterly",EDATE(C588,3),EDATE(C588,1))))</f>
        <v>-</v>
      </c>
      <c r="D589" s="54">
        <f>IF(A589&gt;'New Lease Yearly'!$E$4,0,'New Lease Yearly'!$G$4)*((1+$M$4)^(((((IF($H$4="Yearly",ROUNDDOWN(IF(A589-($N$4)&lt;0,0,((A589-($N$4)/(($N$4))))/($N$4)),0),IF($H$4="Monthly",ROUNDDOWN(IF(A589-($N$4*12)&lt;0,0,((A589-(12*$N$4)/((12*$N$4))))/($N$4*12)),0),ROUNDDOWN(IF(A589-($N$4*4)&lt;0,0,((A589-(4*$N$4)/((4*$N$4))))/($N$4*4)),0)))))))))+(IF(A589=$E$4,$J$4,0))</f>
        <v>0</v>
      </c>
      <c r="E589" s="49">
        <f>IF(D589=0,0,1/((1+IF('New Lease Yearly'!$H$4="Yearly",'New Lease Yearly'!$D$4,IF('New Lease Yearly'!$H$4="Quarterly",'New Lease Yearly'!$D$4/4,'New Lease Yearly'!$D$4/12)))^IF($E$17=1,A588,A589)))</f>
        <v>0</v>
      </c>
      <c r="F589" s="55">
        <f t="shared" si="86"/>
        <v>0</v>
      </c>
      <c r="G589" s="56"/>
      <c r="H589" s="38">
        <f t="shared" si="92"/>
        <v>573</v>
      </c>
      <c r="I589" s="9" t="str">
        <f t="shared" si="87"/>
        <v>-</v>
      </c>
      <c r="J589" s="47">
        <f>IF(H589&gt;'New Lease Yearly'!$E$4,0,M588)</f>
        <v>0</v>
      </c>
      <c r="K589" s="47">
        <f>IF(IF('New Lease Yearly'!$H$4="Yearly",J589*'New Lease Yearly'!$D$4,IF('New Lease Yearly'!$H$4="Quarterly",J589*('New Lease Yearly'!$D$4/4),J589*'New Lease Yearly'!$D$4/12))&gt;0,IF('New Lease Yearly'!$H$4="Yearly",J589*'New Lease Yearly'!$D$4,IF('New Lease Yearly'!$H$4="Quarterly",J589*('New Lease Yearly'!$D$4/4),J589*'New Lease Yearly'!$D$4/12)),-L589-J589)</f>
        <v>0</v>
      </c>
      <c r="L589" s="47">
        <f t="shared" si="88"/>
        <v>0</v>
      </c>
      <c r="M589" s="47">
        <f t="shared" si="89"/>
        <v>0</v>
      </c>
      <c r="N589" s="57"/>
      <c r="O589" s="38">
        <v>237</v>
      </c>
      <c r="P589" s="58">
        <f t="shared" si="93"/>
        <v>252750</v>
      </c>
      <c r="Q589" s="47">
        <f t="shared" si="94"/>
        <v>0</v>
      </c>
      <c r="R589" s="47">
        <f>IF(S588&lt;1,0,-'New Lease Yearly'!$K$4/'New Lease Yearly'!$L$4)</f>
        <v>0</v>
      </c>
      <c r="S589" s="47">
        <f t="shared" si="90"/>
        <v>0</v>
      </c>
      <c r="AE589"/>
      <c r="AF589" s="6"/>
    </row>
    <row r="590" spans="1:32" x14ac:dyDescent="0.25">
      <c r="A590" s="53">
        <f t="shared" si="91"/>
        <v>574</v>
      </c>
      <c r="B590" s="29">
        <f t="shared" si="85"/>
        <v>0</v>
      </c>
      <c r="C590" s="9" t="str">
        <f>IF(D590=0,"-",IF('New Lease Yearly'!$H$4="Yearly",EDATE(C589,12),IF('New Lease Yearly'!$H$4="Quarterly",EDATE(C589,3),EDATE(C589,1))))</f>
        <v>-</v>
      </c>
      <c r="D590" s="54">
        <f>IF(A590&gt;'New Lease Yearly'!$E$4,0,'New Lease Yearly'!$G$4)*((1+$M$4)^(((((IF($H$4="Yearly",ROUNDDOWN(IF(A590-($N$4)&lt;0,0,((A590-($N$4)/(($N$4))))/($N$4)),0),IF($H$4="Monthly",ROUNDDOWN(IF(A590-($N$4*12)&lt;0,0,((A590-(12*$N$4)/((12*$N$4))))/($N$4*12)),0),ROUNDDOWN(IF(A590-($N$4*4)&lt;0,0,((A590-(4*$N$4)/((4*$N$4))))/($N$4*4)),0)))))))))+(IF(A590=$E$4,$J$4,0))</f>
        <v>0</v>
      </c>
      <c r="E590" s="49">
        <f>IF(D590=0,0,1/((1+IF('New Lease Yearly'!$H$4="Yearly",'New Lease Yearly'!$D$4,IF('New Lease Yearly'!$H$4="Quarterly",'New Lease Yearly'!$D$4/4,'New Lease Yearly'!$D$4/12)))^IF($E$17=1,A589,A590)))</f>
        <v>0</v>
      </c>
      <c r="F590" s="55">
        <f t="shared" si="86"/>
        <v>0</v>
      </c>
      <c r="G590" s="56"/>
      <c r="H590" s="38">
        <f t="shared" si="92"/>
        <v>574</v>
      </c>
      <c r="I590" s="9" t="str">
        <f t="shared" si="87"/>
        <v>-</v>
      </c>
      <c r="J590" s="47">
        <f>IF(H590&gt;'New Lease Yearly'!$E$4,0,M589)</f>
        <v>0</v>
      </c>
      <c r="K590" s="47">
        <f>IF(IF('New Lease Yearly'!$H$4="Yearly",J590*'New Lease Yearly'!$D$4,IF('New Lease Yearly'!$H$4="Quarterly",J590*('New Lease Yearly'!$D$4/4),J590*'New Lease Yearly'!$D$4/12))&gt;0,IF('New Lease Yearly'!$H$4="Yearly",J590*'New Lease Yearly'!$D$4,IF('New Lease Yearly'!$H$4="Quarterly",J590*('New Lease Yearly'!$D$4/4),J590*'New Lease Yearly'!$D$4/12)),-L590-J590)</f>
        <v>0</v>
      </c>
      <c r="L590" s="47">
        <f t="shared" si="88"/>
        <v>0</v>
      </c>
      <c r="M590" s="47">
        <f t="shared" si="89"/>
        <v>0</v>
      </c>
      <c r="N590" s="57"/>
      <c r="O590" s="38">
        <v>237</v>
      </c>
      <c r="P590" s="58">
        <f t="shared" si="93"/>
        <v>253116</v>
      </c>
      <c r="Q590" s="47">
        <f t="shared" si="94"/>
        <v>0</v>
      </c>
      <c r="R590" s="47">
        <f>IF(S589&lt;1,0,-'New Lease Yearly'!$K$4/'New Lease Yearly'!$L$4)</f>
        <v>0</v>
      </c>
      <c r="S590" s="47">
        <f t="shared" si="90"/>
        <v>0</v>
      </c>
      <c r="AE590"/>
      <c r="AF590" s="6"/>
    </row>
    <row r="591" spans="1:32" x14ac:dyDescent="0.25">
      <c r="A591" s="53">
        <f t="shared" si="91"/>
        <v>575</v>
      </c>
      <c r="B591" s="29">
        <f t="shared" si="85"/>
        <v>0</v>
      </c>
      <c r="C591" s="9" t="str">
        <f>IF(D591=0,"-",IF('New Lease Yearly'!$H$4="Yearly",EDATE(C590,12),IF('New Lease Yearly'!$H$4="Quarterly",EDATE(C590,3),EDATE(C590,1))))</f>
        <v>-</v>
      </c>
      <c r="D591" s="54">
        <f>IF(A591&gt;'New Lease Yearly'!$E$4,0,'New Lease Yearly'!$G$4)*((1+$M$4)^(((((IF($H$4="Yearly",ROUNDDOWN(IF(A591-($N$4)&lt;0,0,((A591-($N$4)/(($N$4))))/($N$4)),0),IF($H$4="Monthly",ROUNDDOWN(IF(A591-($N$4*12)&lt;0,0,((A591-(12*$N$4)/((12*$N$4))))/($N$4*12)),0),ROUNDDOWN(IF(A591-($N$4*4)&lt;0,0,((A591-(4*$N$4)/((4*$N$4))))/($N$4*4)),0)))))))))+(IF(A591=$E$4,$J$4,0))</f>
        <v>0</v>
      </c>
      <c r="E591" s="49">
        <f>IF(D591=0,0,1/((1+IF('New Lease Yearly'!$H$4="Yearly",'New Lease Yearly'!$D$4,IF('New Lease Yearly'!$H$4="Quarterly",'New Lease Yearly'!$D$4/4,'New Lease Yearly'!$D$4/12)))^IF($E$17=1,A590,A591)))</f>
        <v>0</v>
      </c>
      <c r="F591" s="55">
        <f t="shared" si="86"/>
        <v>0</v>
      </c>
      <c r="G591" s="56"/>
      <c r="H591" s="38">
        <f t="shared" si="92"/>
        <v>575</v>
      </c>
      <c r="I591" s="9" t="str">
        <f t="shared" si="87"/>
        <v>-</v>
      </c>
      <c r="J591" s="47">
        <f>IF(H591&gt;'New Lease Yearly'!$E$4,0,M590)</f>
        <v>0</v>
      </c>
      <c r="K591" s="47">
        <f>IF(IF('New Lease Yearly'!$H$4="Yearly",J591*'New Lease Yearly'!$D$4,IF('New Lease Yearly'!$H$4="Quarterly",J591*('New Lease Yearly'!$D$4/4),J591*'New Lease Yearly'!$D$4/12))&gt;0,IF('New Lease Yearly'!$H$4="Yearly",J591*'New Lease Yearly'!$D$4,IF('New Lease Yearly'!$H$4="Quarterly",J591*('New Lease Yearly'!$D$4/4),J591*'New Lease Yearly'!$D$4/12)),-L591-J591)</f>
        <v>0</v>
      </c>
      <c r="L591" s="47">
        <f t="shared" si="88"/>
        <v>0</v>
      </c>
      <c r="M591" s="47">
        <f t="shared" si="89"/>
        <v>0</v>
      </c>
      <c r="N591" s="57"/>
      <c r="O591" s="38">
        <v>237</v>
      </c>
      <c r="P591" s="58">
        <f t="shared" si="93"/>
        <v>253481</v>
      </c>
      <c r="Q591" s="47">
        <f t="shared" si="94"/>
        <v>0</v>
      </c>
      <c r="R591" s="47">
        <f>IF(S590&lt;1,0,-'New Lease Yearly'!$K$4/'New Lease Yearly'!$L$4)</f>
        <v>0</v>
      </c>
      <c r="S591" s="47">
        <f t="shared" si="90"/>
        <v>0</v>
      </c>
      <c r="AE591"/>
      <c r="AF591" s="6"/>
    </row>
    <row r="592" spans="1:32" x14ac:dyDescent="0.25">
      <c r="A592" s="53">
        <f t="shared" si="91"/>
        <v>576</v>
      </c>
      <c r="B592" s="29">
        <f t="shared" si="85"/>
        <v>0</v>
      </c>
      <c r="C592" s="9" t="str">
        <f>IF(D592=0,"-",IF('New Lease Yearly'!$H$4="Yearly",EDATE(C591,12),IF('New Lease Yearly'!$H$4="Quarterly",EDATE(C591,3),EDATE(C591,1))))</f>
        <v>-</v>
      </c>
      <c r="D592" s="54">
        <f>IF(A592&gt;'New Lease Yearly'!$E$4,0,'New Lease Yearly'!$G$4)*((1+$M$4)^(((((IF($H$4="Yearly",ROUNDDOWN(IF(A592-($N$4)&lt;0,0,((A592-($N$4)/(($N$4))))/($N$4)),0),IF($H$4="Monthly",ROUNDDOWN(IF(A592-($N$4*12)&lt;0,0,((A592-(12*$N$4)/((12*$N$4))))/($N$4*12)),0),ROUNDDOWN(IF(A592-($N$4*4)&lt;0,0,((A592-(4*$N$4)/((4*$N$4))))/($N$4*4)),0)))))))))+(IF(A592=$E$4,$J$4,0))</f>
        <v>0</v>
      </c>
      <c r="E592" s="49">
        <f>IF(D592=0,0,1/((1+IF('New Lease Yearly'!$H$4="Yearly",'New Lease Yearly'!$D$4,IF('New Lease Yearly'!$H$4="Quarterly",'New Lease Yearly'!$D$4/4,'New Lease Yearly'!$D$4/12)))^IF($E$17=1,A591,A592)))</f>
        <v>0</v>
      </c>
      <c r="F592" s="55">
        <f t="shared" si="86"/>
        <v>0</v>
      </c>
      <c r="G592" s="56"/>
      <c r="H592" s="38">
        <f t="shared" si="92"/>
        <v>576</v>
      </c>
      <c r="I592" s="9" t="str">
        <f t="shared" si="87"/>
        <v>-</v>
      </c>
      <c r="J592" s="47">
        <f>IF(H592&gt;'New Lease Yearly'!$E$4,0,M591)</f>
        <v>0</v>
      </c>
      <c r="K592" s="47">
        <f>IF(IF('New Lease Yearly'!$H$4="Yearly",J592*'New Lease Yearly'!$D$4,IF('New Lease Yearly'!$H$4="Quarterly",J592*('New Lease Yearly'!$D$4/4),J592*'New Lease Yearly'!$D$4/12))&gt;0,IF('New Lease Yearly'!$H$4="Yearly",J592*'New Lease Yearly'!$D$4,IF('New Lease Yearly'!$H$4="Quarterly",J592*('New Lease Yearly'!$D$4/4),J592*'New Lease Yearly'!$D$4/12)),-L592-J592)</f>
        <v>0</v>
      </c>
      <c r="L592" s="47">
        <f t="shared" si="88"/>
        <v>0</v>
      </c>
      <c r="M592" s="47">
        <f t="shared" si="89"/>
        <v>0</v>
      </c>
      <c r="N592" s="57"/>
      <c r="O592" s="38">
        <v>237</v>
      </c>
      <c r="P592" s="58">
        <f t="shared" si="93"/>
        <v>253846</v>
      </c>
      <c r="Q592" s="47">
        <f t="shared" si="94"/>
        <v>0</v>
      </c>
      <c r="R592" s="47">
        <f>IF(S591&lt;1,0,-'New Lease Yearly'!$K$4/'New Lease Yearly'!$L$4)</f>
        <v>0</v>
      </c>
      <c r="S592" s="47">
        <f t="shared" si="90"/>
        <v>0</v>
      </c>
      <c r="AE592"/>
      <c r="AF592" s="6"/>
    </row>
    <row r="593" spans="1:32" x14ac:dyDescent="0.25">
      <c r="A593" s="53">
        <f t="shared" si="91"/>
        <v>577</v>
      </c>
      <c r="B593" s="29">
        <f t="shared" ref="B593:B656" si="95">IF(C593="-",0,YEAR(C593))</f>
        <v>0</v>
      </c>
      <c r="C593" s="9" t="str">
        <f>IF(D593=0,"-",IF('New Lease Yearly'!$H$4="Yearly",EDATE(C592,12),IF('New Lease Yearly'!$H$4="Quarterly",EDATE(C592,3),EDATE(C592,1))))</f>
        <v>-</v>
      </c>
      <c r="D593" s="54">
        <f>IF(A593&gt;'New Lease Yearly'!$E$4,0,'New Lease Yearly'!$G$4)*((1+$M$4)^(((((IF($H$4="Yearly",ROUNDDOWN(IF(A593-($N$4)&lt;0,0,((A593-($N$4)/(($N$4))))/($N$4)),0),IF($H$4="Monthly",ROUNDDOWN(IF(A593-($N$4*12)&lt;0,0,((A593-(12*$N$4)/((12*$N$4))))/($N$4*12)),0),ROUNDDOWN(IF(A593-($N$4*4)&lt;0,0,((A593-(4*$N$4)/((4*$N$4))))/($N$4*4)),0)))))))))+(IF(A593=$E$4,$J$4,0))</f>
        <v>0</v>
      </c>
      <c r="E593" s="49">
        <f>IF(D593=0,0,1/((1+IF('New Lease Yearly'!$H$4="Yearly",'New Lease Yearly'!$D$4,IF('New Lease Yearly'!$H$4="Quarterly",'New Lease Yearly'!$D$4/4,'New Lease Yearly'!$D$4/12)))^IF($E$17=1,A592,A593)))</f>
        <v>0</v>
      </c>
      <c r="F593" s="55">
        <f t="shared" ref="F593:F656" si="96">D593*E593</f>
        <v>0</v>
      </c>
      <c r="G593" s="56"/>
      <c r="H593" s="38">
        <f t="shared" si="92"/>
        <v>577</v>
      </c>
      <c r="I593" s="9" t="str">
        <f t="shared" ref="I593:I656" si="97">C593</f>
        <v>-</v>
      </c>
      <c r="J593" s="47">
        <f>IF(H593&gt;'New Lease Yearly'!$E$4,0,M592)</f>
        <v>0</v>
      </c>
      <c r="K593" s="47">
        <f>IF(IF('New Lease Yearly'!$H$4="Yearly",J593*'New Lease Yearly'!$D$4,IF('New Lease Yearly'!$H$4="Quarterly",J593*('New Lease Yearly'!$D$4/4),J593*'New Lease Yearly'!$D$4/12))&gt;0,IF('New Lease Yearly'!$H$4="Yearly",J593*'New Lease Yearly'!$D$4,IF('New Lease Yearly'!$H$4="Quarterly",J593*('New Lease Yearly'!$D$4/4),J593*'New Lease Yearly'!$D$4/12)),-L593-J593)</f>
        <v>0</v>
      </c>
      <c r="L593" s="47">
        <f t="shared" si="88"/>
        <v>0</v>
      </c>
      <c r="M593" s="47">
        <f t="shared" si="89"/>
        <v>0</v>
      </c>
      <c r="N593" s="57"/>
      <c r="O593" s="38">
        <v>237</v>
      </c>
      <c r="P593" s="58">
        <f t="shared" si="93"/>
        <v>254211</v>
      </c>
      <c r="Q593" s="47">
        <f t="shared" si="94"/>
        <v>0</v>
      </c>
      <c r="R593" s="47">
        <f>IF(S592&lt;1,0,-'New Lease Yearly'!$K$4/'New Lease Yearly'!$L$4)</f>
        <v>0</v>
      </c>
      <c r="S593" s="47">
        <f t="shared" si="90"/>
        <v>0</v>
      </c>
      <c r="AE593"/>
      <c r="AF593" s="6"/>
    </row>
    <row r="594" spans="1:32" x14ac:dyDescent="0.25">
      <c r="A594" s="53">
        <f t="shared" si="91"/>
        <v>578</v>
      </c>
      <c r="B594" s="29">
        <f t="shared" si="95"/>
        <v>0</v>
      </c>
      <c r="C594" s="9" t="str">
        <f>IF(D594=0,"-",IF('New Lease Yearly'!$H$4="Yearly",EDATE(C593,12),IF('New Lease Yearly'!$H$4="Quarterly",EDATE(C593,3),EDATE(C593,1))))</f>
        <v>-</v>
      </c>
      <c r="D594" s="54">
        <f>IF(A594&gt;'New Lease Yearly'!$E$4,0,'New Lease Yearly'!$G$4)*((1+$M$4)^(((((IF($H$4="Yearly",ROUNDDOWN(IF(A594-($N$4)&lt;0,0,((A594-($N$4)/(($N$4))))/($N$4)),0),IF($H$4="Monthly",ROUNDDOWN(IF(A594-($N$4*12)&lt;0,0,((A594-(12*$N$4)/((12*$N$4))))/($N$4*12)),0),ROUNDDOWN(IF(A594-($N$4*4)&lt;0,0,((A594-(4*$N$4)/((4*$N$4))))/($N$4*4)),0)))))))))+(IF(A594=$E$4,$J$4,0))</f>
        <v>0</v>
      </c>
      <c r="E594" s="49">
        <f>IF(D594=0,0,1/((1+IF('New Lease Yearly'!$H$4="Yearly",'New Lease Yearly'!$D$4,IF('New Lease Yearly'!$H$4="Quarterly",'New Lease Yearly'!$D$4/4,'New Lease Yearly'!$D$4/12)))^IF($E$17=1,A593,A594)))</f>
        <v>0</v>
      </c>
      <c r="F594" s="55">
        <f t="shared" si="96"/>
        <v>0</v>
      </c>
      <c r="G594" s="56"/>
      <c r="H594" s="38">
        <f t="shared" si="92"/>
        <v>578</v>
      </c>
      <c r="I594" s="9" t="str">
        <f t="shared" si="97"/>
        <v>-</v>
      </c>
      <c r="J594" s="47">
        <f>IF(H594&gt;'New Lease Yearly'!$E$4,0,M593)</f>
        <v>0</v>
      </c>
      <c r="K594" s="47">
        <f>IF(IF('New Lease Yearly'!$H$4="Yearly",J594*'New Lease Yearly'!$D$4,IF('New Lease Yearly'!$H$4="Quarterly",J594*('New Lease Yearly'!$D$4/4),J594*'New Lease Yearly'!$D$4/12))&gt;0,IF('New Lease Yearly'!$H$4="Yearly",J594*'New Lease Yearly'!$D$4,IF('New Lease Yearly'!$H$4="Quarterly",J594*('New Lease Yearly'!$D$4/4),J594*'New Lease Yearly'!$D$4/12)),-L594-J594)</f>
        <v>0</v>
      </c>
      <c r="L594" s="47">
        <f t="shared" ref="L594:L657" si="98">D594</f>
        <v>0</v>
      </c>
      <c r="M594" s="47">
        <f t="shared" ref="M594:M657" si="99">J594+K594-L594</f>
        <v>0</v>
      </c>
      <c r="N594" s="57"/>
      <c r="O594" s="38">
        <v>237</v>
      </c>
      <c r="P594" s="58">
        <f t="shared" si="93"/>
        <v>254577</v>
      </c>
      <c r="Q594" s="47">
        <f t="shared" si="94"/>
        <v>0</v>
      </c>
      <c r="R594" s="47">
        <f>IF(S593&lt;1,0,-'New Lease Yearly'!$K$4/'New Lease Yearly'!$L$4)</f>
        <v>0</v>
      </c>
      <c r="S594" s="47">
        <f t="shared" ref="S594:S657" si="100">IF(S593&lt;1,0,SUM(Q594:R594))</f>
        <v>0</v>
      </c>
      <c r="AE594"/>
      <c r="AF594" s="6"/>
    </row>
    <row r="595" spans="1:32" x14ac:dyDescent="0.25">
      <c r="A595" s="53">
        <f t="shared" ref="A595:A658" si="101">A594+1</f>
        <v>579</v>
      </c>
      <c r="B595" s="29">
        <f t="shared" si="95"/>
        <v>0</v>
      </c>
      <c r="C595" s="9" t="str">
        <f>IF(D595=0,"-",IF('New Lease Yearly'!$H$4="Yearly",EDATE(C594,12),IF('New Lease Yearly'!$H$4="Quarterly",EDATE(C594,3),EDATE(C594,1))))</f>
        <v>-</v>
      </c>
      <c r="D595" s="54">
        <f>IF(A595&gt;'New Lease Yearly'!$E$4,0,'New Lease Yearly'!$G$4)*((1+$M$4)^(((((IF($H$4="Yearly",ROUNDDOWN(IF(A595-($N$4)&lt;0,0,((A595-($N$4)/(($N$4))))/($N$4)),0),IF($H$4="Monthly",ROUNDDOWN(IF(A595-($N$4*12)&lt;0,0,((A595-(12*$N$4)/((12*$N$4))))/($N$4*12)),0),ROUNDDOWN(IF(A595-($N$4*4)&lt;0,0,((A595-(4*$N$4)/((4*$N$4))))/($N$4*4)),0)))))))))+(IF(A595=$E$4,$J$4,0))</f>
        <v>0</v>
      </c>
      <c r="E595" s="49">
        <f>IF(D595=0,0,1/((1+IF('New Lease Yearly'!$H$4="Yearly",'New Lease Yearly'!$D$4,IF('New Lease Yearly'!$H$4="Quarterly",'New Lease Yearly'!$D$4/4,'New Lease Yearly'!$D$4/12)))^IF($E$17=1,A594,A595)))</f>
        <v>0</v>
      </c>
      <c r="F595" s="55">
        <f t="shared" si="96"/>
        <v>0</v>
      </c>
      <c r="G595" s="56"/>
      <c r="H595" s="38">
        <f t="shared" ref="H595:H658" si="102">H594+1</f>
        <v>579</v>
      </c>
      <c r="I595" s="9" t="str">
        <f t="shared" si="97"/>
        <v>-</v>
      </c>
      <c r="J595" s="47">
        <f>IF(H595&gt;'New Lease Yearly'!$E$4,0,M594)</f>
        <v>0</v>
      </c>
      <c r="K595" s="47">
        <f>IF(IF('New Lease Yearly'!$H$4="Yearly",J595*'New Lease Yearly'!$D$4,IF('New Lease Yearly'!$H$4="Quarterly",J595*('New Lease Yearly'!$D$4/4),J595*'New Lease Yearly'!$D$4/12))&gt;0,IF('New Lease Yearly'!$H$4="Yearly",J595*'New Lease Yearly'!$D$4,IF('New Lease Yearly'!$H$4="Quarterly",J595*('New Lease Yearly'!$D$4/4),J595*'New Lease Yearly'!$D$4/12)),-L595-J595)</f>
        <v>0</v>
      </c>
      <c r="L595" s="47">
        <f t="shared" si="98"/>
        <v>0</v>
      </c>
      <c r="M595" s="47">
        <f t="shared" si="99"/>
        <v>0</v>
      </c>
      <c r="N595" s="57"/>
      <c r="O595" s="38">
        <v>237</v>
      </c>
      <c r="P595" s="58">
        <f t="shared" ref="P595:P658" si="103">DATE(YEAR(P594)+1,MONTH(P594),DAY(P594))</f>
        <v>254942</v>
      </c>
      <c r="Q595" s="47">
        <f t="shared" ref="Q595:Q658" si="104">S594</f>
        <v>0</v>
      </c>
      <c r="R595" s="47">
        <f>IF(S594&lt;1,0,-'New Lease Yearly'!$K$4/'New Lease Yearly'!$L$4)</f>
        <v>0</v>
      </c>
      <c r="S595" s="47">
        <f t="shared" si="100"/>
        <v>0</v>
      </c>
      <c r="AE595"/>
      <c r="AF595" s="6"/>
    </row>
    <row r="596" spans="1:32" x14ac:dyDescent="0.25">
      <c r="A596" s="53">
        <f t="shared" si="101"/>
        <v>580</v>
      </c>
      <c r="B596" s="29">
        <f t="shared" si="95"/>
        <v>0</v>
      </c>
      <c r="C596" s="9" t="str">
        <f>IF(D596=0,"-",IF('New Lease Yearly'!$H$4="Yearly",EDATE(C595,12),IF('New Lease Yearly'!$H$4="Quarterly",EDATE(C595,3),EDATE(C595,1))))</f>
        <v>-</v>
      </c>
      <c r="D596" s="54">
        <f>IF(A596&gt;'New Lease Yearly'!$E$4,0,'New Lease Yearly'!$G$4)*((1+$M$4)^(((((IF($H$4="Yearly",ROUNDDOWN(IF(A596-($N$4)&lt;0,0,((A596-($N$4)/(($N$4))))/($N$4)),0),IF($H$4="Monthly",ROUNDDOWN(IF(A596-($N$4*12)&lt;0,0,((A596-(12*$N$4)/((12*$N$4))))/($N$4*12)),0),ROUNDDOWN(IF(A596-($N$4*4)&lt;0,0,((A596-(4*$N$4)/((4*$N$4))))/($N$4*4)),0)))))))))+(IF(A596=$E$4,$J$4,0))</f>
        <v>0</v>
      </c>
      <c r="E596" s="49">
        <f>IF(D596=0,0,1/((1+IF('New Lease Yearly'!$H$4="Yearly",'New Lease Yearly'!$D$4,IF('New Lease Yearly'!$H$4="Quarterly",'New Lease Yearly'!$D$4/4,'New Lease Yearly'!$D$4/12)))^IF($E$17=1,A595,A596)))</f>
        <v>0</v>
      </c>
      <c r="F596" s="55">
        <f t="shared" si="96"/>
        <v>0</v>
      </c>
      <c r="G596" s="56"/>
      <c r="H596" s="38">
        <f t="shared" si="102"/>
        <v>580</v>
      </c>
      <c r="I596" s="9" t="str">
        <f t="shared" si="97"/>
        <v>-</v>
      </c>
      <c r="J596" s="47">
        <f>IF(H596&gt;'New Lease Yearly'!$E$4,0,M595)</f>
        <v>0</v>
      </c>
      <c r="K596" s="47">
        <f>IF(IF('New Lease Yearly'!$H$4="Yearly",J596*'New Lease Yearly'!$D$4,IF('New Lease Yearly'!$H$4="Quarterly",J596*('New Lease Yearly'!$D$4/4),J596*'New Lease Yearly'!$D$4/12))&gt;0,IF('New Lease Yearly'!$H$4="Yearly",J596*'New Lease Yearly'!$D$4,IF('New Lease Yearly'!$H$4="Quarterly",J596*('New Lease Yearly'!$D$4/4),J596*'New Lease Yearly'!$D$4/12)),-L596-J596)</f>
        <v>0</v>
      </c>
      <c r="L596" s="47">
        <f t="shared" si="98"/>
        <v>0</v>
      </c>
      <c r="M596" s="47">
        <f t="shared" si="99"/>
        <v>0</v>
      </c>
      <c r="N596" s="57"/>
      <c r="O596" s="38">
        <v>237</v>
      </c>
      <c r="P596" s="58">
        <f t="shared" si="103"/>
        <v>255307</v>
      </c>
      <c r="Q596" s="47">
        <f t="shared" si="104"/>
        <v>0</v>
      </c>
      <c r="R596" s="47">
        <f>IF(S595&lt;1,0,-'New Lease Yearly'!$K$4/'New Lease Yearly'!$L$4)</f>
        <v>0</v>
      </c>
      <c r="S596" s="47">
        <f t="shared" si="100"/>
        <v>0</v>
      </c>
      <c r="AE596"/>
      <c r="AF596" s="6"/>
    </row>
    <row r="597" spans="1:32" x14ac:dyDescent="0.25">
      <c r="A597" s="53">
        <f t="shared" si="101"/>
        <v>581</v>
      </c>
      <c r="B597" s="29">
        <f t="shared" si="95"/>
        <v>0</v>
      </c>
      <c r="C597" s="9" t="str">
        <f>IF(D597=0,"-",IF('New Lease Yearly'!$H$4="Yearly",EDATE(C596,12),IF('New Lease Yearly'!$H$4="Quarterly",EDATE(C596,3),EDATE(C596,1))))</f>
        <v>-</v>
      </c>
      <c r="D597" s="54">
        <f>IF(A597&gt;'New Lease Yearly'!$E$4,0,'New Lease Yearly'!$G$4)*((1+$M$4)^(((((IF($H$4="Yearly",ROUNDDOWN(IF(A597-($N$4)&lt;0,0,((A597-($N$4)/(($N$4))))/($N$4)),0),IF($H$4="Monthly",ROUNDDOWN(IF(A597-($N$4*12)&lt;0,0,((A597-(12*$N$4)/((12*$N$4))))/($N$4*12)),0),ROUNDDOWN(IF(A597-($N$4*4)&lt;0,0,((A597-(4*$N$4)/((4*$N$4))))/($N$4*4)),0)))))))))+(IF(A597=$E$4,$J$4,0))</f>
        <v>0</v>
      </c>
      <c r="E597" s="49">
        <f>IF(D597=0,0,1/((1+IF('New Lease Yearly'!$H$4="Yearly",'New Lease Yearly'!$D$4,IF('New Lease Yearly'!$H$4="Quarterly",'New Lease Yearly'!$D$4/4,'New Lease Yearly'!$D$4/12)))^IF($E$17=1,A596,A597)))</f>
        <v>0</v>
      </c>
      <c r="F597" s="55">
        <f t="shared" si="96"/>
        <v>0</v>
      </c>
      <c r="G597" s="56"/>
      <c r="H597" s="38">
        <f t="shared" si="102"/>
        <v>581</v>
      </c>
      <c r="I597" s="9" t="str">
        <f t="shared" si="97"/>
        <v>-</v>
      </c>
      <c r="J597" s="47">
        <f>IF(H597&gt;'New Lease Yearly'!$E$4,0,M596)</f>
        <v>0</v>
      </c>
      <c r="K597" s="47">
        <f>IF(IF('New Lease Yearly'!$H$4="Yearly",J597*'New Lease Yearly'!$D$4,IF('New Lease Yearly'!$H$4="Quarterly",J597*('New Lease Yearly'!$D$4/4),J597*'New Lease Yearly'!$D$4/12))&gt;0,IF('New Lease Yearly'!$H$4="Yearly",J597*'New Lease Yearly'!$D$4,IF('New Lease Yearly'!$H$4="Quarterly",J597*('New Lease Yearly'!$D$4/4),J597*'New Lease Yearly'!$D$4/12)),-L597-J597)</f>
        <v>0</v>
      </c>
      <c r="L597" s="47">
        <f t="shared" si="98"/>
        <v>0</v>
      </c>
      <c r="M597" s="47">
        <f t="shared" si="99"/>
        <v>0</v>
      </c>
      <c r="N597" s="57"/>
      <c r="O597" s="38">
        <v>237</v>
      </c>
      <c r="P597" s="58">
        <f t="shared" si="103"/>
        <v>255672</v>
      </c>
      <c r="Q597" s="47">
        <f t="shared" si="104"/>
        <v>0</v>
      </c>
      <c r="R597" s="47">
        <f>IF(S596&lt;1,0,-'New Lease Yearly'!$K$4/'New Lease Yearly'!$L$4)</f>
        <v>0</v>
      </c>
      <c r="S597" s="47">
        <f t="shared" si="100"/>
        <v>0</v>
      </c>
      <c r="AE597"/>
      <c r="AF597" s="6"/>
    </row>
    <row r="598" spans="1:32" x14ac:dyDescent="0.25">
      <c r="A598" s="53">
        <f t="shared" si="101"/>
        <v>582</v>
      </c>
      <c r="B598" s="29">
        <f t="shared" si="95"/>
        <v>0</v>
      </c>
      <c r="C598" s="9" t="str">
        <f>IF(D598=0,"-",IF('New Lease Yearly'!$H$4="Yearly",EDATE(C597,12),IF('New Lease Yearly'!$H$4="Quarterly",EDATE(C597,3),EDATE(C597,1))))</f>
        <v>-</v>
      </c>
      <c r="D598" s="54">
        <f>IF(A598&gt;'New Lease Yearly'!$E$4,0,'New Lease Yearly'!$G$4)*((1+$M$4)^(((((IF($H$4="Yearly",ROUNDDOWN(IF(A598-($N$4)&lt;0,0,((A598-($N$4)/(($N$4))))/($N$4)),0),IF($H$4="Monthly",ROUNDDOWN(IF(A598-($N$4*12)&lt;0,0,((A598-(12*$N$4)/((12*$N$4))))/($N$4*12)),0),ROUNDDOWN(IF(A598-($N$4*4)&lt;0,0,((A598-(4*$N$4)/((4*$N$4))))/($N$4*4)),0)))))))))+(IF(A598=$E$4,$J$4,0))</f>
        <v>0</v>
      </c>
      <c r="E598" s="49">
        <f>IF(D598=0,0,1/((1+IF('New Lease Yearly'!$H$4="Yearly",'New Lease Yearly'!$D$4,IF('New Lease Yearly'!$H$4="Quarterly",'New Lease Yearly'!$D$4/4,'New Lease Yearly'!$D$4/12)))^IF($E$17=1,A597,A598)))</f>
        <v>0</v>
      </c>
      <c r="F598" s="55">
        <f t="shared" si="96"/>
        <v>0</v>
      </c>
      <c r="G598" s="56"/>
      <c r="H598" s="38">
        <f t="shared" si="102"/>
        <v>582</v>
      </c>
      <c r="I598" s="9" t="str">
        <f t="shared" si="97"/>
        <v>-</v>
      </c>
      <c r="J598" s="47">
        <f>IF(H598&gt;'New Lease Yearly'!$E$4,0,M597)</f>
        <v>0</v>
      </c>
      <c r="K598" s="47">
        <f>IF(IF('New Lease Yearly'!$H$4="Yearly",J598*'New Lease Yearly'!$D$4,IF('New Lease Yearly'!$H$4="Quarterly",J598*('New Lease Yearly'!$D$4/4),J598*'New Lease Yearly'!$D$4/12))&gt;0,IF('New Lease Yearly'!$H$4="Yearly",J598*'New Lease Yearly'!$D$4,IF('New Lease Yearly'!$H$4="Quarterly",J598*('New Lease Yearly'!$D$4/4),J598*'New Lease Yearly'!$D$4/12)),-L598-J598)</f>
        <v>0</v>
      </c>
      <c r="L598" s="47">
        <f t="shared" si="98"/>
        <v>0</v>
      </c>
      <c r="M598" s="47">
        <f t="shared" si="99"/>
        <v>0</v>
      </c>
      <c r="N598" s="57"/>
      <c r="O598" s="38">
        <v>237</v>
      </c>
      <c r="P598" s="58">
        <f t="shared" si="103"/>
        <v>256037</v>
      </c>
      <c r="Q598" s="47">
        <f t="shared" si="104"/>
        <v>0</v>
      </c>
      <c r="R598" s="47">
        <f>IF(S597&lt;1,0,-'New Lease Yearly'!$K$4/'New Lease Yearly'!$L$4)</f>
        <v>0</v>
      </c>
      <c r="S598" s="47">
        <f t="shared" si="100"/>
        <v>0</v>
      </c>
      <c r="AE598"/>
      <c r="AF598" s="6"/>
    </row>
    <row r="599" spans="1:32" x14ac:dyDescent="0.25">
      <c r="A599" s="53">
        <f t="shared" si="101"/>
        <v>583</v>
      </c>
      <c r="B599" s="29">
        <f t="shared" si="95"/>
        <v>0</v>
      </c>
      <c r="C599" s="9" t="str">
        <f>IF(D599=0,"-",IF('New Lease Yearly'!$H$4="Yearly",EDATE(C598,12),IF('New Lease Yearly'!$H$4="Quarterly",EDATE(C598,3),EDATE(C598,1))))</f>
        <v>-</v>
      </c>
      <c r="D599" s="54">
        <f>IF(A599&gt;'New Lease Yearly'!$E$4,0,'New Lease Yearly'!$G$4)*((1+$M$4)^(((((IF($H$4="Yearly",ROUNDDOWN(IF(A599-($N$4)&lt;0,0,((A599-($N$4)/(($N$4))))/($N$4)),0),IF($H$4="Monthly",ROUNDDOWN(IF(A599-($N$4*12)&lt;0,0,((A599-(12*$N$4)/((12*$N$4))))/($N$4*12)),0),ROUNDDOWN(IF(A599-($N$4*4)&lt;0,0,((A599-(4*$N$4)/((4*$N$4))))/($N$4*4)),0)))))))))+(IF(A599=$E$4,$J$4,0))</f>
        <v>0</v>
      </c>
      <c r="E599" s="49">
        <f>IF(D599=0,0,1/((1+IF('New Lease Yearly'!$H$4="Yearly",'New Lease Yearly'!$D$4,IF('New Lease Yearly'!$H$4="Quarterly",'New Lease Yearly'!$D$4/4,'New Lease Yearly'!$D$4/12)))^IF($E$17=1,A598,A599)))</f>
        <v>0</v>
      </c>
      <c r="F599" s="55">
        <f t="shared" si="96"/>
        <v>0</v>
      </c>
      <c r="G599" s="56"/>
      <c r="H599" s="38">
        <f t="shared" si="102"/>
        <v>583</v>
      </c>
      <c r="I599" s="9" t="str">
        <f t="shared" si="97"/>
        <v>-</v>
      </c>
      <c r="J599" s="47">
        <f>IF(H599&gt;'New Lease Yearly'!$E$4,0,M598)</f>
        <v>0</v>
      </c>
      <c r="K599" s="47">
        <f>IF(IF('New Lease Yearly'!$H$4="Yearly",J599*'New Lease Yearly'!$D$4,IF('New Lease Yearly'!$H$4="Quarterly",J599*('New Lease Yearly'!$D$4/4),J599*'New Lease Yearly'!$D$4/12))&gt;0,IF('New Lease Yearly'!$H$4="Yearly",J599*'New Lease Yearly'!$D$4,IF('New Lease Yearly'!$H$4="Quarterly",J599*('New Lease Yearly'!$D$4/4),J599*'New Lease Yearly'!$D$4/12)),-L599-J599)</f>
        <v>0</v>
      </c>
      <c r="L599" s="47">
        <f t="shared" si="98"/>
        <v>0</v>
      </c>
      <c r="M599" s="47">
        <f t="shared" si="99"/>
        <v>0</v>
      </c>
      <c r="N599" s="57"/>
      <c r="O599" s="38">
        <v>237</v>
      </c>
      <c r="P599" s="58">
        <f t="shared" si="103"/>
        <v>256402</v>
      </c>
      <c r="Q599" s="47">
        <f t="shared" si="104"/>
        <v>0</v>
      </c>
      <c r="R599" s="47">
        <f>IF(S598&lt;1,0,-'New Lease Yearly'!$K$4/'New Lease Yearly'!$L$4)</f>
        <v>0</v>
      </c>
      <c r="S599" s="47">
        <f t="shared" si="100"/>
        <v>0</v>
      </c>
      <c r="AE599"/>
      <c r="AF599" s="6"/>
    </row>
    <row r="600" spans="1:32" x14ac:dyDescent="0.25">
      <c r="A600" s="53">
        <f t="shared" si="101"/>
        <v>584</v>
      </c>
      <c r="B600" s="29">
        <f t="shared" si="95"/>
        <v>0</v>
      </c>
      <c r="C600" s="9" t="str">
        <f>IF(D600=0,"-",IF('New Lease Yearly'!$H$4="Yearly",EDATE(C599,12),IF('New Lease Yearly'!$H$4="Quarterly",EDATE(C599,3),EDATE(C599,1))))</f>
        <v>-</v>
      </c>
      <c r="D600" s="54">
        <f>IF(A600&gt;'New Lease Yearly'!$E$4,0,'New Lease Yearly'!$G$4)*((1+$M$4)^(((((IF($H$4="Yearly",ROUNDDOWN(IF(A600-($N$4)&lt;0,0,((A600-($N$4)/(($N$4))))/($N$4)),0),IF($H$4="Monthly",ROUNDDOWN(IF(A600-($N$4*12)&lt;0,0,((A600-(12*$N$4)/((12*$N$4))))/($N$4*12)),0),ROUNDDOWN(IF(A600-($N$4*4)&lt;0,0,((A600-(4*$N$4)/((4*$N$4))))/($N$4*4)),0)))))))))+(IF(A600=$E$4,$J$4,0))</f>
        <v>0</v>
      </c>
      <c r="E600" s="49">
        <f>IF(D600=0,0,1/((1+IF('New Lease Yearly'!$H$4="Yearly",'New Lease Yearly'!$D$4,IF('New Lease Yearly'!$H$4="Quarterly",'New Lease Yearly'!$D$4/4,'New Lease Yearly'!$D$4/12)))^IF($E$17=1,A599,A600)))</f>
        <v>0</v>
      </c>
      <c r="F600" s="55">
        <f t="shared" si="96"/>
        <v>0</v>
      </c>
      <c r="G600" s="56"/>
      <c r="H600" s="38">
        <f t="shared" si="102"/>
        <v>584</v>
      </c>
      <c r="I600" s="9" t="str">
        <f t="shared" si="97"/>
        <v>-</v>
      </c>
      <c r="J600" s="47">
        <f>IF(H600&gt;'New Lease Yearly'!$E$4,0,M599)</f>
        <v>0</v>
      </c>
      <c r="K600" s="47">
        <f>IF(IF('New Lease Yearly'!$H$4="Yearly",J600*'New Lease Yearly'!$D$4,IF('New Lease Yearly'!$H$4="Quarterly",J600*('New Lease Yearly'!$D$4/4),J600*'New Lease Yearly'!$D$4/12))&gt;0,IF('New Lease Yearly'!$H$4="Yearly",J600*'New Lease Yearly'!$D$4,IF('New Lease Yearly'!$H$4="Quarterly",J600*('New Lease Yearly'!$D$4/4),J600*'New Lease Yearly'!$D$4/12)),-L600-J600)</f>
        <v>0</v>
      </c>
      <c r="L600" s="47">
        <f t="shared" si="98"/>
        <v>0</v>
      </c>
      <c r="M600" s="47">
        <f t="shared" si="99"/>
        <v>0</v>
      </c>
      <c r="N600" s="57"/>
      <c r="O600" s="38">
        <v>237</v>
      </c>
      <c r="P600" s="58">
        <f t="shared" si="103"/>
        <v>256767</v>
      </c>
      <c r="Q600" s="47">
        <f t="shared" si="104"/>
        <v>0</v>
      </c>
      <c r="R600" s="47">
        <f>IF(S599&lt;1,0,-'New Lease Yearly'!$K$4/'New Lease Yearly'!$L$4)</f>
        <v>0</v>
      </c>
      <c r="S600" s="47">
        <f t="shared" si="100"/>
        <v>0</v>
      </c>
      <c r="AE600"/>
      <c r="AF600" s="6"/>
    </row>
    <row r="601" spans="1:32" x14ac:dyDescent="0.25">
      <c r="A601" s="53">
        <f t="shared" si="101"/>
        <v>585</v>
      </c>
      <c r="B601" s="29">
        <f t="shared" si="95"/>
        <v>0</v>
      </c>
      <c r="C601" s="9" t="str">
        <f>IF(D601=0,"-",IF('New Lease Yearly'!$H$4="Yearly",EDATE(C600,12),IF('New Lease Yearly'!$H$4="Quarterly",EDATE(C600,3),EDATE(C600,1))))</f>
        <v>-</v>
      </c>
      <c r="D601" s="54">
        <f>IF(A601&gt;'New Lease Yearly'!$E$4,0,'New Lease Yearly'!$G$4)*((1+$M$4)^(((((IF($H$4="Yearly",ROUNDDOWN(IF(A601-($N$4)&lt;0,0,((A601-($N$4)/(($N$4))))/($N$4)),0),IF($H$4="Monthly",ROUNDDOWN(IF(A601-($N$4*12)&lt;0,0,((A601-(12*$N$4)/((12*$N$4))))/($N$4*12)),0),ROUNDDOWN(IF(A601-($N$4*4)&lt;0,0,((A601-(4*$N$4)/((4*$N$4))))/($N$4*4)),0)))))))))+(IF(A601=$E$4,$J$4,0))</f>
        <v>0</v>
      </c>
      <c r="E601" s="49">
        <f>IF(D601=0,0,1/((1+IF('New Lease Yearly'!$H$4="Yearly",'New Lease Yearly'!$D$4,IF('New Lease Yearly'!$H$4="Quarterly",'New Lease Yearly'!$D$4/4,'New Lease Yearly'!$D$4/12)))^IF($E$17=1,A600,A601)))</f>
        <v>0</v>
      </c>
      <c r="F601" s="55">
        <f t="shared" si="96"/>
        <v>0</v>
      </c>
      <c r="G601" s="56"/>
      <c r="H601" s="38">
        <f t="shared" si="102"/>
        <v>585</v>
      </c>
      <c r="I601" s="9" t="str">
        <f t="shared" si="97"/>
        <v>-</v>
      </c>
      <c r="J601" s="47">
        <f>IF(H601&gt;'New Lease Yearly'!$E$4,0,M600)</f>
        <v>0</v>
      </c>
      <c r="K601" s="47">
        <f>IF(IF('New Lease Yearly'!$H$4="Yearly",J601*'New Lease Yearly'!$D$4,IF('New Lease Yearly'!$H$4="Quarterly",J601*('New Lease Yearly'!$D$4/4),J601*'New Lease Yearly'!$D$4/12))&gt;0,IF('New Lease Yearly'!$H$4="Yearly",J601*'New Lease Yearly'!$D$4,IF('New Lease Yearly'!$H$4="Quarterly",J601*('New Lease Yearly'!$D$4/4),J601*'New Lease Yearly'!$D$4/12)),-L601-J601)</f>
        <v>0</v>
      </c>
      <c r="L601" s="47">
        <f t="shared" si="98"/>
        <v>0</v>
      </c>
      <c r="M601" s="47">
        <f t="shared" si="99"/>
        <v>0</v>
      </c>
      <c r="N601" s="57"/>
      <c r="O601" s="38">
        <v>237</v>
      </c>
      <c r="P601" s="58">
        <f t="shared" si="103"/>
        <v>257132</v>
      </c>
      <c r="Q601" s="47">
        <f t="shared" si="104"/>
        <v>0</v>
      </c>
      <c r="R601" s="47">
        <f>IF(S600&lt;1,0,-'New Lease Yearly'!$K$4/'New Lease Yearly'!$L$4)</f>
        <v>0</v>
      </c>
      <c r="S601" s="47">
        <f t="shared" si="100"/>
        <v>0</v>
      </c>
      <c r="AE601"/>
      <c r="AF601" s="6"/>
    </row>
    <row r="602" spans="1:32" x14ac:dyDescent="0.25">
      <c r="A602" s="53">
        <f t="shared" si="101"/>
        <v>586</v>
      </c>
      <c r="B602" s="29">
        <f t="shared" si="95"/>
        <v>0</v>
      </c>
      <c r="C602" s="9" t="str">
        <f>IF(D602=0,"-",IF('New Lease Yearly'!$H$4="Yearly",EDATE(C601,12),IF('New Lease Yearly'!$H$4="Quarterly",EDATE(C601,3),EDATE(C601,1))))</f>
        <v>-</v>
      </c>
      <c r="D602" s="54">
        <f>IF(A602&gt;'New Lease Yearly'!$E$4,0,'New Lease Yearly'!$G$4)*((1+$M$4)^(((((IF($H$4="Yearly",ROUNDDOWN(IF(A602-($N$4)&lt;0,0,((A602-($N$4)/(($N$4))))/($N$4)),0),IF($H$4="Monthly",ROUNDDOWN(IF(A602-($N$4*12)&lt;0,0,((A602-(12*$N$4)/((12*$N$4))))/($N$4*12)),0),ROUNDDOWN(IF(A602-($N$4*4)&lt;0,0,((A602-(4*$N$4)/((4*$N$4))))/($N$4*4)),0)))))))))+(IF(A602=$E$4,$J$4,0))</f>
        <v>0</v>
      </c>
      <c r="E602" s="49">
        <f>IF(D602=0,0,1/((1+IF('New Lease Yearly'!$H$4="Yearly",'New Lease Yearly'!$D$4,IF('New Lease Yearly'!$H$4="Quarterly",'New Lease Yearly'!$D$4/4,'New Lease Yearly'!$D$4/12)))^IF($E$17=1,A601,A602)))</f>
        <v>0</v>
      </c>
      <c r="F602" s="55">
        <f t="shared" si="96"/>
        <v>0</v>
      </c>
      <c r="G602" s="56"/>
      <c r="H602" s="38">
        <f t="shared" si="102"/>
        <v>586</v>
      </c>
      <c r="I602" s="9" t="str">
        <f t="shared" si="97"/>
        <v>-</v>
      </c>
      <c r="J602" s="47">
        <f>IF(H602&gt;'New Lease Yearly'!$E$4,0,M601)</f>
        <v>0</v>
      </c>
      <c r="K602" s="47">
        <f>IF(IF('New Lease Yearly'!$H$4="Yearly",J602*'New Lease Yearly'!$D$4,IF('New Lease Yearly'!$H$4="Quarterly",J602*('New Lease Yearly'!$D$4/4),J602*'New Lease Yearly'!$D$4/12))&gt;0,IF('New Lease Yearly'!$H$4="Yearly",J602*'New Lease Yearly'!$D$4,IF('New Lease Yearly'!$H$4="Quarterly",J602*('New Lease Yearly'!$D$4/4),J602*'New Lease Yearly'!$D$4/12)),-L602-J602)</f>
        <v>0</v>
      </c>
      <c r="L602" s="47">
        <f t="shared" si="98"/>
        <v>0</v>
      </c>
      <c r="M602" s="47">
        <f t="shared" si="99"/>
        <v>0</v>
      </c>
      <c r="N602" s="57"/>
      <c r="O602" s="38">
        <v>237</v>
      </c>
      <c r="P602" s="58">
        <f t="shared" si="103"/>
        <v>257498</v>
      </c>
      <c r="Q602" s="47">
        <f t="shared" si="104"/>
        <v>0</v>
      </c>
      <c r="R602" s="47">
        <f>IF(S601&lt;1,0,-'New Lease Yearly'!$K$4/'New Lease Yearly'!$L$4)</f>
        <v>0</v>
      </c>
      <c r="S602" s="47">
        <f t="shared" si="100"/>
        <v>0</v>
      </c>
      <c r="AE602"/>
      <c r="AF602" s="6"/>
    </row>
    <row r="603" spans="1:32" x14ac:dyDescent="0.25">
      <c r="A603" s="53">
        <f t="shared" si="101"/>
        <v>587</v>
      </c>
      <c r="B603" s="29">
        <f t="shared" si="95"/>
        <v>0</v>
      </c>
      <c r="C603" s="9" t="str">
        <f>IF(D603=0,"-",IF('New Lease Yearly'!$H$4="Yearly",EDATE(C602,12),IF('New Lease Yearly'!$H$4="Quarterly",EDATE(C602,3),EDATE(C602,1))))</f>
        <v>-</v>
      </c>
      <c r="D603" s="54">
        <f>IF(A603&gt;'New Lease Yearly'!$E$4,0,'New Lease Yearly'!$G$4)*((1+$M$4)^(((((IF($H$4="Yearly",ROUNDDOWN(IF(A603-($N$4)&lt;0,0,((A603-($N$4)/(($N$4))))/($N$4)),0),IF($H$4="Monthly",ROUNDDOWN(IF(A603-($N$4*12)&lt;0,0,((A603-(12*$N$4)/((12*$N$4))))/($N$4*12)),0),ROUNDDOWN(IF(A603-($N$4*4)&lt;0,0,((A603-(4*$N$4)/((4*$N$4))))/($N$4*4)),0)))))))))+(IF(A603=$E$4,$J$4,0))</f>
        <v>0</v>
      </c>
      <c r="E603" s="49">
        <f>IF(D603=0,0,1/((1+IF('New Lease Yearly'!$H$4="Yearly",'New Lease Yearly'!$D$4,IF('New Lease Yearly'!$H$4="Quarterly",'New Lease Yearly'!$D$4/4,'New Lease Yearly'!$D$4/12)))^IF($E$17=1,A602,A603)))</f>
        <v>0</v>
      </c>
      <c r="F603" s="55">
        <f t="shared" si="96"/>
        <v>0</v>
      </c>
      <c r="G603" s="56"/>
      <c r="H603" s="38">
        <f t="shared" si="102"/>
        <v>587</v>
      </c>
      <c r="I603" s="9" t="str">
        <f t="shared" si="97"/>
        <v>-</v>
      </c>
      <c r="J603" s="47">
        <f>IF(H603&gt;'New Lease Yearly'!$E$4,0,M602)</f>
        <v>0</v>
      </c>
      <c r="K603" s="47">
        <f>IF(IF('New Lease Yearly'!$H$4="Yearly",J603*'New Lease Yearly'!$D$4,IF('New Lease Yearly'!$H$4="Quarterly",J603*('New Lease Yearly'!$D$4/4),J603*'New Lease Yearly'!$D$4/12))&gt;0,IF('New Lease Yearly'!$H$4="Yearly",J603*'New Lease Yearly'!$D$4,IF('New Lease Yearly'!$H$4="Quarterly",J603*('New Lease Yearly'!$D$4/4),J603*'New Lease Yearly'!$D$4/12)),-L603-J603)</f>
        <v>0</v>
      </c>
      <c r="L603" s="47">
        <f t="shared" si="98"/>
        <v>0</v>
      </c>
      <c r="M603" s="47">
        <f t="shared" si="99"/>
        <v>0</v>
      </c>
      <c r="N603" s="57"/>
      <c r="O603" s="38">
        <v>237</v>
      </c>
      <c r="P603" s="58">
        <f t="shared" si="103"/>
        <v>257863</v>
      </c>
      <c r="Q603" s="47">
        <f t="shared" si="104"/>
        <v>0</v>
      </c>
      <c r="R603" s="47">
        <f>IF(S602&lt;1,0,-'New Lease Yearly'!$K$4/'New Lease Yearly'!$L$4)</f>
        <v>0</v>
      </c>
      <c r="S603" s="47">
        <f t="shared" si="100"/>
        <v>0</v>
      </c>
      <c r="AE603"/>
      <c r="AF603" s="6"/>
    </row>
    <row r="604" spans="1:32" x14ac:dyDescent="0.25">
      <c r="A604" s="53">
        <f t="shared" si="101"/>
        <v>588</v>
      </c>
      <c r="B604" s="29">
        <f t="shared" si="95"/>
        <v>0</v>
      </c>
      <c r="C604" s="9" t="str">
        <f>IF(D604=0,"-",IF('New Lease Yearly'!$H$4="Yearly",EDATE(C603,12),IF('New Lease Yearly'!$H$4="Quarterly",EDATE(C603,3),EDATE(C603,1))))</f>
        <v>-</v>
      </c>
      <c r="D604" s="54">
        <f>IF(A604&gt;'New Lease Yearly'!$E$4,0,'New Lease Yearly'!$G$4)*((1+$M$4)^(((((IF($H$4="Yearly",ROUNDDOWN(IF(A604-($N$4)&lt;0,0,((A604-($N$4)/(($N$4))))/($N$4)),0),IF($H$4="Monthly",ROUNDDOWN(IF(A604-($N$4*12)&lt;0,0,((A604-(12*$N$4)/((12*$N$4))))/($N$4*12)),0),ROUNDDOWN(IF(A604-($N$4*4)&lt;0,0,((A604-(4*$N$4)/((4*$N$4))))/($N$4*4)),0)))))))))+(IF(A604=$E$4,$J$4,0))</f>
        <v>0</v>
      </c>
      <c r="E604" s="49">
        <f>IF(D604=0,0,1/((1+IF('New Lease Yearly'!$H$4="Yearly",'New Lease Yearly'!$D$4,IF('New Lease Yearly'!$H$4="Quarterly",'New Lease Yearly'!$D$4/4,'New Lease Yearly'!$D$4/12)))^IF($E$17=1,A603,A604)))</f>
        <v>0</v>
      </c>
      <c r="F604" s="55">
        <f t="shared" si="96"/>
        <v>0</v>
      </c>
      <c r="G604" s="56"/>
      <c r="H604" s="38">
        <f t="shared" si="102"/>
        <v>588</v>
      </c>
      <c r="I604" s="9" t="str">
        <f t="shared" si="97"/>
        <v>-</v>
      </c>
      <c r="J604" s="47">
        <f>IF(H604&gt;'New Lease Yearly'!$E$4,0,M603)</f>
        <v>0</v>
      </c>
      <c r="K604" s="47">
        <f>IF(IF('New Lease Yearly'!$H$4="Yearly",J604*'New Lease Yearly'!$D$4,IF('New Lease Yearly'!$H$4="Quarterly",J604*('New Lease Yearly'!$D$4/4),J604*'New Lease Yearly'!$D$4/12))&gt;0,IF('New Lease Yearly'!$H$4="Yearly",J604*'New Lease Yearly'!$D$4,IF('New Lease Yearly'!$H$4="Quarterly",J604*('New Lease Yearly'!$D$4/4),J604*'New Lease Yearly'!$D$4/12)),-L604-J604)</f>
        <v>0</v>
      </c>
      <c r="L604" s="47">
        <f t="shared" si="98"/>
        <v>0</v>
      </c>
      <c r="M604" s="47">
        <f t="shared" si="99"/>
        <v>0</v>
      </c>
      <c r="N604" s="57"/>
      <c r="O604" s="38">
        <v>237</v>
      </c>
      <c r="P604" s="58">
        <f t="shared" si="103"/>
        <v>258228</v>
      </c>
      <c r="Q604" s="47">
        <f t="shared" si="104"/>
        <v>0</v>
      </c>
      <c r="R604" s="47">
        <f>IF(S603&lt;1,0,-'New Lease Yearly'!$K$4/'New Lease Yearly'!$L$4)</f>
        <v>0</v>
      </c>
      <c r="S604" s="47">
        <f t="shared" si="100"/>
        <v>0</v>
      </c>
      <c r="AE604"/>
      <c r="AF604" s="6"/>
    </row>
    <row r="605" spans="1:32" x14ac:dyDescent="0.25">
      <c r="A605" s="53">
        <f t="shared" si="101"/>
        <v>589</v>
      </c>
      <c r="B605" s="29">
        <f t="shared" si="95"/>
        <v>0</v>
      </c>
      <c r="C605" s="9" t="str">
        <f>IF(D605=0,"-",IF('New Lease Yearly'!$H$4="Yearly",EDATE(C604,12),IF('New Lease Yearly'!$H$4="Quarterly",EDATE(C604,3),EDATE(C604,1))))</f>
        <v>-</v>
      </c>
      <c r="D605" s="54">
        <f>IF(A605&gt;'New Lease Yearly'!$E$4,0,'New Lease Yearly'!$G$4)*((1+$M$4)^(((((IF($H$4="Yearly",ROUNDDOWN(IF(A605-($N$4)&lt;0,0,((A605-($N$4)/(($N$4))))/($N$4)),0),IF($H$4="Monthly",ROUNDDOWN(IF(A605-($N$4*12)&lt;0,0,((A605-(12*$N$4)/((12*$N$4))))/($N$4*12)),0),ROUNDDOWN(IF(A605-($N$4*4)&lt;0,0,((A605-(4*$N$4)/((4*$N$4))))/($N$4*4)),0)))))))))+(IF(A605=$E$4,$J$4,0))</f>
        <v>0</v>
      </c>
      <c r="E605" s="49">
        <f>IF(D605=0,0,1/((1+IF('New Lease Yearly'!$H$4="Yearly",'New Lease Yearly'!$D$4,IF('New Lease Yearly'!$H$4="Quarterly",'New Lease Yearly'!$D$4/4,'New Lease Yearly'!$D$4/12)))^IF($E$17=1,A604,A605)))</f>
        <v>0</v>
      </c>
      <c r="F605" s="55">
        <f t="shared" si="96"/>
        <v>0</v>
      </c>
      <c r="G605" s="56"/>
      <c r="H605" s="38">
        <f t="shared" si="102"/>
        <v>589</v>
      </c>
      <c r="I605" s="9" t="str">
        <f t="shared" si="97"/>
        <v>-</v>
      </c>
      <c r="J605" s="47">
        <f>IF(H605&gt;'New Lease Yearly'!$E$4,0,M604)</f>
        <v>0</v>
      </c>
      <c r="K605" s="47">
        <f>IF(IF('New Lease Yearly'!$H$4="Yearly",J605*'New Lease Yearly'!$D$4,IF('New Lease Yearly'!$H$4="Quarterly",J605*('New Lease Yearly'!$D$4/4),J605*'New Lease Yearly'!$D$4/12))&gt;0,IF('New Lease Yearly'!$H$4="Yearly",J605*'New Lease Yearly'!$D$4,IF('New Lease Yearly'!$H$4="Quarterly",J605*('New Lease Yearly'!$D$4/4),J605*'New Lease Yearly'!$D$4/12)),-L605-J605)</f>
        <v>0</v>
      </c>
      <c r="L605" s="47">
        <f t="shared" si="98"/>
        <v>0</v>
      </c>
      <c r="M605" s="47">
        <f t="shared" si="99"/>
        <v>0</v>
      </c>
      <c r="N605" s="57"/>
      <c r="O605" s="38">
        <v>237</v>
      </c>
      <c r="P605" s="58">
        <f t="shared" si="103"/>
        <v>258593</v>
      </c>
      <c r="Q605" s="47">
        <f t="shared" si="104"/>
        <v>0</v>
      </c>
      <c r="R605" s="47">
        <f>IF(S604&lt;1,0,-'New Lease Yearly'!$K$4/'New Lease Yearly'!$L$4)</f>
        <v>0</v>
      </c>
      <c r="S605" s="47">
        <f t="shared" si="100"/>
        <v>0</v>
      </c>
      <c r="AE605"/>
      <c r="AF605" s="6"/>
    </row>
    <row r="606" spans="1:32" x14ac:dyDescent="0.25">
      <c r="A606" s="53">
        <f t="shared" si="101"/>
        <v>590</v>
      </c>
      <c r="B606" s="29">
        <f t="shared" si="95"/>
        <v>0</v>
      </c>
      <c r="C606" s="9" t="str">
        <f>IF(D606=0,"-",IF('New Lease Yearly'!$H$4="Yearly",EDATE(C605,12),IF('New Lease Yearly'!$H$4="Quarterly",EDATE(C605,3),EDATE(C605,1))))</f>
        <v>-</v>
      </c>
      <c r="D606" s="54">
        <f>IF(A606&gt;'New Lease Yearly'!$E$4,0,'New Lease Yearly'!$G$4)*((1+$M$4)^(((((IF($H$4="Yearly",ROUNDDOWN(IF(A606-($N$4)&lt;0,0,((A606-($N$4)/(($N$4))))/($N$4)),0),IF($H$4="Monthly",ROUNDDOWN(IF(A606-($N$4*12)&lt;0,0,((A606-(12*$N$4)/((12*$N$4))))/($N$4*12)),0),ROUNDDOWN(IF(A606-($N$4*4)&lt;0,0,((A606-(4*$N$4)/((4*$N$4))))/($N$4*4)),0)))))))))+(IF(A606=$E$4,$J$4,0))</f>
        <v>0</v>
      </c>
      <c r="E606" s="49">
        <f>IF(D606=0,0,1/((1+IF('New Lease Yearly'!$H$4="Yearly",'New Lease Yearly'!$D$4,IF('New Lease Yearly'!$H$4="Quarterly",'New Lease Yearly'!$D$4/4,'New Lease Yearly'!$D$4/12)))^IF($E$17=1,A605,A606)))</f>
        <v>0</v>
      </c>
      <c r="F606" s="55">
        <f t="shared" si="96"/>
        <v>0</v>
      </c>
      <c r="G606" s="56"/>
      <c r="H606" s="38">
        <f t="shared" si="102"/>
        <v>590</v>
      </c>
      <c r="I606" s="9" t="str">
        <f t="shared" si="97"/>
        <v>-</v>
      </c>
      <c r="J606" s="47">
        <f>IF(H606&gt;'New Lease Yearly'!$E$4,0,M605)</f>
        <v>0</v>
      </c>
      <c r="K606" s="47">
        <f>IF(IF('New Lease Yearly'!$H$4="Yearly",J606*'New Lease Yearly'!$D$4,IF('New Lease Yearly'!$H$4="Quarterly",J606*('New Lease Yearly'!$D$4/4),J606*'New Lease Yearly'!$D$4/12))&gt;0,IF('New Lease Yearly'!$H$4="Yearly",J606*'New Lease Yearly'!$D$4,IF('New Lease Yearly'!$H$4="Quarterly",J606*('New Lease Yearly'!$D$4/4),J606*'New Lease Yearly'!$D$4/12)),-L606-J606)</f>
        <v>0</v>
      </c>
      <c r="L606" s="47">
        <f t="shared" si="98"/>
        <v>0</v>
      </c>
      <c r="M606" s="47">
        <f t="shared" si="99"/>
        <v>0</v>
      </c>
      <c r="N606" s="57"/>
      <c r="O606" s="38">
        <v>237</v>
      </c>
      <c r="P606" s="58">
        <f t="shared" si="103"/>
        <v>258959</v>
      </c>
      <c r="Q606" s="47">
        <f t="shared" si="104"/>
        <v>0</v>
      </c>
      <c r="R606" s="47">
        <f>IF(S605&lt;1,0,-'New Lease Yearly'!$K$4/'New Lease Yearly'!$L$4)</f>
        <v>0</v>
      </c>
      <c r="S606" s="47">
        <f t="shared" si="100"/>
        <v>0</v>
      </c>
      <c r="AE606"/>
      <c r="AF606" s="6"/>
    </row>
    <row r="607" spans="1:32" x14ac:dyDescent="0.25">
      <c r="A607" s="53">
        <f t="shared" si="101"/>
        <v>591</v>
      </c>
      <c r="B607" s="29">
        <f t="shared" si="95"/>
        <v>0</v>
      </c>
      <c r="C607" s="9" t="str">
        <f>IF(D607=0,"-",IF('New Lease Yearly'!$H$4="Yearly",EDATE(C606,12),IF('New Lease Yearly'!$H$4="Quarterly",EDATE(C606,3),EDATE(C606,1))))</f>
        <v>-</v>
      </c>
      <c r="D607" s="54">
        <f>IF(A607&gt;'New Lease Yearly'!$E$4,0,'New Lease Yearly'!$G$4)*((1+$M$4)^(((((IF($H$4="Yearly",ROUNDDOWN(IF(A607-($N$4)&lt;0,0,((A607-($N$4)/(($N$4))))/($N$4)),0),IF($H$4="Monthly",ROUNDDOWN(IF(A607-($N$4*12)&lt;0,0,((A607-(12*$N$4)/((12*$N$4))))/($N$4*12)),0),ROUNDDOWN(IF(A607-($N$4*4)&lt;0,0,((A607-(4*$N$4)/((4*$N$4))))/($N$4*4)),0)))))))))+(IF(A607=$E$4,$J$4,0))</f>
        <v>0</v>
      </c>
      <c r="E607" s="49">
        <f>IF(D607=0,0,1/((1+IF('New Lease Yearly'!$H$4="Yearly",'New Lease Yearly'!$D$4,IF('New Lease Yearly'!$H$4="Quarterly",'New Lease Yearly'!$D$4/4,'New Lease Yearly'!$D$4/12)))^IF($E$17=1,A606,A607)))</f>
        <v>0</v>
      </c>
      <c r="F607" s="55">
        <f t="shared" si="96"/>
        <v>0</v>
      </c>
      <c r="G607" s="56"/>
      <c r="H607" s="38">
        <f t="shared" si="102"/>
        <v>591</v>
      </c>
      <c r="I607" s="9" t="str">
        <f t="shared" si="97"/>
        <v>-</v>
      </c>
      <c r="J607" s="47">
        <f>IF(H607&gt;'New Lease Yearly'!$E$4,0,M606)</f>
        <v>0</v>
      </c>
      <c r="K607" s="47">
        <f>IF(IF('New Lease Yearly'!$H$4="Yearly",J607*'New Lease Yearly'!$D$4,IF('New Lease Yearly'!$H$4="Quarterly",J607*('New Lease Yearly'!$D$4/4),J607*'New Lease Yearly'!$D$4/12))&gt;0,IF('New Lease Yearly'!$H$4="Yearly",J607*'New Lease Yearly'!$D$4,IF('New Lease Yearly'!$H$4="Quarterly",J607*('New Lease Yearly'!$D$4/4),J607*'New Lease Yearly'!$D$4/12)),-L607-J607)</f>
        <v>0</v>
      </c>
      <c r="L607" s="47">
        <f t="shared" si="98"/>
        <v>0</v>
      </c>
      <c r="M607" s="47">
        <f t="shared" si="99"/>
        <v>0</v>
      </c>
      <c r="N607" s="57"/>
      <c r="O607" s="38">
        <v>237</v>
      </c>
      <c r="P607" s="58">
        <f t="shared" si="103"/>
        <v>259324</v>
      </c>
      <c r="Q607" s="47">
        <f t="shared" si="104"/>
        <v>0</v>
      </c>
      <c r="R607" s="47">
        <f>IF(S606&lt;1,0,-'New Lease Yearly'!$K$4/'New Lease Yearly'!$L$4)</f>
        <v>0</v>
      </c>
      <c r="S607" s="47">
        <f t="shared" si="100"/>
        <v>0</v>
      </c>
      <c r="AE607"/>
      <c r="AF607" s="6"/>
    </row>
    <row r="608" spans="1:32" x14ac:dyDescent="0.25">
      <c r="A608" s="53">
        <f t="shared" si="101"/>
        <v>592</v>
      </c>
      <c r="B608" s="29">
        <f t="shared" si="95"/>
        <v>0</v>
      </c>
      <c r="C608" s="9" t="str">
        <f>IF(D608=0,"-",IF('New Lease Yearly'!$H$4="Yearly",EDATE(C607,12),IF('New Lease Yearly'!$H$4="Quarterly",EDATE(C607,3),EDATE(C607,1))))</f>
        <v>-</v>
      </c>
      <c r="D608" s="54">
        <f>IF(A608&gt;'New Lease Yearly'!$E$4,0,'New Lease Yearly'!$G$4)*((1+$M$4)^(((((IF($H$4="Yearly",ROUNDDOWN(IF(A608-($N$4)&lt;0,0,((A608-($N$4)/(($N$4))))/($N$4)),0),IF($H$4="Monthly",ROUNDDOWN(IF(A608-($N$4*12)&lt;0,0,((A608-(12*$N$4)/((12*$N$4))))/($N$4*12)),0),ROUNDDOWN(IF(A608-($N$4*4)&lt;0,0,((A608-(4*$N$4)/((4*$N$4))))/($N$4*4)),0)))))))))+(IF(A608=$E$4,$J$4,0))</f>
        <v>0</v>
      </c>
      <c r="E608" s="49">
        <f>IF(D608=0,0,1/((1+IF('New Lease Yearly'!$H$4="Yearly",'New Lease Yearly'!$D$4,IF('New Lease Yearly'!$H$4="Quarterly",'New Lease Yearly'!$D$4/4,'New Lease Yearly'!$D$4/12)))^IF($E$17=1,A607,A608)))</f>
        <v>0</v>
      </c>
      <c r="F608" s="55">
        <f t="shared" si="96"/>
        <v>0</v>
      </c>
      <c r="G608" s="56"/>
      <c r="H608" s="38">
        <f t="shared" si="102"/>
        <v>592</v>
      </c>
      <c r="I608" s="9" t="str">
        <f t="shared" si="97"/>
        <v>-</v>
      </c>
      <c r="J608" s="47">
        <f>IF(H608&gt;'New Lease Yearly'!$E$4,0,M607)</f>
        <v>0</v>
      </c>
      <c r="K608" s="47">
        <f>IF(IF('New Lease Yearly'!$H$4="Yearly",J608*'New Lease Yearly'!$D$4,IF('New Lease Yearly'!$H$4="Quarterly",J608*('New Lease Yearly'!$D$4/4),J608*'New Lease Yearly'!$D$4/12))&gt;0,IF('New Lease Yearly'!$H$4="Yearly",J608*'New Lease Yearly'!$D$4,IF('New Lease Yearly'!$H$4="Quarterly",J608*('New Lease Yearly'!$D$4/4),J608*'New Lease Yearly'!$D$4/12)),-L608-J608)</f>
        <v>0</v>
      </c>
      <c r="L608" s="47">
        <f t="shared" si="98"/>
        <v>0</v>
      </c>
      <c r="M608" s="47">
        <f t="shared" si="99"/>
        <v>0</v>
      </c>
      <c r="N608" s="57"/>
      <c r="O608" s="38">
        <v>237</v>
      </c>
      <c r="P608" s="58">
        <f t="shared" si="103"/>
        <v>259689</v>
      </c>
      <c r="Q608" s="47">
        <f t="shared" si="104"/>
        <v>0</v>
      </c>
      <c r="R608" s="47">
        <f>IF(S607&lt;1,0,-'New Lease Yearly'!$K$4/'New Lease Yearly'!$L$4)</f>
        <v>0</v>
      </c>
      <c r="S608" s="47">
        <f t="shared" si="100"/>
        <v>0</v>
      </c>
      <c r="AE608"/>
      <c r="AF608" s="6"/>
    </row>
    <row r="609" spans="1:32" x14ac:dyDescent="0.25">
      <c r="A609" s="53">
        <f t="shared" si="101"/>
        <v>593</v>
      </c>
      <c r="B609" s="29">
        <f t="shared" si="95"/>
        <v>0</v>
      </c>
      <c r="C609" s="9" t="str">
        <f>IF(D609=0,"-",IF('New Lease Yearly'!$H$4="Yearly",EDATE(C608,12),IF('New Lease Yearly'!$H$4="Quarterly",EDATE(C608,3),EDATE(C608,1))))</f>
        <v>-</v>
      </c>
      <c r="D609" s="54">
        <f>IF(A609&gt;'New Lease Yearly'!$E$4,0,'New Lease Yearly'!$G$4)*((1+$M$4)^(((((IF($H$4="Yearly",ROUNDDOWN(IF(A609-($N$4)&lt;0,0,((A609-($N$4)/(($N$4))))/($N$4)),0),IF($H$4="Monthly",ROUNDDOWN(IF(A609-($N$4*12)&lt;0,0,((A609-(12*$N$4)/((12*$N$4))))/($N$4*12)),0),ROUNDDOWN(IF(A609-($N$4*4)&lt;0,0,((A609-(4*$N$4)/((4*$N$4))))/($N$4*4)),0)))))))))+(IF(A609=$E$4,$J$4,0))</f>
        <v>0</v>
      </c>
      <c r="E609" s="49">
        <f>IF(D609=0,0,1/((1+IF('New Lease Yearly'!$H$4="Yearly",'New Lease Yearly'!$D$4,IF('New Lease Yearly'!$H$4="Quarterly",'New Lease Yearly'!$D$4/4,'New Lease Yearly'!$D$4/12)))^IF($E$17=1,A608,A609)))</f>
        <v>0</v>
      </c>
      <c r="F609" s="55">
        <f t="shared" si="96"/>
        <v>0</v>
      </c>
      <c r="G609" s="56"/>
      <c r="H609" s="38">
        <f t="shared" si="102"/>
        <v>593</v>
      </c>
      <c r="I609" s="9" t="str">
        <f t="shared" si="97"/>
        <v>-</v>
      </c>
      <c r="J609" s="47">
        <f>IF(H609&gt;'New Lease Yearly'!$E$4,0,M608)</f>
        <v>0</v>
      </c>
      <c r="K609" s="47">
        <f>IF(IF('New Lease Yearly'!$H$4="Yearly",J609*'New Lease Yearly'!$D$4,IF('New Lease Yearly'!$H$4="Quarterly",J609*('New Lease Yearly'!$D$4/4),J609*'New Lease Yearly'!$D$4/12))&gt;0,IF('New Lease Yearly'!$H$4="Yearly",J609*'New Lease Yearly'!$D$4,IF('New Lease Yearly'!$H$4="Quarterly",J609*('New Lease Yearly'!$D$4/4),J609*'New Lease Yearly'!$D$4/12)),-L609-J609)</f>
        <v>0</v>
      </c>
      <c r="L609" s="47">
        <f t="shared" si="98"/>
        <v>0</v>
      </c>
      <c r="M609" s="47">
        <f t="shared" si="99"/>
        <v>0</v>
      </c>
      <c r="N609" s="57"/>
      <c r="O609" s="38">
        <v>237</v>
      </c>
      <c r="P609" s="58">
        <f t="shared" si="103"/>
        <v>260054</v>
      </c>
      <c r="Q609" s="47">
        <f t="shared" si="104"/>
        <v>0</v>
      </c>
      <c r="R609" s="47">
        <f>IF(S608&lt;1,0,-'New Lease Yearly'!$K$4/'New Lease Yearly'!$L$4)</f>
        <v>0</v>
      </c>
      <c r="S609" s="47">
        <f t="shared" si="100"/>
        <v>0</v>
      </c>
      <c r="AE609"/>
      <c r="AF609" s="6"/>
    </row>
    <row r="610" spans="1:32" x14ac:dyDescent="0.25">
      <c r="A610" s="53">
        <f t="shared" si="101"/>
        <v>594</v>
      </c>
      <c r="B610" s="29">
        <f t="shared" si="95"/>
        <v>0</v>
      </c>
      <c r="C610" s="9" t="str">
        <f>IF(D610=0,"-",IF('New Lease Yearly'!$H$4="Yearly",EDATE(C609,12),IF('New Lease Yearly'!$H$4="Quarterly",EDATE(C609,3),EDATE(C609,1))))</f>
        <v>-</v>
      </c>
      <c r="D610" s="54">
        <f>IF(A610&gt;'New Lease Yearly'!$E$4,0,'New Lease Yearly'!$G$4)*((1+$M$4)^(((((IF($H$4="Yearly",ROUNDDOWN(IF(A610-($N$4)&lt;0,0,((A610-($N$4)/(($N$4))))/($N$4)),0),IF($H$4="Monthly",ROUNDDOWN(IF(A610-($N$4*12)&lt;0,0,((A610-(12*$N$4)/((12*$N$4))))/($N$4*12)),0),ROUNDDOWN(IF(A610-($N$4*4)&lt;0,0,((A610-(4*$N$4)/((4*$N$4))))/($N$4*4)),0)))))))))+(IF(A610=$E$4,$J$4,0))</f>
        <v>0</v>
      </c>
      <c r="E610" s="49">
        <f>IF(D610=0,0,1/((1+IF('New Lease Yearly'!$H$4="Yearly",'New Lease Yearly'!$D$4,IF('New Lease Yearly'!$H$4="Quarterly",'New Lease Yearly'!$D$4/4,'New Lease Yearly'!$D$4/12)))^IF($E$17=1,A609,A610)))</f>
        <v>0</v>
      </c>
      <c r="F610" s="55">
        <f t="shared" si="96"/>
        <v>0</v>
      </c>
      <c r="G610" s="56"/>
      <c r="H610" s="38">
        <f t="shared" si="102"/>
        <v>594</v>
      </c>
      <c r="I610" s="9" t="str">
        <f t="shared" si="97"/>
        <v>-</v>
      </c>
      <c r="J610" s="47">
        <f>IF(H610&gt;'New Lease Yearly'!$E$4,0,M609)</f>
        <v>0</v>
      </c>
      <c r="K610" s="47">
        <f>IF(IF('New Lease Yearly'!$H$4="Yearly",J610*'New Lease Yearly'!$D$4,IF('New Lease Yearly'!$H$4="Quarterly",J610*('New Lease Yearly'!$D$4/4),J610*'New Lease Yearly'!$D$4/12))&gt;0,IF('New Lease Yearly'!$H$4="Yearly",J610*'New Lease Yearly'!$D$4,IF('New Lease Yearly'!$H$4="Quarterly",J610*('New Lease Yearly'!$D$4/4),J610*'New Lease Yearly'!$D$4/12)),-L610-J610)</f>
        <v>0</v>
      </c>
      <c r="L610" s="47">
        <f t="shared" si="98"/>
        <v>0</v>
      </c>
      <c r="M610" s="47">
        <f t="shared" si="99"/>
        <v>0</v>
      </c>
      <c r="N610" s="57"/>
      <c r="O610" s="38">
        <v>237</v>
      </c>
      <c r="P610" s="58">
        <f t="shared" si="103"/>
        <v>260420</v>
      </c>
      <c r="Q610" s="47">
        <f t="shared" si="104"/>
        <v>0</v>
      </c>
      <c r="R610" s="47">
        <f>IF(S609&lt;1,0,-'New Lease Yearly'!$K$4/'New Lease Yearly'!$L$4)</f>
        <v>0</v>
      </c>
      <c r="S610" s="47">
        <f t="shared" si="100"/>
        <v>0</v>
      </c>
      <c r="AE610"/>
      <c r="AF610" s="6"/>
    </row>
    <row r="611" spans="1:32" x14ac:dyDescent="0.25">
      <c r="A611" s="53">
        <f t="shared" si="101"/>
        <v>595</v>
      </c>
      <c r="B611" s="29">
        <f t="shared" si="95"/>
        <v>0</v>
      </c>
      <c r="C611" s="9" t="str">
        <f>IF(D611=0,"-",IF('New Lease Yearly'!$H$4="Yearly",EDATE(C610,12),IF('New Lease Yearly'!$H$4="Quarterly",EDATE(C610,3),EDATE(C610,1))))</f>
        <v>-</v>
      </c>
      <c r="D611" s="54">
        <f>IF(A611&gt;'New Lease Yearly'!$E$4,0,'New Lease Yearly'!$G$4)*((1+$M$4)^(((((IF($H$4="Yearly",ROUNDDOWN(IF(A611-($N$4)&lt;0,0,((A611-($N$4)/(($N$4))))/($N$4)),0),IF($H$4="Monthly",ROUNDDOWN(IF(A611-($N$4*12)&lt;0,0,((A611-(12*$N$4)/((12*$N$4))))/($N$4*12)),0),ROUNDDOWN(IF(A611-($N$4*4)&lt;0,0,((A611-(4*$N$4)/((4*$N$4))))/($N$4*4)),0)))))))))+(IF(A611=$E$4,$J$4,0))</f>
        <v>0</v>
      </c>
      <c r="E611" s="49">
        <f>IF(D611=0,0,1/((1+IF('New Lease Yearly'!$H$4="Yearly",'New Lease Yearly'!$D$4,IF('New Lease Yearly'!$H$4="Quarterly",'New Lease Yearly'!$D$4/4,'New Lease Yearly'!$D$4/12)))^IF($E$17=1,A610,A611)))</f>
        <v>0</v>
      </c>
      <c r="F611" s="55">
        <f t="shared" si="96"/>
        <v>0</v>
      </c>
      <c r="G611" s="56"/>
      <c r="H611" s="38">
        <f t="shared" si="102"/>
        <v>595</v>
      </c>
      <c r="I611" s="9" t="str">
        <f t="shared" si="97"/>
        <v>-</v>
      </c>
      <c r="J611" s="47">
        <f>IF(H611&gt;'New Lease Yearly'!$E$4,0,M610)</f>
        <v>0</v>
      </c>
      <c r="K611" s="47">
        <f>IF(IF('New Lease Yearly'!$H$4="Yearly",J611*'New Lease Yearly'!$D$4,IF('New Lease Yearly'!$H$4="Quarterly",J611*('New Lease Yearly'!$D$4/4),J611*'New Lease Yearly'!$D$4/12))&gt;0,IF('New Lease Yearly'!$H$4="Yearly",J611*'New Lease Yearly'!$D$4,IF('New Lease Yearly'!$H$4="Quarterly",J611*('New Lease Yearly'!$D$4/4),J611*'New Lease Yearly'!$D$4/12)),-L611-J611)</f>
        <v>0</v>
      </c>
      <c r="L611" s="47">
        <f t="shared" si="98"/>
        <v>0</v>
      </c>
      <c r="M611" s="47">
        <f t="shared" si="99"/>
        <v>0</v>
      </c>
      <c r="N611" s="57"/>
      <c r="O611" s="38">
        <v>237</v>
      </c>
      <c r="P611" s="58">
        <f t="shared" si="103"/>
        <v>260785</v>
      </c>
      <c r="Q611" s="47">
        <f t="shared" si="104"/>
        <v>0</v>
      </c>
      <c r="R611" s="47">
        <f>IF(S610&lt;1,0,-'New Lease Yearly'!$K$4/'New Lease Yearly'!$L$4)</f>
        <v>0</v>
      </c>
      <c r="S611" s="47">
        <f t="shared" si="100"/>
        <v>0</v>
      </c>
      <c r="AE611"/>
      <c r="AF611" s="6"/>
    </row>
    <row r="612" spans="1:32" x14ac:dyDescent="0.25">
      <c r="A612" s="53">
        <f t="shared" si="101"/>
        <v>596</v>
      </c>
      <c r="B612" s="29">
        <f t="shared" si="95"/>
        <v>0</v>
      </c>
      <c r="C612" s="9" t="str">
        <f>IF(D612=0,"-",IF('New Lease Yearly'!$H$4="Yearly",EDATE(C611,12),IF('New Lease Yearly'!$H$4="Quarterly",EDATE(C611,3),EDATE(C611,1))))</f>
        <v>-</v>
      </c>
      <c r="D612" s="54">
        <f>IF(A612&gt;'New Lease Yearly'!$E$4,0,'New Lease Yearly'!$G$4)*((1+$M$4)^(((((IF($H$4="Yearly",ROUNDDOWN(IF(A612-($N$4)&lt;0,0,((A612-($N$4)/(($N$4))))/($N$4)),0),IF($H$4="Monthly",ROUNDDOWN(IF(A612-($N$4*12)&lt;0,0,((A612-(12*$N$4)/((12*$N$4))))/($N$4*12)),0),ROUNDDOWN(IF(A612-($N$4*4)&lt;0,0,((A612-(4*$N$4)/((4*$N$4))))/($N$4*4)),0)))))))))+(IF(A612=$E$4,$J$4,0))</f>
        <v>0</v>
      </c>
      <c r="E612" s="49">
        <f>IF(D612=0,0,1/((1+IF('New Lease Yearly'!$H$4="Yearly",'New Lease Yearly'!$D$4,IF('New Lease Yearly'!$H$4="Quarterly",'New Lease Yearly'!$D$4/4,'New Lease Yearly'!$D$4/12)))^IF($E$17=1,A611,A612)))</f>
        <v>0</v>
      </c>
      <c r="F612" s="55">
        <f t="shared" si="96"/>
        <v>0</v>
      </c>
      <c r="G612" s="56"/>
      <c r="H612" s="38">
        <f t="shared" si="102"/>
        <v>596</v>
      </c>
      <c r="I612" s="9" t="str">
        <f t="shared" si="97"/>
        <v>-</v>
      </c>
      <c r="J612" s="47">
        <f>IF(H612&gt;'New Lease Yearly'!$E$4,0,M611)</f>
        <v>0</v>
      </c>
      <c r="K612" s="47">
        <f>IF(IF('New Lease Yearly'!$H$4="Yearly",J612*'New Lease Yearly'!$D$4,IF('New Lease Yearly'!$H$4="Quarterly",J612*('New Lease Yearly'!$D$4/4),J612*'New Lease Yearly'!$D$4/12))&gt;0,IF('New Lease Yearly'!$H$4="Yearly",J612*'New Lease Yearly'!$D$4,IF('New Lease Yearly'!$H$4="Quarterly",J612*('New Lease Yearly'!$D$4/4),J612*'New Lease Yearly'!$D$4/12)),-L612-J612)</f>
        <v>0</v>
      </c>
      <c r="L612" s="47">
        <f t="shared" si="98"/>
        <v>0</v>
      </c>
      <c r="M612" s="47">
        <f t="shared" si="99"/>
        <v>0</v>
      </c>
      <c r="N612" s="57"/>
      <c r="O612" s="38">
        <v>237</v>
      </c>
      <c r="P612" s="58">
        <f t="shared" si="103"/>
        <v>261150</v>
      </c>
      <c r="Q612" s="47">
        <f t="shared" si="104"/>
        <v>0</v>
      </c>
      <c r="R612" s="47">
        <f>IF(S611&lt;1,0,-'New Lease Yearly'!$K$4/'New Lease Yearly'!$L$4)</f>
        <v>0</v>
      </c>
      <c r="S612" s="47">
        <f t="shared" si="100"/>
        <v>0</v>
      </c>
      <c r="AE612"/>
      <c r="AF612" s="6"/>
    </row>
    <row r="613" spans="1:32" x14ac:dyDescent="0.25">
      <c r="A613" s="53">
        <f t="shared" si="101"/>
        <v>597</v>
      </c>
      <c r="B613" s="29">
        <f t="shared" si="95"/>
        <v>0</v>
      </c>
      <c r="C613" s="9" t="str">
        <f>IF(D613=0,"-",IF('New Lease Yearly'!$H$4="Yearly",EDATE(C612,12),IF('New Lease Yearly'!$H$4="Quarterly",EDATE(C612,3),EDATE(C612,1))))</f>
        <v>-</v>
      </c>
      <c r="D613" s="54">
        <f>IF(A613&gt;'New Lease Yearly'!$E$4,0,'New Lease Yearly'!$G$4)*((1+$M$4)^(((((IF($H$4="Yearly",ROUNDDOWN(IF(A613-($N$4)&lt;0,0,((A613-($N$4)/(($N$4))))/($N$4)),0),IF($H$4="Monthly",ROUNDDOWN(IF(A613-($N$4*12)&lt;0,0,((A613-(12*$N$4)/((12*$N$4))))/($N$4*12)),0),ROUNDDOWN(IF(A613-($N$4*4)&lt;0,0,((A613-(4*$N$4)/((4*$N$4))))/($N$4*4)),0)))))))))+(IF(A613=$E$4,$J$4,0))</f>
        <v>0</v>
      </c>
      <c r="E613" s="49">
        <f>IF(D613=0,0,1/((1+IF('New Lease Yearly'!$H$4="Yearly",'New Lease Yearly'!$D$4,IF('New Lease Yearly'!$H$4="Quarterly",'New Lease Yearly'!$D$4/4,'New Lease Yearly'!$D$4/12)))^IF($E$17=1,A612,A613)))</f>
        <v>0</v>
      </c>
      <c r="F613" s="55">
        <f t="shared" si="96"/>
        <v>0</v>
      </c>
      <c r="G613" s="56"/>
      <c r="H613" s="38">
        <f t="shared" si="102"/>
        <v>597</v>
      </c>
      <c r="I613" s="9" t="str">
        <f t="shared" si="97"/>
        <v>-</v>
      </c>
      <c r="J613" s="47">
        <f>IF(H613&gt;'New Lease Yearly'!$E$4,0,M612)</f>
        <v>0</v>
      </c>
      <c r="K613" s="47">
        <f>IF(IF('New Lease Yearly'!$H$4="Yearly",J613*'New Lease Yearly'!$D$4,IF('New Lease Yearly'!$H$4="Quarterly",J613*('New Lease Yearly'!$D$4/4),J613*'New Lease Yearly'!$D$4/12))&gt;0,IF('New Lease Yearly'!$H$4="Yearly",J613*'New Lease Yearly'!$D$4,IF('New Lease Yearly'!$H$4="Quarterly",J613*('New Lease Yearly'!$D$4/4),J613*'New Lease Yearly'!$D$4/12)),-L613-J613)</f>
        <v>0</v>
      </c>
      <c r="L613" s="47">
        <f t="shared" si="98"/>
        <v>0</v>
      </c>
      <c r="M613" s="47">
        <f t="shared" si="99"/>
        <v>0</v>
      </c>
      <c r="N613" s="57"/>
      <c r="O613" s="38">
        <v>237</v>
      </c>
      <c r="P613" s="58">
        <f t="shared" si="103"/>
        <v>261515</v>
      </c>
      <c r="Q613" s="47">
        <f t="shared" si="104"/>
        <v>0</v>
      </c>
      <c r="R613" s="47">
        <f>IF(S612&lt;1,0,-'New Lease Yearly'!$K$4/'New Lease Yearly'!$L$4)</f>
        <v>0</v>
      </c>
      <c r="S613" s="47">
        <f t="shared" si="100"/>
        <v>0</v>
      </c>
      <c r="AE613"/>
      <c r="AF613" s="6"/>
    </row>
    <row r="614" spans="1:32" x14ac:dyDescent="0.25">
      <c r="A614" s="53">
        <f t="shared" si="101"/>
        <v>598</v>
      </c>
      <c r="B614" s="29">
        <f t="shared" si="95"/>
        <v>0</v>
      </c>
      <c r="C614" s="9" t="str">
        <f>IF(D614=0,"-",IF('New Lease Yearly'!$H$4="Yearly",EDATE(C613,12),IF('New Lease Yearly'!$H$4="Quarterly",EDATE(C613,3),EDATE(C613,1))))</f>
        <v>-</v>
      </c>
      <c r="D614" s="54">
        <f>IF(A614&gt;'New Lease Yearly'!$E$4,0,'New Lease Yearly'!$G$4)*((1+$M$4)^(((((IF($H$4="Yearly",ROUNDDOWN(IF(A614-($N$4)&lt;0,0,((A614-($N$4)/(($N$4))))/($N$4)),0),IF($H$4="Monthly",ROUNDDOWN(IF(A614-($N$4*12)&lt;0,0,((A614-(12*$N$4)/((12*$N$4))))/($N$4*12)),0),ROUNDDOWN(IF(A614-($N$4*4)&lt;0,0,((A614-(4*$N$4)/((4*$N$4))))/($N$4*4)),0)))))))))+(IF(A614=$E$4,$J$4,0))</f>
        <v>0</v>
      </c>
      <c r="E614" s="49">
        <f>IF(D614=0,0,1/((1+IF('New Lease Yearly'!$H$4="Yearly",'New Lease Yearly'!$D$4,IF('New Lease Yearly'!$H$4="Quarterly",'New Lease Yearly'!$D$4/4,'New Lease Yearly'!$D$4/12)))^IF($E$17=1,A613,A614)))</f>
        <v>0</v>
      </c>
      <c r="F614" s="55">
        <f t="shared" si="96"/>
        <v>0</v>
      </c>
      <c r="G614" s="56"/>
      <c r="H614" s="38">
        <f t="shared" si="102"/>
        <v>598</v>
      </c>
      <c r="I614" s="9" t="str">
        <f t="shared" si="97"/>
        <v>-</v>
      </c>
      <c r="J614" s="47">
        <f>IF(H614&gt;'New Lease Yearly'!$E$4,0,M613)</f>
        <v>0</v>
      </c>
      <c r="K614" s="47">
        <f>IF(IF('New Lease Yearly'!$H$4="Yearly",J614*'New Lease Yearly'!$D$4,IF('New Lease Yearly'!$H$4="Quarterly",J614*('New Lease Yearly'!$D$4/4),J614*'New Lease Yearly'!$D$4/12))&gt;0,IF('New Lease Yearly'!$H$4="Yearly",J614*'New Lease Yearly'!$D$4,IF('New Lease Yearly'!$H$4="Quarterly",J614*('New Lease Yearly'!$D$4/4),J614*'New Lease Yearly'!$D$4/12)),-L614-J614)</f>
        <v>0</v>
      </c>
      <c r="L614" s="47">
        <f t="shared" si="98"/>
        <v>0</v>
      </c>
      <c r="M614" s="47">
        <f t="shared" si="99"/>
        <v>0</v>
      </c>
      <c r="N614" s="57"/>
      <c r="O614" s="38">
        <v>237</v>
      </c>
      <c r="P614" s="58">
        <f t="shared" si="103"/>
        <v>261881</v>
      </c>
      <c r="Q614" s="47">
        <f t="shared" si="104"/>
        <v>0</v>
      </c>
      <c r="R614" s="47">
        <f>IF(S613&lt;1,0,-'New Lease Yearly'!$K$4/'New Lease Yearly'!$L$4)</f>
        <v>0</v>
      </c>
      <c r="S614" s="47">
        <f t="shared" si="100"/>
        <v>0</v>
      </c>
      <c r="AE614"/>
      <c r="AF614" s="6"/>
    </row>
    <row r="615" spans="1:32" x14ac:dyDescent="0.25">
      <c r="A615" s="53">
        <f t="shared" si="101"/>
        <v>599</v>
      </c>
      <c r="B615" s="29">
        <f t="shared" si="95"/>
        <v>0</v>
      </c>
      <c r="C615" s="9" t="str">
        <f>IF(D615=0,"-",IF('New Lease Yearly'!$H$4="Yearly",EDATE(C614,12),IF('New Lease Yearly'!$H$4="Quarterly",EDATE(C614,3),EDATE(C614,1))))</f>
        <v>-</v>
      </c>
      <c r="D615" s="54">
        <f>IF(A615&gt;'New Lease Yearly'!$E$4,0,'New Lease Yearly'!$G$4)*((1+$M$4)^(((((IF($H$4="Yearly",ROUNDDOWN(IF(A615-($N$4)&lt;0,0,((A615-($N$4)/(($N$4))))/($N$4)),0),IF($H$4="Monthly",ROUNDDOWN(IF(A615-($N$4*12)&lt;0,0,((A615-(12*$N$4)/((12*$N$4))))/($N$4*12)),0),ROUNDDOWN(IF(A615-($N$4*4)&lt;0,0,((A615-(4*$N$4)/((4*$N$4))))/($N$4*4)),0)))))))))+(IF(A615=$E$4,$J$4,0))</f>
        <v>0</v>
      </c>
      <c r="E615" s="49">
        <f>IF(D615=0,0,1/((1+IF('New Lease Yearly'!$H$4="Yearly",'New Lease Yearly'!$D$4,IF('New Lease Yearly'!$H$4="Quarterly",'New Lease Yearly'!$D$4/4,'New Lease Yearly'!$D$4/12)))^IF($E$17=1,A614,A615)))</f>
        <v>0</v>
      </c>
      <c r="F615" s="55">
        <f t="shared" si="96"/>
        <v>0</v>
      </c>
      <c r="G615" s="56"/>
      <c r="H615" s="38">
        <f t="shared" si="102"/>
        <v>599</v>
      </c>
      <c r="I615" s="9" t="str">
        <f t="shared" si="97"/>
        <v>-</v>
      </c>
      <c r="J615" s="47">
        <f>IF(H615&gt;'New Lease Yearly'!$E$4,0,M614)</f>
        <v>0</v>
      </c>
      <c r="K615" s="47">
        <f>IF(IF('New Lease Yearly'!$H$4="Yearly",J615*'New Lease Yearly'!$D$4,IF('New Lease Yearly'!$H$4="Quarterly",J615*('New Lease Yearly'!$D$4/4),J615*'New Lease Yearly'!$D$4/12))&gt;0,IF('New Lease Yearly'!$H$4="Yearly",J615*'New Lease Yearly'!$D$4,IF('New Lease Yearly'!$H$4="Quarterly",J615*('New Lease Yearly'!$D$4/4),J615*'New Lease Yearly'!$D$4/12)),-L615-J615)</f>
        <v>0</v>
      </c>
      <c r="L615" s="47">
        <f t="shared" si="98"/>
        <v>0</v>
      </c>
      <c r="M615" s="47">
        <f t="shared" si="99"/>
        <v>0</v>
      </c>
      <c r="N615" s="57"/>
      <c r="O615" s="38">
        <v>237</v>
      </c>
      <c r="P615" s="58">
        <f t="shared" si="103"/>
        <v>262246</v>
      </c>
      <c r="Q615" s="47">
        <f t="shared" si="104"/>
        <v>0</v>
      </c>
      <c r="R615" s="47">
        <f>IF(S614&lt;1,0,-'New Lease Yearly'!$K$4/'New Lease Yearly'!$L$4)</f>
        <v>0</v>
      </c>
      <c r="S615" s="47">
        <f t="shared" si="100"/>
        <v>0</v>
      </c>
      <c r="AE615"/>
      <c r="AF615" s="6"/>
    </row>
    <row r="616" spans="1:32" x14ac:dyDescent="0.25">
      <c r="A616" s="53">
        <f t="shared" si="101"/>
        <v>600</v>
      </c>
      <c r="B616" s="29">
        <f t="shared" si="95"/>
        <v>0</v>
      </c>
      <c r="C616" s="9" t="str">
        <f>IF(D616=0,"-",IF('New Lease Yearly'!$H$4="Yearly",EDATE(C615,12),IF('New Lease Yearly'!$H$4="Quarterly",EDATE(C615,3),EDATE(C615,1))))</f>
        <v>-</v>
      </c>
      <c r="D616" s="54">
        <f>IF(A616&gt;'New Lease Yearly'!$E$4,0,'New Lease Yearly'!$G$4)*((1+$M$4)^(((((IF($H$4="Yearly",ROUNDDOWN(IF(A616-($N$4)&lt;0,0,((A616-($N$4)/(($N$4))))/($N$4)),0),IF($H$4="Monthly",ROUNDDOWN(IF(A616-($N$4*12)&lt;0,0,((A616-(12*$N$4)/((12*$N$4))))/($N$4*12)),0),ROUNDDOWN(IF(A616-($N$4*4)&lt;0,0,((A616-(4*$N$4)/((4*$N$4))))/($N$4*4)),0)))))))))+(IF(A616=$E$4,$J$4,0))</f>
        <v>0</v>
      </c>
      <c r="E616" s="49">
        <f>IF(D616=0,0,1/((1+IF('New Lease Yearly'!$H$4="Yearly",'New Lease Yearly'!$D$4,IF('New Lease Yearly'!$H$4="Quarterly",'New Lease Yearly'!$D$4/4,'New Lease Yearly'!$D$4/12)))^IF($E$17=1,A615,A616)))</f>
        <v>0</v>
      </c>
      <c r="F616" s="55">
        <f t="shared" si="96"/>
        <v>0</v>
      </c>
      <c r="G616" s="56"/>
      <c r="H616" s="38">
        <f t="shared" si="102"/>
        <v>600</v>
      </c>
      <c r="I616" s="9" t="str">
        <f t="shared" si="97"/>
        <v>-</v>
      </c>
      <c r="J616" s="47">
        <f>IF(H616&gt;'New Lease Yearly'!$E$4,0,M615)</f>
        <v>0</v>
      </c>
      <c r="K616" s="47">
        <f>IF(IF('New Lease Yearly'!$H$4="Yearly",J616*'New Lease Yearly'!$D$4,IF('New Lease Yearly'!$H$4="Quarterly",J616*('New Lease Yearly'!$D$4/4),J616*'New Lease Yearly'!$D$4/12))&gt;0,IF('New Lease Yearly'!$H$4="Yearly",J616*'New Lease Yearly'!$D$4,IF('New Lease Yearly'!$H$4="Quarterly",J616*('New Lease Yearly'!$D$4/4),J616*'New Lease Yearly'!$D$4/12)),-L616-J616)</f>
        <v>0</v>
      </c>
      <c r="L616" s="47">
        <f t="shared" si="98"/>
        <v>0</v>
      </c>
      <c r="M616" s="47">
        <f t="shared" si="99"/>
        <v>0</v>
      </c>
      <c r="N616" s="57"/>
      <c r="O616" s="38">
        <v>237</v>
      </c>
      <c r="P616" s="58">
        <f t="shared" si="103"/>
        <v>262611</v>
      </c>
      <c r="Q616" s="47">
        <f t="shared" si="104"/>
        <v>0</v>
      </c>
      <c r="R616" s="47">
        <f>IF(S615&lt;1,0,-'New Lease Yearly'!$K$4/'New Lease Yearly'!$L$4)</f>
        <v>0</v>
      </c>
      <c r="S616" s="47">
        <f t="shared" si="100"/>
        <v>0</v>
      </c>
      <c r="AE616"/>
      <c r="AF616" s="6"/>
    </row>
    <row r="617" spans="1:32" x14ac:dyDescent="0.25">
      <c r="A617" s="53">
        <f t="shared" si="101"/>
        <v>601</v>
      </c>
      <c r="B617" s="29">
        <f t="shared" si="95"/>
        <v>0</v>
      </c>
      <c r="C617" s="9" t="str">
        <f>IF(D617=0,"-",IF('New Lease Yearly'!$H$4="Yearly",EDATE(C616,12),IF('New Lease Yearly'!$H$4="Quarterly",EDATE(C616,3),EDATE(C616,1))))</f>
        <v>-</v>
      </c>
      <c r="D617" s="54">
        <f>IF(A617&gt;'New Lease Yearly'!$E$4,0,'New Lease Yearly'!$G$4)*((1+$M$4)^(((((IF($H$4="Yearly",ROUNDDOWN(IF(A617-($N$4)&lt;0,0,((A617-($N$4)/(($N$4))))/($N$4)),0),IF($H$4="Monthly",ROUNDDOWN(IF(A617-($N$4*12)&lt;0,0,((A617-(12*$N$4)/((12*$N$4))))/($N$4*12)),0),ROUNDDOWN(IF(A617-($N$4*4)&lt;0,0,((A617-(4*$N$4)/((4*$N$4))))/($N$4*4)),0)))))))))+(IF(A617=$E$4,$J$4,0))</f>
        <v>0</v>
      </c>
      <c r="E617" s="49">
        <f>IF(D617=0,0,1/((1+IF('New Lease Yearly'!$H$4="Yearly",'New Lease Yearly'!$D$4,IF('New Lease Yearly'!$H$4="Quarterly",'New Lease Yearly'!$D$4/4,'New Lease Yearly'!$D$4/12)))^IF($E$17=1,A616,A617)))</f>
        <v>0</v>
      </c>
      <c r="F617" s="55">
        <f t="shared" si="96"/>
        <v>0</v>
      </c>
      <c r="G617" s="56"/>
      <c r="H617" s="38">
        <f t="shared" si="102"/>
        <v>601</v>
      </c>
      <c r="I617" s="9" t="str">
        <f t="shared" si="97"/>
        <v>-</v>
      </c>
      <c r="J617" s="47">
        <f>IF(H617&gt;'New Lease Yearly'!$E$4,0,M616)</f>
        <v>0</v>
      </c>
      <c r="K617" s="47">
        <f>IF(IF('New Lease Yearly'!$H$4="Yearly",J617*'New Lease Yearly'!$D$4,IF('New Lease Yearly'!$H$4="Quarterly",J617*('New Lease Yearly'!$D$4/4),J617*'New Lease Yearly'!$D$4/12))&gt;0,IF('New Lease Yearly'!$H$4="Yearly",J617*'New Lease Yearly'!$D$4,IF('New Lease Yearly'!$H$4="Quarterly",J617*('New Lease Yearly'!$D$4/4),J617*'New Lease Yearly'!$D$4/12)),-L617-J617)</f>
        <v>0</v>
      </c>
      <c r="L617" s="47">
        <f t="shared" si="98"/>
        <v>0</v>
      </c>
      <c r="M617" s="47">
        <f t="shared" si="99"/>
        <v>0</v>
      </c>
      <c r="N617" s="57"/>
      <c r="O617" s="38">
        <v>237</v>
      </c>
      <c r="P617" s="58">
        <f t="shared" si="103"/>
        <v>262976</v>
      </c>
      <c r="Q617" s="47">
        <f t="shared" si="104"/>
        <v>0</v>
      </c>
      <c r="R617" s="47">
        <f>IF(S616&lt;1,0,-'New Lease Yearly'!$K$4/'New Lease Yearly'!$L$4)</f>
        <v>0</v>
      </c>
      <c r="S617" s="47">
        <f t="shared" si="100"/>
        <v>0</v>
      </c>
      <c r="AE617"/>
      <c r="AF617" s="6"/>
    </row>
    <row r="618" spans="1:32" x14ac:dyDescent="0.25">
      <c r="A618" s="53">
        <f t="shared" si="101"/>
        <v>602</v>
      </c>
      <c r="B618" s="29">
        <f t="shared" si="95"/>
        <v>0</v>
      </c>
      <c r="C618" s="9" t="str">
        <f>IF(D618=0,"-",IF('New Lease Yearly'!$H$4="Yearly",EDATE(C617,12),IF('New Lease Yearly'!$H$4="Quarterly",EDATE(C617,3),EDATE(C617,1))))</f>
        <v>-</v>
      </c>
      <c r="D618" s="54">
        <f>IF(A618&gt;'New Lease Yearly'!$E$4,0,'New Lease Yearly'!$G$4)*((1+$M$4)^(((((IF($H$4="Yearly",ROUNDDOWN(IF(A618-($N$4)&lt;0,0,((A618-($N$4)/(($N$4))))/($N$4)),0),IF($H$4="Monthly",ROUNDDOWN(IF(A618-($N$4*12)&lt;0,0,((A618-(12*$N$4)/((12*$N$4))))/($N$4*12)),0),ROUNDDOWN(IF(A618-($N$4*4)&lt;0,0,((A618-(4*$N$4)/((4*$N$4))))/($N$4*4)),0)))))))))+(IF(A618=$E$4,$J$4,0))</f>
        <v>0</v>
      </c>
      <c r="E618" s="49">
        <f>IF(D618=0,0,1/((1+IF('New Lease Yearly'!$H$4="Yearly",'New Lease Yearly'!$D$4,IF('New Lease Yearly'!$H$4="Quarterly",'New Lease Yearly'!$D$4/4,'New Lease Yearly'!$D$4/12)))^IF($E$17=1,A617,A618)))</f>
        <v>0</v>
      </c>
      <c r="F618" s="55">
        <f t="shared" si="96"/>
        <v>0</v>
      </c>
      <c r="G618" s="56"/>
      <c r="H618" s="38">
        <f t="shared" si="102"/>
        <v>602</v>
      </c>
      <c r="I618" s="9" t="str">
        <f t="shared" si="97"/>
        <v>-</v>
      </c>
      <c r="J618" s="47">
        <f>IF(H618&gt;'New Lease Yearly'!$E$4,0,M617)</f>
        <v>0</v>
      </c>
      <c r="K618" s="47">
        <f>IF(IF('New Lease Yearly'!$H$4="Yearly",J618*'New Lease Yearly'!$D$4,IF('New Lease Yearly'!$H$4="Quarterly",J618*('New Lease Yearly'!$D$4/4),J618*'New Lease Yearly'!$D$4/12))&gt;0,IF('New Lease Yearly'!$H$4="Yearly",J618*'New Lease Yearly'!$D$4,IF('New Lease Yearly'!$H$4="Quarterly",J618*('New Lease Yearly'!$D$4/4),J618*'New Lease Yearly'!$D$4/12)),-L618-J618)</f>
        <v>0</v>
      </c>
      <c r="L618" s="47">
        <f t="shared" si="98"/>
        <v>0</v>
      </c>
      <c r="M618" s="47">
        <f t="shared" si="99"/>
        <v>0</v>
      </c>
      <c r="N618" s="57"/>
      <c r="O618" s="38">
        <v>237</v>
      </c>
      <c r="P618" s="58">
        <f t="shared" si="103"/>
        <v>263342</v>
      </c>
      <c r="Q618" s="47">
        <f t="shared" si="104"/>
        <v>0</v>
      </c>
      <c r="R618" s="47">
        <f>IF(S617&lt;1,0,-'New Lease Yearly'!$K$4/'New Lease Yearly'!$L$4)</f>
        <v>0</v>
      </c>
      <c r="S618" s="47">
        <f t="shared" si="100"/>
        <v>0</v>
      </c>
      <c r="AE618"/>
      <c r="AF618" s="6"/>
    </row>
    <row r="619" spans="1:32" x14ac:dyDescent="0.25">
      <c r="A619" s="53">
        <f t="shared" si="101"/>
        <v>603</v>
      </c>
      <c r="B619" s="29">
        <f t="shared" si="95"/>
        <v>0</v>
      </c>
      <c r="C619" s="9" t="str">
        <f>IF(D619=0,"-",IF('New Lease Yearly'!$H$4="Yearly",EDATE(C618,12),IF('New Lease Yearly'!$H$4="Quarterly",EDATE(C618,3),EDATE(C618,1))))</f>
        <v>-</v>
      </c>
      <c r="D619" s="54">
        <f>IF(A619&gt;'New Lease Yearly'!$E$4,0,'New Lease Yearly'!$G$4)*((1+$M$4)^(((((IF($H$4="Yearly",ROUNDDOWN(IF(A619-($N$4)&lt;0,0,((A619-($N$4)/(($N$4))))/($N$4)),0),IF($H$4="Monthly",ROUNDDOWN(IF(A619-($N$4*12)&lt;0,0,((A619-(12*$N$4)/((12*$N$4))))/($N$4*12)),0),ROUNDDOWN(IF(A619-($N$4*4)&lt;0,0,((A619-(4*$N$4)/((4*$N$4))))/($N$4*4)),0)))))))))+(IF(A619=$E$4,$J$4,0))</f>
        <v>0</v>
      </c>
      <c r="E619" s="49">
        <f>IF(D619=0,0,1/((1+IF('New Lease Yearly'!$H$4="Yearly",'New Lease Yearly'!$D$4,IF('New Lease Yearly'!$H$4="Quarterly",'New Lease Yearly'!$D$4/4,'New Lease Yearly'!$D$4/12)))^IF($E$17=1,A618,A619)))</f>
        <v>0</v>
      </c>
      <c r="F619" s="55">
        <f t="shared" si="96"/>
        <v>0</v>
      </c>
      <c r="G619" s="56"/>
      <c r="H619" s="38">
        <f t="shared" si="102"/>
        <v>603</v>
      </c>
      <c r="I619" s="9" t="str">
        <f t="shared" si="97"/>
        <v>-</v>
      </c>
      <c r="J619" s="47">
        <f>IF(H619&gt;'New Lease Yearly'!$E$4,0,M618)</f>
        <v>0</v>
      </c>
      <c r="K619" s="47">
        <f>IF(IF('New Lease Yearly'!$H$4="Yearly",J619*'New Lease Yearly'!$D$4,IF('New Lease Yearly'!$H$4="Quarterly",J619*('New Lease Yearly'!$D$4/4),J619*'New Lease Yearly'!$D$4/12))&gt;0,IF('New Lease Yearly'!$H$4="Yearly",J619*'New Lease Yearly'!$D$4,IF('New Lease Yearly'!$H$4="Quarterly",J619*('New Lease Yearly'!$D$4/4),J619*'New Lease Yearly'!$D$4/12)),-L619-J619)</f>
        <v>0</v>
      </c>
      <c r="L619" s="47">
        <f t="shared" si="98"/>
        <v>0</v>
      </c>
      <c r="M619" s="47">
        <f t="shared" si="99"/>
        <v>0</v>
      </c>
      <c r="N619" s="57"/>
      <c r="O619" s="38">
        <v>237</v>
      </c>
      <c r="P619" s="58">
        <f t="shared" si="103"/>
        <v>263707</v>
      </c>
      <c r="Q619" s="47">
        <f t="shared" si="104"/>
        <v>0</v>
      </c>
      <c r="R619" s="47">
        <f>IF(S618&lt;1,0,-'New Lease Yearly'!$K$4/'New Lease Yearly'!$L$4)</f>
        <v>0</v>
      </c>
      <c r="S619" s="47">
        <f t="shared" si="100"/>
        <v>0</v>
      </c>
      <c r="AE619"/>
      <c r="AF619" s="6"/>
    </row>
    <row r="620" spans="1:32" x14ac:dyDescent="0.25">
      <c r="A620" s="53">
        <f t="shared" si="101"/>
        <v>604</v>
      </c>
      <c r="B620" s="29">
        <f t="shared" si="95"/>
        <v>0</v>
      </c>
      <c r="C620" s="9" t="str">
        <f>IF(D620=0,"-",IF('New Lease Yearly'!$H$4="Yearly",EDATE(C619,12),IF('New Lease Yearly'!$H$4="Quarterly",EDATE(C619,3),EDATE(C619,1))))</f>
        <v>-</v>
      </c>
      <c r="D620" s="54">
        <f>IF(A620&gt;'New Lease Yearly'!$E$4,0,'New Lease Yearly'!$G$4)*((1+$M$4)^(((((IF($H$4="Yearly",ROUNDDOWN(IF(A620-($N$4)&lt;0,0,((A620-($N$4)/(($N$4))))/($N$4)),0),IF($H$4="Monthly",ROUNDDOWN(IF(A620-($N$4*12)&lt;0,0,((A620-(12*$N$4)/((12*$N$4))))/($N$4*12)),0),ROUNDDOWN(IF(A620-($N$4*4)&lt;0,0,((A620-(4*$N$4)/((4*$N$4))))/($N$4*4)),0)))))))))+(IF(A620=$E$4,$J$4,0))</f>
        <v>0</v>
      </c>
      <c r="E620" s="49">
        <f>IF(D620=0,0,1/((1+IF('New Lease Yearly'!$H$4="Yearly",'New Lease Yearly'!$D$4,IF('New Lease Yearly'!$H$4="Quarterly",'New Lease Yearly'!$D$4/4,'New Lease Yearly'!$D$4/12)))^IF($E$17=1,A619,A620)))</f>
        <v>0</v>
      </c>
      <c r="F620" s="55">
        <f t="shared" si="96"/>
        <v>0</v>
      </c>
      <c r="G620" s="56"/>
      <c r="H620" s="38">
        <f t="shared" si="102"/>
        <v>604</v>
      </c>
      <c r="I620" s="9" t="str">
        <f t="shared" si="97"/>
        <v>-</v>
      </c>
      <c r="J620" s="47">
        <f>IF(H620&gt;'New Lease Yearly'!$E$4,0,M619)</f>
        <v>0</v>
      </c>
      <c r="K620" s="47">
        <f>IF(IF('New Lease Yearly'!$H$4="Yearly",J620*'New Lease Yearly'!$D$4,IF('New Lease Yearly'!$H$4="Quarterly",J620*('New Lease Yearly'!$D$4/4),J620*'New Lease Yearly'!$D$4/12))&gt;0,IF('New Lease Yearly'!$H$4="Yearly",J620*'New Lease Yearly'!$D$4,IF('New Lease Yearly'!$H$4="Quarterly",J620*('New Lease Yearly'!$D$4/4),J620*'New Lease Yearly'!$D$4/12)),-L620-J620)</f>
        <v>0</v>
      </c>
      <c r="L620" s="47">
        <f t="shared" si="98"/>
        <v>0</v>
      </c>
      <c r="M620" s="47">
        <f t="shared" si="99"/>
        <v>0</v>
      </c>
      <c r="N620" s="57"/>
      <c r="O620" s="38">
        <v>237</v>
      </c>
      <c r="P620" s="58">
        <f t="shared" si="103"/>
        <v>264072</v>
      </c>
      <c r="Q620" s="47">
        <f t="shared" si="104"/>
        <v>0</v>
      </c>
      <c r="R620" s="47">
        <f>IF(S619&lt;1,0,-'New Lease Yearly'!$K$4/'New Lease Yearly'!$L$4)</f>
        <v>0</v>
      </c>
      <c r="S620" s="47">
        <f t="shared" si="100"/>
        <v>0</v>
      </c>
      <c r="AE620"/>
      <c r="AF620" s="6"/>
    </row>
    <row r="621" spans="1:32" x14ac:dyDescent="0.25">
      <c r="A621" s="53">
        <f t="shared" si="101"/>
        <v>605</v>
      </c>
      <c r="B621" s="29">
        <f t="shared" si="95"/>
        <v>0</v>
      </c>
      <c r="C621" s="9" t="str">
        <f>IF(D621=0,"-",IF('New Lease Yearly'!$H$4="Yearly",EDATE(C620,12),IF('New Lease Yearly'!$H$4="Quarterly",EDATE(C620,3),EDATE(C620,1))))</f>
        <v>-</v>
      </c>
      <c r="D621" s="54">
        <f>IF(A621&gt;'New Lease Yearly'!$E$4,0,'New Lease Yearly'!$G$4)*((1+$M$4)^(((((IF($H$4="Yearly",ROUNDDOWN(IF(A621-($N$4)&lt;0,0,((A621-($N$4)/(($N$4))))/($N$4)),0),IF($H$4="Monthly",ROUNDDOWN(IF(A621-($N$4*12)&lt;0,0,((A621-(12*$N$4)/((12*$N$4))))/($N$4*12)),0),ROUNDDOWN(IF(A621-($N$4*4)&lt;0,0,((A621-(4*$N$4)/((4*$N$4))))/($N$4*4)),0)))))))))+(IF(A621=$E$4,$J$4,0))</f>
        <v>0</v>
      </c>
      <c r="E621" s="49">
        <f>IF(D621=0,0,1/((1+IF('New Lease Yearly'!$H$4="Yearly",'New Lease Yearly'!$D$4,IF('New Lease Yearly'!$H$4="Quarterly",'New Lease Yearly'!$D$4/4,'New Lease Yearly'!$D$4/12)))^IF($E$17=1,A620,A621)))</f>
        <v>0</v>
      </c>
      <c r="F621" s="55">
        <f t="shared" si="96"/>
        <v>0</v>
      </c>
      <c r="G621" s="56"/>
      <c r="H621" s="38">
        <f t="shared" si="102"/>
        <v>605</v>
      </c>
      <c r="I621" s="9" t="str">
        <f t="shared" si="97"/>
        <v>-</v>
      </c>
      <c r="J621" s="47">
        <f>IF(H621&gt;'New Lease Yearly'!$E$4,0,M620)</f>
        <v>0</v>
      </c>
      <c r="K621" s="47">
        <f>IF(IF('New Lease Yearly'!$H$4="Yearly",J621*'New Lease Yearly'!$D$4,IF('New Lease Yearly'!$H$4="Quarterly",J621*('New Lease Yearly'!$D$4/4),J621*'New Lease Yearly'!$D$4/12))&gt;0,IF('New Lease Yearly'!$H$4="Yearly",J621*'New Lease Yearly'!$D$4,IF('New Lease Yearly'!$H$4="Quarterly",J621*('New Lease Yearly'!$D$4/4),J621*'New Lease Yearly'!$D$4/12)),-L621-J621)</f>
        <v>0</v>
      </c>
      <c r="L621" s="47">
        <f t="shared" si="98"/>
        <v>0</v>
      </c>
      <c r="M621" s="47">
        <f t="shared" si="99"/>
        <v>0</v>
      </c>
      <c r="N621" s="57"/>
      <c r="O621" s="38">
        <v>237</v>
      </c>
      <c r="P621" s="58">
        <f t="shared" si="103"/>
        <v>264437</v>
      </c>
      <c r="Q621" s="47">
        <f t="shared" si="104"/>
        <v>0</v>
      </c>
      <c r="R621" s="47">
        <f>IF(S620&lt;1,0,-'New Lease Yearly'!$K$4/'New Lease Yearly'!$L$4)</f>
        <v>0</v>
      </c>
      <c r="S621" s="47">
        <f t="shared" si="100"/>
        <v>0</v>
      </c>
      <c r="AE621"/>
      <c r="AF621" s="6"/>
    </row>
    <row r="622" spans="1:32" x14ac:dyDescent="0.25">
      <c r="A622" s="53">
        <f t="shared" si="101"/>
        <v>606</v>
      </c>
      <c r="B622" s="29">
        <f t="shared" si="95"/>
        <v>0</v>
      </c>
      <c r="C622" s="9" t="str">
        <f>IF(D622=0,"-",IF('New Lease Yearly'!$H$4="Yearly",EDATE(C621,12),IF('New Lease Yearly'!$H$4="Quarterly",EDATE(C621,3),EDATE(C621,1))))</f>
        <v>-</v>
      </c>
      <c r="D622" s="54">
        <f>IF(A622&gt;'New Lease Yearly'!$E$4,0,'New Lease Yearly'!$G$4)*((1+$M$4)^(((((IF($H$4="Yearly",ROUNDDOWN(IF(A622-($N$4)&lt;0,0,((A622-($N$4)/(($N$4))))/($N$4)),0),IF($H$4="Monthly",ROUNDDOWN(IF(A622-($N$4*12)&lt;0,0,((A622-(12*$N$4)/((12*$N$4))))/($N$4*12)),0),ROUNDDOWN(IF(A622-($N$4*4)&lt;0,0,((A622-(4*$N$4)/((4*$N$4))))/($N$4*4)),0)))))))))+(IF(A622=$E$4,$J$4,0))</f>
        <v>0</v>
      </c>
      <c r="E622" s="49">
        <f>IF(D622=0,0,1/((1+IF('New Lease Yearly'!$H$4="Yearly",'New Lease Yearly'!$D$4,IF('New Lease Yearly'!$H$4="Quarterly",'New Lease Yearly'!$D$4/4,'New Lease Yearly'!$D$4/12)))^IF($E$17=1,A621,A622)))</f>
        <v>0</v>
      </c>
      <c r="F622" s="55">
        <f t="shared" si="96"/>
        <v>0</v>
      </c>
      <c r="G622" s="56"/>
      <c r="H622" s="38">
        <f t="shared" si="102"/>
        <v>606</v>
      </c>
      <c r="I622" s="9" t="str">
        <f t="shared" si="97"/>
        <v>-</v>
      </c>
      <c r="J622" s="47">
        <f>IF(H622&gt;'New Lease Yearly'!$E$4,0,M621)</f>
        <v>0</v>
      </c>
      <c r="K622" s="47">
        <f>IF(IF('New Lease Yearly'!$H$4="Yearly",J622*'New Lease Yearly'!$D$4,IF('New Lease Yearly'!$H$4="Quarterly",J622*('New Lease Yearly'!$D$4/4),J622*'New Lease Yearly'!$D$4/12))&gt;0,IF('New Lease Yearly'!$H$4="Yearly",J622*'New Lease Yearly'!$D$4,IF('New Lease Yearly'!$H$4="Quarterly",J622*('New Lease Yearly'!$D$4/4),J622*'New Lease Yearly'!$D$4/12)),-L622-J622)</f>
        <v>0</v>
      </c>
      <c r="L622" s="47">
        <f t="shared" si="98"/>
        <v>0</v>
      </c>
      <c r="M622" s="47">
        <f t="shared" si="99"/>
        <v>0</v>
      </c>
      <c r="N622" s="57"/>
      <c r="O622" s="38">
        <v>237</v>
      </c>
      <c r="P622" s="58">
        <f t="shared" si="103"/>
        <v>264803</v>
      </c>
      <c r="Q622" s="47">
        <f t="shared" si="104"/>
        <v>0</v>
      </c>
      <c r="R622" s="47">
        <f>IF(S621&lt;1,0,-'New Lease Yearly'!$K$4/'New Lease Yearly'!$L$4)</f>
        <v>0</v>
      </c>
      <c r="S622" s="47">
        <f t="shared" si="100"/>
        <v>0</v>
      </c>
      <c r="AE622"/>
      <c r="AF622" s="6"/>
    </row>
    <row r="623" spans="1:32" x14ac:dyDescent="0.25">
      <c r="A623" s="53">
        <f t="shared" si="101"/>
        <v>607</v>
      </c>
      <c r="B623" s="29">
        <f t="shared" si="95"/>
        <v>0</v>
      </c>
      <c r="C623" s="9" t="str">
        <f>IF(D623=0,"-",IF('New Lease Yearly'!$H$4="Yearly",EDATE(C622,12),IF('New Lease Yearly'!$H$4="Quarterly",EDATE(C622,3),EDATE(C622,1))))</f>
        <v>-</v>
      </c>
      <c r="D623" s="54">
        <f>IF(A623&gt;'New Lease Yearly'!$E$4,0,'New Lease Yearly'!$G$4)*((1+$M$4)^(((((IF($H$4="Yearly",ROUNDDOWN(IF(A623-($N$4)&lt;0,0,((A623-($N$4)/(($N$4))))/($N$4)),0),IF($H$4="Monthly",ROUNDDOWN(IF(A623-($N$4*12)&lt;0,0,((A623-(12*$N$4)/((12*$N$4))))/($N$4*12)),0),ROUNDDOWN(IF(A623-($N$4*4)&lt;0,0,((A623-(4*$N$4)/((4*$N$4))))/($N$4*4)),0)))))))))+(IF(A623=$E$4,$J$4,0))</f>
        <v>0</v>
      </c>
      <c r="E623" s="49">
        <f>IF(D623=0,0,1/((1+IF('New Lease Yearly'!$H$4="Yearly",'New Lease Yearly'!$D$4,IF('New Lease Yearly'!$H$4="Quarterly",'New Lease Yearly'!$D$4/4,'New Lease Yearly'!$D$4/12)))^IF($E$17=1,A622,A623)))</f>
        <v>0</v>
      </c>
      <c r="F623" s="55">
        <f t="shared" si="96"/>
        <v>0</v>
      </c>
      <c r="G623" s="56"/>
      <c r="H623" s="38">
        <f t="shared" si="102"/>
        <v>607</v>
      </c>
      <c r="I623" s="9" t="str">
        <f t="shared" si="97"/>
        <v>-</v>
      </c>
      <c r="J623" s="47">
        <f>IF(H623&gt;'New Lease Yearly'!$E$4,0,M622)</f>
        <v>0</v>
      </c>
      <c r="K623" s="47">
        <f>IF(IF('New Lease Yearly'!$H$4="Yearly",J623*'New Lease Yearly'!$D$4,IF('New Lease Yearly'!$H$4="Quarterly",J623*('New Lease Yearly'!$D$4/4),J623*'New Lease Yearly'!$D$4/12))&gt;0,IF('New Lease Yearly'!$H$4="Yearly",J623*'New Lease Yearly'!$D$4,IF('New Lease Yearly'!$H$4="Quarterly",J623*('New Lease Yearly'!$D$4/4),J623*'New Lease Yearly'!$D$4/12)),-L623-J623)</f>
        <v>0</v>
      </c>
      <c r="L623" s="47">
        <f t="shared" si="98"/>
        <v>0</v>
      </c>
      <c r="M623" s="47">
        <f t="shared" si="99"/>
        <v>0</v>
      </c>
      <c r="N623" s="57"/>
      <c r="O623" s="38">
        <v>237</v>
      </c>
      <c r="P623" s="58">
        <f t="shared" si="103"/>
        <v>265168</v>
      </c>
      <c r="Q623" s="47">
        <f t="shared" si="104"/>
        <v>0</v>
      </c>
      <c r="R623" s="47">
        <f>IF(S622&lt;1,0,-'New Lease Yearly'!$K$4/'New Lease Yearly'!$L$4)</f>
        <v>0</v>
      </c>
      <c r="S623" s="47">
        <f t="shared" si="100"/>
        <v>0</v>
      </c>
      <c r="AE623"/>
      <c r="AF623" s="6"/>
    </row>
    <row r="624" spans="1:32" x14ac:dyDescent="0.25">
      <c r="A624" s="53">
        <f t="shared" si="101"/>
        <v>608</v>
      </c>
      <c r="B624" s="29">
        <f t="shared" si="95"/>
        <v>0</v>
      </c>
      <c r="C624" s="9" t="str">
        <f>IF(D624=0,"-",IF('New Lease Yearly'!$H$4="Yearly",EDATE(C623,12),IF('New Lease Yearly'!$H$4="Quarterly",EDATE(C623,3),EDATE(C623,1))))</f>
        <v>-</v>
      </c>
      <c r="D624" s="54">
        <f>IF(A624&gt;'New Lease Yearly'!$E$4,0,'New Lease Yearly'!$G$4)*((1+$M$4)^(((((IF($H$4="Yearly",ROUNDDOWN(IF(A624-($N$4)&lt;0,0,((A624-($N$4)/(($N$4))))/($N$4)),0),IF($H$4="Monthly",ROUNDDOWN(IF(A624-($N$4*12)&lt;0,0,((A624-(12*$N$4)/((12*$N$4))))/($N$4*12)),0),ROUNDDOWN(IF(A624-($N$4*4)&lt;0,0,((A624-(4*$N$4)/((4*$N$4))))/($N$4*4)),0)))))))))+(IF(A624=$E$4,$J$4,0))</f>
        <v>0</v>
      </c>
      <c r="E624" s="49">
        <f>IF(D624=0,0,1/((1+IF('New Lease Yearly'!$H$4="Yearly",'New Lease Yearly'!$D$4,IF('New Lease Yearly'!$H$4="Quarterly",'New Lease Yearly'!$D$4/4,'New Lease Yearly'!$D$4/12)))^IF($E$17=1,A623,A624)))</f>
        <v>0</v>
      </c>
      <c r="F624" s="55">
        <f t="shared" si="96"/>
        <v>0</v>
      </c>
      <c r="G624" s="56"/>
      <c r="H624" s="38">
        <f t="shared" si="102"/>
        <v>608</v>
      </c>
      <c r="I624" s="9" t="str">
        <f t="shared" si="97"/>
        <v>-</v>
      </c>
      <c r="J624" s="47">
        <f>IF(H624&gt;'New Lease Yearly'!$E$4,0,M623)</f>
        <v>0</v>
      </c>
      <c r="K624" s="47">
        <f>IF(IF('New Lease Yearly'!$H$4="Yearly",J624*'New Lease Yearly'!$D$4,IF('New Lease Yearly'!$H$4="Quarterly",J624*('New Lease Yearly'!$D$4/4),J624*'New Lease Yearly'!$D$4/12))&gt;0,IF('New Lease Yearly'!$H$4="Yearly",J624*'New Lease Yearly'!$D$4,IF('New Lease Yearly'!$H$4="Quarterly",J624*('New Lease Yearly'!$D$4/4),J624*'New Lease Yearly'!$D$4/12)),-L624-J624)</f>
        <v>0</v>
      </c>
      <c r="L624" s="47">
        <f t="shared" si="98"/>
        <v>0</v>
      </c>
      <c r="M624" s="47">
        <f t="shared" si="99"/>
        <v>0</v>
      </c>
      <c r="N624" s="57"/>
      <c r="O624" s="38">
        <v>237</v>
      </c>
      <c r="P624" s="58">
        <f t="shared" si="103"/>
        <v>265533</v>
      </c>
      <c r="Q624" s="47">
        <f t="shared" si="104"/>
        <v>0</v>
      </c>
      <c r="R624" s="47">
        <f>IF(S623&lt;1,0,-'New Lease Yearly'!$K$4/'New Lease Yearly'!$L$4)</f>
        <v>0</v>
      </c>
      <c r="S624" s="47">
        <f t="shared" si="100"/>
        <v>0</v>
      </c>
      <c r="AE624"/>
      <c r="AF624" s="6"/>
    </row>
    <row r="625" spans="1:32" x14ac:dyDescent="0.25">
      <c r="A625" s="53">
        <f t="shared" si="101"/>
        <v>609</v>
      </c>
      <c r="B625" s="29">
        <f t="shared" si="95"/>
        <v>0</v>
      </c>
      <c r="C625" s="9" t="str">
        <f>IF(D625=0,"-",IF('New Lease Yearly'!$H$4="Yearly",EDATE(C624,12),IF('New Lease Yearly'!$H$4="Quarterly",EDATE(C624,3),EDATE(C624,1))))</f>
        <v>-</v>
      </c>
      <c r="D625" s="54">
        <f>IF(A625&gt;'New Lease Yearly'!$E$4,0,'New Lease Yearly'!$G$4)*((1+$M$4)^(((((IF($H$4="Yearly",ROUNDDOWN(IF(A625-($N$4)&lt;0,0,((A625-($N$4)/(($N$4))))/($N$4)),0),IF($H$4="Monthly",ROUNDDOWN(IF(A625-($N$4*12)&lt;0,0,((A625-(12*$N$4)/((12*$N$4))))/($N$4*12)),0),ROUNDDOWN(IF(A625-($N$4*4)&lt;0,0,((A625-(4*$N$4)/((4*$N$4))))/($N$4*4)),0)))))))))+(IF(A625=$E$4,$J$4,0))</f>
        <v>0</v>
      </c>
      <c r="E625" s="49">
        <f>IF(D625=0,0,1/((1+IF('New Lease Yearly'!$H$4="Yearly",'New Lease Yearly'!$D$4,IF('New Lease Yearly'!$H$4="Quarterly",'New Lease Yearly'!$D$4/4,'New Lease Yearly'!$D$4/12)))^IF($E$17=1,A624,A625)))</f>
        <v>0</v>
      </c>
      <c r="F625" s="55">
        <f t="shared" si="96"/>
        <v>0</v>
      </c>
      <c r="G625" s="56"/>
      <c r="H625" s="38">
        <f t="shared" si="102"/>
        <v>609</v>
      </c>
      <c r="I625" s="9" t="str">
        <f t="shared" si="97"/>
        <v>-</v>
      </c>
      <c r="J625" s="47">
        <f>IF(H625&gt;'New Lease Yearly'!$E$4,0,M624)</f>
        <v>0</v>
      </c>
      <c r="K625" s="47">
        <f>IF(IF('New Lease Yearly'!$H$4="Yearly",J625*'New Lease Yearly'!$D$4,IF('New Lease Yearly'!$H$4="Quarterly",J625*('New Lease Yearly'!$D$4/4),J625*'New Lease Yearly'!$D$4/12))&gt;0,IF('New Lease Yearly'!$H$4="Yearly",J625*'New Lease Yearly'!$D$4,IF('New Lease Yearly'!$H$4="Quarterly",J625*('New Lease Yearly'!$D$4/4),J625*'New Lease Yearly'!$D$4/12)),-L625-J625)</f>
        <v>0</v>
      </c>
      <c r="L625" s="47">
        <f t="shared" si="98"/>
        <v>0</v>
      </c>
      <c r="M625" s="47">
        <f t="shared" si="99"/>
        <v>0</v>
      </c>
      <c r="N625" s="57"/>
      <c r="O625" s="38">
        <v>237</v>
      </c>
      <c r="P625" s="58">
        <f t="shared" si="103"/>
        <v>265898</v>
      </c>
      <c r="Q625" s="47">
        <f t="shared" si="104"/>
        <v>0</v>
      </c>
      <c r="R625" s="47">
        <f>IF(S624&lt;1,0,-'New Lease Yearly'!$K$4/'New Lease Yearly'!$L$4)</f>
        <v>0</v>
      </c>
      <c r="S625" s="47">
        <f t="shared" si="100"/>
        <v>0</v>
      </c>
      <c r="AE625"/>
      <c r="AF625" s="6"/>
    </row>
    <row r="626" spans="1:32" x14ac:dyDescent="0.25">
      <c r="A626" s="53">
        <f t="shared" si="101"/>
        <v>610</v>
      </c>
      <c r="B626" s="29">
        <f t="shared" si="95"/>
        <v>0</v>
      </c>
      <c r="C626" s="9" t="str">
        <f>IF(D626=0,"-",IF('New Lease Yearly'!$H$4="Yearly",EDATE(C625,12),IF('New Lease Yearly'!$H$4="Quarterly",EDATE(C625,3),EDATE(C625,1))))</f>
        <v>-</v>
      </c>
      <c r="D626" s="54">
        <f>IF(A626&gt;'New Lease Yearly'!$E$4,0,'New Lease Yearly'!$G$4)*((1+$M$4)^(((((IF($H$4="Yearly",ROUNDDOWN(IF(A626-($N$4)&lt;0,0,((A626-($N$4)/(($N$4))))/($N$4)),0),IF($H$4="Monthly",ROUNDDOWN(IF(A626-($N$4*12)&lt;0,0,((A626-(12*$N$4)/((12*$N$4))))/($N$4*12)),0),ROUNDDOWN(IF(A626-($N$4*4)&lt;0,0,((A626-(4*$N$4)/((4*$N$4))))/($N$4*4)),0)))))))))+(IF(A626=$E$4,$J$4,0))</f>
        <v>0</v>
      </c>
      <c r="E626" s="49">
        <f>IF(D626=0,0,1/((1+IF('New Lease Yearly'!$H$4="Yearly",'New Lease Yearly'!$D$4,IF('New Lease Yearly'!$H$4="Quarterly",'New Lease Yearly'!$D$4/4,'New Lease Yearly'!$D$4/12)))^IF($E$17=1,A625,A626)))</f>
        <v>0</v>
      </c>
      <c r="F626" s="55">
        <f t="shared" si="96"/>
        <v>0</v>
      </c>
      <c r="G626" s="56"/>
      <c r="H626" s="38">
        <f t="shared" si="102"/>
        <v>610</v>
      </c>
      <c r="I626" s="9" t="str">
        <f t="shared" si="97"/>
        <v>-</v>
      </c>
      <c r="J626" s="47">
        <f>IF(H626&gt;'New Lease Yearly'!$E$4,0,M625)</f>
        <v>0</v>
      </c>
      <c r="K626" s="47">
        <f>IF(IF('New Lease Yearly'!$H$4="Yearly",J626*'New Lease Yearly'!$D$4,IF('New Lease Yearly'!$H$4="Quarterly",J626*('New Lease Yearly'!$D$4/4),J626*'New Lease Yearly'!$D$4/12))&gt;0,IF('New Lease Yearly'!$H$4="Yearly",J626*'New Lease Yearly'!$D$4,IF('New Lease Yearly'!$H$4="Quarterly",J626*('New Lease Yearly'!$D$4/4),J626*'New Lease Yearly'!$D$4/12)),-L626-J626)</f>
        <v>0</v>
      </c>
      <c r="L626" s="47">
        <f t="shared" si="98"/>
        <v>0</v>
      </c>
      <c r="M626" s="47">
        <f t="shared" si="99"/>
        <v>0</v>
      </c>
      <c r="N626" s="57"/>
      <c r="O626" s="38">
        <v>237</v>
      </c>
      <c r="P626" s="58">
        <f t="shared" si="103"/>
        <v>266264</v>
      </c>
      <c r="Q626" s="47">
        <f t="shared" si="104"/>
        <v>0</v>
      </c>
      <c r="R626" s="47">
        <f>IF(S625&lt;1,0,-'New Lease Yearly'!$K$4/'New Lease Yearly'!$L$4)</f>
        <v>0</v>
      </c>
      <c r="S626" s="47">
        <f t="shared" si="100"/>
        <v>0</v>
      </c>
      <c r="AE626"/>
      <c r="AF626" s="6"/>
    </row>
    <row r="627" spans="1:32" x14ac:dyDescent="0.25">
      <c r="A627" s="53">
        <f t="shared" si="101"/>
        <v>611</v>
      </c>
      <c r="B627" s="29">
        <f t="shared" si="95"/>
        <v>0</v>
      </c>
      <c r="C627" s="9" t="str">
        <f>IF(D627=0,"-",IF('New Lease Yearly'!$H$4="Yearly",EDATE(C626,12),IF('New Lease Yearly'!$H$4="Quarterly",EDATE(C626,3),EDATE(C626,1))))</f>
        <v>-</v>
      </c>
      <c r="D627" s="54">
        <f>IF(A627&gt;'New Lease Yearly'!$E$4,0,'New Lease Yearly'!$G$4)*((1+$M$4)^(((((IF($H$4="Yearly",ROUNDDOWN(IF(A627-($N$4)&lt;0,0,((A627-($N$4)/(($N$4))))/($N$4)),0),IF($H$4="Monthly",ROUNDDOWN(IF(A627-($N$4*12)&lt;0,0,((A627-(12*$N$4)/((12*$N$4))))/($N$4*12)),0),ROUNDDOWN(IF(A627-($N$4*4)&lt;0,0,((A627-(4*$N$4)/((4*$N$4))))/($N$4*4)),0)))))))))+(IF(A627=$E$4,$J$4,0))</f>
        <v>0</v>
      </c>
      <c r="E627" s="49">
        <f>IF(D627=0,0,1/((1+IF('New Lease Yearly'!$H$4="Yearly",'New Lease Yearly'!$D$4,IF('New Lease Yearly'!$H$4="Quarterly",'New Lease Yearly'!$D$4/4,'New Lease Yearly'!$D$4/12)))^IF($E$17=1,A626,A627)))</f>
        <v>0</v>
      </c>
      <c r="F627" s="55">
        <f t="shared" si="96"/>
        <v>0</v>
      </c>
      <c r="G627" s="56"/>
      <c r="H627" s="38">
        <f t="shared" si="102"/>
        <v>611</v>
      </c>
      <c r="I627" s="9" t="str">
        <f t="shared" si="97"/>
        <v>-</v>
      </c>
      <c r="J627" s="47">
        <f>IF(H627&gt;'New Lease Yearly'!$E$4,0,M626)</f>
        <v>0</v>
      </c>
      <c r="K627" s="47">
        <f>IF(IF('New Lease Yearly'!$H$4="Yearly",J627*'New Lease Yearly'!$D$4,IF('New Lease Yearly'!$H$4="Quarterly",J627*('New Lease Yearly'!$D$4/4),J627*'New Lease Yearly'!$D$4/12))&gt;0,IF('New Lease Yearly'!$H$4="Yearly",J627*'New Lease Yearly'!$D$4,IF('New Lease Yearly'!$H$4="Quarterly",J627*('New Lease Yearly'!$D$4/4),J627*'New Lease Yearly'!$D$4/12)),-L627-J627)</f>
        <v>0</v>
      </c>
      <c r="L627" s="47">
        <f t="shared" si="98"/>
        <v>0</v>
      </c>
      <c r="M627" s="47">
        <f t="shared" si="99"/>
        <v>0</v>
      </c>
      <c r="N627" s="57"/>
      <c r="O627" s="38">
        <v>237</v>
      </c>
      <c r="P627" s="58">
        <f t="shared" si="103"/>
        <v>266629</v>
      </c>
      <c r="Q627" s="47">
        <f t="shared" si="104"/>
        <v>0</v>
      </c>
      <c r="R627" s="47">
        <f>IF(S626&lt;1,0,-'New Lease Yearly'!$K$4/'New Lease Yearly'!$L$4)</f>
        <v>0</v>
      </c>
      <c r="S627" s="47">
        <f t="shared" si="100"/>
        <v>0</v>
      </c>
      <c r="AE627"/>
      <c r="AF627" s="6"/>
    </row>
    <row r="628" spans="1:32" x14ac:dyDescent="0.25">
      <c r="A628" s="53">
        <f t="shared" si="101"/>
        <v>612</v>
      </c>
      <c r="B628" s="29">
        <f t="shared" si="95"/>
        <v>0</v>
      </c>
      <c r="C628" s="9" t="str">
        <f>IF(D628=0,"-",IF('New Lease Yearly'!$H$4="Yearly",EDATE(C627,12),IF('New Lease Yearly'!$H$4="Quarterly",EDATE(C627,3),EDATE(C627,1))))</f>
        <v>-</v>
      </c>
      <c r="D628" s="54">
        <f>IF(A628&gt;'New Lease Yearly'!$E$4,0,'New Lease Yearly'!$G$4)*((1+$M$4)^(((((IF($H$4="Yearly",ROUNDDOWN(IF(A628-($N$4)&lt;0,0,((A628-($N$4)/(($N$4))))/($N$4)),0),IF($H$4="Monthly",ROUNDDOWN(IF(A628-($N$4*12)&lt;0,0,((A628-(12*$N$4)/((12*$N$4))))/($N$4*12)),0),ROUNDDOWN(IF(A628-($N$4*4)&lt;0,0,((A628-(4*$N$4)/((4*$N$4))))/($N$4*4)),0)))))))))+(IF(A628=$E$4,$J$4,0))</f>
        <v>0</v>
      </c>
      <c r="E628" s="49">
        <f>IF(D628=0,0,1/((1+IF('New Lease Yearly'!$H$4="Yearly",'New Lease Yearly'!$D$4,IF('New Lease Yearly'!$H$4="Quarterly",'New Lease Yearly'!$D$4/4,'New Lease Yearly'!$D$4/12)))^IF($E$17=1,A627,A628)))</f>
        <v>0</v>
      </c>
      <c r="F628" s="55">
        <f t="shared" si="96"/>
        <v>0</v>
      </c>
      <c r="G628" s="56"/>
      <c r="H628" s="38">
        <f t="shared" si="102"/>
        <v>612</v>
      </c>
      <c r="I628" s="9" t="str">
        <f t="shared" si="97"/>
        <v>-</v>
      </c>
      <c r="J628" s="47">
        <f>IF(H628&gt;'New Lease Yearly'!$E$4,0,M627)</f>
        <v>0</v>
      </c>
      <c r="K628" s="47">
        <f>IF(IF('New Lease Yearly'!$H$4="Yearly",J628*'New Lease Yearly'!$D$4,IF('New Lease Yearly'!$H$4="Quarterly",J628*('New Lease Yearly'!$D$4/4),J628*'New Lease Yearly'!$D$4/12))&gt;0,IF('New Lease Yearly'!$H$4="Yearly",J628*'New Lease Yearly'!$D$4,IF('New Lease Yearly'!$H$4="Quarterly",J628*('New Lease Yearly'!$D$4/4),J628*'New Lease Yearly'!$D$4/12)),-L628-J628)</f>
        <v>0</v>
      </c>
      <c r="L628" s="47">
        <f t="shared" si="98"/>
        <v>0</v>
      </c>
      <c r="M628" s="47">
        <f t="shared" si="99"/>
        <v>0</v>
      </c>
      <c r="N628" s="57"/>
      <c r="O628" s="38">
        <v>237</v>
      </c>
      <c r="P628" s="58">
        <f t="shared" si="103"/>
        <v>266994</v>
      </c>
      <c r="Q628" s="47">
        <f t="shared" si="104"/>
        <v>0</v>
      </c>
      <c r="R628" s="47">
        <f>IF(S627&lt;1,0,-'New Lease Yearly'!$K$4/'New Lease Yearly'!$L$4)</f>
        <v>0</v>
      </c>
      <c r="S628" s="47">
        <f t="shared" si="100"/>
        <v>0</v>
      </c>
      <c r="AE628"/>
      <c r="AF628" s="6"/>
    </row>
    <row r="629" spans="1:32" x14ac:dyDescent="0.25">
      <c r="A629" s="53">
        <f t="shared" si="101"/>
        <v>613</v>
      </c>
      <c r="B629" s="29">
        <f t="shared" si="95"/>
        <v>0</v>
      </c>
      <c r="C629" s="9" t="str">
        <f>IF(D629=0,"-",IF('New Lease Yearly'!$H$4="Yearly",EDATE(C628,12),IF('New Lease Yearly'!$H$4="Quarterly",EDATE(C628,3),EDATE(C628,1))))</f>
        <v>-</v>
      </c>
      <c r="D629" s="54">
        <f>IF(A629&gt;'New Lease Yearly'!$E$4,0,'New Lease Yearly'!$G$4)*((1+$M$4)^(((((IF($H$4="Yearly",ROUNDDOWN(IF(A629-($N$4)&lt;0,0,((A629-($N$4)/(($N$4))))/($N$4)),0),IF($H$4="Monthly",ROUNDDOWN(IF(A629-($N$4*12)&lt;0,0,((A629-(12*$N$4)/((12*$N$4))))/($N$4*12)),0),ROUNDDOWN(IF(A629-($N$4*4)&lt;0,0,((A629-(4*$N$4)/((4*$N$4))))/($N$4*4)),0)))))))))+(IF(A629=$E$4,$J$4,0))</f>
        <v>0</v>
      </c>
      <c r="E629" s="49">
        <f>IF(D629=0,0,1/((1+IF('New Lease Yearly'!$H$4="Yearly",'New Lease Yearly'!$D$4,IF('New Lease Yearly'!$H$4="Quarterly",'New Lease Yearly'!$D$4/4,'New Lease Yearly'!$D$4/12)))^IF($E$17=1,A628,A629)))</f>
        <v>0</v>
      </c>
      <c r="F629" s="55">
        <f t="shared" si="96"/>
        <v>0</v>
      </c>
      <c r="G629" s="56"/>
      <c r="H629" s="38">
        <f t="shared" si="102"/>
        <v>613</v>
      </c>
      <c r="I629" s="9" t="str">
        <f t="shared" si="97"/>
        <v>-</v>
      </c>
      <c r="J629" s="47">
        <f>IF(H629&gt;'New Lease Yearly'!$E$4,0,M628)</f>
        <v>0</v>
      </c>
      <c r="K629" s="47">
        <f>IF(IF('New Lease Yearly'!$H$4="Yearly",J629*'New Lease Yearly'!$D$4,IF('New Lease Yearly'!$H$4="Quarterly",J629*('New Lease Yearly'!$D$4/4),J629*'New Lease Yearly'!$D$4/12))&gt;0,IF('New Lease Yearly'!$H$4="Yearly",J629*'New Lease Yearly'!$D$4,IF('New Lease Yearly'!$H$4="Quarterly",J629*('New Lease Yearly'!$D$4/4),J629*'New Lease Yearly'!$D$4/12)),-L629-J629)</f>
        <v>0</v>
      </c>
      <c r="L629" s="47">
        <f t="shared" si="98"/>
        <v>0</v>
      </c>
      <c r="M629" s="47">
        <f t="shared" si="99"/>
        <v>0</v>
      </c>
      <c r="N629" s="57"/>
      <c r="O629" s="38">
        <v>237</v>
      </c>
      <c r="P629" s="58">
        <f t="shared" si="103"/>
        <v>267359</v>
      </c>
      <c r="Q629" s="47">
        <f t="shared" si="104"/>
        <v>0</v>
      </c>
      <c r="R629" s="47">
        <f>IF(S628&lt;1,0,-'New Lease Yearly'!$K$4/'New Lease Yearly'!$L$4)</f>
        <v>0</v>
      </c>
      <c r="S629" s="47">
        <f t="shared" si="100"/>
        <v>0</v>
      </c>
      <c r="AE629"/>
      <c r="AF629" s="6"/>
    </row>
    <row r="630" spans="1:32" x14ac:dyDescent="0.25">
      <c r="A630" s="53">
        <f t="shared" si="101"/>
        <v>614</v>
      </c>
      <c r="B630" s="29">
        <f t="shared" si="95"/>
        <v>0</v>
      </c>
      <c r="C630" s="9" t="str">
        <f>IF(D630=0,"-",IF('New Lease Yearly'!$H$4="Yearly",EDATE(C629,12),IF('New Lease Yearly'!$H$4="Quarterly",EDATE(C629,3),EDATE(C629,1))))</f>
        <v>-</v>
      </c>
      <c r="D630" s="54">
        <f>IF(A630&gt;'New Lease Yearly'!$E$4,0,'New Lease Yearly'!$G$4)*((1+$M$4)^(((((IF($H$4="Yearly",ROUNDDOWN(IF(A630-($N$4)&lt;0,0,((A630-($N$4)/(($N$4))))/($N$4)),0),IF($H$4="Monthly",ROUNDDOWN(IF(A630-($N$4*12)&lt;0,0,((A630-(12*$N$4)/((12*$N$4))))/($N$4*12)),0),ROUNDDOWN(IF(A630-($N$4*4)&lt;0,0,((A630-(4*$N$4)/((4*$N$4))))/($N$4*4)),0)))))))))+(IF(A630=$E$4,$J$4,0))</f>
        <v>0</v>
      </c>
      <c r="E630" s="49">
        <f>IF(D630=0,0,1/((1+IF('New Lease Yearly'!$H$4="Yearly",'New Lease Yearly'!$D$4,IF('New Lease Yearly'!$H$4="Quarterly",'New Lease Yearly'!$D$4/4,'New Lease Yearly'!$D$4/12)))^IF($E$17=1,A629,A630)))</f>
        <v>0</v>
      </c>
      <c r="F630" s="55">
        <f t="shared" si="96"/>
        <v>0</v>
      </c>
      <c r="G630" s="56"/>
      <c r="H630" s="38">
        <f t="shared" si="102"/>
        <v>614</v>
      </c>
      <c r="I630" s="9" t="str">
        <f t="shared" si="97"/>
        <v>-</v>
      </c>
      <c r="J630" s="47">
        <f>IF(H630&gt;'New Lease Yearly'!$E$4,0,M629)</f>
        <v>0</v>
      </c>
      <c r="K630" s="47">
        <f>IF(IF('New Lease Yearly'!$H$4="Yearly",J630*'New Lease Yearly'!$D$4,IF('New Lease Yearly'!$H$4="Quarterly",J630*('New Lease Yearly'!$D$4/4),J630*'New Lease Yearly'!$D$4/12))&gt;0,IF('New Lease Yearly'!$H$4="Yearly",J630*'New Lease Yearly'!$D$4,IF('New Lease Yearly'!$H$4="Quarterly",J630*('New Lease Yearly'!$D$4/4),J630*'New Lease Yearly'!$D$4/12)),-L630-J630)</f>
        <v>0</v>
      </c>
      <c r="L630" s="47">
        <f t="shared" si="98"/>
        <v>0</v>
      </c>
      <c r="M630" s="47">
        <f t="shared" si="99"/>
        <v>0</v>
      </c>
      <c r="N630" s="57"/>
      <c r="O630" s="38">
        <v>237</v>
      </c>
      <c r="P630" s="58">
        <f t="shared" si="103"/>
        <v>267725</v>
      </c>
      <c r="Q630" s="47">
        <f t="shared" si="104"/>
        <v>0</v>
      </c>
      <c r="R630" s="47">
        <f>IF(S629&lt;1,0,-'New Lease Yearly'!$K$4/'New Lease Yearly'!$L$4)</f>
        <v>0</v>
      </c>
      <c r="S630" s="47">
        <f t="shared" si="100"/>
        <v>0</v>
      </c>
      <c r="AE630"/>
      <c r="AF630" s="6"/>
    </row>
    <row r="631" spans="1:32" x14ac:dyDescent="0.25">
      <c r="A631" s="53">
        <f t="shared" si="101"/>
        <v>615</v>
      </c>
      <c r="B631" s="29">
        <f t="shared" si="95"/>
        <v>0</v>
      </c>
      <c r="C631" s="9" t="str">
        <f>IF(D631=0,"-",IF('New Lease Yearly'!$H$4="Yearly",EDATE(C630,12),IF('New Lease Yearly'!$H$4="Quarterly",EDATE(C630,3),EDATE(C630,1))))</f>
        <v>-</v>
      </c>
      <c r="D631" s="54">
        <f>IF(A631&gt;'New Lease Yearly'!$E$4,0,'New Lease Yearly'!$G$4)*((1+$M$4)^(((((IF($H$4="Yearly",ROUNDDOWN(IF(A631-($N$4)&lt;0,0,((A631-($N$4)/(($N$4))))/($N$4)),0),IF($H$4="Monthly",ROUNDDOWN(IF(A631-($N$4*12)&lt;0,0,((A631-(12*$N$4)/((12*$N$4))))/($N$4*12)),0),ROUNDDOWN(IF(A631-($N$4*4)&lt;0,0,((A631-(4*$N$4)/((4*$N$4))))/($N$4*4)),0)))))))))+(IF(A631=$E$4,$J$4,0))</f>
        <v>0</v>
      </c>
      <c r="E631" s="49">
        <f>IF(D631=0,0,1/((1+IF('New Lease Yearly'!$H$4="Yearly",'New Lease Yearly'!$D$4,IF('New Lease Yearly'!$H$4="Quarterly",'New Lease Yearly'!$D$4/4,'New Lease Yearly'!$D$4/12)))^IF($E$17=1,A630,A631)))</f>
        <v>0</v>
      </c>
      <c r="F631" s="55">
        <f t="shared" si="96"/>
        <v>0</v>
      </c>
      <c r="G631" s="56"/>
      <c r="H631" s="38">
        <f t="shared" si="102"/>
        <v>615</v>
      </c>
      <c r="I631" s="9" t="str">
        <f t="shared" si="97"/>
        <v>-</v>
      </c>
      <c r="J631" s="47">
        <f>IF(H631&gt;'New Lease Yearly'!$E$4,0,M630)</f>
        <v>0</v>
      </c>
      <c r="K631" s="47">
        <f>IF(IF('New Lease Yearly'!$H$4="Yearly",J631*'New Lease Yearly'!$D$4,IF('New Lease Yearly'!$H$4="Quarterly",J631*('New Lease Yearly'!$D$4/4),J631*'New Lease Yearly'!$D$4/12))&gt;0,IF('New Lease Yearly'!$H$4="Yearly",J631*'New Lease Yearly'!$D$4,IF('New Lease Yearly'!$H$4="Quarterly",J631*('New Lease Yearly'!$D$4/4),J631*'New Lease Yearly'!$D$4/12)),-L631-J631)</f>
        <v>0</v>
      </c>
      <c r="L631" s="47">
        <f t="shared" si="98"/>
        <v>0</v>
      </c>
      <c r="M631" s="47">
        <f t="shared" si="99"/>
        <v>0</v>
      </c>
      <c r="N631" s="57"/>
      <c r="O631" s="38">
        <v>237</v>
      </c>
      <c r="P631" s="58">
        <f t="shared" si="103"/>
        <v>268090</v>
      </c>
      <c r="Q631" s="47">
        <f t="shared" si="104"/>
        <v>0</v>
      </c>
      <c r="R631" s="47">
        <f>IF(S630&lt;1,0,-'New Lease Yearly'!$K$4/'New Lease Yearly'!$L$4)</f>
        <v>0</v>
      </c>
      <c r="S631" s="47">
        <f t="shared" si="100"/>
        <v>0</v>
      </c>
      <c r="AE631"/>
      <c r="AF631" s="6"/>
    </row>
    <row r="632" spans="1:32" x14ac:dyDescent="0.25">
      <c r="A632" s="53">
        <f t="shared" si="101"/>
        <v>616</v>
      </c>
      <c r="B632" s="29">
        <f t="shared" si="95"/>
        <v>0</v>
      </c>
      <c r="C632" s="9" t="str">
        <f>IF(D632=0,"-",IF('New Lease Yearly'!$H$4="Yearly",EDATE(C631,12),IF('New Lease Yearly'!$H$4="Quarterly",EDATE(C631,3),EDATE(C631,1))))</f>
        <v>-</v>
      </c>
      <c r="D632" s="54">
        <f>IF(A632&gt;'New Lease Yearly'!$E$4,0,'New Lease Yearly'!$G$4)*((1+$M$4)^(((((IF($H$4="Yearly",ROUNDDOWN(IF(A632-($N$4)&lt;0,0,((A632-($N$4)/(($N$4))))/($N$4)),0),IF($H$4="Monthly",ROUNDDOWN(IF(A632-($N$4*12)&lt;0,0,((A632-(12*$N$4)/((12*$N$4))))/($N$4*12)),0),ROUNDDOWN(IF(A632-($N$4*4)&lt;0,0,((A632-(4*$N$4)/((4*$N$4))))/($N$4*4)),0)))))))))+(IF(A632=$E$4,$J$4,0))</f>
        <v>0</v>
      </c>
      <c r="E632" s="49">
        <f>IF(D632=0,0,1/((1+IF('New Lease Yearly'!$H$4="Yearly",'New Lease Yearly'!$D$4,IF('New Lease Yearly'!$H$4="Quarterly",'New Lease Yearly'!$D$4/4,'New Lease Yearly'!$D$4/12)))^IF($E$17=1,A631,A632)))</f>
        <v>0</v>
      </c>
      <c r="F632" s="55">
        <f t="shared" si="96"/>
        <v>0</v>
      </c>
      <c r="G632" s="56"/>
      <c r="H632" s="38">
        <f t="shared" si="102"/>
        <v>616</v>
      </c>
      <c r="I632" s="9" t="str">
        <f t="shared" si="97"/>
        <v>-</v>
      </c>
      <c r="J632" s="47">
        <f>IF(H632&gt;'New Lease Yearly'!$E$4,0,M631)</f>
        <v>0</v>
      </c>
      <c r="K632" s="47">
        <f>IF(IF('New Lease Yearly'!$H$4="Yearly",J632*'New Lease Yearly'!$D$4,IF('New Lease Yearly'!$H$4="Quarterly",J632*('New Lease Yearly'!$D$4/4),J632*'New Lease Yearly'!$D$4/12))&gt;0,IF('New Lease Yearly'!$H$4="Yearly",J632*'New Lease Yearly'!$D$4,IF('New Lease Yearly'!$H$4="Quarterly",J632*('New Lease Yearly'!$D$4/4),J632*'New Lease Yearly'!$D$4/12)),-L632-J632)</f>
        <v>0</v>
      </c>
      <c r="L632" s="47">
        <f t="shared" si="98"/>
        <v>0</v>
      </c>
      <c r="M632" s="47">
        <f t="shared" si="99"/>
        <v>0</v>
      </c>
      <c r="N632" s="57"/>
      <c r="O632" s="38">
        <v>237</v>
      </c>
      <c r="P632" s="58">
        <f t="shared" si="103"/>
        <v>268455</v>
      </c>
      <c r="Q632" s="47">
        <f t="shared" si="104"/>
        <v>0</v>
      </c>
      <c r="R632" s="47">
        <f>IF(S631&lt;1,0,-'New Lease Yearly'!$K$4/'New Lease Yearly'!$L$4)</f>
        <v>0</v>
      </c>
      <c r="S632" s="47">
        <f t="shared" si="100"/>
        <v>0</v>
      </c>
      <c r="AE632"/>
      <c r="AF632" s="6"/>
    </row>
    <row r="633" spans="1:32" x14ac:dyDescent="0.25">
      <c r="A633" s="53">
        <f t="shared" si="101"/>
        <v>617</v>
      </c>
      <c r="B633" s="29">
        <f t="shared" si="95"/>
        <v>0</v>
      </c>
      <c r="C633" s="9" t="str">
        <f>IF(D633=0,"-",IF('New Lease Yearly'!$H$4="Yearly",EDATE(C632,12),IF('New Lease Yearly'!$H$4="Quarterly",EDATE(C632,3),EDATE(C632,1))))</f>
        <v>-</v>
      </c>
      <c r="D633" s="54">
        <f>IF(A633&gt;'New Lease Yearly'!$E$4,0,'New Lease Yearly'!$G$4)*((1+$M$4)^(((((IF($H$4="Yearly",ROUNDDOWN(IF(A633-($N$4)&lt;0,0,((A633-($N$4)/(($N$4))))/($N$4)),0),IF($H$4="Monthly",ROUNDDOWN(IF(A633-($N$4*12)&lt;0,0,((A633-(12*$N$4)/((12*$N$4))))/($N$4*12)),0),ROUNDDOWN(IF(A633-($N$4*4)&lt;0,0,((A633-(4*$N$4)/((4*$N$4))))/($N$4*4)),0)))))))))+(IF(A633=$E$4,$J$4,0))</f>
        <v>0</v>
      </c>
      <c r="E633" s="49">
        <f>IF(D633=0,0,1/((1+IF('New Lease Yearly'!$H$4="Yearly",'New Lease Yearly'!$D$4,IF('New Lease Yearly'!$H$4="Quarterly",'New Lease Yearly'!$D$4/4,'New Lease Yearly'!$D$4/12)))^IF($E$17=1,A632,A633)))</f>
        <v>0</v>
      </c>
      <c r="F633" s="55">
        <f t="shared" si="96"/>
        <v>0</v>
      </c>
      <c r="G633" s="56"/>
      <c r="H633" s="38">
        <f t="shared" si="102"/>
        <v>617</v>
      </c>
      <c r="I633" s="9" t="str">
        <f t="shared" si="97"/>
        <v>-</v>
      </c>
      <c r="J633" s="47">
        <f>IF(H633&gt;'New Lease Yearly'!$E$4,0,M632)</f>
        <v>0</v>
      </c>
      <c r="K633" s="47">
        <f>IF(IF('New Lease Yearly'!$H$4="Yearly",J633*'New Lease Yearly'!$D$4,IF('New Lease Yearly'!$H$4="Quarterly",J633*('New Lease Yearly'!$D$4/4),J633*'New Lease Yearly'!$D$4/12))&gt;0,IF('New Lease Yearly'!$H$4="Yearly",J633*'New Lease Yearly'!$D$4,IF('New Lease Yearly'!$H$4="Quarterly",J633*('New Lease Yearly'!$D$4/4),J633*'New Lease Yearly'!$D$4/12)),-L633-J633)</f>
        <v>0</v>
      </c>
      <c r="L633" s="47">
        <f t="shared" si="98"/>
        <v>0</v>
      </c>
      <c r="M633" s="47">
        <f t="shared" si="99"/>
        <v>0</v>
      </c>
      <c r="N633" s="57"/>
      <c r="O633" s="38">
        <v>237</v>
      </c>
      <c r="P633" s="58">
        <f t="shared" si="103"/>
        <v>268820</v>
      </c>
      <c r="Q633" s="47">
        <f t="shared" si="104"/>
        <v>0</v>
      </c>
      <c r="R633" s="47">
        <f>IF(S632&lt;1,0,-'New Lease Yearly'!$K$4/'New Lease Yearly'!$L$4)</f>
        <v>0</v>
      </c>
      <c r="S633" s="47">
        <f t="shared" si="100"/>
        <v>0</v>
      </c>
      <c r="AE633"/>
      <c r="AF633" s="6"/>
    </row>
    <row r="634" spans="1:32" x14ac:dyDescent="0.25">
      <c r="A634" s="53">
        <f t="shared" si="101"/>
        <v>618</v>
      </c>
      <c r="B634" s="29">
        <f t="shared" si="95"/>
        <v>0</v>
      </c>
      <c r="C634" s="9" t="str">
        <f>IF(D634=0,"-",IF('New Lease Yearly'!$H$4="Yearly",EDATE(C633,12),IF('New Lease Yearly'!$H$4="Quarterly",EDATE(C633,3),EDATE(C633,1))))</f>
        <v>-</v>
      </c>
      <c r="D634" s="54">
        <f>IF(A634&gt;'New Lease Yearly'!$E$4,0,'New Lease Yearly'!$G$4)*((1+$M$4)^(((((IF($H$4="Yearly",ROUNDDOWN(IF(A634-($N$4)&lt;0,0,((A634-($N$4)/(($N$4))))/($N$4)),0),IF($H$4="Monthly",ROUNDDOWN(IF(A634-($N$4*12)&lt;0,0,((A634-(12*$N$4)/((12*$N$4))))/($N$4*12)),0),ROUNDDOWN(IF(A634-($N$4*4)&lt;0,0,((A634-(4*$N$4)/((4*$N$4))))/($N$4*4)),0)))))))))+(IF(A634=$E$4,$J$4,0))</f>
        <v>0</v>
      </c>
      <c r="E634" s="49">
        <f>IF(D634=0,0,1/((1+IF('New Lease Yearly'!$H$4="Yearly",'New Lease Yearly'!$D$4,IF('New Lease Yearly'!$H$4="Quarterly",'New Lease Yearly'!$D$4/4,'New Lease Yearly'!$D$4/12)))^IF($E$17=1,A633,A634)))</f>
        <v>0</v>
      </c>
      <c r="F634" s="55">
        <f t="shared" si="96"/>
        <v>0</v>
      </c>
      <c r="G634" s="56"/>
      <c r="H634" s="38">
        <f t="shared" si="102"/>
        <v>618</v>
      </c>
      <c r="I634" s="9" t="str">
        <f t="shared" si="97"/>
        <v>-</v>
      </c>
      <c r="J634" s="47">
        <f>IF(H634&gt;'New Lease Yearly'!$E$4,0,M633)</f>
        <v>0</v>
      </c>
      <c r="K634" s="47">
        <f>IF(IF('New Lease Yearly'!$H$4="Yearly",J634*'New Lease Yearly'!$D$4,IF('New Lease Yearly'!$H$4="Quarterly",J634*('New Lease Yearly'!$D$4/4),J634*'New Lease Yearly'!$D$4/12))&gt;0,IF('New Lease Yearly'!$H$4="Yearly",J634*'New Lease Yearly'!$D$4,IF('New Lease Yearly'!$H$4="Quarterly",J634*('New Lease Yearly'!$D$4/4),J634*'New Lease Yearly'!$D$4/12)),-L634-J634)</f>
        <v>0</v>
      </c>
      <c r="L634" s="47">
        <f t="shared" si="98"/>
        <v>0</v>
      </c>
      <c r="M634" s="47">
        <f t="shared" si="99"/>
        <v>0</v>
      </c>
      <c r="N634" s="57"/>
      <c r="O634" s="38">
        <v>237</v>
      </c>
      <c r="P634" s="58">
        <f t="shared" si="103"/>
        <v>269186</v>
      </c>
      <c r="Q634" s="47">
        <f t="shared" si="104"/>
        <v>0</v>
      </c>
      <c r="R634" s="47">
        <f>IF(S633&lt;1,0,-'New Lease Yearly'!$K$4/'New Lease Yearly'!$L$4)</f>
        <v>0</v>
      </c>
      <c r="S634" s="47">
        <f t="shared" si="100"/>
        <v>0</v>
      </c>
      <c r="AE634"/>
      <c r="AF634" s="6"/>
    </row>
    <row r="635" spans="1:32" x14ac:dyDescent="0.25">
      <c r="A635" s="53">
        <f t="shared" si="101"/>
        <v>619</v>
      </c>
      <c r="B635" s="29">
        <f t="shared" si="95"/>
        <v>0</v>
      </c>
      <c r="C635" s="9" t="str">
        <f>IF(D635=0,"-",IF('New Lease Yearly'!$H$4="Yearly",EDATE(C634,12),IF('New Lease Yearly'!$H$4="Quarterly",EDATE(C634,3),EDATE(C634,1))))</f>
        <v>-</v>
      </c>
      <c r="D635" s="54">
        <f>IF(A635&gt;'New Lease Yearly'!$E$4,0,'New Lease Yearly'!$G$4)*((1+$M$4)^(((((IF($H$4="Yearly",ROUNDDOWN(IF(A635-($N$4)&lt;0,0,((A635-($N$4)/(($N$4))))/($N$4)),0),IF($H$4="Monthly",ROUNDDOWN(IF(A635-($N$4*12)&lt;0,0,((A635-(12*$N$4)/((12*$N$4))))/($N$4*12)),0),ROUNDDOWN(IF(A635-($N$4*4)&lt;0,0,((A635-(4*$N$4)/((4*$N$4))))/($N$4*4)),0)))))))))+(IF(A635=$E$4,$J$4,0))</f>
        <v>0</v>
      </c>
      <c r="E635" s="49">
        <f>IF(D635=0,0,1/((1+IF('New Lease Yearly'!$H$4="Yearly",'New Lease Yearly'!$D$4,IF('New Lease Yearly'!$H$4="Quarterly",'New Lease Yearly'!$D$4/4,'New Lease Yearly'!$D$4/12)))^IF($E$17=1,A634,A635)))</f>
        <v>0</v>
      </c>
      <c r="F635" s="55">
        <f t="shared" si="96"/>
        <v>0</v>
      </c>
      <c r="G635" s="56"/>
      <c r="H635" s="38">
        <f t="shared" si="102"/>
        <v>619</v>
      </c>
      <c r="I635" s="9" t="str">
        <f t="shared" si="97"/>
        <v>-</v>
      </c>
      <c r="J635" s="47">
        <f>IF(H635&gt;'New Lease Yearly'!$E$4,0,M634)</f>
        <v>0</v>
      </c>
      <c r="K635" s="47">
        <f>IF(IF('New Lease Yearly'!$H$4="Yearly",J635*'New Lease Yearly'!$D$4,IF('New Lease Yearly'!$H$4="Quarterly",J635*('New Lease Yearly'!$D$4/4),J635*'New Lease Yearly'!$D$4/12))&gt;0,IF('New Lease Yearly'!$H$4="Yearly",J635*'New Lease Yearly'!$D$4,IF('New Lease Yearly'!$H$4="Quarterly",J635*('New Lease Yearly'!$D$4/4),J635*'New Lease Yearly'!$D$4/12)),-L635-J635)</f>
        <v>0</v>
      </c>
      <c r="L635" s="47">
        <f t="shared" si="98"/>
        <v>0</v>
      </c>
      <c r="M635" s="47">
        <f t="shared" si="99"/>
        <v>0</v>
      </c>
      <c r="N635" s="57"/>
      <c r="O635" s="38">
        <v>237</v>
      </c>
      <c r="P635" s="58">
        <f t="shared" si="103"/>
        <v>269551</v>
      </c>
      <c r="Q635" s="47">
        <f t="shared" si="104"/>
        <v>0</v>
      </c>
      <c r="R635" s="47">
        <f>IF(S634&lt;1,0,-'New Lease Yearly'!$K$4/'New Lease Yearly'!$L$4)</f>
        <v>0</v>
      </c>
      <c r="S635" s="47">
        <f t="shared" si="100"/>
        <v>0</v>
      </c>
      <c r="AE635"/>
      <c r="AF635" s="6"/>
    </row>
    <row r="636" spans="1:32" x14ac:dyDescent="0.25">
      <c r="A636" s="53">
        <f t="shared" si="101"/>
        <v>620</v>
      </c>
      <c r="B636" s="29">
        <f t="shared" si="95"/>
        <v>0</v>
      </c>
      <c r="C636" s="9" t="str">
        <f>IF(D636=0,"-",IF('New Lease Yearly'!$H$4="Yearly",EDATE(C635,12),IF('New Lease Yearly'!$H$4="Quarterly",EDATE(C635,3),EDATE(C635,1))))</f>
        <v>-</v>
      </c>
      <c r="D636" s="54">
        <f>IF(A636&gt;'New Lease Yearly'!$E$4,0,'New Lease Yearly'!$G$4)*((1+$M$4)^(((((IF($H$4="Yearly",ROUNDDOWN(IF(A636-($N$4)&lt;0,0,((A636-($N$4)/(($N$4))))/($N$4)),0),IF($H$4="Monthly",ROUNDDOWN(IF(A636-($N$4*12)&lt;0,0,((A636-(12*$N$4)/((12*$N$4))))/($N$4*12)),0),ROUNDDOWN(IF(A636-($N$4*4)&lt;0,0,((A636-(4*$N$4)/((4*$N$4))))/($N$4*4)),0)))))))))+(IF(A636=$E$4,$J$4,0))</f>
        <v>0</v>
      </c>
      <c r="E636" s="49">
        <f>IF(D636=0,0,1/((1+IF('New Lease Yearly'!$H$4="Yearly",'New Lease Yearly'!$D$4,IF('New Lease Yearly'!$H$4="Quarterly",'New Lease Yearly'!$D$4/4,'New Lease Yearly'!$D$4/12)))^IF($E$17=1,A635,A636)))</f>
        <v>0</v>
      </c>
      <c r="F636" s="55">
        <f t="shared" si="96"/>
        <v>0</v>
      </c>
      <c r="G636" s="56"/>
      <c r="H636" s="38">
        <f t="shared" si="102"/>
        <v>620</v>
      </c>
      <c r="I636" s="9" t="str">
        <f t="shared" si="97"/>
        <v>-</v>
      </c>
      <c r="J636" s="47">
        <f>IF(H636&gt;'New Lease Yearly'!$E$4,0,M635)</f>
        <v>0</v>
      </c>
      <c r="K636" s="47">
        <f>IF(IF('New Lease Yearly'!$H$4="Yearly",J636*'New Lease Yearly'!$D$4,IF('New Lease Yearly'!$H$4="Quarterly",J636*('New Lease Yearly'!$D$4/4),J636*'New Lease Yearly'!$D$4/12))&gt;0,IF('New Lease Yearly'!$H$4="Yearly",J636*'New Lease Yearly'!$D$4,IF('New Lease Yearly'!$H$4="Quarterly",J636*('New Lease Yearly'!$D$4/4),J636*'New Lease Yearly'!$D$4/12)),-L636-J636)</f>
        <v>0</v>
      </c>
      <c r="L636" s="47">
        <f t="shared" si="98"/>
        <v>0</v>
      </c>
      <c r="M636" s="47">
        <f t="shared" si="99"/>
        <v>0</v>
      </c>
      <c r="N636" s="57"/>
      <c r="O636" s="38">
        <v>237</v>
      </c>
      <c r="P636" s="58">
        <f t="shared" si="103"/>
        <v>269916</v>
      </c>
      <c r="Q636" s="47">
        <f t="shared" si="104"/>
        <v>0</v>
      </c>
      <c r="R636" s="47">
        <f>IF(S635&lt;1,0,-'New Lease Yearly'!$K$4/'New Lease Yearly'!$L$4)</f>
        <v>0</v>
      </c>
      <c r="S636" s="47">
        <f t="shared" si="100"/>
        <v>0</v>
      </c>
      <c r="AE636"/>
      <c r="AF636" s="6"/>
    </row>
    <row r="637" spans="1:32" x14ac:dyDescent="0.25">
      <c r="A637" s="53">
        <f t="shared" si="101"/>
        <v>621</v>
      </c>
      <c r="B637" s="29">
        <f t="shared" si="95"/>
        <v>0</v>
      </c>
      <c r="C637" s="9" t="str">
        <f>IF(D637=0,"-",IF('New Lease Yearly'!$H$4="Yearly",EDATE(C636,12),IF('New Lease Yearly'!$H$4="Quarterly",EDATE(C636,3),EDATE(C636,1))))</f>
        <v>-</v>
      </c>
      <c r="D637" s="54">
        <f>IF(A637&gt;'New Lease Yearly'!$E$4,0,'New Lease Yearly'!$G$4)*((1+$M$4)^(((((IF($H$4="Yearly",ROUNDDOWN(IF(A637-($N$4)&lt;0,0,((A637-($N$4)/(($N$4))))/($N$4)),0),IF($H$4="Monthly",ROUNDDOWN(IF(A637-($N$4*12)&lt;0,0,((A637-(12*$N$4)/((12*$N$4))))/($N$4*12)),0),ROUNDDOWN(IF(A637-($N$4*4)&lt;0,0,((A637-(4*$N$4)/((4*$N$4))))/($N$4*4)),0)))))))))+(IF(A637=$E$4,$J$4,0))</f>
        <v>0</v>
      </c>
      <c r="E637" s="49">
        <f>IF(D637=0,0,1/((1+IF('New Lease Yearly'!$H$4="Yearly",'New Lease Yearly'!$D$4,IF('New Lease Yearly'!$H$4="Quarterly",'New Lease Yearly'!$D$4/4,'New Lease Yearly'!$D$4/12)))^IF($E$17=1,A636,A637)))</f>
        <v>0</v>
      </c>
      <c r="F637" s="55">
        <f t="shared" si="96"/>
        <v>0</v>
      </c>
      <c r="G637" s="56"/>
      <c r="H637" s="38">
        <f t="shared" si="102"/>
        <v>621</v>
      </c>
      <c r="I637" s="9" t="str">
        <f t="shared" si="97"/>
        <v>-</v>
      </c>
      <c r="J637" s="47">
        <f>IF(H637&gt;'New Lease Yearly'!$E$4,0,M636)</f>
        <v>0</v>
      </c>
      <c r="K637" s="47">
        <f>IF(IF('New Lease Yearly'!$H$4="Yearly",J637*'New Lease Yearly'!$D$4,IF('New Lease Yearly'!$H$4="Quarterly",J637*('New Lease Yearly'!$D$4/4),J637*'New Lease Yearly'!$D$4/12))&gt;0,IF('New Lease Yearly'!$H$4="Yearly",J637*'New Lease Yearly'!$D$4,IF('New Lease Yearly'!$H$4="Quarterly",J637*('New Lease Yearly'!$D$4/4),J637*'New Lease Yearly'!$D$4/12)),-L637-J637)</f>
        <v>0</v>
      </c>
      <c r="L637" s="47">
        <f t="shared" si="98"/>
        <v>0</v>
      </c>
      <c r="M637" s="47">
        <f t="shared" si="99"/>
        <v>0</v>
      </c>
      <c r="N637" s="57"/>
      <c r="O637" s="38">
        <v>237</v>
      </c>
      <c r="P637" s="58">
        <f t="shared" si="103"/>
        <v>270281</v>
      </c>
      <c r="Q637" s="47">
        <f t="shared" si="104"/>
        <v>0</v>
      </c>
      <c r="R637" s="47">
        <f>IF(S636&lt;1,0,-'New Lease Yearly'!$K$4/'New Lease Yearly'!$L$4)</f>
        <v>0</v>
      </c>
      <c r="S637" s="47">
        <f t="shared" si="100"/>
        <v>0</v>
      </c>
      <c r="AE637"/>
      <c r="AF637" s="6"/>
    </row>
    <row r="638" spans="1:32" x14ac:dyDescent="0.25">
      <c r="A638" s="53">
        <f t="shared" si="101"/>
        <v>622</v>
      </c>
      <c r="B638" s="29">
        <f t="shared" si="95"/>
        <v>0</v>
      </c>
      <c r="C638" s="9" t="str">
        <f>IF(D638=0,"-",IF('New Lease Yearly'!$H$4="Yearly",EDATE(C637,12),IF('New Lease Yearly'!$H$4="Quarterly",EDATE(C637,3),EDATE(C637,1))))</f>
        <v>-</v>
      </c>
      <c r="D638" s="54">
        <f>IF(A638&gt;'New Lease Yearly'!$E$4,0,'New Lease Yearly'!$G$4)*((1+$M$4)^(((((IF($H$4="Yearly",ROUNDDOWN(IF(A638-($N$4)&lt;0,0,((A638-($N$4)/(($N$4))))/($N$4)),0),IF($H$4="Monthly",ROUNDDOWN(IF(A638-($N$4*12)&lt;0,0,((A638-(12*$N$4)/((12*$N$4))))/($N$4*12)),0),ROUNDDOWN(IF(A638-($N$4*4)&lt;0,0,((A638-(4*$N$4)/((4*$N$4))))/($N$4*4)),0)))))))))+(IF(A638=$E$4,$J$4,0))</f>
        <v>0</v>
      </c>
      <c r="E638" s="49">
        <f>IF(D638=0,0,1/((1+IF('New Lease Yearly'!$H$4="Yearly",'New Lease Yearly'!$D$4,IF('New Lease Yearly'!$H$4="Quarterly",'New Lease Yearly'!$D$4/4,'New Lease Yearly'!$D$4/12)))^IF($E$17=1,A637,A638)))</f>
        <v>0</v>
      </c>
      <c r="F638" s="55">
        <f t="shared" si="96"/>
        <v>0</v>
      </c>
      <c r="G638" s="56"/>
      <c r="H638" s="38">
        <f t="shared" si="102"/>
        <v>622</v>
      </c>
      <c r="I638" s="9" t="str">
        <f t="shared" si="97"/>
        <v>-</v>
      </c>
      <c r="J638" s="47">
        <f>IF(H638&gt;'New Lease Yearly'!$E$4,0,M637)</f>
        <v>0</v>
      </c>
      <c r="K638" s="47">
        <f>IF(IF('New Lease Yearly'!$H$4="Yearly",J638*'New Lease Yearly'!$D$4,IF('New Lease Yearly'!$H$4="Quarterly",J638*('New Lease Yearly'!$D$4/4),J638*'New Lease Yearly'!$D$4/12))&gt;0,IF('New Lease Yearly'!$H$4="Yearly",J638*'New Lease Yearly'!$D$4,IF('New Lease Yearly'!$H$4="Quarterly",J638*('New Lease Yearly'!$D$4/4),J638*'New Lease Yearly'!$D$4/12)),-L638-J638)</f>
        <v>0</v>
      </c>
      <c r="L638" s="47">
        <f t="shared" si="98"/>
        <v>0</v>
      </c>
      <c r="M638" s="47">
        <f t="shared" si="99"/>
        <v>0</v>
      </c>
      <c r="N638" s="57"/>
      <c r="O638" s="38">
        <v>237</v>
      </c>
      <c r="P638" s="58">
        <f t="shared" si="103"/>
        <v>270647</v>
      </c>
      <c r="Q638" s="47">
        <f t="shared" si="104"/>
        <v>0</v>
      </c>
      <c r="R638" s="47">
        <f>IF(S637&lt;1,0,-'New Lease Yearly'!$K$4/'New Lease Yearly'!$L$4)</f>
        <v>0</v>
      </c>
      <c r="S638" s="47">
        <f t="shared" si="100"/>
        <v>0</v>
      </c>
      <c r="AE638"/>
      <c r="AF638" s="6"/>
    </row>
    <row r="639" spans="1:32" x14ac:dyDescent="0.25">
      <c r="A639" s="53">
        <f t="shared" si="101"/>
        <v>623</v>
      </c>
      <c r="B639" s="29">
        <f t="shared" si="95"/>
        <v>0</v>
      </c>
      <c r="C639" s="9" t="str">
        <f>IF(D639=0,"-",IF('New Lease Yearly'!$H$4="Yearly",EDATE(C638,12),IF('New Lease Yearly'!$H$4="Quarterly",EDATE(C638,3),EDATE(C638,1))))</f>
        <v>-</v>
      </c>
      <c r="D639" s="54">
        <f>IF(A639&gt;'New Lease Yearly'!$E$4,0,'New Lease Yearly'!$G$4)*((1+$M$4)^(((((IF($H$4="Yearly",ROUNDDOWN(IF(A639-($N$4)&lt;0,0,((A639-($N$4)/(($N$4))))/($N$4)),0),IF($H$4="Monthly",ROUNDDOWN(IF(A639-($N$4*12)&lt;0,0,((A639-(12*$N$4)/((12*$N$4))))/($N$4*12)),0),ROUNDDOWN(IF(A639-($N$4*4)&lt;0,0,((A639-(4*$N$4)/((4*$N$4))))/($N$4*4)),0)))))))))+(IF(A639=$E$4,$J$4,0))</f>
        <v>0</v>
      </c>
      <c r="E639" s="49">
        <f>IF(D639=0,0,1/((1+IF('New Lease Yearly'!$H$4="Yearly",'New Lease Yearly'!$D$4,IF('New Lease Yearly'!$H$4="Quarterly",'New Lease Yearly'!$D$4/4,'New Lease Yearly'!$D$4/12)))^IF($E$17=1,A638,A639)))</f>
        <v>0</v>
      </c>
      <c r="F639" s="55">
        <f t="shared" si="96"/>
        <v>0</v>
      </c>
      <c r="G639" s="56"/>
      <c r="H639" s="38">
        <f t="shared" si="102"/>
        <v>623</v>
      </c>
      <c r="I639" s="9" t="str">
        <f t="shared" si="97"/>
        <v>-</v>
      </c>
      <c r="J639" s="47">
        <f>IF(H639&gt;'New Lease Yearly'!$E$4,0,M638)</f>
        <v>0</v>
      </c>
      <c r="K639" s="47">
        <f>IF(IF('New Lease Yearly'!$H$4="Yearly",J639*'New Lease Yearly'!$D$4,IF('New Lease Yearly'!$H$4="Quarterly",J639*('New Lease Yearly'!$D$4/4),J639*'New Lease Yearly'!$D$4/12))&gt;0,IF('New Lease Yearly'!$H$4="Yearly",J639*'New Lease Yearly'!$D$4,IF('New Lease Yearly'!$H$4="Quarterly",J639*('New Lease Yearly'!$D$4/4),J639*'New Lease Yearly'!$D$4/12)),-L639-J639)</f>
        <v>0</v>
      </c>
      <c r="L639" s="47">
        <f t="shared" si="98"/>
        <v>0</v>
      </c>
      <c r="M639" s="47">
        <f t="shared" si="99"/>
        <v>0</v>
      </c>
      <c r="N639" s="57"/>
      <c r="O639" s="38">
        <v>237</v>
      </c>
      <c r="P639" s="58">
        <f t="shared" si="103"/>
        <v>271012</v>
      </c>
      <c r="Q639" s="47">
        <f t="shared" si="104"/>
        <v>0</v>
      </c>
      <c r="R639" s="47">
        <f>IF(S638&lt;1,0,-'New Lease Yearly'!$K$4/'New Lease Yearly'!$L$4)</f>
        <v>0</v>
      </c>
      <c r="S639" s="47">
        <f t="shared" si="100"/>
        <v>0</v>
      </c>
      <c r="AE639"/>
      <c r="AF639" s="6"/>
    </row>
    <row r="640" spans="1:32" x14ac:dyDescent="0.25">
      <c r="A640" s="53">
        <f t="shared" si="101"/>
        <v>624</v>
      </c>
      <c r="B640" s="29">
        <f t="shared" si="95"/>
        <v>0</v>
      </c>
      <c r="C640" s="9" t="str">
        <f>IF(D640=0,"-",IF('New Lease Yearly'!$H$4="Yearly",EDATE(C639,12),IF('New Lease Yearly'!$H$4="Quarterly",EDATE(C639,3),EDATE(C639,1))))</f>
        <v>-</v>
      </c>
      <c r="D640" s="54">
        <f>IF(A640&gt;'New Lease Yearly'!$E$4,0,'New Lease Yearly'!$G$4)*((1+$M$4)^(((((IF($H$4="Yearly",ROUNDDOWN(IF(A640-($N$4)&lt;0,0,((A640-($N$4)/(($N$4))))/($N$4)),0),IF($H$4="Monthly",ROUNDDOWN(IF(A640-($N$4*12)&lt;0,0,((A640-(12*$N$4)/((12*$N$4))))/($N$4*12)),0),ROUNDDOWN(IF(A640-($N$4*4)&lt;0,0,((A640-(4*$N$4)/((4*$N$4))))/($N$4*4)),0)))))))))+(IF(A640=$E$4,$J$4,0))</f>
        <v>0</v>
      </c>
      <c r="E640" s="49">
        <f>IF(D640=0,0,1/((1+IF('New Lease Yearly'!$H$4="Yearly",'New Lease Yearly'!$D$4,IF('New Lease Yearly'!$H$4="Quarterly",'New Lease Yearly'!$D$4/4,'New Lease Yearly'!$D$4/12)))^IF($E$17=1,A639,A640)))</f>
        <v>0</v>
      </c>
      <c r="F640" s="55">
        <f t="shared" si="96"/>
        <v>0</v>
      </c>
      <c r="G640" s="56"/>
      <c r="H640" s="38">
        <f t="shared" si="102"/>
        <v>624</v>
      </c>
      <c r="I640" s="9" t="str">
        <f t="shared" si="97"/>
        <v>-</v>
      </c>
      <c r="J640" s="47">
        <f>IF(H640&gt;'New Lease Yearly'!$E$4,0,M639)</f>
        <v>0</v>
      </c>
      <c r="K640" s="47">
        <f>IF(IF('New Lease Yearly'!$H$4="Yearly",J640*'New Lease Yearly'!$D$4,IF('New Lease Yearly'!$H$4="Quarterly",J640*('New Lease Yearly'!$D$4/4),J640*'New Lease Yearly'!$D$4/12))&gt;0,IF('New Lease Yearly'!$H$4="Yearly",J640*'New Lease Yearly'!$D$4,IF('New Lease Yearly'!$H$4="Quarterly",J640*('New Lease Yearly'!$D$4/4),J640*'New Lease Yearly'!$D$4/12)),-L640-J640)</f>
        <v>0</v>
      </c>
      <c r="L640" s="47">
        <f t="shared" si="98"/>
        <v>0</v>
      </c>
      <c r="M640" s="47">
        <f t="shared" si="99"/>
        <v>0</v>
      </c>
      <c r="N640" s="57"/>
      <c r="O640" s="38">
        <v>237</v>
      </c>
      <c r="P640" s="58">
        <f t="shared" si="103"/>
        <v>271377</v>
      </c>
      <c r="Q640" s="47">
        <f t="shared" si="104"/>
        <v>0</v>
      </c>
      <c r="R640" s="47">
        <f>IF(S639&lt;1,0,-'New Lease Yearly'!$K$4/'New Lease Yearly'!$L$4)</f>
        <v>0</v>
      </c>
      <c r="S640" s="47">
        <f t="shared" si="100"/>
        <v>0</v>
      </c>
      <c r="AE640"/>
      <c r="AF640" s="6"/>
    </row>
    <row r="641" spans="1:32" x14ac:dyDescent="0.25">
      <c r="A641" s="53">
        <f t="shared" si="101"/>
        <v>625</v>
      </c>
      <c r="B641" s="29">
        <f t="shared" si="95"/>
        <v>0</v>
      </c>
      <c r="C641" s="9" t="str">
        <f>IF(D641=0,"-",IF('New Lease Yearly'!$H$4="Yearly",EDATE(C640,12),IF('New Lease Yearly'!$H$4="Quarterly",EDATE(C640,3),EDATE(C640,1))))</f>
        <v>-</v>
      </c>
      <c r="D641" s="54">
        <f>IF(A641&gt;'New Lease Yearly'!$E$4,0,'New Lease Yearly'!$G$4)*((1+$M$4)^(((((IF($H$4="Yearly",ROUNDDOWN(IF(A641-($N$4)&lt;0,0,((A641-($N$4)/(($N$4))))/($N$4)),0),IF($H$4="Monthly",ROUNDDOWN(IF(A641-($N$4*12)&lt;0,0,((A641-(12*$N$4)/((12*$N$4))))/($N$4*12)),0),ROUNDDOWN(IF(A641-($N$4*4)&lt;0,0,((A641-(4*$N$4)/((4*$N$4))))/($N$4*4)),0)))))))))+(IF(A641=$E$4,$J$4,0))</f>
        <v>0</v>
      </c>
      <c r="E641" s="49">
        <f>IF(D641=0,0,1/((1+IF('New Lease Yearly'!$H$4="Yearly",'New Lease Yearly'!$D$4,IF('New Lease Yearly'!$H$4="Quarterly",'New Lease Yearly'!$D$4/4,'New Lease Yearly'!$D$4/12)))^IF($E$17=1,A640,A641)))</f>
        <v>0</v>
      </c>
      <c r="F641" s="55">
        <f t="shared" si="96"/>
        <v>0</v>
      </c>
      <c r="G641" s="56"/>
      <c r="H641" s="38">
        <f t="shared" si="102"/>
        <v>625</v>
      </c>
      <c r="I641" s="9" t="str">
        <f t="shared" si="97"/>
        <v>-</v>
      </c>
      <c r="J641" s="47">
        <f>IF(H641&gt;'New Lease Yearly'!$E$4,0,M640)</f>
        <v>0</v>
      </c>
      <c r="K641" s="47">
        <f>IF(IF('New Lease Yearly'!$H$4="Yearly",J641*'New Lease Yearly'!$D$4,IF('New Lease Yearly'!$H$4="Quarterly",J641*('New Lease Yearly'!$D$4/4),J641*'New Lease Yearly'!$D$4/12))&gt;0,IF('New Lease Yearly'!$H$4="Yearly",J641*'New Lease Yearly'!$D$4,IF('New Lease Yearly'!$H$4="Quarterly",J641*('New Lease Yearly'!$D$4/4),J641*'New Lease Yearly'!$D$4/12)),-L641-J641)</f>
        <v>0</v>
      </c>
      <c r="L641" s="47">
        <f t="shared" si="98"/>
        <v>0</v>
      </c>
      <c r="M641" s="47">
        <f t="shared" si="99"/>
        <v>0</v>
      </c>
      <c r="N641" s="57"/>
      <c r="O641" s="38">
        <v>237</v>
      </c>
      <c r="P641" s="58">
        <f t="shared" si="103"/>
        <v>271742</v>
      </c>
      <c r="Q641" s="47">
        <f t="shared" si="104"/>
        <v>0</v>
      </c>
      <c r="R641" s="47">
        <f>IF(S640&lt;1,0,-'New Lease Yearly'!$K$4/'New Lease Yearly'!$L$4)</f>
        <v>0</v>
      </c>
      <c r="S641" s="47">
        <f t="shared" si="100"/>
        <v>0</v>
      </c>
      <c r="AE641"/>
      <c r="AF641" s="6"/>
    </row>
    <row r="642" spans="1:32" x14ac:dyDescent="0.25">
      <c r="A642" s="53">
        <f t="shared" si="101"/>
        <v>626</v>
      </c>
      <c r="B642" s="29">
        <f t="shared" si="95"/>
        <v>0</v>
      </c>
      <c r="C642" s="9" t="str">
        <f>IF(D642=0,"-",IF('New Lease Yearly'!$H$4="Yearly",EDATE(C641,12),IF('New Lease Yearly'!$H$4="Quarterly",EDATE(C641,3),EDATE(C641,1))))</f>
        <v>-</v>
      </c>
      <c r="D642" s="54">
        <f>IF(A642&gt;'New Lease Yearly'!$E$4,0,'New Lease Yearly'!$G$4)*((1+$M$4)^(((((IF($H$4="Yearly",ROUNDDOWN(IF(A642-($N$4)&lt;0,0,((A642-($N$4)/(($N$4))))/($N$4)),0),IF($H$4="Monthly",ROUNDDOWN(IF(A642-($N$4*12)&lt;0,0,((A642-(12*$N$4)/((12*$N$4))))/($N$4*12)),0),ROUNDDOWN(IF(A642-($N$4*4)&lt;0,0,((A642-(4*$N$4)/((4*$N$4))))/($N$4*4)),0)))))))))+(IF(A642=$E$4,$J$4,0))</f>
        <v>0</v>
      </c>
      <c r="E642" s="49">
        <f>IF(D642=0,0,1/((1+IF('New Lease Yearly'!$H$4="Yearly",'New Lease Yearly'!$D$4,IF('New Lease Yearly'!$H$4="Quarterly",'New Lease Yearly'!$D$4/4,'New Lease Yearly'!$D$4/12)))^IF($E$17=1,A641,A642)))</f>
        <v>0</v>
      </c>
      <c r="F642" s="55">
        <f t="shared" si="96"/>
        <v>0</v>
      </c>
      <c r="G642" s="56"/>
      <c r="H642" s="38">
        <f t="shared" si="102"/>
        <v>626</v>
      </c>
      <c r="I642" s="9" t="str">
        <f t="shared" si="97"/>
        <v>-</v>
      </c>
      <c r="J642" s="47">
        <f>IF(H642&gt;'New Lease Yearly'!$E$4,0,M641)</f>
        <v>0</v>
      </c>
      <c r="K642" s="47">
        <f>IF(IF('New Lease Yearly'!$H$4="Yearly",J642*'New Lease Yearly'!$D$4,IF('New Lease Yearly'!$H$4="Quarterly",J642*('New Lease Yearly'!$D$4/4),J642*'New Lease Yearly'!$D$4/12))&gt;0,IF('New Lease Yearly'!$H$4="Yearly",J642*'New Lease Yearly'!$D$4,IF('New Lease Yearly'!$H$4="Quarterly",J642*('New Lease Yearly'!$D$4/4),J642*'New Lease Yearly'!$D$4/12)),-L642-J642)</f>
        <v>0</v>
      </c>
      <c r="L642" s="47">
        <f t="shared" si="98"/>
        <v>0</v>
      </c>
      <c r="M642" s="47">
        <f t="shared" si="99"/>
        <v>0</v>
      </c>
      <c r="N642" s="57"/>
      <c r="O642" s="38">
        <v>237</v>
      </c>
      <c r="P642" s="58">
        <f t="shared" si="103"/>
        <v>272108</v>
      </c>
      <c r="Q642" s="47">
        <f t="shared" si="104"/>
        <v>0</v>
      </c>
      <c r="R642" s="47">
        <f>IF(S641&lt;1,0,-'New Lease Yearly'!$K$4/'New Lease Yearly'!$L$4)</f>
        <v>0</v>
      </c>
      <c r="S642" s="47">
        <f t="shared" si="100"/>
        <v>0</v>
      </c>
      <c r="AE642"/>
      <c r="AF642" s="6"/>
    </row>
    <row r="643" spans="1:32" x14ac:dyDescent="0.25">
      <c r="A643" s="53">
        <f t="shared" si="101"/>
        <v>627</v>
      </c>
      <c r="B643" s="29">
        <f t="shared" si="95"/>
        <v>0</v>
      </c>
      <c r="C643" s="9" t="str">
        <f>IF(D643=0,"-",IF('New Lease Yearly'!$H$4="Yearly",EDATE(C642,12),IF('New Lease Yearly'!$H$4="Quarterly",EDATE(C642,3),EDATE(C642,1))))</f>
        <v>-</v>
      </c>
      <c r="D643" s="54">
        <f>IF(A643&gt;'New Lease Yearly'!$E$4,0,'New Lease Yearly'!$G$4)*((1+$M$4)^(((((IF($H$4="Yearly",ROUNDDOWN(IF(A643-($N$4)&lt;0,0,((A643-($N$4)/(($N$4))))/($N$4)),0),IF($H$4="Monthly",ROUNDDOWN(IF(A643-($N$4*12)&lt;0,0,((A643-(12*$N$4)/((12*$N$4))))/($N$4*12)),0),ROUNDDOWN(IF(A643-($N$4*4)&lt;0,0,((A643-(4*$N$4)/((4*$N$4))))/($N$4*4)),0)))))))))+(IF(A643=$E$4,$J$4,0))</f>
        <v>0</v>
      </c>
      <c r="E643" s="49">
        <f>IF(D643=0,0,1/((1+IF('New Lease Yearly'!$H$4="Yearly",'New Lease Yearly'!$D$4,IF('New Lease Yearly'!$H$4="Quarterly",'New Lease Yearly'!$D$4/4,'New Lease Yearly'!$D$4/12)))^IF($E$17=1,A642,A643)))</f>
        <v>0</v>
      </c>
      <c r="F643" s="55">
        <f t="shared" si="96"/>
        <v>0</v>
      </c>
      <c r="G643" s="56"/>
      <c r="H643" s="38">
        <f t="shared" si="102"/>
        <v>627</v>
      </c>
      <c r="I643" s="9" t="str">
        <f t="shared" si="97"/>
        <v>-</v>
      </c>
      <c r="J643" s="47">
        <f>IF(H643&gt;'New Lease Yearly'!$E$4,0,M642)</f>
        <v>0</v>
      </c>
      <c r="K643" s="47">
        <f>IF(IF('New Lease Yearly'!$H$4="Yearly",J643*'New Lease Yearly'!$D$4,IF('New Lease Yearly'!$H$4="Quarterly",J643*('New Lease Yearly'!$D$4/4),J643*'New Lease Yearly'!$D$4/12))&gt;0,IF('New Lease Yearly'!$H$4="Yearly",J643*'New Lease Yearly'!$D$4,IF('New Lease Yearly'!$H$4="Quarterly",J643*('New Lease Yearly'!$D$4/4),J643*'New Lease Yearly'!$D$4/12)),-L643-J643)</f>
        <v>0</v>
      </c>
      <c r="L643" s="47">
        <f t="shared" si="98"/>
        <v>0</v>
      </c>
      <c r="M643" s="47">
        <f t="shared" si="99"/>
        <v>0</v>
      </c>
      <c r="N643" s="57"/>
      <c r="O643" s="38">
        <v>237</v>
      </c>
      <c r="P643" s="58">
        <f t="shared" si="103"/>
        <v>272473</v>
      </c>
      <c r="Q643" s="47">
        <f t="shared" si="104"/>
        <v>0</v>
      </c>
      <c r="R643" s="47">
        <f>IF(S642&lt;1,0,-'New Lease Yearly'!$K$4/'New Lease Yearly'!$L$4)</f>
        <v>0</v>
      </c>
      <c r="S643" s="47">
        <f t="shared" si="100"/>
        <v>0</v>
      </c>
      <c r="AE643"/>
      <c r="AF643" s="6"/>
    </row>
    <row r="644" spans="1:32" x14ac:dyDescent="0.25">
      <c r="A644" s="53">
        <f t="shared" si="101"/>
        <v>628</v>
      </c>
      <c r="B644" s="29">
        <f t="shared" si="95"/>
        <v>0</v>
      </c>
      <c r="C644" s="9" t="str">
        <f>IF(D644=0,"-",IF('New Lease Yearly'!$H$4="Yearly",EDATE(C643,12),IF('New Lease Yearly'!$H$4="Quarterly",EDATE(C643,3),EDATE(C643,1))))</f>
        <v>-</v>
      </c>
      <c r="D644" s="54">
        <f>IF(A644&gt;'New Lease Yearly'!$E$4,0,'New Lease Yearly'!$G$4)*((1+$M$4)^(((((IF($H$4="Yearly",ROUNDDOWN(IF(A644-($N$4)&lt;0,0,((A644-($N$4)/(($N$4))))/($N$4)),0),IF($H$4="Monthly",ROUNDDOWN(IF(A644-($N$4*12)&lt;0,0,((A644-(12*$N$4)/((12*$N$4))))/($N$4*12)),0),ROUNDDOWN(IF(A644-($N$4*4)&lt;0,0,((A644-(4*$N$4)/((4*$N$4))))/($N$4*4)),0)))))))))+(IF(A644=$E$4,$J$4,0))</f>
        <v>0</v>
      </c>
      <c r="E644" s="49">
        <f>IF(D644=0,0,1/((1+IF('New Lease Yearly'!$H$4="Yearly",'New Lease Yearly'!$D$4,IF('New Lease Yearly'!$H$4="Quarterly",'New Lease Yearly'!$D$4/4,'New Lease Yearly'!$D$4/12)))^IF($E$17=1,A643,A644)))</f>
        <v>0</v>
      </c>
      <c r="F644" s="55">
        <f t="shared" si="96"/>
        <v>0</v>
      </c>
      <c r="G644" s="56"/>
      <c r="H644" s="38">
        <f t="shared" si="102"/>
        <v>628</v>
      </c>
      <c r="I644" s="9" t="str">
        <f t="shared" si="97"/>
        <v>-</v>
      </c>
      <c r="J644" s="47">
        <f>IF(H644&gt;'New Lease Yearly'!$E$4,0,M643)</f>
        <v>0</v>
      </c>
      <c r="K644" s="47">
        <f>IF(IF('New Lease Yearly'!$H$4="Yearly",J644*'New Lease Yearly'!$D$4,IF('New Lease Yearly'!$H$4="Quarterly",J644*('New Lease Yearly'!$D$4/4),J644*'New Lease Yearly'!$D$4/12))&gt;0,IF('New Lease Yearly'!$H$4="Yearly",J644*'New Lease Yearly'!$D$4,IF('New Lease Yearly'!$H$4="Quarterly",J644*('New Lease Yearly'!$D$4/4),J644*'New Lease Yearly'!$D$4/12)),-L644-J644)</f>
        <v>0</v>
      </c>
      <c r="L644" s="47">
        <f t="shared" si="98"/>
        <v>0</v>
      </c>
      <c r="M644" s="47">
        <f t="shared" si="99"/>
        <v>0</v>
      </c>
      <c r="N644" s="57"/>
      <c r="O644" s="38">
        <v>237</v>
      </c>
      <c r="P644" s="58">
        <f t="shared" si="103"/>
        <v>272838</v>
      </c>
      <c r="Q644" s="47">
        <f t="shared" si="104"/>
        <v>0</v>
      </c>
      <c r="R644" s="47">
        <f>IF(S643&lt;1,0,-'New Lease Yearly'!$K$4/'New Lease Yearly'!$L$4)</f>
        <v>0</v>
      </c>
      <c r="S644" s="47">
        <f t="shared" si="100"/>
        <v>0</v>
      </c>
      <c r="AE644"/>
      <c r="AF644" s="6"/>
    </row>
    <row r="645" spans="1:32" x14ac:dyDescent="0.25">
      <c r="A645" s="53">
        <f t="shared" si="101"/>
        <v>629</v>
      </c>
      <c r="B645" s="29">
        <f t="shared" si="95"/>
        <v>0</v>
      </c>
      <c r="C645" s="9" t="str">
        <f>IF(D645=0,"-",IF('New Lease Yearly'!$H$4="Yearly",EDATE(C644,12),IF('New Lease Yearly'!$H$4="Quarterly",EDATE(C644,3),EDATE(C644,1))))</f>
        <v>-</v>
      </c>
      <c r="D645" s="54">
        <f>IF(A645&gt;'New Lease Yearly'!$E$4,0,'New Lease Yearly'!$G$4)*((1+$M$4)^(((((IF($H$4="Yearly",ROUNDDOWN(IF(A645-($N$4)&lt;0,0,((A645-($N$4)/(($N$4))))/($N$4)),0),IF($H$4="Monthly",ROUNDDOWN(IF(A645-($N$4*12)&lt;0,0,((A645-(12*$N$4)/((12*$N$4))))/($N$4*12)),0),ROUNDDOWN(IF(A645-($N$4*4)&lt;0,0,((A645-(4*$N$4)/((4*$N$4))))/($N$4*4)),0)))))))))+(IF(A645=$E$4,$J$4,0))</f>
        <v>0</v>
      </c>
      <c r="E645" s="49">
        <f>IF(D645=0,0,1/((1+IF('New Lease Yearly'!$H$4="Yearly",'New Lease Yearly'!$D$4,IF('New Lease Yearly'!$H$4="Quarterly",'New Lease Yearly'!$D$4/4,'New Lease Yearly'!$D$4/12)))^IF($E$17=1,A644,A645)))</f>
        <v>0</v>
      </c>
      <c r="F645" s="55">
        <f t="shared" si="96"/>
        <v>0</v>
      </c>
      <c r="G645" s="56"/>
      <c r="H645" s="38">
        <f t="shared" si="102"/>
        <v>629</v>
      </c>
      <c r="I645" s="9" t="str">
        <f t="shared" si="97"/>
        <v>-</v>
      </c>
      <c r="J645" s="47">
        <f>IF(H645&gt;'New Lease Yearly'!$E$4,0,M644)</f>
        <v>0</v>
      </c>
      <c r="K645" s="47">
        <f>IF(IF('New Lease Yearly'!$H$4="Yearly",J645*'New Lease Yearly'!$D$4,IF('New Lease Yearly'!$H$4="Quarterly",J645*('New Lease Yearly'!$D$4/4),J645*'New Lease Yearly'!$D$4/12))&gt;0,IF('New Lease Yearly'!$H$4="Yearly",J645*'New Lease Yearly'!$D$4,IF('New Lease Yearly'!$H$4="Quarterly",J645*('New Lease Yearly'!$D$4/4),J645*'New Lease Yearly'!$D$4/12)),-L645-J645)</f>
        <v>0</v>
      </c>
      <c r="L645" s="47">
        <f t="shared" si="98"/>
        <v>0</v>
      </c>
      <c r="M645" s="47">
        <f t="shared" si="99"/>
        <v>0</v>
      </c>
      <c r="N645" s="57"/>
      <c r="O645" s="38">
        <v>237</v>
      </c>
      <c r="P645" s="58">
        <f t="shared" si="103"/>
        <v>273203</v>
      </c>
      <c r="Q645" s="47">
        <f t="shared" si="104"/>
        <v>0</v>
      </c>
      <c r="R645" s="47">
        <f>IF(S644&lt;1,0,-'New Lease Yearly'!$K$4/'New Lease Yearly'!$L$4)</f>
        <v>0</v>
      </c>
      <c r="S645" s="47">
        <f t="shared" si="100"/>
        <v>0</v>
      </c>
      <c r="AE645"/>
      <c r="AF645" s="6"/>
    </row>
    <row r="646" spans="1:32" x14ac:dyDescent="0.25">
      <c r="A646" s="53">
        <f t="shared" si="101"/>
        <v>630</v>
      </c>
      <c r="B646" s="29">
        <f t="shared" si="95"/>
        <v>0</v>
      </c>
      <c r="C646" s="9" t="str">
        <f>IF(D646=0,"-",IF('New Lease Yearly'!$H$4="Yearly",EDATE(C645,12),IF('New Lease Yearly'!$H$4="Quarterly",EDATE(C645,3),EDATE(C645,1))))</f>
        <v>-</v>
      </c>
      <c r="D646" s="54">
        <f>IF(A646&gt;'New Lease Yearly'!$E$4,0,'New Lease Yearly'!$G$4)*((1+$M$4)^(((((IF($H$4="Yearly",ROUNDDOWN(IF(A646-($N$4)&lt;0,0,((A646-($N$4)/(($N$4))))/($N$4)),0),IF($H$4="Monthly",ROUNDDOWN(IF(A646-($N$4*12)&lt;0,0,((A646-(12*$N$4)/((12*$N$4))))/($N$4*12)),0),ROUNDDOWN(IF(A646-($N$4*4)&lt;0,0,((A646-(4*$N$4)/((4*$N$4))))/($N$4*4)),0)))))))))+(IF(A646=$E$4,$J$4,0))</f>
        <v>0</v>
      </c>
      <c r="E646" s="49">
        <f>IF(D646=0,0,1/((1+IF('New Lease Yearly'!$H$4="Yearly",'New Lease Yearly'!$D$4,IF('New Lease Yearly'!$H$4="Quarterly",'New Lease Yearly'!$D$4/4,'New Lease Yearly'!$D$4/12)))^IF($E$17=1,A645,A646)))</f>
        <v>0</v>
      </c>
      <c r="F646" s="55">
        <f t="shared" si="96"/>
        <v>0</v>
      </c>
      <c r="G646" s="56"/>
      <c r="H646" s="38">
        <f t="shared" si="102"/>
        <v>630</v>
      </c>
      <c r="I646" s="9" t="str">
        <f t="shared" si="97"/>
        <v>-</v>
      </c>
      <c r="J646" s="47">
        <f>IF(H646&gt;'New Lease Yearly'!$E$4,0,M645)</f>
        <v>0</v>
      </c>
      <c r="K646" s="47">
        <f>IF(IF('New Lease Yearly'!$H$4="Yearly",J646*'New Lease Yearly'!$D$4,IF('New Lease Yearly'!$H$4="Quarterly",J646*('New Lease Yearly'!$D$4/4),J646*'New Lease Yearly'!$D$4/12))&gt;0,IF('New Lease Yearly'!$H$4="Yearly",J646*'New Lease Yearly'!$D$4,IF('New Lease Yearly'!$H$4="Quarterly",J646*('New Lease Yearly'!$D$4/4),J646*'New Lease Yearly'!$D$4/12)),-L646-J646)</f>
        <v>0</v>
      </c>
      <c r="L646" s="47">
        <f t="shared" si="98"/>
        <v>0</v>
      </c>
      <c r="M646" s="47">
        <f t="shared" si="99"/>
        <v>0</v>
      </c>
      <c r="N646" s="57"/>
      <c r="O646" s="38">
        <v>237</v>
      </c>
      <c r="P646" s="58">
        <f t="shared" si="103"/>
        <v>273569</v>
      </c>
      <c r="Q646" s="47">
        <f t="shared" si="104"/>
        <v>0</v>
      </c>
      <c r="R646" s="47">
        <f>IF(S645&lt;1,0,-'New Lease Yearly'!$K$4/'New Lease Yearly'!$L$4)</f>
        <v>0</v>
      </c>
      <c r="S646" s="47">
        <f t="shared" si="100"/>
        <v>0</v>
      </c>
      <c r="AE646"/>
      <c r="AF646" s="6"/>
    </row>
    <row r="647" spans="1:32" x14ac:dyDescent="0.25">
      <c r="A647" s="53">
        <f t="shared" si="101"/>
        <v>631</v>
      </c>
      <c r="B647" s="29">
        <f t="shared" si="95"/>
        <v>0</v>
      </c>
      <c r="C647" s="9" t="str">
        <f>IF(D647=0,"-",IF('New Lease Yearly'!$H$4="Yearly",EDATE(C646,12),IF('New Lease Yearly'!$H$4="Quarterly",EDATE(C646,3),EDATE(C646,1))))</f>
        <v>-</v>
      </c>
      <c r="D647" s="54">
        <f>IF(A647&gt;'New Lease Yearly'!$E$4,0,'New Lease Yearly'!$G$4)*((1+$M$4)^(((((IF($H$4="Yearly",ROUNDDOWN(IF(A647-($N$4)&lt;0,0,((A647-($N$4)/(($N$4))))/($N$4)),0),IF($H$4="Monthly",ROUNDDOWN(IF(A647-($N$4*12)&lt;0,0,((A647-(12*$N$4)/((12*$N$4))))/($N$4*12)),0),ROUNDDOWN(IF(A647-($N$4*4)&lt;0,0,((A647-(4*$N$4)/((4*$N$4))))/($N$4*4)),0)))))))))+(IF(A647=$E$4,$J$4,0))</f>
        <v>0</v>
      </c>
      <c r="E647" s="49">
        <f>IF(D647=0,0,1/((1+IF('New Lease Yearly'!$H$4="Yearly",'New Lease Yearly'!$D$4,IF('New Lease Yearly'!$H$4="Quarterly",'New Lease Yearly'!$D$4/4,'New Lease Yearly'!$D$4/12)))^IF($E$17=1,A646,A647)))</f>
        <v>0</v>
      </c>
      <c r="F647" s="55">
        <f t="shared" si="96"/>
        <v>0</v>
      </c>
      <c r="G647" s="56"/>
      <c r="H647" s="38">
        <f t="shared" si="102"/>
        <v>631</v>
      </c>
      <c r="I647" s="9" t="str">
        <f t="shared" si="97"/>
        <v>-</v>
      </c>
      <c r="J647" s="47">
        <f>IF(H647&gt;'New Lease Yearly'!$E$4,0,M646)</f>
        <v>0</v>
      </c>
      <c r="K647" s="47">
        <f>IF(IF('New Lease Yearly'!$H$4="Yearly",J647*'New Lease Yearly'!$D$4,IF('New Lease Yearly'!$H$4="Quarterly",J647*('New Lease Yearly'!$D$4/4),J647*'New Lease Yearly'!$D$4/12))&gt;0,IF('New Lease Yearly'!$H$4="Yearly",J647*'New Lease Yearly'!$D$4,IF('New Lease Yearly'!$H$4="Quarterly",J647*('New Lease Yearly'!$D$4/4),J647*'New Lease Yearly'!$D$4/12)),-L647-J647)</f>
        <v>0</v>
      </c>
      <c r="L647" s="47">
        <f t="shared" si="98"/>
        <v>0</v>
      </c>
      <c r="M647" s="47">
        <f t="shared" si="99"/>
        <v>0</v>
      </c>
      <c r="N647" s="57"/>
      <c r="O647" s="38">
        <v>237</v>
      </c>
      <c r="P647" s="58">
        <f t="shared" si="103"/>
        <v>273934</v>
      </c>
      <c r="Q647" s="47">
        <f t="shared" si="104"/>
        <v>0</v>
      </c>
      <c r="R647" s="47">
        <f>IF(S646&lt;1,0,-'New Lease Yearly'!$K$4/'New Lease Yearly'!$L$4)</f>
        <v>0</v>
      </c>
      <c r="S647" s="47">
        <f t="shared" si="100"/>
        <v>0</v>
      </c>
      <c r="AE647"/>
      <c r="AF647" s="6"/>
    </row>
    <row r="648" spans="1:32" x14ac:dyDescent="0.25">
      <c r="A648" s="53">
        <f t="shared" si="101"/>
        <v>632</v>
      </c>
      <c r="B648" s="29">
        <f t="shared" si="95"/>
        <v>0</v>
      </c>
      <c r="C648" s="9" t="str">
        <f>IF(D648=0,"-",IF('New Lease Yearly'!$H$4="Yearly",EDATE(C647,12),IF('New Lease Yearly'!$H$4="Quarterly",EDATE(C647,3),EDATE(C647,1))))</f>
        <v>-</v>
      </c>
      <c r="D648" s="54">
        <f>IF(A648&gt;'New Lease Yearly'!$E$4,0,'New Lease Yearly'!$G$4)*((1+$M$4)^(((((IF($H$4="Yearly",ROUNDDOWN(IF(A648-($N$4)&lt;0,0,((A648-($N$4)/(($N$4))))/($N$4)),0),IF($H$4="Monthly",ROUNDDOWN(IF(A648-($N$4*12)&lt;0,0,((A648-(12*$N$4)/((12*$N$4))))/($N$4*12)),0),ROUNDDOWN(IF(A648-($N$4*4)&lt;0,0,((A648-(4*$N$4)/((4*$N$4))))/($N$4*4)),0)))))))))+(IF(A648=$E$4,$J$4,0))</f>
        <v>0</v>
      </c>
      <c r="E648" s="49">
        <f>IF(D648=0,0,1/((1+IF('New Lease Yearly'!$H$4="Yearly",'New Lease Yearly'!$D$4,IF('New Lease Yearly'!$H$4="Quarterly",'New Lease Yearly'!$D$4/4,'New Lease Yearly'!$D$4/12)))^IF($E$17=1,A647,A648)))</f>
        <v>0</v>
      </c>
      <c r="F648" s="55">
        <f t="shared" si="96"/>
        <v>0</v>
      </c>
      <c r="G648" s="56"/>
      <c r="H648" s="38">
        <f t="shared" si="102"/>
        <v>632</v>
      </c>
      <c r="I648" s="9" t="str">
        <f t="shared" si="97"/>
        <v>-</v>
      </c>
      <c r="J648" s="47">
        <f>IF(H648&gt;'New Lease Yearly'!$E$4,0,M647)</f>
        <v>0</v>
      </c>
      <c r="K648" s="47">
        <f>IF(IF('New Lease Yearly'!$H$4="Yearly",J648*'New Lease Yearly'!$D$4,IF('New Lease Yearly'!$H$4="Quarterly",J648*('New Lease Yearly'!$D$4/4),J648*'New Lease Yearly'!$D$4/12))&gt;0,IF('New Lease Yearly'!$H$4="Yearly",J648*'New Lease Yearly'!$D$4,IF('New Lease Yearly'!$H$4="Quarterly",J648*('New Lease Yearly'!$D$4/4),J648*'New Lease Yearly'!$D$4/12)),-L648-J648)</f>
        <v>0</v>
      </c>
      <c r="L648" s="47">
        <f t="shared" si="98"/>
        <v>0</v>
      </c>
      <c r="M648" s="47">
        <f t="shared" si="99"/>
        <v>0</v>
      </c>
      <c r="N648" s="57"/>
      <c r="O648" s="38">
        <v>237</v>
      </c>
      <c r="P648" s="58">
        <f t="shared" si="103"/>
        <v>274299</v>
      </c>
      <c r="Q648" s="47">
        <f t="shared" si="104"/>
        <v>0</v>
      </c>
      <c r="R648" s="47">
        <f>IF(S647&lt;1,0,-'New Lease Yearly'!$K$4/'New Lease Yearly'!$L$4)</f>
        <v>0</v>
      </c>
      <c r="S648" s="47">
        <f t="shared" si="100"/>
        <v>0</v>
      </c>
      <c r="AE648"/>
      <c r="AF648" s="6"/>
    </row>
    <row r="649" spans="1:32" x14ac:dyDescent="0.25">
      <c r="A649" s="53">
        <f t="shared" si="101"/>
        <v>633</v>
      </c>
      <c r="B649" s="29">
        <f t="shared" si="95"/>
        <v>0</v>
      </c>
      <c r="C649" s="9" t="str">
        <f>IF(D649=0,"-",IF('New Lease Yearly'!$H$4="Yearly",EDATE(C648,12),IF('New Lease Yearly'!$H$4="Quarterly",EDATE(C648,3),EDATE(C648,1))))</f>
        <v>-</v>
      </c>
      <c r="D649" s="54">
        <f>IF(A649&gt;'New Lease Yearly'!$E$4,0,'New Lease Yearly'!$G$4)*((1+$M$4)^(((((IF($H$4="Yearly",ROUNDDOWN(IF(A649-($N$4)&lt;0,0,((A649-($N$4)/(($N$4))))/($N$4)),0),IF($H$4="Monthly",ROUNDDOWN(IF(A649-($N$4*12)&lt;0,0,((A649-(12*$N$4)/((12*$N$4))))/($N$4*12)),0),ROUNDDOWN(IF(A649-($N$4*4)&lt;0,0,((A649-(4*$N$4)/((4*$N$4))))/($N$4*4)),0)))))))))+(IF(A649=$E$4,$J$4,0))</f>
        <v>0</v>
      </c>
      <c r="E649" s="49">
        <f>IF(D649=0,0,1/((1+IF('New Lease Yearly'!$H$4="Yearly",'New Lease Yearly'!$D$4,IF('New Lease Yearly'!$H$4="Quarterly",'New Lease Yearly'!$D$4/4,'New Lease Yearly'!$D$4/12)))^IF($E$17=1,A648,A649)))</f>
        <v>0</v>
      </c>
      <c r="F649" s="55">
        <f t="shared" si="96"/>
        <v>0</v>
      </c>
      <c r="G649" s="56"/>
      <c r="H649" s="38">
        <f t="shared" si="102"/>
        <v>633</v>
      </c>
      <c r="I649" s="9" t="str">
        <f t="shared" si="97"/>
        <v>-</v>
      </c>
      <c r="J649" s="47">
        <f>IF(H649&gt;'New Lease Yearly'!$E$4,0,M648)</f>
        <v>0</v>
      </c>
      <c r="K649" s="47">
        <f>IF(IF('New Lease Yearly'!$H$4="Yearly",J649*'New Lease Yearly'!$D$4,IF('New Lease Yearly'!$H$4="Quarterly",J649*('New Lease Yearly'!$D$4/4),J649*'New Lease Yearly'!$D$4/12))&gt;0,IF('New Lease Yearly'!$H$4="Yearly",J649*'New Lease Yearly'!$D$4,IF('New Lease Yearly'!$H$4="Quarterly",J649*('New Lease Yearly'!$D$4/4),J649*'New Lease Yearly'!$D$4/12)),-L649-J649)</f>
        <v>0</v>
      </c>
      <c r="L649" s="47">
        <f t="shared" si="98"/>
        <v>0</v>
      </c>
      <c r="M649" s="47">
        <f t="shared" si="99"/>
        <v>0</v>
      </c>
      <c r="N649" s="57"/>
      <c r="O649" s="38">
        <v>237</v>
      </c>
      <c r="P649" s="58">
        <f t="shared" si="103"/>
        <v>274664</v>
      </c>
      <c r="Q649" s="47">
        <f t="shared" si="104"/>
        <v>0</v>
      </c>
      <c r="R649" s="47">
        <f>IF(S648&lt;1,0,-'New Lease Yearly'!$K$4/'New Lease Yearly'!$L$4)</f>
        <v>0</v>
      </c>
      <c r="S649" s="47">
        <f t="shared" si="100"/>
        <v>0</v>
      </c>
      <c r="AE649"/>
      <c r="AF649" s="6"/>
    </row>
    <row r="650" spans="1:32" x14ac:dyDescent="0.25">
      <c r="A650" s="53">
        <f t="shared" si="101"/>
        <v>634</v>
      </c>
      <c r="B650" s="29">
        <f t="shared" si="95"/>
        <v>0</v>
      </c>
      <c r="C650" s="9" t="str">
        <f>IF(D650=0,"-",IF('New Lease Yearly'!$H$4="Yearly",EDATE(C649,12),IF('New Lease Yearly'!$H$4="Quarterly",EDATE(C649,3),EDATE(C649,1))))</f>
        <v>-</v>
      </c>
      <c r="D650" s="54">
        <f>IF(A650&gt;'New Lease Yearly'!$E$4,0,'New Lease Yearly'!$G$4)*((1+$M$4)^(((((IF($H$4="Yearly",ROUNDDOWN(IF(A650-($N$4)&lt;0,0,((A650-($N$4)/(($N$4))))/($N$4)),0),IF($H$4="Monthly",ROUNDDOWN(IF(A650-($N$4*12)&lt;0,0,((A650-(12*$N$4)/((12*$N$4))))/($N$4*12)),0),ROUNDDOWN(IF(A650-($N$4*4)&lt;0,0,((A650-(4*$N$4)/((4*$N$4))))/($N$4*4)),0)))))))))+(IF(A650=$E$4,$J$4,0))</f>
        <v>0</v>
      </c>
      <c r="E650" s="49">
        <f>IF(D650=0,0,1/((1+IF('New Lease Yearly'!$H$4="Yearly",'New Lease Yearly'!$D$4,IF('New Lease Yearly'!$H$4="Quarterly",'New Lease Yearly'!$D$4/4,'New Lease Yearly'!$D$4/12)))^IF($E$17=1,A649,A650)))</f>
        <v>0</v>
      </c>
      <c r="F650" s="55">
        <f t="shared" si="96"/>
        <v>0</v>
      </c>
      <c r="G650" s="56"/>
      <c r="H650" s="38">
        <f t="shared" si="102"/>
        <v>634</v>
      </c>
      <c r="I650" s="9" t="str">
        <f t="shared" si="97"/>
        <v>-</v>
      </c>
      <c r="J650" s="47">
        <f>IF(H650&gt;'New Lease Yearly'!$E$4,0,M649)</f>
        <v>0</v>
      </c>
      <c r="K650" s="47">
        <f>IF(IF('New Lease Yearly'!$H$4="Yearly",J650*'New Lease Yearly'!$D$4,IF('New Lease Yearly'!$H$4="Quarterly",J650*('New Lease Yearly'!$D$4/4),J650*'New Lease Yearly'!$D$4/12))&gt;0,IF('New Lease Yearly'!$H$4="Yearly",J650*'New Lease Yearly'!$D$4,IF('New Lease Yearly'!$H$4="Quarterly",J650*('New Lease Yearly'!$D$4/4),J650*'New Lease Yearly'!$D$4/12)),-L650-J650)</f>
        <v>0</v>
      </c>
      <c r="L650" s="47">
        <f t="shared" si="98"/>
        <v>0</v>
      </c>
      <c r="M650" s="47">
        <f t="shared" si="99"/>
        <v>0</v>
      </c>
      <c r="N650" s="57"/>
      <c r="O650" s="38">
        <v>237</v>
      </c>
      <c r="P650" s="58">
        <f t="shared" si="103"/>
        <v>275030</v>
      </c>
      <c r="Q650" s="47">
        <f t="shared" si="104"/>
        <v>0</v>
      </c>
      <c r="R650" s="47">
        <f>IF(S649&lt;1,0,-'New Lease Yearly'!$K$4/'New Lease Yearly'!$L$4)</f>
        <v>0</v>
      </c>
      <c r="S650" s="47">
        <f t="shared" si="100"/>
        <v>0</v>
      </c>
      <c r="AE650"/>
      <c r="AF650" s="6"/>
    </row>
    <row r="651" spans="1:32" x14ac:dyDescent="0.25">
      <c r="A651" s="53">
        <f t="shared" si="101"/>
        <v>635</v>
      </c>
      <c r="B651" s="29">
        <f t="shared" si="95"/>
        <v>0</v>
      </c>
      <c r="C651" s="9" t="str">
        <f>IF(D651=0,"-",IF('New Lease Yearly'!$H$4="Yearly",EDATE(C650,12),IF('New Lease Yearly'!$H$4="Quarterly",EDATE(C650,3),EDATE(C650,1))))</f>
        <v>-</v>
      </c>
      <c r="D651" s="54">
        <f>IF(A651&gt;'New Lease Yearly'!$E$4,0,'New Lease Yearly'!$G$4)*((1+$M$4)^(((((IF($H$4="Yearly",ROUNDDOWN(IF(A651-($N$4)&lt;0,0,((A651-($N$4)/(($N$4))))/($N$4)),0),IF($H$4="Monthly",ROUNDDOWN(IF(A651-($N$4*12)&lt;0,0,((A651-(12*$N$4)/((12*$N$4))))/($N$4*12)),0),ROUNDDOWN(IF(A651-($N$4*4)&lt;0,0,((A651-(4*$N$4)/((4*$N$4))))/($N$4*4)),0)))))))))+(IF(A651=$E$4,$J$4,0))</f>
        <v>0</v>
      </c>
      <c r="E651" s="49">
        <f>IF(D651=0,0,1/((1+IF('New Lease Yearly'!$H$4="Yearly",'New Lease Yearly'!$D$4,IF('New Lease Yearly'!$H$4="Quarterly",'New Lease Yearly'!$D$4/4,'New Lease Yearly'!$D$4/12)))^IF($E$17=1,A650,A651)))</f>
        <v>0</v>
      </c>
      <c r="F651" s="55">
        <f t="shared" si="96"/>
        <v>0</v>
      </c>
      <c r="G651" s="56"/>
      <c r="H651" s="38">
        <f t="shared" si="102"/>
        <v>635</v>
      </c>
      <c r="I651" s="9" t="str">
        <f t="shared" si="97"/>
        <v>-</v>
      </c>
      <c r="J651" s="47">
        <f>IF(H651&gt;'New Lease Yearly'!$E$4,0,M650)</f>
        <v>0</v>
      </c>
      <c r="K651" s="47">
        <f>IF(IF('New Lease Yearly'!$H$4="Yearly",J651*'New Lease Yearly'!$D$4,IF('New Lease Yearly'!$H$4="Quarterly",J651*('New Lease Yearly'!$D$4/4),J651*'New Lease Yearly'!$D$4/12))&gt;0,IF('New Lease Yearly'!$H$4="Yearly",J651*'New Lease Yearly'!$D$4,IF('New Lease Yearly'!$H$4="Quarterly",J651*('New Lease Yearly'!$D$4/4),J651*'New Lease Yearly'!$D$4/12)),-L651-J651)</f>
        <v>0</v>
      </c>
      <c r="L651" s="47">
        <f t="shared" si="98"/>
        <v>0</v>
      </c>
      <c r="M651" s="47">
        <f t="shared" si="99"/>
        <v>0</v>
      </c>
      <c r="N651" s="57"/>
      <c r="O651" s="38">
        <v>237</v>
      </c>
      <c r="P651" s="58">
        <f t="shared" si="103"/>
        <v>275395</v>
      </c>
      <c r="Q651" s="47">
        <f t="shared" si="104"/>
        <v>0</v>
      </c>
      <c r="R651" s="47">
        <f>IF(S650&lt;1,0,-'New Lease Yearly'!$K$4/'New Lease Yearly'!$L$4)</f>
        <v>0</v>
      </c>
      <c r="S651" s="47">
        <f t="shared" si="100"/>
        <v>0</v>
      </c>
      <c r="AE651"/>
      <c r="AF651" s="6"/>
    </row>
    <row r="652" spans="1:32" x14ac:dyDescent="0.25">
      <c r="A652" s="53">
        <f t="shared" si="101"/>
        <v>636</v>
      </c>
      <c r="B652" s="29">
        <f t="shared" si="95"/>
        <v>0</v>
      </c>
      <c r="C652" s="9" t="str">
        <f>IF(D652=0,"-",IF('New Lease Yearly'!$H$4="Yearly",EDATE(C651,12),IF('New Lease Yearly'!$H$4="Quarterly",EDATE(C651,3),EDATE(C651,1))))</f>
        <v>-</v>
      </c>
      <c r="D652" s="54">
        <f>IF(A652&gt;'New Lease Yearly'!$E$4,0,'New Lease Yearly'!$G$4)*((1+$M$4)^(((((IF($H$4="Yearly",ROUNDDOWN(IF(A652-($N$4)&lt;0,0,((A652-($N$4)/(($N$4))))/($N$4)),0),IF($H$4="Monthly",ROUNDDOWN(IF(A652-($N$4*12)&lt;0,0,((A652-(12*$N$4)/((12*$N$4))))/($N$4*12)),0),ROUNDDOWN(IF(A652-($N$4*4)&lt;0,0,((A652-(4*$N$4)/((4*$N$4))))/($N$4*4)),0)))))))))+(IF(A652=$E$4,$J$4,0))</f>
        <v>0</v>
      </c>
      <c r="E652" s="49">
        <f>IF(D652=0,0,1/((1+IF('New Lease Yearly'!$H$4="Yearly",'New Lease Yearly'!$D$4,IF('New Lease Yearly'!$H$4="Quarterly",'New Lease Yearly'!$D$4/4,'New Lease Yearly'!$D$4/12)))^IF($E$17=1,A651,A652)))</f>
        <v>0</v>
      </c>
      <c r="F652" s="55">
        <f t="shared" si="96"/>
        <v>0</v>
      </c>
      <c r="G652" s="56"/>
      <c r="H652" s="38">
        <f t="shared" si="102"/>
        <v>636</v>
      </c>
      <c r="I652" s="9" t="str">
        <f t="shared" si="97"/>
        <v>-</v>
      </c>
      <c r="J652" s="47">
        <f>IF(H652&gt;'New Lease Yearly'!$E$4,0,M651)</f>
        <v>0</v>
      </c>
      <c r="K652" s="47">
        <f>IF(IF('New Lease Yearly'!$H$4="Yearly",J652*'New Lease Yearly'!$D$4,IF('New Lease Yearly'!$H$4="Quarterly",J652*('New Lease Yearly'!$D$4/4),J652*'New Lease Yearly'!$D$4/12))&gt;0,IF('New Lease Yearly'!$H$4="Yearly",J652*'New Lease Yearly'!$D$4,IF('New Lease Yearly'!$H$4="Quarterly",J652*('New Lease Yearly'!$D$4/4),J652*'New Lease Yearly'!$D$4/12)),-L652-J652)</f>
        <v>0</v>
      </c>
      <c r="L652" s="47">
        <f t="shared" si="98"/>
        <v>0</v>
      </c>
      <c r="M652" s="47">
        <f t="shared" si="99"/>
        <v>0</v>
      </c>
      <c r="N652" s="57"/>
      <c r="O652" s="38">
        <v>237</v>
      </c>
      <c r="P652" s="58">
        <f t="shared" si="103"/>
        <v>275760</v>
      </c>
      <c r="Q652" s="47">
        <f t="shared" si="104"/>
        <v>0</v>
      </c>
      <c r="R652" s="47">
        <f>IF(S651&lt;1,0,-'New Lease Yearly'!$K$4/'New Lease Yearly'!$L$4)</f>
        <v>0</v>
      </c>
      <c r="S652" s="47">
        <f t="shared" si="100"/>
        <v>0</v>
      </c>
      <c r="AE652"/>
      <c r="AF652" s="6"/>
    </row>
    <row r="653" spans="1:32" x14ac:dyDescent="0.25">
      <c r="A653" s="53">
        <f t="shared" si="101"/>
        <v>637</v>
      </c>
      <c r="B653" s="29">
        <f t="shared" si="95"/>
        <v>0</v>
      </c>
      <c r="C653" s="9" t="str">
        <f>IF(D653=0,"-",IF('New Lease Yearly'!$H$4="Yearly",EDATE(C652,12),IF('New Lease Yearly'!$H$4="Quarterly",EDATE(C652,3),EDATE(C652,1))))</f>
        <v>-</v>
      </c>
      <c r="D653" s="54">
        <f>IF(A653&gt;'New Lease Yearly'!$E$4,0,'New Lease Yearly'!$G$4)*((1+$M$4)^(((((IF($H$4="Yearly",ROUNDDOWN(IF(A653-($N$4)&lt;0,0,((A653-($N$4)/(($N$4))))/($N$4)),0),IF($H$4="Monthly",ROUNDDOWN(IF(A653-($N$4*12)&lt;0,0,((A653-(12*$N$4)/((12*$N$4))))/($N$4*12)),0),ROUNDDOWN(IF(A653-($N$4*4)&lt;0,0,((A653-(4*$N$4)/((4*$N$4))))/($N$4*4)),0)))))))))+(IF(A653=$E$4,$J$4,0))</f>
        <v>0</v>
      </c>
      <c r="E653" s="49">
        <f>IF(D653=0,0,1/((1+IF('New Lease Yearly'!$H$4="Yearly",'New Lease Yearly'!$D$4,IF('New Lease Yearly'!$H$4="Quarterly",'New Lease Yearly'!$D$4/4,'New Lease Yearly'!$D$4/12)))^IF($E$17=1,A652,A653)))</f>
        <v>0</v>
      </c>
      <c r="F653" s="55">
        <f t="shared" si="96"/>
        <v>0</v>
      </c>
      <c r="G653" s="56"/>
      <c r="H653" s="38">
        <f t="shared" si="102"/>
        <v>637</v>
      </c>
      <c r="I653" s="9" t="str">
        <f t="shared" si="97"/>
        <v>-</v>
      </c>
      <c r="J653" s="47">
        <f>IF(H653&gt;'New Lease Yearly'!$E$4,0,M652)</f>
        <v>0</v>
      </c>
      <c r="K653" s="47">
        <f>IF(IF('New Lease Yearly'!$H$4="Yearly",J653*'New Lease Yearly'!$D$4,IF('New Lease Yearly'!$H$4="Quarterly",J653*('New Lease Yearly'!$D$4/4),J653*'New Lease Yearly'!$D$4/12))&gt;0,IF('New Lease Yearly'!$H$4="Yearly",J653*'New Lease Yearly'!$D$4,IF('New Lease Yearly'!$H$4="Quarterly",J653*('New Lease Yearly'!$D$4/4),J653*'New Lease Yearly'!$D$4/12)),-L653-J653)</f>
        <v>0</v>
      </c>
      <c r="L653" s="47">
        <f t="shared" si="98"/>
        <v>0</v>
      </c>
      <c r="M653" s="47">
        <f t="shared" si="99"/>
        <v>0</v>
      </c>
      <c r="N653" s="57"/>
      <c r="O653" s="38">
        <v>237</v>
      </c>
      <c r="P653" s="58">
        <f t="shared" si="103"/>
        <v>276125</v>
      </c>
      <c r="Q653" s="47">
        <f t="shared" si="104"/>
        <v>0</v>
      </c>
      <c r="R653" s="47">
        <f>IF(S652&lt;1,0,-'New Lease Yearly'!$K$4/'New Lease Yearly'!$L$4)</f>
        <v>0</v>
      </c>
      <c r="S653" s="47">
        <f t="shared" si="100"/>
        <v>0</v>
      </c>
      <c r="AE653"/>
      <c r="AF653" s="6"/>
    </row>
    <row r="654" spans="1:32" x14ac:dyDescent="0.25">
      <c r="A654" s="53">
        <f t="shared" si="101"/>
        <v>638</v>
      </c>
      <c r="B654" s="29">
        <f t="shared" si="95"/>
        <v>0</v>
      </c>
      <c r="C654" s="9" t="str">
        <f>IF(D654=0,"-",IF('New Lease Yearly'!$H$4="Yearly",EDATE(C653,12),IF('New Lease Yearly'!$H$4="Quarterly",EDATE(C653,3),EDATE(C653,1))))</f>
        <v>-</v>
      </c>
      <c r="D654" s="54">
        <f>IF(A654&gt;'New Lease Yearly'!$E$4,0,'New Lease Yearly'!$G$4)*((1+$M$4)^(((((IF($H$4="Yearly",ROUNDDOWN(IF(A654-($N$4)&lt;0,0,((A654-($N$4)/(($N$4))))/($N$4)),0),IF($H$4="Monthly",ROUNDDOWN(IF(A654-($N$4*12)&lt;0,0,((A654-(12*$N$4)/((12*$N$4))))/($N$4*12)),0),ROUNDDOWN(IF(A654-($N$4*4)&lt;0,0,((A654-(4*$N$4)/((4*$N$4))))/($N$4*4)),0)))))))))+(IF(A654=$E$4,$J$4,0))</f>
        <v>0</v>
      </c>
      <c r="E654" s="49">
        <f>IF(D654=0,0,1/((1+IF('New Lease Yearly'!$H$4="Yearly",'New Lease Yearly'!$D$4,IF('New Lease Yearly'!$H$4="Quarterly",'New Lease Yearly'!$D$4/4,'New Lease Yearly'!$D$4/12)))^IF($E$17=1,A653,A654)))</f>
        <v>0</v>
      </c>
      <c r="F654" s="55">
        <f t="shared" si="96"/>
        <v>0</v>
      </c>
      <c r="G654" s="56"/>
      <c r="H654" s="38">
        <f t="shared" si="102"/>
        <v>638</v>
      </c>
      <c r="I654" s="9" t="str">
        <f t="shared" si="97"/>
        <v>-</v>
      </c>
      <c r="J654" s="47">
        <f>IF(H654&gt;'New Lease Yearly'!$E$4,0,M653)</f>
        <v>0</v>
      </c>
      <c r="K654" s="47">
        <f>IF(IF('New Lease Yearly'!$H$4="Yearly",J654*'New Lease Yearly'!$D$4,IF('New Lease Yearly'!$H$4="Quarterly",J654*('New Lease Yearly'!$D$4/4),J654*'New Lease Yearly'!$D$4/12))&gt;0,IF('New Lease Yearly'!$H$4="Yearly",J654*'New Lease Yearly'!$D$4,IF('New Lease Yearly'!$H$4="Quarterly",J654*('New Lease Yearly'!$D$4/4),J654*'New Lease Yearly'!$D$4/12)),-L654-J654)</f>
        <v>0</v>
      </c>
      <c r="L654" s="47">
        <f t="shared" si="98"/>
        <v>0</v>
      </c>
      <c r="M654" s="47">
        <f t="shared" si="99"/>
        <v>0</v>
      </c>
      <c r="N654" s="57"/>
      <c r="O654" s="38">
        <v>237</v>
      </c>
      <c r="P654" s="58">
        <f t="shared" si="103"/>
        <v>276491</v>
      </c>
      <c r="Q654" s="47">
        <f t="shared" si="104"/>
        <v>0</v>
      </c>
      <c r="R654" s="47">
        <f>IF(S653&lt;1,0,-'New Lease Yearly'!$K$4/'New Lease Yearly'!$L$4)</f>
        <v>0</v>
      </c>
      <c r="S654" s="47">
        <f t="shared" si="100"/>
        <v>0</v>
      </c>
      <c r="AE654"/>
      <c r="AF654" s="6"/>
    </row>
    <row r="655" spans="1:32" x14ac:dyDescent="0.25">
      <c r="A655" s="53">
        <f t="shared" si="101"/>
        <v>639</v>
      </c>
      <c r="B655" s="29">
        <f t="shared" si="95"/>
        <v>0</v>
      </c>
      <c r="C655" s="9" t="str">
        <f>IF(D655=0,"-",IF('New Lease Yearly'!$H$4="Yearly",EDATE(C654,12),IF('New Lease Yearly'!$H$4="Quarterly",EDATE(C654,3),EDATE(C654,1))))</f>
        <v>-</v>
      </c>
      <c r="D655" s="54">
        <f>IF(A655&gt;'New Lease Yearly'!$E$4,0,'New Lease Yearly'!$G$4)*((1+$M$4)^(((((IF($H$4="Yearly",ROUNDDOWN(IF(A655-($N$4)&lt;0,0,((A655-($N$4)/(($N$4))))/($N$4)),0),IF($H$4="Monthly",ROUNDDOWN(IF(A655-($N$4*12)&lt;0,0,((A655-(12*$N$4)/((12*$N$4))))/($N$4*12)),0),ROUNDDOWN(IF(A655-($N$4*4)&lt;0,0,((A655-(4*$N$4)/((4*$N$4))))/($N$4*4)),0)))))))))+(IF(A655=$E$4,$J$4,0))</f>
        <v>0</v>
      </c>
      <c r="E655" s="49">
        <f>IF(D655=0,0,1/((1+IF('New Lease Yearly'!$H$4="Yearly",'New Lease Yearly'!$D$4,IF('New Lease Yearly'!$H$4="Quarterly",'New Lease Yearly'!$D$4/4,'New Lease Yearly'!$D$4/12)))^IF($E$17=1,A654,A655)))</f>
        <v>0</v>
      </c>
      <c r="F655" s="55">
        <f t="shared" si="96"/>
        <v>0</v>
      </c>
      <c r="G655" s="56"/>
      <c r="H655" s="38">
        <f t="shared" si="102"/>
        <v>639</v>
      </c>
      <c r="I655" s="9" t="str">
        <f t="shared" si="97"/>
        <v>-</v>
      </c>
      <c r="J655" s="47">
        <f>IF(H655&gt;'New Lease Yearly'!$E$4,0,M654)</f>
        <v>0</v>
      </c>
      <c r="K655" s="47">
        <f>IF(IF('New Lease Yearly'!$H$4="Yearly",J655*'New Lease Yearly'!$D$4,IF('New Lease Yearly'!$H$4="Quarterly",J655*('New Lease Yearly'!$D$4/4),J655*'New Lease Yearly'!$D$4/12))&gt;0,IF('New Lease Yearly'!$H$4="Yearly",J655*'New Lease Yearly'!$D$4,IF('New Lease Yearly'!$H$4="Quarterly",J655*('New Lease Yearly'!$D$4/4),J655*'New Lease Yearly'!$D$4/12)),-L655-J655)</f>
        <v>0</v>
      </c>
      <c r="L655" s="47">
        <f t="shared" si="98"/>
        <v>0</v>
      </c>
      <c r="M655" s="47">
        <f t="shared" si="99"/>
        <v>0</v>
      </c>
      <c r="N655" s="57"/>
      <c r="O655" s="38">
        <v>237</v>
      </c>
      <c r="P655" s="58">
        <f t="shared" si="103"/>
        <v>276856</v>
      </c>
      <c r="Q655" s="47">
        <f t="shared" si="104"/>
        <v>0</v>
      </c>
      <c r="R655" s="47">
        <f>IF(S654&lt;1,0,-'New Lease Yearly'!$K$4/'New Lease Yearly'!$L$4)</f>
        <v>0</v>
      </c>
      <c r="S655" s="47">
        <f t="shared" si="100"/>
        <v>0</v>
      </c>
      <c r="AE655"/>
      <c r="AF655" s="6"/>
    </row>
    <row r="656" spans="1:32" x14ac:dyDescent="0.25">
      <c r="A656" s="53">
        <f t="shared" si="101"/>
        <v>640</v>
      </c>
      <c r="B656" s="29">
        <f t="shared" si="95"/>
        <v>0</v>
      </c>
      <c r="C656" s="9" t="str">
        <f>IF(D656=0,"-",IF('New Lease Yearly'!$H$4="Yearly",EDATE(C655,12),IF('New Lease Yearly'!$H$4="Quarterly",EDATE(C655,3),EDATE(C655,1))))</f>
        <v>-</v>
      </c>
      <c r="D656" s="54">
        <f>IF(A656&gt;'New Lease Yearly'!$E$4,0,'New Lease Yearly'!$G$4)*((1+$M$4)^(((((IF($H$4="Yearly",ROUNDDOWN(IF(A656-($N$4)&lt;0,0,((A656-($N$4)/(($N$4))))/($N$4)),0),IF($H$4="Monthly",ROUNDDOWN(IF(A656-($N$4*12)&lt;0,0,((A656-(12*$N$4)/((12*$N$4))))/($N$4*12)),0),ROUNDDOWN(IF(A656-($N$4*4)&lt;0,0,((A656-(4*$N$4)/((4*$N$4))))/($N$4*4)),0)))))))))+(IF(A656=$E$4,$J$4,0))</f>
        <v>0</v>
      </c>
      <c r="E656" s="49">
        <f>IF(D656=0,0,1/((1+IF('New Lease Yearly'!$H$4="Yearly",'New Lease Yearly'!$D$4,IF('New Lease Yearly'!$H$4="Quarterly",'New Lease Yearly'!$D$4/4,'New Lease Yearly'!$D$4/12)))^IF($E$17=1,A655,A656)))</f>
        <v>0</v>
      </c>
      <c r="F656" s="55">
        <f t="shared" si="96"/>
        <v>0</v>
      </c>
      <c r="G656" s="56"/>
      <c r="H656" s="38">
        <f t="shared" si="102"/>
        <v>640</v>
      </c>
      <c r="I656" s="9" t="str">
        <f t="shared" si="97"/>
        <v>-</v>
      </c>
      <c r="J656" s="47">
        <f>IF(H656&gt;'New Lease Yearly'!$E$4,0,M655)</f>
        <v>0</v>
      </c>
      <c r="K656" s="47">
        <f>IF(IF('New Lease Yearly'!$H$4="Yearly",J656*'New Lease Yearly'!$D$4,IF('New Lease Yearly'!$H$4="Quarterly",J656*('New Lease Yearly'!$D$4/4),J656*'New Lease Yearly'!$D$4/12))&gt;0,IF('New Lease Yearly'!$H$4="Yearly",J656*'New Lease Yearly'!$D$4,IF('New Lease Yearly'!$H$4="Quarterly",J656*('New Lease Yearly'!$D$4/4),J656*'New Lease Yearly'!$D$4/12)),-L656-J656)</f>
        <v>0</v>
      </c>
      <c r="L656" s="47">
        <f t="shared" si="98"/>
        <v>0</v>
      </c>
      <c r="M656" s="47">
        <f t="shared" si="99"/>
        <v>0</v>
      </c>
      <c r="N656" s="57"/>
      <c r="O656" s="38">
        <v>237</v>
      </c>
      <c r="P656" s="58">
        <f t="shared" si="103"/>
        <v>277221</v>
      </c>
      <c r="Q656" s="47">
        <f t="shared" si="104"/>
        <v>0</v>
      </c>
      <c r="R656" s="47">
        <f>IF(S655&lt;1,0,-'New Lease Yearly'!$K$4/'New Lease Yearly'!$L$4)</f>
        <v>0</v>
      </c>
      <c r="S656" s="47">
        <f t="shared" si="100"/>
        <v>0</v>
      </c>
      <c r="AE656"/>
      <c r="AF656" s="6"/>
    </row>
    <row r="657" spans="1:32" x14ac:dyDescent="0.25">
      <c r="A657" s="53">
        <f t="shared" si="101"/>
        <v>641</v>
      </c>
      <c r="B657" s="29">
        <f t="shared" ref="B657:B720" si="105">IF(C657="-",0,YEAR(C657))</f>
        <v>0</v>
      </c>
      <c r="C657" s="9" t="str">
        <f>IF(D657=0,"-",IF('New Lease Yearly'!$H$4="Yearly",EDATE(C656,12),IF('New Lease Yearly'!$H$4="Quarterly",EDATE(C656,3),EDATE(C656,1))))</f>
        <v>-</v>
      </c>
      <c r="D657" s="54">
        <f>IF(A657&gt;'New Lease Yearly'!$E$4,0,'New Lease Yearly'!$G$4)*((1+$M$4)^(((((IF($H$4="Yearly",ROUNDDOWN(IF(A657-($N$4)&lt;0,0,((A657-($N$4)/(($N$4))))/($N$4)),0),IF($H$4="Monthly",ROUNDDOWN(IF(A657-($N$4*12)&lt;0,0,((A657-(12*$N$4)/((12*$N$4))))/($N$4*12)),0),ROUNDDOWN(IF(A657-($N$4*4)&lt;0,0,((A657-(4*$N$4)/((4*$N$4))))/($N$4*4)),0)))))))))+(IF(A657=$E$4,$J$4,0))</f>
        <v>0</v>
      </c>
      <c r="E657" s="49">
        <f>IF(D657=0,0,1/((1+IF('New Lease Yearly'!$H$4="Yearly",'New Lease Yearly'!$D$4,IF('New Lease Yearly'!$H$4="Quarterly",'New Lease Yearly'!$D$4/4,'New Lease Yearly'!$D$4/12)))^IF($E$17=1,A656,A657)))</f>
        <v>0</v>
      </c>
      <c r="F657" s="55">
        <f t="shared" ref="F657:F720" si="106">D657*E657</f>
        <v>0</v>
      </c>
      <c r="G657" s="56"/>
      <c r="H657" s="38">
        <f t="shared" si="102"/>
        <v>641</v>
      </c>
      <c r="I657" s="9" t="str">
        <f t="shared" ref="I657:I720" si="107">C657</f>
        <v>-</v>
      </c>
      <c r="J657" s="47">
        <f>IF(H657&gt;'New Lease Yearly'!$E$4,0,M656)</f>
        <v>0</v>
      </c>
      <c r="K657" s="47">
        <f>IF(IF('New Lease Yearly'!$H$4="Yearly",J657*'New Lease Yearly'!$D$4,IF('New Lease Yearly'!$H$4="Quarterly",J657*('New Lease Yearly'!$D$4/4),J657*'New Lease Yearly'!$D$4/12))&gt;0,IF('New Lease Yearly'!$H$4="Yearly",J657*'New Lease Yearly'!$D$4,IF('New Lease Yearly'!$H$4="Quarterly",J657*('New Lease Yearly'!$D$4/4),J657*'New Lease Yearly'!$D$4/12)),-L657-J657)</f>
        <v>0</v>
      </c>
      <c r="L657" s="47">
        <f t="shared" si="98"/>
        <v>0</v>
      </c>
      <c r="M657" s="47">
        <f t="shared" si="99"/>
        <v>0</v>
      </c>
      <c r="N657" s="57"/>
      <c r="O657" s="38">
        <v>237</v>
      </c>
      <c r="P657" s="58">
        <f t="shared" si="103"/>
        <v>277586</v>
      </c>
      <c r="Q657" s="47">
        <f t="shared" si="104"/>
        <v>0</v>
      </c>
      <c r="R657" s="47">
        <f>IF(S656&lt;1,0,-'New Lease Yearly'!$K$4/'New Lease Yearly'!$L$4)</f>
        <v>0</v>
      </c>
      <c r="S657" s="47">
        <f t="shared" si="100"/>
        <v>0</v>
      </c>
      <c r="AE657"/>
      <c r="AF657" s="6"/>
    </row>
    <row r="658" spans="1:32" x14ac:dyDescent="0.25">
      <c r="A658" s="53">
        <f t="shared" si="101"/>
        <v>642</v>
      </c>
      <c r="B658" s="29">
        <f t="shared" si="105"/>
        <v>0</v>
      </c>
      <c r="C658" s="9" t="str">
        <f>IF(D658=0,"-",IF('New Lease Yearly'!$H$4="Yearly",EDATE(C657,12),IF('New Lease Yearly'!$H$4="Quarterly",EDATE(C657,3),EDATE(C657,1))))</f>
        <v>-</v>
      </c>
      <c r="D658" s="54">
        <f>IF(A658&gt;'New Lease Yearly'!$E$4,0,'New Lease Yearly'!$G$4)*((1+$M$4)^(((((IF($H$4="Yearly",ROUNDDOWN(IF(A658-($N$4)&lt;0,0,((A658-($N$4)/(($N$4))))/($N$4)),0),IF($H$4="Monthly",ROUNDDOWN(IF(A658-($N$4*12)&lt;0,0,((A658-(12*$N$4)/((12*$N$4))))/($N$4*12)),0),ROUNDDOWN(IF(A658-($N$4*4)&lt;0,0,((A658-(4*$N$4)/((4*$N$4))))/($N$4*4)),0)))))))))+(IF(A658=$E$4,$J$4,0))</f>
        <v>0</v>
      </c>
      <c r="E658" s="49">
        <f>IF(D658=0,0,1/((1+IF('New Lease Yearly'!$H$4="Yearly",'New Lease Yearly'!$D$4,IF('New Lease Yearly'!$H$4="Quarterly",'New Lease Yearly'!$D$4/4,'New Lease Yearly'!$D$4/12)))^IF($E$17=1,A657,A658)))</f>
        <v>0</v>
      </c>
      <c r="F658" s="55">
        <f t="shared" si="106"/>
        <v>0</v>
      </c>
      <c r="G658" s="56"/>
      <c r="H658" s="38">
        <f t="shared" si="102"/>
        <v>642</v>
      </c>
      <c r="I658" s="9" t="str">
        <f t="shared" si="107"/>
        <v>-</v>
      </c>
      <c r="J658" s="47">
        <f>IF(H658&gt;'New Lease Yearly'!$E$4,0,M657)</f>
        <v>0</v>
      </c>
      <c r="K658" s="47">
        <f>IF(IF('New Lease Yearly'!$H$4="Yearly",J658*'New Lease Yearly'!$D$4,IF('New Lease Yearly'!$H$4="Quarterly",J658*('New Lease Yearly'!$D$4/4),J658*'New Lease Yearly'!$D$4/12))&gt;0,IF('New Lease Yearly'!$H$4="Yearly",J658*'New Lease Yearly'!$D$4,IF('New Lease Yearly'!$H$4="Quarterly",J658*('New Lease Yearly'!$D$4/4),J658*'New Lease Yearly'!$D$4/12)),-L658-J658)</f>
        <v>0</v>
      </c>
      <c r="L658" s="47">
        <f t="shared" ref="L658:L721" si="108">D658</f>
        <v>0</v>
      </c>
      <c r="M658" s="47">
        <f t="shared" ref="M658:M721" si="109">J658+K658-L658</f>
        <v>0</v>
      </c>
      <c r="N658" s="57"/>
      <c r="O658" s="38">
        <v>237</v>
      </c>
      <c r="P658" s="58">
        <f t="shared" si="103"/>
        <v>277952</v>
      </c>
      <c r="Q658" s="47">
        <f t="shared" si="104"/>
        <v>0</v>
      </c>
      <c r="R658" s="47">
        <f>IF(S657&lt;1,0,-'New Lease Yearly'!$K$4/'New Lease Yearly'!$L$4)</f>
        <v>0</v>
      </c>
      <c r="S658" s="47">
        <f t="shared" ref="S658:S721" si="110">IF(S657&lt;1,0,SUM(Q658:R658))</f>
        <v>0</v>
      </c>
      <c r="AE658"/>
      <c r="AF658" s="6"/>
    </row>
    <row r="659" spans="1:32" x14ac:dyDescent="0.25">
      <c r="A659" s="53">
        <f t="shared" ref="A659:A722" si="111">A658+1</f>
        <v>643</v>
      </c>
      <c r="B659" s="29">
        <f t="shared" si="105"/>
        <v>0</v>
      </c>
      <c r="C659" s="9" t="str">
        <f>IF(D659=0,"-",IF('New Lease Yearly'!$H$4="Yearly",EDATE(C658,12),IF('New Lease Yearly'!$H$4="Quarterly",EDATE(C658,3),EDATE(C658,1))))</f>
        <v>-</v>
      </c>
      <c r="D659" s="54">
        <f>IF(A659&gt;'New Lease Yearly'!$E$4,0,'New Lease Yearly'!$G$4)*((1+$M$4)^(((((IF($H$4="Yearly",ROUNDDOWN(IF(A659-($N$4)&lt;0,0,((A659-($N$4)/(($N$4))))/($N$4)),0),IF($H$4="Monthly",ROUNDDOWN(IF(A659-($N$4*12)&lt;0,0,((A659-(12*$N$4)/((12*$N$4))))/($N$4*12)),0),ROUNDDOWN(IF(A659-($N$4*4)&lt;0,0,((A659-(4*$N$4)/((4*$N$4))))/($N$4*4)),0)))))))))+(IF(A659=$E$4,$J$4,0))</f>
        <v>0</v>
      </c>
      <c r="E659" s="49">
        <f>IF(D659=0,0,1/((1+IF('New Lease Yearly'!$H$4="Yearly",'New Lease Yearly'!$D$4,IF('New Lease Yearly'!$H$4="Quarterly",'New Lease Yearly'!$D$4/4,'New Lease Yearly'!$D$4/12)))^IF($E$17=1,A658,A659)))</f>
        <v>0</v>
      </c>
      <c r="F659" s="55">
        <f t="shared" si="106"/>
        <v>0</v>
      </c>
      <c r="G659" s="56"/>
      <c r="H659" s="38">
        <f t="shared" ref="H659:H722" si="112">H658+1</f>
        <v>643</v>
      </c>
      <c r="I659" s="9" t="str">
        <f t="shared" si="107"/>
        <v>-</v>
      </c>
      <c r="J659" s="47">
        <f>IF(H659&gt;'New Lease Yearly'!$E$4,0,M658)</f>
        <v>0</v>
      </c>
      <c r="K659" s="47">
        <f>IF(IF('New Lease Yearly'!$H$4="Yearly",J659*'New Lease Yearly'!$D$4,IF('New Lease Yearly'!$H$4="Quarterly",J659*('New Lease Yearly'!$D$4/4),J659*'New Lease Yearly'!$D$4/12))&gt;0,IF('New Lease Yearly'!$H$4="Yearly",J659*'New Lease Yearly'!$D$4,IF('New Lease Yearly'!$H$4="Quarterly",J659*('New Lease Yearly'!$D$4/4),J659*'New Lease Yearly'!$D$4/12)),-L659-J659)</f>
        <v>0</v>
      </c>
      <c r="L659" s="47">
        <f t="shared" si="108"/>
        <v>0</v>
      </c>
      <c r="M659" s="47">
        <f t="shared" si="109"/>
        <v>0</v>
      </c>
      <c r="N659" s="57"/>
      <c r="O659" s="38">
        <v>237</v>
      </c>
      <c r="P659" s="58">
        <f t="shared" ref="P659:P722" si="113">DATE(YEAR(P658)+1,MONTH(P658),DAY(P658))</f>
        <v>278317</v>
      </c>
      <c r="Q659" s="47">
        <f t="shared" ref="Q659:Q722" si="114">S658</f>
        <v>0</v>
      </c>
      <c r="R659" s="47">
        <f>IF(S658&lt;1,0,-'New Lease Yearly'!$K$4/'New Lease Yearly'!$L$4)</f>
        <v>0</v>
      </c>
      <c r="S659" s="47">
        <f t="shared" si="110"/>
        <v>0</v>
      </c>
      <c r="AE659"/>
      <c r="AF659" s="6"/>
    </row>
    <row r="660" spans="1:32" x14ac:dyDescent="0.25">
      <c r="A660" s="53">
        <f t="shared" si="111"/>
        <v>644</v>
      </c>
      <c r="B660" s="29">
        <f t="shared" si="105"/>
        <v>0</v>
      </c>
      <c r="C660" s="9" t="str">
        <f>IF(D660=0,"-",IF('New Lease Yearly'!$H$4="Yearly",EDATE(C659,12),IF('New Lease Yearly'!$H$4="Quarterly",EDATE(C659,3),EDATE(C659,1))))</f>
        <v>-</v>
      </c>
      <c r="D660" s="54">
        <f>IF(A660&gt;'New Lease Yearly'!$E$4,0,'New Lease Yearly'!$G$4)*((1+$M$4)^(((((IF($H$4="Yearly",ROUNDDOWN(IF(A660-($N$4)&lt;0,0,((A660-($N$4)/(($N$4))))/($N$4)),0),IF($H$4="Monthly",ROUNDDOWN(IF(A660-($N$4*12)&lt;0,0,((A660-(12*$N$4)/((12*$N$4))))/($N$4*12)),0),ROUNDDOWN(IF(A660-($N$4*4)&lt;0,0,((A660-(4*$N$4)/((4*$N$4))))/($N$4*4)),0)))))))))+(IF(A660=$E$4,$J$4,0))</f>
        <v>0</v>
      </c>
      <c r="E660" s="49">
        <f>IF(D660=0,0,1/((1+IF('New Lease Yearly'!$H$4="Yearly",'New Lease Yearly'!$D$4,IF('New Lease Yearly'!$H$4="Quarterly",'New Lease Yearly'!$D$4/4,'New Lease Yearly'!$D$4/12)))^IF($E$17=1,A659,A660)))</f>
        <v>0</v>
      </c>
      <c r="F660" s="55">
        <f t="shared" si="106"/>
        <v>0</v>
      </c>
      <c r="G660" s="56"/>
      <c r="H660" s="38">
        <f t="shared" si="112"/>
        <v>644</v>
      </c>
      <c r="I660" s="9" t="str">
        <f t="shared" si="107"/>
        <v>-</v>
      </c>
      <c r="J660" s="47">
        <f>IF(H660&gt;'New Lease Yearly'!$E$4,0,M659)</f>
        <v>0</v>
      </c>
      <c r="K660" s="47">
        <f>IF(IF('New Lease Yearly'!$H$4="Yearly",J660*'New Lease Yearly'!$D$4,IF('New Lease Yearly'!$H$4="Quarterly",J660*('New Lease Yearly'!$D$4/4),J660*'New Lease Yearly'!$D$4/12))&gt;0,IF('New Lease Yearly'!$H$4="Yearly",J660*'New Lease Yearly'!$D$4,IF('New Lease Yearly'!$H$4="Quarterly",J660*('New Lease Yearly'!$D$4/4),J660*'New Lease Yearly'!$D$4/12)),-L660-J660)</f>
        <v>0</v>
      </c>
      <c r="L660" s="47">
        <f t="shared" si="108"/>
        <v>0</v>
      </c>
      <c r="M660" s="47">
        <f t="shared" si="109"/>
        <v>0</v>
      </c>
      <c r="N660" s="57"/>
      <c r="O660" s="38">
        <v>237</v>
      </c>
      <c r="P660" s="58">
        <f t="shared" si="113"/>
        <v>278682</v>
      </c>
      <c r="Q660" s="47">
        <f t="shared" si="114"/>
        <v>0</v>
      </c>
      <c r="R660" s="47">
        <f>IF(S659&lt;1,0,-'New Lease Yearly'!$K$4/'New Lease Yearly'!$L$4)</f>
        <v>0</v>
      </c>
      <c r="S660" s="47">
        <f t="shared" si="110"/>
        <v>0</v>
      </c>
      <c r="AE660"/>
      <c r="AF660" s="6"/>
    </row>
    <row r="661" spans="1:32" x14ac:dyDescent="0.25">
      <c r="A661" s="53">
        <f t="shared" si="111"/>
        <v>645</v>
      </c>
      <c r="B661" s="29">
        <f t="shared" si="105"/>
        <v>0</v>
      </c>
      <c r="C661" s="9" t="str">
        <f>IF(D661=0,"-",IF('New Lease Yearly'!$H$4="Yearly",EDATE(C660,12),IF('New Lease Yearly'!$H$4="Quarterly",EDATE(C660,3),EDATE(C660,1))))</f>
        <v>-</v>
      </c>
      <c r="D661" s="54">
        <f>IF(A661&gt;'New Lease Yearly'!$E$4,0,'New Lease Yearly'!$G$4)*((1+$M$4)^(((((IF($H$4="Yearly",ROUNDDOWN(IF(A661-($N$4)&lt;0,0,((A661-($N$4)/(($N$4))))/($N$4)),0),IF($H$4="Monthly",ROUNDDOWN(IF(A661-($N$4*12)&lt;0,0,((A661-(12*$N$4)/((12*$N$4))))/($N$4*12)),0),ROUNDDOWN(IF(A661-($N$4*4)&lt;0,0,((A661-(4*$N$4)/((4*$N$4))))/($N$4*4)),0)))))))))+(IF(A661=$E$4,$J$4,0))</f>
        <v>0</v>
      </c>
      <c r="E661" s="49">
        <f>IF(D661=0,0,1/((1+IF('New Lease Yearly'!$H$4="Yearly",'New Lease Yearly'!$D$4,IF('New Lease Yearly'!$H$4="Quarterly",'New Lease Yearly'!$D$4/4,'New Lease Yearly'!$D$4/12)))^IF($E$17=1,A660,A661)))</f>
        <v>0</v>
      </c>
      <c r="F661" s="55">
        <f t="shared" si="106"/>
        <v>0</v>
      </c>
      <c r="G661" s="56"/>
      <c r="H661" s="38">
        <f t="shared" si="112"/>
        <v>645</v>
      </c>
      <c r="I661" s="9" t="str">
        <f t="shared" si="107"/>
        <v>-</v>
      </c>
      <c r="J661" s="47">
        <f>IF(H661&gt;'New Lease Yearly'!$E$4,0,M660)</f>
        <v>0</v>
      </c>
      <c r="K661" s="47">
        <f>IF(IF('New Lease Yearly'!$H$4="Yearly",J661*'New Lease Yearly'!$D$4,IF('New Lease Yearly'!$H$4="Quarterly",J661*('New Lease Yearly'!$D$4/4),J661*'New Lease Yearly'!$D$4/12))&gt;0,IF('New Lease Yearly'!$H$4="Yearly",J661*'New Lease Yearly'!$D$4,IF('New Lease Yearly'!$H$4="Quarterly",J661*('New Lease Yearly'!$D$4/4),J661*'New Lease Yearly'!$D$4/12)),-L661-J661)</f>
        <v>0</v>
      </c>
      <c r="L661" s="47">
        <f t="shared" si="108"/>
        <v>0</v>
      </c>
      <c r="M661" s="47">
        <f t="shared" si="109"/>
        <v>0</v>
      </c>
      <c r="N661" s="57"/>
      <c r="O661" s="38">
        <v>237</v>
      </c>
      <c r="P661" s="58">
        <f t="shared" si="113"/>
        <v>279047</v>
      </c>
      <c r="Q661" s="47">
        <f t="shared" si="114"/>
        <v>0</v>
      </c>
      <c r="R661" s="47">
        <f>IF(S660&lt;1,0,-'New Lease Yearly'!$K$4/'New Lease Yearly'!$L$4)</f>
        <v>0</v>
      </c>
      <c r="S661" s="47">
        <f t="shared" si="110"/>
        <v>0</v>
      </c>
      <c r="AE661"/>
      <c r="AF661" s="6"/>
    </row>
    <row r="662" spans="1:32" x14ac:dyDescent="0.25">
      <c r="A662" s="53">
        <f t="shared" si="111"/>
        <v>646</v>
      </c>
      <c r="B662" s="29">
        <f t="shared" si="105"/>
        <v>0</v>
      </c>
      <c r="C662" s="9" t="str">
        <f>IF(D662=0,"-",IF('New Lease Yearly'!$H$4="Yearly",EDATE(C661,12),IF('New Lease Yearly'!$H$4="Quarterly",EDATE(C661,3),EDATE(C661,1))))</f>
        <v>-</v>
      </c>
      <c r="D662" s="54">
        <f>IF(A662&gt;'New Lease Yearly'!$E$4,0,'New Lease Yearly'!$G$4)*((1+$M$4)^(((((IF($H$4="Yearly",ROUNDDOWN(IF(A662-($N$4)&lt;0,0,((A662-($N$4)/(($N$4))))/($N$4)),0),IF($H$4="Monthly",ROUNDDOWN(IF(A662-($N$4*12)&lt;0,0,((A662-(12*$N$4)/((12*$N$4))))/($N$4*12)),0),ROUNDDOWN(IF(A662-($N$4*4)&lt;0,0,((A662-(4*$N$4)/((4*$N$4))))/($N$4*4)),0)))))))))+(IF(A662=$E$4,$J$4,0))</f>
        <v>0</v>
      </c>
      <c r="E662" s="49">
        <f>IF(D662=0,0,1/((1+IF('New Lease Yearly'!$H$4="Yearly",'New Lease Yearly'!$D$4,IF('New Lease Yearly'!$H$4="Quarterly",'New Lease Yearly'!$D$4/4,'New Lease Yearly'!$D$4/12)))^IF($E$17=1,A661,A662)))</f>
        <v>0</v>
      </c>
      <c r="F662" s="55">
        <f t="shared" si="106"/>
        <v>0</v>
      </c>
      <c r="G662" s="56"/>
      <c r="H662" s="38">
        <f t="shared" si="112"/>
        <v>646</v>
      </c>
      <c r="I662" s="9" t="str">
        <f t="shared" si="107"/>
        <v>-</v>
      </c>
      <c r="J662" s="47">
        <f>IF(H662&gt;'New Lease Yearly'!$E$4,0,M661)</f>
        <v>0</v>
      </c>
      <c r="K662" s="47">
        <f>IF(IF('New Lease Yearly'!$H$4="Yearly",J662*'New Lease Yearly'!$D$4,IF('New Lease Yearly'!$H$4="Quarterly",J662*('New Lease Yearly'!$D$4/4),J662*'New Lease Yearly'!$D$4/12))&gt;0,IF('New Lease Yearly'!$H$4="Yearly",J662*'New Lease Yearly'!$D$4,IF('New Lease Yearly'!$H$4="Quarterly",J662*('New Lease Yearly'!$D$4/4),J662*'New Lease Yearly'!$D$4/12)),-L662-J662)</f>
        <v>0</v>
      </c>
      <c r="L662" s="47">
        <f t="shared" si="108"/>
        <v>0</v>
      </c>
      <c r="M662" s="47">
        <f t="shared" si="109"/>
        <v>0</v>
      </c>
      <c r="N662" s="57"/>
      <c r="O662" s="38">
        <v>237</v>
      </c>
      <c r="P662" s="58">
        <f t="shared" si="113"/>
        <v>279413</v>
      </c>
      <c r="Q662" s="47">
        <f t="shared" si="114"/>
        <v>0</v>
      </c>
      <c r="R662" s="47">
        <f>IF(S661&lt;1,0,-'New Lease Yearly'!$K$4/'New Lease Yearly'!$L$4)</f>
        <v>0</v>
      </c>
      <c r="S662" s="47">
        <f t="shared" si="110"/>
        <v>0</v>
      </c>
      <c r="AE662"/>
      <c r="AF662" s="6"/>
    </row>
    <row r="663" spans="1:32" x14ac:dyDescent="0.25">
      <c r="A663" s="53">
        <f t="shared" si="111"/>
        <v>647</v>
      </c>
      <c r="B663" s="29">
        <f t="shared" si="105"/>
        <v>0</v>
      </c>
      <c r="C663" s="9" t="str">
        <f>IF(D663=0,"-",IF('New Lease Yearly'!$H$4="Yearly",EDATE(C662,12),IF('New Lease Yearly'!$H$4="Quarterly",EDATE(C662,3),EDATE(C662,1))))</f>
        <v>-</v>
      </c>
      <c r="D663" s="54">
        <f>IF(A663&gt;'New Lease Yearly'!$E$4,0,'New Lease Yearly'!$G$4)*((1+$M$4)^(((((IF($H$4="Yearly",ROUNDDOWN(IF(A663-($N$4)&lt;0,0,((A663-($N$4)/(($N$4))))/($N$4)),0),IF($H$4="Monthly",ROUNDDOWN(IF(A663-($N$4*12)&lt;0,0,((A663-(12*$N$4)/((12*$N$4))))/($N$4*12)),0),ROUNDDOWN(IF(A663-($N$4*4)&lt;0,0,((A663-(4*$N$4)/((4*$N$4))))/($N$4*4)),0)))))))))+(IF(A663=$E$4,$J$4,0))</f>
        <v>0</v>
      </c>
      <c r="E663" s="49">
        <f>IF(D663=0,0,1/((1+IF('New Lease Yearly'!$H$4="Yearly",'New Lease Yearly'!$D$4,IF('New Lease Yearly'!$H$4="Quarterly",'New Lease Yearly'!$D$4/4,'New Lease Yearly'!$D$4/12)))^IF($E$17=1,A662,A663)))</f>
        <v>0</v>
      </c>
      <c r="F663" s="55">
        <f t="shared" si="106"/>
        <v>0</v>
      </c>
      <c r="G663" s="56"/>
      <c r="H663" s="38">
        <f t="shared" si="112"/>
        <v>647</v>
      </c>
      <c r="I663" s="9" t="str">
        <f t="shared" si="107"/>
        <v>-</v>
      </c>
      <c r="J663" s="47">
        <f>IF(H663&gt;'New Lease Yearly'!$E$4,0,M662)</f>
        <v>0</v>
      </c>
      <c r="K663" s="47">
        <f>IF(IF('New Lease Yearly'!$H$4="Yearly",J663*'New Lease Yearly'!$D$4,IF('New Lease Yearly'!$H$4="Quarterly",J663*('New Lease Yearly'!$D$4/4),J663*'New Lease Yearly'!$D$4/12))&gt;0,IF('New Lease Yearly'!$H$4="Yearly",J663*'New Lease Yearly'!$D$4,IF('New Lease Yearly'!$H$4="Quarterly",J663*('New Lease Yearly'!$D$4/4),J663*'New Lease Yearly'!$D$4/12)),-L663-J663)</f>
        <v>0</v>
      </c>
      <c r="L663" s="47">
        <f t="shared" si="108"/>
        <v>0</v>
      </c>
      <c r="M663" s="47">
        <f t="shared" si="109"/>
        <v>0</v>
      </c>
      <c r="N663" s="57"/>
      <c r="O663" s="38">
        <v>237</v>
      </c>
      <c r="P663" s="58">
        <f t="shared" si="113"/>
        <v>279778</v>
      </c>
      <c r="Q663" s="47">
        <f t="shared" si="114"/>
        <v>0</v>
      </c>
      <c r="R663" s="47">
        <f>IF(S662&lt;1,0,-'New Lease Yearly'!$K$4/'New Lease Yearly'!$L$4)</f>
        <v>0</v>
      </c>
      <c r="S663" s="47">
        <f t="shared" si="110"/>
        <v>0</v>
      </c>
      <c r="AE663"/>
      <c r="AF663" s="6"/>
    </row>
    <row r="664" spans="1:32" x14ac:dyDescent="0.25">
      <c r="A664" s="53">
        <f t="shared" si="111"/>
        <v>648</v>
      </c>
      <c r="B664" s="29">
        <f t="shared" si="105"/>
        <v>0</v>
      </c>
      <c r="C664" s="9" t="str">
        <f>IF(D664=0,"-",IF('New Lease Yearly'!$H$4="Yearly",EDATE(C663,12),IF('New Lease Yearly'!$H$4="Quarterly",EDATE(C663,3),EDATE(C663,1))))</f>
        <v>-</v>
      </c>
      <c r="D664" s="54">
        <f>IF(A664&gt;'New Lease Yearly'!$E$4,0,'New Lease Yearly'!$G$4)*((1+$M$4)^(((((IF($H$4="Yearly",ROUNDDOWN(IF(A664-($N$4)&lt;0,0,((A664-($N$4)/(($N$4))))/($N$4)),0),IF($H$4="Monthly",ROUNDDOWN(IF(A664-($N$4*12)&lt;0,0,((A664-(12*$N$4)/((12*$N$4))))/($N$4*12)),0),ROUNDDOWN(IF(A664-($N$4*4)&lt;0,0,((A664-(4*$N$4)/((4*$N$4))))/($N$4*4)),0)))))))))+(IF(A664=$E$4,$J$4,0))</f>
        <v>0</v>
      </c>
      <c r="E664" s="49">
        <f>IF(D664=0,0,1/((1+IF('New Lease Yearly'!$H$4="Yearly",'New Lease Yearly'!$D$4,IF('New Lease Yearly'!$H$4="Quarterly",'New Lease Yearly'!$D$4/4,'New Lease Yearly'!$D$4/12)))^IF($E$17=1,A663,A664)))</f>
        <v>0</v>
      </c>
      <c r="F664" s="55">
        <f t="shared" si="106"/>
        <v>0</v>
      </c>
      <c r="G664" s="56"/>
      <c r="H664" s="38">
        <f t="shared" si="112"/>
        <v>648</v>
      </c>
      <c r="I664" s="9" t="str">
        <f t="shared" si="107"/>
        <v>-</v>
      </c>
      <c r="J664" s="47">
        <f>IF(H664&gt;'New Lease Yearly'!$E$4,0,M663)</f>
        <v>0</v>
      </c>
      <c r="K664" s="47">
        <f>IF(IF('New Lease Yearly'!$H$4="Yearly",J664*'New Lease Yearly'!$D$4,IF('New Lease Yearly'!$H$4="Quarterly",J664*('New Lease Yearly'!$D$4/4),J664*'New Lease Yearly'!$D$4/12))&gt;0,IF('New Lease Yearly'!$H$4="Yearly",J664*'New Lease Yearly'!$D$4,IF('New Lease Yearly'!$H$4="Quarterly",J664*('New Lease Yearly'!$D$4/4),J664*'New Lease Yearly'!$D$4/12)),-L664-J664)</f>
        <v>0</v>
      </c>
      <c r="L664" s="47">
        <f t="shared" si="108"/>
        <v>0</v>
      </c>
      <c r="M664" s="47">
        <f t="shared" si="109"/>
        <v>0</v>
      </c>
      <c r="N664" s="57"/>
      <c r="O664" s="38">
        <v>237</v>
      </c>
      <c r="P664" s="58">
        <f t="shared" si="113"/>
        <v>280143</v>
      </c>
      <c r="Q664" s="47">
        <f t="shared" si="114"/>
        <v>0</v>
      </c>
      <c r="R664" s="47">
        <f>IF(S663&lt;1,0,-'New Lease Yearly'!$K$4/'New Lease Yearly'!$L$4)</f>
        <v>0</v>
      </c>
      <c r="S664" s="47">
        <f t="shared" si="110"/>
        <v>0</v>
      </c>
      <c r="AE664"/>
      <c r="AF664" s="6"/>
    </row>
    <row r="665" spans="1:32" x14ac:dyDescent="0.25">
      <c r="A665" s="53">
        <f t="shared" si="111"/>
        <v>649</v>
      </c>
      <c r="B665" s="29">
        <f t="shared" si="105"/>
        <v>0</v>
      </c>
      <c r="C665" s="9" t="str">
        <f>IF(D665=0,"-",IF('New Lease Yearly'!$H$4="Yearly",EDATE(C664,12),IF('New Lease Yearly'!$H$4="Quarterly",EDATE(C664,3),EDATE(C664,1))))</f>
        <v>-</v>
      </c>
      <c r="D665" s="54">
        <f>IF(A665&gt;'New Lease Yearly'!$E$4,0,'New Lease Yearly'!$G$4)*((1+$M$4)^(((((IF($H$4="Yearly",ROUNDDOWN(IF(A665-($N$4)&lt;0,0,((A665-($N$4)/(($N$4))))/($N$4)),0),IF($H$4="Monthly",ROUNDDOWN(IF(A665-($N$4*12)&lt;0,0,((A665-(12*$N$4)/((12*$N$4))))/($N$4*12)),0),ROUNDDOWN(IF(A665-($N$4*4)&lt;0,0,((A665-(4*$N$4)/((4*$N$4))))/($N$4*4)),0)))))))))+(IF(A665=$E$4,$J$4,0))</f>
        <v>0</v>
      </c>
      <c r="E665" s="49">
        <f>IF(D665=0,0,1/((1+IF('New Lease Yearly'!$H$4="Yearly",'New Lease Yearly'!$D$4,IF('New Lease Yearly'!$H$4="Quarterly",'New Lease Yearly'!$D$4/4,'New Lease Yearly'!$D$4/12)))^IF($E$17=1,A664,A665)))</f>
        <v>0</v>
      </c>
      <c r="F665" s="55">
        <f t="shared" si="106"/>
        <v>0</v>
      </c>
      <c r="G665" s="56"/>
      <c r="H665" s="38">
        <f t="shared" si="112"/>
        <v>649</v>
      </c>
      <c r="I665" s="9" t="str">
        <f t="shared" si="107"/>
        <v>-</v>
      </c>
      <c r="J665" s="47">
        <f>IF(H665&gt;'New Lease Yearly'!$E$4,0,M664)</f>
        <v>0</v>
      </c>
      <c r="K665" s="47">
        <f>IF(IF('New Lease Yearly'!$H$4="Yearly",J665*'New Lease Yearly'!$D$4,IF('New Lease Yearly'!$H$4="Quarterly",J665*('New Lease Yearly'!$D$4/4),J665*'New Lease Yearly'!$D$4/12))&gt;0,IF('New Lease Yearly'!$H$4="Yearly",J665*'New Lease Yearly'!$D$4,IF('New Lease Yearly'!$H$4="Quarterly",J665*('New Lease Yearly'!$D$4/4),J665*'New Lease Yearly'!$D$4/12)),-L665-J665)</f>
        <v>0</v>
      </c>
      <c r="L665" s="47">
        <f t="shared" si="108"/>
        <v>0</v>
      </c>
      <c r="M665" s="47">
        <f t="shared" si="109"/>
        <v>0</v>
      </c>
      <c r="N665" s="57"/>
      <c r="O665" s="38">
        <v>237</v>
      </c>
      <c r="P665" s="58">
        <f t="shared" si="113"/>
        <v>280508</v>
      </c>
      <c r="Q665" s="47">
        <f t="shared" si="114"/>
        <v>0</v>
      </c>
      <c r="R665" s="47">
        <f>IF(S664&lt;1,0,-'New Lease Yearly'!$K$4/'New Lease Yearly'!$L$4)</f>
        <v>0</v>
      </c>
      <c r="S665" s="47">
        <f t="shared" si="110"/>
        <v>0</v>
      </c>
      <c r="AE665"/>
      <c r="AF665" s="6"/>
    </row>
    <row r="666" spans="1:32" x14ac:dyDescent="0.25">
      <c r="A666" s="53">
        <f t="shared" si="111"/>
        <v>650</v>
      </c>
      <c r="B666" s="29">
        <f t="shared" si="105"/>
        <v>0</v>
      </c>
      <c r="C666" s="9" t="str">
        <f>IF(D666=0,"-",IF('New Lease Yearly'!$H$4="Yearly",EDATE(C665,12),IF('New Lease Yearly'!$H$4="Quarterly",EDATE(C665,3),EDATE(C665,1))))</f>
        <v>-</v>
      </c>
      <c r="D666" s="54">
        <f>IF(A666&gt;'New Lease Yearly'!$E$4,0,'New Lease Yearly'!$G$4)*((1+$M$4)^(((((IF($H$4="Yearly",ROUNDDOWN(IF(A666-($N$4)&lt;0,0,((A666-($N$4)/(($N$4))))/($N$4)),0),IF($H$4="Monthly",ROUNDDOWN(IF(A666-($N$4*12)&lt;0,0,((A666-(12*$N$4)/((12*$N$4))))/($N$4*12)),0),ROUNDDOWN(IF(A666-($N$4*4)&lt;0,0,((A666-(4*$N$4)/((4*$N$4))))/($N$4*4)),0)))))))))+(IF(A666=$E$4,$J$4,0))</f>
        <v>0</v>
      </c>
      <c r="E666" s="49">
        <f>IF(D666=0,0,1/((1+IF('New Lease Yearly'!$H$4="Yearly",'New Lease Yearly'!$D$4,IF('New Lease Yearly'!$H$4="Quarterly",'New Lease Yearly'!$D$4/4,'New Lease Yearly'!$D$4/12)))^IF($E$17=1,A665,A666)))</f>
        <v>0</v>
      </c>
      <c r="F666" s="55">
        <f t="shared" si="106"/>
        <v>0</v>
      </c>
      <c r="G666" s="56"/>
      <c r="H666" s="38">
        <f t="shared" si="112"/>
        <v>650</v>
      </c>
      <c r="I666" s="9" t="str">
        <f t="shared" si="107"/>
        <v>-</v>
      </c>
      <c r="J666" s="47">
        <f>IF(H666&gt;'New Lease Yearly'!$E$4,0,M665)</f>
        <v>0</v>
      </c>
      <c r="K666" s="47">
        <f>IF(IF('New Lease Yearly'!$H$4="Yearly",J666*'New Lease Yearly'!$D$4,IF('New Lease Yearly'!$H$4="Quarterly",J666*('New Lease Yearly'!$D$4/4),J666*'New Lease Yearly'!$D$4/12))&gt;0,IF('New Lease Yearly'!$H$4="Yearly",J666*'New Lease Yearly'!$D$4,IF('New Lease Yearly'!$H$4="Quarterly",J666*('New Lease Yearly'!$D$4/4),J666*'New Lease Yearly'!$D$4/12)),-L666-J666)</f>
        <v>0</v>
      </c>
      <c r="L666" s="47">
        <f t="shared" si="108"/>
        <v>0</v>
      </c>
      <c r="M666" s="47">
        <f t="shared" si="109"/>
        <v>0</v>
      </c>
      <c r="N666" s="57"/>
      <c r="O666" s="38">
        <v>237</v>
      </c>
      <c r="P666" s="58">
        <f t="shared" si="113"/>
        <v>280874</v>
      </c>
      <c r="Q666" s="47">
        <f t="shared" si="114"/>
        <v>0</v>
      </c>
      <c r="R666" s="47">
        <f>IF(S665&lt;1,0,-'New Lease Yearly'!$K$4/'New Lease Yearly'!$L$4)</f>
        <v>0</v>
      </c>
      <c r="S666" s="47">
        <f t="shared" si="110"/>
        <v>0</v>
      </c>
      <c r="AE666"/>
      <c r="AF666" s="6"/>
    </row>
    <row r="667" spans="1:32" x14ac:dyDescent="0.25">
      <c r="A667" s="53">
        <f t="shared" si="111"/>
        <v>651</v>
      </c>
      <c r="B667" s="29">
        <f t="shared" si="105"/>
        <v>0</v>
      </c>
      <c r="C667" s="9" t="str">
        <f>IF(D667=0,"-",IF('New Lease Yearly'!$H$4="Yearly",EDATE(C666,12),IF('New Lease Yearly'!$H$4="Quarterly",EDATE(C666,3),EDATE(C666,1))))</f>
        <v>-</v>
      </c>
      <c r="D667" s="54">
        <f>IF(A667&gt;'New Lease Yearly'!$E$4,0,'New Lease Yearly'!$G$4)*((1+$M$4)^(((((IF($H$4="Yearly",ROUNDDOWN(IF(A667-($N$4)&lt;0,0,((A667-($N$4)/(($N$4))))/($N$4)),0),IF($H$4="Monthly",ROUNDDOWN(IF(A667-($N$4*12)&lt;0,0,((A667-(12*$N$4)/((12*$N$4))))/($N$4*12)),0),ROUNDDOWN(IF(A667-($N$4*4)&lt;0,0,((A667-(4*$N$4)/((4*$N$4))))/($N$4*4)),0)))))))))+(IF(A667=$E$4,$J$4,0))</f>
        <v>0</v>
      </c>
      <c r="E667" s="49">
        <f>IF(D667=0,0,1/((1+IF('New Lease Yearly'!$H$4="Yearly",'New Lease Yearly'!$D$4,IF('New Lease Yearly'!$H$4="Quarterly",'New Lease Yearly'!$D$4/4,'New Lease Yearly'!$D$4/12)))^IF($E$17=1,A666,A667)))</f>
        <v>0</v>
      </c>
      <c r="F667" s="55">
        <f t="shared" si="106"/>
        <v>0</v>
      </c>
      <c r="G667" s="56"/>
      <c r="H667" s="38">
        <f t="shared" si="112"/>
        <v>651</v>
      </c>
      <c r="I667" s="9" t="str">
        <f t="shared" si="107"/>
        <v>-</v>
      </c>
      <c r="J667" s="47">
        <f>IF(H667&gt;'New Lease Yearly'!$E$4,0,M666)</f>
        <v>0</v>
      </c>
      <c r="K667" s="47">
        <f>IF(IF('New Lease Yearly'!$H$4="Yearly",J667*'New Lease Yearly'!$D$4,IF('New Lease Yearly'!$H$4="Quarterly",J667*('New Lease Yearly'!$D$4/4),J667*'New Lease Yearly'!$D$4/12))&gt;0,IF('New Lease Yearly'!$H$4="Yearly",J667*'New Lease Yearly'!$D$4,IF('New Lease Yearly'!$H$4="Quarterly",J667*('New Lease Yearly'!$D$4/4),J667*'New Lease Yearly'!$D$4/12)),-L667-J667)</f>
        <v>0</v>
      </c>
      <c r="L667" s="47">
        <f t="shared" si="108"/>
        <v>0</v>
      </c>
      <c r="M667" s="47">
        <f t="shared" si="109"/>
        <v>0</v>
      </c>
      <c r="N667" s="57"/>
      <c r="O667" s="38">
        <v>237</v>
      </c>
      <c r="P667" s="58">
        <f t="shared" si="113"/>
        <v>281239</v>
      </c>
      <c r="Q667" s="47">
        <f t="shared" si="114"/>
        <v>0</v>
      </c>
      <c r="R667" s="47">
        <f>IF(S666&lt;1,0,-'New Lease Yearly'!$K$4/'New Lease Yearly'!$L$4)</f>
        <v>0</v>
      </c>
      <c r="S667" s="47">
        <f t="shared" si="110"/>
        <v>0</v>
      </c>
      <c r="AE667"/>
      <c r="AF667" s="6"/>
    </row>
    <row r="668" spans="1:32" x14ac:dyDescent="0.25">
      <c r="A668" s="53">
        <f t="shared" si="111"/>
        <v>652</v>
      </c>
      <c r="B668" s="29">
        <f t="shared" si="105"/>
        <v>0</v>
      </c>
      <c r="C668" s="9" t="str">
        <f>IF(D668=0,"-",IF('New Lease Yearly'!$H$4="Yearly",EDATE(C667,12),IF('New Lease Yearly'!$H$4="Quarterly",EDATE(C667,3),EDATE(C667,1))))</f>
        <v>-</v>
      </c>
      <c r="D668" s="54">
        <f>IF(A668&gt;'New Lease Yearly'!$E$4,0,'New Lease Yearly'!$G$4)*((1+$M$4)^(((((IF($H$4="Yearly",ROUNDDOWN(IF(A668-($N$4)&lt;0,0,((A668-($N$4)/(($N$4))))/($N$4)),0),IF($H$4="Monthly",ROUNDDOWN(IF(A668-($N$4*12)&lt;0,0,((A668-(12*$N$4)/((12*$N$4))))/($N$4*12)),0),ROUNDDOWN(IF(A668-($N$4*4)&lt;0,0,((A668-(4*$N$4)/((4*$N$4))))/($N$4*4)),0)))))))))+(IF(A668=$E$4,$J$4,0))</f>
        <v>0</v>
      </c>
      <c r="E668" s="49">
        <f>IF(D668=0,0,1/((1+IF('New Lease Yearly'!$H$4="Yearly",'New Lease Yearly'!$D$4,IF('New Lease Yearly'!$H$4="Quarterly",'New Lease Yearly'!$D$4/4,'New Lease Yearly'!$D$4/12)))^IF($E$17=1,A667,A668)))</f>
        <v>0</v>
      </c>
      <c r="F668" s="55">
        <f t="shared" si="106"/>
        <v>0</v>
      </c>
      <c r="G668" s="56"/>
      <c r="H668" s="38">
        <f t="shared" si="112"/>
        <v>652</v>
      </c>
      <c r="I668" s="9" t="str">
        <f t="shared" si="107"/>
        <v>-</v>
      </c>
      <c r="J668" s="47">
        <f>IF(H668&gt;'New Lease Yearly'!$E$4,0,M667)</f>
        <v>0</v>
      </c>
      <c r="K668" s="47">
        <f>IF(IF('New Lease Yearly'!$H$4="Yearly",J668*'New Lease Yearly'!$D$4,IF('New Lease Yearly'!$H$4="Quarterly",J668*('New Lease Yearly'!$D$4/4),J668*'New Lease Yearly'!$D$4/12))&gt;0,IF('New Lease Yearly'!$H$4="Yearly",J668*'New Lease Yearly'!$D$4,IF('New Lease Yearly'!$H$4="Quarterly",J668*('New Lease Yearly'!$D$4/4),J668*'New Lease Yearly'!$D$4/12)),-L668-J668)</f>
        <v>0</v>
      </c>
      <c r="L668" s="47">
        <f t="shared" si="108"/>
        <v>0</v>
      </c>
      <c r="M668" s="47">
        <f t="shared" si="109"/>
        <v>0</v>
      </c>
      <c r="N668" s="57"/>
      <c r="O668" s="38">
        <v>237</v>
      </c>
      <c r="P668" s="58">
        <f t="shared" si="113"/>
        <v>281604</v>
      </c>
      <c r="Q668" s="47">
        <f t="shared" si="114"/>
        <v>0</v>
      </c>
      <c r="R668" s="47">
        <f>IF(S667&lt;1,0,-'New Lease Yearly'!$K$4/'New Lease Yearly'!$L$4)</f>
        <v>0</v>
      </c>
      <c r="S668" s="47">
        <f t="shared" si="110"/>
        <v>0</v>
      </c>
      <c r="AE668"/>
      <c r="AF668" s="6"/>
    </row>
    <row r="669" spans="1:32" x14ac:dyDescent="0.25">
      <c r="A669" s="53">
        <f t="shared" si="111"/>
        <v>653</v>
      </c>
      <c r="B669" s="29">
        <f t="shared" si="105"/>
        <v>0</v>
      </c>
      <c r="C669" s="9" t="str">
        <f>IF(D669=0,"-",IF('New Lease Yearly'!$H$4="Yearly",EDATE(C668,12),IF('New Lease Yearly'!$H$4="Quarterly",EDATE(C668,3),EDATE(C668,1))))</f>
        <v>-</v>
      </c>
      <c r="D669" s="54">
        <f>IF(A669&gt;'New Lease Yearly'!$E$4,0,'New Lease Yearly'!$G$4)*((1+$M$4)^(((((IF($H$4="Yearly",ROUNDDOWN(IF(A669-($N$4)&lt;0,0,((A669-($N$4)/(($N$4))))/($N$4)),0),IF($H$4="Monthly",ROUNDDOWN(IF(A669-($N$4*12)&lt;0,0,((A669-(12*$N$4)/((12*$N$4))))/($N$4*12)),0),ROUNDDOWN(IF(A669-($N$4*4)&lt;0,0,((A669-(4*$N$4)/((4*$N$4))))/($N$4*4)),0)))))))))+(IF(A669=$E$4,$J$4,0))</f>
        <v>0</v>
      </c>
      <c r="E669" s="49">
        <f>IF(D669=0,0,1/((1+IF('New Lease Yearly'!$H$4="Yearly",'New Lease Yearly'!$D$4,IF('New Lease Yearly'!$H$4="Quarterly",'New Lease Yearly'!$D$4/4,'New Lease Yearly'!$D$4/12)))^IF($E$17=1,A668,A669)))</f>
        <v>0</v>
      </c>
      <c r="F669" s="55">
        <f t="shared" si="106"/>
        <v>0</v>
      </c>
      <c r="G669" s="56"/>
      <c r="H669" s="38">
        <f t="shared" si="112"/>
        <v>653</v>
      </c>
      <c r="I669" s="9" t="str">
        <f t="shared" si="107"/>
        <v>-</v>
      </c>
      <c r="J669" s="47">
        <f>IF(H669&gt;'New Lease Yearly'!$E$4,0,M668)</f>
        <v>0</v>
      </c>
      <c r="K669" s="47">
        <f>IF(IF('New Lease Yearly'!$H$4="Yearly",J669*'New Lease Yearly'!$D$4,IF('New Lease Yearly'!$H$4="Quarterly",J669*('New Lease Yearly'!$D$4/4),J669*'New Lease Yearly'!$D$4/12))&gt;0,IF('New Lease Yearly'!$H$4="Yearly",J669*'New Lease Yearly'!$D$4,IF('New Lease Yearly'!$H$4="Quarterly",J669*('New Lease Yearly'!$D$4/4),J669*'New Lease Yearly'!$D$4/12)),-L669-J669)</f>
        <v>0</v>
      </c>
      <c r="L669" s="47">
        <f t="shared" si="108"/>
        <v>0</v>
      </c>
      <c r="M669" s="47">
        <f t="shared" si="109"/>
        <v>0</v>
      </c>
      <c r="N669" s="57"/>
      <c r="O669" s="38">
        <v>237</v>
      </c>
      <c r="P669" s="58">
        <f t="shared" si="113"/>
        <v>281969</v>
      </c>
      <c r="Q669" s="47">
        <f t="shared" si="114"/>
        <v>0</v>
      </c>
      <c r="R669" s="47">
        <f>IF(S668&lt;1,0,-'New Lease Yearly'!$K$4/'New Lease Yearly'!$L$4)</f>
        <v>0</v>
      </c>
      <c r="S669" s="47">
        <f t="shared" si="110"/>
        <v>0</v>
      </c>
      <c r="AE669"/>
      <c r="AF669" s="6"/>
    </row>
    <row r="670" spans="1:32" x14ac:dyDescent="0.25">
      <c r="A670" s="53">
        <f t="shared" si="111"/>
        <v>654</v>
      </c>
      <c r="B670" s="29">
        <f t="shared" si="105"/>
        <v>0</v>
      </c>
      <c r="C670" s="9" t="str">
        <f>IF(D670=0,"-",IF('New Lease Yearly'!$H$4="Yearly",EDATE(C669,12),IF('New Lease Yearly'!$H$4="Quarterly",EDATE(C669,3),EDATE(C669,1))))</f>
        <v>-</v>
      </c>
      <c r="D670" s="54">
        <f>IF(A670&gt;'New Lease Yearly'!$E$4,0,'New Lease Yearly'!$G$4)*((1+$M$4)^(((((IF($H$4="Yearly",ROUNDDOWN(IF(A670-($N$4)&lt;0,0,((A670-($N$4)/(($N$4))))/($N$4)),0),IF($H$4="Monthly",ROUNDDOWN(IF(A670-($N$4*12)&lt;0,0,((A670-(12*$N$4)/((12*$N$4))))/($N$4*12)),0),ROUNDDOWN(IF(A670-($N$4*4)&lt;0,0,((A670-(4*$N$4)/((4*$N$4))))/($N$4*4)),0)))))))))+(IF(A670=$E$4,$J$4,0))</f>
        <v>0</v>
      </c>
      <c r="E670" s="49">
        <f>IF(D670=0,0,1/((1+IF('New Lease Yearly'!$H$4="Yearly",'New Lease Yearly'!$D$4,IF('New Lease Yearly'!$H$4="Quarterly",'New Lease Yearly'!$D$4/4,'New Lease Yearly'!$D$4/12)))^IF($E$17=1,A669,A670)))</f>
        <v>0</v>
      </c>
      <c r="F670" s="55">
        <f t="shared" si="106"/>
        <v>0</v>
      </c>
      <c r="G670" s="56"/>
      <c r="H670" s="38">
        <f t="shared" si="112"/>
        <v>654</v>
      </c>
      <c r="I670" s="9" t="str">
        <f t="shared" si="107"/>
        <v>-</v>
      </c>
      <c r="J670" s="47">
        <f>IF(H670&gt;'New Lease Yearly'!$E$4,0,M669)</f>
        <v>0</v>
      </c>
      <c r="K670" s="47">
        <f>IF(IF('New Lease Yearly'!$H$4="Yearly",J670*'New Lease Yearly'!$D$4,IF('New Lease Yearly'!$H$4="Quarterly",J670*('New Lease Yearly'!$D$4/4),J670*'New Lease Yearly'!$D$4/12))&gt;0,IF('New Lease Yearly'!$H$4="Yearly",J670*'New Lease Yearly'!$D$4,IF('New Lease Yearly'!$H$4="Quarterly",J670*('New Lease Yearly'!$D$4/4),J670*'New Lease Yearly'!$D$4/12)),-L670-J670)</f>
        <v>0</v>
      </c>
      <c r="L670" s="47">
        <f t="shared" si="108"/>
        <v>0</v>
      </c>
      <c r="M670" s="47">
        <f t="shared" si="109"/>
        <v>0</v>
      </c>
      <c r="N670" s="57"/>
      <c r="O670" s="38">
        <v>237</v>
      </c>
      <c r="P670" s="58">
        <f t="shared" si="113"/>
        <v>282335</v>
      </c>
      <c r="Q670" s="47">
        <f t="shared" si="114"/>
        <v>0</v>
      </c>
      <c r="R670" s="47">
        <f>IF(S669&lt;1,0,-'New Lease Yearly'!$K$4/'New Lease Yearly'!$L$4)</f>
        <v>0</v>
      </c>
      <c r="S670" s="47">
        <f t="shared" si="110"/>
        <v>0</v>
      </c>
      <c r="AE670"/>
      <c r="AF670" s="6"/>
    </row>
    <row r="671" spans="1:32" x14ac:dyDescent="0.25">
      <c r="A671" s="53">
        <f t="shared" si="111"/>
        <v>655</v>
      </c>
      <c r="B671" s="29">
        <f t="shared" si="105"/>
        <v>0</v>
      </c>
      <c r="C671" s="9" t="str">
        <f>IF(D671=0,"-",IF('New Lease Yearly'!$H$4="Yearly",EDATE(C670,12),IF('New Lease Yearly'!$H$4="Quarterly",EDATE(C670,3),EDATE(C670,1))))</f>
        <v>-</v>
      </c>
      <c r="D671" s="54">
        <f>IF(A671&gt;'New Lease Yearly'!$E$4,0,'New Lease Yearly'!$G$4)*((1+$M$4)^(((((IF($H$4="Yearly",ROUNDDOWN(IF(A671-($N$4)&lt;0,0,((A671-($N$4)/(($N$4))))/($N$4)),0),IF($H$4="Monthly",ROUNDDOWN(IF(A671-($N$4*12)&lt;0,0,((A671-(12*$N$4)/((12*$N$4))))/($N$4*12)),0),ROUNDDOWN(IF(A671-($N$4*4)&lt;0,0,((A671-(4*$N$4)/((4*$N$4))))/($N$4*4)),0)))))))))+(IF(A671=$E$4,$J$4,0))</f>
        <v>0</v>
      </c>
      <c r="E671" s="49">
        <f>IF(D671=0,0,1/((1+IF('New Lease Yearly'!$H$4="Yearly",'New Lease Yearly'!$D$4,IF('New Lease Yearly'!$H$4="Quarterly",'New Lease Yearly'!$D$4/4,'New Lease Yearly'!$D$4/12)))^IF($E$17=1,A670,A671)))</f>
        <v>0</v>
      </c>
      <c r="F671" s="55">
        <f t="shared" si="106"/>
        <v>0</v>
      </c>
      <c r="G671" s="56"/>
      <c r="H671" s="38">
        <f t="shared" si="112"/>
        <v>655</v>
      </c>
      <c r="I671" s="9" t="str">
        <f t="shared" si="107"/>
        <v>-</v>
      </c>
      <c r="J671" s="47">
        <f>IF(H671&gt;'New Lease Yearly'!$E$4,0,M670)</f>
        <v>0</v>
      </c>
      <c r="K671" s="47">
        <f>IF(IF('New Lease Yearly'!$H$4="Yearly",J671*'New Lease Yearly'!$D$4,IF('New Lease Yearly'!$H$4="Quarterly",J671*('New Lease Yearly'!$D$4/4),J671*'New Lease Yearly'!$D$4/12))&gt;0,IF('New Lease Yearly'!$H$4="Yearly",J671*'New Lease Yearly'!$D$4,IF('New Lease Yearly'!$H$4="Quarterly",J671*('New Lease Yearly'!$D$4/4),J671*'New Lease Yearly'!$D$4/12)),-L671-J671)</f>
        <v>0</v>
      </c>
      <c r="L671" s="47">
        <f t="shared" si="108"/>
        <v>0</v>
      </c>
      <c r="M671" s="47">
        <f t="shared" si="109"/>
        <v>0</v>
      </c>
      <c r="N671" s="57"/>
      <c r="O671" s="38">
        <v>237</v>
      </c>
      <c r="P671" s="58">
        <f t="shared" si="113"/>
        <v>282700</v>
      </c>
      <c r="Q671" s="47">
        <f t="shared" si="114"/>
        <v>0</v>
      </c>
      <c r="R671" s="47">
        <f>IF(S670&lt;1,0,-'New Lease Yearly'!$K$4/'New Lease Yearly'!$L$4)</f>
        <v>0</v>
      </c>
      <c r="S671" s="47">
        <f t="shared" si="110"/>
        <v>0</v>
      </c>
      <c r="AE671"/>
      <c r="AF671" s="6"/>
    </row>
    <row r="672" spans="1:32" x14ac:dyDescent="0.25">
      <c r="A672" s="53">
        <f t="shared" si="111"/>
        <v>656</v>
      </c>
      <c r="B672" s="29">
        <f t="shared" si="105"/>
        <v>0</v>
      </c>
      <c r="C672" s="9" t="str">
        <f>IF(D672=0,"-",IF('New Lease Yearly'!$H$4="Yearly",EDATE(C671,12),IF('New Lease Yearly'!$H$4="Quarterly",EDATE(C671,3),EDATE(C671,1))))</f>
        <v>-</v>
      </c>
      <c r="D672" s="54">
        <f>IF(A672&gt;'New Lease Yearly'!$E$4,0,'New Lease Yearly'!$G$4)*((1+$M$4)^(((((IF($H$4="Yearly",ROUNDDOWN(IF(A672-($N$4)&lt;0,0,((A672-($N$4)/(($N$4))))/($N$4)),0),IF($H$4="Monthly",ROUNDDOWN(IF(A672-($N$4*12)&lt;0,0,((A672-(12*$N$4)/((12*$N$4))))/($N$4*12)),0),ROUNDDOWN(IF(A672-($N$4*4)&lt;0,0,((A672-(4*$N$4)/((4*$N$4))))/($N$4*4)),0)))))))))+(IF(A672=$E$4,$J$4,0))</f>
        <v>0</v>
      </c>
      <c r="E672" s="49">
        <f>IF(D672=0,0,1/((1+IF('New Lease Yearly'!$H$4="Yearly",'New Lease Yearly'!$D$4,IF('New Lease Yearly'!$H$4="Quarterly",'New Lease Yearly'!$D$4/4,'New Lease Yearly'!$D$4/12)))^IF($E$17=1,A671,A672)))</f>
        <v>0</v>
      </c>
      <c r="F672" s="55">
        <f t="shared" si="106"/>
        <v>0</v>
      </c>
      <c r="G672" s="56"/>
      <c r="H672" s="38">
        <f t="shared" si="112"/>
        <v>656</v>
      </c>
      <c r="I672" s="9" t="str">
        <f t="shared" si="107"/>
        <v>-</v>
      </c>
      <c r="J672" s="47">
        <f>IF(H672&gt;'New Lease Yearly'!$E$4,0,M671)</f>
        <v>0</v>
      </c>
      <c r="K672" s="47">
        <f>IF(IF('New Lease Yearly'!$H$4="Yearly",J672*'New Lease Yearly'!$D$4,IF('New Lease Yearly'!$H$4="Quarterly",J672*('New Lease Yearly'!$D$4/4),J672*'New Lease Yearly'!$D$4/12))&gt;0,IF('New Lease Yearly'!$H$4="Yearly",J672*'New Lease Yearly'!$D$4,IF('New Lease Yearly'!$H$4="Quarterly",J672*('New Lease Yearly'!$D$4/4),J672*'New Lease Yearly'!$D$4/12)),-L672-J672)</f>
        <v>0</v>
      </c>
      <c r="L672" s="47">
        <f t="shared" si="108"/>
        <v>0</v>
      </c>
      <c r="M672" s="47">
        <f t="shared" si="109"/>
        <v>0</v>
      </c>
      <c r="N672" s="57"/>
      <c r="O672" s="38">
        <v>237</v>
      </c>
      <c r="P672" s="58">
        <f t="shared" si="113"/>
        <v>283065</v>
      </c>
      <c r="Q672" s="47">
        <f t="shared" si="114"/>
        <v>0</v>
      </c>
      <c r="R672" s="47">
        <f>IF(S671&lt;1,0,-'New Lease Yearly'!$K$4/'New Lease Yearly'!$L$4)</f>
        <v>0</v>
      </c>
      <c r="S672" s="47">
        <f t="shared" si="110"/>
        <v>0</v>
      </c>
      <c r="AE672"/>
      <c r="AF672" s="6"/>
    </row>
    <row r="673" spans="1:32" x14ac:dyDescent="0.25">
      <c r="A673" s="53">
        <f t="shared" si="111"/>
        <v>657</v>
      </c>
      <c r="B673" s="29">
        <f t="shared" si="105"/>
        <v>0</v>
      </c>
      <c r="C673" s="9" t="str">
        <f>IF(D673=0,"-",IF('New Lease Yearly'!$H$4="Yearly",EDATE(C672,12),IF('New Lease Yearly'!$H$4="Quarterly",EDATE(C672,3),EDATE(C672,1))))</f>
        <v>-</v>
      </c>
      <c r="D673" s="54">
        <f>IF(A673&gt;'New Lease Yearly'!$E$4,0,'New Lease Yearly'!$G$4)*((1+$M$4)^(((((IF($H$4="Yearly",ROUNDDOWN(IF(A673-($N$4)&lt;0,0,((A673-($N$4)/(($N$4))))/($N$4)),0),IF($H$4="Monthly",ROUNDDOWN(IF(A673-($N$4*12)&lt;0,0,((A673-(12*$N$4)/((12*$N$4))))/($N$4*12)),0),ROUNDDOWN(IF(A673-($N$4*4)&lt;0,0,((A673-(4*$N$4)/((4*$N$4))))/($N$4*4)),0)))))))))+(IF(A673=$E$4,$J$4,0))</f>
        <v>0</v>
      </c>
      <c r="E673" s="49">
        <f>IF(D673=0,0,1/((1+IF('New Lease Yearly'!$H$4="Yearly",'New Lease Yearly'!$D$4,IF('New Lease Yearly'!$H$4="Quarterly",'New Lease Yearly'!$D$4/4,'New Lease Yearly'!$D$4/12)))^IF($E$17=1,A672,A673)))</f>
        <v>0</v>
      </c>
      <c r="F673" s="55">
        <f t="shared" si="106"/>
        <v>0</v>
      </c>
      <c r="G673" s="56"/>
      <c r="H673" s="38">
        <f t="shared" si="112"/>
        <v>657</v>
      </c>
      <c r="I673" s="9" t="str">
        <f t="shared" si="107"/>
        <v>-</v>
      </c>
      <c r="J673" s="47">
        <f>IF(H673&gt;'New Lease Yearly'!$E$4,0,M672)</f>
        <v>0</v>
      </c>
      <c r="K673" s="47">
        <f>IF(IF('New Lease Yearly'!$H$4="Yearly",J673*'New Lease Yearly'!$D$4,IF('New Lease Yearly'!$H$4="Quarterly",J673*('New Lease Yearly'!$D$4/4),J673*'New Lease Yearly'!$D$4/12))&gt;0,IF('New Lease Yearly'!$H$4="Yearly",J673*'New Lease Yearly'!$D$4,IF('New Lease Yearly'!$H$4="Quarterly",J673*('New Lease Yearly'!$D$4/4),J673*'New Lease Yearly'!$D$4/12)),-L673-J673)</f>
        <v>0</v>
      </c>
      <c r="L673" s="47">
        <f t="shared" si="108"/>
        <v>0</v>
      </c>
      <c r="M673" s="47">
        <f t="shared" si="109"/>
        <v>0</v>
      </c>
      <c r="N673" s="57"/>
      <c r="O673" s="38">
        <v>237</v>
      </c>
      <c r="P673" s="58">
        <f t="shared" si="113"/>
        <v>283430</v>
      </c>
      <c r="Q673" s="47">
        <f t="shared" si="114"/>
        <v>0</v>
      </c>
      <c r="R673" s="47">
        <f>IF(S672&lt;1,0,-'New Lease Yearly'!$K$4/'New Lease Yearly'!$L$4)</f>
        <v>0</v>
      </c>
      <c r="S673" s="47">
        <f t="shared" si="110"/>
        <v>0</v>
      </c>
      <c r="AE673"/>
      <c r="AF673" s="6"/>
    </row>
    <row r="674" spans="1:32" x14ac:dyDescent="0.25">
      <c r="A674" s="53">
        <f t="shared" si="111"/>
        <v>658</v>
      </c>
      <c r="B674" s="29">
        <f t="shared" si="105"/>
        <v>0</v>
      </c>
      <c r="C674" s="9" t="str">
        <f>IF(D674=0,"-",IF('New Lease Yearly'!$H$4="Yearly",EDATE(C673,12),IF('New Lease Yearly'!$H$4="Quarterly",EDATE(C673,3),EDATE(C673,1))))</f>
        <v>-</v>
      </c>
      <c r="D674" s="54">
        <f>IF(A674&gt;'New Lease Yearly'!$E$4,0,'New Lease Yearly'!$G$4)*((1+$M$4)^(((((IF($H$4="Yearly",ROUNDDOWN(IF(A674-($N$4)&lt;0,0,((A674-($N$4)/(($N$4))))/($N$4)),0),IF($H$4="Monthly",ROUNDDOWN(IF(A674-($N$4*12)&lt;0,0,((A674-(12*$N$4)/((12*$N$4))))/($N$4*12)),0),ROUNDDOWN(IF(A674-($N$4*4)&lt;0,0,((A674-(4*$N$4)/((4*$N$4))))/($N$4*4)),0)))))))))+(IF(A674=$E$4,$J$4,0))</f>
        <v>0</v>
      </c>
      <c r="E674" s="49">
        <f>IF(D674=0,0,1/((1+IF('New Lease Yearly'!$H$4="Yearly",'New Lease Yearly'!$D$4,IF('New Lease Yearly'!$H$4="Quarterly",'New Lease Yearly'!$D$4/4,'New Lease Yearly'!$D$4/12)))^IF($E$17=1,A673,A674)))</f>
        <v>0</v>
      </c>
      <c r="F674" s="55">
        <f t="shared" si="106"/>
        <v>0</v>
      </c>
      <c r="G674" s="56"/>
      <c r="H674" s="38">
        <f t="shared" si="112"/>
        <v>658</v>
      </c>
      <c r="I674" s="9" t="str">
        <f t="shared" si="107"/>
        <v>-</v>
      </c>
      <c r="J674" s="47">
        <f>IF(H674&gt;'New Lease Yearly'!$E$4,0,M673)</f>
        <v>0</v>
      </c>
      <c r="K674" s="47">
        <f>IF(IF('New Lease Yearly'!$H$4="Yearly",J674*'New Lease Yearly'!$D$4,IF('New Lease Yearly'!$H$4="Quarterly",J674*('New Lease Yearly'!$D$4/4),J674*'New Lease Yearly'!$D$4/12))&gt;0,IF('New Lease Yearly'!$H$4="Yearly",J674*'New Lease Yearly'!$D$4,IF('New Lease Yearly'!$H$4="Quarterly",J674*('New Lease Yearly'!$D$4/4),J674*'New Lease Yearly'!$D$4/12)),-L674-J674)</f>
        <v>0</v>
      </c>
      <c r="L674" s="47">
        <f t="shared" si="108"/>
        <v>0</v>
      </c>
      <c r="M674" s="47">
        <f t="shared" si="109"/>
        <v>0</v>
      </c>
      <c r="N674" s="57"/>
      <c r="O674" s="38">
        <v>237</v>
      </c>
      <c r="P674" s="58">
        <f t="shared" si="113"/>
        <v>283796</v>
      </c>
      <c r="Q674" s="47">
        <f t="shared" si="114"/>
        <v>0</v>
      </c>
      <c r="R674" s="47">
        <f>IF(S673&lt;1,0,-'New Lease Yearly'!$K$4/'New Lease Yearly'!$L$4)</f>
        <v>0</v>
      </c>
      <c r="S674" s="47">
        <f t="shared" si="110"/>
        <v>0</v>
      </c>
      <c r="AE674"/>
      <c r="AF674" s="6"/>
    </row>
    <row r="675" spans="1:32" x14ac:dyDescent="0.25">
      <c r="A675" s="53">
        <f t="shared" si="111"/>
        <v>659</v>
      </c>
      <c r="B675" s="29">
        <f t="shared" si="105"/>
        <v>0</v>
      </c>
      <c r="C675" s="9" t="str">
        <f>IF(D675=0,"-",IF('New Lease Yearly'!$H$4="Yearly",EDATE(C674,12),IF('New Lease Yearly'!$H$4="Quarterly",EDATE(C674,3),EDATE(C674,1))))</f>
        <v>-</v>
      </c>
      <c r="D675" s="54">
        <f>IF(A675&gt;'New Lease Yearly'!$E$4,0,'New Lease Yearly'!$G$4)*((1+$M$4)^(((((IF($H$4="Yearly",ROUNDDOWN(IF(A675-($N$4)&lt;0,0,((A675-($N$4)/(($N$4))))/($N$4)),0),IF($H$4="Monthly",ROUNDDOWN(IF(A675-($N$4*12)&lt;0,0,((A675-(12*$N$4)/((12*$N$4))))/($N$4*12)),0),ROUNDDOWN(IF(A675-($N$4*4)&lt;0,0,((A675-(4*$N$4)/((4*$N$4))))/($N$4*4)),0)))))))))+(IF(A675=$E$4,$J$4,0))</f>
        <v>0</v>
      </c>
      <c r="E675" s="49">
        <f>IF(D675=0,0,1/((1+IF('New Lease Yearly'!$H$4="Yearly",'New Lease Yearly'!$D$4,IF('New Lease Yearly'!$H$4="Quarterly",'New Lease Yearly'!$D$4/4,'New Lease Yearly'!$D$4/12)))^IF($E$17=1,A674,A675)))</f>
        <v>0</v>
      </c>
      <c r="F675" s="55">
        <f t="shared" si="106"/>
        <v>0</v>
      </c>
      <c r="G675" s="56"/>
      <c r="H675" s="38">
        <f t="shared" si="112"/>
        <v>659</v>
      </c>
      <c r="I675" s="9" t="str">
        <f t="shared" si="107"/>
        <v>-</v>
      </c>
      <c r="J675" s="47">
        <f>IF(H675&gt;'New Lease Yearly'!$E$4,0,M674)</f>
        <v>0</v>
      </c>
      <c r="K675" s="47">
        <f>IF(IF('New Lease Yearly'!$H$4="Yearly",J675*'New Lease Yearly'!$D$4,IF('New Lease Yearly'!$H$4="Quarterly",J675*('New Lease Yearly'!$D$4/4),J675*'New Lease Yearly'!$D$4/12))&gt;0,IF('New Lease Yearly'!$H$4="Yearly",J675*'New Lease Yearly'!$D$4,IF('New Lease Yearly'!$H$4="Quarterly",J675*('New Lease Yearly'!$D$4/4),J675*'New Lease Yearly'!$D$4/12)),-L675-J675)</f>
        <v>0</v>
      </c>
      <c r="L675" s="47">
        <f t="shared" si="108"/>
        <v>0</v>
      </c>
      <c r="M675" s="47">
        <f t="shared" si="109"/>
        <v>0</v>
      </c>
      <c r="N675" s="57"/>
      <c r="O675" s="38">
        <v>237</v>
      </c>
      <c r="P675" s="58">
        <f t="shared" si="113"/>
        <v>284161</v>
      </c>
      <c r="Q675" s="47">
        <f t="shared" si="114"/>
        <v>0</v>
      </c>
      <c r="R675" s="47">
        <f>IF(S674&lt;1,0,-'New Lease Yearly'!$K$4/'New Lease Yearly'!$L$4)</f>
        <v>0</v>
      </c>
      <c r="S675" s="47">
        <f t="shared" si="110"/>
        <v>0</v>
      </c>
      <c r="AE675"/>
      <c r="AF675" s="6"/>
    </row>
    <row r="676" spans="1:32" x14ac:dyDescent="0.25">
      <c r="A676" s="53">
        <f t="shared" si="111"/>
        <v>660</v>
      </c>
      <c r="B676" s="29">
        <f t="shared" si="105"/>
        <v>0</v>
      </c>
      <c r="C676" s="9" t="str">
        <f>IF(D676=0,"-",IF('New Lease Yearly'!$H$4="Yearly",EDATE(C675,12),IF('New Lease Yearly'!$H$4="Quarterly",EDATE(C675,3),EDATE(C675,1))))</f>
        <v>-</v>
      </c>
      <c r="D676" s="54">
        <f>IF(A676&gt;'New Lease Yearly'!$E$4,0,'New Lease Yearly'!$G$4)*((1+$M$4)^(((((IF($H$4="Yearly",ROUNDDOWN(IF(A676-($N$4)&lt;0,0,((A676-($N$4)/(($N$4))))/($N$4)),0),IF($H$4="Monthly",ROUNDDOWN(IF(A676-($N$4*12)&lt;0,0,((A676-(12*$N$4)/((12*$N$4))))/($N$4*12)),0),ROUNDDOWN(IF(A676-($N$4*4)&lt;0,0,((A676-(4*$N$4)/((4*$N$4))))/($N$4*4)),0)))))))))+(IF(A676=$E$4,$J$4,0))</f>
        <v>0</v>
      </c>
      <c r="E676" s="49">
        <f>IF(D676=0,0,1/((1+IF('New Lease Yearly'!$H$4="Yearly",'New Lease Yearly'!$D$4,IF('New Lease Yearly'!$H$4="Quarterly",'New Lease Yearly'!$D$4/4,'New Lease Yearly'!$D$4/12)))^IF($E$17=1,A675,A676)))</f>
        <v>0</v>
      </c>
      <c r="F676" s="55">
        <f t="shared" si="106"/>
        <v>0</v>
      </c>
      <c r="G676" s="56"/>
      <c r="H676" s="38">
        <f t="shared" si="112"/>
        <v>660</v>
      </c>
      <c r="I676" s="9" t="str">
        <f t="shared" si="107"/>
        <v>-</v>
      </c>
      <c r="J676" s="47">
        <f>IF(H676&gt;'New Lease Yearly'!$E$4,0,M675)</f>
        <v>0</v>
      </c>
      <c r="K676" s="47">
        <f>IF(IF('New Lease Yearly'!$H$4="Yearly",J676*'New Lease Yearly'!$D$4,IF('New Lease Yearly'!$H$4="Quarterly",J676*('New Lease Yearly'!$D$4/4),J676*'New Lease Yearly'!$D$4/12))&gt;0,IF('New Lease Yearly'!$H$4="Yearly",J676*'New Lease Yearly'!$D$4,IF('New Lease Yearly'!$H$4="Quarterly",J676*('New Lease Yearly'!$D$4/4),J676*'New Lease Yearly'!$D$4/12)),-L676-J676)</f>
        <v>0</v>
      </c>
      <c r="L676" s="47">
        <f t="shared" si="108"/>
        <v>0</v>
      </c>
      <c r="M676" s="47">
        <f t="shared" si="109"/>
        <v>0</v>
      </c>
      <c r="N676" s="57"/>
      <c r="O676" s="38">
        <v>237</v>
      </c>
      <c r="P676" s="58">
        <f t="shared" si="113"/>
        <v>284526</v>
      </c>
      <c r="Q676" s="47">
        <f t="shared" si="114"/>
        <v>0</v>
      </c>
      <c r="R676" s="47">
        <f>IF(S675&lt;1,0,-'New Lease Yearly'!$K$4/'New Lease Yearly'!$L$4)</f>
        <v>0</v>
      </c>
      <c r="S676" s="47">
        <f t="shared" si="110"/>
        <v>0</v>
      </c>
      <c r="AE676"/>
      <c r="AF676" s="6"/>
    </row>
    <row r="677" spans="1:32" x14ac:dyDescent="0.25">
      <c r="A677" s="53">
        <f t="shared" si="111"/>
        <v>661</v>
      </c>
      <c r="B677" s="29">
        <f t="shared" si="105"/>
        <v>0</v>
      </c>
      <c r="C677" s="9" t="str">
        <f>IF(D677=0,"-",IF('New Lease Yearly'!$H$4="Yearly",EDATE(C676,12),IF('New Lease Yearly'!$H$4="Quarterly",EDATE(C676,3),EDATE(C676,1))))</f>
        <v>-</v>
      </c>
      <c r="D677" s="54">
        <f>IF(A677&gt;'New Lease Yearly'!$E$4,0,'New Lease Yearly'!$G$4)*((1+$M$4)^(((((IF($H$4="Yearly",ROUNDDOWN(IF(A677-($N$4)&lt;0,0,((A677-($N$4)/(($N$4))))/($N$4)),0),IF($H$4="Monthly",ROUNDDOWN(IF(A677-($N$4*12)&lt;0,0,((A677-(12*$N$4)/((12*$N$4))))/($N$4*12)),0),ROUNDDOWN(IF(A677-($N$4*4)&lt;0,0,((A677-(4*$N$4)/((4*$N$4))))/($N$4*4)),0)))))))))+(IF(A677=$E$4,$J$4,0))</f>
        <v>0</v>
      </c>
      <c r="E677" s="49">
        <f>IF(D677=0,0,1/((1+IF('New Lease Yearly'!$H$4="Yearly",'New Lease Yearly'!$D$4,IF('New Lease Yearly'!$H$4="Quarterly",'New Lease Yearly'!$D$4/4,'New Lease Yearly'!$D$4/12)))^IF($E$17=1,A676,A677)))</f>
        <v>0</v>
      </c>
      <c r="F677" s="55">
        <f t="shared" si="106"/>
        <v>0</v>
      </c>
      <c r="G677" s="56"/>
      <c r="H677" s="38">
        <f t="shared" si="112"/>
        <v>661</v>
      </c>
      <c r="I677" s="9" t="str">
        <f t="shared" si="107"/>
        <v>-</v>
      </c>
      <c r="J677" s="47">
        <f>IF(H677&gt;'New Lease Yearly'!$E$4,0,M676)</f>
        <v>0</v>
      </c>
      <c r="K677" s="47">
        <f>IF(IF('New Lease Yearly'!$H$4="Yearly",J677*'New Lease Yearly'!$D$4,IF('New Lease Yearly'!$H$4="Quarterly",J677*('New Lease Yearly'!$D$4/4),J677*'New Lease Yearly'!$D$4/12))&gt;0,IF('New Lease Yearly'!$H$4="Yearly",J677*'New Lease Yearly'!$D$4,IF('New Lease Yearly'!$H$4="Quarterly",J677*('New Lease Yearly'!$D$4/4),J677*'New Lease Yearly'!$D$4/12)),-L677-J677)</f>
        <v>0</v>
      </c>
      <c r="L677" s="47">
        <f t="shared" si="108"/>
        <v>0</v>
      </c>
      <c r="M677" s="47">
        <f t="shared" si="109"/>
        <v>0</v>
      </c>
      <c r="N677" s="57"/>
      <c r="O677" s="38">
        <v>237</v>
      </c>
      <c r="P677" s="58">
        <f t="shared" si="113"/>
        <v>284891</v>
      </c>
      <c r="Q677" s="47">
        <f t="shared" si="114"/>
        <v>0</v>
      </c>
      <c r="R677" s="47">
        <f>IF(S676&lt;1,0,-'New Lease Yearly'!$K$4/'New Lease Yearly'!$L$4)</f>
        <v>0</v>
      </c>
      <c r="S677" s="47">
        <f t="shared" si="110"/>
        <v>0</v>
      </c>
      <c r="AE677"/>
      <c r="AF677" s="6"/>
    </row>
    <row r="678" spans="1:32" x14ac:dyDescent="0.25">
      <c r="A678" s="53">
        <f t="shared" si="111"/>
        <v>662</v>
      </c>
      <c r="B678" s="29">
        <f t="shared" si="105"/>
        <v>0</v>
      </c>
      <c r="C678" s="9" t="str">
        <f>IF(D678=0,"-",IF('New Lease Yearly'!$H$4="Yearly",EDATE(C677,12),IF('New Lease Yearly'!$H$4="Quarterly",EDATE(C677,3),EDATE(C677,1))))</f>
        <v>-</v>
      </c>
      <c r="D678" s="54">
        <f>IF(A678&gt;'New Lease Yearly'!$E$4,0,'New Lease Yearly'!$G$4)*((1+$M$4)^(((((IF($H$4="Yearly",ROUNDDOWN(IF(A678-($N$4)&lt;0,0,((A678-($N$4)/(($N$4))))/($N$4)),0),IF($H$4="Monthly",ROUNDDOWN(IF(A678-($N$4*12)&lt;0,0,((A678-(12*$N$4)/((12*$N$4))))/($N$4*12)),0),ROUNDDOWN(IF(A678-($N$4*4)&lt;0,0,((A678-(4*$N$4)/((4*$N$4))))/($N$4*4)),0)))))))))+(IF(A678=$E$4,$J$4,0))</f>
        <v>0</v>
      </c>
      <c r="E678" s="49">
        <f>IF(D678=0,0,1/((1+IF('New Lease Yearly'!$H$4="Yearly",'New Lease Yearly'!$D$4,IF('New Lease Yearly'!$H$4="Quarterly",'New Lease Yearly'!$D$4/4,'New Lease Yearly'!$D$4/12)))^IF($E$17=1,A677,A678)))</f>
        <v>0</v>
      </c>
      <c r="F678" s="55">
        <f t="shared" si="106"/>
        <v>0</v>
      </c>
      <c r="G678" s="56"/>
      <c r="H678" s="38">
        <f t="shared" si="112"/>
        <v>662</v>
      </c>
      <c r="I678" s="9" t="str">
        <f t="shared" si="107"/>
        <v>-</v>
      </c>
      <c r="J678" s="47">
        <f>IF(H678&gt;'New Lease Yearly'!$E$4,0,M677)</f>
        <v>0</v>
      </c>
      <c r="K678" s="47">
        <f>IF(IF('New Lease Yearly'!$H$4="Yearly",J678*'New Lease Yearly'!$D$4,IF('New Lease Yearly'!$H$4="Quarterly",J678*('New Lease Yearly'!$D$4/4),J678*'New Lease Yearly'!$D$4/12))&gt;0,IF('New Lease Yearly'!$H$4="Yearly",J678*'New Lease Yearly'!$D$4,IF('New Lease Yearly'!$H$4="Quarterly",J678*('New Lease Yearly'!$D$4/4),J678*'New Lease Yearly'!$D$4/12)),-L678-J678)</f>
        <v>0</v>
      </c>
      <c r="L678" s="47">
        <f t="shared" si="108"/>
        <v>0</v>
      </c>
      <c r="M678" s="47">
        <f t="shared" si="109"/>
        <v>0</v>
      </c>
      <c r="N678" s="57"/>
      <c r="O678" s="38">
        <v>237</v>
      </c>
      <c r="P678" s="58">
        <f t="shared" si="113"/>
        <v>285257</v>
      </c>
      <c r="Q678" s="47">
        <f t="shared" si="114"/>
        <v>0</v>
      </c>
      <c r="R678" s="47">
        <f>IF(S677&lt;1,0,-'New Lease Yearly'!$K$4/'New Lease Yearly'!$L$4)</f>
        <v>0</v>
      </c>
      <c r="S678" s="47">
        <f t="shared" si="110"/>
        <v>0</v>
      </c>
      <c r="AE678"/>
      <c r="AF678" s="6"/>
    </row>
    <row r="679" spans="1:32" x14ac:dyDescent="0.25">
      <c r="A679" s="53">
        <f t="shared" si="111"/>
        <v>663</v>
      </c>
      <c r="B679" s="29">
        <f t="shared" si="105"/>
        <v>0</v>
      </c>
      <c r="C679" s="9" t="str">
        <f>IF(D679=0,"-",IF('New Lease Yearly'!$H$4="Yearly",EDATE(C678,12),IF('New Lease Yearly'!$H$4="Quarterly",EDATE(C678,3),EDATE(C678,1))))</f>
        <v>-</v>
      </c>
      <c r="D679" s="54">
        <f>IF(A679&gt;'New Lease Yearly'!$E$4,0,'New Lease Yearly'!$G$4)*((1+$M$4)^(((((IF($H$4="Yearly",ROUNDDOWN(IF(A679-($N$4)&lt;0,0,((A679-($N$4)/(($N$4))))/($N$4)),0),IF($H$4="Monthly",ROUNDDOWN(IF(A679-($N$4*12)&lt;0,0,((A679-(12*$N$4)/((12*$N$4))))/($N$4*12)),0),ROUNDDOWN(IF(A679-($N$4*4)&lt;0,0,((A679-(4*$N$4)/((4*$N$4))))/($N$4*4)),0)))))))))+(IF(A679=$E$4,$J$4,0))</f>
        <v>0</v>
      </c>
      <c r="E679" s="49">
        <f>IF(D679=0,0,1/((1+IF('New Lease Yearly'!$H$4="Yearly",'New Lease Yearly'!$D$4,IF('New Lease Yearly'!$H$4="Quarterly",'New Lease Yearly'!$D$4/4,'New Lease Yearly'!$D$4/12)))^IF($E$17=1,A678,A679)))</f>
        <v>0</v>
      </c>
      <c r="F679" s="55">
        <f t="shared" si="106"/>
        <v>0</v>
      </c>
      <c r="G679" s="56"/>
      <c r="H679" s="38">
        <f t="shared" si="112"/>
        <v>663</v>
      </c>
      <c r="I679" s="9" t="str">
        <f t="shared" si="107"/>
        <v>-</v>
      </c>
      <c r="J679" s="47">
        <f>IF(H679&gt;'New Lease Yearly'!$E$4,0,M678)</f>
        <v>0</v>
      </c>
      <c r="K679" s="47">
        <f>IF(IF('New Lease Yearly'!$H$4="Yearly",J679*'New Lease Yearly'!$D$4,IF('New Lease Yearly'!$H$4="Quarterly",J679*('New Lease Yearly'!$D$4/4),J679*'New Lease Yearly'!$D$4/12))&gt;0,IF('New Lease Yearly'!$H$4="Yearly",J679*'New Lease Yearly'!$D$4,IF('New Lease Yearly'!$H$4="Quarterly",J679*('New Lease Yearly'!$D$4/4),J679*'New Lease Yearly'!$D$4/12)),-L679-J679)</f>
        <v>0</v>
      </c>
      <c r="L679" s="47">
        <f t="shared" si="108"/>
        <v>0</v>
      </c>
      <c r="M679" s="47">
        <f t="shared" si="109"/>
        <v>0</v>
      </c>
      <c r="N679" s="57"/>
      <c r="O679" s="38">
        <v>237</v>
      </c>
      <c r="P679" s="58">
        <f t="shared" si="113"/>
        <v>285622</v>
      </c>
      <c r="Q679" s="47">
        <f t="shared" si="114"/>
        <v>0</v>
      </c>
      <c r="R679" s="47">
        <f>IF(S678&lt;1,0,-'New Lease Yearly'!$K$4/'New Lease Yearly'!$L$4)</f>
        <v>0</v>
      </c>
      <c r="S679" s="47">
        <f t="shared" si="110"/>
        <v>0</v>
      </c>
      <c r="AE679"/>
      <c r="AF679" s="6"/>
    </row>
    <row r="680" spans="1:32" x14ac:dyDescent="0.25">
      <c r="A680" s="53">
        <f t="shared" si="111"/>
        <v>664</v>
      </c>
      <c r="B680" s="29">
        <f t="shared" si="105"/>
        <v>0</v>
      </c>
      <c r="C680" s="9" t="str">
        <f>IF(D680=0,"-",IF('New Lease Yearly'!$H$4="Yearly",EDATE(C679,12),IF('New Lease Yearly'!$H$4="Quarterly",EDATE(C679,3),EDATE(C679,1))))</f>
        <v>-</v>
      </c>
      <c r="D680" s="54">
        <f>IF(A680&gt;'New Lease Yearly'!$E$4,0,'New Lease Yearly'!$G$4)*((1+$M$4)^(((((IF($H$4="Yearly",ROUNDDOWN(IF(A680-($N$4)&lt;0,0,((A680-($N$4)/(($N$4))))/($N$4)),0),IF($H$4="Monthly",ROUNDDOWN(IF(A680-($N$4*12)&lt;0,0,((A680-(12*$N$4)/((12*$N$4))))/($N$4*12)),0),ROUNDDOWN(IF(A680-($N$4*4)&lt;0,0,((A680-(4*$N$4)/((4*$N$4))))/($N$4*4)),0)))))))))+(IF(A680=$E$4,$J$4,0))</f>
        <v>0</v>
      </c>
      <c r="E680" s="49">
        <f>IF(D680=0,0,1/((1+IF('New Lease Yearly'!$H$4="Yearly",'New Lease Yearly'!$D$4,IF('New Lease Yearly'!$H$4="Quarterly",'New Lease Yearly'!$D$4/4,'New Lease Yearly'!$D$4/12)))^IF($E$17=1,A679,A680)))</f>
        <v>0</v>
      </c>
      <c r="F680" s="55">
        <f t="shared" si="106"/>
        <v>0</v>
      </c>
      <c r="G680" s="56"/>
      <c r="H680" s="38">
        <f t="shared" si="112"/>
        <v>664</v>
      </c>
      <c r="I680" s="9" t="str">
        <f t="shared" si="107"/>
        <v>-</v>
      </c>
      <c r="J680" s="47">
        <f>IF(H680&gt;'New Lease Yearly'!$E$4,0,M679)</f>
        <v>0</v>
      </c>
      <c r="K680" s="47">
        <f>IF(IF('New Lease Yearly'!$H$4="Yearly",J680*'New Lease Yearly'!$D$4,IF('New Lease Yearly'!$H$4="Quarterly",J680*('New Lease Yearly'!$D$4/4),J680*'New Lease Yearly'!$D$4/12))&gt;0,IF('New Lease Yearly'!$H$4="Yearly",J680*'New Lease Yearly'!$D$4,IF('New Lease Yearly'!$H$4="Quarterly",J680*('New Lease Yearly'!$D$4/4),J680*'New Lease Yearly'!$D$4/12)),-L680-J680)</f>
        <v>0</v>
      </c>
      <c r="L680" s="47">
        <f t="shared" si="108"/>
        <v>0</v>
      </c>
      <c r="M680" s="47">
        <f t="shared" si="109"/>
        <v>0</v>
      </c>
      <c r="N680" s="57"/>
      <c r="O680" s="38">
        <v>237</v>
      </c>
      <c r="P680" s="58">
        <f t="shared" si="113"/>
        <v>285987</v>
      </c>
      <c r="Q680" s="47">
        <f t="shared" si="114"/>
        <v>0</v>
      </c>
      <c r="R680" s="47">
        <f>IF(S679&lt;1,0,-'New Lease Yearly'!$K$4/'New Lease Yearly'!$L$4)</f>
        <v>0</v>
      </c>
      <c r="S680" s="47">
        <f t="shared" si="110"/>
        <v>0</v>
      </c>
      <c r="AE680"/>
      <c r="AF680" s="6"/>
    </row>
    <row r="681" spans="1:32" x14ac:dyDescent="0.25">
      <c r="A681" s="53">
        <f t="shared" si="111"/>
        <v>665</v>
      </c>
      <c r="B681" s="29">
        <f t="shared" si="105"/>
        <v>0</v>
      </c>
      <c r="C681" s="9" t="str">
        <f>IF(D681=0,"-",IF('New Lease Yearly'!$H$4="Yearly",EDATE(C680,12),IF('New Lease Yearly'!$H$4="Quarterly",EDATE(C680,3),EDATE(C680,1))))</f>
        <v>-</v>
      </c>
      <c r="D681" s="54">
        <f>IF(A681&gt;'New Lease Yearly'!$E$4,0,'New Lease Yearly'!$G$4)*((1+$M$4)^(((((IF($H$4="Yearly",ROUNDDOWN(IF(A681-($N$4)&lt;0,0,((A681-($N$4)/(($N$4))))/($N$4)),0),IF($H$4="Monthly",ROUNDDOWN(IF(A681-($N$4*12)&lt;0,0,((A681-(12*$N$4)/((12*$N$4))))/($N$4*12)),0),ROUNDDOWN(IF(A681-($N$4*4)&lt;0,0,((A681-(4*$N$4)/((4*$N$4))))/($N$4*4)),0)))))))))+(IF(A681=$E$4,$J$4,0))</f>
        <v>0</v>
      </c>
      <c r="E681" s="49">
        <f>IF(D681=0,0,1/((1+IF('New Lease Yearly'!$H$4="Yearly",'New Lease Yearly'!$D$4,IF('New Lease Yearly'!$H$4="Quarterly",'New Lease Yearly'!$D$4/4,'New Lease Yearly'!$D$4/12)))^IF($E$17=1,A680,A681)))</f>
        <v>0</v>
      </c>
      <c r="F681" s="55">
        <f t="shared" si="106"/>
        <v>0</v>
      </c>
      <c r="G681" s="56"/>
      <c r="H681" s="38">
        <f t="shared" si="112"/>
        <v>665</v>
      </c>
      <c r="I681" s="9" t="str">
        <f t="shared" si="107"/>
        <v>-</v>
      </c>
      <c r="J681" s="47">
        <f>IF(H681&gt;'New Lease Yearly'!$E$4,0,M680)</f>
        <v>0</v>
      </c>
      <c r="K681" s="47">
        <f>IF(IF('New Lease Yearly'!$H$4="Yearly",J681*'New Lease Yearly'!$D$4,IF('New Lease Yearly'!$H$4="Quarterly",J681*('New Lease Yearly'!$D$4/4),J681*'New Lease Yearly'!$D$4/12))&gt;0,IF('New Lease Yearly'!$H$4="Yearly",J681*'New Lease Yearly'!$D$4,IF('New Lease Yearly'!$H$4="Quarterly",J681*('New Lease Yearly'!$D$4/4),J681*'New Lease Yearly'!$D$4/12)),-L681-J681)</f>
        <v>0</v>
      </c>
      <c r="L681" s="47">
        <f t="shared" si="108"/>
        <v>0</v>
      </c>
      <c r="M681" s="47">
        <f t="shared" si="109"/>
        <v>0</v>
      </c>
      <c r="N681" s="57"/>
      <c r="O681" s="38">
        <v>237</v>
      </c>
      <c r="P681" s="58">
        <f t="shared" si="113"/>
        <v>286352</v>
      </c>
      <c r="Q681" s="47">
        <f t="shared" si="114"/>
        <v>0</v>
      </c>
      <c r="R681" s="47">
        <f>IF(S680&lt;1,0,-'New Lease Yearly'!$K$4/'New Lease Yearly'!$L$4)</f>
        <v>0</v>
      </c>
      <c r="S681" s="47">
        <f t="shared" si="110"/>
        <v>0</v>
      </c>
      <c r="AE681"/>
      <c r="AF681" s="6"/>
    </row>
    <row r="682" spans="1:32" x14ac:dyDescent="0.25">
      <c r="A682" s="53">
        <f t="shared" si="111"/>
        <v>666</v>
      </c>
      <c r="B682" s="29">
        <f t="shared" si="105"/>
        <v>0</v>
      </c>
      <c r="C682" s="9" t="str">
        <f>IF(D682=0,"-",IF('New Lease Yearly'!$H$4="Yearly",EDATE(C681,12),IF('New Lease Yearly'!$H$4="Quarterly",EDATE(C681,3),EDATE(C681,1))))</f>
        <v>-</v>
      </c>
      <c r="D682" s="54">
        <f>IF(A682&gt;'New Lease Yearly'!$E$4,0,'New Lease Yearly'!$G$4)*((1+$M$4)^(((((IF($H$4="Yearly",ROUNDDOWN(IF(A682-($N$4)&lt;0,0,((A682-($N$4)/(($N$4))))/($N$4)),0),IF($H$4="Monthly",ROUNDDOWN(IF(A682-($N$4*12)&lt;0,0,((A682-(12*$N$4)/((12*$N$4))))/($N$4*12)),0),ROUNDDOWN(IF(A682-($N$4*4)&lt;0,0,((A682-(4*$N$4)/((4*$N$4))))/($N$4*4)),0)))))))))+(IF(A682=$E$4,$J$4,0))</f>
        <v>0</v>
      </c>
      <c r="E682" s="49">
        <f>IF(D682=0,0,1/((1+IF('New Lease Yearly'!$H$4="Yearly",'New Lease Yearly'!$D$4,IF('New Lease Yearly'!$H$4="Quarterly",'New Lease Yearly'!$D$4/4,'New Lease Yearly'!$D$4/12)))^IF($E$17=1,A681,A682)))</f>
        <v>0</v>
      </c>
      <c r="F682" s="55">
        <f t="shared" si="106"/>
        <v>0</v>
      </c>
      <c r="G682" s="56"/>
      <c r="H682" s="38">
        <f t="shared" si="112"/>
        <v>666</v>
      </c>
      <c r="I682" s="9" t="str">
        <f t="shared" si="107"/>
        <v>-</v>
      </c>
      <c r="J682" s="47">
        <f>IF(H682&gt;'New Lease Yearly'!$E$4,0,M681)</f>
        <v>0</v>
      </c>
      <c r="K682" s="47">
        <f>IF(IF('New Lease Yearly'!$H$4="Yearly",J682*'New Lease Yearly'!$D$4,IF('New Lease Yearly'!$H$4="Quarterly",J682*('New Lease Yearly'!$D$4/4),J682*'New Lease Yearly'!$D$4/12))&gt;0,IF('New Lease Yearly'!$H$4="Yearly",J682*'New Lease Yearly'!$D$4,IF('New Lease Yearly'!$H$4="Quarterly",J682*('New Lease Yearly'!$D$4/4),J682*'New Lease Yearly'!$D$4/12)),-L682-J682)</f>
        <v>0</v>
      </c>
      <c r="L682" s="47">
        <f t="shared" si="108"/>
        <v>0</v>
      </c>
      <c r="M682" s="47">
        <f t="shared" si="109"/>
        <v>0</v>
      </c>
      <c r="N682" s="57"/>
      <c r="O682" s="38">
        <v>237</v>
      </c>
      <c r="P682" s="58">
        <f t="shared" si="113"/>
        <v>286718</v>
      </c>
      <c r="Q682" s="47">
        <f t="shared" si="114"/>
        <v>0</v>
      </c>
      <c r="R682" s="47">
        <f>IF(S681&lt;1,0,-'New Lease Yearly'!$K$4/'New Lease Yearly'!$L$4)</f>
        <v>0</v>
      </c>
      <c r="S682" s="47">
        <f t="shared" si="110"/>
        <v>0</v>
      </c>
      <c r="AE682"/>
      <c r="AF682" s="6"/>
    </row>
    <row r="683" spans="1:32" x14ac:dyDescent="0.25">
      <c r="A683" s="53">
        <f t="shared" si="111"/>
        <v>667</v>
      </c>
      <c r="B683" s="29">
        <f t="shared" si="105"/>
        <v>0</v>
      </c>
      <c r="C683" s="9" t="str">
        <f>IF(D683=0,"-",IF('New Lease Yearly'!$H$4="Yearly",EDATE(C682,12),IF('New Lease Yearly'!$H$4="Quarterly",EDATE(C682,3),EDATE(C682,1))))</f>
        <v>-</v>
      </c>
      <c r="D683" s="54">
        <f>IF(A683&gt;'New Lease Yearly'!$E$4,0,'New Lease Yearly'!$G$4)*((1+$M$4)^(((((IF($H$4="Yearly",ROUNDDOWN(IF(A683-($N$4)&lt;0,0,((A683-($N$4)/(($N$4))))/($N$4)),0),IF($H$4="Monthly",ROUNDDOWN(IF(A683-($N$4*12)&lt;0,0,((A683-(12*$N$4)/((12*$N$4))))/($N$4*12)),0),ROUNDDOWN(IF(A683-($N$4*4)&lt;0,0,((A683-(4*$N$4)/((4*$N$4))))/($N$4*4)),0)))))))))+(IF(A683=$E$4,$J$4,0))</f>
        <v>0</v>
      </c>
      <c r="E683" s="49">
        <f>IF(D683=0,0,1/((1+IF('New Lease Yearly'!$H$4="Yearly",'New Lease Yearly'!$D$4,IF('New Lease Yearly'!$H$4="Quarterly",'New Lease Yearly'!$D$4/4,'New Lease Yearly'!$D$4/12)))^IF($E$17=1,A682,A683)))</f>
        <v>0</v>
      </c>
      <c r="F683" s="55">
        <f t="shared" si="106"/>
        <v>0</v>
      </c>
      <c r="G683" s="56"/>
      <c r="H683" s="38">
        <f t="shared" si="112"/>
        <v>667</v>
      </c>
      <c r="I683" s="9" t="str">
        <f t="shared" si="107"/>
        <v>-</v>
      </c>
      <c r="J683" s="47">
        <f>IF(H683&gt;'New Lease Yearly'!$E$4,0,M682)</f>
        <v>0</v>
      </c>
      <c r="K683" s="47">
        <f>IF(IF('New Lease Yearly'!$H$4="Yearly",J683*'New Lease Yearly'!$D$4,IF('New Lease Yearly'!$H$4="Quarterly",J683*('New Lease Yearly'!$D$4/4),J683*'New Lease Yearly'!$D$4/12))&gt;0,IF('New Lease Yearly'!$H$4="Yearly",J683*'New Lease Yearly'!$D$4,IF('New Lease Yearly'!$H$4="Quarterly",J683*('New Lease Yearly'!$D$4/4),J683*'New Lease Yearly'!$D$4/12)),-L683-J683)</f>
        <v>0</v>
      </c>
      <c r="L683" s="47">
        <f t="shared" si="108"/>
        <v>0</v>
      </c>
      <c r="M683" s="47">
        <f t="shared" si="109"/>
        <v>0</v>
      </c>
      <c r="N683" s="57"/>
      <c r="O683" s="38">
        <v>237</v>
      </c>
      <c r="P683" s="58">
        <f t="shared" si="113"/>
        <v>287083</v>
      </c>
      <c r="Q683" s="47">
        <f t="shared" si="114"/>
        <v>0</v>
      </c>
      <c r="R683" s="47">
        <f>IF(S682&lt;1,0,-'New Lease Yearly'!$K$4/'New Lease Yearly'!$L$4)</f>
        <v>0</v>
      </c>
      <c r="S683" s="47">
        <f t="shared" si="110"/>
        <v>0</v>
      </c>
      <c r="AE683"/>
      <c r="AF683" s="6"/>
    </row>
    <row r="684" spans="1:32" x14ac:dyDescent="0.25">
      <c r="A684" s="53">
        <f t="shared" si="111"/>
        <v>668</v>
      </c>
      <c r="B684" s="29">
        <f t="shared" si="105"/>
        <v>0</v>
      </c>
      <c r="C684" s="9" t="str">
        <f>IF(D684=0,"-",IF('New Lease Yearly'!$H$4="Yearly",EDATE(C683,12),IF('New Lease Yearly'!$H$4="Quarterly",EDATE(C683,3),EDATE(C683,1))))</f>
        <v>-</v>
      </c>
      <c r="D684" s="54">
        <f>IF(A684&gt;'New Lease Yearly'!$E$4,0,'New Lease Yearly'!$G$4)*((1+$M$4)^(((((IF($H$4="Yearly",ROUNDDOWN(IF(A684-($N$4)&lt;0,0,((A684-($N$4)/(($N$4))))/($N$4)),0),IF($H$4="Monthly",ROUNDDOWN(IF(A684-($N$4*12)&lt;0,0,((A684-(12*$N$4)/((12*$N$4))))/($N$4*12)),0),ROUNDDOWN(IF(A684-($N$4*4)&lt;0,0,((A684-(4*$N$4)/((4*$N$4))))/($N$4*4)),0)))))))))+(IF(A684=$E$4,$J$4,0))</f>
        <v>0</v>
      </c>
      <c r="E684" s="49">
        <f>IF(D684=0,0,1/((1+IF('New Lease Yearly'!$H$4="Yearly",'New Lease Yearly'!$D$4,IF('New Lease Yearly'!$H$4="Quarterly",'New Lease Yearly'!$D$4/4,'New Lease Yearly'!$D$4/12)))^IF($E$17=1,A683,A684)))</f>
        <v>0</v>
      </c>
      <c r="F684" s="55">
        <f t="shared" si="106"/>
        <v>0</v>
      </c>
      <c r="G684" s="56"/>
      <c r="H684" s="38">
        <f t="shared" si="112"/>
        <v>668</v>
      </c>
      <c r="I684" s="9" t="str">
        <f t="shared" si="107"/>
        <v>-</v>
      </c>
      <c r="J684" s="47">
        <f>IF(H684&gt;'New Lease Yearly'!$E$4,0,M683)</f>
        <v>0</v>
      </c>
      <c r="K684" s="47">
        <f>IF(IF('New Lease Yearly'!$H$4="Yearly",J684*'New Lease Yearly'!$D$4,IF('New Lease Yearly'!$H$4="Quarterly",J684*('New Lease Yearly'!$D$4/4),J684*'New Lease Yearly'!$D$4/12))&gt;0,IF('New Lease Yearly'!$H$4="Yearly",J684*'New Lease Yearly'!$D$4,IF('New Lease Yearly'!$H$4="Quarterly",J684*('New Lease Yearly'!$D$4/4),J684*'New Lease Yearly'!$D$4/12)),-L684-J684)</f>
        <v>0</v>
      </c>
      <c r="L684" s="47">
        <f t="shared" si="108"/>
        <v>0</v>
      </c>
      <c r="M684" s="47">
        <f t="shared" si="109"/>
        <v>0</v>
      </c>
      <c r="N684" s="57"/>
      <c r="O684" s="38">
        <v>237</v>
      </c>
      <c r="P684" s="58">
        <f t="shared" si="113"/>
        <v>287448</v>
      </c>
      <c r="Q684" s="47">
        <f t="shared" si="114"/>
        <v>0</v>
      </c>
      <c r="R684" s="47">
        <f>IF(S683&lt;1,0,-'New Lease Yearly'!$K$4/'New Lease Yearly'!$L$4)</f>
        <v>0</v>
      </c>
      <c r="S684" s="47">
        <f t="shared" si="110"/>
        <v>0</v>
      </c>
      <c r="AE684"/>
      <c r="AF684" s="6"/>
    </row>
    <row r="685" spans="1:32" x14ac:dyDescent="0.25">
      <c r="A685" s="53">
        <f t="shared" si="111"/>
        <v>669</v>
      </c>
      <c r="B685" s="29">
        <f t="shared" si="105"/>
        <v>0</v>
      </c>
      <c r="C685" s="9" t="str">
        <f>IF(D685=0,"-",IF('New Lease Yearly'!$H$4="Yearly",EDATE(C684,12),IF('New Lease Yearly'!$H$4="Quarterly",EDATE(C684,3),EDATE(C684,1))))</f>
        <v>-</v>
      </c>
      <c r="D685" s="54">
        <f>IF(A685&gt;'New Lease Yearly'!$E$4,0,'New Lease Yearly'!$G$4)*((1+$M$4)^(((((IF($H$4="Yearly",ROUNDDOWN(IF(A685-($N$4)&lt;0,0,((A685-($N$4)/(($N$4))))/($N$4)),0),IF($H$4="Monthly",ROUNDDOWN(IF(A685-($N$4*12)&lt;0,0,((A685-(12*$N$4)/((12*$N$4))))/($N$4*12)),0),ROUNDDOWN(IF(A685-($N$4*4)&lt;0,0,((A685-(4*$N$4)/((4*$N$4))))/($N$4*4)),0)))))))))+(IF(A685=$E$4,$J$4,0))</f>
        <v>0</v>
      </c>
      <c r="E685" s="49">
        <f>IF(D685=0,0,1/((1+IF('New Lease Yearly'!$H$4="Yearly",'New Lease Yearly'!$D$4,IF('New Lease Yearly'!$H$4="Quarterly",'New Lease Yearly'!$D$4/4,'New Lease Yearly'!$D$4/12)))^IF($E$17=1,A684,A685)))</f>
        <v>0</v>
      </c>
      <c r="F685" s="55">
        <f t="shared" si="106"/>
        <v>0</v>
      </c>
      <c r="G685" s="56"/>
      <c r="H685" s="38">
        <f t="shared" si="112"/>
        <v>669</v>
      </c>
      <c r="I685" s="9" t="str">
        <f t="shared" si="107"/>
        <v>-</v>
      </c>
      <c r="J685" s="47">
        <f>IF(H685&gt;'New Lease Yearly'!$E$4,0,M684)</f>
        <v>0</v>
      </c>
      <c r="K685" s="47">
        <f>IF(IF('New Lease Yearly'!$H$4="Yearly",J685*'New Lease Yearly'!$D$4,IF('New Lease Yearly'!$H$4="Quarterly",J685*('New Lease Yearly'!$D$4/4),J685*'New Lease Yearly'!$D$4/12))&gt;0,IF('New Lease Yearly'!$H$4="Yearly",J685*'New Lease Yearly'!$D$4,IF('New Lease Yearly'!$H$4="Quarterly",J685*('New Lease Yearly'!$D$4/4),J685*'New Lease Yearly'!$D$4/12)),-L685-J685)</f>
        <v>0</v>
      </c>
      <c r="L685" s="47">
        <f t="shared" si="108"/>
        <v>0</v>
      </c>
      <c r="M685" s="47">
        <f t="shared" si="109"/>
        <v>0</v>
      </c>
      <c r="N685" s="57"/>
      <c r="O685" s="38">
        <v>237</v>
      </c>
      <c r="P685" s="58">
        <f t="shared" si="113"/>
        <v>287813</v>
      </c>
      <c r="Q685" s="47">
        <f t="shared" si="114"/>
        <v>0</v>
      </c>
      <c r="R685" s="47">
        <f>IF(S684&lt;1,0,-'New Lease Yearly'!$K$4/'New Lease Yearly'!$L$4)</f>
        <v>0</v>
      </c>
      <c r="S685" s="47">
        <f t="shared" si="110"/>
        <v>0</v>
      </c>
      <c r="AE685"/>
      <c r="AF685" s="6"/>
    </row>
    <row r="686" spans="1:32" x14ac:dyDescent="0.25">
      <c r="A686" s="53">
        <f t="shared" si="111"/>
        <v>670</v>
      </c>
      <c r="B686" s="29">
        <f t="shared" si="105"/>
        <v>0</v>
      </c>
      <c r="C686" s="9" t="str">
        <f>IF(D686=0,"-",IF('New Lease Yearly'!$H$4="Yearly",EDATE(C685,12),IF('New Lease Yearly'!$H$4="Quarterly",EDATE(C685,3),EDATE(C685,1))))</f>
        <v>-</v>
      </c>
      <c r="D686" s="54">
        <f>IF(A686&gt;'New Lease Yearly'!$E$4,0,'New Lease Yearly'!$G$4)*((1+$M$4)^(((((IF($H$4="Yearly",ROUNDDOWN(IF(A686-($N$4)&lt;0,0,((A686-($N$4)/(($N$4))))/($N$4)),0),IF($H$4="Monthly",ROUNDDOWN(IF(A686-($N$4*12)&lt;0,0,((A686-(12*$N$4)/((12*$N$4))))/($N$4*12)),0),ROUNDDOWN(IF(A686-($N$4*4)&lt;0,0,((A686-(4*$N$4)/((4*$N$4))))/($N$4*4)),0)))))))))+(IF(A686=$E$4,$J$4,0))</f>
        <v>0</v>
      </c>
      <c r="E686" s="49">
        <f>IF(D686=0,0,1/((1+IF('New Lease Yearly'!$H$4="Yearly",'New Lease Yearly'!$D$4,IF('New Lease Yearly'!$H$4="Quarterly",'New Lease Yearly'!$D$4/4,'New Lease Yearly'!$D$4/12)))^IF($E$17=1,A685,A686)))</f>
        <v>0</v>
      </c>
      <c r="F686" s="55">
        <f t="shared" si="106"/>
        <v>0</v>
      </c>
      <c r="G686" s="56"/>
      <c r="H686" s="38">
        <f t="shared" si="112"/>
        <v>670</v>
      </c>
      <c r="I686" s="9" t="str">
        <f t="shared" si="107"/>
        <v>-</v>
      </c>
      <c r="J686" s="47">
        <f>IF(H686&gt;'New Lease Yearly'!$E$4,0,M685)</f>
        <v>0</v>
      </c>
      <c r="K686" s="47">
        <f>IF(IF('New Lease Yearly'!$H$4="Yearly",J686*'New Lease Yearly'!$D$4,IF('New Lease Yearly'!$H$4="Quarterly",J686*('New Lease Yearly'!$D$4/4),J686*'New Lease Yearly'!$D$4/12))&gt;0,IF('New Lease Yearly'!$H$4="Yearly",J686*'New Lease Yearly'!$D$4,IF('New Lease Yearly'!$H$4="Quarterly",J686*('New Lease Yearly'!$D$4/4),J686*'New Lease Yearly'!$D$4/12)),-L686-J686)</f>
        <v>0</v>
      </c>
      <c r="L686" s="47">
        <f t="shared" si="108"/>
        <v>0</v>
      </c>
      <c r="M686" s="47">
        <f t="shared" si="109"/>
        <v>0</v>
      </c>
      <c r="N686" s="57"/>
      <c r="O686" s="38">
        <v>237</v>
      </c>
      <c r="P686" s="58">
        <f t="shared" si="113"/>
        <v>288179</v>
      </c>
      <c r="Q686" s="47">
        <f t="shared" si="114"/>
        <v>0</v>
      </c>
      <c r="R686" s="47">
        <f>IF(S685&lt;1,0,-'New Lease Yearly'!$K$4/'New Lease Yearly'!$L$4)</f>
        <v>0</v>
      </c>
      <c r="S686" s="47">
        <f t="shared" si="110"/>
        <v>0</v>
      </c>
      <c r="AE686"/>
      <c r="AF686" s="6"/>
    </row>
    <row r="687" spans="1:32" x14ac:dyDescent="0.25">
      <c r="A687" s="53">
        <f t="shared" si="111"/>
        <v>671</v>
      </c>
      <c r="B687" s="29">
        <f t="shared" si="105"/>
        <v>0</v>
      </c>
      <c r="C687" s="9" t="str">
        <f>IF(D687=0,"-",IF('New Lease Yearly'!$H$4="Yearly",EDATE(C686,12),IF('New Lease Yearly'!$H$4="Quarterly",EDATE(C686,3),EDATE(C686,1))))</f>
        <v>-</v>
      </c>
      <c r="D687" s="54">
        <f>IF(A687&gt;'New Lease Yearly'!$E$4,0,'New Lease Yearly'!$G$4)*((1+$M$4)^(((((IF($H$4="Yearly",ROUNDDOWN(IF(A687-($N$4)&lt;0,0,((A687-($N$4)/(($N$4))))/($N$4)),0),IF($H$4="Monthly",ROUNDDOWN(IF(A687-($N$4*12)&lt;0,0,((A687-(12*$N$4)/((12*$N$4))))/($N$4*12)),0),ROUNDDOWN(IF(A687-($N$4*4)&lt;0,0,((A687-(4*$N$4)/((4*$N$4))))/($N$4*4)),0)))))))))+(IF(A687=$E$4,$J$4,0))</f>
        <v>0</v>
      </c>
      <c r="E687" s="49">
        <f>IF(D687=0,0,1/((1+IF('New Lease Yearly'!$H$4="Yearly",'New Lease Yearly'!$D$4,IF('New Lease Yearly'!$H$4="Quarterly",'New Lease Yearly'!$D$4/4,'New Lease Yearly'!$D$4/12)))^IF($E$17=1,A686,A687)))</f>
        <v>0</v>
      </c>
      <c r="F687" s="55">
        <f t="shared" si="106"/>
        <v>0</v>
      </c>
      <c r="G687" s="56"/>
      <c r="H687" s="38">
        <f t="shared" si="112"/>
        <v>671</v>
      </c>
      <c r="I687" s="9" t="str">
        <f t="shared" si="107"/>
        <v>-</v>
      </c>
      <c r="J687" s="47">
        <f>IF(H687&gt;'New Lease Yearly'!$E$4,0,M686)</f>
        <v>0</v>
      </c>
      <c r="K687" s="47">
        <f>IF(IF('New Lease Yearly'!$H$4="Yearly",J687*'New Lease Yearly'!$D$4,IF('New Lease Yearly'!$H$4="Quarterly",J687*('New Lease Yearly'!$D$4/4),J687*'New Lease Yearly'!$D$4/12))&gt;0,IF('New Lease Yearly'!$H$4="Yearly",J687*'New Lease Yearly'!$D$4,IF('New Lease Yearly'!$H$4="Quarterly",J687*('New Lease Yearly'!$D$4/4),J687*'New Lease Yearly'!$D$4/12)),-L687-J687)</f>
        <v>0</v>
      </c>
      <c r="L687" s="47">
        <f t="shared" si="108"/>
        <v>0</v>
      </c>
      <c r="M687" s="47">
        <f t="shared" si="109"/>
        <v>0</v>
      </c>
      <c r="N687" s="57"/>
      <c r="O687" s="38">
        <v>237</v>
      </c>
      <c r="P687" s="58">
        <f t="shared" si="113"/>
        <v>288544</v>
      </c>
      <c r="Q687" s="47">
        <f t="shared" si="114"/>
        <v>0</v>
      </c>
      <c r="R687" s="47">
        <f>IF(S686&lt;1,0,-'New Lease Yearly'!$K$4/'New Lease Yearly'!$L$4)</f>
        <v>0</v>
      </c>
      <c r="S687" s="47">
        <f t="shared" si="110"/>
        <v>0</v>
      </c>
      <c r="AE687"/>
      <c r="AF687" s="6"/>
    </row>
    <row r="688" spans="1:32" x14ac:dyDescent="0.25">
      <c r="A688" s="53">
        <f t="shared" si="111"/>
        <v>672</v>
      </c>
      <c r="B688" s="29">
        <f t="shared" si="105"/>
        <v>0</v>
      </c>
      <c r="C688" s="9" t="str">
        <f>IF(D688=0,"-",IF('New Lease Yearly'!$H$4="Yearly",EDATE(C687,12),IF('New Lease Yearly'!$H$4="Quarterly",EDATE(C687,3),EDATE(C687,1))))</f>
        <v>-</v>
      </c>
      <c r="D688" s="54">
        <f>IF(A688&gt;'New Lease Yearly'!$E$4,0,'New Lease Yearly'!$G$4)*((1+$M$4)^(((((IF($H$4="Yearly",ROUNDDOWN(IF(A688-($N$4)&lt;0,0,((A688-($N$4)/(($N$4))))/($N$4)),0),IF($H$4="Monthly",ROUNDDOWN(IF(A688-($N$4*12)&lt;0,0,((A688-(12*$N$4)/((12*$N$4))))/($N$4*12)),0),ROUNDDOWN(IF(A688-($N$4*4)&lt;0,0,((A688-(4*$N$4)/((4*$N$4))))/($N$4*4)),0)))))))))+(IF(A688=$E$4,$J$4,0))</f>
        <v>0</v>
      </c>
      <c r="E688" s="49">
        <f>IF(D688=0,0,1/((1+IF('New Lease Yearly'!$H$4="Yearly",'New Lease Yearly'!$D$4,IF('New Lease Yearly'!$H$4="Quarterly",'New Lease Yearly'!$D$4/4,'New Lease Yearly'!$D$4/12)))^IF($E$17=1,A687,A688)))</f>
        <v>0</v>
      </c>
      <c r="F688" s="55">
        <f t="shared" si="106"/>
        <v>0</v>
      </c>
      <c r="G688" s="56"/>
      <c r="H688" s="38">
        <f t="shared" si="112"/>
        <v>672</v>
      </c>
      <c r="I688" s="9" t="str">
        <f t="shared" si="107"/>
        <v>-</v>
      </c>
      <c r="J688" s="47">
        <f>IF(H688&gt;'New Lease Yearly'!$E$4,0,M687)</f>
        <v>0</v>
      </c>
      <c r="K688" s="47">
        <f>IF(IF('New Lease Yearly'!$H$4="Yearly",J688*'New Lease Yearly'!$D$4,IF('New Lease Yearly'!$H$4="Quarterly",J688*('New Lease Yearly'!$D$4/4),J688*'New Lease Yearly'!$D$4/12))&gt;0,IF('New Lease Yearly'!$H$4="Yearly",J688*'New Lease Yearly'!$D$4,IF('New Lease Yearly'!$H$4="Quarterly",J688*('New Lease Yearly'!$D$4/4),J688*'New Lease Yearly'!$D$4/12)),-L688-J688)</f>
        <v>0</v>
      </c>
      <c r="L688" s="47">
        <f t="shared" si="108"/>
        <v>0</v>
      </c>
      <c r="M688" s="47">
        <f t="shared" si="109"/>
        <v>0</v>
      </c>
      <c r="N688" s="57"/>
      <c r="O688" s="38">
        <v>237</v>
      </c>
      <c r="P688" s="58">
        <f t="shared" si="113"/>
        <v>288909</v>
      </c>
      <c r="Q688" s="47">
        <f t="shared" si="114"/>
        <v>0</v>
      </c>
      <c r="R688" s="47">
        <f>IF(S687&lt;1,0,-'New Lease Yearly'!$K$4/'New Lease Yearly'!$L$4)</f>
        <v>0</v>
      </c>
      <c r="S688" s="47">
        <f t="shared" si="110"/>
        <v>0</v>
      </c>
      <c r="AE688"/>
      <c r="AF688" s="6"/>
    </row>
    <row r="689" spans="1:32" x14ac:dyDescent="0.25">
      <c r="A689" s="53">
        <f t="shared" si="111"/>
        <v>673</v>
      </c>
      <c r="B689" s="29">
        <f t="shared" si="105"/>
        <v>0</v>
      </c>
      <c r="C689" s="9" t="str">
        <f>IF(D689=0,"-",IF('New Lease Yearly'!$H$4="Yearly",EDATE(C688,12),IF('New Lease Yearly'!$H$4="Quarterly",EDATE(C688,3),EDATE(C688,1))))</f>
        <v>-</v>
      </c>
      <c r="D689" s="54">
        <f>IF(A689&gt;'New Lease Yearly'!$E$4,0,'New Lease Yearly'!$G$4)*((1+$M$4)^(((((IF($H$4="Yearly",ROUNDDOWN(IF(A689-($N$4)&lt;0,0,((A689-($N$4)/(($N$4))))/($N$4)),0),IF($H$4="Monthly",ROUNDDOWN(IF(A689-($N$4*12)&lt;0,0,((A689-(12*$N$4)/((12*$N$4))))/($N$4*12)),0),ROUNDDOWN(IF(A689-($N$4*4)&lt;0,0,((A689-(4*$N$4)/((4*$N$4))))/($N$4*4)),0)))))))))+(IF(A689=$E$4,$J$4,0))</f>
        <v>0</v>
      </c>
      <c r="E689" s="49">
        <f>IF(D689=0,0,1/((1+IF('New Lease Yearly'!$H$4="Yearly",'New Lease Yearly'!$D$4,IF('New Lease Yearly'!$H$4="Quarterly",'New Lease Yearly'!$D$4/4,'New Lease Yearly'!$D$4/12)))^IF($E$17=1,A688,A689)))</f>
        <v>0</v>
      </c>
      <c r="F689" s="55">
        <f t="shared" si="106"/>
        <v>0</v>
      </c>
      <c r="G689" s="56"/>
      <c r="H689" s="38">
        <f t="shared" si="112"/>
        <v>673</v>
      </c>
      <c r="I689" s="9" t="str">
        <f t="shared" si="107"/>
        <v>-</v>
      </c>
      <c r="J689" s="47">
        <f>IF(H689&gt;'New Lease Yearly'!$E$4,0,M688)</f>
        <v>0</v>
      </c>
      <c r="K689" s="47">
        <f>IF(IF('New Lease Yearly'!$H$4="Yearly",J689*'New Lease Yearly'!$D$4,IF('New Lease Yearly'!$H$4="Quarterly",J689*('New Lease Yearly'!$D$4/4),J689*'New Lease Yearly'!$D$4/12))&gt;0,IF('New Lease Yearly'!$H$4="Yearly",J689*'New Lease Yearly'!$D$4,IF('New Lease Yearly'!$H$4="Quarterly",J689*('New Lease Yearly'!$D$4/4),J689*'New Lease Yearly'!$D$4/12)),-L689-J689)</f>
        <v>0</v>
      </c>
      <c r="L689" s="47">
        <f t="shared" si="108"/>
        <v>0</v>
      </c>
      <c r="M689" s="47">
        <f t="shared" si="109"/>
        <v>0</v>
      </c>
      <c r="N689" s="57"/>
      <c r="O689" s="38">
        <v>237</v>
      </c>
      <c r="P689" s="58">
        <f t="shared" si="113"/>
        <v>289274</v>
      </c>
      <c r="Q689" s="47">
        <f t="shared" si="114"/>
        <v>0</v>
      </c>
      <c r="R689" s="47">
        <f>IF(S688&lt;1,0,-'New Lease Yearly'!$K$4/'New Lease Yearly'!$L$4)</f>
        <v>0</v>
      </c>
      <c r="S689" s="47">
        <f t="shared" si="110"/>
        <v>0</v>
      </c>
      <c r="AE689"/>
      <c r="AF689" s="6"/>
    </row>
    <row r="690" spans="1:32" x14ac:dyDescent="0.25">
      <c r="A690" s="53">
        <f t="shared" si="111"/>
        <v>674</v>
      </c>
      <c r="B690" s="29">
        <f t="shared" si="105"/>
        <v>0</v>
      </c>
      <c r="C690" s="9" t="str">
        <f>IF(D690=0,"-",IF('New Lease Yearly'!$H$4="Yearly",EDATE(C689,12),IF('New Lease Yearly'!$H$4="Quarterly",EDATE(C689,3),EDATE(C689,1))))</f>
        <v>-</v>
      </c>
      <c r="D690" s="54">
        <f>IF(A690&gt;'New Lease Yearly'!$E$4,0,'New Lease Yearly'!$G$4)*((1+$M$4)^(((((IF($H$4="Yearly",ROUNDDOWN(IF(A690-($N$4)&lt;0,0,((A690-($N$4)/(($N$4))))/($N$4)),0),IF($H$4="Monthly",ROUNDDOWN(IF(A690-($N$4*12)&lt;0,0,((A690-(12*$N$4)/((12*$N$4))))/($N$4*12)),0),ROUNDDOWN(IF(A690-($N$4*4)&lt;0,0,((A690-(4*$N$4)/((4*$N$4))))/($N$4*4)),0)))))))))+(IF(A690=$E$4,$J$4,0))</f>
        <v>0</v>
      </c>
      <c r="E690" s="49">
        <f>IF(D690=0,0,1/((1+IF('New Lease Yearly'!$H$4="Yearly",'New Lease Yearly'!$D$4,IF('New Lease Yearly'!$H$4="Quarterly",'New Lease Yearly'!$D$4/4,'New Lease Yearly'!$D$4/12)))^IF($E$17=1,A689,A690)))</f>
        <v>0</v>
      </c>
      <c r="F690" s="55">
        <f t="shared" si="106"/>
        <v>0</v>
      </c>
      <c r="G690" s="56"/>
      <c r="H690" s="38">
        <f t="shared" si="112"/>
        <v>674</v>
      </c>
      <c r="I690" s="9" t="str">
        <f t="shared" si="107"/>
        <v>-</v>
      </c>
      <c r="J690" s="47">
        <f>IF(H690&gt;'New Lease Yearly'!$E$4,0,M689)</f>
        <v>0</v>
      </c>
      <c r="K690" s="47">
        <f>IF(IF('New Lease Yearly'!$H$4="Yearly",J690*'New Lease Yearly'!$D$4,IF('New Lease Yearly'!$H$4="Quarterly",J690*('New Lease Yearly'!$D$4/4),J690*'New Lease Yearly'!$D$4/12))&gt;0,IF('New Lease Yearly'!$H$4="Yearly",J690*'New Lease Yearly'!$D$4,IF('New Lease Yearly'!$H$4="Quarterly",J690*('New Lease Yearly'!$D$4/4),J690*'New Lease Yearly'!$D$4/12)),-L690-J690)</f>
        <v>0</v>
      </c>
      <c r="L690" s="47">
        <f t="shared" si="108"/>
        <v>0</v>
      </c>
      <c r="M690" s="47">
        <f t="shared" si="109"/>
        <v>0</v>
      </c>
      <c r="N690" s="57"/>
      <c r="O690" s="38">
        <v>237</v>
      </c>
      <c r="P690" s="58">
        <f t="shared" si="113"/>
        <v>289640</v>
      </c>
      <c r="Q690" s="47">
        <f t="shared" si="114"/>
        <v>0</v>
      </c>
      <c r="R690" s="47">
        <f>IF(S689&lt;1,0,-'New Lease Yearly'!$K$4/'New Lease Yearly'!$L$4)</f>
        <v>0</v>
      </c>
      <c r="S690" s="47">
        <f t="shared" si="110"/>
        <v>0</v>
      </c>
      <c r="AE690"/>
      <c r="AF690" s="6"/>
    </row>
    <row r="691" spans="1:32" x14ac:dyDescent="0.25">
      <c r="A691" s="53">
        <f t="shared" si="111"/>
        <v>675</v>
      </c>
      <c r="B691" s="29">
        <f t="shared" si="105"/>
        <v>0</v>
      </c>
      <c r="C691" s="9" t="str">
        <f>IF(D691=0,"-",IF('New Lease Yearly'!$H$4="Yearly",EDATE(C690,12),IF('New Lease Yearly'!$H$4="Quarterly",EDATE(C690,3),EDATE(C690,1))))</f>
        <v>-</v>
      </c>
      <c r="D691" s="54">
        <f>IF(A691&gt;'New Lease Yearly'!$E$4,0,'New Lease Yearly'!$G$4)*((1+$M$4)^(((((IF($H$4="Yearly",ROUNDDOWN(IF(A691-($N$4)&lt;0,0,((A691-($N$4)/(($N$4))))/($N$4)),0),IF($H$4="Monthly",ROUNDDOWN(IF(A691-($N$4*12)&lt;0,0,((A691-(12*$N$4)/((12*$N$4))))/($N$4*12)),0),ROUNDDOWN(IF(A691-($N$4*4)&lt;0,0,((A691-(4*$N$4)/((4*$N$4))))/($N$4*4)),0)))))))))+(IF(A691=$E$4,$J$4,0))</f>
        <v>0</v>
      </c>
      <c r="E691" s="49">
        <f>IF(D691=0,0,1/((1+IF('New Lease Yearly'!$H$4="Yearly",'New Lease Yearly'!$D$4,IF('New Lease Yearly'!$H$4="Quarterly",'New Lease Yearly'!$D$4/4,'New Lease Yearly'!$D$4/12)))^IF($E$17=1,A690,A691)))</f>
        <v>0</v>
      </c>
      <c r="F691" s="55">
        <f t="shared" si="106"/>
        <v>0</v>
      </c>
      <c r="G691" s="56"/>
      <c r="H691" s="38">
        <f t="shared" si="112"/>
        <v>675</v>
      </c>
      <c r="I691" s="9" t="str">
        <f t="shared" si="107"/>
        <v>-</v>
      </c>
      <c r="J691" s="47">
        <f>IF(H691&gt;'New Lease Yearly'!$E$4,0,M690)</f>
        <v>0</v>
      </c>
      <c r="K691" s="47">
        <f>IF(IF('New Lease Yearly'!$H$4="Yearly",J691*'New Lease Yearly'!$D$4,IF('New Lease Yearly'!$H$4="Quarterly",J691*('New Lease Yearly'!$D$4/4),J691*'New Lease Yearly'!$D$4/12))&gt;0,IF('New Lease Yearly'!$H$4="Yearly",J691*'New Lease Yearly'!$D$4,IF('New Lease Yearly'!$H$4="Quarterly",J691*('New Lease Yearly'!$D$4/4),J691*'New Lease Yearly'!$D$4/12)),-L691-J691)</f>
        <v>0</v>
      </c>
      <c r="L691" s="47">
        <f t="shared" si="108"/>
        <v>0</v>
      </c>
      <c r="M691" s="47">
        <f t="shared" si="109"/>
        <v>0</v>
      </c>
      <c r="N691" s="57"/>
      <c r="O691" s="38">
        <v>237</v>
      </c>
      <c r="P691" s="58">
        <f t="shared" si="113"/>
        <v>290005</v>
      </c>
      <c r="Q691" s="47">
        <f t="shared" si="114"/>
        <v>0</v>
      </c>
      <c r="R691" s="47">
        <f>IF(S690&lt;1,0,-'New Lease Yearly'!$K$4/'New Lease Yearly'!$L$4)</f>
        <v>0</v>
      </c>
      <c r="S691" s="47">
        <f t="shared" si="110"/>
        <v>0</v>
      </c>
      <c r="AE691"/>
      <c r="AF691" s="6"/>
    </row>
    <row r="692" spans="1:32" x14ac:dyDescent="0.25">
      <c r="A692" s="53">
        <f t="shared" si="111"/>
        <v>676</v>
      </c>
      <c r="B692" s="29">
        <f t="shared" si="105"/>
        <v>0</v>
      </c>
      <c r="C692" s="9" t="str">
        <f>IF(D692=0,"-",IF('New Lease Yearly'!$H$4="Yearly",EDATE(C691,12),IF('New Lease Yearly'!$H$4="Quarterly",EDATE(C691,3),EDATE(C691,1))))</f>
        <v>-</v>
      </c>
      <c r="D692" s="54">
        <f>IF(A692&gt;'New Lease Yearly'!$E$4,0,'New Lease Yearly'!$G$4)*((1+$M$4)^(((((IF($H$4="Yearly",ROUNDDOWN(IF(A692-($N$4)&lt;0,0,((A692-($N$4)/(($N$4))))/($N$4)),0),IF($H$4="Monthly",ROUNDDOWN(IF(A692-($N$4*12)&lt;0,0,((A692-(12*$N$4)/((12*$N$4))))/($N$4*12)),0),ROUNDDOWN(IF(A692-($N$4*4)&lt;0,0,((A692-(4*$N$4)/((4*$N$4))))/($N$4*4)),0)))))))))+(IF(A692=$E$4,$J$4,0))</f>
        <v>0</v>
      </c>
      <c r="E692" s="49">
        <f>IF(D692=0,0,1/((1+IF('New Lease Yearly'!$H$4="Yearly",'New Lease Yearly'!$D$4,IF('New Lease Yearly'!$H$4="Quarterly",'New Lease Yearly'!$D$4/4,'New Lease Yearly'!$D$4/12)))^IF($E$17=1,A691,A692)))</f>
        <v>0</v>
      </c>
      <c r="F692" s="55">
        <f t="shared" si="106"/>
        <v>0</v>
      </c>
      <c r="G692" s="56"/>
      <c r="H692" s="38">
        <f t="shared" si="112"/>
        <v>676</v>
      </c>
      <c r="I692" s="9" t="str">
        <f t="shared" si="107"/>
        <v>-</v>
      </c>
      <c r="J692" s="47">
        <f>IF(H692&gt;'New Lease Yearly'!$E$4,0,M691)</f>
        <v>0</v>
      </c>
      <c r="K692" s="47">
        <f>IF(IF('New Lease Yearly'!$H$4="Yearly",J692*'New Lease Yearly'!$D$4,IF('New Lease Yearly'!$H$4="Quarterly",J692*('New Lease Yearly'!$D$4/4),J692*'New Lease Yearly'!$D$4/12))&gt;0,IF('New Lease Yearly'!$H$4="Yearly",J692*'New Lease Yearly'!$D$4,IF('New Lease Yearly'!$H$4="Quarterly",J692*('New Lease Yearly'!$D$4/4),J692*'New Lease Yearly'!$D$4/12)),-L692-J692)</f>
        <v>0</v>
      </c>
      <c r="L692" s="47">
        <f t="shared" si="108"/>
        <v>0</v>
      </c>
      <c r="M692" s="47">
        <f t="shared" si="109"/>
        <v>0</v>
      </c>
      <c r="N692" s="57"/>
      <c r="O692" s="38">
        <v>237</v>
      </c>
      <c r="P692" s="58">
        <f t="shared" si="113"/>
        <v>290370</v>
      </c>
      <c r="Q692" s="47">
        <f t="shared" si="114"/>
        <v>0</v>
      </c>
      <c r="R692" s="47">
        <f>IF(S691&lt;1,0,-'New Lease Yearly'!$K$4/'New Lease Yearly'!$L$4)</f>
        <v>0</v>
      </c>
      <c r="S692" s="47">
        <f t="shared" si="110"/>
        <v>0</v>
      </c>
      <c r="AE692"/>
      <c r="AF692" s="6"/>
    </row>
    <row r="693" spans="1:32" x14ac:dyDescent="0.25">
      <c r="A693" s="53">
        <f t="shared" si="111"/>
        <v>677</v>
      </c>
      <c r="B693" s="29">
        <f t="shared" si="105"/>
        <v>0</v>
      </c>
      <c r="C693" s="9" t="str">
        <f>IF(D693=0,"-",IF('New Lease Yearly'!$H$4="Yearly",EDATE(C692,12),IF('New Lease Yearly'!$H$4="Quarterly",EDATE(C692,3),EDATE(C692,1))))</f>
        <v>-</v>
      </c>
      <c r="D693" s="54">
        <f>IF(A693&gt;'New Lease Yearly'!$E$4,0,'New Lease Yearly'!$G$4)*((1+$M$4)^(((((IF($H$4="Yearly",ROUNDDOWN(IF(A693-($N$4)&lt;0,0,((A693-($N$4)/(($N$4))))/($N$4)),0),IF($H$4="Monthly",ROUNDDOWN(IF(A693-($N$4*12)&lt;0,0,((A693-(12*$N$4)/((12*$N$4))))/($N$4*12)),0),ROUNDDOWN(IF(A693-($N$4*4)&lt;0,0,((A693-(4*$N$4)/((4*$N$4))))/($N$4*4)),0)))))))))+(IF(A693=$E$4,$J$4,0))</f>
        <v>0</v>
      </c>
      <c r="E693" s="49">
        <f>IF(D693=0,0,1/((1+IF('New Lease Yearly'!$H$4="Yearly",'New Lease Yearly'!$D$4,IF('New Lease Yearly'!$H$4="Quarterly",'New Lease Yearly'!$D$4/4,'New Lease Yearly'!$D$4/12)))^IF($E$17=1,A692,A693)))</f>
        <v>0</v>
      </c>
      <c r="F693" s="55">
        <f t="shared" si="106"/>
        <v>0</v>
      </c>
      <c r="G693" s="56"/>
      <c r="H693" s="38">
        <f t="shared" si="112"/>
        <v>677</v>
      </c>
      <c r="I693" s="9" t="str">
        <f t="shared" si="107"/>
        <v>-</v>
      </c>
      <c r="J693" s="47">
        <f>IF(H693&gt;'New Lease Yearly'!$E$4,0,M692)</f>
        <v>0</v>
      </c>
      <c r="K693" s="47">
        <f>IF(IF('New Lease Yearly'!$H$4="Yearly",J693*'New Lease Yearly'!$D$4,IF('New Lease Yearly'!$H$4="Quarterly",J693*('New Lease Yearly'!$D$4/4),J693*'New Lease Yearly'!$D$4/12))&gt;0,IF('New Lease Yearly'!$H$4="Yearly",J693*'New Lease Yearly'!$D$4,IF('New Lease Yearly'!$H$4="Quarterly",J693*('New Lease Yearly'!$D$4/4),J693*'New Lease Yearly'!$D$4/12)),-L693-J693)</f>
        <v>0</v>
      </c>
      <c r="L693" s="47">
        <f t="shared" si="108"/>
        <v>0</v>
      </c>
      <c r="M693" s="47">
        <f t="shared" si="109"/>
        <v>0</v>
      </c>
      <c r="N693" s="57"/>
      <c r="O693" s="38">
        <v>237</v>
      </c>
      <c r="P693" s="58">
        <f t="shared" si="113"/>
        <v>290735</v>
      </c>
      <c r="Q693" s="47">
        <f t="shared" si="114"/>
        <v>0</v>
      </c>
      <c r="R693" s="47">
        <f>IF(S692&lt;1,0,-'New Lease Yearly'!$K$4/'New Lease Yearly'!$L$4)</f>
        <v>0</v>
      </c>
      <c r="S693" s="47">
        <f t="shared" si="110"/>
        <v>0</v>
      </c>
      <c r="AE693"/>
      <c r="AF693" s="6"/>
    </row>
    <row r="694" spans="1:32" x14ac:dyDescent="0.25">
      <c r="A694" s="53">
        <f t="shared" si="111"/>
        <v>678</v>
      </c>
      <c r="B694" s="29">
        <f t="shared" si="105"/>
        <v>0</v>
      </c>
      <c r="C694" s="9" t="str">
        <f>IF(D694=0,"-",IF('New Lease Yearly'!$H$4="Yearly",EDATE(C693,12),IF('New Lease Yearly'!$H$4="Quarterly",EDATE(C693,3),EDATE(C693,1))))</f>
        <v>-</v>
      </c>
      <c r="D694" s="54">
        <f>IF(A694&gt;'New Lease Yearly'!$E$4,0,'New Lease Yearly'!$G$4)*((1+$M$4)^(((((IF($H$4="Yearly",ROUNDDOWN(IF(A694-($N$4)&lt;0,0,((A694-($N$4)/(($N$4))))/($N$4)),0),IF($H$4="Monthly",ROUNDDOWN(IF(A694-($N$4*12)&lt;0,0,((A694-(12*$N$4)/((12*$N$4))))/($N$4*12)),0),ROUNDDOWN(IF(A694-($N$4*4)&lt;0,0,((A694-(4*$N$4)/((4*$N$4))))/($N$4*4)),0)))))))))+(IF(A694=$E$4,$J$4,0))</f>
        <v>0</v>
      </c>
      <c r="E694" s="49">
        <f>IF(D694=0,0,1/((1+IF('New Lease Yearly'!$H$4="Yearly",'New Lease Yearly'!$D$4,IF('New Lease Yearly'!$H$4="Quarterly",'New Lease Yearly'!$D$4/4,'New Lease Yearly'!$D$4/12)))^IF($E$17=1,A693,A694)))</f>
        <v>0</v>
      </c>
      <c r="F694" s="55">
        <f t="shared" si="106"/>
        <v>0</v>
      </c>
      <c r="G694" s="56"/>
      <c r="H694" s="38">
        <f t="shared" si="112"/>
        <v>678</v>
      </c>
      <c r="I694" s="9" t="str">
        <f t="shared" si="107"/>
        <v>-</v>
      </c>
      <c r="J694" s="47">
        <f>IF(H694&gt;'New Lease Yearly'!$E$4,0,M693)</f>
        <v>0</v>
      </c>
      <c r="K694" s="47">
        <f>IF(IF('New Lease Yearly'!$H$4="Yearly",J694*'New Lease Yearly'!$D$4,IF('New Lease Yearly'!$H$4="Quarterly",J694*('New Lease Yearly'!$D$4/4),J694*'New Lease Yearly'!$D$4/12))&gt;0,IF('New Lease Yearly'!$H$4="Yearly",J694*'New Lease Yearly'!$D$4,IF('New Lease Yearly'!$H$4="Quarterly",J694*('New Lease Yearly'!$D$4/4),J694*'New Lease Yearly'!$D$4/12)),-L694-J694)</f>
        <v>0</v>
      </c>
      <c r="L694" s="47">
        <f t="shared" si="108"/>
        <v>0</v>
      </c>
      <c r="M694" s="47">
        <f t="shared" si="109"/>
        <v>0</v>
      </c>
      <c r="N694" s="57"/>
      <c r="O694" s="38">
        <v>237</v>
      </c>
      <c r="P694" s="58">
        <f t="shared" si="113"/>
        <v>291101</v>
      </c>
      <c r="Q694" s="47">
        <f t="shared" si="114"/>
        <v>0</v>
      </c>
      <c r="R694" s="47">
        <f>IF(S693&lt;1,0,-'New Lease Yearly'!$K$4/'New Lease Yearly'!$L$4)</f>
        <v>0</v>
      </c>
      <c r="S694" s="47">
        <f t="shared" si="110"/>
        <v>0</v>
      </c>
      <c r="AE694"/>
      <c r="AF694" s="6"/>
    </row>
    <row r="695" spans="1:32" x14ac:dyDescent="0.25">
      <c r="A695" s="53">
        <f t="shared" si="111"/>
        <v>679</v>
      </c>
      <c r="B695" s="29">
        <f t="shared" si="105"/>
        <v>0</v>
      </c>
      <c r="C695" s="9" t="str">
        <f>IF(D695=0,"-",IF('New Lease Yearly'!$H$4="Yearly",EDATE(C694,12),IF('New Lease Yearly'!$H$4="Quarterly",EDATE(C694,3),EDATE(C694,1))))</f>
        <v>-</v>
      </c>
      <c r="D695" s="54">
        <f>IF(A695&gt;'New Lease Yearly'!$E$4,0,'New Lease Yearly'!$G$4)*((1+$M$4)^(((((IF($H$4="Yearly",ROUNDDOWN(IF(A695-($N$4)&lt;0,0,((A695-($N$4)/(($N$4))))/($N$4)),0),IF($H$4="Monthly",ROUNDDOWN(IF(A695-($N$4*12)&lt;0,0,((A695-(12*$N$4)/((12*$N$4))))/($N$4*12)),0),ROUNDDOWN(IF(A695-($N$4*4)&lt;0,0,((A695-(4*$N$4)/((4*$N$4))))/($N$4*4)),0)))))))))+(IF(A695=$E$4,$J$4,0))</f>
        <v>0</v>
      </c>
      <c r="E695" s="49">
        <f>IF(D695=0,0,1/((1+IF('New Lease Yearly'!$H$4="Yearly",'New Lease Yearly'!$D$4,IF('New Lease Yearly'!$H$4="Quarterly",'New Lease Yearly'!$D$4/4,'New Lease Yearly'!$D$4/12)))^IF($E$17=1,A694,A695)))</f>
        <v>0</v>
      </c>
      <c r="F695" s="55">
        <f t="shared" si="106"/>
        <v>0</v>
      </c>
      <c r="G695" s="56"/>
      <c r="H695" s="38">
        <f t="shared" si="112"/>
        <v>679</v>
      </c>
      <c r="I695" s="9" t="str">
        <f t="shared" si="107"/>
        <v>-</v>
      </c>
      <c r="J695" s="47">
        <f>IF(H695&gt;'New Lease Yearly'!$E$4,0,M694)</f>
        <v>0</v>
      </c>
      <c r="K695" s="47">
        <f>IF(IF('New Lease Yearly'!$H$4="Yearly",J695*'New Lease Yearly'!$D$4,IF('New Lease Yearly'!$H$4="Quarterly",J695*('New Lease Yearly'!$D$4/4),J695*'New Lease Yearly'!$D$4/12))&gt;0,IF('New Lease Yearly'!$H$4="Yearly",J695*'New Lease Yearly'!$D$4,IF('New Lease Yearly'!$H$4="Quarterly",J695*('New Lease Yearly'!$D$4/4),J695*'New Lease Yearly'!$D$4/12)),-L695-J695)</f>
        <v>0</v>
      </c>
      <c r="L695" s="47">
        <f t="shared" si="108"/>
        <v>0</v>
      </c>
      <c r="M695" s="47">
        <f t="shared" si="109"/>
        <v>0</v>
      </c>
      <c r="N695" s="57"/>
      <c r="O695" s="38">
        <v>237</v>
      </c>
      <c r="P695" s="58">
        <f t="shared" si="113"/>
        <v>291466</v>
      </c>
      <c r="Q695" s="47">
        <f t="shared" si="114"/>
        <v>0</v>
      </c>
      <c r="R695" s="47">
        <f>IF(S694&lt;1,0,-'New Lease Yearly'!$K$4/'New Lease Yearly'!$L$4)</f>
        <v>0</v>
      </c>
      <c r="S695" s="47">
        <f t="shared" si="110"/>
        <v>0</v>
      </c>
      <c r="AE695"/>
      <c r="AF695" s="6"/>
    </row>
    <row r="696" spans="1:32" x14ac:dyDescent="0.25">
      <c r="A696" s="53">
        <f t="shared" si="111"/>
        <v>680</v>
      </c>
      <c r="B696" s="29">
        <f t="shared" si="105"/>
        <v>0</v>
      </c>
      <c r="C696" s="9" t="str">
        <f>IF(D696=0,"-",IF('New Lease Yearly'!$H$4="Yearly",EDATE(C695,12),IF('New Lease Yearly'!$H$4="Quarterly",EDATE(C695,3),EDATE(C695,1))))</f>
        <v>-</v>
      </c>
      <c r="D696" s="54">
        <f>IF(A696&gt;'New Lease Yearly'!$E$4,0,'New Lease Yearly'!$G$4)*((1+$M$4)^(((((IF($H$4="Yearly",ROUNDDOWN(IF(A696-($N$4)&lt;0,0,((A696-($N$4)/(($N$4))))/($N$4)),0),IF($H$4="Monthly",ROUNDDOWN(IF(A696-($N$4*12)&lt;0,0,((A696-(12*$N$4)/((12*$N$4))))/($N$4*12)),0),ROUNDDOWN(IF(A696-($N$4*4)&lt;0,0,((A696-(4*$N$4)/((4*$N$4))))/($N$4*4)),0)))))))))+(IF(A696=$E$4,$J$4,0))</f>
        <v>0</v>
      </c>
      <c r="E696" s="49">
        <f>IF(D696=0,0,1/((1+IF('New Lease Yearly'!$H$4="Yearly",'New Lease Yearly'!$D$4,IF('New Lease Yearly'!$H$4="Quarterly",'New Lease Yearly'!$D$4/4,'New Lease Yearly'!$D$4/12)))^IF($E$17=1,A695,A696)))</f>
        <v>0</v>
      </c>
      <c r="F696" s="55">
        <f t="shared" si="106"/>
        <v>0</v>
      </c>
      <c r="G696" s="56"/>
      <c r="H696" s="38">
        <f t="shared" si="112"/>
        <v>680</v>
      </c>
      <c r="I696" s="9" t="str">
        <f t="shared" si="107"/>
        <v>-</v>
      </c>
      <c r="J696" s="47">
        <f>IF(H696&gt;'New Lease Yearly'!$E$4,0,M695)</f>
        <v>0</v>
      </c>
      <c r="K696" s="47">
        <f>IF(IF('New Lease Yearly'!$H$4="Yearly",J696*'New Lease Yearly'!$D$4,IF('New Lease Yearly'!$H$4="Quarterly",J696*('New Lease Yearly'!$D$4/4),J696*'New Lease Yearly'!$D$4/12))&gt;0,IF('New Lease Yearly'!$H$4="Yearly",J696*'New Lease Yearly'!$D$4,IF('New Lease Yearly'!$H$4="Quarterly",J696*('New Lease Yearly'!$D$4/4),J696*'New Lease Yearly'!$D$4/12)),-L696-J696)</f>
        <v>0</v>
      </c>
      <c r="L696" s="47">
        <f t="shared" si="108"/>
        <v>0</v>
      </c>
      <c r="M696" s="47">
        <f t="shared" si="109"/>
        <v>0</v>
      </c>
      <c r="N696" s="57"/>
      <c r="O696" s="38">
        <v>237</v>
      </c>
      <c r="P696" s="58">
        <f t="shared" si="113"/>
        <v>291831</v>
      </c>
      <c r="Q696" s="47">
        <f t="shared" si="114"/>
        <v>0</v>
      </c>
      <c r="R696" s="47">
        <f>IF(S695&lt;1,0,-'New Lease Yearly'!$K$4/'New Lease Yearly'!$L$4)</f>
        <v>0</v>
      </c>
      <c r="S696" s="47">
        <f t="shared" si="110"/>
        <v>0</v>
      </c>
      <c r="AE696"/>
      <c r="AF696" s="6"/>
    </row>
    <row r="697" spans="1:32" x14ac:dyDescent="0.25">
      <c r="A697" s="53">
        <f t="shared" si="111"/>
        <v>681</v>
      </c>
      <c r="B697" s="29">
        <f t="shared" si="105"/>
        <v>0</v>
      </c>
      <c r="C697" s="9" t="str">
        <f>IF(D697=0,"-",IF('New Lease Yearly'!$H$4="Yearly",EDATE(C696,12),IF('New Lease Yearly'!$H$4="Quarterly",EDATE(C696,3),EDATE(C696,1))))</f>
        <v>-</v>
      </c>
      <c r="D697" s="54">
        <f>IF(A697&gt;'New Lease Yearly'!$E$4,0,'New Lease Yearly'!$G$4)*((1+$M$4)^(((((IF($H$4="Yearly",ROUNDDOWN(IF(A697-($N$4)&lt;0,0,((A697-($N$4)/(($N$4))))/($N$4)),0),IF($H$4="Monthly",ROUNDDOWN(IF(A697-($N$4*12)&lt;0,0,((A697-(12*$N$4)/((12*$N$4))))/($N$4*12)),0),ROUNDDOWN(IF(A697-($N$4*4)&lt;0,0,((A697-(4*$N$4)/((4*$N$4))))/($N$4*4)),0)))))))))+(IF(A697=$E$4,$J$4,0))</f>
        <v>0</v>
      </c>
      <c r="E697" s="49">
        <f>IF(D697=0,0,1/((1+IF('New Lease Yearly'!$H$4="Yearly",'New Lease Yearly'!$D$4,IF('New Lease Yearly'!$H$4="Quarterly",'New Lease Yearly'!$D$4/4,'New Lease Yearly'!$D$4/12)))^IF($E$17=1,A696,A697)))</f>
        <v>0</v>
      </c>
      <c r="F697" s="55">
        <f t="shared" si="106"/>
        <v>0</v>
      </c>
      <c r="G697" s="56"/>
      <c r="H697" s="38">
        <f t="shared" si="112"/>
        <v>681</v>
      </c>
      <c r="I697" s="9" t="str">
        <f t="shared" si="107"/>
        <v>-</v>
      </c>
      <c r="J697" s="47">
        <f>IF(H697&gt;'New Lease Yearly'!$E$4,0,M696)</f>
        <v>0</v>
      </c>
      <c r="K697" s="47">
        <f>IF(IF('New Lease Yearly'!$H$4="Yearly",J697*'New Lease Yearly'!$D$4,IF('New Lease Yearly'!$H$4="Quarterly",J697*('New Lease Yearly'!$D$4/4),J697*'New Lease Yearly'!$D$4/12))&gt;0,IF('New Lease Yearly'!$H$4="Yearly",J697*'New Lease Yearly'!$D$4,IF('New Lease Yearly'!$H$4="Quarterly",J697*('New Lease Yearly'!$D$4/4),J697*'New Lease Yearly'!$D$4/12)),-L697-J697)</f>
        <v>0</v>
      </c>
      <c r="L697" s="47">
        <f t="shared" si="108"/>
        <v>0</v>
      </c>
      <c r="M697" s="47">
        <f t="shared" si="109"/>
        <v>0</v>
      </c>
      <c r="N697" s="57"/>
      <c r="O697" s="38">
        <v>237</v>
      </c>
      <c r="P697" s="58">
        <f t="shared" si="113"/>
        <v>292196</v>
      </c>
      <c r="Q697" s="47">
        <f t="shared" si="114"/>
        <v>0</v>
      </c>
      <c r="R697" s="47">
        <f>IF(S696&lt;1,0,-'New Lease Yearly'!$K$4/'New Lease Yearly'!$L$4)</f>
        <v>0</v>
      </c>
      <c r="S697" s="47">
        <f t="shared" si="110"/>
        <v>0</v>
      </c>
      <c r="AE697"/>
      <c r="AF697" s="6"/>
    </row>
    <row r="698" spans="1:32" x14ac:dyDescent="0.25">
      <c r="A698" s="53">
        <f t="shared" si="111"/>
        <v>682</v>
      </c>
      <c r="B698" s="29">
        <f t="shared" si="105"/>
        <v>0</v>
      </c>
      <c r="C698" s="9" t="str">
        <f>IF(D698=0,"-",IF('New Lease Yearly'!$H$4="Yearly",EDATE(C697,12),IF('New Lease Yearly'!$H$4="Quarterly",EDATE(C697,3),EDATE(C697,1))))</f>
        <v>-</v>
      </c>
      <c r="D698" s="54">
        <f>IF(A698&gt;'New Lease Yearly'!$E$4,0,'New Lease Yearly'!$G$4)*((1+$M$4)^(((((IF($H$4="Yearly",ROUNDDOWN(IF(A698-($N$4)&lt;0,0,((A698-($N$4)/(($N$4))))/($N$4)),0),IF($H$4="Monthly",ROUNDDOWN(IF(A698-($N$4*12)&lt;0,0,((A698-(12*$N$4)/((12*$N$4))))/($N$4*12)),0),ROUNDDOWN(IF(A698-($N$4*4)&lt;0,0,((A698-(4*$N$4)/((4*$N$4))))/($N$4*4)),0)))))))))+(IF(A698=$E$4,$J$4,0))</f>
        <v>0</v>
      </c>
      <c r="E698" s="49">
        <f>IF(D698=0,0,1/((1+IF('New Lease Yearly'!$H$4="Yearly",'New Lease Yearly'!$D$4,IF('New Lease Yearly'!$H$4="Quarterly",'New Lease Yearly'!$D$4/4,'New Lease Yearly'!$D$4/12)))^IF($E$17=1,A697,A698)))</f>
        <v>0</v>
      </c>
      <c r="F698" s="55">
        <f t="shared" si="106"/>
        <v>0</v>
      </c>
      <c r="G698" s="56"/>
      <c r="H698" s="38">
        <f t="shared" si="112"/>
        <v>682</v>
      </c>
      <c r="I698" s="9" t="str">
        <f t="shared" si="107"/>
        <v>-</v>
      </c>
      <c r="J698" s="47">
        <f>IF(H698&gt;'New Lease Yearly'!$E$4,0,M697)</f>
        <v>0</v>
      </c>
      <c r="K698" s="47">
        <f>IF(IF('New Lease Yearly'!$H$4="Yearly",J698*'New Lease Yearly'!$D$4,IF('New Lease Yearly'!$H$4="Quarterly",J698*('New Lease Yearly'!$D$4/4),J698*'New Lease Yearly'!$D$4/12))&gt;0,IF('New Lease Yearly'!$H$4="Yearly",J698*'New Lease Yearly'!$D$4,IF('New Lease Yearly'!$H$4="Quarterly",J698*('New Lease Yearly'!$D$4/4),J698*'New Lease Yearly'!$D$4/12)),-L698-J698)</f>
        <v>0</v>
      </c>
      <c r="L698" s="47">
        <f t="shared" si="108"/>
        <v>0</v>
      </c>
      <c r="M698" s="47">
        <f t="shared" si="109"/>
        <v>0</v>
      </c>
      <c r="N698" s="57"/>
      <c r="O698" s="38">
        <v>237</v>
      </c>
      <c r="P698" s="58">
        <f t="shared" si="113"/>
        <v>292561</v>
      </c>
      <c r="Q698" s="47">
        <f t="shared" si="114"/>
        <v>0</v>
      </c>
      <c r="R698" s="47">
        <f>IF(S697&lt;1,0,-'New Lease Yearly'!$K$4/'New Lease Yearly'!$L$4)</f>
        <v>0</v>
      </c>
      <c r="S698" s="47">
        <f t="shared" si="110"/>
        <v>0</v>
      </c>
      <c r="AE698"/>
      <c r="AF698" s="6"/>
    </row>
    <row r="699" spans="1:32" x14ac:dyDescent="0.25">
      <c r="A699" s="53">
        <f t="shared" si="111"/>
        <v>683</v>
      </c>
      <c r="B699" s="29">
        <f t="shared" si="105"/>
        <v>0</v>
      </c>
      <c r="C699" s="9" t="str">
        <f>IF(D699=0,"-",IF('New Lease Yearly'!$H$4="Yearly",EDATE(C698,12),IF('New Lease Yearly'!$H$4="Quarterly",EDATE(C698,3),EDATE(C698,1))))</f>
        <v>-</v>
      </c>
      <c r="D699" s="54">
        <f>IF(A699&gt;'New Lease Yearly'!$E$4,0,'New Lease Yearly'!$G$4)*((1+$M$4)^(((((IF($H$4="Yearly",ROUNDDOWN(IF(A699-($N$4)&lt;0,0,((A699-($N$4)/(($N$4))))/($N$4)),0),IF($H$4="Monthly",ROUNDDOWN(IF(A699-($N$4*12)&lt;0,0,((A699-(12*$N$4)/((12*$N$4))))/($N$4*12)),0),ROUNDDOWN(IF(A699-($N$4*4)&lt;0,0,((A699-(4*$N$4)/((4*$N$4))))/($N$4*4)),0)))))))))+(IF(A699=$E$4,$J$4,0))</f>
        <v>0</v>
      </c>
      <c r="E699" s="49">
        <f>IF(D699=0,0,1/((1+IF('New Lease Yearly'!$H$4="Yearly",'New Lease Yearly'!$D$4,IF('New Lease Yearly'!$H$4="Quarterly",'New Lease Yearly'!$D$4/4,'New Lease Yearly'!$D$4/12)))^IF($E$17=1,A698,A699)))</f>
        <v>0</v>
      </c>
      <c r="F699" s="55">
        <f t="shared" si="106"/>
        <v>0</v>
      </c>
      <c r="G699" s="56"/>
      <c r="H699" s="38">
        <f t="shared" si="112"/>
        <v>683</v>
      </c>
      <c r="I699" s="9" t="str">
        <f t="shared" si="107"/>
        <v>-</v>
      </c>
      <c r="J699" s="47">
        <f>IF(H699&gt;'New Lease Yearly'!$E$4,0,M698)</f>
        <v>0</v>
      </c>
      <c r="K699" s="47">
        <f>IF(IF('New Lease Yearly'!$H$4="Yearly",J699*'New Lease Yearly'!$D$4,IF('New Lease Yearly'!$H$4="Quarterly",J699*('New Lease Yearly'!$D$4/4),J699*'New Lease Yearly'!$D$4/12))&gt;0,IF('New Lease Yearly'!$H$4="Yearly",J699*'New Lease Yearly'!$D$4,IF('New Lease Yearly'!$H$4="Quarterly",J699*('New Lease Yearly'!$D$4/4),J699*'New Lease Yearly'!$D$4/12)),-L699-J699)</f>
        <v>0</v>
      </c>
      <c r="L699" s="47">
        <f t="shared" si="108"/>
        <v>0</v>
      </c>
      <c r="M699" s="47">
        <f t="shared" si="109"/>
        <v>0</v>
      </c>
      <c r="N699" s="57"/>
      <c r="O699" s="38">
        <v>237</v>
      </c>
      <c r="P699" s="58">
        <f t="shared" si="113"/>
        <v>292926</v>
      </c>
      <c r="Q699" s="47">
        <f t="shared" si="114"/>
        <v>0</v>
      </c>
      <c r="R699" s="47">
        <f>IF(S698&lt;1,0,-'New Lease Yearly'!$K$4/'New Lease Yearly'!$L$4)</f>
        <v>0</v>
      </c>
      <c r="S699" s="47">
        <f t="shared" si="110"/>
        <v>0</v>
      </c>
      <c r="AE699"/>
      <c r="AF699" s="6"/>
    </row>
    <row r="700" spans="1:32" x14ac:dyDescent="0.25">
      <c r="A700" s="53">
        <f t="shared" si="111"/>
        <v>684</v>
      </c>
      <c r="B700" s="29">
        <f t="shared" si="105"/>
        <v>0</v>
      </c>
      <c r="C700" s="9" t="str">
        <f>IF(D700=0,"-",IF('New Lease Yearly'!$H$4="Yearly",EDATE(C699,12),IF('New Lease Yearly'!$H$4="Quarterly",EDATE(C699,3),EDATE(C699,1))))</f>
        <v>-</v>
      </c>
      <c r="D700" s="54">
        <f>IF(A700&gt;'New Lease Yearly'!$E$4,0,'New Lease Yearly'!$G$4)*((1+$M$4)^(((((IF($H$4="Yearly",ROUNDDOWN(IF(A700-($N$4)&lt;0,0,((A700-($N$4)/(($N$4))))/($N$4)),0),IF($H$4="Monthly",ROUNDDOWN(IF(A700-($N$4*12)&lt;0,0,((A700-(12*$N$4)/((12*$N$4))))/($N$4*12)),0),ROUNDDOWN(IF(A700-($N$4*4)&lt;0,0,((A700-(4*$N$4)/((4*$N$4))))/($N$4*4)),0)))))))))+(IF(A700=$E$4,$J$4,0))</f>
        <v>0</v>
      </c>
      <c r="E700" s="49">
        <f>IF(D700=0,0,1/((1+IF('New Lease Yearly'!$H$4="Yearly",'New Lease Yearly'!$D$4,IF('New Lease Yearly'!$H$4="Quarterly",'New Lease Yearly'!$D$4/4,'New Lease Yearly'!$D$4/12)))^IF($E$17=1,A699,A700)))</f>
        <v>0</v>
      </c>
      <c r="F700" s="55">
        <f t="shared" si="106"/>
        <v>0</v>
      </c>
      <c r="G700" s="56"/>
      <c r="H700" s="38">
        <f t="shared" si="112"/>
        <v>684</v>
      </c>
      <c r="I700" s="9" t="str">
        <f t="shared" si="107"/>
        <v>-</v>
      </c>
      <c r="J700" s="47">
        <f>IF(H700&gt;'New Lease Yearly'!$E$4,0,M699)</f>
        <v>0</v>
      </c>
      <c r="K700" s="47">
        <f>IF(IF('New Lease Yearly'!$H$4="Yearly",J700*'New Lease Yearly'!$D$4,IF('New Lease Yearly'!$H$4="Quarterly",J700*('New Lease Yearly'!$D$4/4),J700*'New Lease Yearly'!$D$4/12))&gt;0,IF('New Lease Yearly'!$H$4="Yearly",J700*'New Lease Yearly'!$D$4,IF('New Lease Yearly'!$H$4="Quarterly",J700*('New Lease Yearly'!$D$4/4),J700*'New Lease Yearly'!$D$4/12)),-L700-J700)</f>
        <v>0</v>
      </c>
      <c r="L700" s="47">
        <f t="shared" si="108"/>
        <v>0</v>
      </c>
      <c r="M700" s="47">
        <f t="shared" si="109"/>
        <v>0</v>
      </c>
      <c r="N700" s="57"/>
      <c r="O700" s="38">
        <v>237</v>
      </c>
      <c r="P700" s="58">
        <f t="shared" si="113"/>
        <v>293291</v>
      </c>
      <c r="Q700" s="47">
        <f t="shared" si="114"/>
        <v>0</v>
      </c>
      <c r="R700" s="47">
        <f>IF(S699&lt;1,0,-'New Lease Yearly'!$K$4/'New Lease Yearly'!$L$4)</f>
        <v>0</v>
      </c>
      <c r="S700" s="47">
        <f t="shared" si="110"/>
        <v>0</v>
      </c>
      <c r="AE700"/>
      <c r="AF700" s="6"/>
    </row>
    <row r="701" spans="1:32" x14ac:dyDescent="0.25">
      <c r="A701" s="53">
        <f t="shared" si="111"/>
        <v>685</v>
      </c>
      <c r="B701" s="29">
        <f t="shared" si="105"/>
        <v>0</v>
      </c>
      <c r="C701" s="9" t="str">
        <f>IF(D701=0,"-",IF('New Lease Yearly'!$H$4="Yearly",EDATE(C700,12),IF('New Lease Yearly'!$H$4="Quarterly",EDATE(C700,3),EDATE(C700,1))))</f>
        <v>-</v>
      </c>
      <c r="D701" s="54">
        <f>IF(A701&gt;'New Lease Yearly'!$E$4,0,'New Lease Yearly'!$G$4)*((1+$M$4)^(((((IF($H$4="Yearly",ROUNDDOWN(IF(A701-($N$4)&lt;0,0,((A701-($N$4)/(($N$4))))/($N$4)),0),IF($H$4="Monthly",ROUNDDOWN(IF(A701-($N$4*12)&lt;0,0,((A701-(12*$N$4)/((12*$N$4))))/($N$4*12)),0),ROUNDDOWN(IF(A701-($N$4*4)&lt;0,0,((A701-(4*$N$4)/((4*$N$4))))/($N$4*4)),0)))))))))+(IF(A701=$E$4,$J$4,0))</f>
        <v>0</v>
      </c>
      <c r="E701" s="49">
        <f>IF(D701=0,0,1/((1+IF('New Lease Yearly'!$H$4="Yearly",'New Lease Yearly'!$D$4,IF('New Lease Yearly'!$H$4="Quarterly",'New Lease Yearly'!$D$4/4,'New Lease Yearly'!$D$4/12)))^IF($E$17=1,A700,A701)))</f>
        <v>0</v>
      </c>
      <c r="F701" s="55">
        <f t="shared" si="106"/>
        <v>0</v>
      </c>
      <c r="G701" s="56"/>
      <c r="H701" s="38">
        <f t="shared" si="112"/>
        <v>685</v>
      </c>
      <c r="I701" s="9" t="str">
        <f t="shared" si="107"/>
        <v>-</v>
      </c>
      <c r="J701" s="47">
        <f>IF(H701&gt;'New Lease Yearly'!$E$4,0,M700)</f>
        <v>0</v>
      </c>
      <c r="K701" s="47">
        <f>IF(IF('New Lease Yearly'!$H$4="Yearly",J701*'New Lease Yearly'!$D$4,IF('New Lease Yearly'!$H$4="Quarterly",J701*('New Lease Yearly'!$D$4/4),J701*'New Lease Yearly'!$D$4/12))&gt;0,IF('New Lease Yearly'!$H$4="Yearly",J701*'New Lease Yearly'!$D$4,IF('New Lease Yearly'!$H$4="Quarterly",J701*('New Lease Yearly'!$D$4/4),J701*'New Lease Yearly'!$D$4/12)),-L701-J701)</f>
        <v>0</v>
      </c>
      <c r="L701" s="47">
        <f t="shared" si="108"/>
        <v>0</v>
      </c>
      <c r="M701" s="47">
        <f t="shared" si="109"/>
        <v>0</v>
      </c>
      <c r="N701" s="57"/>
      <c r="O701" s="38">
        <v>237</v>
      </c>
      <c r="P701" s="58">
        <f t="shared" si="113"/>
        <v>293656</v>
      </c>
      <c r="Q701" s="47">
        <f t="shared" si="114"/>
        <v>0</v>
      </c>
      <c r="R701" s="47">
        <f>IF(S700&lt;1,0,-'New Lease Yearly'!$K$4/'New Lease Yearly'!$L$4)</f>
        <v>0</v>
      </c>
      <c r="S701" s="47">
        <f t="shared" si="110"/>
        <v>0</v>
      </c>
      <c r="AE701"/>
      <c r="AF701" s="6"/>
    </row>
    <row r="702" spans="1:32" x14ac:dyDescent="0.25">
      <c r="A702" s="53">
        <f t="shared" si="111"/>
        <v>686</v>
      </c>
      <c r="B702" s="29">
        <f t="shared" si="105"/>
        <v>0</v>
      </c>
      <c r="C702" s="9" t="str">
        <f>IF(D702=0,"-",IF('New Lease Yearly'!$H$4="Yearly",EDATE(C701,12),IF('New Lease Yearly'!$H$4="Quarterly",EDATE(C701,3),EDATE(C701,1))))</f>
        <v>-</v>
      </c>
      <c r="D702" s="54">
        <f>IF(A702&gt;'New Lease Yearly'!$E$4,0,'New Lease Yearly'!$G$4)*((1+$M$4)^(((((IF($H$4="Yearly",ROUNDDOWN(IF(A702-($N$4)&lt;0,0,((A702-($N$4)/(($N$4))))/($N$4)),0),IF($H$4="Monthly",ROUNDDOWN(IF(A702-($N$4*12)&lt;0,0,((A702-(12*$N$4)/((12*$N$4))))/($N$4*12)),0),ROUNDDOWN(IF(A702-($N$4*4)&lt;0,0,((A702-(4*$N$4)/((4*$N$4))))/($N$4*4)),0)))))))))+(IF(A702=$E$4,$J$4,0))</f>
        <v>0</v>
      </c>
      <c r="E702" s="49">
        <f>IF(D702=0,0,1/((1+IF('New Lease Yearly'!$H$4="Yearly",'New Lease Yearly'!$D$4,IF('New Lease Yearly'!$H$4="Quarterly",'New Lease Yearly'!$D$4/4,'New Lease Yearly'!$D$4/12)))^IF($E$17=1,A701,A702)))</f>
        <v>0</v>
      </c>
      <c r="F702" s="55">
        <f t="shared" si="106"/>
        <v>0</v>
      </c>
      <c r="G702" s="56"/>
      <c r="H702" s="38">
        <f t="shared" si="112"/>
        <v>686</v>
      </c>
      <c r="I702" s="9" t="str">
        <f t="shared" si="107"/>
        <v>-</v>
      </c>
      <c r="J702" s="47">
        <f>IF(H702&gt;'New Lease Yearly'!$E$4,0,M701)</f>
        <v>0</v>
      </c>
      <c r="K702" s="47">
        <f>IF(IF('New Lease Yearly'!$H$4="Yearly",J702*'New Lease Yearly'!$D$4,IF('New Lease Yearly'!$H$4="Quarterly",J702*('New Lease Yearly'!$D$4/4),J702*'New Lease Yearly'!$D$4/12))&gt;0,IF('New Lease Yearly'!$H$4="Yearly",J702*'New Lease Yearly'!$D$4,IF('New Lease Yearly'!$H$4="Quarterly",J702*('New Lease Yearly'!$D$4/4),J702*'New Lease Yearly'!$D$4/12)),-L702-J702)</f>
        <v>0</v>
      </c>
      <c r="L702" s="47">
        <f t="shared" si="108"/>
        <v>0</v>
      </c>
      <c r="M702" s="47">
        <f t="shared" si="109"/>
        <v>0</v>
      </c>
      <c r="N702" s="57"/>
      <c r="O702" s="38">
        <v>237</v>
      </c>
      <c r="P702" s="58">
        <f t="shared" si="113"/>
        <v>294022</v>
      </c>
      <c r="Q702" s="47">
        <f t="shared" si="114"/>
        <v>0</v>
      </c>
      <c r="R702" s="47">
        <f>IF(S701&lt;1,0,-'New Lease Yearly'!$K$4/'New Lease Yearly'!$L$4)</f>
        <v>0</v>
      </c>
      <c r="S702" s="47">
        <f t="shared" si="110"/>
        <v>0</v>
      </c>
      <c r="AE702"/>
      <c r="AF702" s="6"/>
    </row>
    <row r="703" spans="1:32" x14ac:dyDescent="0.25">
      <c r="A703" s="53">
        <f t="shared" si="111"/>
        <v>687</v>
      </c>
      <c r="B703" s="29">
        <f t="shared" si="105"/>
        <v>0</v>
      </c>
      <c r="C703" s="9" t="str">
        <f>IF(D703=0,"-",IF('New Lease Yearly'!$H$4="Yearly",EDATE(C702,12),IF('New Lease Yearly'!$H$4="Quarterly",EDATE(C702,3),EDATE(C702,1))))</f>
        <v>-</v>
      </c>
      <c r="D703" s="54">
        <f>IF(A703&gt;'New Lease Yearly'!$E$4,0,'New Lease Yearly'!$G$4)*((1+$M$4)^(((((IF($H$4="Yearly",ROUNDDOWN(IF(A703-($N$4)&lt;0,0,((A703-($N$4)/(($N$4))))/($N$4)),0),IF($H$4="Monthly",ROUNDDOWN(IF(A703-($N$4*12)&lt;0,0,((A703-(12*$N$4)/((12*$N$4))))/($N$4*12)),0),ROUNDDOWN(IF(A703-($N$4*4)&lt;0,0,((A703-(4*$N$4)/((4*$N$4))))/($N$4*4)),0)))))))))+(IF(A703=$E$4,$J$4,0))</f>
        <v>0</v>
      </c>
      <c r="E703" s="49">
        <f>IF(D703=0,0,1/((1+IF('New Lease Yearly'!$H$4="Yearly",'New Lease Yearly'!$D$4,IF('New Lease Yearly'!$H$4="Quarterly",'New Lease Yearly'!$D$4/4,'New Lease Yearly'!$D$4/12)))^IF($E$17=1,A702,A703)))</f>
        <v>0</v>
      </c>
      <c r="F703" s="55">
        <f t="shared" si="106"/>
        <v>0</v>
      </c>
      <c r="G703" s="56"/>
      <c r="H703" s="38">
        <f t="shared" si="112"/>
        <v>687</v>
      </c>
      <c r="I703" s="9" t="str">
        <f t="shared" si="107"/>
        <v>-</v>
      </c>
      <c r="J703" s="47">
        <f>IF(H703&gt;'New Lease Yearly'!$E$4,0,M702)</f>
        <v>0</v>
      </c>
      <c r="K703" s="47">
        <f>IF(IF('New Lease Yearly'!$H$4="Yearly",J703*'New Lease Yearly'!$D$4,IF('New Lease Yearly'!$H$4="Quarterly",J703*('New Lease Yearly'!$D$4/4),J703*'New Lease Yearly'!$D$4/12))&gt;0,IF('New Lease Yearly'!$H$4="Yearly",J703*'New Lease Yearly'!$D$4,IF('New Lease Yearly'!$H$4="Quarterly",J703*('New Lease Yearly'!$D$4/4),J703*'New Lease Yearly'!$D$4/12)),-L703-J703)</f>
        <v>0</v>
      </c>
      <c r="L703" s="47">
        <f t="shared" si="108"/>
        <v>0</v>
      </c>
      <c r="M703" s="47">
        <f t="shared" si="109"/>
        <v>0</v>
      </c>
      <c r="N703" s="57"/>
      <c r="O703" s="38">
        <v>237</v>
      </c>
      <c r="P703" s="58">
        <f t="shared" si="113"/>
        <v>294387</v>
      </c>
      <c r="Q703" s="47">
        <f t="shared" si="114"/>
        <v>0</v>
      </c>
      <c r="R703" s="47">
        <f>IF(S702&lt;1,0,-'New Lease Yearly'!$K$4/'New Lease Yearly'!$L$4)</f>
        <v>0</v>
      </c>
      <c r="S703" s="47">
        <f t="shared" si="110"/>
        <v>0</v>
      </c>
      <c r="AE703"/>
      <c r="AF703" s="6"/>
    </row>
    <row r="704" spans="1:32" x14ac:dyDescent="0.25">
      <c r="A704" s="53">
        <f t="shared" si="111"/>
        <v>688</v>
      </c>
      <c r="B704" s="29">
        <f t="shared" si="105"/>
        <v>0</v>
      </c>
      <c r="C704" s="9" t="str">
        <f>IF(D704=0,"-",IF('New Lease Yearly'!$H$4="Yearly",EDATE(C703,12),IF('New Lease Yearly'!$H$4="Quarterly",EDATE(C703,3),EDATE(C703,1))))</f>
        <v>-</v>
      </c>
      <c r="D704" s="54">
        <f>IF(A704&gt;'New Lease Yearly'!$E$4,0,'New Lease Yearly'!$G$4)*((1+$M$4)^(((((IF($H$4="Yearly",ROUNDDOWN(IF(A704-($N$4)&lt;0,0,((A704-($N$4)/(($N$4))))/($N$4)),0),IF($H$4="Monthly",ROUNDDOWN(IF(A704-($N$4*12)&lt;0,0,((A704-(12*$N$4)/((12*$N$4))))/($N$4*12)),0),ROUNDDOWN(IF(A704-($N$4*4)&lt;0,0,((A704-(4*$N$4)/((4*$N$4))))/($N$4*4)),0)))))))))+(IF(A704=$E$4,$J$4,0))</f>
        <v>0</v>
      </c>
      <c r="E704" s="49">
        <f>IF(D704=0,0,1/((1+IF('New Lease Yearly'!$H$4="Yearly",'New Lease Yearly'!$D$4,IF('New Lease Yearly'!$H$4="Quarterly",'New Lease Yearly'!$D$4/4,'New Lease Yearly'!$D$4/12)))^IF($E$17=1,A703,A704)))</f>
        <v>0</v>
      </c>
      <c r="F704" s="55">
        <f t="shared" si="106"/>
        <v>0</v>
      </c>
      <c r="G704" s="56"/>
      <c r="H704" s="38">
        <f t="shared" si="112"/>
        <v>688</v>
      </c>
      <c r="I704" s="9" t="str">
        <f t="shared" si="107"/>
        <v>-</v>
      </c>
      <c r="J704" s="47">
        <f>IF(H704&gt;'New Lease Yearly'!$E$4,0,M703)</f>
        <v>0</v>
      </c>
      <c r="K704" s="47">
        <f>IF(IF('New Lease Yearly'!$H$4="Yearly",J704*'New Lease Yearly'!$D$4,IF('New Lease Yearly'!$H$4="Quarterly",J704*('New Lease Yearly'!$D$4/4),J704*'New Lease Yearly'!$D$4/12))&gt;0,IF('New Lease Yearly'!$H$4="Yearly",J704*'New Lease Yearly'!$D$4,IF('New Lease Yearly'!$H$4="Quarterly",J704*('New Lease Yearly'!$D$4/4),J704*'New Lease Yearly'!$D$4/12)),-L704-J704)</f>
        <v>0</v>
      </c>
      <c r="L704" s="47">
        <f t="shared" si="108"/>
        <v>0</v>
      </c>
      <c r="M704" s="47">
        <f t="shared" si="109"/>
        <v>0</v>
      </c>
      <c r="N704" s="57"/>
      <c r="O704" s="38">
        <v>237</v>
      </c>
      <c r="P704" s="58">
        <f t="shared" si="113"/>
        <v>294752</v>
      </c>
      <c r="Q704" s="47">
        <f t="shared" si="114"/>
        <v>0</v>
      </c>
      <c r="R704" s="47">
        <f>IF(S703&lt;1,0,-'New Lease Yearly'!$K$4/'New Lease Yearly'!$L$4)</f>
        <v>0</v>
      </c>
      <c r="S704" s="47">
        <f t="shared" si="110"/>
        <v>0</v>
      </c>
      <c r="AE704"/>
      <c r="AF704" s="6"/>
    </row>
    <row r="705" spans="1:32" x14ac:dyDescent="0.25">
      <c r="A705" s="53">
        <f t="shared" si="111"/>
        <v>689</v>
      </c>
      <c r="B705" s="29">
        <f t="shared" si="105"/>
        <v>0</v>
      </c>
      <c r="C705" s="9" t="str">
        <f>IF(D705=0,"-",IF('New Lease Yearly'!$H$4="Yearly",EDATE(C704,12),IF('New Lease Yearly'!$H$4="Quarterly",EDATE(C704,3),EDATE(C704,1))))</f>
        <v>-</v>
      </c>
      <c r="D705" s="54">
        <f>IF(A705&gt;'New Lease Yearly'!$E$4,0,'New Lease Yearly'!$G$4)*((1+$M$4)^(((((IF($H$4="Yearly",ROUNDDOWN(IF(A705-($N$4)&lt;0,0,((A705-($N$4)/(($N$4))))/($N$4)),0),IF($H$4="Monthly",ROUNDDOWN(IF(A705-($N$4*12)&lt;0,0,((A705-(12*$N$4)/((12*$N$4))))/($N$4*12)),0),ROUNDDOWN(IF(A705-($N$4*4)&lt;0,0,((A705-(4*$N$4)/((4*$N$4))))/($N$4*4)),0)))))))))+(IF(A705=$E$4,$J$4,0))</f>
        <v>0</v>
      </c>
      <c r="E705" s="49">
        <f>IF(D705=0,0,1/((1+IF('New Lease Yearly'!$H$4="Yearly",'New Lease Yearly'!$D$4,IF('New Lease Yearly'!$H$4="Quarterly",'New Lease Yearly'!$D$4/4,'New Lease Yearly'!$D$4/12)))^IF($E$17=1,A704,A705)))</f>
        <v>0</v>
      </c>
      <c r="F705" s="55">
        <f t="shared" si="106"/>
        <v>0</v>
      </c>
      <c r="G705" s="56"/>
      <c r="H705" s="38">
        <f t="shared" si="112"/>
        <v>689</v>
      </c>
      <c r="I705" s="9" t="str">
        <f t="shared" si="107"/>
        <v>-</v>
      </c>
      <c r="J705" s="47">
        <f>IF(H705&gt;'New Lease Yearly'!$E$4,0,M704)</f>
        <v>0</v>
      </c>
      <c r="K705" s="47">
        <f>IF(IF('New Lease Yearly'!$H$4="Yearly",J705*'New Lease Yearly'!$D$4,IF('New Lease Yearly'!$H$4="Quarterly",J705*('New Lease Yearly'!$D$4/4),J705*'New Lease Yearly'!$D$4/12))&gt;0,IF('New Lease Yearly'!$H$4="Yearly",J705*'New Lease Yearly'!$D$4,IF('New Lease Yearly'!$H$4="Quarterly",J705*('New Lease Yearly'!$D$4/4),J705*'New Lease Yearly'!$D$4/12)),-L705-J705)</f>
        <v>0</v>
      </c>
      <c r="L705" s="47">
        <f t="shared" si="108"/>
        <v>0</v>
      </c>
      <c r="M705" s="47">
        <f t="shared" si="109"/>
        <v>0</v>
      </c>
      <c r="N705" s="57"/>
      <c r="O705" s="38">
        <v>237</v>
      </c>
      <c r="P705" s="58">
        <f t="shared" si="113"/>
        <v>295117</v>
      </c>
      <c r="Q705" s="47">
        <f t="shared" si="114"/>
        <v>0</v>
      </c>
      <c r="R705" s="47">
        <f>IF(S704&lt;1,0,-'New Lease Yearly'!$K$4/'New Lease Yearly'!$L$4)</f>
        <v>0</v>
      </c>
      <c r="S705" s="47">
        <f t="shared" si="110"/>
        <v>0</v>
      </c>
      <c r="AE705"/>
      <c r="AF705" s="6"/>
    </row>
    <row r="706" spans="1:32" x14ac:dyDescent="0.25">
      <c r="A706" s="53">
        <f t="shared" si="111"/>
        <v>690</v>
      </c>
      <c r="B706" s="29">
        <f t="shared" si="105"/>
        <v>0</v>
      </c>
      <c r="C706" s="9" t="str">
        <f>IF(D706=0,"-",IF('New Lease Yearly'!$H$4="Yearly",EDATE(C705,12),IF('New Lease Yearly'!$H$4="Quarterly",EDATE(C705,3),EDATE(C705,1))))</f>
        <v>-</v>
      </c>
      <c r="D706" s="54">
        <f>IF(A706&gt;'New Lease Yearly'!$E$4,0,'New Lease Yearly'!$G$4)*((1+$M$4)^(((((IF($H$4="Yearly",ROUNDDOWN(IF(A706-($N$4)&lt;0,0,((A706-($N$4)/(($N$4))))/($N$4)),0),IF($H$4="Monthly",ROUNDDOWN(IF(A706-($N$4*12)&lt;0,0,((A706-(12*$N$4)/((12*$N$4))))/($N$4*12)),0),ROUNDDOWN(IF(A706-($N$4*4)&lt;0,0,((A706-(4*$N$4)/((4*$N$4))))/($N$4*4)),0)))))))))+(IF(A706=$E$4,$J$4,0))</f>
        <v>0</v>
      </c>
      <c r="E706" s="49">
        <f>IF(D706=0,0,1/((1+IF('New Lease Yearly'!$H$4="Yearly",'New Lease Yearly'!$D$4,IF('New Lease Yearly'!$H$4="Quarterly",'New Lease Yearly'!$D$4/4,'New Lease Yearly'!$D$4/12)))^IF($E$17=1,A705,A706)))</f>
        <v>0</v>
      </c>
      <c r="F706" s="55">
        <f t="shared" si="106"/>
        <v>0</v>
      </c>
      <c r="G706" s="56"/>
      <c r="H706" s="38">
        <f t="shared" si="112"/>
        <v>690</v>
      </c>
      <c r="I706" s="9" t="str">
        <f t="shared" si="107"/>
        <v>-</v>
      </c>
      <c r="J706" s="47">
        <f>IF(H706&gt;'New Lease Yearly'!$E$4,0,M705)</f>
        <v>0</v>
      </c>
      <c r="K706" s="47">
        <f>IF(IF('New Lease Yearly'!$H$4="Yearly",J706*'New Lease Yearly'!$D$4,IF('New Lease Yearly'!$H$4="Quarterly",J706*('New Lease Yearly'!$D$4/4),J706*'New Lease Yearly'!$D$4/12))&gt;0,IF('New Lease Yearly'!$H$4="Yearly",J706*'New Lease Yearly'!$D$4,IF('New Lease Yearly'!$H$4="Quarterly",J706*('New Lease Yearly'!$D$4/4),J706*'New Lease Yearly'!$D$4/12)),-L706-J706)</f>
        <v>0</v>
      </c>
      <c r="L706" s="47">
        <f t="shared" si="108"/>
        <v>0</v>
      </c>
      <c r="M706" s="47">
        <f t="shared" si="109"/>
        <v>0</v>
      </c>
      <c r="N706" s="57"/>
      <c r="O706" s="38">
        <v>237</v>
      </c>
      <c r="P706" s="58">
        <f t="shared" si="113"/>
        <v>295483</v>
      </c>
      <c r="Q706" s="47">
        <f t="shared" si="114"/>
        <v>0</v>
      </c>
      <c r="R706" s="47">
        <f>IF(S705&lt;1,0,-'New Lease Yearly'!$K$4/'New Lease Yearly'!$L$4)</f>
        <v>0</v>
      </c>
      <c r="S706" s="47">
        <f t="shared" si="110"/>
        <v>0</v>
      </c>
      <c r="AE706"/>
      <c r="AF706" s="6"/>
    </row>
    <row r="707" spans="1:32" x14ac:dyDescent="0.25">
      <c r="A707" s="53">
        <f t="shared" si="111"/>
        <v>691</v>
      </c>
      <c r="B707" s="29">
        <f t="shared" si="105"/>
        <v>0</v>
      </c>
      <c r="C707" s="9" t="str">
        <f>IF(D707=0,"-",IF('New Lease Yearly'!$H$4="Yearly",EDATE(C706,12),IF('New Lease Yearly'!$H$4="Quarterly",EDATE(C706,3),EDATE(C706,1))))</f>
        <v>-</v>
      </c>
      <c r="D707" s="54">
        <f>IF(A707&gt;'New Lease Yearly'!$E$4,0,'New Lease Yearly'!$G$4)*((1+$M$4)^(((((IF($H$4="Yearly",ROUNDDOWN(IF(A707-($N$4)&lt;0,0,((A707-($N$4)/(($N$4))))/($N$4)),0),IF($H$4="Monthly",ROUNDDOWN(IF(A707-($N$4*12)&lt;0,0,((A707-(12*$N$4)/((12*$N$4))))/($N$4*12)),0),ROUNDDOWN(IF(A707-($N$4*4)&lt;0,0,((A707-(4*$N$4)/((4*$N$4))))/($N$4*4)),0)))))))))+(IF(A707=$E$4,$J$4,0))</f>
        <v>0</v>
      </c>
      <c r="E707" s="49">
        <f>IF(D707=0,0,1/((1+IF('New Lease Yearly'!$H$4="Yearly",'New Lease Yearly'!$D$4,IF('New Lease Yearly'!$H$4="Quarterly",'New Lease Yearly'!$D$4/4,'New Lease Yearly'!$D$4/12)))^IF($E$17=1,A706,A707)))</f>
        <v>0</v>
      </c>
      <c r="F707" s="55">
        <f t="shared" si="106"/>
        <v>0</v>
      </c>
      <c r="G707" s="56"/>
      <c r="H707" s="38">
        <f t="shared" si="112"/>
        <v>691</v>
      </c>
      <c r="I707" s="9" t="str">
        <f t="shared" si="107"/>
        <v>-</v>
      </c>
      <c r="J707" s="47">
        <f>IF(H707&gt;'New Lease Yearly'!$E$4,0,M706)</f>
        <v>0</v>
      </c>
      <c r="K707" s="47">
        <f>IF(IF('New Lease Yearly'!$H$4="Yearly",J707*'New Lease Yearly'!$D$4,IF('New Lease Yearly'!$H$4="Quarterly",J707*('New Lease Yearly'!$D$4/4),J707*'New Lease Yearly'!$D$4/12))&gt;0,IF('New Lease Yearly'!$H$4="Yearly",J707*'New Lease Yearly'!$D$4,IF('New Lease Yearly'!$H$4="Quarterly",J707*('New Lease Yearly'!$D$4/4),J707*'New Lease Yearly'!$D$4/12)),-L707-J707)</f>
        <v>0</v>
      </c>
      <c r="L707" s="47">
        <f t="shared" si="108"/>
        <v>0</v>
      </c>
      <c r="M707" s="47">
        <f t="shared" si="109"/>
        <v>0</v>
      </c>
      <c r="N707" s="57"/>
      <c r="O707" s="38">
        <v>237</v>
      </c>
      <c r="P707" s="58">
        <f t="shared" si="113"/>
        <v>295848</v>
      </c>
      <c r="Q707" s="47">
        <f t="shared" si="114"/>
        <v>0</v>
      </c>
      <c r="R707" s="47">
        <f>IF(S706&lt;1,0,-'New Lease Yearly'!$K$4/'New Lease Yearly'!$L$4)</f>
        <v>0</v>
      </c>
      <c r="S707" s="47">
        <f t="shared" si="110"/>
        <v>0</v>
      </c>
      <c r="AE707"/>
      <c r="AF707" s="6"/>
    </row>
    <row r="708" spans="1:32" x14ac:dyDescent="0.25">
      <c r="A708" s="53">
        <f t="shared" si="111"/>
        <v>692</v>
      </c>
      <c r="B708" s="29">
        <f t="shared" si="105"/>
        <v>0</v>
      </c>
      <c r="C708" s="9" t="str">
        <f>IF(D708=0,"-",IF('New Lease Yearly'!$H$4="Yearly",EDATE(C707,12),IF('New Lease Yearly'!$H$4="Quarterly",EDATE(C707,3),EDATE(C707,1))))</f>
        <v>-</v>
      </c>
      <c r="D708" s="54">
        <f>IF(A708&gt;'New Lease Yearly'!$E$4,0,'New Lease Yearly'!$G$4)*((1+$M$4)^(((((IF($H$4="Yearly",ROUNDDOWN(IF(A708-($N$4)&lt;0,0,((A708-($N$4)/(($N$4))))/($N$4)),0),IF($H$4="Monthly",ROUNDDOWN(IF(A708-($N$4*12)&lt;0,0,((A708-(12*$N$4)/((12*$N$4))))/($N$4*12)),0),ROUNDDOWN(IF(A708-($N$4*4)&lt;0,0,((A708-(4*$N$4)/((4*$N$4))))/($N$4*4)),0)))))))))+(IF(A708=$E$4,$J$4,0))</f>
        <v>0</v>
      </c>
      <c r="E708" s="49">
        <f>IF(D708=0,0,1/((1+IF('New Lease Yearly'!$H$4="Yearly",'New Lease Yearly'!$D$4,IF('New Lease Yearly'!$H$4="Quarterly",'New Lease Yearly'!$D$4/4,'New Lease Yearly'!$D$4/12)))^IF($E$17=1,A707,A708)))</f>
        <v>0</v>
      </c>
      <c r="F708" s="55">
        <f t="shared" si="106"/>
        <v>0</v>
      </c>
      <c r="G708" s="56"/>
      <c r="H708" s="38">
        <f t="shared" si="112"/>
        <v>692</v>
      </c>
      <c r="I708" s="9" t="str">
        <f t="shared" si="107"/>
        <v>-</v>
      </c>
      <c r="J708" s="47">
        <f>IF(H708&gt;'New Lease Yearly'!$E$4,0,M707)</f>
        <v>0</v>
      </c>
      <c r="K708" s="47">
        <f>IF(IF('New Lease Yearly'!$H$4="Yearly",J708*'New Lease Yearly'!$D$4,IF('New Lease Yearly'!$H$4="Quarterly",J708*('New Lease Yearly'!$D$4/4),J708*'New Lease Yearly'!$D$4/12))&gt;0,IF('New Lease Yearly'!$H$4="Yearly",J708*'New Lease Yearly'!$D$4,IF('New Lease Yearly'!$H$4="Quarterly",J708*('New Lease Yearly'!$D$4/4),J708*'New Lease Yearly'!$D$4/12)),-L708-J708)</f>
        <v>0</v>
      </c>
      <c r="L708" s="47">
        <f t="shared" si="108"/>
        <v>0</v>
      </c>
      <c r="M708" s="47">
        <f t="shared" si="109"/>
        <v>0</v>
      </c>
      <c r="N708" s="57"/>
      <c r="O708" s="38">
        <v>237</v>
      </c>
      <c r="P708" s="58">
        <f t="shared" si="113"/>
        <v>296213</v>
      </c>
      <c r="Q708" s="47">
        <f t="shared" si="114"/>
        <v>0</v>
      </c>
      <c r="R708" s="47">
        <f>IF(S707&lt;1,0,-'New Lease Yearly'!$K$4/'New Lease Yearly'!$L$4)</f>
        <v>0</v>
      </c>
      <c r="S708" s="47">
        <f t="shared" si="110"/>
        <v>0</v>
      </c>
      <c r="AE708"/>
      <c r="AF708" s="6"/>
    </row>
    <row r="709" spans="1:32" x14ac:dyDescent="0.25">
      <c r="A709" s="53">
        <f t="shared" si="111"/>
        <v>693</v>
      </c>
      <c r="B709" s="29">
        <f t="shared" si="105"/>
        <v>0</v>
      </c>
      <c r="C709" s="9" t="str">
        <f>IF(D709=0,"-",IF('New Lease Yearly'!$H$4="Yearly",EDATE(C708,12),IF('New Lease Yearly'!$H$4="Quarterly",EDATE(C708,3),EDATE(C708,1))))</f>
        <v>-</v>
      </c>
      <c r="D709" s="54">
        <f>IF(A709&gt;'New Lease Yearly'!$E$4,0,'New Lease Yearly'!$G$4)*((1+$M$4)^(((((IF($H$4="Yearly",ROUNDDOWN(IF(A709-($N$4)&lt;0,0,((A709-($N$4)/(($N$4))))/($N$4)),0),IF($H$4="Monthly",ROUNDDOWN(IF(A709-($N$4*12)&lt;0,0,((A709-(12*$N$4)/((12*$N$4))))/($N$4*12)),0),ROUNDDOWN(IF(A709-($N$4*4)&lt;0,0,((A709-(4*$N$4)/((4*$N$4))))/($N$4*4)),0)))))))))+(IF(A709=$E$4,$J$4,0))</f>
        <v>0</v>
      </c>
      <c r="E709" s="49">
        <f>IF(D709=0,0,1/((1+IF('New Lease Yearly'!$H$4="Yearly",'New Lease Yearly'!$D$4,IF('New Lease Yearly'!$H$4="Quarterly",'New Lease Yearly'!$D$4/4,'New Lease Yearly'!$D$4/12)))^IF($E$17=1,A708,A709)))</f>
        <v>0</v>
      </c>
      <c r="F709" s="55">
        <f t="shared" si="106"/>
        <v>0</v>
      </c>
      <c r="G709" s="56"/>
      <c r="H709" s="38">
        <f t="shared" si="112"/>
        <v>693</v>
      </c>
      <c r="I709" s="9" t="str">
        <f t="shared" si="107"/>
        <v>-</v>
      </c>
      <c r="J709" s="47">
        <f>IF(H709&gt;'New Lease Yearly'!$E$4,0,M708)</f>
        <v>0</v>
      </c>
      <c r="K709" s="47">
        <f>IF(IF('New Lease Yearly'!$H$4="Yearly",J709*'New Lease Yearly'!$D$4,IF('New Lease Yearly'!$H$4="Quarterly",J709*('New Lease Yearly'!$D$4/4),J709*'New Lease Yearly'!$D$4/12))&gt;0,IF('New Lease Yearly'!$H$4="Yearly",J709*'New Lease Yearly'!$D$4,IF('New Lease Yearly'!$H$4="Quarterly",J709*('New Lease Yearly'!$D$4/4),J709*'New Lease Yearly'!$D$4/12)),-L709-J709)</f>
        <v>0</v>
      </c>
      <c r="L709" s="47">
        <f t="shared" si="108"/>
        <v>0</v>
      </c>
      <c r="M709" s="47">
        <f t="shared" si="109"/>
        <v>0</v>
      </c>
      <c r="N709" s="57"/>
      <c r="O709" s="38">
        <v>237</v>
      </c>
      <c r="P709" s="58">
        <f t="shared" si="113"/>
        <v>296578</v>
      </c>
      <c r="Q709" s="47">
        <f t="shared" si="114"/>
        <v>0</v>
      </c>
      <c r="R709" s="47">
        <f>IF(S708&lt;1,0,-'New Lease Yearly'!$K$4/'New Lease Yearly'!$L$4)</f>
        <v>0</v>
      </c>
      <c r="S709" s="47">
        <f t="shared" si="110"/>
        <v>0</v>
      </c>
      <c r="AE709"/>
      <c r="AF709" s="6"/>
    </row>
    <row r="710" spans="1:32" x14ac:dyDescent="0.25">
      <c r="A710" s="53">
        <f t="shared" si="111"/>
        <v>694</v>
      </c>
      <c r="B710" s="29">
        <f t="shared" si="105"/>
        <v>0</v>
      </c>
      <c r="C710" s="9" t="str">
        <f>IF(D710=0,"-",IF('New Lease Yearly'!$H$4="Yearly",EDATE(C709,12),IF('New Lease Yearly'!$H$4="Quarterly",EDATE(C709,3),EDATE(C709,1))))</f>
        <v>-</v>
      </c>
      <c r="D710" s="54">
        <f>IF(A710&gt;'New Lease Yearly'!$E$4,0,'New Lease Yearly'!$G$4)*((1+$M$4)^(((((IF($H$4="Yearly",ROUNDDOWN(IF(A710-($N$4)&lt;0,0,((A710-($N$4)/(($N$4))))/($N$4)),0),IF($H$4="Monthly",ROUNDDOWN(IF(A710-($N$4*12)&lt;0,0,((A710-(12*$N$4)/((12*$N$4))))/($N$4*12)),0),ROUNDDOWN(IF(A710-($N$4*4)&lt;0,0,((A710-(4*$N$4)/((4*$N$4))))/($N$4*4)),0)))))))))+(IF(A710=$E$4,$J$4,0))</f>
        <v>0</v>
      </c>
      <c r="E710" s="49">
        <f>IF(D710=0,0,1/((1+IF('New Lease Yearly'!$H$4="Yearly",'New Lease Yearly'!$D$4,IF('New Lease Yearly'!$H$4="Quarterly",'New Lease Yearly'!$D$4/4,'New Lease Yearly'!$D$4/12)))^IF($E$17=1,A709,A710)))</f>
        <v>0</v>
      </c>
      <c r="F710" s="55">
        <f t="shared" si="106"/>
        <v>0</v>
      </c>
      <c r="G710" s="56"/>
      <c r="H710" s="38">
        <f t="shared" si="112"/>
        <v>694</v>
      </c>
      <c r="I710" s="9" t="str">
        <f t="shared" si="107"/>
        <v>-</v>
      </c>
      <c r="J710" s="47">
        <f>IF(H710&gt;'New Lease Yearly'!$E$4,0,M709)</f>
        <v>0</v>
      </c>
      <c r="K710" s="47">
        <f>IF(IF('New Lease Yearly'!$H$4="Yearly",J710*'New Lease Yearly'!$D$4,IF('New Lease Yearly'!$H$4="Quarterly",J710*('New Lease Yearly'!$D$4/4),J710*'New Lease Yearly'!$D$4/12))&gt;0,IF('New Lease Yearly'!$H$4="Yearly",J710*'New Lease Yearly'!$D$4,IF('New Lease Yearly'!$H$4="Quarterly",J710*('New Lease Yearly'!$D$4/4),J710*'New Lease Yearly'!$D$4/12)),-L710-J710)</f>
        <v>0</v>
      </c>
      <c r="L710" s="47">
        <f t="shared" si="108"/>
        <v>0</v>
      </c>
      <c r="M710" s="47">
        <f t="shared" si="109"/>
        <v>0</v>
      </c>
      <c r="N710" s="57"/>
      <c r="O710" s="38">
        <v>237</v>
      </c>
      <c r="P710" s="58">
        <f t="shared" si="113"/>
        <v>296944</v>
      </c>
      <c r="Q710" s="47">
        <f t="shared" si="114"/>
        <v>0</v>
      </c>
      <c r="R710" s="47">
        <f>IF(S709&lt;1,0,-'New Lease Yearly'!$K$4/'New Lease Yearly'!$L$4)</f>
        <v>0</v>
      </c>
      <c r="S710" s="47">
        <f t="shared" si="110"/>
        <v>0</v>
      </c>
      <c r="AE710"/>
      <c r="AF710" s="6"/>
    </row>
    <row r="711" spans="1:32" x14ac:dyDescent="0.25">
      <c r="A711" s="53">
        <f t="shared" si="111"/>
        <v>695</v>
      </c>
      <c r="B711" s="29">
        <f t="shared" si="105"/>
        <v>0</v>
      </c>
      <c r="C711" s="9" t="str">
        <f>IF(D711=0,"-",IF('New Lease Yearly'!$H$4="Yearly",EDATE(C710,12),IF('New Lease Yearly'!$H$4="Quarterly",EDATE(C710,3),EDATE(C710,1))))</f>
        <v>-</v>
      </c>
      <c r="D711" s="54">
        <f>IF(A711&gt;'New Lease Yearly'!$E$4,0,'New Lease Yearly'!$G$4)*((1+$M$4)^(((((IF($H$4="Yearly",ROUNDDOWN(IF(A711-($N$4)&lt;0,0,((A711-($N$4)/(($N$4))))/($N$4)),0),IF($H$4="Monthly",ROUNDDOWN(IF(A711-($N$4*12)&lt;0,0,((A711-(12*$N$4)/((12*$N$4))))/($N$4*12)),0),ROUNDDOWN(IF(A711-($N$4*4)&lt;0,0,((A711-(4*$N$4)/((4*$N$4))))/($N$4*4)),0)))))))))+(IF(A711=$E$4,$J$4,0))</f>
        <v>0</v>
      </c>
      <c r="E711" s="49">
        <f>IF(D711=0,0,1/((1+IF('New Lease Yearly'!$H$4="Yearly",'New Lease Yearly'!$D$4,IF('New Lease Yearly'!$H$4="Quarterly",'New Lease Yearly'!$D$4/4,'New Lease Yearly'!$D$4/12)))^IF($E$17=1,A710,A711)))</f>
        <v>0</v>
      </c>
      <c r="F711" s="55">
        <f t="shared" si="106"/>
        <v>0</v>
      </c>
      <c r="G711" s="56"/>
      <c r="H711" s="38">
        <f t="shared" si="112"/>
        <v>695</v>
      </c>
      <c r="I711" s="9" t="str">
        <f t="shared" si="107"/>
        <v>-</v>
      </c>
      <c r="J711" s="47">
        <f>IF(H711&gt;'New Lease Yearly'!$E$4,0,M710)</f>
        <v>0</v>
      </c>
      <c r="K711" s="47">
        <f>IF(IF('New Lease Yearly'!$H$4="Yearly",J711*'New Lease Yearly'!$D$4,IF('New Lease Yearly'!$H$4="Quarterly",J711*('New Lease Yearly'!$D$4/4),J711*'New Lease Yearly'!$D$4/12))&gt;0,IF('New Lease Yearly'!$H$4="Yearly",J711*'New Lease Yearly'!$D$4,IF('New Lease Yearly'!$H$4="Quarterly",J711*('New Lease Yearly'!$D$4/4),J711*'New Lease Yearly'!$D$4/12)),-L711-J711)</f>
        <v>0</v>
      </c>
      <c r="L711" s="47">
        <f t="shared" si="108"/>
        <v>0</v>
      </c>
      <c r="M711" s="47">
        <f t="shared" si="109"/>
        <v>0</v>
      </c>
      <c r="N711" s="57"/>
      <c r="O711" s="38">
        <v>237</v>
      </c>
      <c r="P711" s="58">
        <f t="shared" si="113"/>
        <v>297309</v>
      </c>
      <c r="Q711" s="47">
        <f t="shared" si="114"/>
        <v>0</v>
      </c>
      <c r="R711" s="47">
        <f>IF(S710&lt;1,0,-'New Lease Yearly'!$K$4/'New Lease Yearly'!$L$4)</f>
        <v>0</v>
      </c>
      <c r="S711" s="47">
        <f t="shared" si="110"/>
        <v>0</v>
      </c>
      <c r="AE711"/>
      <c r="AF711" s="6"/>
    </row>
    <row r="712" spans="1:32" x14ac:dyDescent="0.25">
      <c r="A712" s="53">
        <f t="shared" si="111"/>
        <v>696</v>
      </c>
      <c r="B712" s="29">
        <f t="shared" si="105"/>
        <v>0</v>
      </c>
      <c r="C712" s="9" t="str">
        <f>IF(D712=0,"-",IF('New Lease Yearly'!$H$4="Yearly",EDATE(C711,12),IF('New Lease Yearly'!$H$4="Quarterly",EDATE(C711,3),EDATE(C711,1))))</f>
        <v>-</v>
      </c>
      <c r="D712" s="54">
        <f>IF(A712&gt;'New Lease Yearly'!$E$4,0,'New Lease Yearly'!$G$4)*((1+$M$4)^(((((IF($H$4="Yearly",ROUNDDOWN(IF(A712-($N$4)&lt;0,0,((A712-($N$4)/(($N$4))))/($N$4)),0),IF($H$4="Monthly",ROUNDDOWN(IF(A712-($N$4*12)&lt;0,0,((A712-(12*$N$4)/((12*$N$4))))/($N$4*12)),0),ROUNDDOWN(IF(A712-($N$4*4)&lt;0,0,((A712-(4*$N$4)/((4*$N$4))))/($N$4*4)),0)))))))))+(IF(A712=$E$4,$J$4,0))</f>
        <v>0</v>
      </c>
      <c r="E712" s="49">
        <f>IF(D712=0,0,1/((1+IF('New Lease Yearly'!$H$4="Yearly",'New Lease Yearly'!$D$4,IF('New Lease Yearly'!$H$4="Quarterly",'New Lease Yearly'!$D$4/4,'New Lease Yearly'!$D$4/12)))^IF($E$17=1,A711,A712)))</f>
        <v>0</v>
      </c>
      <c r="F712" s="55">
        <f t="shared" si="106"/>
        <v>0</v>
      </c>
      <c r="G712" s="56"/>
      <c r="H712" s="38">
        <f t="shared" si="112"/>
        <v>696</v>
      </c>
      <c r="I712" s="9" t="str">
        <f t="shared" si="107"/>
        <v>-</v>
      </c>
      <c r="J712" s="47">
        <f>IF(H712&gt;'New Lease Yearly'!$E$4,0,M711)</f>
        <v>0</v>
      </c>
      <c r="K712" s="47">
        <f>IF(IF('New Lease Yearly'!$H$4="Yearly",J712*'New Lease Yearly'!$D$4,IF('New Lease Yearly'!$H$4="Quarterly",J712*('New Lease Yearly'!$D$4/4),J712*'New Lease Yearly'!$D$4/12))&gt;0,IF('New Lease Yearly'!$H$4="Yearly",J712*'New Lease Yearly'!$D$4,IF('New Lease Yearly'!$H$4="Quarterly",J712*('New Lease Yearly'!$D$4/4),J712*'New Lease Yearly'!$D$4/12)),-L712-J712)</f>
        <v>0</v>
      </c>
      <c r="L712" s="47">
        <f t="shared" si="108"/>
        <v>0</v>
      </c>
      <c r="M712" s="47">
        <f t="shared" si="109"/>
        <v>0</v>
      </c>
      <c r="N712" s="57"/>
      <c r="O712" s="38">
        <v>237</v>
      </c>
      <c r="P712" s="58">
        <f t="shared" si="113"/>
        <v>297674</v>
      </c>
      <c r="Q712" s="47">
        <f t="shared" si="114"/>
        <v>0</v>
      </c>
      <c r="R712" s="47">
        <f>IF(S711&lt;1,0,-'New Lease Yearly'!$K$4/'New Lease Yearly'!$L$4)</f>
        <v>0</v>
      </c>
      <c r="S712" s="47">
        <f t="shared" si="110"/>
        <v>0</v>
      </c>
      <c r="AE712"/>
      <c r="AF712" s="6"/>
    </row>
    <row r="713" spans="1:32" x14ac:dyDescent="0.25">
      <c r="A713" s="53">
        <f t="shared" si="111"/>
        <v>697</v>
      </c>
      <c r="B713" s="29">
        <f t="shared" si="105"/>
        <v>0</v>
      </c>
      <c r="C713" s="9" t="str">
        <f>IF(D713=0,"-",IF('New Lease Yearly'!$H$4="Yearly",EDATE(C712,12),IF('New Lease Yearly'!$H$4="Quarterly",EDATE(C712,3),EDATE(C712,1))))</f>
        <v>-</v>
      </c>
      <c r="D713" s="54">
        <f>IF(A713&gt;'New Lease Yearly'!$E$4,0,'New Lease Yearly'!$G$4)*((1+$M$4)^(((((IF($H$4="Yearly",ROUNDDOWN(IF(A713-($N$4)&lt;0,0,((A713-($N$4)/(($N$4))))/($N$4)),0),IF($H$4="Monthly",ROUNDDOWN(IF(A713-($N$4*12)&lt;0,0,((A713-(12*$N$4)/((12*$N$4))))/($N$4*12)),0),ROUNDDOWN(IF(A713-($N$4*4)&lt;0,0,((A713-(4*$N$4)/((4*$N$4))))/($N$4*4)),0)))))))))+(IF(A713=$E$4,$J$4,0))</f>
        <v>0</v>
      </c>
      <c r="E713" s="49">
        <f>IF(D713=0,0,1/((1+IF('New Lease Yearly'!$H$4="Yearly",'New Lease Yearly'!$D$4,IF('New Lease Yearly'!$H$4="Quarterly",'New Lease Yearly'!$D$4/4,'New Lease Yearly'!$D$4/12)))^IF($E$17=1,A712,A713)))</f>
        <v>0</v>
      </c>
      <c r="F713" s="55">
        <f t="shared" si="106"/>
        <v>0</v>
      </c>
      <c r="G713" s="56"/>
      <c r="H713" s="38">
        <f t="shared" si="112"/>
        <v>697</v>
      </c>
      <c r="I713" s="9" t="str">
        <f t="shared" si="107"/>
        <v>-</v>
      </c>
      <c r="J713" s="47">
        <f>IF(H713&gt;'New Lease Yearly'!$E$4,0,M712)</f>
        <v>0</v>
      </c>
      <c r="K713" s="47">
        <f>IF(IF('New Lease Yearly'!$H$4="Yearly",J713*'New Lease Yearly'!$D$4,IF('New Lease Yearly'!$H$4="Quarterly",J713*('New Lease Yearly'!$D$4/4),J713*'New Lease Yearly'!$D$4/12))&gt;0,IF('New Lease Yearly'!$H$4="Yearly",J713*'New Lease Yearly'!$D$4,IF('New Lease Yearly'!$H$4="Quarterly",J713*('New Lease Yearly'!$D$4/4),J713*'New Lease Yearly'!$D$4/12)),-L713-J713)</f>
        <v>0</v>
      </c>
      <c r="L713" s="47">
        <f t="shared" si="108"/>
        <v>0</v>
      </c>
      <c r="M713" s="47">
        <f t="shared" si="109"/>
        <v>0</v>
      </c>
      <c r="N713" s="57"/>
      <c r="O713" s="38">
        <v>237</v>
      </c>
      <c r="P713" s="58">
        <f t="shared" si="113"/>
        <v>298039</v>
      </c>
      <c r="Q713" s="47">
        <f t="shared" si="114"/>
        <v>0</v>
      </c>
      <c r="R713" s="47">
        <f>IF(S712&lt;1,0,-'New Lease Yearly'!$K$4/'New Lease Yearly'!$L$4)</f>
        <v>0</v>
      </c>
      <c r="S713" s="47">
        <f t="shared" si="110"/>
        <v>0</v>
      </c>
      <c r="AE713"/>
      <c r="AF713" s="6"/>
    </row>
    <row r="714" spans="1:32" x14ac:dyDescent="0.25">
      <c r="A714" s="53">
        <f t="shared" si="111"/>
        <v>698</v>
      </c>
      <c r="B714" s="29">
        <f t="shared" si="105"/>
        <v>0</v>
      </c>
      <c r="C714" s="9" t="str">
        <f>IF(D714=0,"-",IF('New Lease Yearly'!$H$4="Yearly",EDATE(C713,12),IF('New Lease Yearly'!$H$4="Quarterly",EDATE(C713,3),EDATE(C713,1))))</f>
        <v>-</v>
      </c>
      <c r="D714" s="54">
        <f>IF(A714&gt;'New Lease Yearly'!$E$4,0,'New Lease Yearly'!$G$4)*((1+$M$4)^(((((IF($H$4="Yearly",ROUNDDOWN(IF(A714-($N$4)&lt;0,0,((A714-($N$4)/(($N$4))))/($N$4)),0),IF($H$4="Monthly",ROUNDDOWN(IF(A714-($N$4*12)&lt;0,0,((A714-(12*$N$4)/((12*$N$4))))/($N$4*12)),0),ROUNDDOWN(IF(A714-($N$4*4)&lt;0,0,((A714-(4*$N$4)/((4*$N$4))))/($N$4*4)),0)))))))))+(IF(A714=$E$4,$J$4,0))</f>
        <v>0</v>
      </c>
      <c r="E714" s="49">
        <f>IF(D714=0,0,1/((1+IF('New Lease Yearly'!$H$4="Yearly",'New Lease Yearly'!$D$4,IF('New Lease Yearly'!$H$4="Quarterly",'New Lease Yearly'!$D$4/4,'New Lease Yearly'!$D$4/12)))^IF($E$17=1,A713,A714)))</f>
        <v>0</v>
      </c>
      <c r="F714" s="55">
        <f t="shared" si="106"/>
        <v>0</v>
      </c>
      <c r="G714" s="56"/>
      <c r="H714" s="38">
        <f t="shared" si="112"/>
        <v>698</v>
      </c>
      <c r="I714" s="9" t="str">
        <f t="shared" si="107"/>
        <v>-</v>
      </c>
      <c r="J714" s="47">
        <f>IF(H714&gt;'New Lease Yearly'!$E$4,0,M713)</f>
        <v>0</v>
      </c>
      <c r="K714" s="47">
        <f>IF(IF('New Lease Yearly'!$H$4="Yearly",J714*'New Lease Yearly'!$D$4,IF('New Lease Yearly'!$H$4="Quarterly",J714*('New Lease Yearly'!$D$4/4),J714*'New Lease Yearly'!$D$4/12))&gt;0,IF('New Lease Yearly'!$H$4="Yearly",J714*'New Lease Yearly'!$D$4,IF('New Lease Yearly'!$H$4="Quarterly",J714*('New Lease Yearly'!$D$4/4),J714*'New Lease Yearly'!$D$4/12)),-L714-J714)</f>
        <v>0</v>
      </c>
      <c r="L714" s="47">
        <f t="shared" si="108"/>
        <v>0</v>
      </c>
      <c r="M714" s="47">
        <f t="shared" si="109"/>
        <v>0</v>
      </c>
      <c r="N714" s="57"/>
      <c r="O714" s="38">
        <v>237</v>
      </c>
      <c r="P714" s="58">
        <f t="shared" si="113"/>
        <v>298405</v>
      </c>
      <c r="Q714" s="47">
        <f t="shared" si="114"/>
        <v>0</v>
      </c>
      <c r="R714" s="47">
        <f>IF(S713&lt;1,0,-'New Lease Yearly'!$K$4/'New Lease Yearly'!$L$4)</f>
        <v>0</v>
      </c>
      <c r="S714" s="47">
        <f t="shared" si="110"/>
        <v>0</v>
      </c>
      <c r="AE714"/>
      <c r="AF714" s="6"/>
    </row>
    <row r="715" spans="1:32" x14ac:dyDescent="0.25">
      <c r="A715" s="53">
        <f t="shared" si="111"/>
        <v>699</v>
      </c>
      <c r="B715" s="29">
        <f t="shared" si="105"/>
        <v>0</v>
      </c>
      <c r="C715" s="9" t="str">
        <f>IF(D715=0,"-",IF('New Lease Yearly'!$H$4="Yearly",EDATE(C714,12),IF('New Lease Yearly'!$H$4="Quarterly",EDATE(C714,3),EDATE(C714,1))))</f>
        <v>-</v>
      </c>
      <c r="D715" s="54">
        <f>IF(A715&gt;'New Lease Yearly'!$E$4,0,'New Lease Yearly'!$G$4)*((1+$M$4)^(((((IF($H$4="Yearly",ROUNDDOWN(IF(A715-($N$4)&lt;0,0,((A715-($N$4)/(($N$4))))/($N$4)),0),IF($H$4="Monthly",ROUNDDOWN(IF(A715-($N$4*12)&lt;0,0,((A715-(12*$N$4)/((12*$N$4))))/($N$4*12)),0),ROUNDDOWN(IF(A715-($N$4*4)&lt;0,0,((A715-(4*$N$4)/((4*$N$4))))/($N$4*4)),0)))))))))+(IF(A715=$E$4,$J$4,0))</f>
        <v>0</v>
      </c>
      <c r="E715" s="49">
        <f>IF(D715=0,0,1/((1+IF('New Lease Yearly'!$H$4="Yearly",'New Lease Yearly'!$D$4,IF('New Lease Yearly'!$H$4="Quarterly",'New Lease Yearly'!$D$4/4,'New Lease Yearly'!$D$4/12)))^IF($E$17=1,A714,A715)))</f>
        <v>0</v>
      </c>
      <c r="F715" s="55">
        <f t="shared" si="106"/>
        <v>0</v>
      </c>
      <c r="G715" s="56"/>
      <c r="H715" s="38">
        <f t="shared" si="112"/>
        <v>699</v>
      </c>
      <c r="I715" s="9" t="str">
        <f t="shared" si="107"/>
        <v>-</v>
      </c>
      <c r="J715" s="47">
        <f>IF(H715&gt;'New Lease Yearly'!$E$4,0,M714)</f>
        <v>0</v>
      </c>
      <c r="K715" s="47">
        <f>IF(IF('New Lease Yearly'!$H$4="Yearly",J715*'New Lease Yearly'!$D$4,IF('New Lease Yearly'!$H$4="Quarterly",J715*('New Lease Yearly'!$D$4/4),J715*'New Lease Yearly'!$D$4/12))&gt;0,IF('New Lease Yearly'!$H$4="Yearly",J715*'New Lease Yearly'!$D$4,IF('New Lease Yearly'!$H$4="Quarterly",J715*('New Lease Yearly'!$D$4/4),J715*'New Lease Yearly'!$D$4/12)),-L715-J715)</f>
        <v>0</v>
      </c>
      <c r="L715" s="47">
        <f t="shared" si="108"/>
        <v>0</v>
      </c>
      <c r="M715" s="47">
        <f t="shared" si="109"/>
        <v>0</v>
      </c>
      <c r="N715" s="57"/>
      <c r="O715" s="38">
        <v>237</v>
      </c>
      <c r="P715" s="58">
        <f t="shared" si="113"/>
        <v>298770</v>
      </c>
      <c r="Q715" s="47">
        <f t="shared" si="114"/>
        <v>0</v>
      </c>
      <c r="R715" s="47">
        <f>IF(S714&lt;1,0,-'New Lease Yearly'!$K$4/'New Lease Yearly'!$L$4)</f>
        <v>0</v>
      </c>
      <c r="S715" s="47">
        <f t="shared" si="110"/>
        <v>0</v>
      </c>
      <c r="AE715"/>
      <c r="AF715" s="6"/>
    </row>
    <row r="716" spans="1:32" x14ac:dyDescent="0.25">
      <c r="A716" s="53">
        <f t="shared" si="111"/>
        <v>700</v>
      </c>
      <c r="B716" s="29">
        <f t="shared" si="105"/>
        <v>0</v>
      </c>
      <c r="C716" s="9" t="str">
        <f>IF(D716=0,"-",IF('New Lease Yearly'!$H$4="Yearly",EDATE(C715,12),IF('New Lease Yearly'!$H$4="Quarterly",EDATE(C715,3),EDATE(C715,1))))</f>
        <v>-</v>
      </c>
      <c r="D716" s="54">
        <f>IF(A716&gt;'New Lease Yearly'!$E$4,0,'New Lease Yearly'!$G$4)*((1+$M$4)^(((((IF($H$4="Yearly",ROUNDDOWN(IF(A716-($N$4)&lt;0,0,((A716-($N$4)/(($N$4))))/($N$4)),0),IF($H$4="Monthly",ROUNDDOWN(IF(A716-($N$4*12)&lt;0,0,((A716-(12*$N$4)/((12*$N$4))))/($N$4*12)),0),ROUNDDOWN(IF(A716-($N$4*4)&lt;0,0,((A716-(4*$N$4)/((4*$N$4))))/($N$4*4)),0)))))))))+(IF(A716=$E$4,$J$4,0))</f>
        <v>0</v>
      </c>
      <c r="E716" s="49">
        <f>IF(D716=0,0,1/((1+IF('New Lease Yearly'!$H$4="Yearly",'New Lease Yearly'!$D$4,IF('New Lease Yearly'!$H$4="Quarterly",'New Lease Yearly'!$D$4/4,'New Lease Yearly'!$D$4/12)))^IF($E$17=1,A715,A716)))</f>
        <v>0</v>
      </c>
      <c r="F716" s="55">
        <f t="shared" si="106"/>
        <v>0</v>
      </c>
      <c r="G716" s="56"/>
      <c r="H716" s="38">
        <f t="shared" si="112"/>
        <v>700</v>
      </c>
      <c r="I716" s="9" t="str">
        <f t="shared" si="107"/>
        <v>-</v>
      </c>
      <c r="J716" s="47">
        <f>IF(H716&gt;'New Lease Yearly'!$E$4,0,M715)</f>
        <v>0</v>
      </c>
      <c r="K716" s="47">
        <f>IF(IF('New Lease Yearly'!$H$4="Yearly",J716*'New Lease Yearly'!$D$4,IF('New Lease Yearly'!$H$4="Quarterly",J716*('New Lease Yearly'!$D$4/4),J716*'New Lease Yearly'!$D$4/12))&gt;0,IF('New Lease Yearly'!$H$4="Yearly",J716*'New Lease Yearly'!$D$4,IF('New Lease Yearly'!$H$4="Quarterly",J716*('New Lease Yearly'!$D$4/4),J716*'New Lease Yearly'!$D$4/12)),-L716-J716)</f>
        <v>0</v>
      </c>
      <c r="L716" s="47">
        <f t="shared" si="108"/>
        <v>0</v>
      </c>
      <c r="M716" s="47">
        <f t="shared" si="109"/>
        <v>0</v>
      </c>
      <c r="N716" s="57"/>
      <c r="O716" s="38">
        <v>237</v>
      </c>
      <c r="P716" s="58">
        <f t="shared" si="113"/>
        <v>299135</v>
      </c>
      <c r="Q716" s="47">
        <f t="shared" si="114"/>
        <v>0</v>
      </c>
      <c r="R716" s="47">
        <f>IF(S715&lt;1,0,-'New Lease Yearly'!$K$4/'New Lease Yearly'!$L$4)</f>
        <v>0</v>
      </c>
      <c r="S716" s="47">
        <f t="shared" si="110"/>
        <v>0</v>
      </c>
      <c r="AE716"/>
      <c r="AF716" s="6"/>
    </row>
    <row r="717" spans="1:32" x14ac:dyDescent="0.25">
      <c r="A717" s="53">
        <f t="shared" si="111"/>
        <v>701</v>
      </c>
      <c r="B717" s="29">
        <f t="shared" si="105"/>
        <v>0</v>
      </c>
      <c r="C717" s="9" t="str">
        <f>IF(D717=0,"-",IF('New Lease Yearly'!$H$4="Yearly",EDATE(C716,12),IF('New Lease Yearly'!$H$4="Quarterly",EDATE(C716,3),EDATE(C716,1))))</f>
        <v>-</v>
      </c>
      <c r="D717" s="54">
        <f>IF(A717&gt;'New Lease Yearly'!$E$4,0,'New Lease Yearly'!$G$4)*((1+$M$4)^(((((IF($H$4="Yearly",ROUNDDOWN(IF(A717-($N$4)&lt;0,0,((A717-($N$4)/(($N$4))))/($N$4)),0),IF($H$4="Monthly",ROUNDDOWN(IF(A717-($N$4*12)&lt;0,0,((A717-(12*$N$4)/((12*$N$4))))/($N$4*12)),0),ROUNDDOWN(IF(A717-($N$4*4)&lt;0,0,((A717-(4*$N$4)/((4*$N$4))))/($N$4*4)),0)))))))))+(IF(A717=$E$4,$J$4,0))</f>
        <v>0</v>
      </c>
      <c r="E717" s="49">
        <f>IF(D717=0,0,1/((1+IF('New Lease Yearly'!$H$4="Yearly",'New Lease Yearly'!$D$4,IF('New Lease Yearly'!$H$4="Quarterly",'New Lease Yearly'!$D$4/4,'New Lease Yearly'!$D$4/12)))^IF($E$17=1,A716,A717)))</f>
        <v>0</v>
      </c>
      <c r="F717" s="55">
        <f t="shared" si="106"/>
        <v>0</v>
      </c>
      <c r="G717" s="56"/>
      <c r="H717" s="38">
        <f t="shared" si="112"/>
        <v>701</v>
      </c>
      <c r="I717" s="9" t="str">
        <f t="shared" si="107"/>
        <v>-</v>
      </c>
      <c r="J717" s="47">
        <f>IF(H717&gt;'New Lease Yearly'!$E$4,0,M716)</f>
        <v>0</v>
      </c>
      <c r="K717" s="47">
        <f>IF(IF('New Lease Yearly'!$H$4="Yearly",J717*'New Lease Yearly'!$D$4,IF('New Lease Yearly'!$H$4="Quarterly",J717*('New Lease Yearly'!$D$4/4),J717*'New Lease Yearly'!$D$4/12))&gt;0,IF('New Lease Yearly'!$H$4="Yearly",J717*'New Lease Yearly'!$D$4,IF('New Lease Yearly'!$H$4="Quarterly",J717*('New Lease Yearly'!$D$4/4),J717*'New Lease Yearly'!$D$4/12)),-L717-J717)</f>
        <v>0</v>
      </c>
      <c r="L717" s="47">
        <f t="shared" si="108"/>
        <v>0</v>
      </c>
      <c r="M717" s="47">
        <f t="shared" si="109"/>
        <v>0</v>
      </c>
      <c r="N717" s="57"/>
      <c r="O717" s="38">
        <v>237</v>
      </c>
      <c r="P717" s="58">
        <f t="shared" si="113"/>
        <v>299500</v>
      </c>
      <c r="Q717" s="47">
        <f t="shared" si="114"/>
        <v>0</v>
      </c>
      <c r="R717" s="47">
        <f>IF(S716&lt;1,0,-'New Lease Yearly'!$K$4/'New Lease Yearly'!$L$4)</f>
        <v>0</v>
      </c>
      <c r="S717" s="47">
        <f t="shared" si="110"/>
        <v>0</v>
      </c>
      <c r="AE717"/>
      <c r="AF717" s="6"/>
    </row>
    <row r="718" spans="1:32" x14ac:dyDescent="0.25">
      <c r="A718" s="53">
        <f t="shared" si="111"/>
        <v>702</v>
      </c>
      <c r="B718" s="29">
        <f t="shared" si="105"/>
        <v>0</v>
      </c>
      <c r="C718" s="9" t="str">
        <f>IF(D718=0,"-",IF('New Lease Yearly'!$H$4="Yearly",EDATE(C717,12),IF('New Lease Yearly'!$H$4="Quarterly",EDATE(C717,3),EDATE(C717,1))))</f>
        <v>-</v>
      </c>
      <c r="D718" s="54">
        <f>IF(A718&gt;'New Lease Yearly'!$E$4,0,'New Lease Yearly'!$G$4)*((1+$M$4)^(((((IF($H$4="Yearly",ROUNDDOWN(IF(A718-($N$4)&lt;0,0,((A718-($N$4)/(($N$4))))/($N$4)),0),IF($H$4="Monthly",ROUNDDOWN(IF(A718-($N$4*12)&lt;0,0,((A718-(12*$N$4)/((12*$N$4))))/($N$4*12)),0),ROUNDDOWN(IF(A718-($N$4*4)&lt;0,0,((A718-(4*$N$4)/((4*$N$4))))/($N$4*4)),0)))))))))+(IF(A718=$E$4,$J$4,0))</f>
        <v>0</v>
      </c>
      <c r="E718" s="49">
        <f>IF(D718=0,0,1/((1+IF('New Lease Yearly'!$H$4="Yearly",'New Lease Yearly'!$D$4,IF('New Lease Yearly'!$H$4="Quarterly",'New Lease Yearly'!$D$4/4,'New Lease Yearly'!$D$4/12)))^IF($E$17=1,A717,A718)))</f>
        <v>0</v>
      </c>
      <c r="F718" s="55">
        <f t="shared" si="106"/>
        <v>0</v>
      </c>
      <c r="G718" s="56"/>
      <c r="H718" s="38">
        <f t="shared" si="112"/>
        <v>702</v>
      </c>
      <c r="I718" s="9" t="str">
        <f t="shared" si="107"/>
        <v>-</v>
      </c>
      <c r="J718" s="47">
        <f>IF(H718&gt;'New Lease Yearly'!$E$4,0,M717)</f>
        <v>0</v>
      </c>
      <c r="K718" s="47">
        <f>IF(IF('New Lease Yearly'!$H$4="Yearly",J718*'New Lease Yearly'!$D$4,IF('New Lease Yearly'!$H$4="Quarterly",J718*('New Lease Yearly'!$D$4/4),J718*'New Lease Yearly'!$D$4/12))&gt;0,IF('New Lease Yearly'!$H$4="Yearly",J718*'New Lease Yearly'!$D$4,IF('New Lease Yearly'!$H$4="Quarterly",J718*('New Lease Yearly'!$D$4/4),J718*'New Lease Yearly'!$D$4/12)),-L718-J718)</f>
        <v>0</v>
      </c>
      <c r="L718" s="47">
        <f t="shared" si="108"/>
        <v>0</v>
      </c>
      <c r="M718" s="47">
        <f t="shared" si="109"/>
        <v>0</v>
      </c>
      <c r="N718" s="57"/>
      <c r="O718" s="38">
        <v>237</v>
      </c>
      <c r="P718" s="58">
        <f t="shared" si="113"/>
        <v>299866</v>
      </c>
      <c r="Q718" s="47">
        <f t="shared" si="114"/>
        <v>0</v>
      </c>
      <c r="R718" s="47">
        <f>IF(S717&lt;1,0,-'New Lease Yearly'!$K$4/'New Lease Yearly'!$L$4)</f>
        <v>0</v>
      </c>
      <c r="S718" s="47">
        <f t="shared" si="110"/>
        <v>0</v>
      </c>
      <c r="AE718"/>
      <c r="AF718" s="6"/>
    </row>
    <row r="719" spans="1:32" x14ac:dyDescent="0.25">
      <c r="A719" s="53">
        <f t="shared" si="111"/>
        <v>703</v>
      </c>
      <c r="B719" s="29">
        <f t="shared" si="105"/>
        <v>0</v>
      </c>
      <c r="C719" s="9" t="str">
        <f>IF(D719=0,"-",IF('New Lease Yearly'!$H$4="Yearly",EDATE(C718,12),IF('New Lease Yearly'!$H$4="Quarterly",EDATE(C718,3),EDATE(C718,1))))</f>
        <v>-</v>
      </c>
      <c r="D719" s="54">
        <f>IF(A719&gt;'New Lease Yearly'!$E$4,0,'New Lease Yearly'!$G$4)*((1+$M$4)^(((((IF($H$4="Yearly",ROUNDDOWN(IF(A719-($N$4)&lt;0,0,((A719-($N$4)/(($N$4))))/($N$4)),0),IF($H$4="Monthly",ROUNDDOWN(IF(A719-($N$4*12)&lt;0,0,((A719-(12*$N$4)/((12*$N$4))))/($N$4*12)),0),ROUNDDOWN(IF(A719-($N$4*4)&lt;0,0,((A719-(4*$N$4)/((4*$N$4))))/($N$4*4)),0)))))))))+(IF(A719=$E$4,$J$4,0))</f>
        <v>0</v>
      </c>
      <c r="E719" s="49">
        <f>IF(D719=0,0,1/((1+IF('New Lease Yearly'!$H$4="Yearly",'New Lease Yearly'!$D$4,IF('New Lease Yearly'!$H$4="Quarterly",'New Lease Yearly'!$D$4/4,'New Lease Yearly'!$D$4/12)))^IF($E$17=1,A718,A719)))</f>
        <v>0</v>
      </c>
      <c r="F719" s="55">
        <f t="shared" si="106"/>
        <v>0</v>
      </c>
      <c r="G719" s="56"/>
      <c r="H719" s="38">
        <f t="shared" si="112"/>
        <v>703</v>
      </c>
      <c r="I719" s="9" t="str">
        <f t="shared" si="107"/>
        <v>-</v>
      </c>
      <c r="J719" s="47">
        <f>IF(H719&gt;'New Lease Yearly'!$E$4,0,M718)</f>
        <v>0</v>
      </c>
      <c r="K719" s="47">
        <f>IF(IF('New Lease Yearly'!$H$4="Yearly",J719*'New Lease Yearly'!$D$4,IF('New Lease Yearly'!$H$4="Quarterly",J719*('New Lease Yearly'!$D$4/4),J719*'New Lease Yearly'!$D$4/12))&gt;0,IF('New Lease Yearly'!$H$4="Yearly",J719*'New Lease Yearly'!$D$4,IF('New Lease Yearly'!$H$4="Quarterly",J719*('New Lease Yearly'!$D$4/4),J719*'New Lease Yearly'!$D$4/12)),-L719-J719)</f>
        <v>0</v>
      </c>
      <c r="L719" s="47">
        <f t="shared" si="108"/>
        <v>0</v>
      </c>
      <c r="M719" s="47">
        <f t="shared" si="109"/>
        <v>0</v>
      </c>
      <c r="N719" s="57"/>
      <c r="O719" s="38">
        <v>237</v>
      </c>
      <c r="P719" s="58">
        <f t="shared" si="113"/>
        <v>300231</v>
      </c>
      <c r="Q719" s="47">
        <f t="shared" si="114"/>
        <v>0</v>
      </c>
      <c r="R719" s="47">
        <f>IF(S718&lt;1,0,-'New Lease Yearly'!$K$4/'New Lease Yearly'!$L$4)</f>
        <v>0</v>
      </c>
      <c r="S719" s="47">
        <f t="shared" si="110"/>
        <v>0</v>
      </c>
      <c r="AE719"/>
      <c r="AF719" s="6"/>
    </row>
    <row r="720" spans="1:32" x14ac:dyDescent="0.25">
      <c r="A720" s="53">
        <f t="shared" si="111"/>
        <v>704</v>
      </c>
      <c r="B720" s="29">
        <f t="shared" si="105"/>
        <v>0</v>
      </c>
      <c r="C720" s="9" t="str">
        <f>IF(D720=0,"-",IF('New Lease Yearly'!$H$4="Yearly",EDATE(C719,12),IF('New Lease Yearly'!$H$4="Quarterly",EDATE(C719,3),EDATE(C719,1))))</f>
        <v>-</v>
      </c>
      <c r="D720" s="54">
        <f>IF(A720&gt;'New Lease Yearly'!$E$4,0,'New Lease Yearly'!$G$4)*((1+$M$4)^(((((IF($H$4="Yearly",ROUNDDOWN(IF(A720-($N$4)&lt;0,0,((A720-($N$4)/(($N$4))))/($N$4)),0),IF($H$4="Monthly",ROUNDDOWN(IF(A720-($N$4*12)&lt;0,0,((A720-(12*$N$4)/((12*$N$4))))/($N$4*12)),0),ROUNDDOWN(IF(A720-($N$4*4)&lt;0,0,((A720-(4*$N$4)/((4*$N$4))))/($N$4*4)),0)))))))))+(IF(A720=$E$4,$J$4,0))</f>
        <v>0</v>
      </c>
      <c r="E720" s="49">
        <f>IF(D720=0,0,1/((1+IF('New Lease Yearly'!$H$4="Yearly",'New Lease Yearly'!$D$4,IF('New Lease Yearly'!$H$4="Quarterly",'New Lease Yearly'!$D$4/4,'New Lease Yearly'!$D$4/12)))^IF($E$17=1,A719,A720)))</f>
        <v>0</v>
      </c>
      <c r="F720" s="55">
        <f t="shared" si="106"/>
        <v>0</v>
      </c>
      <c r="G720" s="56"/>
      <c r="H720" s="38">
        <f t="shared" si="112"/>
        <v>704</v>
      </c>
      <c r="I720" s="9" t="str">
        <f t="shared" si="107"/>
        <v>-</v>
      </c>
      <c r="J720" s="47">
        <f>IF(H720&gt;'New Lease Yearly'!$E$4,0,M719)</f>
        <v>0</v>
      </c>
      <c r="K720" s="47">
        <f>IF(IF('New Lease Yearly'!$H$4="Yearly",J720*'New Lease Yearly'!$D$4,IF('New Lease Yearly'!$H$4="Quarterly",J720*('New Lease Yearly'!$D$4/4),J720*'New Lease Yearly'!$D$4/12))&gt;0,IF('New Lease Yearly'!$H$4="Yearly",J720*'New Lease Yearly'!$D$4,IF('New Lease Yearly'!$H$4="Quarterly",J720*('New Lease Yearly'!$D$4/4),J720*'New Lease Yearly'!$D$4/12)),-L720-J720)</f>
        <v>0</v>
      </c>
      <c r="L720" s="47">
        <f t="shared" si="108"/>
        <v>0</v>
      </c>
      <c r="M720" s="47">
        <f t="shared" si="109"/>
        <v>0</v>
      </c>
      <c r="N720" s="57"/>
      <c r="O720" s="38">
        <v>237</v>
      </c>
      <c r="P720" s="58">
        <f t="shared" si="113"/>
        <v>300596</v>
      </c>
      <c r="Q720" s="47">
        <f t="shared" si="114"/>
        <v>0</v>
      </c>
      <c r="R720" s="47">
        <f>IF(S719&lt;1,0,-'New Lease Yearly'!$K$4/'New Lease Yearly'!$L$4)</f>
        <v>0</v>
      </c>
      <c r="S720" s="47">
        <f t="shared" si="110"/>
        <v>0</v>
      </c>
      <c r="AE720"/>
      <c r="AF720" s="6"/>
    </row>
    <row r="721" spans="1:32" x14ac:dyDescent="0.25">
      <c r="A721" s="53">
        <f t="shared" si="111"/>
        <v>705</v>
      </c>
      <c r="B721" s="29">
        <f t="shared" ref="B721:B784" si="115">IF(C721="-",0,YEAR(C721))</f>
        <v>0</v>
      </c>
      <c r="C721" s="9" t="str">
        <f>IF(D721=0,"-",IF('New Lease Yearly'!$H$4="Yearly",EDATE(C720,12),IF('New Lease Yearly'!$H$4="Quarterly",EDATE(C720,3),EDATE(C720,1))))</f>
        <v>-</v>
      </c>
      <c r="D721" s="54">
        <f>IF(A721&gt;'New Lease Yearly'!$E$4,0,'New Lease Yearly'!$G$4)*((1+$M$4)^(((((IF($H$4="Yearly",ROUNDDOWN(IF(A721-($N$4)&lt;0,0,((A721-($N$4)/(($N$4))))/($N$4)),0),IF($H$4="Monthly",ROUNDDOWN(IF(A721-($N$4*12)&lt;0,0,((A721-(12*$N$4)/((12*$N$4))))/($N$4*12)),0),ROUNDDOWN(IF(A721-($N$4*4)&lt;0,0,((A721-(4*$N$4)/((4*$N$4))))/($N$4*4)),0)))))))))+(IF(A721=$E$4,$J$4,0))</f>
        <v>0</v>
      </c>
      <c r="E721" s="49">
        <f>IF(D721=0,0,1/((1+IF('New Lease Yearly'!$H$4="Yearly",'New Lease Yearly'!$D$4,IF('New Lease Yearly'!$H$4="Quarterly",'New Lease Yearly'!$D$4/4,'New Lease Yearly'!$D$4/12)))^IF($E$17=1,A720,A721)))</f>
        <v>0</v>
      </c>
      <c r="F721" s="55">
        <f t="shared" ref="F721:F784" si="116">D721*E721</f>
        <v>0</v>
      </c>
      <c r="G721" s="56"/>
      <c r="H721" s="38">
        <f t="shared" si="112"/>
        <v>705</v>
      </c>
      <c r="I721" s="9" t="str">
        <f t="shared" ref="I721:I784" si="117">C721</f>
        <v>-</v>
      </c>
      <c r="J721" s="47">
        <f>IF(H721&gt;'New Lease Yearly'!$E$4,0,M720)</f>
        <v>0</v>
      </c>
      <c r="K721" s="47">
        <f>IF(IF('New Lease Yearly'!$H$4="Yearly",J721*'New Lease Yearly'!$D$4,IF('New Lease Yearly'!$H$4="Quarterly",J721*('New Lease Yearly'!$D$4/4),J721*'New Lease Yearly'!$D$4/12))&gt;0,IF('New Lease Yearly'!$H$4="Yearly",J721*'New Lease Yearly'!$D$4,IF('New Lease Yearly'!$H$4="Quarterly",J721*('New Lease Yearly'!$D$4/4),J721*'New Lease Yearly'!$D$4/12)),-L721-J721)</f>
        <v>0</v>
      </c>
      <c r="L721" s="47">
        <f t="shared" si="108"/>
        <v>0</v>
      </c>
      <c r="M721" s="47">
        <f t="shared" si="109"/>
        <v>0</v>
      </c>
      <c r="N721" s="57"/>
      <c r="O721" s="38">
        <v>237</v>
      </c>
      <c r="P721" s="58">
        <f t="shared" si="113"/>
        <v>300961</v>
      </c>
      <c r="Q721" s="47">
        <f t="shared" si="114"/>
        <v>0</v>
      </c>
      <c r="R721" s="47">
        <f>IF(S720&lt;1,0,-'New Lease Yearly'!$K$4/'New Lease Yearly'!$L$4)</f>
        <v>0</v>
      </c>
      <c r="S721" s="47">
        <f t="shared" si="110"/>
        <v>0</v>
      </c>
      <c r="AE721"/>
      <c r="AF721" s="6"/>
    </row>
    <row r="722" spans="1:32" x14ac:dyDescent="0.25">
      <c r="A722" s="53">
        <f t="shared" si="111"/>
        <v>706</v>
      </c>
      <c r="B722" s="29">
        <f t="shared" si="115"/>
        <v>0</v>
      </c>
      <c r="C722" s="9" t="str">
        <f>IF(D722=0,"-",IF('New Lease Yearly'!$H$4="Yearly",EDATE(C721,12),IF('New Lease Yearly'!$H$4="Quarterly",EDATE(C721,3),EDATE(C721,1))))</f>
        <v>-</v>
      </c>
      <c r="D722" s="54">
        <f>IF(A722&gt;'New Lease Yearly'!$E$4,0,'New Lease Yearly'!$G$4)*((1+$M$4)^(((((IF($H$4="Yearly",ROUNDDOWN(IF(A722-($N$4)&lt;0,0,((A722-($N$4)/(($N$4))))/($N$4)),0),IF($H$4="Monthly",ROUNDDOWN(IF(A722-($N$4*12)&lt;0,0,((A722-(12*$N$4)/((12*$N$4))))/($N$4*12)),0),ROUNDDOWN(IF(A722-($N$4*4)&lt;0,0,((A722-(4*$N$4)/((4*$N$4))))/($N$4*4)),0)))))))))+(IF(A722=$E$4,$J$4,0))</f>
        <v>0</v>
      </c>
      <c r="E722" s="49">
        <f>IF(D722=0,0,1/((1+IF('New Lease Yearly'!$H$4="Yearly",'New Lease Yearly'!$D$4,IF('New Lease Yearly'!$H$4="Quarterly",'New Lease Yearly'!$D$4/4,'New Lease Yearly'!$D$4/12)))^IF($E$17=1,A721,A722)))</f>
        <v>0</v>
      </c>
      <c r="F722" s="55">
        <f t="shared" si="116"/>
        <v>0</v>
      </c>
      <c r="G722" s="56"/>
      <c r="H722" s="38">
        <f t="shared" si="112"/>
        <v>706</v>
      </c>
      <c r="I722" s="9" t="str">
        <f t="shared" si="117"/>
        <v>-</v>
      </c>
      <c r="J722" s="47">
        <f>IF(H722&gt;'New Lease Yearly'!$E$4,0,M721)</f>
        <v>0</v>
      </c>
      <c r="K722" s="47">
        <f>IF(IF('New Lease Yearly'!$H$4="Yearly",J722*'New Lease Yearly'!$D$4,IF('New Lease Yearly'!$H$4="Quarterly",J722*('New Lease Yearly'!$D$4/4),J722*'New Lease Yearly'!$D$4/12))&gt;0,IF('New Lease Yearly'!$H$4="Yearly",J722*'New Lease Yearly'!$D$4,IF('New Lease Yearly'!$H$4="Quarterly",J722*('New Lease Yearly'!$D$4/4),J722*'New Lease Yearly'!$D$4/12)),-L722-J722)</f>
        <v>0</v>
      </c>
      <c r="L722" s="47">
        <f t="shared" ref="L722:L785" si="118">D722</f>
        <v>0</v>
      </c>
      <c r="M722" s="47">
        <f t="shared" ref="M722:M785" si="119">J722+K722-L722</f>
        <v>0</v>
      </c>
      <c r="N722" s="57"/>
      <c r="O722" s="38">
        <v>237</v>
      </c>
      <c r="P722" s="58">
        <f t="shared" si="113"/>
        <v>301327</v>
      </c>
      <c r="Q722" s="47">
        <f t="shared" si="114"/>
        <v>0</v>
      </c>
      <c r="R722" s="47">
        <f>IF(S721&lt;1,0,-'New Lease Yearly'!$K$4/'New Lease Yearly'!$L$4)</f>
        <v>0</v>
      </c>
      <c r="S722" s="47">
        <f t="shared" ref="S722:S785" si="120">IF(S721&lt;1,0,SUM(Q722:R722))</f>
        <v>0</v>
      </c>
      <c r="AE722"/>
      <c r="AF722" s="6"/>
    </row>
    <row r="723" spans="1:32" x14ac:dyDescent="0.25">
      <c r="A723" s="53">
        <f t="shared" ref="A723:A786" si="121">A722+1</f>
        <v>707</v>
      </c>
      <c r="B723" s="29">
        <f t="shared" si="115"/>
        <v>0</v>
      </c>
      <c r="C723" s="9" t="str">
        <f>IF(D723=0,"-",IF('New Lease Yearly'!$H$4="Yearly",EDATE(C722,12),IF('New Lease Yearly'!$H$4="Quarterly",EDATE(C722,3),EDATE(C722,1))))</f>
        <v>-</v>
      </c>
      <c r="D723" s="54">
        <f>IF(A723&gt;'New Lease Yearly'!$E$4,0,'New Lease Yearly'!$G$4)*((1+$M$4)^(((((IF($H$4="Yearly",ROUNDDOWN(IF(A723-($N$4)&lt;0,0,((A723-($N$4)/(($N$4))))/($N$4)),0),IF($H$4="Monthly",ROUNDDOWN(IF(A723-($N$4*12)&lt;0,0,((A723-(12*$N$4)/((12*$N$4))))/($N$4*12)),0),ROUNDDOWN(IF(A723-($N$4*4)&lt;0,0,((A723-(4*$N$4)/((4*$N$4))))/($N$4*4)),0)))))))))+(IF(A723=$E$4,$J$4,0))</f>
        <v>0</v>
      </c>
      <c r="E723" s="49">
        <f>IF(D723=0,0,1/((1+IF('New Lease Yearly'!$H$4="Yearly",'New Lease Yearly'!$D$4,IF('New Lease Yearly'!$H$4="Quarterly",'New Lease Yearly'!$D$4/4,'New Lease Yearly'!$D$4/12)))^IF($E$17=1,A722,A723)))</f>
        <v>0</v>
      </c>
      <c r="F723" s="55">
        <f t="shared" si="116"/>
        <v>0</v>
      </c>
      <c r="G723" s="56"/>
      <c r="H723" s="38">
        <f t="shared" ref="H723:H786" si="122">H722+1</f>
        <v>707</v>
      </c>
      <c r="I723" s="9" t="str">
        <f t="shared" si="117"/>
        <v>-</v>
      </c>
      <c r="J723" s="47">
        <f>IF(H723&gt;'New Lease Yearly'!$E$4,0,M722)</f>
        <v>0</v>
      </c>
      <c r="K723" s="47">
        <f>IF(IF('New Lease Yearly'!$H$4="Yearly",J723*'New Lease Yearly'!$D$4,IF('New Lease Yearly'!$H$4="Quarterly",J723*('New Lease Yearly'!$D$4/4),J723*'New Lease Yearly'!$D$4/12))&gt;0,IF('New Lease Yearly'!$H$4="Yearly",J723*'New Lease Yearly'!$D$4,IF('New Lease Yearly'!$H$4="Quarterly",J723*('New Lease Yearly'!$D$4/4),J723*'New Lease Yearly'!$D$4/12)),-L723-J723)</f>
        <v>0</v>
      </c>
      <c r="L723" s="47">
        <f t="shared" si="118"/>
        <v>0</v>
      </c>
      <c r="M723" s="47">
        <f t="shared" si="119"/>
        <v>0</v>
      </c>
      <c r="N723" s="57"/>
      <c r="O723" s="38">
        <v>237</v>
      </c>
      <c r="P723" s="58">
        <f t="shared" ref="P723:P786" si="123">DATE(YEAR(P722)+1,MONTH(P722),DAY(P722))</f>
        <v>301692</v>
      </c>
      <c r="Q723" s="47">
        <f t="shared" ref="Q723:Q786" si="124">S722</f>
        <v>0</v>
      </c>
      <c r="R723" s="47">
        <f>IF(S722&lt;1,0,-'New Lease Yearly'!$K$4/'New Lease Yearly'!$L$4)</f>
        <v>0</v>
      </c>
      <c r="S723" s="47">
        <f t="shared" si="120"/>
        <v>0</v>
      </c>
      <c r="AE723"/>
      <c r="AF723" s="6"/>
    </row>
    <row r="724" spans="1:32" x14ac:dyDescent="0.25">
      <c r="A724" s="53">
        <f t="shared" si="121"/>
        <v>708</v>
      </c>
      <c r="B724" s="29">
        <f t="shared" si="115"/>
        <v>0</v>
      </c>
      <c r="C724" s="9" t="str">
        <f>IF(D724=0,"-",IF('New Lease Yearly'!$H$4="Yearly",EDATE(C723,12),IF('New Lease Yearly'!$H$4="Quarterly",EDATE(C723,3),EDATE(C723,1))))</f>
        <v>-</v>
      </c>
      <c r="D724" s="54">
        <f>IF(A724&gt;'New Lease Yearly'!$E$4,0,'New Lease Yearly'!$G$4)*((1+$M$4)^(((((IF($H$4="Yearly",ROUNDDOWN(IF(A724-($N$4)&lt;0,0,((A724-($N$4)/(($N$4))))/($N$4)),0),IF($H$4="Monthly",ROUNDDOWN(IF(A724-($N$4*12)&lt;0,0,((A724-(12*$N$4)/((12*$N$4))))/($N$4*12)),0),ROUNDDOWN(IF(A724-($N$4*4)&lt;0,0,((A724-(4*$N$4)/((4*$N$4))))/($N$4*4)),0)))))))))+(IF(A724=$E$4,$J$4,0))</f>
        <v>0</v>
      </c>
      <c r="E724" s="49">
        <f>IF(D724=0,0,1/((1+IF('New Lease Yearly'!$H$4="Yearly",'New Lease Yearly'!$D$4,IF('New Lease Yearly'!$H$4="Quarterly",'New Lease Yearly'!$D$4/4,'New Lease Yearly'!$D$4/12)))^IF($E$17=1,A723,A724)))</f>
        <v>0</v>
      </c>
      <c r="F724" s="55">
        <f t="shared" si="116"/>
        <v>0</v>
      </c>
      <c r="G724" s="56"/>
      <c r="H724" s="38">
        <f t="shared" si="122"/>
        <v>708</v>
      </c>
      <c r="I724" s="9" t="str">
        <f t="shared" si="117"/>
        <v>-</v>
      </c>
      <c r="J724" s="47">
        <f>IF(H724&gt;'New Lease Yearly'!$E$4,0,M723)</f>
        <v>0</v>
      </c>
      <c r="K724" s="47">
        <f>IF(IF('New Lease Yearly'!$H$4="Yearly",J724*'New Lease Yearly'!$D$4,IF('New Lease Yearly'!$H$4="Quarterly",J724*('New Lease Yearly'!$D$4/4),J724*'New Lease Yearly'!$D$4/12))&gt;0,IF('New Lease Yearly'!$H$4="Yearly",J724*'New Lease Yearly'!$D$4,IF('New Lease Yearly'!$H$4="Quarterly",J724*('New Lease Yearly'!$D$4/4),J724*'New Lease Yearly'!$D$4/12)),-L724-J724)</f>
        <v>0</v>
      </c>
      <c r="L724" s="47">
        <f t="shared" si="118"/>
        <v>0</v>
      </c>
      <c r="M724" s="47">
        <f t="shared" si="119"/>
        <v>0</v>
      </c>
      <c r="N724" s="57"/>
      <c r="O724" s="38">
        <v>237</v>
      </c>
      <c r="P724" s="58">
        <f t="shared" si="123"/>
        <v>302057</v>
      </c>
      <c r="Q724" s="47">
        <f t="shared" si="124"/>
        <v>0</v>
      </c>
      <c r="R724" s="47">
        <f>IF(S723&lt;1,0,-'New Lease Yearly'!$K$4/'New Lease Yearly'!$L$4)</f>
        <v>0</v>
      </c>
      <c r="S724" s="47">
        <f t="shared" si="120"/>
        <v>0</v>
      </c>
      <c r="AE724"/>
      <c r="AF724" s="6"/>
    </row>
    <row r="725" spans="1:32" x14ac:dyDescent="0.25">
      <c r="A725" s="53">
        <f t="shared" si="121"/>
        <v>709</v>
      </c>
      <c r="B725" s="29">
        <f t="shared" si="115"/>
        <v>0</v>
      </c>
      <c r="C725" s="9" t="str">
        <f>IF(D725=0,"-",IF('New Lease Yearly'!$H$4="Yearly",EDATE(C724,12),IF('New Lease Yearly'!$H$4="Quarterly",EDATE(C724,3),EDATE(C724,1))))</f>
        <v>-</v>
      </c>
      <c r="D725" s="54">
        <f>IF(A725&gt;'New Lease Yearly'!$E$4,0,'New Lease Yearly'!$G$4)*((1+$M$4)^(((((IF($H$4="Yearly",ROUNDDOWN(IF(A725-($N$4)&lt;0,0,((A725-($N$4)/(($N$4))))/($N$4)),0),IF($H$4="Monthly",ROUNDDOWN(IF(A725-($N$4*12)&lt;0,0,((A725-(12*$N$4)/((12*$N$4))))/($N$4*12)),0),ROUNDDOWN(IF(A725-($N$4*4)&lt;0,0,((A725-(4*$N$4)/((4*$N$4))))/($N$4*4)),0)))))))))+(IF(A725=$E$4,$J$4,0))</f>
        <v>0</v>
      </c>
      <c r="E725" s="49">
        <f>IF(D725=0,0,1/((1+IF('New Lease Yearly'!$H$4="Yearly",'New Lease Yearly'!$D$4,IF('New Lease Yearly'!$H$4="Quarterly",'New Lease Yearly'!$D$4/4,'New Lease Yearly'!$D$4/12)))^IF($E$17=1,A724,A725)))</f>
        <v>0</v>
      </c>
      <c r="F725" s="55">
        <f t="shared" si="116"/>
        <v>0</v>
      </c>
      <c r="G725" s="56"/>
      <c r="H725" s="38">
        <f t="shared" si="122"/>
        <v>709</v>
      </c>
      <c r="I725" s="9" t="str">
        <f t="shared" si="117"/>
        <v>-</v>
      </c>
      <c r="J725" s="47">
        <f>IF(H725&gt;'New Lease Yearly'!$E$4,0,M724)</f>
        <v>0</v>
      </c>
      <c r="K725" s="47">
        <f>IF(IF('New Lease Yearly'!$H$4="Yearly",J725*'New Lease Yearly'!$D$4,IF('New Lease Yearly'!$H$4="Quarterly",J725*('New Lease Yearly'!$D$4/4),J725*'New Lease Yearly'!$D$4/12))&gt;0,IF('New Lease Yearly'!$H$4="Yearly",J725*'New Lease Yearly'!$D$4,IF('New Lease Yearly'!$H$4="Quarterly",J725*('New Lease Yearly'!$D$4/4),J725*'New Lease Yearly'!$D$4/12)),-L725-J725)</f>
        <v>0</v>
      </c>
      <c r="L725" s="47">
        <f t="shared" si="118"/>
        <v>0</v>
      </c>
      <c r="M725" s="47">
        <f t="shared" si="119"/>
        <v>0</v>
      </c>
      <c r="N725" s="57"/>
      <c r="O725" s="38">
        <v>237</v>
      </c>
      <c r="P725" s="58">
        <f t="shared" si="123"/>
        <v>302422</v>
      </c>
      <c r="Q725" s="47">
        <f t="shared" si="124"/>
        <v>0</v>
      </c>
      <c r="R725" s="47">
        <f>IF(S724&lt;1,0,-'New Lease Yearly'!$K$4/'New Lease Yearly'!$L$4)</f>
        <v>0</v>
      </c>
      <c r="S725" s="47">
        <f t="shared" si="120"/>
        <v>0</v>
      </c>
      <c r="AE725"/>
      <c r="AF725" s="6"/>
    </row>
    <row r="726" spans="1:32" x14ac:dyDescent="0.25">
      <c r="A726" s="53">
        <f t="shared" si="121"/>
        <v>710</v>
      </c>
      <c r="B726" s="29">
        <f t="shared" si="115"/>
        <v>0</v>
      </c>
      <c r="C726" s="9" t="str">
        <f>IF(D726=0,"-",IF('New Lease Yearly'!$H$4="Yearly",EDATE(C725,12),IF('New Lease Yearly'!$H$4="Quarterly",EDATE(C725,3),EDATE(C725,1))))</f>
        <v>-</v>
      </c>
      <c r="D726" s="54">
        <f>IF(A726&gt;'New Lease Yearly'!$E$4,0,'New Lease Yearly'!$G$4)*((1+$M$4)^(((((IF($H$4="Yearly",ROUNDDOWN(IF(A726-($N$4)&lt;0,0,((A726-($N$4)/(($N$4))))/($N$4)),0),IF($H$4="Monthly",ROUNDDOWN(IF(A726-($N$4*12)&lt;0,0,((A726-(12*$N$4)/((12*$N$4))))/($N$4*12)),0),ROUNDDOWN(IF(A726-($N$4*4)&lt;0,0,((A726-(4*$N$4)/((4*$N$4))))/($N$4*4)),0)))))))))+(IF(A726=$E$4,$J$4,0))</f>
        <v>0</v>
      </c>
      <c r="E726" s="49">
        <f>IF(D726=0,0,1/((1+IF('New Lease Yearly'!$H$4="Yearly",'New Lease Yearly'!$D$4,IF('New Lease Yearly'!$H$4="Quarterly",'New Lease Yearly'!$D$4/4,'New Lease Yearly'!$D$4/12)))^IF($E$17=1,A725,A726)))</f>
        <v>0</v>
      </c>
      <c r="F726" s="55">
        <f t="shared" si="116"/>
        <v>0</v>
      </c>
      <c r="G726" s="56"/>
      <c r="H726" s="38">
        <f t="shared" si="122"/>
        <v>710</v>
      </c>
      <c r="I726" s="9" t="str">
        <f t="shared" si="117"/>
        <v>-</v>
      </c>
      <c r="J726" s="47">
        <f>IF(H726&gt;'New Lease Yearly'!$E$4,0,M725)</f>
        <v>0</v>
      </c>
      <c r="K726" s="47">
        <f>IF(IF('New Lease Yearly'!$H$4="Yearly",J726*'New Lease Yearly'!$D$4,IF('New Lease Yearly'!$H$4="Quarterly",J726*('New Lease Yearly'!$D$4/4),J726*'New Lease Yearly'!$D$4/12))&gt;0,IF('New Lease Yearly'!$H$4="Yearly",J726*'New Lease Yearly'!$D$4,IF('New Lease Yearly'!$H$4="Quarterly",J726*('New Lease Yearly'!$D$4/4),J726*'New Lease Yearly'!$D$4/12)),-L726-J726)</f>
        <v>0</v>
      </c>
      <c r="L726" s="47">
        <f t="shared" si="118"/>
        <v>0</v>
      </c>
      <c r="M726" s="47">
        <f t="shared" si="119"/>
        <v>0</v>
      </c>
      <c r="N726" s="57"/>
      <c r="O726" s="38">
        <v>237</v>
      </c>
      <c r="P726" s="58">
        <f t="shared" si="123"/>
        <v>302788</v>
      </c>
      <c r="Q726" s="47">
        <f t="shared" si="124"/>
        <v>0</v>
      </c>
      <c r="R726" s="47">
        <f>IF(S725&lt;1,0,-'New Lease Yearly'!$K$4/'New Lease Yearly'!$L$4)</f>
        <v>0</v>
      </c>
      <c r="S726" s="47">
        <f t="shared" si="120"/>
        <v>0</v>
      </c>
      <c r="AE726"/>
      <c r="AF726" s="6"/>
    </row>
    <row r="727" spans="1:32" x14ac:dyDescent="0.25">
      <c r="A727" s="53">
        <f t="shared" si="121"/>
        <v>711</v>
      </c>
      <c r="B727" s="29">
        <f t="shared" si="115"/>
        <v>0</v>
      </c>
      <c r="C727" s="9" t="str">
        <f>IF(D727=0,"-",IF('New Lease Yearly'!$H$4="Yearly",EDATE(C726,12),IF('New Lease Yearly'!$H$4="Quarterly",EDATE(C726,3),EDATE(C726,1))))</f>
        <v>-</v>
      </c>
      <c r="D727" s="54">
        <f>IF(A727&gt;'New Lease Yearly'!$E$4,0,'New Lease Yearly'!$G$4)*((1+$M$4)^(((((IF($H$4="Yearly",ROUNDDOWN(IF(A727-($N$4)&lt;0,0,((A727-($N$4)/(($N$4))))/($N$4)),0),IF($H$4="Monthly",ROUNDDOWN(IF(A727-($N$4*12)&lt;0,0,((A727-(12*$N$4)/((12*$N$4))))/($N$4*12)),0),ROUNDDOWN(IF(A727-($N$4*4)&lt;0,0,((A727-(4*$N$4)/((4*$N$4))))/($N$4*4)),0)))))))))+(IF(A727=$E$4,$J$4,0))</f>
        <v>0</v>
      </c>
      <c r="E727" s="49">
        <f>IF(D727=0,0,1/((1+IF('New Lease Yearly'!$H$4="Yearly",'New Lease Yearly'!$D$4,IF('New Lease Yearly'!$H$4="Quarterly",'New Lease Yearly'!$D$4/4,'New Lease Yearly'!$D$4/12)))^IF($E$17=1,A726,A727)))</f>
        <v>0</v>
      </c>
      <c r="F727" s="55">
        <f t="shared" si="116"/>
        <v>0</v>
      </c>
      <c r="G727" s="56"/>
      <c r="H727" s="38">
        <f t="shared" si="122"/>
        <v>711</v>
      </c>
      <c r="I727" s="9" t="str">
        <f t="shared" si="117"/>
        <v>-</v>
      </c>
      <c r="J727" s="47">
        <f>IF(H727&gt;'New Lease Yearly'!$E$4,0,M726)</f>
        <v>0</v>
      </c>
      <c r="K727" s="47">
        <f>IF(IF('New Lease Yearly'!$H$4="Yearly",J727*'New Lease Yearly'!$D$4,IF('New Lease Yearly'!$H$4="Quarterly",J727*('New Lease Yearly'!$D$4/4),J727*'New Lease Yearly'!$D$4/12))&gt;0,IF('New Lease Yearly'!$H$4="Yearly",J727*'New Lease Yearly'!$D$4,IF('New Lease Yearly'!$H$4="Quarterly",J727*('New Lease Yearly'!$D$4/4),J727*'New Lease Yearly'!$D$4/12)),-L727-J727)</f>
        <v>0</v>
      </c>
      <c r="L727" s="47">
        <f t="shared" si="118"/>
        <v>0</v>
      </c>
      <c r="M727" s="47">
        <f t="shared" si="119"/>
        <v>0</v>
      </c>
      <c r="N727" s="57"/>
      <c r="O727" s="38">
        <v>237</v>
      </c>
      <c r="P727" s="58">
        <f t="shared" si="123"/>
        <v>303153</v>
      </c>
      <c r="Q727" s="47">
        <f t="shared" si="124"/>
        <v>0</v>
      </c>
      <c r="R727" s="47">
        <f>IF(S726&lt;1,0,-'New Lease Yearly'!$K$4/'New Lease Yearly'!$L$4)</f>
        <v>0</v>
      </c>
      <c r="S727" s="47">
        <f t="shared" si="120"/>
        <v>0</v>
      </c>
      <c r="AE727"/>
      <c r="AF727" s="6"/>
    </row>
    <row r="728" spans="1:32" x14ac:dyDescent="0.25">
      <c r="A728" s="53">
        <f t="shared" si="121"/>
        <v>712</v>
      </c>
      <c r="B728" s="29">
        <f t="shared" si="115"/>
        <v>0</v>
      </c>
      <c r="C728" s="9" t="str">
        <f>IF(D728=0,"-",IF('New Lease Yearly'!$H$4="Yearly",EDATE(C727,12),IF('New Lease Yearly'!$H$4="Quarterly",EDATE(C727,3),EDATE(C727,1))))</f>
        <v>-</v>
      </c>
      <c r="D728" s="54">
        <f>IF(A728&gt;'New Lease Yearly'!$E$4,0,'New Lease Yearly'!$G$4)*((1+$M$4)^(((((IF($H$4="Yearly",ROUNDDOWN(IF(A728-($N$4)&lt;0,0,((A728-($N$4)/(($N$4))))/($N$4)),0),IF($H$4="Monthly",ROUNDDOWN(IF(A728-($N$4*12)&lt;0,0,((A728-(12*$N$4)/((12*$N$4))))/($N$4*12)),0),ROUNDDOWN(IF(A728-($N$4*4)&lt;0,0,((A728-(4*$N$4)/((4*$N$4))))/($N$4*4)),0)))))))))+(IF(A728=$E$4,$J$4,0))</f>
        <v>0</v>
      </c>
      <c r="E728" s="49">
        <f>IF(D728=0,0,1/((1+IF('New Lease Yearly'!$H$4="Yearly",'New Lease Yearly'!$D$4,IF('New Lease Yearly'!$H$4="Quarterly",'New Lease Yearly'!$D$4/4,'New Lease Yearly'!$D$4/12)))^IF($E$17=1,A727,A728)))</f>
        <v>0</v>
      </c>
      <c r="F728" s="55">
        <f t="shared" si="116"/>
        <v>0</v>
      </c>
      <c r="G728" s="56"/>
      <c r="H728" s="38">
        <f t="shared" si="122"/>
        <v>712</v>
      </c>
      <c r="I728" s="9" t="str">
        <f t="shared" si="117"/>
        <v>-</v>
      </c>
      <c r="J728" s="47">
        <f>IF(H728&gt;'New Lease Yearly'!$E$4,0,M727)</f>
        <v>0</v>
      </c>
      <c r="K728" s="47">
        <f>IF(IF('New Lease Yearly'!$H$4="Yearly",J728*'New Lease Yearly'!$D$4,IF('New Lease Yearly'!$H$4="Quarterly",J728*('New Lease Yearly'!$D$4/4),J728*'New Lease Yearly'!$D$4/12))&gt;0,IF('New Lease Yearly'!$H$4="Yearly",J728*'New Lease Yearly'!$D$4,IF('New Lease Yearly'!$H$4="Quarterly",J728*('New Lease Yearly'!$D$4/4),J728*'New Lease Yearly'!$D$4/12)),-L728-J728)</f>
        <v>0</v>
      </c>
      <c r="L728" s="47">
        <f t="shared" si="118"/>
        <v>0</v>
      </c>
      <c r="M728" s="47">
        <f t="shared" si="119"/>
        <v>0</v>
      </c>
      <c r="N728" s="57"/>
      <c r="O728" s="38">
        <v>237</v>
      </c>
      <c r="P728" s="58">
        <f t="shared" si="123"/>
        <v>303518</v>
      </c>
      <c r="Q728" s="47">
        <f t="shared" si="124"/>
        <v>0</v>
      </c>
      <c r="R728" s="47">
        <f>IF(S727&lt;1,0,-'New Lease Yearly'!$K$4/'New Lease Yearly'!$L$4)</f>
        <v>0</v>
      </c>
      <c r="S728" s="47">
        <f t="shared" si="120"/>
        <v>0</v>
      </c>
      <c r="AE728"/>
      <c r="AF728" s="6"/>
    </row>
    <row r="729" spans="1:32" x14ac:dyDescent="0.25">
      <c r="A729" s="53">
        <f t="shared" si="121"/>
        <v>713</v>
      </c>
      <c r="B729" s="29">
        <f t="shared" si="115"/>
        <v>0</v>
      </c>
      <c r="C729" s="9" t="str">
        <f>IF(D729=0,"-",IF('New Lease Yearly'!$H$4="Yearly",EDATE(C728,12),IF('New Lease Yearly'!$H$4="Quarterly",EDATE(C728,3),EDATE(C728,1))))</f>
        <v>-</v>
      </c>
      <c r="D729" s="54">
        <f>IF(A729&gt;'New Lease Yearly'!$E$4,0,'New Lease Yearly'!$G$4)*((1+$M$4)^(((((IF($H$4="Yearly",ROUNDDOWN(IF(A729-($N$4)&lt;0,0,((A729-($N$4)/(($N$4))))/($N$4)),0),IF($H$4="Monthly",ROUNDDOWN(IF(A729-($N$4*12)&lt;0,0,((A729-(12*$N$4)/((12*$N$4))))/($N$4*12)),0),ROUNDDOWN(IF(A729-($N$4*4)&lt;0,0,((A729-(4*$N$4)/((4*$N$4))))/($N$4*4)),0)))))))))+(IF(A729=$E$4,$J$4,0))</f>
        <v>0</v>
      </c>
      <c r="E729" s="49">
        <f>IF(D729=0,0,1/((1+IF('New Lease Yearly'!$H$4="Yearly",'New Lease Yearly'!$D$4,IF('New Lease Yearly'!$H$4="Quarterly",'New Lease Yearly'!$D$4/4,'New Lease Yearly'!$D$4/12)))^IF($E$17=1,A728,A729)))</f>
        <v>0</v>
      </c>
      <c r="F729" s="55">
        <f t="shared" si="116"/>
        <v>0</v>
      </c>
      <c r="G729" s="56"/>
      <c r="H729" s="38">
        <f t="shared" si="122"/>
        <v>713</v>
      </c>
      <c r="I729" s="9" t="str">
        <f t="shared" si="117"/>
        <v>-</v>
      </c>
      <c r="J729" s="47">
        <f>IF(H729&gt;'New Lease Yearly'!$E$4,0,M728)</f>
        <v>0</v>
      </c>
      <c r="K729" s="47">
        <f>IF(IF('New Lease Yearly'!$H$4="Yearly",J729*'New Lease Yearly'!$D$4,IF('New Lease Yearly'!$H$4="Quarterly",J729*('New Lease Yearly'!$D$4/4),J729*'New Lease Yearly'!$D$4/12))&gt;0,IF('New Lease Yearly'!$H$4="Yearly",J729*'New Lease Yearly'!$D$4,IF('New Lease Yearly'!$H$4="Quarterly",J729*('New Lease Yearly'!$D$4/4),J729*'New Lease Yearly'!$D$4/12)),-L729-J729)</f>
        <v>0</v>
      </c>
      <c r="L729" s="47">
        <f t="shared" si="118"/>
        <v>0</v>
      </c>
      <c r="M729" s="47">
        <f t="shared" si="119"/>
        <v>0</v>
      </c>
      <c r="N729" s="57"/>
      <c r="O729" s="38">
        <v>237</v>
      </c>
      <c r="P729" s="58">
        <f t="shared" si="123"/>
        <v>303883</v>
      </c>
      <c r="Q729" s="47">
        <f t="shared" si="124"/>
        <v>0</v>
      </c>
      <c r="R729" s="47">
        <f>IF(S728&lt;1,0,-'New Lease Yearly'!$K$4/'New Lease Yearly'!$L$4)</f>
        <v>0</v>
      </c>
      <c r="S729" s="47">
        <f t="shared" si="120"/>
        <v>0</v>
      </c>
      <c r="AE729"/>
      <c r="AF729" s="6"/>
    </row>
    <row r="730" spans="1:32" x14ac:dyDescent="0.25">
      <c r="A730" s="53">
        <f t="shared" si="121"/>
        <v>714</v>
      </c>
      <c r="B730" s="29">
        <f t="shared" si="115"/>
        <v>0</v>
      </c>
      <c r="C730" s="9" t="str">
        <f>IF(D730=0,"-",IF('New Lease Yearly'!$H$4="Yearly",EDATE(C729,12),IF('New Lease Yearly'!$H$4="Quarterly",EDATE(C729,3),EDATE(C729,1))))</f>
        <v>-</v>
      </c>
      <c r="D730" s="54">
        <f>IF(A730&gt;'New Lease Yearly'!$E$4,0,'New Lease Yearly'!$G$4)*((1+$M$4)^(((((IF($H$4="Yearly",ROUNDDOWN(IF(A730-($N$4)&lt;0,0,((A730-($N$4)/(($N$4))))/($N$4)),0),IF($H$4="Monthly",ROUNDDOWN(IF(A730-($N$4*12)&lt;0,0,((A730-(12*$N$4)/((12*$N$4))))/($N$4*12)),0),ROUNDDOWN(IF(A730-($N$4*4)&lt;0,0,((A730-(4*$N$4)/((4*$N$4))))/($N$4*4)),0)))))))))+(IF(A730=$E$4,$J$4,0))</f>
        <v>0</v>
      </c>
      <c r="E730" s="49">
        <f>IF(D730=0,0,1/((1+IF('New Lease Yearly'!$H$4="Yearly",'New Lease Yearly'!$D$4,IF('New Lease Yearly'!$H$4="Quarterly",'New Lease Yearly'!$D$4/4,'New Lease Yearly'!$D$4/12)))^IF($E$17=1,A729,A730)))</f>
        <v>0</v>
      </c>
      <c r="F730" s="55">
        <f t="shared" si="116"/>
        <v>0</v>
      </c>
      <c r="G730" s="56"/>
      <c r="H730" s="38">
        <f t="shared" si="122"/>
        <v>714</v>
      </c>
      <c r="I730" s="9" t="str">
        <f t="shared" si="117"/>
        <v>-</v>
      </c>
      <c r="J730" s="47">
        <f>IF(H730&gt;'New Lease Yearly'!$E$4,0,M729)</f>
        <v>0</v>
      </c>
      <c r="K730" s="47">
        <f>IF(IF('New Lease Yearly'!$H$4="Yearly",J730*'New Lease Yearly'!$D$4,IF('New Lease Yearly'!$H$4="Quarterly",J730*('New Lease Yearly'!$D$4/4),J730*'New Lease Yearly'!$D$4/12))&gt;0,IF('New Lease Yearly'!$H$4="Yearly",J730*'New Lease Yearly'!$D$4,IF('New Lease Yearly'!$H$4="Quarterly",J730*('New Lease Yearly'!$D$4/4),J730*'New Lease Yearly'!$D$4/12)),-L730-J730)</f>
        <v>0</v>
      </c>
      <c r="L730" s="47">
        <f t="shared" si="118"/>
        <v>0</v>
      </c>
      <c r="M730" s="47">
        <f t="shared" si="119"/>
        <v>0</v>
      </c>
      <c r="N730" s="57"/>
      <c r="O730" s="38">
        <v>237</v>
      </c>
      <c r="P730" s="58">
        <f t="shared" si="123"/>
        <v>304249</v>
      </c>
      <c r="Q730" s="47">
        <f t="shared" si="124"/>
        <v>0</v>
      </c>
      <c r="R730" s="47">
        <f>IF(S729&lt;1,0,-'New Lease Yearly'!$K$4/'New Lease Yearly'!$L$4)</f>
        <v>0</v>
      </c>
      <c r="S730" s="47">
        <f t="shared" si="120"/>
        <v>0</v>
      </c>
      <c r="AE730"/>
      <c r="AF730" s="6"/>
    </row>
    <row r="731" spans="1:32" x14ac:dyDescent="0.25">
      <c r="A731" s="53">
        <f t="shared" si="121"/>
        <v>715</v>
      </c>
      <c r="B731" s="29">
        <f t="shared" si="115"/>
        <v>0</v>
      </c>
      <c r="C731" s="9" t="str">
        <f>IF(D731=0,"-",IF('New Lease Yearly'!$H$4="Yearly",EDATE(C730,12),IF('New Lease Yearly'!$H$4="Quarterly",EDATE(C730,3),EDATE(C730,1))))</f>
        <v>-</v>
      </c>
      <c r="D731" s="54">
        <f>IF(A731&gt;'New Lease Yearly'!$E$4,0,'New Lease Yearly'!$G$4)*((1+$M$4)^(((((IF($H$4="Yearly",ROUNDDOWN(IF(A731-($N$4)&lt;0,0,((A731-($N$4)/(($N$4))))/($N$4)),0),IF($H$4="Monthly",ROUNDDOWN(IF(A731-($N$4*12)&lt;0,0,((A731-(12*$N$4)/((12*$N$4))))/($N$4*12)),0),ROUNDDOWN(IF(A731-($N$4*4)&lt;0,0,((A731-(4*$N$4)/((4*$N$4))))/($N$4*4)),0)))))))))+(IF(A731=$E$4,$J$4,0))</f>
        <v>0</v>
      </c>
      <c r="E731" s="49">
        <f>IF(D731=0,0,1/((1+IF('New Lease Yearly'!$H$4="Yearly",'New Lease Yearly'!$D$4,IF('New Lease Yearly'!$H$4="Quarterly",'New Lease Yearly'!$D$4/4,'New Lease Yearly'!$D$4/12)))^IF($E$17=1,A730,A731)))</f>
        <v>0</v>
      </c>
      <c r="F731" s="55">
        <f t="shared" si="116"/>
        <v>0</v>
      </c>
      <c r="G731" s="56"/>
      <c r="H731" s="38">
        <f t="shared" si="122"/>
        <v>715</v>
      </c>
      <c r="I731" s="9" t="str">
        <f t="shared" si="117"/>
        <v>-</v>
      </c>
      <c r="J731" s="47">
        <f>IF(H731&gt;'New Lease Yearly'!$E$4,0,M730)</f>
        <v>0</v>
      </c>
      <c r="K731" s="47">
        <f>IF(IF('New Lease Yearly'!$H$4="Yearly",J731*'New Lease Yearly'!$D$4,IF('New Lease Yearly'!$H$4="Quarterly",J731*('New Lease Yearly'!$D$4/4),J731*'New Lease Yearly'!$D$4/12))&gt;0,IF('New Lease Yearly'!$H$4="Yearly",J731*'New Lease Yearly'!$D$4,IF('New Lease Yearly'!$H$4="Quarterly",J731*('New Lease Yearly'!$D$4/4),J731*'New Lease Yearly'!$D$4/12)),-L731-J731)</f>
        <v>0</v>
      </c>
      <c r="L731" s="47">
        <f t="shared" si="118"/>
        <v>0</v>
      </c>
      <c r="M731" s="47">
        <f t="shared" si="119"/>
        <v>0</v>
      </c>
      <c r="N731" s="57"/>
      <c r="O731" s="38">
        <v>237</v>
      </c>
      <c r="P731" s="58">
        <f t="shared" si="123"/>
        <v>304614</v>
      </c>
      <c r="Q731" s="47">
        <f t="shared" si="124"/>
        <v>0</v>
      </c>
      <c r="R731" s="47">
        <f>IF(S730&lt;1,0,-'New Lease Yearly'!$K$4/'New Lease Yearly'!$L$4)</f>
        <v>0</v>
      </c>
      <c r="S731" s="47">
        <f t="shared" si="120"/>
        <v>0</v>
      </c>
      <c r="AE731"/>
      <c r="AF731" s="6"/>
    </row>
    <row r="732" spans="1:32" x14ac:dyDescent="0.25">
      <c r="A732" s="53">
        <f t="shared" si="121"/>
        <v>716</v>
      </c>
      <c r="B732" s="29">
        <f t="shared" si="115"/>
        <v>0</v>
      </c>
      <c r="C732" s="9" t="str">
        <f>IF(D732=0,"-",IF('New Lease Yearly'!$H$4="Yearly",EDATE(C731,12),IF('New Lease Yearly'!$H$4="Quarterly",EDATE(C731,3),EDATE(C731,1))))</f>
        <v>-</v>
      </c>
      <c r="D732" s="54">
        <f>IF(A732&gt;'New Lease Yearly'!$E$4,0,'New Lease Yearly'!$G$4)*((1+$M$4)^(((((IF($H$4="Yearly",ROUNDDOWN(IF(A732-($N$4)&lt;0,0,((A732-($N$4)/(($N$4))))/($N$4)),0),IF($H$4="Monthly",ROUNDDOWN(IF(A732-($N$4*12)&lt;0,0,((A732-(12*$N$4)/((12*$N$4))))/($N$4*12)),0),ROUNDDOWN(IF(A732-($N$4*4)&lt;0,0,((A732-(4*$N$4)/((4*$N$4))))/($N$4*4)),0)))))))))+(IF(A732=$E$4,$J$4,0))</f>
        <v>0</v>
      </c>
      <c r="E732" s="49">
        <f>IF(D732=0,0,1/((1+IF('New Lease Yearly'!$H$4="Yearly",'New Lease Yearly'!$D$4,IF('New Lease Yearly'!$H$4="Quarterly",'New Lease Yearly'!$D$4/4,'New Lease Yearly'!$D$4/12)))^IF($E$17=1,A731,A732)))</f>
        <v>0</v>
      </c>
      <c r="F732" s="55">
        <f t="shared" si="116"/>
        <v>0</v>
      </c>
      <c r="G732" s="56"/>
      <c r="H732" s="38">
        <f t="shared" si="122"/>
        <v>716</v>
      </c>
      <c r="I732" s="9" t="str">
        <f t="shared" si="117"/>
        <v>-</v>
      </c>
      <c r="J732" s="47">
        <f>IF(H732&gt;'New Lease Yearly'!$E$4,0,M731)</f>
        <v>0</v>
      </c>
      <c r="K732" s="47">
        <f>IF(IF('New Lease Yearly'!$H$4="Yearly",J732*'New Lease Yearly'!$D$4,IF('New Lease Yearly'!$H$4="Quarterly",J732*('New Lease Yearly'!$D$4/4),J732*'New Lease Yearly'!$D$4/12))&gt;0,IF('New Lease Yearly'!$H$4="Yearly",J732*'New Lease Yearly'!$D$4,IF('New Lease Yearly'!$H$4="Quarterly",J732*('New Lease Yearly'!$D$4/4),J732*'New Lease Yearly'!$D$4/12)),-L732-J732)</f>
        <v>0</v>
      </c>
      <c r="L732" s="47">
        <f t="shared" si="118"/>
        <v>0</v>
      </c>
      <c r="M732" s="47">
        <f t="shared" si="119"/>
        <v>0</v>
      </c>
      <c r="N732" s="57"/>
      <c r="O732" s="38">
        <v>237</v>
      </c>
      <c r="P732" s="58">
        <f t="shared" si="123"/>
        <v>304979</v>
      </c>
      <c r="Q732" s="47">
        <f t="shared" si="124"/>
        <v>0</v>
      </c>
      <c r="R732" s="47">
        <f>IF(S731&lt;1,0,-'New Lease Yearly'!$K$4/'New Lease Yearly'!$L$4)</f>
        <v>0</v>
      </c>
      <c r="S732" s="47">
        <f t="shared" si="120"/>
        <v>0</v>
      </c>
      <c r="AE732"/>
      <c r="AF732" s="6"/>
    </row>
    <row r="733" spans="1:32" x14ac:dyDescent="0.25">
      <c r="A733" s="53">
        <f t="shared" si="121"/>
        <v>717</v>
      </c>
      <c r="B733" s="29">
        <f t="shared" si="115"/>
        <v>0</v>
      </c>
      <c r="C733" s="9" t="str">
        <f>IF(D733=0,"-",IF('New Lease Yearly'!$H$4="Yearly",EDATE(C732,12),IF('New Lease Yearly'!$H$4="Quarterly",EDATE(C732,3),EDATE(C732,1))))</f>
        <v>-</v>
      </c>
      <c r="D733" s="54">
        <f>IF(A733&gt;'New Lease Yearly'!$E$4,0,'New Lease Yearly'!$G$4)*((1+$M$4)^(((((IF($H$4="Yearly",ROUNDDOWN(IF(A733-($N$4)&lt;0,0,((A733-($N$4)/(($N$4))))/($N$4)),0),IF($H$4="Monthly",ROUNDDOWN(IF(A733-($N$4*12)&lt;0,0,((A733-(12*$N$4)/((12*$N$4))))/($N$4*12)),0),ROUNDDOWN(IF(A733-($N$4*4)&lt;0,0,((A733-(4*$N$4)/((4*$N$4))))/($N$4*4)),0)))))))))+(IF(A733=$E$4,$J$4,0))</f>
        <v>0</v>
      </c>
      <c r="E733" s="49">
        <f>IF(D733=0,0,1/((1+IF('New Lease Yearly'!$H$4="Yearly",'New Lease Yearly'!$D$4,IF('New Lease Yearly'!$H$4="Quarterly",'New Lease Yearly'!$D$4/4,'New Lease Yearly'!$D$4/12)))^IF($E$17=1,A732,A733)))</f>
        <v>0</v>
      </c>
      <c r="F733" s="55">
        <f t="shared" si="116"/>
        <v>0</v>
      </c>
      <c r="G733" s="56"/>
      <c r="H733" s="38">
        <f t="shared" si="122"/>
        <v>717</v>
      </c>
      <c r="I733" s="9" t="str">
        <f t="shared" si="117"/>
        <v>-</v>
      </c>
      <c r="J733" s="47">
        <f>IF(H733&gt;'New Lease Yearly'!$E$4,0,M732)</f>
        <v>0</v>
      </c>
      <c r="K733" s="47">
        <f>IF(IF('New Lease Yearly'!$H$4="Yearly",J733*'New Lease Yearly'!$D$4,IF('New Lease Yearly'!$H$4="Quarterly",J733*('New Lease Yearly'!$D$4/4),J733*'New Lease Yearly'!$D$4/12))&gt;0,IF('New Lease Yearly'!$H$4="Yearly",J733*'New Lease Yearly'!$D$4,IF('New Lease Yearly'!$H$4="Quarterly",J733*('New Lease Yearly'!$D$4/4),J733*'New Lease Yearly'!$D$4/12)),-L733-J733)</f>
        <v>0</v>
      </c>
      <c r="L733" s="47">
        <f t="shared" si="118"/>
        <v>0</v>
      </c>
      <c r="M733" s="47">
        <f t="shared" si="119"/>
        <v>0</v>
      </c>
      <c r="N733" s="57"/>
      <c r="O733" s="38">
        <v>237</v>
      </c>
      <c r="P733" s="58">
        <f t="shared" si="123"/>
        <v>305344</v>
      </c>
      <c r="Q733" s="47">
        <f t="shared" si="124"/>
        <v>0</v>
      </c>
      <c r="R733" s="47">
        <f>IF(S732&lt;1,0,-'New Lease Yearly'!$K$4/'New Lease Yearly'!$L$4)</f>
        <v>0</v>
      </c>
      <c r="S733" s="47">
        <f t="shared" si="120"/>
        <v>0</v>
      </c>
      <c r="AE733"/>
      <c r="AF733" s="6"/>
    </row>
    <row r="734" spans="1:32" x14ac:dyDescent="0.25">
      <c r="A734" s="53">
        <f t="shared" si="121"/>
        <v>718</v>
      </c>
      <c r="B734" s="29">
        <f t="shared" si="115"/>
        <v>0</v>
      </c>
      <c r="C734" s="9" t="str">
        <f>IF(D734=0,"-",IF('New Lease Yearly'!$H$4="Yearly",EDATE(C733,12),IF('New Lease Yearly'!$H$4="Quarterly",EDATE(C733,3),EDATE(C733,1))))</f>
        <v>-</v>
      </c>
      <c r="D734" s="54">
        <f>IF(A734&gt;'New Lease Yearly'!$E$4,0,'New Lease Yearly'!$G$4)*((1+$M$4)^(((((IF($H$4="Yearly",ROUNDDOWN(IF(A734-($N$4)&lt;0,0,((A734-($N$4)/(($N$4))))/($N$4)),0),IF($H$4="Monthly",ROUNDDOWN(IF(A734-($N$4*12)&lt;0,0,((A734-(12*$N$4)/((12*$N$4))))/($N$4*12)),0),ROUNDDOWN(IF(A734-($N$4*4)&lt;0,0,((A734-(4*$N$4)/((4*$N$4))))/($N$4*4)),0)))))))))+(IF(A734=$E$4,$J$4,0))</f>
        <v>0</v>
      </c>
      <c r="E734" s="49">
        <f>IF(D734=0,0,1/((1+IF('New Lease Yearly'!$H$4="Yearly",'New Lease Yearly'!$D$4,IF('New Lease Yearly'!$H$4="Quarterly",'New Lease Yearly'!$D$4/4,'New Lease Yearly'!$D$4/12)))^IF($E$17=1,A733,A734)))</f>
        <v>0</v>
      </c>
      <c r="F734" s="55">
        <f t="shared" si="116"/>
        <v>0</v>
      </c>
      <c r="G734" s="56"/>
      <c r="H734" s="38">
        <f t="shared" si="122"/>
        <v>718</v>
      </c>
      <c r="I734" s="9" t="str">
        <f t="shared" si="117"/>
        <v>-</v>
      </c>
      <c r="J734" s="47">
        <f>IF(H734&gt;'New Lease Yearly'!$E$4,0,M733)</f>
        <v>0</v>
      </c>
      <c r="K734" s="47">
        <f>IF(IF('New Lease Yearly'!$H$4="Yearly",J734*'New Lease Yearly'!$D$4,IF('New Lease Yearly'!$H$4="Quarterly",J734*('New Lease Yearly'!$D$4/4),J734*'New Lease Yearly'!$D$4/12))&gt;0,IF('New Lease Yearly'!$H$4="Yearly",J734*'New Lease Yearly'!$D$4,IF('New Lease Yearly'!$H$4="Quarterly",J734*('New Lease Yearly'!$D$4/4),J734*'New Lease Yearly'!$D$4/12)),-L734-J734)</f>
        <v>0</v>
      </c>
      <c r="L734" s="47">
        <f t="shared" si="118"/>
        <v>0</v>
      </c>
      <c r="M734" s="47">
        <f t="shared" si="119"/>
        <v>0</v>
      </c>
      <c r="N734" s="57"/>
      <c r="O734" s="38">
        <v>237</v>
      </c>
      <c r="P734" s="58">
        <f t="shared" si="123"/>
        <v>305710</v>
      </c>
      <c r="Q734" s="47">
        <f t="shared" si="124"/>
        <v>0</v>
      </c>
      <c r="R734" s="47">
        <f>IF(S733&lt;1,0,-'New Lease Yearly'!$K$4/'New Lease Yearly'!$L$4)</f>
        <v>0</v>
      </c>
      <c r="S734" s="47">
        <f t="shared" si="120"/>
        <v>0</v>
      </c>
      <c r="AE734"/>
      <c r="AF734" s="6"/>
    </row>
    <row r="735" spans="1:32" x14ac:dyDescent="0.25">
      <c r="A735" s="53">
        <f t="shared" si="121"/>
        <v>719</v>
      </c>
      <c r="B735" s="29">
        <f t="shared" si="115"/>
        <v>0</v>
      </c>
      <c r="C735" s="9" t="str">
        <f>IF(D735=0,"-",IF('New Lease Yearly'!$H$4="Yearly",EDATE(C734,12),IF('New Lease Yearly'!$H$4="Quarterly",EDATE(C734,3),EDATE(C734,1))))</f>
        <v>-</v>
      </c>
      <c r="D735" s="54">
        <f>IF(A735&gt;'New Lease Yearly'!$E$4,0,'New Lease Yearly'!$G$4)*((1+$M$4)^(((((IF($H$4="Yearly",ROUNDDOWN(IF(A735-($N$4)&lt;0,0,((A735-($N$4)/(($N$4))))/($N$4)),0),IF($H$4="Monthly",ROUNDDOWN(IF(A735-($N$4*12)&lt;0,0,((A735-(12*$N$4)/((12*$N$4))))/($N$4*12)),0),ROUNDDOWN(IF(A735-($N$4*4)&lt;0,0,((A735-(4*$N$4)/((4*$N$4))))/($N$4*4)),0)))))))))+(IF(A735=$E$4,$J$4,0))</f>
        <v>0</v>
      </c>
      <c r="E735" s="49">
        <f>IF(D735=0,0,1/((1+IF('New Lease Yearly'!$H$4="Yearly",'New Lease Yearly'!$D$4,IF('New Lease Yearly'!$H$4="Quarterly",'New Lease Yearly'!$D$4/4,'New Lease Yearly'!$D$4/12)))^IF($E$17=1,A734,A735)))</f>
        <v>0</v>
      </c>
      <c r="F735" s="55">
        <f t="shared" si="116"/>
        <v>0</v>
      </c>
      <c r="G735" s="56"/>
      <c r="H735" s="38">
        <f t="shared" si="122"/>
        <v>719</v>
      </c>
      <c r="I735" s="9" t="str">
        <f t="shared" si="117"/>
        <v>-</v>
      </c>
      <c r="J735" s="47">
        <f>IF(H735&gt;'New Lease Yearly'!$E$4,0,M734)</f>
        <v>0</v>
      </c>
      <c r="K735" s="47">
        <f>IF(IF('New Lease Yearly'!$H$4="Yearly",J735*'New Lease Yearly'!$D$4,IF('New Lease Yearly'!$H$4="Quarterly",J735*('New Lease Yearly'!$D$4/4),J735*'New Lease Yearly'!$D$4/12))&gt;0,IF('New Lease Yearly'!$H$4="Yearly",J735*'New Lease Yearly'!$D$4,IF('New Lease Yearly'!$H$4="Quarterly",J735*('New Lease Yearly'!$D$4/4),J735*'New Lease Yearly'!$D$4/12)),-L735-J735)</f>
        <v>0</v>
      </c>
      <c r="L735" s="47">
        <f t="shared" si="118"/>
        <v>0</v>
      </c>
      <c r="M735" s="47">
        <f t="shared" si="119"/>
        <v>0</v>
      </c>
      <c r="N735" s="57"/>
      <c r="O735" s="38">
        <v>237</v>
      </c>
      <c r="P735" s="58">
        <f t="shared" si="123"/>
        <v>306075</v>
      </c>
      <c r="Q735" s="47">
        <f t="shared" si="124"/>
        <v>0</v>
      </c>
      <c r="R735" s="47">
        <f>IF(S734&lt;1,0,-'New Lease Yearly'!$K$4/'New Lease Yearly'!$L$4)</f>
        <v>0</v>
      </c>
      <c r="S735" s="47">
        <f t="shared" si="120"/>
        <v>0</v>
      </c>
      <c r="AE735"/>
      <c r="AF735" s="6"/>
    </row>
    <row r="736" spans="1:32" x14ac:dyDescent="0.25">
      <c r="A736" s="53">
        <f t="shared" si="121"/>
        <v>720</v>
      </c>
      <c r="B736" s="29">
        <f t="shared" si="115"/>
        <v>0</v>
      </c>
      <c r="C736" s="9" t="str">
        <f>IF(D736=0,"-",IF('New Lease Yearly'!$H$4="Yearly",EDATE(C735,12),IF('New Lease Yearly'!$H$4="Quarterly",EDATE(C735,3),EDATE(C735,1))))</f>
        <v>-</v>
      </c>
      <c r="D736" s="54">
        <f>IF(A736&gt;'New Lease Yearly'!$E$4,0,'New Lease Yearly'!$G$4)*((1+$M$4)^(((((IF($H$4="Yearly",ROUNDDOWN(IF(A736-($N$4)&lt;0,0,((A736-($N$4)/(($N$4))))/($N$4)),0),IF($H$4="Monthly",ROUNDDOWN(IF(A736-($N$4*12)&lt;0,0,((A736-(12*$N$4)/((12*$N$4))))/($N$4*12)),0),ROUNDDOWN(IF(A736-($N$4*4)&lt;0,0,((A736-(4*$N$4)/((4*$N$4))))/($N$4*4)),0)))))))))+(IF(A736=$E$4,$J$4,0))</f>
        <v>0</v>
      </c>
      <c r="E736" s="49">
        <f>IF(D736=0,0,1/((1+IF('New Lease Yearly'!$H$4="Yearly",'New Lease Yearly'!$D$4,IF('New Lease Yearly'!$H$4="Quarterly",'New Lease Yearly'!$D$4/4,'New Lease Yearly'!$D$4/12)))^IF($E$17=1,A735,A736)))</f>
        <v>0</v>
      </c>
      <c r="F736" s="55">
        <f t="shared" si="116"/>
        <v>0</v>
      </c>
      <c r="G736" s="56"/>
      <c r="H736" s="38">
        <f t="shared" si="122"/>
        <v>720</v>
      </c>
      <c r="I736" s="9" t="str">
        <f t="shared" si="117"/>
        <v>-</v>
      </c>
      <c r="J736" s="47">
        <f>IF(H736&gt;'New Lease Yearly'!$E$4,0,M735)</f>
        <v>0</v>
      </c>
      <c r="K736" s="47">
        <f>IF(IF('New Lease Yearly'!$H$4="Yearly",J736*'New Lease Yearly'!$D$4,IF('New Lease Yearly'!$H$4="Quarterly",J736*('New Lease Yearly'!$D$4/4),J736*'New Lease Yearly'!$D$4/12))&gt;0,IF('New Lease Yearly'!$H$4="Yearly",J736*'New Lease Yearly'!$D$4,IF('New Lease Yearly'!$H$4="Quarterly",J736*('New Lease Yearly'!$D$4/4),J736*'New Lease Yearly'!$D$4/12)),-L736-J736)</f>
        <v>0</v>
      </c>
      <c r="L736" s="47">
        <f t="shared" si="118"/>
        <v>0</v>
      </c>
      <c r="M736" s="47">
        <f t="shared" si="119"/>
        <v>0</v>
      </c>
      <c r="N736" s="57"/>
      <c r="O736" s="38">
        <v>237</v>
      </c>
      <c r="P736" s="58">
        <f t="shared" si="123"/>
        <v>306440</v>
      </c>
      <c r="Q736" s="47">
        <f t="shared" si="124"/>
        <v>0</v>
      </c>
      <c r="R736" s="47">
        <f>IF(S735&lt;1,0,-'New Lease Yearly'!$K$4/'New Lease Yearly'!$L$4)</f>
        <v>0</v>
      </c>
      <c r="S736" s="47">
        <f t="shared" si="120"/>
        <v>0</v>
      </c>
      <c r="AE736"/>
      <c r="AF736" s="6"/>
    </row>
    <row r="737" spans="1:32" x14ac:dyDescent="0.25">
      <c r="A737" s="53">
        <f t="shared" si="121"/>
        <v>721</v>
      </c>
      <c r="B737" s="29">
        <f t="shared" si="115"/>
        <v>0</v>
      </c>
      <c r="C737" s="9" t="str">
        <f>IF(D737=0,"-",IF('New Lease Yearly'!$H$4="Yearly",EDATE(C736,12),IF('New Lease Yearly'!$H$4="Quarterly",EDATE(C736,3),EDATE(C736,1))))</f>
        <v>-</v>
      </c>
      <c r="D737" s="54">
        <f>IF(A737&gt;'New Lease Yearly'!$E$4,0,'New Lease Yearly'!$G$4)*((1+$M$4)^(((((IF($H$4="Yearly",ROUNDDOWN(IF(A737-($N$4)&lt;0,0,((A737-($N$4)/(($N$4))))/($N$4)),0),IF($H$4="Monthly",ROUNDDOWN(IF(A737-($N$4*12)&lt;0,0,((A737-(12*$N$4)/((12*$N$4))))/($N$4*12)),0),ROUNDDOWN(IF(A737-($N$4*4)&lt;0,0,((A737-(4*$N$4)/((4*$N$4))))/($N$4*4)),0)))))))))+(IF(A737=$E$4,$J$4,0))</f>
        <v>0</v>
      </c>
      <c r="E737" s="49">
        <f>IF(D737=0,0,1/((1+IF('New Lease Yearly'!$H$4="Yearly",'New Lease Yearly'!$D$4,IF('New Lease Yearly'!$H$4="Quarterly",'New Lease Yearly'!$D$4/4,'New Lease Yearly'!$D$4/12)))^IF($E$17=1,A736,A737)))</f>
        <v>0</v>
      </c>
      <c r="F737" s="55">
        <f t="shared" si="116"/>
        <v>0</v>
      </c>
      <c r="G737" s="56"/>
      <c r="H737" s="38">
        <f t="shared" si="122"/>
        <v>721</v>
      </c>
      <c r="I737" s="9" t="str">
        <f t="shared" si="117"/>
        <v>-</v>
      </c>
      <c r="J737" s="47">
        <f>IF(H737&gt;'New Lease Yearly'!$E$4,0,M736)</f>
        <v>0</v>
      </c>
      <c r="K737" s="47">
        <f>IF(IF('New Lease Yearly'!$H$4="Yearly",J737*'New Lease Yearly'!$D$4,IF('New Lease Yearly'!$H$4="Quarterly",J737*('New Lease Yearly'!$D$4/4),J737*'New Lease Yearly'!$D$4/12))&gt;0,IF('New Lease Yearly'!$H$4="Yearly",J737*'New Lease Yearly'!$D$4,IF('New Lease Yearly'!$H$4="Quarterly",J737*('New Lease Yearly'!$D$4/4),J737*'New Lease Yearly'!$D$4/12)),-L737-J737)</f>
        <v>0</v>
      </c>
      <c r="L737" s="47">
        <f t="shared" si="118"/>
        <v>0</v>
      </c>
      <c r="M737" s="47">
        <f t="shared" si="119"/>
        <v>0</v>
      </c>
      <c r="N737" s="57"/>
      <c r="O737" s="38">
        <v>237</v>
      </c>
      <c r="P737" s="58">
        <f t="shared" si="123"/>
        <v>306805</v>
      </c>
      <c r="Q737" s="47">
        <f t="shared" si="124"/>
        <v>0</v>
      </c>
      <c r="R737" s="47">
        <f>IF(S736&lt;1,0,-'New Lease Yearly'!$K$4/'New Lease Yearly'!$L$4)</f>
        <v>0</v>
      </c>
      <c r="S737" s="47">
        <f t="shared" si="120"/>
        <v>0</v>
      </c>
      <c r="AE737"/>
      <c r="AF737" s="6"/>
    </row>
    <row r="738" spans="1:32" x14ac:dyDescent="0.25">
      <c r="A738" s="53">
        <f t="shared" si="121"/>
        <v>722</v>
      </c>
      <c r="B738" s="29">
        <f t="shared" si="115"/>
        <v>0</v>
      </c>
      <c r="C738" s="9" t="str">
        <f>IF(D738=0,"-",IF('New Lease Yearly'!$H$4="Yearly",EDATE(C737,12),IF('New Lease Yearly'!$H$4="Quarterly",EDATE(C737,3),EDATE(C737,1))))</f>
        <v>-</v>
      </c>
      <c r="D738" s="54">
        <f>IF(A738&gt;'New Lease Yearly'!$E$4,0,'New Lease Yearly'!$G$4)*((1+$M$4)^(((((IF($H$4="Yearly",ROUNDDOWN(IF(A738-($N$4)&lt;0,0,((A738-($N$4)/(($N$4))))/($N$4)),0),IF($H$4="Monthly",ROUNDDOWN(IF(A738-($N$4*12)&lt;0,0,((A738-(12*$N$4)/((12*$N$4))))/($N$4*12)),0),ROUNDDOWN(IF(A738-($N$4*4)&lt;0,0,((A738-(4*$N$4)/((4*$N$4))))/($N$4*4)),0)))))))))+(IF(A738=$E$4,$J$4,0))</f>
        <v>0</v>
      </c>
      <c r="E738" s="49">
        <f>IF(D738=0,0,1/((1+IF('New Lease Yearly'!$H$4="Yearly",'New Lease Yearly'!$D$4,IF('New Lease Yearly'!$H$4="Quarterly",'New Lease Yearly'!$D$4/4,'New Lease Yearly'!$D$4/12)))^IF($E$17=1,A737,A738)))</f>
        <v>0</v>
      </c>
      <c r="F738" s="55">
        <f t="shared" si="116"/>
        <v>0</v>
      </c>
      <c r="G738" s="56"/>
      <c r="H738" s="38">
        <f t="shared" si="122"/>
        <v>722</v>
      </c>
      <c r="I738" s="9" t="str">
        <f t="shared" si="117"/>
        <v>-</v>
      </c>
      <c r="J738" s="47">
        <f>IF(H738&gt;'New Lease Yearly'!$E$4,0,M737)</f>
        <v>0</v>
      </c>
      <c r="K738" s="47">
        <f>IF(IF('New Lease Yearly'!$H$4="Yearly",J738*'New Lease Yearly'!$D$4,IF('New Lease Yearly'!$H$4="Quarterly",J738*('New Lease Yearly'!$D$4/4),J738*'New Lease Yearly'!$D$4/12))&gt;0,IF('New Lease Yearly'!$H$4="Yearly",J738*'New Lease Yearly'!$D$4,IF('New Lease Yearly'!$H$4="Quarterly",J738*('New Lease Yearly'!$D$4/4),J738*'New Lease Yearly'!$D$4/12)),-L738-J738)</f>
        <v>0</v>
      </c>
      <c r="L738" s="47">
        <f t="shared" si="118"/>
        <v>0</v>
      </c>
      <c r="M738" s="47">
        <f t="shared" si="119"/>
        <v>0</v>
      </c>
      <c r="N738" s="57"/>
      <c r="O738" s="38">
        <v>237</v>
      </c>
      <c r="P738" s="58">
        <f t="shared" si="123"/>
        <v>307171</v>
      </c>
      <c r="Q738" s="47">
        <f t="shared" si="124"/>
        <v>0</v>
      </c>
      <c r="R738" s="47">
        <f>IF(S737&lt;1,0,-'New Lease Yearly'!$K$4/'New Lease Yearly'!$L$4)</f>
        <v>0</v>
      </c>
      <c r="S738" s="47">
        <f t="shared" si="120"/>
        <v>0</v>
      </c>
      <c r="AE738"/>
      <c r="AF738" s="6"/>
    </row>
    <row r="739" spans="1:32" x14ac:dyDescent="0.25">
      <c r="A739" s="53">
        <f t="shared" si="121"/>
        <v>723</v>
      </c>
      <c r="B739" s="29">
        <f t="shared" si="115"/>
        <v>0</v>
      </c>
      <c r="C739" s="9" t="str">
        <f>IF(D739=0,"-",IF('New Lease Yearly'!$H$4="Yearly",EDATE(C738,12),IF('New Lease Yearly'!$H$4="Quarterly",EDATE(C738,3),EDATE(C738,1))))</f>
        <v>-</v>
      </c>
      <c r="D739" s="54">
        <f>IF(A739&gt;'New Lease Yearly'!$E$4,0,'New Lease Yearly'!$G$4)*((1+$M$4)^(((((IF($H$4="Yearly",ROUNDDOWN(IF(A739-($N$4)&lt;0,0,((A739-($N$4)/(($N$4))))/($N$4)),0),IF($H$4="Monthly",ROUNDDOWN(IF(A739-($N$4*12)&lt;0,0,((A739-(12*$N$4)/((12*$N$4))))/($N$4*12)),0),ROUNDDOWN(IF(A739-($N$4*4)&lt;0,0,((A739-(4*$N$4)/((4*$N$4))))/($N$4*4)),0)))))))))+(IF(A739=$E$4,$J$4,0))</f>
        <v>0</v>
      </c>
      <c r="E739" s="49">
        <f>IF(D739=0,0,1/((1+IF('New Lease Yearly'!$H$4="Yearly",'New Lease Yearly'!$D$4,IF('New Lease Yearly'!$H$4="Quarterly",'New Lease Yearly'!$D$4/4,'New Lease Yearly'!$D$4/12)))^IF($E$17=1,A738,A739)))</f>
        <v>0</v>
      </c>
      <c r="F739" s="55">
        <f t="shared" si="116"/>
        <v>0</v>
      </c>
      <c r="G739" s="56"/>
      <c r="H739" s="38">
        <f t="shared" si="122"/>
        <v>723</v>
      </c>
      <c r="I739" s="9" t="str">
        <f t="shared" si="117"/>
        <v>-</v>
      </c>
      <c r="J739" s="47">
        <f>IF(H739&gt;'New Lease Yearly'!$E$4,0,M738)</f>
        <v>0</v>
      </c>
      <c r="K739" s="47">
        <f>IF(IF('New Lease Yearly'!$H$4="Yearly",J739*'New Lease Yearly'!$D$4,IF('New Lease Yearly'!$H$4="Quarterly",J739*('New Lease Yearly'!$D$4/4),J739*'New Lease Yearly'!$D$4/12))&gt;0,IF('New Lease Yearly'!$H$4="Yearly",J739*'New Lease Yearly'!$D$4,IF('New Lease Yearly'!$H$4="Quarterly",J739*('New Lease Yearly'!$D$4/4),J739*'New Lease Yearly'!$D$4/12)),-L739-J739)</f>
        <v>0</v>
      </c>
      <c r="L739" s="47">
        <f t="shared" si="118"/>
        <v>0</v>
      </c>
      <c r="M739" s="47">
        <f t="shared" si="119"/>
        <v>0</v>
      </c>
      <c r="N739" s="57"/>
      <c r="O739" s="38">
        <v>237</v>
      </c>
      <c r="P739" s="58">
        <f t="shared" si="123"/>
        <v>307536</v>
      </c>
      <c r="Q739" s="47">
        <f t="shared" si="124"/>
        <v>0</v>
      </c>
      <c r="R739" s="47">
        <f>IF(S738&lt;1,0,-'New Lease Yearly'!$K$4/'New Lease Yearly'!$L$4)</f>
        <v>0</v>
      </c>
      <c r="S739" s="47">
        <f t="shared" si="120"/>
        <v>0</v>
      </c>
      <c r="AE739"/>
      <c r="AF739" s="6"/>
    </row>
    <row r="740" spans="1:32" x14ac:dyDescent="0.25">
      <c r="A740" s="53">
        <f t="shared" si="121"/>
        <v>724</v>
      </c>
      <c r="B740" s="29">
        <f t="shared" si="115"/>
        <v>0</v>
      </c>
      <c r="C740" s="9" t="str">
        <f>IF(D740=0,"-",IF('New Lease Yearly'!$H$4="Yearly",EDATE(C739,12),IF('New Lease Yearly'!$H$4="Quarterly",EDATE(C739,3),EDATE(C739,1))))</f>
        <v>-</v>
      </c>
      <c r="D740" s="54">
        <f>IF(A740&gt;'New Lease Yearly'!$E$4,0,'New Lease Yearly'!$G$4)*((1+$M$4)^(((((IF($H$4="Yearly",ROUNDDOWN(IF(A740-($N$4)&lt;0,0,((A740-($N$4)/(($N$4))))/($N$4)),0),IF($H$4="Monthly",ROUNDDOWN(IF(A740-($N$4*12)&lt;0,0,((A740-(12*$N$4)/((12*$N$4))))/($N$4*12)),0),ROUNDDOWN(IF(A740-($N$4*4)&lt;0,0,((A740-(4*$N$4)/((4*$N$4))))/($N$4*4)),0)))))))))+(IF(A740=$E$4,$J$4,0))</f>
        <v>0</v>
      </c>
      <c r="E740" s="49">
        <f>IF(D740=0,0,1/((1+IF('New Lease Yearly'!$H$4="Yearly",'New Lease Yearly'!$D$4,IF('New Lease Yearly'!$H$4="Quarterly",'New Lease Yearly'!$D$4/4,'New Lease Yearly'!$D$4/12)))^IF($E$17=1,A739,A740)))</f>
        <v>0</v>
      </c>
      <c r="F740" s="55">
        <f t="shared" si="116"/>
        <v>0</v>
      </c>
      <c r="G740" s="56"/>
      <c r="H740" s="38">
        <f t="shared" si="122"/>
        <v>724</v>
      </c>
      <c r="I740" s="9" t="str">
        <f t="shared" si="117"/>
        <v>-</v>
      </c>
      <c r="J740" s="47">
        <f>IF(H740&gt;'New Lease Yearly'!$E$4,0,M739)</f>
        <v>0</v>
      </c>
      <c r="K740" s="47">
        <f>IF(IF('New Lease Yearly'!$H$4="Yearly",J740*'New Lease Yearly'!$D$4,IF('New Lease Yearly'!$H$4="Quarterly",J740*('New Lease Yearly'!$D$4/4),J740*'New Lease Yearly'!$D$4/12))&gt;0,IF('New Lease Yearly'!$H$4="Yearly",J740*'New Lease Yearly'!$D$4,IF('New Lease Yearly'!$H$4="Quarterly",J740*('New Lease Yearly'!$D$4/4),J740*'New Lease Yearly'!$D$4/12)),-L740-J740)</f>
        <v>0</v>
      </c>
      <c r="L740" s="47">
        <f t="shared" si="118"/>
        <v>0</v>
      </c>
      <c r="M740" s="47">
        <f t="shared" si="119"/>
        <v>0</v>
      </c>
      <c r="N740" s="57"/>
      <c r="O740" s="38">
        <v>237</v>
      </c>
      <c r="P740" s="58">
        <f t="shared" si="123"/>
        <v>307901</v>
      </c>
      <c r="Q740" s="47">
        <f t="shared" si="124"/>
        <v>0</v>
      </c>
      <c r="R740" s="47">
        <f>IF(S739&lt;1,0,-'New Lease Yearly'!$K$4/'New Lease Yearly'!$L$4)</f>
        <v>0</v>
      </c>
      <c r="S740" s="47">
        <f t="shared" si="120"/>
        <v>0</v>
      </c>
      <c r="AE740"/>
      <c r="AF740" s="6"/>
    </row>
    <row r="741" spans="1:32" x14ac:dyDescent="0.25">
      <c r="A741" s="53">
        <f t="shared" si="121"/>
        <v>725</v>
      </c>
      <c r="B741" s="29">
        <f t="shared" si="115"/>
        <v>0</v>
      </c>
      <c r="C741" s="9" t="str">
        <f>IF(D741=0,"-",IF('New Lease Yearly'!$H$4="Yearly",EDATE(C740,12),IF('New Lease Yearly'!$H$4="Quarterly",EDATE(C740,3),EDATE(C740,1))))</f>
        <v>-</v>
      </c>
      <c r="D741" s="54">
        <f>IF(A741&gt;'New Lease Yearly'!$E$4,0,'New Lease Yearly'!$G$4)*((1+$M$4)^(((((IF($H$4="Yearly",ROUNDDOWN(IF(A741-($N$4)&lt;0,0,((A741-($N$4)/(($N$4))))/($N$4)),0),IF($H$4="Monthly",ROUNDDOWN(IF(A741-($N$4*12)&lt;0,0,((A741-(12*$N$4)/((12*$N$4))))/($N$4*12)),0),ROUNDDOWN(IF(A741-($N$4*4)&lt;0,0,((A741-(4*$N$4)/((4*$N$4))))/($N$4*4)),0)))))))))+(IF(A741=$E$4,$J$4,0))</f>
        <v>0</v>
      </c>
      <c r="E741" s="49">
        <f>IF(D741=0,0,1/((1+IF('New Lease Yearly'!$H$4="Yearly",'New Lease Yearly'!$D$4,IF('New Lease Yearly'!$H$4="Quarterly",'New Lease Yearly'!$D$4/4,'New Lease Yearly'!$D$4/12)))^IF($E$17=1,A740,A741)))</f>
        <v>0</v>
      </c>
      <c r="F741" s="55">
        <f t="shared" si="116"/>
        <v>0</v>
      </c>
      <c r="G741" s="56"/>
      <c r="H741" s="38">
        <f t="shared" si="122"/>
        <v>725</v>
      </c>
      <c r="I741" s="9" t="str">
        <f t="shared" si="117"/>
        <v>-</v>
      </c>
      <c r="J741" s="47">
        <f>IF(H741&gt;'New Lease Yearly'!$E$4,0,M740)</f>
        <v>0</v>
      </c>
      <c r="K741" s="47">
        <f>IF(IF('New Lease Yearly'!$H$4="Yearly",J741*'New Lease Yearly'!$D$4,IF('New Lease Yearly'!$H$4="Quarterly",J741*('New Lease Yearly'!$D$4/4),J741*'New Lease Yearly'!$D$4/12))&gt;0,IF('New Lease Yearly'!$H$4="Yearly",J741*'New Lease Yearly'!$D$4,IF('New Lease Yearly'!$H$4="Quarterly",J741*('New Lease Yearly'!$D$4/4),J741*'New Lease Yearly'!$D$4/12)),-L741-J741)</f>
        <v>0</v>
      </c>
      <c r="L741" s="47">
        <f t="shared" si="118"/>
        <v>0</v>
      </c>
      <c r="M741" s="47">
        <f t="shared" si="119"/>
        <v>0</v>
      </c>
      <c r="N741" s="57"/>
      <c r="O741" s="38">
        <v>237</v>
      </c>
      <c r="P741" s="58">
        <f t="shared" si="123"/>
        <v>308266</v>
      </c>
      <c r="Q741" s="47">
        <f t="shared" si="124"/>
        <v>0</v>
      </c>
      <c r="R741" s="47">
        <f>IF(S740&lt;1,0,-'New Lease Yearly'!$K$4/'New Lease Yearly'!$L$4)</f>
        <v>0</v>
      </c>
      <c r="S741" s="47">
        <f t="shared" si="120"/>
        <v>0</v>
      </c>
      <c r="AE741"/>
      <c r="AF741" s="6"/>
    </row>
    <row r="742" spans="1:32" x14ac:dyDescent="0.25">
      <c r="A742" s="53">
        <f t="shared" si="121"/>
        <v>726</v>
      </c>
      <c r="B742" s="29">
        <f t="shared" si="115"/>
        <v>0</v>
      </c>
      <c r="C742" s="9" t="str">
        <f>IF(D742=0,"-",IF('New Lease Yearly'!$H$4="Yearly",EDATE(C741,12),IF('New Lease Yearly'!$H$4="Quarterly",EDATE(C741,3),EDATE(C741,1))))</f>
        <v>-</v>
      </c>
      <c r="D742" s="54">
        <f>IF(A742&gt;'New Lease Yearly'!$E$4,0,'New Lease Yearly'!$G$4)*((1+$M$4)^(((((IF($H$4="Yearly",ROUNDDOWN(IF(A742-($N$4)&lt;0,0,((A742-($N$4)/(($N$4))))/($N$4)),0),IF($H$4="Monthly",ROUNDDOWN(IF(A742-($N$4*12)&lt;0,0,((A742-(12*$N$4)/((12*$N$4))))/($N$4*12)),0),ROUNDDOWN(IF(A742-($N$4*4)&lt;0,0,((A742-(4*$N$4)/((4*$N$4))))/($N$4*4)),0)))))))))+(IF(A742=$E$4,$J$4,0))</f>
        <v>0</v>
      </c>
      <c r="E742" s="49">
        <f>IF(D742=0,0,1/((1+IF('New Lease Yearly'!$H$4="Yearly",'New Lease Yearly'!$D$4,IF('New Lease Yearly'!$H$4="Quarterly",'New Lease Yearly'!$D$4/4,'New Lease Yearly'!$D$4/12)))^IF($E$17=1,A741,A742)))</f>
        <v>0</v>
      </c>
      <c r="F742" s="55">
        <f t="shared" si="116"/>
        <v>0</v>
      </c>
      <c r="G742" s="56"/>
      <c r="H742" s="38">
        <f t="shared" si="122"/>
        <v>726</v>
      </c>
      <c r="I742" s="9" t="str">
        <f t="shared" si="117"/>
        <v>-</v>
      </c>
      <c r="J742" s="47">
        <f>IF(H742&gt;'New Lease Yearly'!$E$4,0,M741)</f>
        <v>0</v>
      </c>
      <c r="K742" s="47">
        <f>IF(IF('New Lease Yearly'!$H$4="Yearly",J742*'New Lease Yearly'!$D$4,IF('New Lease Yearly'!$H$4="Quarterly",J742*('New Lease Yearly'!$D$4/4),J742*'New Lease Yearly'!$D$4/12))&gt;0,IF('New Lease Yearly'!$H$4="Yearly",J742*'New Lease Yearly'!$D$4,IF('New Lease Yearly'!$H$4="Quarterly",J742*('New Lease Yearly'!$D$4/4),J742*'New Lease Yearly'!$D$4/12)),-L742-J742)</f>
        <v>0</v>
      </c>
      <c r="L742" s="47">
        <f t="shared" si="118"/>
        <v>0</v>
      </c>
      <c r="M742" s="47">
        <f t="shared" si="119"/>
        <v>0</v>
      </c>
      <c r="N742" s="57"/>
      <c r="O742" s="38">
        <v>237</v>
      </c>
      <c r="P742" s="58">
        <f t="shared" si="123"/>
        <v>308632</v>
      </c>
      <c r="Q742" s="47">
        <f t="shared" si="124"/>
        <v>0</v>
      </c>
      <c r="R742" s="47">
        <f>IF(S741&lt;1,0,-'New Lease Yearly'!$K$4/'New Lease Yearly'!$L$4)</f>
        <v>0</v>
      </c>
      <c r="S742" s="47">
        <f t="shared" si="120"/>
        <v>0</v>
      </c>
      <c r="AE742"/>
      <c r="AF742" s="6"/>
    </row>
    <row r="743" spans="1:32" x14ac:dyDescent="0.25">
      <c r="A743" s="53">
        <f t="shared" si="121"/>
        <v>727</v>
      </c>
      <c r="B743" s="29">
        <f t="shared" si="115"/>
        <v>0</v>
      </c>
      <c r="C743" s="9" t="str">
        <f>IF(D743=0,"-",IF('New Lease Yearly'!$H$4="Yearly",EDATE(C742,12),IF('New Lease Yearly'!$H$4="Quarterly",EDATE(C742,3),EDATE(C742,1))))</f>
        <v>-</v>
      </c>
      <c r="D743" s="54">
        <f>IF(A743&gt;'New Lease Yearly'!$E$4,0,'New Lease Yearly'!$G$4)*((1+$M$4)^(((((IF($H$4="Yearly",ROUNDDOWN(IF(A743-($N$4)&lt;0,0,((A743-($N$4)/(($N$4))))/($N$4)),0),IF($H$4="Monthly",ROUNDDOWN(IF(A743-($N$4*12)&lt;0,0,((A743-(12*$N$4)/((12*$N$4))))/($N$4*12)),0),ROUNDDOWN(IF(A743-($N$4*4)&lt;0,0,((A743-(4*$N$4)/((4*$N$4))))/($N$4*4)),0)))))))))+(IF(A743=$E$4,$J$4,0))</f>
        <v>0</v>
      </c>
      <c r="E743" s="49">
        <f>IF(D743=0,0,1/((1+IF('New Lease Yearly'!$H$4="Yearly",'New Lease Yearly'!$D$4,IF('New Lease Yearly'!$H$4="Quarterly",'New Lease Yearly'!$D$4/4,'New Lease Yearly'!$D$4/12)))^IF($E$17=1,A742,A743)))</f>
        <v>0</v>
      </c>
      <c r="F743" s="55">
        <f t="shared" si="116"/>
        <v>0</v>
      </c>
      <c r="G743" s="56"/>
      <c r="H743" s="38">
        <f t="shared" si="122"/>
        <v>727</v>
      </c>
      <c r="I743" s="9" t="str">
        <f t="shared" si="117"/>
        <v>-</v>
      </c>
      <c r="J743" s="47">
        <f>IF(H743&gt;'New Lease Yearly'!$E$4,0,M742)</f>
        <v>0</v>
      </c>
      <c r="K743" s="47">
        <f>IF(IF('New Lease Yearly'!$H$4="Yearly",J743*'New Lease Yearly'!$D$4,IF('New Lease Yearly'!$H$4="Quarterly",J743*('New Lease Yearly'!$D$4/4),J743*'New Lease Yearly'!$D$4/12))&gt;0,IF('New Lease Yearly'!$H$4="Yearly",J743*'New Lease Yearly'!$D$4,IF('New Lease Yearly'!$H$4="Quarterly",J743*('New Lease Yearly'!$D$4/4),J743*'New Lease Yearly'!$D$4/12)),-L743-J743)</f>
        <v>0</v>
      </c>
      <c r="L743" s="47">
        <f t="shared" si="118"/>
        <v>0</v>
      </c>
      <c r="M743" s="47">
        <f t="shared" si="119"/>
        <v>0</v>
      </c>
      <c r="N743" s="57"/>
      <c r="O743" s="38">
        <v>237</v>
      </c>
      <c r="P743" s="58">
        <f t="shared" si="123"/>
        <v>308997</v>
      </c>
      <c r="Q743" s="47">
        <f t="shared" si="124"/>
        <v>0</v>
      </c>
      <c r="R743" s="47">
        <f>IF(S742&lt;1,0,-'New Lease Yearly'!$K$4/'New Lease Yearly'!$L$4)</f>
        <v>0</v>
      </c>
      <c r="S743" s="47">
        <f t="shared" si="120"/>
        <v>0</v>
      </c>
      <c r="AE743"/>
      <c r="AF743" s="6"/>
    </row>
    <row r="744" spans="1:32" x14ac:dyDescent="0.25">
      <c r="A744" s="53">
        <f t="shared" si="121"/>
        <v>728</v>
      </c>
      <c r="B744" s="29">
        <f t="shared" si="115"/>
        <v>0</v>
      </c>
      <c r="C744" s="9" t="str">
        <f>IF(D744=0,"-",IF('New Lease Yearly'!$H$4="Yearly",EDATE(C743,12),IF('New Lease Yearly'!$H$4="Quarterly",EDATE(C743,3),EDATE(C743,1))))</f>
        <v>-</v>
      </c>
      <c r="D744" s="54">
        <f>IF(A744&gt;'New Lease Yearly'!$E$4,0,'New Lease Yearly'!$G$4)*((1+$M$4)^(((((IF($H$4="Yearly",ROUNDDOWN(IF(A744-($N$4)&lt;0,0,((A744-($N$4)/(($N$4))))/($N$4)),0),IF($H$4="Monthly",ROUNDDOWN(IF(A744-($N$4*12)&lt;0,0,((A744-(12*$N$4)/((12*$N$4))))/($N$4*12)),0),ROUNDDOWN(IF(A744-($N$4*4)&lt;0,0,((A744-(4*$N$4)/((4*$N$4))))/($N$4*4)),0)))))))))+(IF(A744=$E$4,$J$4,0))</f>
        <v>0</v>
      </c>
      <c r="E744" s="49">
        <f>IF(D744=0,0,1/((1+IF('New Lease Yearly'!$H$4="Yearly",'New Lease Yearly'!$D$4,IF('New Lease Yearly'!$H$4="Quarterly",'New Lease Yearly'!$D$4/4,'New Lease Yearly'!$D$4/12)))^IF($E$17=1,A743,A744)))</f>
        <v>0</v>
      </c>
      <c r="F744" s="55">
        <f t="shared" si="116"/>
        <v>0</v>
      </c>
      <c r="G744" s="56"/>
      <c r="H744" s="38">
        <f t="shared" si="122"/>
        <v>728</v>
      </c>
      <c r="I744" s="9" t="str">
        <f t="shared" si="117"/>
        <v>-</v>
      </c>
      <c r="J744" s="47">
        <f>IF(H744&gt;'New Lease Yearly'!$E$4,0,M743)</f>
        <v>0</v>
      </c>
      <c r="K744" s="47">
        <f>IF(IF('New Lease Yearly'!$H$4="Yearly",J744*'New Lease Yearly'!$D$4,IF('New Lease Yearly'!$H$4="Quarterly",J744*('New Lease Yearly'!$D$4/4),J744*'New Lease Yearly'!$D$4/12))&gt;0,IF('New Lease Yearly'!$H$4="Yearly",J744*'New Lease Yearly'!$D$4,IF('New Lease Yearly'!$H$4="Quarterly",J744*('New Lease Yearly'!$D$4/4),J744*'New Lease Yearly'!$D$4/12)),-L744-J744)</f>
        <v>0</v>
      </c>
      <c r="L744" s="47">
        <f t="shared" si="118"/>
        <v>0</v>
      </c>
      <c r="M744" s="47">
        <f t="shared" si="119"/>
        <v>0</v>
      </c>
      <c r="N744" s="57"/>
      <c r="O744" s="38">
        <v>237</v>
      </c>
      <c r="P744" s="58">
        <f t="shared" si="123"/>
        <v>309362</v>
      </c>
      <c r="Q744" s="47">
        <f t="shared" si="124"/>
        <v>0</v>
      </c>
      <c r="R744" s="47">
        <f>IF(S743&lt;1,0,-'New Lease Yearly'!$K$4/'New Lease Yearly'!$L$4)</f>
        <v>0</v>
      </c>
      <c r="S744" s="47">
        <f t="shared" si="120"/>
        <v>0</v>
      </c>
      <c r="AE744"/>
      <c r="AF744" s="6"/>
    </row>
    <row r="745" spans="1:32" x14ac:dyDescent="0.25">
      <c r="A745" s="53">
        <f t="shared" si="121"/>
        <v>729</v>
      </c>
      <c r="B745" s="29">
        <f t="shared" si="115"/>
        <v>0</v>
      </c>
      <c r="C745" s="9" t="str">
        <f>IF(D745=0,"-",IF('New Lease Yearly'!$H$4="Yearly",EDATE(C744,12),IF('New Lease Yearly'!$H$4="Quarterly",EDATE(C744,3),EDATE(C744,1))))</f>
        <v>-</v>
      </c>
      <c r="D745" s="54">
        <f>IF(A745&gt;'New Lease Yearly'!$E$4,0,'New Lease Yearly'!$G$4)*((1+$M$4)^(((((IF($H$4="Yearly",ROUNDDOWN(IF(A745-($N$4)&lt;0,0,((A745-($N$4)/(($N$4))))/($N$4)),0),IF($H$4="Monthly",ROUNDDOWN(IF(A745-($N$4*12)&lt;0,0,((A745-(12*$N$4)/((12*$N$4))))/($N$4*12)),0),ROUNDDOWN(IF(A745-($N$4*4)&lt;0,0,((A745-(4*$N$4)/((4*$N$4))))/($N$4*4)),0)))))))))+(IF(A745=$E$4,$J$4,0))</f>
        <v>0</v>
      </c>
      <c r="E745" s="49">
        <f>IF(D745=0,0,1/((1+IF('New Lease Yearly'!$H$4="Yearly",'New Lease Yearly'!$D$4,IF('New Lease Yearly'!$H$4="Quarterly",'New Lease Yearly'!$D$4/4,'New Lease Yearly'!$D$4/12)))^IF($E$17=1,A744,A745)))</f>
        <v>0</v>
      </c>
      <c r="F745" s="55">
        <f t="shared" si="116"/>
        <v>0</v>
      </c>
      <c r="G745" s="56"/>
      <c r="H745" s="38">
        <f t="shared" si="122"/>
        <v>729</v>
      </c>
      <c r="I745" s="9" t="str">
        <f t="shared" si="117"/>
        <v>-</v>
      </c>
      <c r="J745" s="47">
        <f>IF(H745&gt;'New Lease Yearly'!$E$4,0,M744)</f>
        <v>0</v>
      </c>
      <c r="K745" s="47">
        <f>IF(IF('New Lease Yearly'!$H$4="Yearly",J745*'New Lease Yearly'!$D$4,IF('New Lease Yearly'!$H$4="Quarterly",J745*('New Lease Yearly'!$D$4/4),J745*'New Lease Yearly'!$D$4/12))&gt;0,IF('New Lease Yearly'!$H$4="Yearly",J745*'New Lease Yearly'!$D$4,IF('New Lease Yearly'!$H$4="Quarterly",J745*('New Lease Yearly'!$D$4/4),J745*'New Lease Yearly'!$D$4/12)),-L745-J745)</f>
        <v>0</v>
      </c>
      <c r="L745" s="47">
        <f t="shared" si="118"/>
        <v>0</v>
      </c>
      <c r="M745" s="47">
        <f t="shared" si="119"/>
        <v>0</v>
      </c>
      <c r="N745" s="57"/>
      <c r="O745" s="38">
        <v>237</v>
      </c>
      <c r="P745" s="58">
        <f t="shared" si="123"/>
        <v>309727</v>
      </c>
      <c r="Q745" s="47">
        <f t="shared" si="124"/>
        <v>0</v>
      </c>
      <c r="R745" s="47">
        <f>IF(S744&lt;1,0,-'New Lease Yearly'!$K$4/'New Lease Yearly'!$L$4)</f>
        <v>0</v>
      </c>
      <c r="S745" s="47">
        <f t="shared" si="120"/>
        <v>0</v>
      </c>
      <c r="AE745"/>
      <c r="AF745" s="6"/>
    </row>
    <row r="746" spans="1:32" x14ac:dyDescent="0.25">
      <c r="A746" s="53">
        <f t="shared" si="121"/>
        <v>730</v>
      </c>
      <c r="B746" s="29">
        <f t="shared" si="115"/>
        <v>0</v>
      </c>
      <c r="C746" s="9" t="str">
        <f>IF(D746=0,"-",IF('New Lease Yearly'!$H$4="Yearly",EDATE(C745,12),IF('New Lease Yearly'!$H$4="Quarterly",EDATE(C745,3),EDATE(C745,1))))</f>
        <v>-</v>
      </c>
      <c r="D746" s="54">
        <f>IF(A746&gt;'New Lease Yearly'!$E$4,0,'New Lease Yearly'!$G$4)*((1+$M$4)^(((((IF($H$4="Yearly",ROUNDDOWN(IF(A746-($N$4)&lt;0,0,((A746-($N$4)/(($N$4))))/($N$4)),0),IF($H$4="Monthly",ROUNDDOWN(IF(A746-($N$4*12)&lt;0,0,((A746-(12*$N$4)/((12*$N$4))))/($N$4*12)),0),ROUNDDOWN(IF(A746-($N$4*4)&lt;0,0,((A746-(4*$N$4)/((4*$N$4))))/($N$4*4)),0)))))))))+(IF(A746=$E$4,$J$4,0))</f>
        <v>0</v>
      </c>
      <c r="E746" s="49">
        <f>IF(D746=0,0,1/((1+IF('New Lease Yearly'!$H$4="Yearly",'New Lease Yearly'!$D$4,IF('New Lease Yearly'!$H$4="Quarterly",'New Lease Yearly'!$D$4/4,'New Lease Yearly'!$D$4/12)))^IF($E$17=1,A745,A746)))</f>
        <v>0</v>
      </c>
      <c r="F746" s="55">
        <f t="shared" si="116"/>
        <v>0</v>
      </c>
      <c r="G746" s="56"/>
      <c r="H746" s="38">
        <f t="shared" si="122"/>
        <v>730</v>
      </c>
      <c r="I746" s="9" t="str">
        <f t="shared" si="117"/>
        <v>-</v>
      </c>
      <c r="J746" s="47">
        <f>IF(H746&gt;'New Lease Yearly'!$E$4,0,M745)</f>
        <v>0</v>
      </c>
      <c r="K746" s="47">
        <f>IF(IF('New Lease Yearly'!$H$4="Yearly",J746*'New Lease Yearly'!$D$4,IF('New Lease Yearly'!$H$4="Quarterly",J746*('New Lease Yearly'!$D$4/4),J746*'New Lease Yearly'!$D$4/12))&gt;0,IF('New Lease Yearly'!$H$4="Yearly",J746*'New Lease Yearly'!$D$4,IF('New Lease Yearly'!$H$4="Quarterly",J746*('New Lease Yearly'!$D$4/4),J746*'New Lease Yearly'!$D$4/12)),-L746-J746)</f>
        <v>0</v>
      </c>
      <c r="L746" s="47">
        <f t="shared" si="118"/>
        <v>0</v>
      </c>
      <c r="M746" s="47">
        <f t="shared" si="119"/>
        <v>0</v>
      </c>
      <c r="N746" s="57"/>
      <c r="O746" s="38">
        <v>237</v>
      </c>
      <c r="P746" s="58">
        <f t="shared" si="123"/>
        <v>310093</v>
      </c>
      <c r="Q746" s="47">
        <f t="shared" si="124"/>
        <v>0</v>
      </c>
      <c r="R746" s="47">
        <f>IF(S745&lt;1,0,-'New Lease Yearly'!$K$4/'New Lease Yearly'!$L$4)</f>
        <v>0</v>
      </c>
      <c r="S746" s="47">
        <f t="shared" si="120"/>
        <v>0</v>
      </c>
      <c r="AE746"/>
      <c r="AF746" s="6"/>
    </row>
    <row r="747" spans="1:32" x14ac:dyDescent="0.25">
      <c r="A747" s="53">
        <f t="shared" si="121"/>
        <v>731</v>
      </c>
      <c r="B747" s="29">
        <f t="shared" si="115"/>
        <v>0</v>
      </c>
      <c r="C747" s="9" t="str">
        <f>IF(D747=0,"-",IF('New Lease Yearly'!$H$4="Yearly",EDATE(C746,12),IF('New Lease Yearly'!$H$4="Quarterly",EDATE(C746,3),EDATE(C746,1))))</f>
        <v>-</v>
      </c>
      <c r="D747" s="54">
        <f>IF(A747&gt;'New Lease Yearly'!$E$4,0,'New Lease Yearly'!$G$4)*((1+$M$4)^(((((IF($H$4="Yearly",ROUNDDOWN(IF(A747-($N$4)&lt;0,0,((A747-($N$4)/(($N$4))))/($N$4)),0),IF($H$4="Monthly",ROUNDDOWN(IF(A747-($N$4*12)&lt;0,0,((A747-(12*$N$4)/((12*$N$4))))/($N$4*12)),0),ROUNDDOWN(IF(A747-($N$4*4)&lt;0,0,((A747-(4*$N$4)/((4*$N$4))))/($N$4*4)),0)))))))))+(IF(A747=$E$4,$J$4,0))</f>
        <v>0</v>
      </c>
      <c r="E747" s="49">
        <f>IF(D747=0,0,1/((1+IF('New Lease Yearly'!$H$4="Yearly",'New Lease Yearly'!$D$4,IF('New Lease Yearly'!$H$4="Quarterly",'New Lease Yearly'!$D$4/4,'New Lease Yearly'!$D$4/12)))^IF($E$17=1,A746,A747)))</f>
        <v>0</v>
      </c>
      <c r="F747" s="55">
        <f t="shared" si="116"/>
        <v>0</v>
      </c>
      <c r="G747" s="56"/>
      <c r="H747" s="38">
        <f t="shared" si="122"/>
        <v>731</v>
      </c>
      <c r="I747" s="9" t="str">
        <f t="shared" si="117"/>
        <v>-</v>
      </c>
      <c r="J747" s="47">
        <f>IF(H747&gt;'New Lease Yearly'!$E$4,0,M746)</f>
        <v>0</v>
      </c>
      <c r="K747" s="47">
        <f>IF(IF('New Lease Yearly'!$H$4="Yearly",J747*'New Lease Yearly'!$D$4,IF('New Lease Yearly'!$H$4="Quarterly",J747*('New Lease Yearly'!$D$4/4),J747*'New Lease Yearly'!$D$4/12))&gt;0,IF('New Lease Yearly'!$H$4="Yearly",J747*'New Lease Yearly'!$D$4,IF('New Lease Yearly'!$H$4="Quarterly",J747*('New Lease Yearly'!$D$4/4),J747*'New Lease Yearly'!$D$4/12)),-L747-J747)</f>
        <v>0</v>
      </c>
      <c r="L747" s="47">
        <f t="shared" si="118"/>
        <v>0</v>
      </c>
      <c r="M747" s="47">
        <f t="shared" si="119"/>
        <v>0</v>
      </c>
      <c r="N747" s="57"/>
      <c r="O747" s="38">
        <v>237</v>
      </c>
      <c r="P747" s="58">
        <f t="shared" si="123"/>
        <v>310458</v>
      </c>
      <c r="Q747" s="47">
        <f t="shared" si="124"/>
        <v>0</v>
      </c>
      <c r="R747" s="47">
        <f>IF(S746&lt;1,0,-'New Lease Yearly'!$K$4/'New Lease Yearly'!$L$4)</f>
        <v>0</v>
      </c>
      <c r="S747" s="47">
        <f t="shared" si="120"/>
        <v>0</v>
      </c>
      <c r="AE747"/>
      <c r="AF747" s="6"/>
    </row>
    <row r="748" spans="1:32" x14ac:dyDescent="0.25">
      <c r="A748" s="53">
        <f t="shared" si="121"/>
        <v>732</v>
      </c>
      <c r="B748" s="29">
        <f t="shared" si="115"/>
        <v>0</v>
      </c>
      <c r="C748" s="9" t="str">
        <f>IF(D748=0,"-",IF('New Lease Yearly'!$H$4="Yearly",EDATE(C747,12),IF('New Lease Yearly'!$H$4="Quarterly",EDATE(C747,3),EDATE(C747,1))))</f>
        <v>-</v>
      </c>
      <c r="D748" s="54">
        <f>IF(A748&gt;'New Lease Yearly'!$E$4,0,'New Lease Yearly'!$G$4)*((1+$M$4)^(((((IF($H$4="Yearly",ROUNDDOWN(IF(A748-($N$4)&lt;0,0,((A748-($N$4)/(($N$4))))/($N$4)),0),IF($H$4="Monthly",ROUNDDOWN(IF(A748-($N$4*12)&lt;0,0,((A748-(12*$N$4)/((12*$N$4))))/($N$4*12)),0),ROUNDDOWN(IF(A748-($N$4*4)&lt;0,0,((A748-(4*$N$4)/((4*$N$4))))/($N$4*4)),0)))))))))+(IF(A748=$E$4,$J$4,0))</f>
        <v>0</v>
      </c>
      <c r="E748" s="49">
        <f>IF(D748=0,0,1/((1+IF('New Lease Yearly'!$H$4="Yearly",'New Lease Yearly'!$D$4,IF('New Lease Yearly'!$H$4="Quarterly",'New Lease Yearly'!$D$4/4,'New Lease Yearly'!$D$4/12)))^IF($E$17=1,A747,A748)))</f>
        <v>0</v>
      </c>
      <c r="F748" s="55">
        <f t="shared" si="116"/>
        <v>0</v>
      </c>
      <c r="G748" s="56"/>
      <c r="H748" s="38">
        <f t="shared" si="122"/>
        <v>732</v>
      </c>
      <c r="I748" s="9" t="str">
        <f t="shared" si="117"/>
        <v>-</v>
      </c>
      <c r="J748" s="47">
        <f>IF(H748&gt;'New Lease Yearly'!$E$4,0,M747)</f>
        <v>0</v>
      </c>
      <c r="K748" s="47">
        <f>IF(IF('New Lease Yearly'!$H$4="Yearly",J748*'New Lease Yearly'!$D$4,IF('New Lease Yearly'!$H$4="Quarterly",J748*('New Lease Yearly'!$D$4/4),J748*'New Lease Yearly'!$D$4/12))&gt;0,IF('New Lease Yearly'!$H$4="Yearly",J748*'New Lease Yearly'!$D$4,IF('New Lease Yearly'!$H$4="Quarterly",J748*('New Lease Yearly'!$D$4/4),J748*'New Lease Yearly'!$D$4/12)),-L748-J748)</f>
        <v>0</v>
      </c>
      <c r="L748" s="47">
        <f t="shared" si="118"/>
        <v>0</v>
      </c>
      <c r="M748" s="47">
        <f t="shared" si="119"/>
        <v>0</v>
      </c>
      <c r="N748" s="57"/>
      <c r="O748" s="38">
        <v>237</v>
      </c>
      <c r="P748" s="58">
        <f t="shared" si="123"/>
        <v>310823</v>
      </c>
      <c r="Q748" s="47">
        <f t="shared" si="124"/>
        <v>0</v>
      </c>
      <c r="R748" s="47">
        <f>IF(S747&lt;1,0,-'New Lease Yearly'!$K$4/'New Lease Yearly'!$L$4)</f>
        <v>0</v>
      </c>
      <c r="S748" s="47">
        <f t="shared" si="120"/>
        <v>0</v>
      </c>
      <c r="AE748"/>
      <c r="AF748" s="6"/>
    </row>
    <row r="749" spans="1:32" x14ac:dyDescent="0.25">
      <c r="A749" s="53">
        <f t="shared" si="121"/>
        <v>733</v>
      </c>
      <c r="B749" s="29">
        <f t="shared" si="115"/>
        <v>0</v>
      </c>
      <c r="C749" s="9" t="str">
        <f>IF(D749=0,"-",IF('New Lease Yearly'!$H$4="Yearly",EDATE(C748,12),IF('New Lease Yearly'!$H$4="Quarterly",EDATE(C748,3),EDATE(C748,1))))</f>
        <v>-</v>
      </c>
      <c r="D749" s="54">
        <f>IF(A749&gt;'New Lease Yearly'!$E$4,0,'New Lease Yearly'!$G$4)*((1+$M$4)^(((((IF($H$4="Yearly",ROUNDDOWN(IF(A749-($N$4)&lt;0,0,((A749-($N$4)/(($N$4))))/($N$4)),0),IF($H$4="Monthly",ROUNDDOWN(IF(A749-($N$4*12)&lt;0,0,((A749-(12*$N$4)/((12*$N$4))))/($N$4*12)),0),ROUNDDOWN(IF(A749-($N$4*4)&lt;0,0,((A749-(4*$N$4)/((4*$N$4))))/($N$4*4)),0)))))))))+(IF(A749=$E$4,$J$4,0))</f>
        <v>0</v>
      </c>
      <c r="E749" s="49">
        <f>IF(D749=0,0,1/((1+IF('New Lease Yearly'!$H$4="Yearly",'New Lease Yearly'!$D$4,IF('New Lease Yearly'!$H$4="Quarterly",'New Lease Yearly'!$D$4/4,'New Lease Yearly'!$D$4/12)))^IF($E$17=1,A748,A749)))</f>
        <v>0</v>
      </c>
      <c r="F749" s="55">
        <f t="shared" si="116"/>
        <v>0</v>
      </c>
      <c r="G749" s="56"/>
      <c r="H749" s="38">
        <f t="shared" si="122"/>
        <v>733</v>
      </c>
      <c r="I749" s="9" t="str">
        <f t="shared" si="117"/>
        <v>-</v>
      </c>
      <c r="J749" s="47">
        <f>IF(H749&gt;'New Lease Yearly'!$E$4,0,M748)</f>
        <v>0</v>
      </c>
      <c r="K749" s="47">
        <f>IF(IF('New Lease Yearly'!$H$4="Yearly",J749*'New Lease Yearly'!$D$4,IF('New Lease Yearly'!$H$4="Quarterly",J749*('New Lease Yearly'!$D$4/4),J749*'New Lease Yearly'!$D$4/12))&gt;0,IF('New Lease Yearly'!$H$4="Yearly",J749*'New Lease Yearly'!$D$4,IF('New Lease Yearly'!$H$4="Quarterly",J749*('New Lease Yearly'!$D$4/4),J749*'New Lease Yearly'!$D$4/12)),-L749-J749)</f>
        <v>0</v>
      </c>
      <c r="L749" s="47">
        <f t="shared" si="118"/>
        <v>0</v>
      </c>
      <c r="M749" s="47">
        <f t="shared" si="119"/>
        <v>0</v>
      </c>
      <c r="N749" s="57"/>
      <c r="O749" s="38">
        <v>237</v>
      </c>
      <c r="P749" s="58">
        <f t="shared" si="123"/>
        <v>311188</v>
      </c>
      <c r="Q749" s="47">
        <f t="shared" si="124"/>
        <v>0</v>
      </c>
      <c r="R749" s="47">
        <f>IF(S748&lt;1,0,-'New Lease Yearly'!$K$4/'New Lease Yearly'!$L$4)</f>
        <v>0</v>
      </c>
      <c r="S749" s="47">
        <f t="shared" si="120"/>
        <v>0</v>
      </c>
      <c r="AE749"/>
      <c r="AF749" s="6"/>
    </row>
    <row r="750" spans="1:32" x14ac:dyDescent="0.25">
      <c r="A750" s="53">
        <f t="shared" si="121"/>
        <v>734</v>
      </c>
      <c r="B750" s="29">
        <f t="shared" si="115"/>
        <v>0</v>
      </c>
      <c r="C750" s="9" t="str">
        <f>IF(D750=0,"-",IF('New Lease Yearly'!$H$4="Yearly",EDATE(C749,12),IF('New Lease Yearly'!$H$4="Quarterly",EDATE(C749,3),EDATE(C749,1))))</f>
        <v>-</v>
      </c>
      <c r="D750" s="54">
        <f>IF(A750&gt;'New Lease Yearly'!$E$4,0,'New Lease Yearly'!$G$4)*((1+$M$4)^(((((IF($H$4="Yearly",ROUNDDOWN(IF(A750-($N$4)&lt;0,0,((A750-($N$4)/(($N$4))))/($N$4)),0),IF($H$4="Monthly",ROUNDDOWN(IF(A750-($N$4*12)&lt;0,0,((A750-(12*$N$4)/((12*$N$4))))/($N$4*12)),0),ROUNDDOWN(IF(A750-($N$4*4)&lt;0,0,((A750-(4*$N$4)/((4*$N$4))))/($N$4*4)),0)))))))))+(IF(A750=$E$4,$J$4,0))</f>
        <v>0</v>
      </c>
      <c r="E750" s="49">
        <f>IF(D750=0,0,1/((1+IF('New Lease Yearly'!$H$4="Yearly",'New Lease Yearly'!$D$4,IF('New Lease Yearly'!$H$4="Quarterly",'New Lease Yearly'!$D$4/4,'New Lease Yearly'!$D$4/12)))^IF($E$17=1,A749,A750)))</f>
        <v>0</v>
      </c>
      <c r="F750" s="55">
        <f t="shared" si="116"/>
        <v>0</v>
      </c>
      <c r="G750" s="56"/>
      <c r="H750" s="38">
        <f t="shared" si="122"/>
        <v>734</v>
      </c>
      <c r="I750" s="9" t="str">
        <f t="shared" si="117"/>
        <v>-</v>
      </c>
      <c r="J750" s="47">
        <f>IF(H750&gt;'New Lease Yearly'!$E$4,0,M749)</f>
        <v>0</v>
      </c>
      <c r="K750" s="47">
        <f>IF(IF('New Lease Yearly'!$H$4="Yearly",J750*'New Lease Yearly'!$D$4,IF('New Lease Yearly'!$H$4="Quarterly",J750*('New Lease Yearly'!$D$4/4),J750*'New Lease Yearly'!$D$4/12))&gt;0,IF('New Lease Yearly'!$H$4="Yearly",J750*'New Lease Yearly'!$D$4,IF('New Lease Yearly'!$H$4="Quarterly",J750*('New Lease Yearly'!$D$4/4),J750*'New Lease Yearly'!$D$4/12)),-L750-J750)</f>
        <v>0</v>
      </c>
      <c r="L750" s="47">
        <f t="shared" si="118"/>
        <v>0</v>
      </c>
      <c r="M750" s="47">
        <f t="shared" si="119"/>
        <v>0</v>
      </c>
      <c r="N750" s="57"/>
      <c r="O750" s="38">
        <v>237</v>
      </c>
      <c r="P750" s="58">
        <f t="shared" si="123"/>
        <v>311554</v>
      </c>
      <c r="Q750" s="47">
        <f t="shared" si="124"/>
        <v>0</v>
      </c>
      <c r="R750" s="47">
        <f>IF(S749&lt;1,0,-'New Lease Yearly'!$K$4/'New Lease Yearly'!$L$4)</f>
        <v>0</v>
      </c>
      <c r="S750" s="47">
        <f t="shared" si="120"/>
        <v>0</v>
      </c>
      <c r="AE750"/>
      <c r="AF750" s="6"/>
    </row>
    <row r="751" spans="1:32" x14ac:dyDescent="0.25">
      <c r="A751" s="53">
        <f t="shared" si="121"/>
        <v>735</v>
      </c>
      <c r="B751" s="29">
        <f t="shared" si="115"/>
        <v>0</v>
      </c>
      <c r="C751" s="9" t="str">
        <f>IF(D751=0,"-",IF('New Lease Yearly'!$H$4="Yearly",EDATE(C750,12),IF('New Lease Yearly'!$H$4="Quarterly",EDATE(C750,3),EDATE(C750,1))))</f>
        <v>-</v>
      </c>
      <c r="D751" s="54">
        <f>IF(A751&gt;'New Lease Yearly'!$E$4,0,'New Lease Yearly'!$G$4)*((1+$M$4)^(((((IF($H$4="Yearly",ROUNDDOWN(IF(A751-($N$4)&lt;0,0,((A751-($N$4)/(($N$4))))/($N$4)),0),IF($H$4="Monthly",ROUNDDOWN(IF(A751-($N$4*12)&lt;0,0,((A751-(12*$N$4)/((12*$N$4))))/($N$4*12)),0),ROUNDDOWN(IF(A751-($N$4*4)&lt;0,0,((A751-(4*$N$4)/((4*$N$4))))/($N$4*4)),0)))))))))+(IF(A751=$E$4,$J$4,0))</f>
        <v>0</v>
      </c>
      <c r="E751" s="49">
        <f>IF(D751=0,0,1/((1+IF('New Lease Yearly'!$H$4="Yearly",'New Lease Yearly'!$D$4,IF('New Lease Yearly'!$H$4="Quarterly",'New Lease Yearly'!$D$4/4,'New Lease Yearly'!$D$4/12)))^IF($E$17=1,A750,A751)))</f>
        <v>0</v>
      </c>
      <c r="F751" s="55">
        <f t="shared" si="116"/>
        <v>0</v>
      </c>
      <c r="G751" s="56"/>
      <c r="H751" s="38">
        <f t="shared" si="122"/>
        <v>735</v>
      </c>
      <c r="I751" s="9" t="str">
        <f t="shared" si="117"/>
        <v>-</v>
      </c>
      <c r="J751" s="47">
        <f>IF(H751&gt;'New Lease Yearly'!$E$4,0,M750)</f>
        <v>0</v>
      </c>
      <c r="K751" s="47">
        <f>IF(IF('New Lease Yearly'!$H$4="Yearly",J751*'New Lease Yearly'!$D$4,IF('New Lease Yearly'!$H$4="Quarterly",J751*('New Lease Yearly'!$D$4/4),J751*'New Lease Yearly'!$D$4/12))&gt;0,IF('New Lease Yearly'!$H$4="Yearly",J751*'New Lease Yearly'!$D$4,IF('New Lease Yearly'!$H$4="Quarterly",J751*('New Lease Yearly'!$D$4/4),J751*'New Lease Yearly'!$D$4/12)),-L751-J751)</f>
        <v>0</v>
      </c>
      <c r="L751" s="47">
        <f t="shared" si="118"/>
        <v>0</v>
      </c>
      <c r="M751" s="47">
        <f t="shared" si="119"/>
        <v>0</v>
      </c>
      <c r="N751" s="57"/>
      <c r="O751" s="38">
        <v>237</v>
      </c>
      <c r="P751" s="58">
        <f t="shared" si="123"/>
        <v>311919</v>
      </c>
      <c r="Q751" s="47">
        <f t="shared" si="124"/>
        <v>0</v>
      </c>
      <c r="R751" s="47">
        <f>IF(S750&lt;1,0,-'New Lease Yearly'!$K$4/'New Lease Yearly'!$L$4)</f>
        <v>0</v>
      </c>
      <c r="S751" s="47">
        <f t="shared" si="120"/>
        <v>0</v>
      </c>
      <c r="AE751"/>
      <c r="AF751" s="6"/>
    </row>
    <row r="752" spans="1:32" x14ac:dyDescent="0.25">
      <c r="A752" s="53">
        <f t="shared" si="121"/>
        <v>736</v>
      </c>
      <c r="B752" s="29">
        <f t="shared" si="115"/>
        <v>0</v>
      </c>
      <c r="C752" s="9" t="str">
        <f>IF(D752=0,"-",IF('New Lease Yearly'!$H$4="Yearly",EDATE(C751,12),IF('New Lease Yearly'!$H$4="Quarterly",EDATE(C751,3),EDATE(C751,1))))</f>
        <v>-</v>
      </c>
      <c r="D752" s="54">
        <f>IF(A752&gt;'New Lease Yearly'!$E$4,0,'New Lease Yearly'!$G$4)*((1+$M$4)^(((((IF($H$4="Yearly",ROUNDDOWN(IF(A752-($N$4)&lt;0,0,((A752-($N$4)/(($N$4))))/($N$4)),0),IF($H$4="Monthly",ROUNDDOWN(IF(A752-($N$4*12)&lt;0,0,((A752-(12*$N$4)/((12*$N$4))))/($N$4*12)),0),ROUNDDOWN(IF(A752-($N$4*4)&lt;0,0,((A752-(4*$N$4)/((4*$N$4))))/($N$4*4)),0)))))))))+(IF(A752=$E$4,$J$4,0))</f>
        <v>0</v>
      </c>
      <c r="E752" s="49">
        <f>IF(D752=0,0,1/((1+IF('New Lease Yearly'!$H$4="Yearly",'New Lease Yearly'!$D$4,IF('New Lease Yearly'!$H$4="Quarterly",'New Lease Yearly'!$D$4/4,'New Lease Yearly'!$D$4/12)))^IF($E$17=1,A751,A752)))</f>
        <v>0</v>
      </c>
      <c r="F752" s="55">
        <f t="shared" si="116"/>
        <v>0</v>
      </c>
      <c r="G752" s="56"/>
      <c r="H752" s="38">
        <f t="shared" si="122"/>
        <v>736</v>
      </c>
      <c r="I752" s="9" t="str">
        <f t="shared" si="117"/>
        <v>-</v>
      </c>
      <c r="J752" s="47">
        <f>IF(H752&gt;'New Lease Yearly'!$E$4,0,M751)</f>
        <v>0</v>
      </c>
      <c r="K752" s="47">
        <f>IF(IF('New Lease Yearly'!$H$4="Yearly",J752*'New Lease Yearly'!$D$4,IF('New Lease Yearly'!$H$4="Quarterly",J752*('New Lease Yearly'!$D$4/4),J752*'New Lease Yearly'!$D$4/12))&gt;0,IF('New Lease Yearly'!$H$4="Yearly",J752*'New Lease Yearly'!$D$4,IF('New Lease Yearly'!$H$4="Quarterly",J752*('New Lease Yearly'!$D$4/4),J752*'New Lease Yearly'!$D$4/12)),-L752-J752)</f>
        <v>0</v>
      </c>
      <c r="L752" s="47">
        <f t="shared" si="118"/>
        <v>0</v>
      </c>
      <c r="M752" s="47">
        <f t="shared" si="119"/>
        <v>0</v>
      </c>
      <c r="N752" s="57"/>
      <c r="O752" s="38">
        <v>237</v>
      </c>
      <c r="P752" s="58">
        <f t="shared" si="123"/>
        <v>312284</v>
      </c>
      <c r="Q752" s="47">
        <f t="shared" si="124"/>
        <v>0</v>
      </c>
      <c r="R752" s="47">
        <f>IF(S751&lt;1,0,-'New Lease Yearly'!$K$4/'New Lease Yearly'!$L$4)</f>
        <v>0</v>
      </c>
      <c r="S752" s="47">
        <f t="shared" si="120"/>
        <v>0</v>
      </c>
      <c r="AE752"/>
      <c r="AF752" s="6"/>
    </row>
    <row r="753" spans="1:32" x14ac:dyDescent="0.25">
      <c r="A753" s="53">
        <f t="shared" si="121"/>
        <v>737</v>
      </c>
      <c r="B753" s="29">
        <f t="shared" si="115"/>
        <v>0</v>
      </c>
      <c r="C753" s="9" t="str">
        <f>IF(D753=0,"-",IF('New Lease Yearly'!$H$4="Yearly",EDATE(C752,12),IF('New Lease Yearly'!$H$4="Quarterly",EDATE(C752,3),EDATE(C752,1))))</f>
        <v>-</v>
      </c>
      <c r="D753" s="54">
        <f>IF(A753&gt;'New Lease Yearly'!$E$4,0,'New Lease Yearly'!$G$4)*((1+$M$4)^(((((IF($H$4="Yearly",ROUNDDOWN(IF(A753-($N$4)&lt;0,0,((A753-($N$4)/(($N$4))))/($N$4)),0),IF($H$4="Monthly",ROUNDDOWN(IF(A753-($N$4*12)&lt;0,0,((A753-(12*$N$4)/((12*$N$4))))/($N$4*12)),0),ROUNDDOWN(IF(A753-($N$4*4)&lt;0,0,((A753-(4*$N$4)/((4*$N$4))))/($N$4*4)),0)))))))))+(IF(A753=$E$4,$J$4,0))</f>
        <v>0</v>
      </c>
      <c r="E753" s="49">
        <f>IF(D753=0,0,1/((1+IF('New Lease Yearly'!$H$4="Yearly",'New Lease Yearly'!$D$4,IF('New Lease Yearly'!$H$4="Quarterly",'New Lease Yearly'!$D$4/4,'New Lease Yearly'!$D$4/12)))^IF($E$17=1,A752,A753)))</f>
        <v>0</v>
      </c>
      <c r="F753" s="55">
        <f t="shared" si="116"/>
        <v>0</v>
      </c>
      <c r="G753" s="56"/>
      <c r="H753" s="38">
        <f t="shared" si="122"/>
        <v>737</v>
      </c>
      <c r="I753" s="9" t="str">
        <f t="shared" si="117"/>
        <v>-</v>
      </c>
      <c r="J753" s="47">
        <f>IF(H753&gt;'New Lease Yearly'!$E$4,0,M752)</f>
        <v>0</v>
      </c>
      <c r="K753" s="47">
        <f>IF(IF('New Lease Yearly'!$H$4="Yearly",J753*'New Lease Yearly'!$D$4,IF('New Lease Yearly'!$H$4="Quarterly",J753*('New Lease Yearly'!$D$4/4),J753*'New Lease Yearly'!$D$4/12))&gt;0,IF('New Lease Yearly'!$H$4="Yearly",J753*'New Lease Yearly'!$D$4,IF('New Lease Yearly'!$H$4="Quarterly",J753*('New Lease Yearly'!$D$4/4),J753*'New Lease Yearly'!$D$4/12)),-L753-J753)</f>
        <v>0</v>
      </c>
      <c r="L753" s="47">
        <f t="shared" si="118"/>
        <v>0</v>
      </c>
      <c r="M753" s="47">
        <f t="shared" si="119"/>
        <v>0</v>
      </c>
      <c r="N753" s="57"/>
      <c r="O753" s="38">
        <v>237</v>
      </c>
      <c r="P753" s="58">
        <f t="shared" si="123"/>
        <v>312649</v>
      </c>
      <c r="Q753" s="47">
        <f t="shared" si="124"/>
        <v>0</v>
      </c>
      <c r="R753" s="47">
        <f>IF(S752&lt;1,0,-'New Lease Yearly'!$K$4/'New Lease Yearly'!$L$4)</f>
        <v>0</v>
      </c>
      <c r="S753" s="47">
        <f t="shared" si="120"/>
        <v>0</v>
      </c>
      <c r="AE753"/>
      <c r="AF753" s="6"/>
    </row>
    <row r="754" spans="1:32" x14ac:dyDescent="0.25">
      <c r="A754" s="53">
        <f t="shared" si="121"/>
        <v>738</v>
      </c>
      <c r="B754" s="29">
        <f t="shared" si="115"/>
        <v>0</v>
      </c>
      <c r="C754" s="9" t="str">
        <f>IF(D754=0,"-",IF('New Lease Yearly'!$H$4="Yearly",EDATE(C753,12),IF('New Lease Yearly'!$H$4="Quarterly",EDATE(C753,3),EDATE(C753,1))))</f>
        <v>-</v>
      </c>
      <c r="D754" s="54">
        <f>IF(A754&gt;'New Lease Yearly'!$E$4,0,'New Lease Yearly'!$G$4)*((1+$M$4)^(((((IF($H$4="Yearly",ROUNDDOWN(IF(A754-($N$4)&lt;0,0,((A754-($N$4)/(($N$4))))/($N$4)),0),IF($H$4="Monthly",ROUNDDOWN(IF(A754-($N$4*12)&lt;0,0,((A754-(12*$N$4)/((12*$N$4))))/($N$4*12)),0),ROUNDDOWN(IF(A754-($N$4*4)&lt;0,0,((A754-(4*$N$4)/((4*$N$4))))/($N$4*4)),0)))))))))+(IF(A754=$E$4,$J$4,0))</f>
        <v>0</v>
      </c>
      <c r="E754" s="49">
        <f>IF(D754=0,0,1/((1+IF('New Lease Yearly'!$H$4="Yearly",'New Lease Yearly'!$D$4,IF('New Lease Yearly'!$H$4="Quarterly",'New Lease Yearly'!$D$4/4,'New Lease Yearly'!$D$4/12)))^IF($E$17=1,A753,A754)))</f>
        <v>0</v>
      </c>
      <c r="F754" s="55">
        <f t="shared" si="116"/>
        <v>0</v>
      </c>
      <c r="G754" s="56"/>
      <c r="H754" s="38">
        <f t="shared" si="122"/>
        <v>738</v>
      </c>
      <c r="I754" s="9" t="str">
        <f t="shared" si="117"/>
        <v>-</v>
      </c>
      <c r="J754" s="47">
        <f>IF(H754&gt;'New Lease Yearly'!$E$4,0,M753)</f>
        <v>0</v>
      </c>
      <c r="K754" s="47">
        <f>IF(IF('New Lease Yearly'!$H$4="Yearly",J754*'New Lease Yearly'!$D$4,IF('New Lease Yearly'!$H$4="Quarterly",J754*('New Lease Yearly'!$D$4/4),J754*'New Lease Yearly'!$D$4/12))&gt;0,IF('New Lease Yearly'!$H$4="Yearly",J754*'New Lease Yearly'!$D$4,IF('New Lease Yearly'!$H$4="Quarterly",J754*('New Lease Yearly'!$D$4/4),J754*'New Lease Yearly'!$D$4/12)),-L754-J754)</f>
        <v>0</v>
      </c>
      <c r="L754" s="47">
        <f t="shared" si="118"/>
        <v>0</v>
      </c>
      <c r="M754" s="47">
        <f t="shared" si="119"/>
        <v>0</v>
      </c>
      <c r="N754" s="57"/>
      <c r="O754" s="38">
        <v>237</v>
      </c>
      <c r="P754" s="58">
        <f t="shared" si="123"/>
        <v>313015</v>
      </c>
      <c r="Q754" s="47">
        <f t="shared" si="124"/>
        <v>0</v>
      </c>
      <c r="R754" s="47">
        <f>IF(S753&lt;1,0,-'New Lease Yearly'!$K$4/'New Lease Yearly'!$L$4)</f>
        <v>0</v>
      </c>
      <c r="S754" s="47">
        <f t="shared" si="120"/>
        <v>0</v>
      </c>
      <c r="AE754"/>
      <c r="AF754" s="6"/>
    </row>
    <row r="755" spans="1:32" x14ac:dyDescent="0.25">
      <c r="A755" s="53">
        <f t="shared" si="121"/>
        <v>739</v>
      </c>
      <c r="B755" s="29">
        <f t="shared" si="115"/>
        <v>0</v>
      </c>
      <c r="C755" s="9" t="str">
        <f>IF(D755=0,"-",IF('New Lease Yearly'!$H$4="Yearly",EDATE(C754,12),IF('New Lease Yearly'!$H$4="Quarterly",EDATE(C754,3),EDATE(C754,1))))</f>
        <v>-</v>
      </c>
      <c r="D755" s="54">
        <f>IF(A755&gt;'New Lease Yearly'!$E$4,0,'New Lease Yearly'!$G$4)*((1+$M$4)^(((((IF($H$4="Yearly",ROUNDDOWN(IF(A755-($N$4)&lt;0,0,((A755-($N$4)/(($N$4))))/($N$4)),0),IF($H$4="Monthly",ROUNDDOWN(IF(A755-($N$4*12)&lt;0,0,((A755-(12*$N$4)/((12*$N$4))))/($N$4*12)),0),ROUNDDOWN(IF(A755-($N$4*4)&lt;0,0,((A755-(4*$N$4)/((4*$N$4))))/($N$4*4)),0)))))))))+(IF(A755=$E$4,$J$4,0))</f>
        <v>0</v>
      </c>
      <c r="E755" s="49">
        <f>IF(D755=0,0,1/((1+IF('New Lease Yearly'!$H$4="Yearly",'New Lease Yearly'!$D$4,IF('New Lease Yearly'!$H$4="Quarterly",'New Lease Yearly'!$D$4/4,'New Lease Yearly'!$D$4/12)))^IF($E$17=1,A754,A755)))</f>
        <v>0</v>
      </c>
      <c r="F755" s="55">
        <f t="shared" si="116"/>
        <v>0</v>
      </c>
      <c r="G755" s="56"/>
      <c r="H755" s="38">
        <f t="shared" si="122"/>
        <v>739</v>
      </c>
      <c r="I755" s="9" t="str">
        <f t="shared" si="117"/>
        <v>-</v>
      </c>
      <c r="J755" s="47">
        <f>IF(H755&gt;'New Lease Yearly'!$E$4,0,M754)</f>
        <v>0</v>
      </c>
      <c r="K755" s="47">
        <f>IF(IF('New Lease Yearly'!$H$4="Yearly",J755*'New Lease Yearly'!$D$4,IF('New Lease Yearly'!$H$4="Quarterly",J755*('New Lease Yearly'!$D$4/4),J755*'New Lease Yearly'!$D$4/12))&gt;0,IF('New Lease Yearly'!$H$4="Yearly",J755*'New Lease Yearly'!$D$4,IF('New Lease Yearly'!$H$4="Quarterly",J755*('New Lease Yearly'!$D$4/4),J755*'New Lease Yearly'!$D$4/12)),-L755-J755)</f>
        <v>0</v>
      </c>
      <c r="L755" s="47">
        <f t="shared" si="118"/>
        <v>0</v>
      </c>
      <c r="M755" s="47">
        <f t="shared" si="119"/>
        <v>0</v>
      </c>
      <c r="N755" s="57"/>
      <c r="O755" s="38">
        <v>237</v>
      </c>
      <c r="P755" s="58">
        <f t="shared" si="123"/>
        <v>313380</v>
      </c>
      <c r="Q755" s="47">
        <f t="shared" si="124"/>
        <v>0</v>
      </c>
      <c r="R755" s="47">
        <f>IF(S754&lt;1,0,-'New Lease Yearly'!$K$4/'New Lease Yearly'!$L$4)</f>
        <v>0</v>
      </c>
      <c r="S755" s="47">
        <f t="shared" si="120"/>
        <v>0</v>
      </c>
      <c r="AE755"/>
      <c r="AF755" s="6"/>
    </row>
    <row r="756" spans="1:32" x14ac:dyDescent="0.25">
      <c r="A756" s="53">
        <f t="shared" si="121"/>
        <v>740</v>
      </c>
      <c r="B756" s="29">
        <f t="shared" si="115"/>
        <v>0</v>
      </c>
      <c r="C756" s="9" t="str">
        <f>IF(D756=0,"-",IF('New Lease Yearly'!$H$4="Yearly",EDATE(C755,12),IF('New Lease Yearly'!$H$4="Quarterly",EDATE(C755,3),EDATE(C755,1))))</f>
        <v>-</v>
      </c>
      <c r="D756" s="54">
        <f>IF(A756&gt;'New Lease Yearly'!$E$4,0,'New Lease Yearly'!$G$4)*((1+$M$4)^(((((IF($H$4="Yearly",ROUNDDOWN(IF(A756-($N$4)&lt;0,0,((A756-($N$4)/(($N$4))))/($N$4)),0),IF($H$4="Monthly",ROUNDDOWN(IF(A756-($N$4*12)&lt;0,0,((A756-(12*$N$4)/((12*$N$4))))/($N$4*12)),0),ROUNDDOWN(IF(A756-($N$4*4)&lt;0,0,((A756-(4*$N$4)/((4*$N$4))))/($N$4*4)),0)))))))))+(IF(A756=$E$4,$J$4,0))</f>
        <v>0</v>
      </c>
      <c r="E756" s="49">
        <f>IF(D756=0,0,1/((1+IF('New Lease Yearly'!$H$4="Yearly",'New Lease Yearly'!$D$4,IF('New Lease Yearly'!$H$4="Quarterly",'New Lease Yearly'!$D$4/4,'New Lease Yearly'!$D$4/12)))^IF($E$17=1,A755,A756)))</f>
        <v>0</v>
      </c>
      <c r="F756" s="55">
        <f t="shared" si="116"/>
        <v>0</v>
      </c>
      <c r="G756" s="56"/>
      <c r="H756" s="38">
        <f t="shared" si="122"/>
        <v>740</v>
      </c>
      <c r="I756" s="9" t="str">
        <f t="shared" si="117"/>
        <v>-</v>
      </c>
      <c r="J756" s="47">
        <f>IF(H756&gt;'New Lease Yearly'!$E$4,0,M755)</f>
        <v>0</v>
      </c>
      <c r="K756" s="47">
        <f>IF(IF('New Lease Yearly'!$H$4="Yearly",J756*'New Lease Yearly'!$D$4,IF('New Lease Yearly'!$H$4="Quarterly",J756*('New Lease Yearly'!$D$4/4),J756*'New Lease Yearly'!$D$4/12))&gt;0,IF('New Lease Yearly'!$H$4="Yearly",J756*'New Lease Yearly'!$D$4,IF('New Lease Yearly'!$H$4="Quarterly",J756*('New Lease Yearly'!$D$4/4),J756*'New Lease Yearly'!$D$4/12)),-L756-J756)</f>
        <v>0</v>
      </c>
      <c r="L756" s="47">
        <f t="shared" si="118"/>
        <v>0</v>
      </c>
      <c r="M756" s="47">
        <f t="shared" si="119"/>
        <v>0</v>
      </c>
      <c r="N756" s="57"/>
      <c r="O756" s="38">
        <v>237</v>
      </c>
      <c r="P756" s="58">
        <f t="shared" si="123"/>
        <v>313745</v>
      </c>
      <c r="Q756" s="47">
        <f t="shared" si="124"/>
        <v>0</v>
      </c>
      <c r="R756" s="47">
        <f>IF(S755&lt;1,0,-'New Lease Yearly'!$K$4/'New Lease Yearly'!$L$4)</f>
        <v>0</v>
      </c>
      <c r="S756" s="47">
        <f t="shared" si="120"/>
        <v>0</v>
      </c>
      <c r="AE756"/>
      <c r="AF756" s="6"/>
    </row>
    <row r="757" spans="1:32" x14ac:dyDescent="0.25">
      <c r="A757" s="53">
        <f t="shared" si="121"/>
        <v>741</v>
      </c>
      <c r="B757" s="29">
        <f t="shared" si="115"/>
        <v>0</v>
      </c>
      <c r="C757" s="9" t="str">
        <f>IF(D757=0,"-",IF('New Lease Yearly'!$H$4="Yearly",EDATE(C756,12),IF('New Lease Yearly'!$H$4="Quarterly",EDATE(C756,3),EDATE(C756,1))))</f>
        <v>-</v>
      </c>
      <c r="D757" s="54">
        <f>IF(A757&gt;'New Lease Yearly'!$E$4,0,'New Lease Yearly'!$G$4)*((1+$M$4)^(((((IF($H$4="Yearly",ROUNDDOWN(IF(A757-($N$4)&lt;0,0,((A757-($N$4)/(($N$4))))/($N$4)),0),IF($H$4="Monthly",ROUNDDOWN(IF(A757-($N$4*12)&lt;0,0,((A757-(12*$N$4)/((12*$N$4))))/($N$4*12)),0),ROUNDDOWN(IF(A757-($N$4*4)&lt;0,0,((A757-(4*$N$4)/((4*$N$4))))/($N$4*4)),0)))))))))+(IF(A757=$E$4,$J$4,0))</f>
        <v>0</v>
      </c>
      <c r="E757" s="49">
        <f>IF(D757=0,0,1/((1+IF('New Lease Yearly'!$H$4="Yearly",'New Lease Yearly'!$D$4,IF('New Lease Yearly'!$H$4="Quarterly",'New Lease Yearly'!$D$4/4,'New Lease Yearly'!$D$4/12)))^IF($E$17=1,A756,A757)))</f>
        <v>0</v>
      </c>
      <c r="F757" s="55">
        <f t="shared" si="116"/>
        <v>0</v>
      </c>
      <c r="G757" s="56"/>
      <c r="H757" s="38">
        <f t="shared" si="122"/>
        <v>741</v>
      </c>
      <c r="I757" s="9" t="str">
        <f t="shared" si="117"/>
        <v>-</v>
      </c>
      <c r="J757" s="47">
        <f>IF(H757&gt;'New Lease Yearly'!$E$4,0,M756)</f>
        <v>0</v>
      </c>
      <c r="K757" s="47">
        <f>IF(IF('New Lease Yearly'!$H$4="Yearly",J757*'New Lease Yearly'!$D$4,IF('New Lease Yearly'!$H$4="Quarterly",J757*('New Lease Yearly'!$D$4/4),J757*'New Lease Yearly'!$D$4/12))&gt;0,IF('New Lease Yearly'!$H$4="Yearly",J757*'New Lease Yearly'!$D$4,IF('New Lease Yearly'!$H$4="Quarterly",J757*('New Lease Yearly'!$D$4/4),J757*'New Lease Yearly'!$D$4/12)),-L757-J757)</f>
        <v>0</v>
      </c>
      <c r="L757" s="47">
        <f t="shared" si="118"/>
        <v>0</v>
      </c>
      <c r="M757" s="47">
        <f t="shared" si="119"/>
        <v>0</v>
      </c>
      <c r="N757" s="57"/>
      <c r="O757" s="38">
        <v>237</v>
      </c>
      <c r="P757" s="58">
        <f t="shared" si="123"/>
        <v>314110</v>
      </c>
      <c r="Q757" s="47">
        <f t="shared" si="124"/>
        <v>0</v>
      </c>
      <c r="R757" s="47">
        <f>IF(S756&lt;1,0,-'New Lease Yearly'!$K$4/'New Lease Yearly'!$L$4)</f>
        <v>0</v>
      </c>
      <c r="S757" s="47">
        <f t="shared" si="120"/>
        <v>0</v>
      </c>
      <c r="AE757"/>
      <c r="AF757" s="6"/>
    </row>
    <row r="758" spans="1:32" x14ac:dyDescent="0.25">
      <c r="A758" s="53">
        <f t="shared" si="121"/>
        <v>742</v>
      </c>
      <c r="B758" s="29">
        <f t="shared" si="115"/>
        <v>0</v>
      </c>
      <c r="C758" s="9" t="str">
        <f>IF(D758=0,"-",IF('New Lease Yearly'!$H$4="Yearly",EDATE(C757,12),IF('New Lease Yearly'!$H$4="Quarterly",EDATE(C757,3),EDATE(C757,1))))</f>
        <v>-</v>
      </c>
      <c r="D758" s="54">
        <f>IF(A758&gt;'New Lease Yearly'!$E$4,0,'New Lease Yearly'!$G$4)*((1+$M$4)^(((((IF($H$4="Yearly",ROUNDDOWN(IF(A758-($N$4)&lt;0,0,((A758-($N$4)/(($N$4))))/($N$4)),0),IF($H$4="Monthly",ROUNDDOWN(IF(A758-($N$4*12)&lt;0,0,((A758-(12*$N$4)/((12*$N$4))))/($N$4*12)),0),ROUNDDOWN(IF(A758-($N$4*4)&lt;0,0,((A758-(4*$N$4)/((4*$N$4))))/($N$4*4)),0)))))))))+(IF(A758=$E$4,$J$4,0))</f>
        <v>0</v>
      </c>
      <c r="E758" s="49">
        <f>IF(D758=0,0,1/((1+IF('New Lease Yearly'!$H$4="Yearly",'New Lease Yearly'!$D$4,IF('New Lease Yearly'!$H$4="Quarterly",'New Lease Yearly'!$D$4/4,'New Lease Yearly'!$D$4/12)))^IF($E$17=1,A757,A758)))</f>
        <v>0</v>
      </c>
      <c r="F758" s="55">
        <f t="shared" si="116"/>
        <v>0</v>
      </c>
      <c r="G758" s="56"/>
      <c r="H758" s="38">
        <f t="shared" si="122"/>
        <v>742</v>
      </c>
      <c r="I758" s="9" t="str">
        <f t="shared" si="117"/>
        <v>-</v>
      </c>
      <c r="J758" s="47">
        <f>IF(H758&gt;'New Lease Yearly'!$E$4,0,M757)</f>
        <v>0</v>
      </c>
      <c r="K758" s="47">
        <f>IF(IF('New Lease Yearly'!$H$4="Yearly",J758*'New Lease Yearly'!$D$4,IF('New Lease Yearly'!$H$4="Quarterly",J758*('New Lease Yearly'!$D$4/4),J758*'New Lease Yearly'!$D$4/12))&gt;0,IF('New Lease Yearly'!$H$4="Yearly",J758*'New Lease Yearly'!$D$4,IF('New Lease Yearly'!$H$4="Quarterly",J758*('New Lease Yearly'!$D$4/4),J758*'New Lease Yearly'!$D$4/12)),-L758-J758)</f>
        <v>0</v>
      </c>
      <c r="L758" s="47">
        <f t="shared" si="118"/>
        <v>0</v>
      </c>
      <c r="M758" s="47">
        <f t="shared" si="119"/>
        <v>0</v>
      </c>
      <c r="N758" s="57"/>
      <c r="O758" s="38">
        <v>237</v>
      </c>
      <c r="P758" s="58">
        <f t="shared" si="123"/>
        <v>314476</v>
      </c>
      <c r="Q758" s="47">
        <f t="shared" si="124"/>
        <v>0</v>
      </c>
      <c r="R758" s="47">
        <f>IF(S757&lt;1,0,-'New Lease Yearly'!$K$4/'New Lease Yearly'!$L$4)</f>
        <v>0</v>
      </c>
      <c r="S758" s="47">
        <f t="shared" si="120"/>
        <v>0</v>
      </c>
      <c r="AE758"/>
      <c r="AF758" s="6"/>
    </row>
    <row r="759" spans="1:32" x14ac:dyDescent="0.25">
      <c r="A759" s="53">
        <f t="shared" si="121"/>
        <v>743</v>
      </c>
      <c r="B759" s="29">
        <f t="shared" si="115"/>
        <v>0</v>
      </c>
      <c r="C759" s="9" t="str">
        <f>IF(D759=0,"-",IF('New Lease Yearly'!$H$4="Yearly",EDATE(C758,12),IF('New Lease Yearly'!$H$4="Quarterly",EDATE(C758,3),EDATE(C758,1))))</f>
        <v>-</v>
      </c>
      <c r="D759" s="54">
        <f>IF(A759&gt;'New Lease Yearly'!$E$4,0,'New Lease Yearly'!$G$4)*((1+$M$4)^(((((IF($H$4="Yearly",ROUNDDOWN(IF(A759-($N$4)&lt;0,0,((A759-($N$4)/(($N$4))))/($N$4)),0),IF($H$4="Monthly",ROUNDDOWN(IF(A759-($N$4*12)&lt;0,0,((A759-(12*$N$4)/((12*$N$4))))/($N$4*12)),0),ROUNDDOWN(IF(A759-($N$4*4)&lt;0,0,((A759-(4*$N$4)/((4*$N$4))))/($N$4*4)),0)))))))))+(IF(A759=$E$4,$J$4,0))</f>
        <v>0</v>
      </c>
      <c r="E759" s="49">
        <f>IF(D759=0,0,1/((1+IF('New Lease Yearly'!$H$4="Yearly",'New Lease Yearly'!$D$4,IF('New Lease Yearly'!$H$4="Quarterly",'New Lease Yearly'!$D$4/4,'New Lease Yearly'!$D$4/12)))^IF($E$17=1,A758,A759)))</f>
        <v>0</v>
      </c>
      <c r="F759" s="55">
        <f t="shared" si="116"/>
        <v>0</v>
      </c>
      <c r="G759" s="56"/>
      <c r="H759" s="38">
        <f t="shared" si="122"/>
        <v>743</v>
      </c>
      <c r="I759" s="9" t="str">
        <f t="shared" si="117"/>
        <v>-</v>
      </c>
      <c r="J759" s="47">
        <f>IF(H759&gt;'New Lease Yearly'!$E$4,0,M758)</f>
        <v>0</v>
      </c>
      <c r="K759" s="47">
        <f>IF(IF('New Lease Yearly'!$H$4="Yearly",J759*'New Lease Yearly'!$D$4,IF('New Lease Yearly'!$H$4="Quarterly",J759*('New Lease Yearly'!$D$4/4),J759*'New Lease Yearly'!$D$4/12))&gt;0,IF('New Lease Yearly'!$H$4="Yearly",J759*'New Lease Yearly'!$D$4,IF('New Lease Yearly'!$H$4="Quarterly",J759*('New Lease Yearly'!$D$4/4),J759*'New Lease Yearly'!$D$4/12)),-L759-J759)</f>
        <v>0</v>
      </c>
      <c r="L759" s="47">
        <f t="shared" si="118"/>
        <v>0</v>
      </c>
      <c r="M759" s="47">
        <f t="shared" si="119"/>
        <v>0</v>
      </c>
      <c r="N759" s="57"/>
      <c r="O759" s="38">
        <v>237</v>
      </c>
      <c r="P759" s="58">
        <f t="shared" si="123"/>
        <v>314841</v>
      </c>
      <c r="Q759" s="47">
        <f t="shared" si="124"/>
        <v>0</v>
      </c>
      <c r="R759" s="47">
        <f>IF(S758&lt;1,0,-'New Lease Yearly'!$K$4/'New Lease Yearly'!$L$4)</f>
        <v>0</v>
      </c>
      <c r="S759" s="47">
        <f t="shared" si="120"/>
        <v>0</v>
      </c>
      <c r="AE759"/>
      <c r="AF759" s="6"/>
    </row>
    <row r="760" spans="1:32" x14ac:dyDescent="0.25">
      <c r="A760" s="53">
        <f t="shared" si="121"/>
        <v>744</v>
      </c>
      <c r="B760" s="29">
        <f t="shared" si="115"/>
        <v>0</v>
      </c>
      <c r="C760" s="9" t="str">
        <f>IF(D760=0,"-",IF('New Lease Yearly'!$H$4="Yearly",EDATE(C759,12),IF('New Lease Yearly'!$H$4="Quarterly",EDATE(C759,3),EDATE(C759,1))))</f>
        <v>-</v>
      </c>
      <c r="D760" s="54">
        <f>IF(A760&gt;'New Lease Yearly'!$E$4,0,'New Lease Yearly'!$G$4)*((1+$M$4)^(((((IF($H$4="Yearly",ROUNDDOWN(IF(A760-($N$4)&lt;0,0,((A760-($N$4)/(($N$4))))/($N$4)),0),IF($H$4="Monthly",ROUNDDOWN(IF(A760-($N$4*12)&lt;0,0,((A760-(12*$N$4)/((12*$N$4))))/($N$4*12)),0),ROUNDDOWN(IF(A760-($N$4*4)&lt;0,0,((A760-(4*$N$4)/((4*$N$4))))/($N$4*4)),0)))))))))+(IF(A760=$E$4,$J$4,0))</f>
        <v>0</v>
      </c>
      <c r="E760" s="49">
        <f>IF(D760=0,0,1/((1+IF('New Lease Yearly'!$H$4="Yearly",'New Lease Yearly'!$D$4,IF('New Lease Yearly'!$H$4="Quarterly",'New Lease Yearly'!$D$4/4,'New Lease Yearly'!$D$4/12)))^IF($E$17=1,A759,A760)))</f>
        <v>0</v>
      </c>
      <c r="F760" s="55">
        <f t="shared" si="116"/>
        <v>0</v>
      </c>
      <c r="G760" s="56"/>
      <c r="H760" s="38">
        <f t="shared" si="122"/>
        <v>744</v>
      </c>
      <c r="I760" s="9" t="str">
        <f t="shared" si="117"/>
        <v>-</v>
      </c>
      <c r="J760" s="47">
        <f>IF(H760&gt;'New Lease Yearly'!$E$4,0,M759)</f>
        <v>0</v>
      </c>
      <c r="K760" s="47">
        <f>IF(IF('New Lease Yearly'!$H$4="Yearly",J760*'New Lease Yearly'!$D$4,IF('New Lease Yearly'!$H$4="Quarterly",J760*('New Lease Yearly'!$D$4/4),J760*'New Lease Yearly'!$D$4/12))&gt;0,IF('New Lease Yearly'!$H$4="Yearly",J760*'New Lease Yearly'!$D$4,IF('New Lease Yearly'!$H$4="Quarterly",J760*('New Lease Yearly'!$D$4/4),J760*'New Lease Yearly'!$D$4/12)),-L760-J760)</f>
        <v>0</v>
      </c>
      <c r="L760" s="47">
        <f t="shared" si="118"/>
        <v>0</v>
      </c>
      <c r="M760" s="47">
        <f t="shared" si="119"/>
        <v>0</v>
      </c>
      <c r="N760" s="57"/>
      <c r="O760" s="38">
        <v>237</v>
      </c>
      <c r="P760" s="58">
        <f t="shared" si="123"/>
        <v>315206</v>
      </c>
      <c r="Q760" s="47">
        <f t="shared" si="124"/>
        <v>0</v>
      </c>
      <c r="R760" s="47">
        <f>IF(S759&lt;1,0,-'New Lease Yearly'!$K$4/'New Lease Yearly'!$L$4)</f>
        <v>0</v>
      </c>
      <c r="S760" s="47">
        <f t="shared" si="120"/>
        <v>0</v>
      </c>
      <c r="AE760"/>
      <c r="AF760" s="6"/>
    </row>
    <row r="761" spans="1:32" x14ac:dyDescent="0.25">
      <c r="A761" s="53">
        <f t="shared" si="121"/>
        <v>745</v>
      </c>
      <c r="B761" s="29">
        <f t="shared" si="115"/>
        <v>0</v>
      </c>
      <c r="C761" s="9" t="str">
        <f>IF(D761=0,"-",IF('New Lease Yearly'!$H$4="Yearly",EDATE(C760,12),IF('New Lease Yearly'!$H$4="Quarterly",EDATE(C760,3),EDATE(C760,1))))</f>
        <v>-</v>
      </c>
      <c r="D761" s="54">
        <f>IF(A761&gt;'New Lease Yearly'!$E$4,0,'New Lease Yearly'!$G$4)*((1+$M$4)^(((((IF($H$4="Yearly",ROUNDDOWN(IF(A761-($N$4)&lt;0,0,((A761-($N$4)/(($N$4))))/($N$4)),0),IF($H$4="Monthly",ROUNDDOWN(IF(A761-($N$4*12)&lt;0,0,((A761-(12*$N$4)/((12*$N$4))))/($N$4*12)),0),ROUNDDOWN(IF(A761-($N$4*4)&lt;0,0,((A761-(4*$N$4)/((4*$N$4))))/($N$4*4)),0)))))))))+(IF(A761=$E$4,$J$4,0))</f>
        <v>0</v>
      </c>
      <c r="E761" s="49">
        <f>IF(D761=0,0,1/((1+IF('New Lease Yearly'!$H$4="Yearly",'New Lease Yearly'!$D$4,IF('New Lease Yearly'!$H$4="Quarterly",'New Lease Yearly'!$D$4/4,'New Lease Yearly'!$D$4/12)))^IF($E$17=1,A760,A761)))</f>
        <v>0</v>
      </c>
      <c r="F761" s="55">
        <f t="shared" si="116"/>
        <v>0</v>
      </c>
      <c r="G761" s="56"/>
      <c r="H761" s="38">
        <f t="shared" si="122"/>
        <v>745</v>
      </c>
      <c r="I761" s="9" t="str">
        <f t="shared" si="117"/>
        <v>-</v>
      </c>
      <c r="J761" s="47">
        <f>IF(H761&gt;'New Lease Yearly'!$E$4,0,M760)</f>
        <v>0</v>
      </c>
      <c r="K761" s="47">
        <f>IF(IF('New Lease Yearly'!$H$4="Yearly",J761*'New Lease Yearly'!$D$4,IF('New Lease Yearly'!$H$4="Quarterly",J761*('New Lease Yearly'!$D$4/4),J761*'New Lease Yearly'!$D$4/12))&gt;0,IF('New Lease Yearly'!$H$4="Yearly",J761*'New Lease Yearly'!$D$4,IF('New Lease Yearly'!$H$4="Quarterly",J761*('New Lease Yearly'!$D$4/4),J761*'New Lease Yearly'!$D$4/12)),-L761-J761)</f>
        <v>0</v>
      </c>
      <c r="L761" s="47">
        <f t="shared" si="118"/>
        <v>0</v>
      </c>
      <c r="M761" s="47">
        <f t="shared" si="119"/>
        <v>0</v>
      </c>
      <c r="N761" s="57"/>
      <c r="O761" s="38">
        <v>237</v>
      </c>
      <c r="P761" s="58">
        <f t="shared" si="123"/>
        <v>315571</v>
      </c>
      <c r="Q761" s="47">
        <f t="shared" si="124"/>
        <v>0</v>
      </c>
      <c r="R761" s="47">
        <f>IF(S760&lt;1,0,-'New Lease Yearly'!$K$4/'New Lease Yearly'!$L$4)</f>
        <v>0</v>
      </c>
      <c r="S761" s="47">
        <f t="shared" si="120"/>
        <v>0</v>
      </c>
      <c r="AE761"/>
      <c r="AF761" s="6"/>
    </row>
    <row r="762" spans="1:32" x14ac:dyDescent="0.25">
      <c r="A762" s="53">
        <f t="shared" si="121"/>
        <v>746</v>
      </c>
      <c r="B762" s="29">
        <f t="shared" si="115"/>
        <v>0</v>
      </c>
      <c r="C762" s="9" t="str">
        <f>IF(D762=0,"-",IF('New Lease Yearly'!$H$4="Yearly",EDATE(C761,12),IF('New Lease Yearly'!$H$4="Quarterly",EDATE(C761,3),EDATE(C761,1))))</f>
        <v>-</v>
      </c>
      <c r="D762" s="54">
        <f>IF(A762&gt;'New Lease Yearly'!$E$4,0,'New Lease Yearly'!$G$4)*((1+$M$4)^(((((IF($H$4="Yearly",ROUNDDOWN(IF(A762-($N$4)&lt;0,0,((A762-($N$4)/(($N$4))))/($N$4)),0),IF($H$4="Monthly",ROUNDDOWN(IF(A762-($N$4*12)&lt;0,0,((A762-(12*$N$4)/((12*$N$4))))/($N$4*12)),0),ROUNDDOWN(IF(A762-($N$4*4)&lt;0,0,((A762-(4*$N$4)/((4*$N$4))))/($N$4*4)),0)))))))))+(IF(A762=$E$4,$J$4,0))</f>
        <v>0</v>
      </c>
      <c r="E762" s="49">
        <f>IF(D762=0,0,1/((1+IF('New Lease Yearly'!$H$4="Yearly",'New Lease Yearly'!$D$4,IF('New Lease Yearly'!$H$4="Quarterly",'New Lease Yearly'!$D$4/4,'New Lease Yearly'!$D$4/12)))^IF($E$17=1,A761,A762)))</f>
        <v>0</v>
      </c>
      <c r="F762" s="55">
        <f t="shared" si="116"/>
        <v>0</v>
      </c>
      <c r="G762" s="56"/>
      <c r="H762" s="38">
        <f t="shared" si="122"/>
        <v>746</v>
      </c>
      <c r="I762" s="9" t="str">
        <f t="shared" si="117"/>
        <v>-</v>
      </c>
      <c r="J762" s="47">
        <f>IF(H762&gt;'New Lease Yearly'!$E$4,0,M761)</f>
        <v>0</v>
      </c>
      <c r="K762" s="47">
        <f>IF(IF('New Lease Yearly'!$H$4="Yearly",J762*'New Lease Yearly'!$D$4,IF('New Lease Yearly'!$H$4="Quarterly",J762*('New Lease Yearly'!$D$4/4),J762*'New Lease Yearly'!$D$4/12))&gt;0,IF('New Lease Yearly'!$H$4="Yearly",J762*'New Lease Yearly'!$D$4,IF('New Lease Yearly'!$H$4="Quarterly",J762*('New Lease Yearly'!$D$4/4),J762*'New Lease Yearly'!$D$4/12)),-L762-J762)</f>
        <v>0</v>
      </c>
      <c r="L762" s="47">
        <f t="shared" si="118"/>
        <v>0</v>
      </c>
      <c r="M762" s="47">
        <f t="shared" si="119"/>
        <v>0</v>
      </c>
      <c r="N762" s="57"/>
      <c r="O762" s="38">
        <v>237</v>
      </c>
      <c r="P762" s="58">
        <f t="shared" si="123"/>
        <v>315937</v>
      </c>
      <c r="Q762" s="47">
        <f t="shared" si="124"/>
        <v>0</v>
      </c>
      <c r="R762" s="47">
        <f>IF(S761&lt;1,0,-'New Lease Yearly'!$K$4/'New Lease Yearly'!$L$4)</f>
        <v>0</v>
      </c>
      <c r="S762" s="47">
        <f t="shared" si="120"/>
        <v>0</v>
      </c>
      <c r="AE762"/>
      <c r="AF762" s="6"/>
    </row>
    <row r="763" spans="1:32" x14ac:dyDescent="0.25">
      <c r="A763" s="53">
        <f t="shared" si="121"/>
        <v>747</v>
      </c>
      <c r="B763" s="29">
        <f t="shared" si="115"/>
        <v>0</v>
      </c>
      <c r="C763" s="9" t="str">
        <f>IF(D763=0,"-",IF('New Lease Yearly'!$H$4="Yearly",EDATE(C762,12),IF('New Lease Yearly'!$H$4="Quarterly",EDATE(C762,3),EDATE(C762,1))))</f>
        <v>-</v>
      </c>
      <c r="D763" s="54">
        <f>IF(A763&gt;'New Lease Yearly'!$E$4,0,'New Lease Yearly'!$G$4)*((1+$M$4)^(((((IF($H$4="Yearly",ROUNDDOWN(IF(A763-($N$4)&lt;0,0,((A763-($N$4)/(($N$4))))/($N$4)),0),IF($H$4="Monthly",ROUNDDOWN(IF(A763-($N$4*12)&lt;0,0,((A763-(12*$N$4)/((12*$N$4))))/($N$4*12)),0),ROUNDDOWN(IF(A763-($N$4*4)&lt;0,0,((A763-(4*$N$4)/((4*$N$4))))/($N$4*4)),0)))))))))+(IF(A763=$E$4,$J$4,0))</f>
        <v>0</v>
      </c>
      <c r="E763" s="49">
        <f>IF(D763=0,0,1/((1+IF('New Lease Yearly'!$H$4="Yearly",'New Lease Yearly'!$D$4,IF('New Lease Yearly'!$H$4="Quarterly",'New Lease Yearly'!$D$4/4,'New Lease Yearly'!$D$4/12)))^IF($E$17=1,A762,A763)))</f>
        <v>0</v>
      </c>
      <c r="F763" s="55">
        <f t="shared" si="116"/>
        <v>0</v>
      </c>
      <c r="G763" s="56"/>
      <c r="H763" s="38">
        <f t="shared" si="122"/>
        <v>747</v>
      </c>
      <c r="I763" s="9" t="str">
        <f t="shared" si="117"/>
        <v>-</v>
      </c>
      <c r="J763" s="47">
        <f>IF(H763&gt;'New Lease Yearly'!$E$4,0,M762)</f>
        <v>0</v>
      </c>
      <c r="K763" s="47">
        <f>IF(IF('New Lease Yearly'!$H$4="Yearly",J763*'New Lease Yearly'!$D$4,IF('New Lease Yearly'!$H$4="Quarterly",J763*('New Lease Yearly'!$D$4/4),J763*'New Lease Yearly'!$D$4/12))&gt;0,IF('New Lease Yearly'!$H$4="Yearly",J763*'New Lease Yearly'!$D$4,IF('New Lease Yearly'!$H$4="Quarterly",J763*('New Lease Yearly'!$D$4/4),J763*'New Lease Yearly'!$D$4/12)),-L763-J763)</f>
        <v>0</v>
      </c>
      <c r="L763" s="47">
        <f t="shared" si="118"/>
        <v>0</v>
      </c>
      <c r="M763" s="47">
        <f t="shared" si="119"/>
        <v>0</v>
      </c>
      <c r="N763" s="57"/>
      <c r="O763" s="38">
        <v>237</v>
      </c>
      <c r="P763" s="58">
        <f t="shared" si="123"/>
        <v>316302</v>
      </c>
      <c r="Q763" s="47">
        <f t="shared" si="124"/>
        <v>0</v>
      </c>
      <c r="R763" s="47">
        <f>IF(S762&lt;1,0,-'New Lease Yearly'!$K$4/'New Lease Yearly'!$L$4)</f>
        <v>0</v>
      </c>
      <c r="S763" s="47">
        <f t="shared" si="120"/>
        <v>0</v>
      </c>
      <c r="AE763"/>
      <c r="AF763" s="6"/>
    </row>
    <row r="764" spans="1:32" x14ac:dyDescent="0.25">
      <c r="A764" s="53">
        <f t="shared" si="121"/>
        <v>748</v>
      </c>
      <c r="B764" s="29">
        <f t="shared" si="115"/>
        <v>0</v>
      </c>
      <c r="C764" s="9" t="str">
        <f>IF(D764=0,"-",IF('New Lease Yearly'!$H$4="Yearly",EDATE(C763,12),IF('New Lease Yearly'!$H$4="Quarterly",EDATE(C763,3),EDATE(C763,1))))</f>
        <v>-</v>
      </c>
      <c r="D764" s="54">
        <f>IF(A764&gt;'New Lease Yearly'!$E$4,0,'New Lease Yearly'!$G$4)*((1+$M$4)^(((((IF($H$4="Yearly",ROUNDDOWN(IF(A764-($N$4)&lt;0,0,((A764-($N$4)/(($N$4))))/($N$4)),0),IF($H$4="Monthly",ROUNDDOWN(IF(A764-($N$4*12)&lt;0,0,((A764-(12*$N$4)/((12*$N$4))))/($N$4*12)),0),ROUNDDOWN(IF(A764-($N$4*4)&lt;0,0,((A764-(4*$N$4)/((4*$N$4))))/($N$4*4)),0)))))))))+(IF(A764=$E$4,$J$4,0))</f>
        <v>0</v>
      </c>
      <c r="E764" s="49">
        <f>IF(D764=0,0,1/((1+IF('New Lease Yearly'!$H$4="Yearly",'New Lease Yearly'!$D$4,IF('New Lease Yearly'!$H$4="Quarterly",'New Lease Yearly'!$D$4/4,'New Lease Yearly'!$D$4/12)))^IF($E$17=1,A763,A764)))</f>
        <v>0</v>
      </c>
      <c r="F764" s="55">
        <f t="shared" si="116"/>
        <v>0</v>
      </c>
      <c r="G764" s="56"/>
      <c r="H764" s="38">
        <f t="shared" si="122"/>
        <v>748</v>
      </c>
      <c r="I764" s="9" t="str">
        <f t="shared" si="117"/>
        <v>-</v>
      </c>
      <c r="J764" s="47">
        <f>IF(H764&gt;'New Lease Yearly'!$E$4,0,M763)</f>
        <v>0</v>
      </c>
      <c r="K764" s="47">
        <f>IF(IF('New Lease Yearly'!$H$4="Yearly",J764*'New Lease Yearly'!$D$4,IF('New Lease Yearly'!$H$4="Quarterly",J764*('New Lease Yearly'!$D$4/4),J764*'New Lease Yearly'!$D$4/12))&gt;0,IF('New Lease Yearly'!$H$4="Yearly",J764*'New Lease Yearly'!$D$4,IF('New Lease Yearly'!$H$4="Quarterly",J764*('New Lease Yearly'!$D$4/4),J764*'New Lease Yearly'!$D$4/12)),-L764-J764)</f>
        <v>0</v>
      </c>
      <c r="L764" s="47">
        <f t="shared" si="118"/>
        <v>0</v>
      </c>
      <c r="M764" s="47">
        <f t="shared" si="119"/>
        <v>0</v>
      </c>
      <c r="N764" s="57"/>
      <c r="O764" s="38">
        <v>237</v>
      </c>
      <c r="P764" s="58">
        <f t="shared" si="123"/>
        <v>316667</v>
      </c>
      <c r="Q764" s="47">
        <f t="shared" si="124"/>
        <v>0</v>
      </c>
      <c r="R764" s="47">
        <f>IF(S763&lt;1,0,-'New Lease Yearly'!$K$4/'New Lease Yearly'!$L$4)</f>
        <v>0</v>
      </c>
      <c r="S764" s="47">
        <f t="shared" si="120"/>
        <v>0</v>
      </c>
      <c r="AE764"/>
      <c r="AF764" s="6"/>
    </row>
    <row r="765" spans="1:32" x14ac:dyDescent="0.25">
      <c r="A765" s="53">
        <f t="shared" si="121"/>
        <v>749</v>
      </c>
      <c r="B765" s="29">
        <f t="shared" si="115"/>
        <v>0</v>
      </c>
      <c r="C765" s="9" t="str">
        <f>IF(D765=0,"-",IF('New Lease Yearly'!$H$4="Yearly",EDATE(C764,12),IF('New Lease Yearly'!$H$4="Quarterly",EDATE(C764,3),EDATE(C764,1))))</f>
        <v>-</v>
      </c>
      <c r="D765" s="54">
        <f>IF(A765&gt;'New Lease Yearly'!$E$4,0,'New Lease Yearly'!$G$4)*((1+$M$4)^(((((IF($H$4="Yearly",ROUNDDOWN(IF(A765-($N$4)&lt;0,0,((A765-($N$4)/(($N$4))))/($N$4)),0),IF($H$4="Monthly",ROUNDDOWN(IF(A765-($N$4*12)&lt;0,0,((A765-(12*$N$4)/((12*$N$4))))/($N$4*12)),0),ROUNDDOWN(IF(A765-($N$4*4)&lt;0,0,((A765-(4*$N$4)/((4*$N$4))))/($N$4*4)),0)))))))))+(IF(A765=$E$4,$J$4,0))</f>
        <v>0</v>
      </c>
      <c r="E765" s="49">
        <f>IF(D765=0,0,1/((1+IF('New Lease Yearly'!$H$4="Yearly",'New Lease Yearly'!$D$4,IF('New Lease Yearly'!$H$4="Quarterly",'New Lease Yearly'!$D$4/4,'New Lease Yearly'!$D$4/12)))^IF($E$17=1,A764,A765)))</f>
        <v>0</v>
      </c>
      <c r="F765" s="55">
        <f t="shared" si="116"/>
        <v>0</v>
      </c>
      <c r="G765" s="56"/>
      <c r="H765" s="38">
        <f t="shared" si="122"/>
        <v>749</v>
      </c>
      <c r="I765" s="9" t="str">
        <f t="shared" si="117"/>
        <v>-</v>
      </c>
      <c r="J765" s="47">
        <f>IF(H765&gt;'New Lease Yearly'!$E$4,0,M764)</f>
        <v>0</v>
      </c>
      <c r="K765" s="47">
        <f>IF(IF('New Lease Yearly'!$H$4="Yearly",J765*'New Lease Yearly'!$D$4,IF('New Lease Yearly'!$H$4="Quarterly",J765*('New Lease Yearly'!$D$4/4),J765*'New Lease Yearly'!$D$4/12))&gt;0,IF('New Lease Yearly'!$H$4="Yearly",J765*'New Lease Yearly'!$D$4,IF('New Lease Yearly'!$H$4="Quarterly",J765*('New Lease Yearly'!$D$4/4),J765*'New Lease Yearly'!$D$4/12)),-L765-J765)</f>
        <v>0</v>
      </c>
      <c r="L765" s="47">
        <f t="shared" si="118"/>
        <v>0</v>
      </c>
      <c r="M765" s="47">
        <f t="shared" si="119"/>
        <v>0</v>
      </c>
      <c r="N765" s="57"/>
      <c r="O765" s="38">
        <v>237</v>
      </c>
      <c r="P765" s="58">
        <f t="shared" si="123"/>
        <v>317032</v>
      </c>
      <c r="Q765" s="47">
        <f t="shared" si="124"/>
        <v>0</v>
      </c>
      <c r="R765" s="47">
        <f>IF(S764&lt;1,0,-'New Lease Yearly'!$K$4/'New Lease Yearly'!$L$4)</f>
        <v>0</v>
      </c>
      <c r="S765" s="47">
        <f t="shared" si="120"/>
        <v>0</v>
      </c>
      <c r="AE765"/>
      <c r="AF765" s="6"/>
    </row>
    <row r="766" spans="1:32" x14ac:dyDescent="0.25">
      <c r="A766" s="53">
        <f t="shared" si="121"/>
        <v>750</v>
      </c>
      <c r="B766" s="29">
        <f t="shared" si="115"/>
        <v>0</v>
      </c>
      <c r="C766" s="9" t="str">
        <f>IF(D766=0,"-",IF('New Lease Yearly'!$H$4="Yearly",EDATE(C765,12),IF('New Lease Yearly'!$H$4="Quarterly",EDATE(C765,3),EDATE(C765,1))))</f>
        <v>-</v>
      </c>
      <c r="D766" s="54">
        <f>IF(A766&gt;'New Lease Yearly'!$E$4,0,'New Lease Yearly'!$G$4)*((1+$M$4)^(((((IF($H$4="Yearly",ROUNDDOWN(IF(A766-($N$4)&lt;0,0,((A766-($N$4)/(($N$4))))/($N$4)),0),IF($H$4="Monthly",ROUNDDOWN(IF(A766-($N$4*12)&lt;0,0,((A766-(12*$N$4)/((12*$N$4))))/($N$4*12)),0),ROUNDDOWN(IF(A766-($N$4*4)&lt;0,0,((A766-(4*$N$4)/((4*$N$4))))/($N$4*4)),0)))))))))+(IF(A766=$E$4,$J$4,0))</f>
        <v>0</v>
      </c>
      <c r="E766" s="49">
        <f>IF(D766=0,0,1/((1+IF('New Lease Yearly'!$H$4="Yearly",'New Lease Yearly'!$D$4,IF('New Lease Yearly'!$H$4="Quarterly",'New Lease Yearly'!$D$4/4,'New Lease Yearly'!$D$4/12)))^IF($E$17=1,A765,A766)))</f>
        <v>0</v>
      </c>
      <c r="F766" s="55">
        <f t="shared" si="116"/>
        <v>0</v>
      </c>
      <c r="G766" s="56"/>
      <c r="H766" s="38">
        <f t="shared" si="122"/>
        <v>750</v>
      </c>
      <c r="I766" s="9" t="str">
        <f t="shared" si="117"/>
        <v>-</v>
      </c>
      <c r="J766" s="47">
        <f>IF(H766&gt;'New Lease Yearly'!$E$4,0,M765)</f>
        <v>0</v>
      </c>
      <c r="K766" s="47">
        <f>IF(IF('New Lease Yearly'!$H$4="Yearly",J766*'New Lease Yearly'!$D$4,IF('New Lease Yearly'!$H$4="Quarterly",J766*('New Lease Yearly'!$D$4/4),J766*'New Lease Yearly'!$D$4/12))&gt;0,IF('New Lease Yearly'!$H$4="Yearly",J766*'New Lease Yearly'!$D$4,IF('New Lease Yearly'!$H$4="Quarterly",J766*('New Lease Yearly'!$D$4/4),J766*'New Lease Yearly'!$D$4/12)),-L766-J766)</f>
        <v>0</v>
      </c>
      <c r="L766" s="47">
        <f t="shared" si="118"/>
        <v>0</v>
      </c>
      <c r="M766" s="47">
        <f t="shared" si="119"/>
        <v>0</v>
      </c>
      <c r="N766" s="57"/>
      <c r="O766" s="38">
        <v>237</v>
      </c>
      <c r="P766" s="58">
        <f t="shared" si="123"/>
        <v>317398</v>
      </c>
      <c r="Q766" s="47">
        <f t="shared" si="124"/>
        <v>0</v>
      </c>
      <c r="R766" s="47">
        <f>IF(S765&lt;1,0,-'New Lease Yearly'!$K$4/'New Lease Yearly'!$L$4)</f>
        <v>0</v>
      </c>
      <c r="S766" s="47">
        <f t="shared" si="120"/>
        <v>0</v>
      </c>
      <c r="AE766"/>
      <c r="AF766" s="6"/>
    </row>
    <row r="767" spans="1:32" x14ac:dyDescent="0.25">
      <c r="A767" s="53">
        <f t="shared" si="121"/>
        <v>751</v>
      </c>
      <c r="B767" s="29">
        <f t="shared" si="115"/>
        <v>0</v>
      </c>
      <c r="C767" s="9" t="str">
        <f>IF(D767=0,"-",IF('New Lease Yearly'!$H$4="Yearly",EDATE(C766,12),IF('New Lease Yearly'!$H$4="Quarterly",EDATE(C766,3),EDATE(C766,1))))</f>
        <v>-</v>
      </c>
      <c r="D767" s="54">
        <f>IF(A767&gt;'New Lease Yearly'!$E$4,0,'New Lease Yearly'!$G$4)*((1+$M$4)^(((((IF($H$4="Yearly",ROUNDDOWN(IF(A767-($N$4)&lt;0,0,((A767-($N$4)/(($N$4))))/($N$4)),0),IF($H$4="Monthly",ROUNDDOWN(IF(A767-($N$4*12)&lt;0,0,((A767-(12*$N$4)/((12*$N$4))))/($N$4*12)),0),ROUNDDOWN(IF(A767-($N$4*4)&lt;0,0,((A767-(4*$N$4)/((4*$N$4))))/($N$4*4)),0)))))))))+(IF(A767=$E$4,$J$4,0))</f>
        <v>0</v>
      </c>
      <c r="E767" s="49">
        <f>IF(D767=0,0,1/((1+IF('New Lease Yearly'!$H$4="Yearly",'New Lease Yearly'!$D$4,IF('New Lease Yearly'!$H$4="Quarterly",'New Lease Yearly'!$D$4/4,'New Lease Yearly'!$D$4/12)))^IF($E$17=1,A766,A767)))</f>
        <v>0</v>
      </c>
      <c r="F767" s="55">
        <f t="shared" si="116"/>
        <v>0</v>
      </c>
      <c r="G767" s="56"/>
      <c r="H767" s="38">
        <f t="shared" si="122"/>
        <v>751</v>
      </c>
      <c r="I767" s="9" t="str">
        <f t="shared" si="117"/>
        <v>-</v>
      </c>
      <c r="J767" s="47">
        <f>IF(H767&gt;'New Lease Yearly'!$E$4,0,M766)</f>
        <v>0</v>
      </c>
      <c r="K767" s="47">
        <f>IF(IF('New Lease Yearly'!$H$4="Yearly",J767*'New Lease Yearly'!$D$4,IF('New Lease Yearly'!$H$4="Quarterly",J767*('New Lease Yearly'!$D$4/4),J767*'New Lease Yearly'!$D$4/12))&gt;0,IF('New Lease Yearly'!$H$4="Yearly",J767*'New Lease Yearly'!$D$4,IF('New Lease Yearly'!$H$4="Quarterly",J767*('New Lease Yearly'!$D$4/4),J767*'New Lease Yearly'!$D$4/12)),-L767-J767)</f>
        <v>0</v>
      </c>
      <c r="L767" s="47">
        <f t="shared" si="118"/>
        <v>0</v>
      </c>
      <c r="M767" s="47">
        <f t="shared" si="119"/>
        <v>0</v>
      </c>
      <c r="N767" s="57"/>
      <c r="O767" s="38">
        <v>237</v>
      </c>
      <c r="P767" s="58">
        <f t="shared" si="123"/>
        <v>317763</v>
      </c>
      <c r="Q767" s="47">
        <f t="shared" si="124"/>
        <v>0</v>
      </c>
      <c r="R767" s="47">
        <f>IF(S766&lt;1,0,-'New Lease Yearly'!$K$4/'New Lease Yearly'!$L$4)</f>
        <v>0</v>
      </c>
      <c r="S767" s="47">
        <f t="shared" si="120"/>
        <v>0</v>
      </c>
      <c r="AE767"/>
      <c r="AF767" s="6"/>
    </row>
    <row r="768" spans="1:32" x14ac:dyDescent="0.25">
      <c r="A768" s="53">
        <f t="shared" si="121"/>
        <v>752</v>
      </c>
      <c r="B768" s="29">
        <f t="shared" si="115"/>
        <v>0</v>
      </c>
      <c r="C768" s="9" t="str">
        <f>IF(D768=0,"-",IF('New Lease Yearly'!$H$4="Yearly",EDATE(C767,12),IF('New Lease Yearly'!$H$4="Quarterly",EDATE(C767,3),EDATE(C767,1))))</f>
        <v>-</v>
      </c>
      <c r="D768" s="54">
        <f>IF(A768&gt;'New Lease Yearly'!$E$4,0,'New Lease Yearly'!$G$4)*((1+$M$4)^(((((IF($H$4="Yearly",ROUNDDOWN(IF(A768-($N$4)&lt;0,0,((A768-($N$4)/(($N$4))))/($N$4)),0),IF($H$4="Monthly",ROUNDDOWN(IF(A768-($N$4*12)&lt;0,0,((A768-(12*$N$4)/((12*$N$4))))/($N$4*12)),0),ROUNDDOWN(IF(A768-($N$4*4)&lt;0,0,((A768-(4*$N$4)/((4*$N$4))))/($N$4*4)),0)))))))))+(IF(A768=$E$4,$J$4,0))</f>
        <v>0</v>
      </c>
      <c r="E768" s="49">
        <f>IF(D768=0,0,1/((1+IF('New Lease Yearly'!$H$4="Yearly",'New Lease Yearly'!$D$4,IF('New Lease Yearly'!$H$4="Quarterly",'New Lease Yearly'!$D$4/4,'New Lease Yearly'!$D$4/12)))^IF($E$17=1,A767,A768)))</f>
        <v>0</v>
      </c>
      <c r="F768" s="55">
        <f t="shared" si="116"/>
        <v>0</v>
      </c>
      <c r="G768" s="56"/>
      <c r="H768" s="38">
        <f t="shared" si="122"/>
        <v>752</v>
      </c>
      <c r="I768" s="9" t="str">
        <f t="shared" si="117"/>
        <v>-</v>
      </c>
      <c r="J768" s="47">
        <f>IF(H768&gt;'New Lease Yearly'!$E$4,0,M767)</f>
        <v>0</v>
      </c>
      <c r="K768" s="47">
        <f>IF(IF('New Lease Yearly'!$H$4="Yearly",J768*'New Lease Yearly'!$D$4,IF('New Lease Yearly'!$H$4="Quarterly",J768*('New Lease Yearly'!$D$4/4),J768*'New Lease Yearly'!$D$4/12))&gt;0,IF('New Lease Yearly'!$H$4="Yearly",J768*'New Lease Yearly'!$D$4,IF('New Lease Yearly'!$H$4="Quarterly",J768*('New Lease Yearly'!$D$4/4),J768*'New Lease Yearly'!$D$4/12)),-L768-J768)</f>
        <v>0</v>
      </c>
      <c r="L768" s="47">
        <f t="shared" si="118"/>
        <v>0</v>
      </c>
      <c r="M768" s="47">
        <f t="shared" si="119"/>
        <v>0</v>
      </c>
      <c r="N768" s="57"/>
      <c r="O768" s="38">
        <v>237</v>
      </c>
      <c r="P768" s="58">
        <f t="shared" si="123"/>
        <v>318128</v>
      </c>
      <c r="Q768" s="47">
        <f t="shared" si="124"/>
        <v>0</v>
      </c>
      <c r="R768" s="47">
        <f>IF(S767&lt;1,0,-'New Lease Yearly'!$K$4/'New Lease Yearly'!$L$4)</f>
        <v>0</v>
      </c>
      <c r="S768" s="47">
        <f t="shared" si="120"/>
        <v>0</v>
      </c>
      <c r="AE768"/>
      <c r="AF768" s="6"/>
    </row>
    <row r="769" spans="1:32" x14ac:dyDescent="0.25">
      <c r="A769" s="53">
        <f t="shared" si="121"/>
        <v>753</v>
      </c>
      <c r="B769" s="29">
        <f t="shared" si="115"/>
        <v>0</v>
      </c>
      <c r="C769" s="9" t="str">
        <f>IF(D769=0,"-",IF('New Lease Yearly'!$H$4="Yearly",EDATE(C768,12),IF('New Lease Yearly'!$H$4="Quarterly",EDATE(C768,3),EDATE(C768,1))))</f>
        <v>-</v>
      </c>
      <c r="D769" s="54">
        <f>IF(A769&gt;'New Lease Yearly'!$E$4,0,'New Lease Yearly'!$G$4)*((1+$M$4)^(((((IF($H$4="Yearly",ROUNDDOWN(IF(A769-($N$4)&lt;0,0,((A769-($N$4)/(($N$4))))/($N$4)),0),IF($H$4="Monthly",ROUNDDOWN(IF(A769-($N$4*12)&lt;0,0,((A769-(12*$N$4)/((12*$N$4))))/($N$4*12)),0),ROUNDDOWN(IF(A769-($N$4*4)&lt;0,0,((A769-(4*$N$4)/((4*$N$4))))/($N$4*4)),0)))))))))+(IF(A769=$E$4,$J$4,0))</f>
        <v>0</v>
      </c>
      <c r="E769" s="49">
        <f>IF(D769=0,0,1/((1+IF('New Lease Yearly'!$H$4="Yearly",'New Lease Yearly'!$D$4,IF('New Lease Yearly'!$H$4="Quarterly",'New Lease Yearly'!$D$4/4,'New Lease Yearly'!$D$4/12)))^IF($E$17=1,A768,A769)))</f>
        <v>0</v>
      </c>
      <c r="F769" s="55">
        <f t="shared" si="116"/>
        <v>0</v>
      </c>
      <c r="G769" s="56"/>
      <c r="H769" s="38">
        <f t="shared" si="122"/>
        <v>753</v>
      </c>
      <c r="I769" s="9" t="str">
        <f t="shared" si="117"/>
        <v>-</v>
      </c>
      <c r="J769" s="47">
        <f>IF(H769&gt;'New Lease Yearly'!$E$4,0,M768)</f>
        <v>0</v>
      </c>
      <c r="K769" s="47">
        <f>IF(IF('New Lease Yearly'!$H$4="Yearly",J769*'New Lease Yearly'!$D$4,IF('New Lease Yearly'!$H$4="Quarterly",J769*('New Lease Yearly'!$D$4/4),J769*'New Lease Yearly'!$D$4/12))&gt;0,IF('New Lease Yearly'!$H$4="Yearly",J769*'New Lease Yearly'!$D$4,IF('New Lease Yearly'!$H$4="Quarterly",J769*('New Lease Yearly'!$D$4/4),J769*'New Lease Yearly'!$D$4/12)),-L769-J769)</f>
        <v>0</v>
      </c>
      <c r="L769" s="47">
        <f t="shared" si="118"/>
        <v>0</v>
      </c>
      <c r="M769" s="47">
        <f t="shared" si="119"/>
        <v>0</v>
      </c>
      <c r="N769" s="57"/>
      <c r="O769" s="38">
        <v>237</v>
      </c>
      <c r="P769" s="58">
        <f t="shared" si="123"/>
        <v>318493</v>
      </c>
      <c r="Q769" s="47">
        <f t="shared" si="124"/>
        <v>0</v>
      </c>
      <c r="R769" s="47">
        <f>IF(S768&lt;1,0,-'New Lease Yearly'!$K$4/'New Lease Yearly'!$L$4)</f>
        <v>0</v>
      </c>
      <c r="S769" s="47">
        <f t="shared" si="120"/>
        <v>0</v>
      </c>
      <c r="AE769"/>
      <c r="AF769" s="6"/>
    </row>
    <row r="770" spans="1:32" x14ac:dyDescent="0.25">
      <c r="A770" s="53">
        <f t="shared" si="121"/>
        <v>754</v>
      </c>
      <c r="B770" s="29">
        <f t="shared" si="115"/>
        <v>0</v>
      </c>
      <c r="C770" s="9" t="str">
        <f>IF(D770=0,"-",IF('New Lease Yearly'!$H$4="Yearly",EDATE(C769,12),IF('New Lease Yearly'!$H$4="Quarterly",EDATE(C769,3),EDATE(C769,1))))</f>
        <v>-</v>
      </c>
      <c r="D770" s="54">
        <f>IF(A770&gt;'New Lease Yearly'!$E$4,0,'New Lease Yearly'!$G$4)*((1+$M$4)^(((((IF($H$4="Yearly",ROUNDDOWN(IF(A770-($N$4)&lt;0,0,((A770-($N$4)/(($N$4))))/($N$4)),0),IF($H$4="Monthly",ROUNDDOWN(IF(A770-($N$4*12)&lt;0,0,((A770-(12*$N$4)/((12*$N$4))))/($N$4*12)),0),ROUNDDOWN(IF(A770-($N$4*4)&lt;0,0,((A770-(4*$N$4)/((4*$N$4))))/($N$4*4)),0)))))))))+(IF(A770=$E$4,$J$4,0))</f>
        <v>0</v>
      </c>
      <c r="E770" s="49">
        <f>IF(D770=0,0,1/((1+IF('New Lease Yearly'!$H$4="Yearly",'New Lease Yearly'!$D$4,IF('New Lease Yearly'!$H$4="Quarterly",'New Lease Yearly'!$D$4/4,'New Lease Yearly'!$D$4/12)))^IF($E$17=1,A769,A770)))</f>
        <v>0</v>
      </c>
      <c r="F770" s="55">
        <f t="shared" si="116"/>
        <v>0</v>
      </c>
      <c r="G770" s="56"/>
      <c r="H770" s="38">
        <f t="shared" si="122"/>
        <v>754</v>
      </c>
      <c r="I770" s="9" t="str">
        <f t="shared" si="117"/>
        <v>-</v>
      </c>
      <c r="J770" s="47">
        <f>IF(H770&gt;'New Lease Yearly'!$E$4,0,M769)</f>
        <v>0</v>
      </c>
      <c r="K770" s="47">
        <f>IF(IF('New Lease Yearly'!$H$4="Yearly",J770*'New Lease Yearly'!$D$4,IF('New Lease Yearly'!$H$4="Quarterly",J770*('New Lease Yearly'!$D$4/4),J770*'New Lease Yearly'!$D$4/12))&gt;0,IF('New Lease Yearly'!$H$4="Yearly",J770*'New Lease Yearly'!$D$4,IF('New Lease Yearly'!$H$4="Quarterly",J770*('New Lease Yearly'!$D$4/4),J770*'New Lease Yearly'!$D$4/12)),-L770-J770)</f>
        <v>0</v>
      </c>
      <c r="L770" s="47">
        <f t="shared" si="118"/>
        <v>0</v>
      </c>
      <c r="M770" s="47">
        <f t="shared" si="119"/>
        <v>0</v>
      </c>
      <c r="N770" s="57"/>
      <c r="O770" s="38">
        <v>237</v>
      </c>
      <c r="P770" s="58">
        <f t="shared" si="123"/>
        <v>318859</v>
      </c>
      <c r="Q770" s="47">
        <f t="shared" si="124"/>
        <v>0</v>
      </c>
      <c r="R770" s="47">
        <f>IF(S769&lt;1,0,-'New Lease Yearly'!$K$4/'New Lease Yearly'!$L$4)</f>
        <v>0</v>
      </c>
      <c r="S770" s="47">
        <f t="shared" si="120"/>
        <v>0</v>
      </c>
      <c r="AE770"/>
      <c r="AF770" s="6"/>
    </row>
    <row r="771" spans="1:32" x14ac:dyDescent="0.25">
      <c r="A771" s="53">
        <f t="shared" si="121"/>
        <v>755</v>
      </c>
      <c r="B771" s="29">
        <f t="shared" si="115"/>
        <v>0</v>
      </c>
      <c r="C771" s="9" t="str">
        <f>IF(D771=0,"-",IF('New Lease Yearly'!$H$4="Yearly",EDATE(C770,12),IF('New Lease Yearly'!$H$4="Quarterly",EDATE(C770,3),EDATE(C770,1))))</f>
        <v>-</v>
      </c>
      <c r="D771" s="54">
        <f>IF(A771&gt;'New Lease Yearly'!$E$4,0,'New Lease Yearly'!$G$4)*((1+$M$4)^(((((IF($H$4="Yearly",ROUNDDOWN(IF(A771-($N$4)&lt;0,0,((A771-($N$4)/(($N$4))))/($N$4)),0),IF($H$4="Monthly",ROUNDDOWN(IF(A771-($N$4*12)&lt;0,0,((A771-(12*$N$4)/((12*$N$4))))/($N$4*12)),0),ROUNDDOWN(IF(A771-($N$4*4)&lt;0,0,((A771-(4*$N$4)/((4*$N$4))))/($N$4*4)),0)))))))))+(IF(A771=$E$4,$J$4,0))</f>
        <v>0</v>
      </c>
      <c r="E771" s="49">
        <f>IF(D771=0,0,1/((1+IF('New Lease Yearly'!$H$4="Yearly",'New Lease Yearly'!$D$4,IF('New Lease Yearly'!$H$4="Quarterly",'New Lease Yearly'!$D$4/4,'New Lease Yearly'!$D$4/12)))^IF($E$17=1,A770,A771)))</f>
        <v>0</v>
      </c>
      <c r="F771" s="55">
        <f t="shared" si="116"/>
        <v>0</v>
      </c>
      <c r="G771" s="56"/>
      <c r="H771" s="38">
        <f t="shared" si="122"/>
        <v>755</v>
      </c>
      <c r="I771" s="9" t="str">
        <f t="shared" si="117"/>
        <v>-</v>
      </c>
      <c r="J771" s="47">
        <f>IF(H771&gt;'New Lease Yearly'!$E$4,0,M770)</f>
        <v>0</v>
      </c>
      <c r="K771" s="47">
        <f>IF(IF('New Lease Yearly'!$H$4="Yearly",J771*'New Lease Yearly'!$D$4,IF('New Lease Yearly'!$H$4="Quarterly",J771*('New Lease Yearly'!$D$4/4),J771*'New Lease Yearly'!$D$4/12))&gt;0,IF('New Lease Yearly'!$H$4="Yearly",J771*'New Lease Yearly'!$D$4,IF('New Lease Yearly'!$H$4="Quarterly",J771*('New Lease Yearly'!$D$4/4),J771*'New Lease Yearly'!$D$4/12)),-L771-J771)</f>
        <v>0</v>
      </c>
      <c r="L771" s="47">
        <f t="shared" si="118"/>
        <v>0</v>
      </c>
      <c r="M771" s="47">
        <f t="shared" si="119"/>
        <v>0</v>
      </c>
      <c r="N771" s="57"/>
      <c r="O771" s="38">
        <v>237</v>
      </c>
      <c r="P771" s="58">
        <f t="shared" si="123"/>
        <v>319224</v>
      </c>
      <c r="Q771" s="47">
        <f t="shared" si="124"/>
        <v>0</v>
      </c>
      <c r="R771" s="47">
        <f>IF(S770&lt;1,0,-'New Lease Yearly'!$K$4/'New Lease Yearly'!$L$4)</f>
        <v>0</v>
      </c>
      <c r="S771" s="47">
        <f t="shared" si="120"/>
        <v>0</v>
      </c>
      <c r="AE771"/>
      <c r="AF771" s="6"/>
    </row>
    <row r="772" spans="1:32" x14ac:dyDescent="0.25">
      <c r="A772" s="53">
        <f t="shared" si="121"/>
        <v>756</v>
      </c>
      <c r="B772" s="29">
        <f t="shared" si="115"/>
        <v>0</v>
      </c>
      <c r="C772" s="9" t="str">
        <f>IF(D772=0,"-",IF('New Lease Yearly'!$H$4="Yearly",EDATE(C771,12),IF('New Lease Yearly'!$H$4="Quarterly",EDATE(C771,3),EDATE(C771,1))))</f>
        <v>-</v>
      </c>
      <c r="D772" s="54">
        <f>IF(A772&gt;'New Lease Yearly'!$E$4,0,'New Lease Yearly'!$G$4)*((1+$M$4)^(((((IF($H$4="Yearly",ROUNDDOWN(IF(A772-($N$4)&lt;0,0,((A772-($N$4)/(($N$4))))/($N$4)),0),IF($H$4="Monthly",ROUNDDOWN(IF(A772-($N$4*12)&lt;0,0,((A772-(12*$N$4)/((12*$N$4))))/($N$4*12)),0),ROUNDDOWN(IF(A772-($N$4*4)&lt;0,0,((A772-(4*$N$4)/((4*$N$4))))/($N$4*4)),0)))))))))+(IF(A772=$E$4,$J$4,0))</f>
        <v>0</v>
      </c>
      <c r="E772" s="49">
        <f>IF(D772=0,0,1/((1+IF('New Lease Yearly'!$H$4="Yearly",'New Lease Yearly'!$D$4,IF('New Lease Yearly'!$H$4="Quarterly",'New Lease Yearly'!$D$4/4,'New Lease Yearly'!$D$4/12)))^IF($E$17=1,A771,A772)))</f>
        <v>0</v>
      </c>
      <c r="F772" s="55">
        <f t="shared" si="116"/>
        <v>0</v>
      </c>
      <c r="G772" s="56"/>
      <c r="H772" s="38">
        <f t="shared" si="122"/>
        <v>756</v>
      </c>
      <c r="I772" s="9" t="str">
        <f t="shared" si="117"/>
        <v>-</v>
      </c>
      <c r="J772" s="47">
        <f>IF(H772&gt;'New Lease Yearly'!$E$4,0,M771)</f>
        <v>0</v>
      </c>
      <c r="K772" s="47">
        <f>IF(IF('New Lease Yearly'!$H$4="Yearly",J772*'New Lease Yearly'!$D$4,IF('New Lease Yearly'!$H$4="Quarterly",J772*('New Lease Yearly'!$D$4/4),J772*'New Lease Yearly'!$D$4/12))&gt;0,IF('New Lease Yearly'!$H$4="Yearly",J772*'New Lease Yearly'!$D$4,IF('New Lease Yearly'!$H$4="Quarterly",J772*('New Lease Yearly'!$D$4/4),J772*'New Lease Yearly'!$D$4/12)),-L772-J772)</f>
        <v>0</v>
      </c>
      <c r="L772" s="47">
        <f t="shared" si="118"/>
        <v>0</v>
      </c>
      <c r="M772" s="47">
        <f t="shared" si="119"/>
        <v>0</v>
      </c>
      <c r="N772" s="57"/>
      <c r="O772" s="38">
        <v>237</v>
      </c>
      <c r="P772" s="58">
        <f t="shared" si="123"/>
        <v>319589</v>
      </c>
      <c r="Q772" s="47">
        <f t="shared" si="124"/>
        <v>0</v>
      </c>
      <c r="R772" s="47">
        <f>IF(S771&lt;1,0,-'New Lease Yearly'!$K$4/'New Lease Yearly'!$L$4)</f>
        <v>0</v>
      </c>
      <c r="S772" s="47">
        <f t="shared" si="120"/>
        <v>0</v>
      </c>
      <c r="AE772"/>
      <c r="AF772" s="6"/>
    </row>
    <row r="773" spans="1:32" x14ac:dyDescent="0.25">
      <c r="A773" s="53">
        <f t="shared" si="121"/>
        <v>757</v>
      </c>
      <c r="B773" s="29">
        <f t="shared" si="115"/>
        <v>0</v>
      </c>
      <c r="C773" s="9" t="str">
        <f>IF(D773=0,"-",IF('New Lease Yearly'!$H$4="Yearly",EDATE(C772,12),IF('New Lease Yearly'!$H$4="Quarterly",EDATE(C772,3),EDATE(C772,1))))</f>
        <v>-</v>
      </c>
      <c r="D773" s="54">
        <f>IF(A773&gt;'New Lease Yearly'!$E$4,0,'New Lease Yearly'!$G$4)*((1+$M$4)^(((((IF($H$4="Yearly",ROUNDDOWN(IF(A773-($N$4)&lt;0,0,((A773-($N$4)/(($N$4))))/($N$4)),0),IF($H$4="Monthly",ROUNDDOWN(IF(A773-($N$4*12)&lt;0,0,((A773-(12*$N$4)/((12*$N$4))))/($N$4*12)),0),ROUNDDOWN(IF(A773-($N$4*4)&lt;0,0,((A773-(4*$N$4)/((4*$N$4))))/($N$4*4)),0)))))))))+(IF(A773=$E$4,$J$4,0))</f>
        <v>0</v>
      </c>
      <c r="E773" s="49">
        <f>IF(D773=0,0,1/((1+IF('New Lease Yearly'!$H$4="Yearly",'New Lease Yearly'!$D$4,IF('New Lease Yearly'!$H$4="Quarterly",'New Lease Yearly'!$D$4/4,'New Lease Yearly'!$D$4/12)))^IF($E$17=1,A772,A773)))</f>
        <v>0</v>
      </c>
      <c r="F773" s="55">
        <f t="shared" si="116"/>
        <v>0</v>
      </c>
      <c r="G773" s="56"/>
      <c r="H773" s="38">
        <f t="shared" si="122"/>
        <v>757</v>
      </c>
      <c r="I773" s="9" t="str">
        <f t="shared" si="117"/>
        <v>-</v>
      </c>
      <c r="J773" s="47">
        <f>IF(H773&gt;'New Lease Yearly'!$E$4,0,M772)</f>
        <v>0</v>
      </c>
      <c r="K773" s="47">
        <f>IF(IF('New Lease Yearly'!$H$4="Yearly",J773*'New Lease Yearly'!$D$4,IF('New Lease Yearly'!$H$4="Quarterly",J773*('New Lease Yearly'!$D$4/4),J773*'New Lease Yearly'!$D$4/12))&gt;0,IF('New Lease Yearly'!$H$4="Yearly",J773*'New Lease Yearly'!$D$4,IF('New Lease Yearly'!$H$4="Quarterly",J773*('New Lease Yearly'!$D$4/4),J773*'New Lease Yearly'!$D$4/12)),-L773-J773)</f>
        <v>0</v>
      </c>
      <c r="L773" s="47">
        <f t="shared" si="118"/>
        <v>0</v>
      </c>
      <c r="M773" s="47">
        <f t="shared" si="119"/>
        <v>0</v>
      </c>
      <c r="N773" s="57"/>
      <c r="O773" s="38">
        <v>237</v>
      </c>
      <c r="P773" s="58">
        <f t="shared" si="123"/>
        <v>319954</v>
      </c>
      <c r="Q773" s="47">
        <f t="shared" si="124"/>
        <v>0</v>
      </c>
      <c r="R773" s="47">
        <f>IF(S772&lt;1,0,-'New Lease Yearly'!$K$4/'New Lease Yearly'!$L$4)</f>
        <v>0</v>
      </c>
      <c r="S773" s="47">
        <f t="shared" si="120"/>
        <v>0</v>
      </c>
      <c r="AE773"/>
      <c r="AF773" s="6"/>
    </row>
    <row r="774" spans="1:32" x14ac:dyDescent="0.25">
      <c r="A774" s="53">
        <f t="shared" si="121"/>
        <v>758</v>
      </c>
      <c r="B774" s="29">
        <f t="shared" si="115"/>
        <v>0</v>
      </c>
      <c r="C774" s="9" t="str">
        <f>IF(D774=0,"-",IF('New Lease Yearly'!$H$4="Yearly",EDATE(C773,12),IF('New Lease Yearly'!$H$4="Quarterly",EDATE(C773,3),EDATE(C773,1))))</f>
        <v>-</v>
      </c>
      <c r="D774" s="54">
        <f>IF(A774&gt;'New Lease Yearly'!$E$4,0,'New Lease Yearly'!$G$4)*((1+$M$4)^(((((IF($H$4="Yearly",ROUNDDOWN(IF(A774-($N$4)&lt;0,0,((A774-($N$4)/(($N$4))))/($N$4)),0),IF($H$4="Monthly",ROUNDDOWN(IF(A774-($N$4*12)&lt;0,0,((A774-(12*$N$4)/((12*$N$4))))/($N$4*12)),0),ROUNDDOWN(IF(A774-($N$4*4)&lt;0,0,((A774-(4*$N$4)/((4*$N$4))))/($N$4*4)),0)))))))))+(IF(A774=$E$4,$J$4,0))</f>
        <v>0</v>
      </c>
      <c r="E774" s="49">
        <f>IF(D774=0,0,1/((1+IF('New Lease Yearly'!$H$4="Yearly",'New Lease Yearly'!$D$4,IF('New Lease Yearly'!$H$4="Quarterly",'New Lease Yearly'!$D$4/4,'New Lease Yearly'!$D$4/12)))^IF($E$17=1,A773,A774)))</f>
        <v>0</v>
      </c>
      <c r="F774" s="55">
        <f t="shared" si="116"/>
        <v>0</v>
      </c>
      <c r="G774" s="56"/>
      <c r="H774" s="38">
        <f t="shared" si="122"/>
        <v>758</v>
      </c>
      <c r="I774" s="9" t="str">
        <f t="shared" si="117"/>
        <v>-</v>
      </c>
      <c r="J774" s="47">
        <f>IF(H774&gt;'New Lease Yearly'!$E$4,0,M773)</f>
        <v>0</v>
      </c>
      <c r="K774" s="47">
        <f>IF(IF('New Lease Yearly'!$H$4="Yearly",J774*'New Lease Yearly'!$D$4,IF('New Lease Yearly'!$H$4="Quarterly",J774*('New Lease Yearly'!$D$4/4),J774*'New Lease Yearly'!$D$4/12))&gt;0,IF('New Lease Yearly'!$H$4="Yearly",J774*'New Lease Yearly'!$D$4,IF('New Lease Yearly'!$H$4="Quarterly",J774*('New Lease Yearly'!$D$4/4),J774*'New Lease Yearly'!$D$4/12)),-L774-J774)</f>
        <v>0</v>
      </c>
      <c r="L774" s="47">
        <f t="shared" si="118"/>
        <v>0</v>
      </c>
      <c r="M774" s="47">
        <f t="shared" si="119"/>
        <v>0</v>
      </c>
      <c r="N774" s="57"/>
      <c r="O774" s="38">
        <v>237</v>
      </c>
      <c r="P774" s="58">
        <f t="shared" si="123"/>
        <v>320320</v>
      </c>
      <c r="Q774" s="47">
        <f t="shared" si="124"/>
        <v>0</v>
      </c>
      <c r="R774" s="47">
        <f>IF(S773&lt;1,0,-'New Lease Yearly'!$K$4/'New Lease Yearly'!$L$4)</f>
        <v>0</v>
      </c>
      <c r="S774" s="47">
        <f t="shared" si="120"/>
        <v>0</v>
      </c>
      <c r="AE774"/>
      <c r="AF774" s="6"/>
    </row>
    <row r="775" spans="1:32" x14ac:dyDescent="0.25">
      <c r="A775" s="53">
        <f t="shared" si="121"/>
        <v>759</v>
      </c>
      <c r="B775" s="29">
        <f t="shared" si="115"/>
        <v>0</v>
      </c>
      <c r="C775" s="9" t="str">
        <f>IF(D775=0,"-",IF('New Lease Yearly'!$H$4="Yearly",EDATE(C774,12),IF('New Lease Yearly'!$H$4="Quarterly",EDATE(C774,3),EDATE(C774,1))))</f>
        <v>-</v>
      </c>
      <c r="D775" s="54">
        <f>IF(A775&gt;'New Lease Yearly'!$E$4,0,'New Lease Yearly'!$G$4)*((1+$M$4)^(((((IF($H$4="Yearly",ROUNDDOWN(IF(A775-($N$4)&lt;0,0,((A775-($N$4)/(($N$4))))/($N$4)),0),IF($H$4="Monthly",ROUNDDOWN(IF(A775-($N$4*12)&lt;0,0,((A775-(12*$N$4)/((12*$N$4))))/($N$4*12)),0),ROUNDDOWN(IF(A775-($N$4*4)&lt;0,0,((A775-(4*$N$4)/((4*$N$4))))/($N$4*4)),0)))))))))+(IF(A775=$E$4,$J$4,0))</f>
        <v>0</v>
      </c>
      <c r="E775" s="49">
        <f>IF(D775=0,0,1/((1+IF('New Lease Yearly'!$H$4="Yearly",'New Lease Yearly'!$D$4,IF('New Lease Yearly'!$H$4="Quarterly",'New Lease Yearly'!$D$4/4,'New Lease Yearly'!$D$4/12)))^IF($E$17=1,A774,A775)))</f>
        <v>0</v>
      </c>
      <c r="F775" s="55">
        <f t="shared" si="116"/>
        <v>0</v>
      </c>
      <c r="G775" s="56"/>
      <c r="H775" s="38">
        <f t="shared" si="122"/>
        <v>759</v>
      </c>
      <c r="I775" s="9" t="str">
        <f t="shared" si="117"/>
        <v>-</v>
      </c>
      <c r="J775" s="47">
        <f>IF(H775&gt;'New Lease Yearly'!$E$4,0,M774)</f>
        <v>0</v>
      </c>
      <c r="K775" s="47">
        <f>IF(IF('New Lease Yearly'!$H$4="Yearly",J775*'New Lease Yearly'!$D$4,IF('New Lease Yearly'!$H$4="Quarterly",J775*('New Lease Yearly'!$D$4/4),J775*'New Lease Yearly'!$D$4/12))&gt;0,IF('New Lease Yearly'!$H$4="Yearly",J775*'New Lease Yearly'!$D$4,IF('New Lease Yearly'!$H$4="Quarterly",J775*('New Lease Yearly'!$D$4/4),J775*'New Lease Yearly'!$D$4/12)),-L775-J775)</f>
        <v>0</v>
      </c>
      <c r="L775" s="47">
        <f t="shared" si="118"/>
        <v>0</v>
      </c>
      <c r="M775" s="47">
        <f t="shared" si="119"/>
        <v>0</v>
      </c>
      <c r="N775" s="57"/>
      <c r="O775" s="38">
        <v>237</v>
      </c>
      <c r="P775" s="58">
        <f t="shared" si="123"/>
        <v>320685</v>
      </c>
      <c r="Q775" s="47">
        <f t="shared" si="124"/>
        <v>0</v>
      </c>
      <c r="R775" s="47">
        <f>IF(S774&lt;1,0,-'New Lease Yearly'!$K$4/'New Lease Yearly'!$L$4)</f>
        <v>0</v>
      </c>
      <c r="S775" s="47">
        <f t="shared" si="120"/>
        <v>0</v>
      </c>
      <c r="AE775"/>
      <c r="AF775" s="6"/>
    </row>
    <row r="776" spans="1:32" x14ac:dyDescent="0.25">
      <c r="A776" s="53">
        <f t="shared" si="121"/>
        <v>760</v>
      </c>
      <c r="B776" s="29">
        <f t="shared" si="115"/>
        <v>0</v>
      </c>
      <c r="C776" s="9" t="str">
        <f>IF(D776=0,"-",IF('New Lease Yearly'!$H$4="Yearly",EDATE(C775,12),IF('New Lease Yearly'!$H$4="Quarterly",EDATE(C775,3),EDATE(C775,1))))</f>
        <v>-</v>
      </c>
      <c r="D776" s="54">
        <f>IF(A776&gt;'New Lease Yearly'!$E$4,0,'New Lease Yearly'!$G$4)*((1+$M$4)^(((((IF($H$4="Yearly",ROUNDDOWN(IF(A776-($N$4)&lt;0,0,((A776-($N$4)/(($N$4))))/($N$4)),0),IF($H$4="Monthly",ROUNDDOWN(IF(A776-($N$4*12)&lt;0,0,((A776-(12*$N$4)/((12*$N$4))))/($N$4*12)),0),ROUNDDOWN(IF(A776-($N$4*4)&lt;0,0,((A776-(4*$N$4)/((4*$N$4))))/($N$4*4)),0)))))))))+(IF(A776=$E$4,$J$4,0))</f>
        <v>0</v>
      </c>
      <c r="E776" s="49">
        <f>IF(D776=0,0,1/((1+IF('New Lease Yearly'!$H$4="Yearly",'New Lease Yearly'!$D$4,IF('New Lease Yearly'!$H$4="Quarterly",'New Lease Yearly'!$D$4/4,'New Lease Yearly'!$D$4/12)))^IF($E$17=1,A775,A776)))</f>
        <v>0</v>
      </c>
      <c r="F776" s="55">
        <f t="shared" si="116"/>
        <v>0</v>
      </c>
      <c r="G776" s="56"/>
      <c r="H776" s="38">
        <f t="shared" si="122"/>
        <v>760</v>
      </c>
      <c r="I776" s="9" t="str">
        <f t="shared" si="117"/>
        <v>-</v>
      </c>
      <c r="J776" s="47">
        <f>IF(H776&gt;'New Lease Yearly'!$E$4,0,M775)</f>
        <v>0</v>
      </c>
      <c r="K776" s="47">
        <f>IF(IF('New Lease Yearly'!$H$4="Yearly",J776*'New Lease Yearly'!$D$4,IF('New Lease Yearly'!$H$4="Quarterly",J776*('New Lease Yearly'!$D$4/4),J776*'New Lease Yearly'!$D$4/12))&gt;0,IF('New Lease Yearly'!$H$4="Yearly",J776*'New Lease Yearly'!$D$4,IF('New Lease Yearly'!$H$4="Quarterly",J776*('New Lease Yearly'!$D$4/4),J776*'New Lease Yearly'!$D$4/12)),-L776-J776)</f>
        <v>0</v>
      </c>
      <c r="L776" s="47">
        <f t="shared" si="118"/>
        <v>0</v>
      </c>
      <c r="M776" s="47">
        <f t="shared" si="119"/>
        <v>0</v>
      </c>
      <c r="N776" s="57"/>
      <c r="O776" s="38">
        <v>237</v>
      </c>
      <c r="P776" s="58">
        <f t="shared" si="123"/>
        <v>321050</v>
      </c>
      <c r="Q776" s="47">
        <f t="shared" si="124"/>
        <v>0</v>
      </c>
      <c r="R776" s="47">
        <f>IF(S775&lt;1,0,-'New Lease Yearly'!$K$4/'New Lease Yearly'!$L$4)</f>
        <v>0</v>
      </c>
      <c r="S776" s="47">
        <f t="shared" si="120"/>
        <v>0</v>
      </c>
      <c r="AE776"/>
      <c r="AF776" s="6"/>
    </row>
    <row r="777" spans="1:32" x14ac:dyDescent="0.25">
      <c r="A777" s="53">
        <f t="shared" si="121"/>
        <v>761</v>
      </c>
      <c r="B777" s="29">
        <f t="shared" si="115"/>
        <v>0</v>
      </c>
      <c r="C777" s="9" t="str">
        <f>IF(D777=0,"-",IF('New Lease Yearly'!$H$4="Yearly",EDATE(C776,12),IF('New Lease Yearly'!$H$4="Quarterly",EDATE(C776,3),EDATE(C776,1))))</f>
        <v>-</v>
      </c>
      <c r="D777" s="54">
        <f>IF(A777&gt;'New Lease Yearly'!$E$4,0,'New Lease Yearly'!$G$4)*((1+$M$4)^(((((IF($H$4="Yearly",ROUNDDOWN(IF(A777-($N$4)&lt;0,0,((A777-($N$4)/(($N$4))))/($N$4)),0),IF($H$4="Monthly",ROUNDDOWN(IF(A777-($N$4*12)&lt;0,0,((A777-(12*$N$4)/((12*$N$4))))/($N$4*12)),0),ROUNDDOWN(IF(A777-($N$4*4)&lt;0,0,((A777-(4*$N$4)/((4*$N$4))))/($N$4*4)),0)))))))))+(IF(A777=$E$4,$J$4,0))</f>
        <v>0</v>
      </c>
      <c r="E777" s="49">
        <f>IF(D777=0,0,1/((1+IF('New Lease Yearly'!$H$4="Yearly",'New Lease Yearly'!$D$4,IF('New Lease Yearly'!$H$4="Quarterly",'New Lease Yearly'!$D$4/4,'New Lease Yearly'!$D$4/12)))^IF($E$17=1,A776,A777)))</f>
        <v>0</v>
      </c>
      <c r="F777" s="55">
        <f t="shared" si="116"/>
        <v>0</v>
      </c>
      <c r="G777" s="56"/>
      <c r="H777" s="38">
        <f t="shared" si="122"/>
        <v>761</v>
      </c>
      <c r="I777" s="9" t="str">
        <f t="shared" si="117"/>
        <v>-</v>
      </c>
      <c r="J777" s="47">
        <f>IF(H777&gt;'New Lease Yearly'!$E$4,0,M776)</f>
        <v>0</v>
      </c>
      <c r="K777" s="47">
        <f>IF(IF('New Lease Yearly'!$H$4="Yearly",J777*'New Lease Yearly'!$D$4,IF('New Lease Yearly'!$H$4="Quarterly",J777*('New Lease Yearly'!$D$4/4),J777*'New Lease Yearly'!$D$4/12))&gt;0,IF('New Lease Yearly'!$H$4="Yearly",J777*'New Lease Yearly'!$D$4,IF('New Lease Yearly'!$H$4="Quarterly",J777*('New Lease Yearly'!$D$4/4),J777*'New Lease Yearly'!$D$4/12)),-L777-J777)</f>
        <v>0</v>
      </c>
      <c r="L777" s="47">
        <f t="shared" si="118"/>
        <v>0</v>
      </c>
      <c r="M777" s="47">
        <f t="shared" si="119"/>
        <v>0</v>
      </c>
      <c r="N777" s="57"/>
      <c r="O777" s="38">
        <v>237</v>
      </c>
      <c r="P777" s="58">
        <f t="shared" si="123"/>
        <v>321415</v>
      </c>
      <c r="Q777" s="47">
        <f t="shared" si="124"/>
        <v>0</v>
      </c>
      <c r="R777" s="47">
        <f>IF(S776&lt;1,0,-'New Lease Yearly'!$K$4/'New Lease Yearly'!$L$4)</f>
        <v>0</v>
      </c>
      <c r="S777" s="47">
        <f t="shared" si="120"/>
        <v>0</v>
      </c>
      <c r="AE777"/>
      <c r="AF777" s="6"/>
    </row>
    <row r="778" spans="1:32" x14ac:dyDescent="0.25">
      <c r="A778" s="53">
        <f t="shared" si="121"/>
        <v>762</v>
      </c>
      <c r="B778" s="29">
        <f t="shared" si="115"/>
        <v>0</v>
      </c>
      <c r="C778" s="9" t="str">
        <f>IF(D778=0,"-",IF('New Lease Yearly'!$H$4="Yearly",EDATE(C777,12),IF('New Lease Yearly'!$H$4="Quarterly",EDATE(C777,3),EDATE(C777,1))))</f>
        <v>-</v>
      </c>
      <c r="D778" s="54">
        <f>IF(A778&gt;'New Lease Yearly'!$E$4,0,'New Lease Yearly'!$G$4)*((1+$M$4)^(((((IF($H$4="Yearly",ROUNDDOWN(IF(A778-($N$4)&lt;0,0,((A778-($N$4)/(($N$4))))/($N$4)),0),IF($H$4="Monthly",ROUNDDOWN(IF(A778-($N$4*12)&lt;0,0,((A778-(12*$N$4)/((12*$N$4))))/($N$4*12)),0),ROUNDDOWN(IF(A778-($N$4*4)&lt;0,0,((A778-(4*$N$4)/((4*$N$4))))/($N$4*4)),0)))))))))+(IF(A778=$E$4,$J$4,0))</f>
        <v>0</v>
      </c>
      <c r="E778" s="49">
        <f>IF(D778=0,0,1/((1+IF('New Lease Yearly'!$H$4="Yearly",'New Lease Yearly'!$D$4,IF('New Lease Yearly'!$H$4="Quarterly",'New Lease Yearly'!$D$4/4,'New Lease Yearly'!$D$4/12)))^IF($E$17=1,A777,A778)))</f>
        <v>0</v>
      </c>
      <c r="F778" s="55">
        <f t="shared" si="116"/>
        <v>0</v>
      </c>
      <c r="G778" s="56"/>
      <c r="H778" s="38">
        <f t="shared" si="122"/>
        <v>762</v>
      </c>
      <c r="I778" s="9" t="str">
        <f t="shared" si="117"/>
        <v>-</v>
      </c>
      <c r="J778" s="47">
        <f>IF(H778&gt;'New Lease Yearly'!$E$4,0,M777)</f>
        <v>0</v>
      </c>
      <c r="K778" s="47">
        <f>IF(IF('New Lease Yearly'!$H$4="Yearly",J778*'New Lease Yearly'!$D$4,IF('New Lease Yearly'!$H$4="Quarterly",J778*('New Lease Yearly'!$D$4/4),J778*'New Lease Yearly'!$D$4/12))&gt;0,IF('New Lease Yearly'!$H$4="Yearly",J778*'New Lease Yearly'!$D$4,IF('New Lease Yearly'!$H$4="Quarterly",J778*('New Lease Yearly'!$D$4/4),J778*'New Lease Yearly'!$D$4/12)),-L778-J778)</f>
        <v>0</v>
      </c>
      <c r="L778" s="47">
        <f t="shared" si="118"/>
        <v>0</v>
      </c>
      <c r="M778" s="47">
        <f t="shared" si="119"/>
        <v>0</v>
      </c>
      <c r="N778" s="57"/>
      <c r="O778" s="38">
        <v>237</v>
      </c>
      <c r="P778" s="58">
        <f t="shared" si="123"/>
        <v>321781</v>
      </c>
      <c r="Q778" s="47">
        <f t="shared" si="124"/>
        <v>0</v>
      </c>
      <c r="R778" s="47">
        <f>IF(S777&lt;1,0,-'New Lease Yearly'!$K$4/'New Lease Yearly'!$L$4)</f>
        <v>0</v>
      </c>
      <c r="S778" s="47">
        <f t="shared" si="120"/>
        <v>0</v>
      </c>
      <c r="AE778"/>
      <c r="AF778" s="6"/>
    </row>
    <row r="779" spans="1:32" x14ac:dyDescent="0.25">
      <c r="A779" s="53">
        <f t="shared" si="121"/>
        <v>763</v>
      </c>
      <c r="B779" s="29">
        <f t="shared" si="115"/>
        <v>0</v>
      </c>
      <c r="C779" s="9" t="str">
        <f>IF(D779=0,"-",IF('New Lease Yearly'!$H$4="Yearly",EDATE(C778,12),IF('New Lease Yearly'!$H$4="Quarterly",EDATE(C778,3),EDATE(C778,1))))</f>
        <v>-</v>
      </c>
      <c r="D779" s="54">
        <f>IF(A779&gt;'New Lease Yearly'!$E$4,0,'New Lease Yearly'!$G$4)*((1+$M$4)^(((((IF($H$4="Yearly",ROUNDDOWN(IF(A779-($N$4)&lt;0,0,((A779-($N$4)/(($N$4))))/($N$4)),0),IF($H$4="Monthly",ROUNDDOWN(IF(A779-($N$4*12)&lt;0,0,((A779-(12*$N$4)/((12*$N$4))))/($N$4*12)),0),ROUNDDOWN(IF(A779-($N$4*4)&lt;0,0,((A779-(4*$N$4)/((4*$N$4))))/($N$4*4)),0)))))))))+(IF(A779=$E$4,$J$4,0))</f>
        <v>0</v>
      </c>
      <c r="E779" s="49">
        <f>IF(D779=0,0,1/((1+IF('New Lease Yearly'!$H$4="Yearly",'New Lease Yearly'!$D$4,IF('New Lease Yearly'!$H$4="Quarterly",'New Lease Yearly'!$D$4/4,'New Lease Yearly'!$D$4/12)))^IF($E$17=1,A778,A779)))</f>
        <v>0</v>
      </c>
      <c r="F779" s="55">
        <f t="shared" si="116"/>
        <v>0</v>
      </c>
      <c r="G779" s="56"/>
      <c r="H779" s="38">
        <f t="shared" si="122"/>
        <v>763</v>
      </c>
      <c r="I779" s="9" t="str">
        <f t="shared" si="117"/>
        <v>-</v>
      </c>
      <c r="J779" s="47">
        <f>IF(H779&gt;'New Lease Yearly'!$E$4,0,M778)</f>
        <v>0</v>
      </c>
      <c r="K779" s="47">
        <f>IF(IF('New Lease Yearly'!$H$4="Yearly",J779*'New Lease Yearly'!$D$4,IF('New Lease Yearly'!$H$4="Quarterly",J779*('New Lease Yearly'!$D$4/4),J779*'New Lease Yearly'!$D$4/12))&gt;0,IF('New Lease Yearly'!$H$4="Yearly",J779*'New Lease Yearly'!$D$4,IF('New Lease Yearly'!$H$4="Quarterly",J779*('New Lease Yearly'!$D$4/4),J779*'New Lease Yearly'!$D$4/12)),-L779-J779)</f>
        <v>0</v>
      </c>
      <c r="L779" s="47">
        <f t="shared" si="118"/>
        <v>0</v>
      </c>
      <c r="M779" s="47">
        <f t="shared" si="119"/>
        <v>0</v>
      </c>
      <c r="N779" s="57"/>
      <c r="O779" s="38">
        <v>237</v>
      </c>
      <c r="P779" s="58">
        <f t="shared" si="123"/>
        <v>322146</v>
      </c>
      <c r="Q779" s="47">
        <f t="shared" si="124"/>
        <v>0</v>
      </c>
      <c r="R779" s="47">
        <f>IF(S778&lt;1,0,-'New Lease Yearly'!$K$4/'New Lease Yearly'!$L$4)</f>
        <v>0</v>
      </c>
      <c r="S779" s="47">
        <f t="shared" si="120"/>
        <v>0</v>
      </c>
      <c r="AE779"/>
      <c r="AF779" s="6"/>
    </row>
    <row r="780" spans="1:32" x14ac:dyDescent="0.25">
      <c r="A780" s="53">
        <f t="shared" si="121"/>
        <v>764</v>
      </c>
      <c r="B780" s="29">
        <f t="shared" si="115"/>
        <v>0</v>
      </c>
      <c r="C780" s="9" t="str">
        <f>IF(D780=0,"-",IF('New Lease Yearly'!$H$4="Yearly",EDATE(C779,12),IF('New Lease Yearly'!$H$4="Quarterly",EDATE(C779,3),EDATE(C779,1))))</f>
        <v>-</v>
      </c>
      <c r="D780" s="54">
        <f>IF(A780&gt;'New Lease Yearly'!$E$4,0,'New Lease Yearly'!$G$4)*((1+$M$4)^(((((IF($H$4="Yearly",ROUNDDOWN(IF(A780-($N$4)&lt;0,0,((A780-($N$4)/(($N$4))))/($N$4)),0),IF($H$4="Monthly",ROUNDDOWN(IF(A780-($N$4*12)&lt;0,0,((A780-(12*$N$4)/((12*$N$4))))/($N$4*12)),0),ROUNDDOWN(IF(A780-($N$4*4)&lt;0,0,((A780-(4*$N$4)/((4*$N$4))))/($N$4*4)),0)))))))))+(IF(A780=$E$4,$J$4,0))</f>
        <v>0</v>
      </c>
      <c r="E780" s="49">
        <f>IF(D780=0,0,1/((1+IF('New Lease Yearly'!$H$4="Yearly",'New Lease Yearly'!$D$4,IF('New Lease Yearly'!$H$4="Quarterly",'New Lease Yearly'!$D$4/4,'New Lease Yearly'!$D$4/12)))^IF($E$17=1,A779,A780)))</f>
        <v>0</v>
      </c>
      <c r="F780" s="55">
        <f t="shared" si="116"/>
        <v>0</v>
      </c>
      <c r="G780" s="56"/>
      <c r="H780" s="38">
        <f t="shared" si="122"/>
        <v>764</v>
      </c>
      <c r="I780" s="9" t="str">
        <f t="shared" si="117"/>
        <v>-</v>
      </c>
      <c r="J780" s="47">
        <f>IF(H780&gt;'New Lease Yearly'!$E$4,0,M779)</f>
        <v>0</v>
      </c>
      <c r="K780" s="47">
        <f>IF(IF('New Lease Yearly'!$H$4="Yearly",J780*'New Lease Yearly'!$D$4,IF('New Lease Yearly'!$H$4="Quarterly",J780*('New Lease Yearly'!$D$4/4),J780*'New Lease Yearly'!$D$4/12))&gt;0,IF('New Lease Yearly'!$H$4="Yearly",J780*'New Lease Yearly'!$D$4,IF('New Lease Yearly'!$H$4="Quarterly",J780*('New Lease Yearly'!$D$4/4),J780*'New Lease Yearly'!$D$4/12)),-L780-J780)</f>
        <v>0</v>
      </c>
      <c r="L780" s="47">
        <f t="shared" si="118"/>
        <v>0</v>
      </c>
      <c r="M780" s="47">
        <f t="shared" si="119"/>
        <v>0</v>
      </c>
      <c r="N780" s="57"/>
      <c r="O780" s="38">
        <v>237</v>
      </c>
      <c r="P780" s="58">
        <f t="shared" si="123"/>
        <v>322511</v>
      </c>
      <c r="Q780" s="47">
        <f t="shared" si="124"/>
        <v>0</v>
      </c>
      <c r="R780" s="47">
        <f>IF(S779&lt;1,0,-'New Lease Yearly'!$K$4/'New Lease Yearly'!$L$4)</f>
        <v>0</v>
      </c>
      <c r="S780" s="47">
        <f t="shared" si="120"/>
        <v>0</v>
      </c>
      <c r="AE780"/>
      <c r="AF780" s="6"/>
    </row>
    <row r="781" spans="1:32" x14ac:dyDescent="0.25">
      <c r="A781" s="53">
        <f t="shared" si="121"/>
        <v>765</v>
      </c>
      <c r="B781" s="29">
        <f t="shared" si="115"/>
        <v>0</v>
      </c>
      <c r="C781" s="9" t="str">
        <f>IF(D781=0,"-",IF('New Lease Yearly'!$H$4="Yearly",EDATE(C780,12),IF('New Lease Yearly'!$H$4="Quarterly",EDATE(C780,3),EDATE(C780,1))))</f>
        <v>-</v>
      </c>
      <c r="D781" s="54">
        <f>IF(A781&gt;'New Lease Yearly'!$E$4,0,'New Lease Yearly'!$G$4)*((1+$M$4)^(((((IF($H$4="Yearly",ROUNDDOWN(IF(A781-($N$4)&lt;0,0,((A781-($N$4)/(($N$4))))/($N$4)),0),IF($H$4="Monthly",ROUNDDOWN(IF(A781-($N$4*12)&lt;0,0,((A781-(12*$N$4)/((12*$N$4))))/($N$4*12)),0),ROUNDDOWN(IF(A781-($N$4*4)&lt;0,0,((A781-(4*$N$4)/((4*$N$4))))/($N$4*4)),0)))))))))+(IF(A781=$E$4,$J$4,0))</f>
        <v>0</v>
      </c>
      <c r="E781" s="49">
        <f>IF(D781=0,0,1/((1+IF('New Lease Yearly'!$H$4="Yearly",'New Lease Yearly'!$D$4,IF('New Lease Yearly'!$H$4="Quarterly",'New Lease Yearly'!$D$4/4,'New Lease Yearly'!$D$4/12)))^IF($E$17=1,A780,A781)))</f>
        <v>0</v>
      </c>
      <c r="F781" s="55">
        <f t="shared" si="116"/>
        <v>0</v>
      </c>
      <c r="G781" s="56"/>
      <c r="H781" s="38">
        <f t="shared" si="122"/>
        <v>765</v>
      </c>
      <c r="I781" s="9" t="str">
        <f t="shared" si="117"/>
        <v>-</v>
      </c>
      <c r="J781" s="47">
        <f>IF(H781&gt;'New Lease Yearly'!$E$4,0,M780)</f>
        <v>0</v>
      </c>
      <c r="K781" s="47">
        <f>IF(IF('New Lease Yearly'!$H$4="Yearly",J781*'New Lease Yearly'!$D$4,IF('New Lease Yearly'!$H$4="Quarterly",J781*('New Lease Yearly'!$D$4/4),J781*'New Lease Yearly'!$D$4/12))&gt;0,IF('New Lease Yearly'!$H$4="Yearly",J781*'New Lease Yearly'!$D$4,IF('New Lease Yearly'!$H$4="Quarterly",J781*('New Lease Yearly'!$D$4/4),J781*'New Lease Yearly'!$D$4/12)),-L781-J781)</f>
        <v>0</v>
      </c>
      <c r="L781" s="47">
        <f t="shared" si="118"/>
        <v>0</v>
      </c>
      <c r="M781" s="47">
        <f t="shared" si="119"/>
        <v>0</v>
      </c>
      <c r="N781" s="57"/>
      <c r="O781" s="38">
        <v>237</v>
      </c>
      <c r="P781" s="58">
        <f t="shared" si="123"/>
        <v>322876</v>
      </c>
      <c r="Q781" s="47">
        <f t="shared" si="124"/>
        <v>0</v>
      </c>
      <c r="R781" s="47">
        <f>IF(S780&lt;1,0,-'New Lease Yearly'!$K$4/'New Lease Yearly'!$L$4)</f>
        <v>0</v>
      </c>
      <c r="S781" s="47">
        <f t="shared" si="120"/>
        <v>0</v>
      </c>
      <c r="AE781"/>
      <c r="AF781" s="6"/>
    </row>
    <row r="782" spans="1:32" x14ac:dyDescent="0.25">
      <c r="A782" s="53">
        <f t="shared" si="121"/>
        <v>766</v>
      </c>
      <c r="B782" s="29">
        <f t="shared" si="115"/>
        <v>0</v>
      </c>
      <c r="C782" s="9" t="str">
        <f>IF(D782=0,"-",IF('New Lease Yearly'!$H$4="Yearly",EDATE(C781,12),IF('New Lease Yearly'!$H$4="Quarterly",EDATE(C781,3),EDATE(C781,1))))</f>
        <v>-</v>
      </c>
      <c r="D782" s="54">
        <f>IF(A782&gt;'New Lease Yearly'!$E$4,0,'New Lease Yearly'!$G$4)*((1+$M$4)^(((((IF($H$4="Yearly",ROUNDDOWN(IF(A782-($N$4)&lt;0,0,((A782-($N$4)/(($N$4))))/($N$4)),0),IF($H$4="Monthly",ROUNDDOWN(IF(A782-($N$4*12)&lt;0,0,((A782-(12*$N$4)/((12*$N$4))))/($N$4*12)),0),ROUNDDOWN(IF(A782-($N$4*4)&lt;0,0,((A782-(4*$N$4)/((4*$N$4))))/($N$4*4)),0)))))))))+(IF(A782=$E$4,$J$4,0))</f>
        <v>0</v>
      </c>
      <c r="E782" s="49">
        <f>IF(D782=0,0,1/((1+IF('New Lease Yearly'!$H$4="Yearly",'New Lease Yearly'!$D$4,IF('New Lease Yearly'!$H$4="Quarterly",'New Lease Yearly'!$D$4/4,'New Lease Yearly'!$D$4/12)))^IF($E$17=1,A781,A782)))</f>
        <v>0</v>
      </c>
      <c r="F782" s="55">
        <f t="shared" si="116"/>
        <v>0</v>
      </c>
      <c r="G782" s="56"/>
      <c r="H782" s="38">
        <f t="shared" si="122"/>
        <v>766</v>
      </c>
      <c r="I782" s="9" t="str">
        <f t="shared" si="117"/>
        <v>-</v>
      </c>
      <c r="J782" s="47">
        <f>IF(H782&gt;'New Lease Yearly'!$E$4,0,M781)</f>
        <v>0</v>
      </c>
      <c r="K782" s="47">
        <f>IF(IF('New Lease Yearly'!$H$4="Yearly",J782*'New Lease Yearly'!$D$4,IF('New Lease Yearly'!$H$4="Quarterly",J782*('New Lease Yearly'!$D$4/4),J782*'New Lease Yearly'!$D$4/12))&gt;0,IF('New Lease Yearly'!$H$4="Yearly",J782*'New Lease Yearly'!$D$4,IF('New Lease Yearly'!$H$4="Quarterly",J782*('New Lease Yearly'!$D$4/4),J782*'New Lease Yearly'!$D$4/12)),-L782-J782)</f>
        <v>0</v>
      </c>
      <c r="L782" s="47">
        <f t="shared" si="118"/>
        <v>0</v>
      </c>
      <c r="M782" s="47">
        <f t="shared" si="119"/>
        <v>0</v>
      </c>
      <c r="N782" s="57"/>
      <c r="O782" s="38">
        <v>237</v>
      </c>
      <c r="P782" s="58">
        <f t="shared" si="123"/>
        <v>323242</v>
      </c>
      <c r="Q782" s="47">
        <f t="shared" si="124"/>
        <v>0</v>
      </c>
      <c r="R782" s="47">
        <f>IF(S781&lt;1,0,-'New Lease Yearly'!$K$4/'New Lease Yearly'!$L$4)</f>
        <v>0</v>
      </c>
      <c r="S782" s="47">
        <f t="shared" si="120"/>
        <v>0</v>
      </c>
      <c r="AE782"/>
      <c r="AF782" s="6"/>
    </row>
    <row r="783" spans="1:32" x14ac:dyDescent="0.25">
      <c r="A783" s="53">
        <f t="shared" si="121"/>
        <v>767</v>
      </c>
      <c r="B783" s="29">
        <f t="shared" si="115"/>
        <v>0</v>
      </c>
      <c r="C783" s="9" t="str">
        <f>IF(D783=0,"-",IF('New Lease Yearly'!$H$4="Yearly",EDATE(C782,12),IF('New Lease Yearly'!$H$4="Quarterly",EDATE(C782,3),EDATE(C782,1))))</f>
        <v>-</v>
      </c>
      <c r="D783" s="54">
        <f>IF(A783&gt;'New Lease Yearly'!$E$4,0,'New Lease Yearly'!$G$4)*((1+$M$4)^(((((IF($H$4="Yearly",ROUNDDOWN(IF(A783-($N$4)&lt;0,0,((A783-($N$4)/(($N$4))))/($N$4)),0),IF($H$4="Monthly",ROUNDDOWN(IF(A783-($N$4*12)&lt;0,0,((A783-(12*$N$4)/((12*$N$4))))/($N$4*12)),0),ROUNDDOWN(IF(A783-($N$4*4)&lt;0,0,((A783-(4*$N$4)/((4*$N$4))))/($N$4*4)),0)))))))))+(IF(A783=$E$4,$J$4,0))</f>
        <v>0</v>
      </c>
      <c r="E783" s="49">
        <f>IF(D783=0,0,1/((1+IF('New Lease Yearly'!$H$4="Yearly",'New Lease Yearly'!$D$4,IF('New Lease Yearly'!$H$4="Quarterly",'New Lease Yearly'!$D$4/4,'New Lease Yearly'!$D$4/12)))^IF($E$17=1,A782,A783)))</f>
        <v>0</v>
      </c>
      <c r="F783" s="55">
        <f t="shared" si="116"/>
        <v>0</v>
      </c>
      <c r="G783" s="56"/>
      <c r="H783" s="38">
        <f t="shared" si="122"/>
        <v>767</v>
      </c>
      <c r="I783" s="9" t="str">
        <f t="shared" si="117"/>
        <v>-</v>
      </c>
      <c r="J783" s="47">
        <f>IF(H783&gt;'New Lease Yearly'!$E$4,0,M782)</f>
        <v>0</v>
      </c>
      <c r="K783" s="47">
        <f>IF(IF('New Lease Yearly'!$H$4="Yearly",J783*'New Lease Yearly'!$D$4,IF('New Lease Yearly'!$H$4="Quarterly",J783*('New Lease Yearly'!$D$4/4),J783*'New Lease Yearly'!$D$4/12))&gt;0,IF('New Lease Yearly'!$H$4="Yearly",J783*'New Lease Yearly'!$D$4,IF('New Lease Yearly'!$H$4="Quarterly",J783*('New Lease Yearly'!$D$4/4),J783*'New Lease Yearly'!$D$4/12)),-L783-J783)</f>
        <v>0</v>
      </c>
      <c r="L783" s="47">
        <f t="shared" si="118"/>
        <v>0</v>
      </c>
      <c r="M783" s="47">
        <f t="shared" si="119"/>
        <v>0</v>
      </c>
      <c r="N783" s="57"/>
      <c r="O783" s="38">
        <v>237</v>
      </c>
      <c r="P783" s="58">
        <f t="shared" si="123"/>
        <v>323607</v>
      </c>
      <c r="Q783" s="47">
        <f t="shared" si="124"/>
        <v>0</v>
      </c>
      <c r="R783" s="47">
        <f>IF(S782&lt;1,0,-'New Lease Yearly'!$K$4/'New Lease Yearly'!$L$4)</f>
        <v>0</v>
      </c>
      <c r="S783" s="47">
        <f t="shared" si="120"/>
        <v>0</v>
      </c>
      <c r="AE783"/>
      <c r="AF783" s="6"/>
    </row>
    <row r="784" spans="1:32" x14ac:dyDescent="0.25">
      <c r="A784" s="53">
        <f t="shared" si="121"/>
        <v>768</v>
      </c>
      <c r="B784" s="29">
        <f t="shared" si="115"/>
        <v>0</v>
      </c>
      <c r="C784" s="9" t="str">
        <f>IF(D784=0,"-",IF('New Lease Yearly'!$H$4="Yearly",EDATE(C783,12),IF('New Lease Yearly'!$H$4="Quarterly",EDATE(C783,3),EDATE(C783,1))))</f>
        <v>-</v>
      </c>
      <c r="D784" s="54">
        <f>IF(A784&gt;'New Lease Yearly'!$E$4,0,'New Lease Yearly'!$G$4)*((1+$M$4)^(((((IF($H$4="Yearly",ROUNDDOWN(IF(A784-($N$4)&lt;0,0,((A784-($N$4)/(($N$4))))/($N$4)),0),IF($H$4="Monthly",ROUNDDOWN(IF(A784-($N$4*12)&lt;0,0,((A784-(12*$N$4)/((12*$N$4))))/($N$4*12)),0),ROUNDDOWN(IF(A784-($N$4*4)&lt;0,0,((A784-(4*$N$4)/((4*$N$4))))/($N$4*4)),0)))))))))+(IF(A784=$E$4,$J$4,0))</f>
        <v>0</v>
      </c>
      <c r="E784" s="49">
        <f>IF(D784=0,0,1/((1+IF('New Lease Yearly'!$H$4="Yearly",'New Lease Yearly'!$D$4,IF('New Lease Yearly'!$H$4="Quarterly",'New Lease Yearly'!$D$4/4,'New Lease Yearly'!$D$4/12)))^IF($E$17=1,A783,A784)))</f>
        <v>0</v>
      </c>
      <c r="F784" s="55">
        <f t="shared" si="116"/>
        <v>0</v>
      </c>
      <c r="G784" s="56"/>
      <c r="H784" s="38">
        <f t="shared" si="122"/>
        <v>768</v>
      </c>
      <c r="I784" s="9" t="str">
        <f t="shared" si="117"/>
        <v>-</v>
      </c>
      <c r="J784" s="47">
        <f>IF(H784&gt;'New Lease Yearly'!$E$4,0,M783)</f>
        <v>0</v>
      </c>
      <c r="K784" s="47">
        <f>IF(IF('New Lease Yearly'!$H$4="Yearly",J784*'New Lease Yearly'!$D$4,IF('New Lease Yearly'!$H$4="Quarterly",J784*('New Lease Yearly'!$D$4/4),J784*'New Lease Yearly'!$D$4/12))&gt;0,IF('New Lease Yearly'!$H$4="Yearly",J784*'New Lease Yearly'!$D$4,IF('New Lease Yearly'!$H$4="Quarterly",J784*('New Lease Yearly'!$D$4/4),J784*'New Lease Yearly'!$D$4/12)),-L784-J784)</f>
        <v>0</v>
      </c>
      <c r="L784" s="47">
        <f t="shared" si="118"/>
        <v>0</v>
      </c>
      <c r="M784" s="47">
        <f t="shared" si="119"/>
        <v>0</v>
      </c>
      <c r="N784" s="57"/>
      <c r="O784" s="38">
        <v>237</v>
      </c>
      <c r="P784" s="58">
        <f t="shared" si="123"/>
        <v>323972</v>
      </c>
      <c r="Q784" s="47">
        <f t="shared" si="124"/>
        <v>0</v>
      </c>
      <c r="R784" s="47">
        <f>IF(S783&lt;1,0,-'New Lease Yearly'!$K$4/'New Lease Yearly'!$L$4)</f>
        <v>0</v>
      </c>
      <c r="S784" s="47">
        <f t="shared" si="120"/>
        <v>0</v>
      </c>
      <c r="AE784"/>
      <c r="AF784" s="6"/>
    </row>
    <row r="785" spans="1:32" x14ac:dyDescent="0.25">
      <c r="A785" s="53">
        <f t="shared" si="121"/>
        <v>769</v>
      </c>
      <c r="B785" s="29">
        <f t="shared" ref="B785:B848" si="125">IF(C785="-",0,YEAR(C785))</f>
        <v>0</v>
      </c>
      <c r="C785" s="9" t="str">
        <f>IF(D785=0,"-",IF('New Lease Yearly'!$H$4="Yearly",EDATE(C784,12),IF('New Lease Yearly'!$H$4="Quarterly",EDATE(C784,3),EDATE(C784,1))))</f>
        <v>-</v>
      </c>
      <c r="D785" s="54">
        <f>IF(A785&gt;'New Lease Yearly'!$E$4,0,'New Lease Yearly'!$G$4)*((1+$M$4)^(((((IF($H$4="Yearly",ROUNDDOWN(IF(A785-($N$4)&lt;0,0,((A785-($N$4)/(($N$4))))/($N$4)),0),IF($H$4="Monthly",ROUNDDOWN(IF(A785-($N$4*12)&lt;0,0,((A785-(12*$N$4)/((12*$N$4))))/($N$4*12)),0),ROUNDDOWN(IF(A785-($N$4*4)&lt;0,0,((A785-(4*$N$4)/((4*$N$4))))/($N$4*4)),0)))))))))+(IF(A785=$E$4,$J$4,0))</f>
        <v>0</v>
      </c>
      <c r="E785" s="49">
        <f>IF(D785=0,0,1/((1+IF('New Lease Yearly'!$H$4="Yearly",'New Lease Yearly'!$D$4,IF('New Lease Yearly'!$H$4="Quarterly",'New Lease Yearly'!$D$4/4,'New Lease Yearly'!$D$4/12)))^IF($E$17=1,A784,A785)))</f>
        <v>0</v>
      </c>
      <c r="F785" s="55">
        <f t="shared" ref="F785:F848" si="126">D785*E785</f>
        <v>0</v>
      </c>
      <c r="G785" s="56"/>
      <c r="H785" s="38">
        <f t="shared" si="122"/>
        <v>769</v>
      </c>
      <c r="I785" s="9" t="str">
        <f t="shared" ref="I785:I848" si="127">C785</f>
        <v>-</v>
      </c>
      <c r="J785" s="47">
        <f>IF(H785&gt;'New Lease Yearly'!$E$4,0,M784)</f>
        <v>0</v>
      </c>
      <c r="K785" s="47">
        <f>IF(IF('New Lease Yearly'!$H$4="Yearly",J785*'New Lease Yearly'!$D$4,IF('New Lease Yearly'!$H$4="Quarterly",J785*('New Lease Yearly'!$D$4/4),J785*'New Lease Yearly'!$D$4/12))&gt;0,IF('New Lease Yearly'!$H$4="Yearly",J785*'New Lease Yearly'!$D$4,IF('New Lease Yearly'!$H$4="Quarterly",J785*('New Lease Yearly'!$D$4/4),J785*'New Lease Yearly'!$D$4/12)),-L785-J785)</f>
        <v>0</v>
      </c>
      <c r="L785" s="47">
        <f t="shared" si="118"/>
        <v>0</v>
      </c>
      <c r="M785" s="47">
        <f t="shared" si="119"/>
        <v>0</v>
      </c>
      <c r="N785" s="57"/>
      <c r="O785" s="38">
        <v>237</v>
      </c>
      <c r="P785" s="58">
        <f t="shared" si="123"/>
        <v>324337</v>
      </c>
      <c r="Q785" s="47">
        <f t="shared" si="124"/>
        <v>0</v>
      </c>
      <c r="R785" s="47">
        <f>IF(S784&lt;1,0,-'New Lease Yearly'!$K$4/'New Lease Yearly'!$L$4)</f>
        <v>0</v>
      </c>
      <c r="S785" s="47">
        <f t="shared" si="120"/>
        <v>0</v>
      </c>
      <c r="AE785"/>
      <c r="AF785" s="6"/>
    </row>
    <row r="786" spans="1:32" x14ac:dyDescent="0.25">
      <c r="A786" s="53">
        <f t="shared" si="121"/>
        <v>770</v>
      </c>
      <c r="B786" s="29">
        <f t="shared" si="125"/>
        <v>0</v>
      </c>
      <c r="C786" s="9" t="str">
        <f>IF(D786=0,"-",IF('New Lease Yearly'!$H$4="Yearly",EDATE(C785,12),IF('New Lease Yearly'!$H$4="Quarterly",EDATE(C785,3),EDATE(C785,1))))</f>
        <v>-</v>
      </c>
      <c r="D786" s="54">
        <f>IF(A786&gt;'New Lease Yearly'!$E$4,0,'New Lease Yearly'!$G$4)*((1+$M$4)^(((((IF($H$4="Yearly",ROUNDDOWN(IF(A786-($N$4)&lt;0,0,((A786-($N$4)/(($N$4))))/($N$4)),0),IF($H$4="Monthly",ROUNDDOWN(IF(A786-($N$4*12)&lt;0,0,((A786-(12*$N$4)/((12*$N$4))))/($N$4*12)),0),ROUNDDOWN(IF(A786-($N$4*4)&lt;0,0,((A786-(4*$N$4)/((4*$N$4))))/($N$4*4)),0)))))))))+(IF(A786=$E$4,$J$4,0))</f>
        <v>0</v>
      </c>
      <c r="E786" s="49">
        <f>IF(D786=0,0,1/((1+IF('New Lease Yearly'!$H$4="Yearly",'New Lease Yearly'!$D$4,IF('New Lease Yearly'!$H$4="Quarterly",'New Lease Yearly'!$D$4/4,'New Lease Yearly'!$D$4/12)))^IF($E$17=1,A785,A786)))</f>
        <v>0</v>
      </c>
      <c r="F786" s="55">
        <f t="shared" si="126"/>
        <v>0</v>
      </c>
      <c r="G786" s="56"/>
      <c r="H786" s="38">
        <f t="shared" si="122"/>
        <v>770</v>
      </c>
      <c r="I786" s="9" t="str">
        <f t="shared" si="127"/>
        <v>-</v>
      </c>
      <c r="J786" s="47">
        <f>IF(H786&gt;'New Lease Yearly'!$E$4,0,M785)</f>
        <v>0</v>
      </c>
      <c r="K786" s="47">
        <f>IF(IF('New Lease Yearly'!$H$4="Yearly",J786*'New Lease Yearly'!$D$4,IF('New Lease Yearly'!$H$4="Quarterly",J786*('New Lease Yearly'!$D$4/4),J786*'New Lease Yearly'!$D$4/12))&gt;0,IF('New Lease Yearly'!$H$4="Yearly",J786*'New Lease Yearly'!$D$4,IF('New Lease Yearly'!$H$4="Quarterly",J786*('New Lease Yearly'!$D$4/4),J786*'New Lease Yearly'!$D$4/12)),-L786-J786)</f>
        <v>0</v>
      </c>
      <c r="L786" s="47">
        <f t="shared" ref="L786:L849" si="128">D786</f>
        <v>0</v>
      </c>
      <c r="M786" s="47">
        <f t="shared" ref="M786:M849" si="129">J786+K786-L786</f>
        <v>0</v>
      </c>
      <c r="N786" s="57"/>
      <c r="O786" s="38">
        <v>237</v>
      </c>
      <c r="P786" s="58">
        <f t="shared" si="123"/>
        <v>324703</v>
      </c>
      <c r="Q786" s="47">
        <f t="shared" si="124"/>
        <v>0</v>
      </c>
      <c r="R786" s="47">
        <f>IF(S785&lt;1,0,-'New Lease Yearly'!$K$4/'New Lease Yearly'!$L$4)</f>
        <v>0</v>
      </c>
      <c r="S786" s="47">
        <f t="shared" ref="S786:S849" si="130">IF(S785&lt;1,0,SUM(Q786:R786))</f>
        <v>0</v>
      </c>
      <c r="AE786"/>
      <c r="AF786" s="6"/>
    </row>
    <row r="787" spans="1:32" x14ac:dyDescent="0.25">
      <c r="A787" s="53">
        <f t="shared" ref="A787:A850" si="131">A786+1</f>
        <v>771</v>
      </c>
      <c r="B787" s="29">
        <f t="shared" si="125"/>
        <v>0</v>
      </c>
      <c r="C787" s="9" t="str">
        <f>IF(D787=0,"-",IF('New Lease Yearly'!$H$4="Yearly",EDATE(C786,12),IF('New Lease Yearly'!$H$4="Quarterly",EDATE(C786,3),EDATE(C786,1))))</f>
        <v>-</v>
      </c>
      <c r="D787" s="54">
        <f>IF(A787&gt;'New Lease Yearly'!$E$4,0,'New Lease Yearly'!$G$4)*((1+$M$4)^(((((IF($H$4="Yearly",ROUNDDOWN(IF(A787-($N$4)&lt;0,0,((A787-($N$4)/(($N$4))))/($N$4)),0),IF($H$4="Monthly",ROUNDDOWN(IF(A787-($N$4*12)&lt;0,0,((A787-(12*$N$4)/((12*$N$4))))/($N$4*12)),0),ROUNDDOWN(IF(A787-($N$4*4)&lt;0,0,((A787-(4*$N$4)/((4*$N$4))))/($N$4*4)),0)))))))))+(IF(A787=$E$4,$J$4,0))</f>
        <v>0</v>
      </c>
      <c r="E787" s="49">
        <f>IF(D787=0,0,1/((1+IF('New Lease Yearly'!$H$4="Yearly",'New Lease Yearly'!$D$4,IF('New Lease Yearly'!$H$4="Quarterly",'New Lease Yearly'!$D$4/4,'New Lease Yearly'!$D$4/12)))^IF($E$17=1,A786,A787)))</f>
        <v>0</v>
      </c>
      <c r="F787" s="55">
        <f t="shared" si="126"/>
        <v>0</v>
      </c>
      <c r="G787" s="56"/>
      <c r="H787" s="38">
        <f t="shared" ref="H787:H850" si="132">H786+1</f>
        <v>771</v>
      </c>
      <c r="I787" s="9" t="str">
        <f t="shared" si="127"/>
        <v>-</v>
      </c>
      <c r="J787" s="47">
        <f>IF(H787&gt;'New Lease Yearly'!$E$4,0,M786)</f>
        <v>0</v>
      </c>
      <c r="K787" s="47">
        <f>IF(IF('New Lease Yearly'!$H$4="Yearly",J787*'New Lease Yearly'!$D$4,IF('New Lease Yearly'!$H$4="Quarterly",J787*('New Lease Yearly'!$D$4/4),J787*'New Lease Yearly'!$D$4/12))&gt;0,IF('New Lease Yearly'!$H$4="Yearly",J787*'New Lease Yearly'!$D$4,IF('New Lease Yearly'!$H$4="Quarterly",J787*('New Lease Yearly'!$D$4/4),J787*'New Lease Yearly'!$D$4/12)),-L787-J787)</f>
        <v>0</v>
      </c>
      <c r="L787" s="47">
        <f t="shared" si="128"/>
        <v>0</v>
      </c>
      <c r="M787" s="47">
        <f t="shared" si="129"/>
        <v>0</v>
      </c>
      <c r="N787" s="57"/>
      <c r="O787" s="38">
        <v>237</v>
      </c>
      <c r="P787" s="58">
        <f t="shared" ref="P787:P850" si="133">DATE(YEAR(P786)+1,MONTH(P786),DAY(P786))</f>
        <v>325068</v>
      </c>
      <c r="Q787" s="47">
        <f t="shared" ref="Q787:Q850" si="134">S786</f>
        <v>0</v>
      </c>
      <c r="R787" s="47">
        <f>IF(S786&lt;1,0,-'New Lease Yearly'!$K$4/'New Lease Yearly'!$L$4)</f>
        <v>0</v>
      </c>
      <c r="S787" s="47">
        <f t="shared" si="130"/>
        <v>0</v>
      </c>
      <c r="AE787"/>
      <c r="AF787" s="6"/>
    </row>
    <row r="788" spans="1:32" x14ac:dyDescent="0.25">
      <c r="A788" s="53">
        <f t="shared" si="131"/>
        <v>772</v>
      </c>
      <c r="B788" s="29">
        <f t="shared" si="125"/>
        <v>0</v>
      </c>
      <c r="C788" s="9" t="str">
        <f>IF(D788=0,"-",IF('New Lease Yearly'!$H$4="Yearly",EDATE(C787,12),IF('New Lease Yearly'!$H$4="Quarterly",EDATE(C787,3),EDATE(C787,1))))</f>
        <v>-</v>
      </c>
      <c r="D788" s="54">
        <f>IF(A788&gt;'New Lease Yearly'!$E$4,0,'New Lease Yearly'!$G$4)*((1+$M$4)^(((((IF($H$4="Yearly",ROUNDDOWN(IF(A788-($N$4)&lt;0,0,((A788-($N$4)/(($N$4))))/($N$4)),0),IF($H$4="Monthly",ROUNDDOWN(IF(A788-($N$4*12)&lt;0,0,((A788-(12*$N$4)/((12*$N$4))))/($N$4*12)),0),ROUNDDOWN(IF(A788-($N$4*4)&lt;0,0,((A788-(4*$N$4)/((4*$N$4))))/($N$4*4)),0)))))))))+(IF(A788=$E$4,$J$4,0))</f>
        <v>0</v>
      </c>
      <c r="E788" s="49">
        <f>IF(D788=0,0,1/((1+IF('New Lease Yearly'!$H$4="Yearly",'New Lease Yearly'!$D$4,IF('New Lease Yearly'!$H$4="Quarterly",'New Lease Yearly'!$D$4/4,'New Lease Yearly'!$D$4/12)))^IF($E$17=1,A787,A788)))</f>
        <v>0</v>
      </c>
      <c r="F788" s="55">
        <f t="shared" si="126"/>
        <v>0</v>
      </c>
      <c r="G788" s="56"/>
      <c r="H788" s="38">
        <f t="shared" si="132"/>
        <v>772</v>
      </c>
      <c r="I788" s="9" t="str">
        <f t="shared" si="127"/>
        <v>-</v>
      </c>
      <c r="J788" s="47">
        <f>IF(H788&gt;'New Lease Yearly'!$E$4,0,M787)</f>
        <v>0</v>
      </c>
      <c r="K788" s="47">
        <f>IF(IF('New Lease Yearly'!$H$4="Yearly",J788*'New Lease Yearly'!$D$4,IF('New Lease Yearly'!$H$4="Quarterly",J788*('New Lease Yearly'!$D$4/4),J788*'New Lease Yearly'!$D$4/12))&gt;0,IF('New Lease Yearly'!$H$4="Yearly",J788*'New Lease Yearly'!$D$4,IF('New Lease Yearly'!$H$4="Quarterly",J788*('New Lease Yearly'!$D$4/4),J788*'New Lease Yearly'!$D$4/12)),-L788-J788)</f>
        <v>0</v>
      </c>
      <c r="L788" s="47">
        <f t="shared" si="128"/>
        <v>0</v>
      </c>
      <c r="M788" s="47">
        <f t="shared" si="129"/>
        <v>0</v>
      </c>
      <c r="N788" s="57"/>
      <c r="O788" s="38">
        <v>237</v>
      </c>
      <c r="P788" s="58">
        <f t="shared" si="133"/>
        <v>325433</v>
      </c>
      <c r="Q788" s="47">
        <f t="shared" si="134"/>
        <v>0</v>
      </c>
      <c r="R788" s="47">
        <f>IF(S787&lt;1,0,-'New Lease Yearly'!$K$4/'New Lease Yearly'!$L$4)</f>
        <v>0</v>
      </c>
      <c r="S788" s="47">
        <f t="shared" si="130"/>
        <v>0</v>
      </c>
      <c r="AE788"/>
      <c r="AF788" s="6"/>
    </row>
    <row r="789" spans="1:32" x14ac:dyDescent="0.25">
      <c r="A789" s="53">
        <f t="shared" si="131"/>
        <v>773</v>
      </c>
      <c r="B789" s="29">
        <f t="shared" si="125"/>
        <v>0</v>
      </c>
      <c r="C789" s="9" t="str">
        <f>IF(D789=0,"-",IF('New Lease Yearly'!$H$4="Yearly",EDATE(C788,12),IF('New Lease Yearly'!$H$4="Quarterly",EDATE(C788,3),EDATE(C788,1))))</f>
        <v>-</v>
      </c>
      <c r="D789" s="54">
        <f>IF(A789&gt;'New Lease Yearly'!$E$4,0,'New Lease Yearly'!$G$4)*((1+$M$4)^(((((IF($H$4="Yearly",ROUNDDOWN(IF(A789-($N$4)&lt;0,0,((A789-($N$4)/(($N$4))))/($N$4)),0),IF($H$4="Monthly",ROUNDDOWN(IF(A789-($N$4*12)&lt;0,0,((A789-(12*$N$4)/((12*$N$4))))/($N$4*12)),0),ROUNDDOWN(IF(A789-($N$4*4)&lt;0,0,((A789-(4*$N$4)/((4*$N$4))))/($N$4*4)),0)))))))))+(IF(A789=$E$4,$J$4,0))</f>
        <v>0</v>
      </c>
      <c r="E789" s="49">
        <f>IF(D789=0,0,1/((1+IF('New Lease Yearly'!$H$4="Yearly",'New Lease Yearly'!$D$4,IF('New Lease Yearly'!$H$4="Quarterly",'New Lease Yearly'!$D$4/4,'New Lease Yearly'!$D$4/12)))^IF($E$17=1,A788,A789)))</f>
        <v>0</v>
      </c>
      <c r="F789" s="55">
        <f t="shared" si="126"/>
        <v>0</v>
      </c>
      <c r="G789" s="56"/>
      <c r="H789" s="38">
        <f t="shared" si="132"/>
        <v>773</v>
      </c>
      <c r="I789" s="9" t="str">
        <f t="shared" si="127"/>
        <v>-</v>
      </c>
      <c r="J789" s="47">
        <f>IF(H789&gt;'New Lease Yearly'!$E$4,0,M788)</f>
        <v>0</v>
      </c>
      <c r="K789" s="47">
        <f>IF(IF('New Lease Yearly'!$H$4="Yearly",J789*'New Lease Yearly'!$D$4,IF('New Lease Yearly'!$H$4="Quarterly",J789*('New Lease Yearly'!$D$4/4),J789*'New Lease Yearly'!$D$4/12))&gt;0,IF('New Lease Yearly'!$H$4="Yearly",J789*'New Lease Yearly'!$D$4,IF('New Lease Yearly'!$H$4="Quarterly",J789*('New Lease Yearly'!$D$4/4),J789*'New Lease Yearly'!$D$4/12)),-L789-J789)</f>
        <v>0</v>
      </c>
      <c r="L789" s="47">
        <f t="shared" si="128"/>
        <v>0</v>
      </c>
      <c r="M789" s="47">
        <f t="shared" si="129"/>
        <v>0</v>
      </c>
      <c r="N789" s="57"/>
      <c r="O789" s="38">
        <v>237</v>
      </c>
      <c r="P789" s="58">
        <f t="shared" si="133"/>
        <v>325798</v>
      </c>
      <c r="Q789" s="47">
        <f t="shared" si="134"/>
        <v>0</v>
      </c>
      <c r="R789" s="47">
        <f>IF(S788&lt;1,0,-'New Lease Yearly'!$K$4/'New Lease Yearly'!$L$4)</f>
        <v>0</v>
      </c>
      <c r="S789" s="47">
        <f t="shared" si="130"/>
        <v>0</v>
      </c>
      <c r="AE789"/>
      <c r="AF789" s="6"/>
    </row>
    <row r="790" spans="1:32" x14ac:dyDescent="0.25">
      <c r="A790" s="53">
        <f t="shared" si="131"/>
        <v>774</v>
      </c>
      <c r="B790" s="29">
        <f t="shared" si="125"/>
        <v>0</v>
      </c>
      <c r="C790" s="9" t="str">
        <f>IF(D790=0,"-",IF('New Lease Yearly'!$H$4="Yearly",EDATE(C789,12),IF('New Lease Yearly'!$H$4="Quarterly",EDATE(C789,3),EDATE(C789,1))))</f>
        <v>-</v>
      </c>
      <c r="D790" s="54">
        <f>IF(A790&gt;'New Lease Yearly'!$E$4,0,'New Lease Yearly'!$G$4)*((1+$M$4)^(((((IF($H$4="Yearly",ROUNDDOWN(IF(A790-($N$4)&lt;0,0,((A790-($N$4)/(($N$4))))/($N$4)),0),IF($H$4="Monthly",ROUNDDOWN(IF(A790-($N$4*12)&lt;0,0,((A790-(12*$N$4)/((12*$N$4))))/($N$4*12)),0),ROUNDDOWN(IF(A790-($N$4*4)&lt;0,0,((A790-(4*$N$4)/((4*$N$4))))/($N$4*4)),0)))))))))+(IF(A790=$E$4,$J$4,0))</f>
        <v>0</v>
      </c>
      <c r="E790" s="49">
        <f>IF(D790=0,0,1/((1+IF('New Lease Yearly'!$H$4="Yearly",'New Lease Yearly'!$D$4,IF('New Lease Yearly'!$H$4="Quarterly",'New Lease Yearly'!$D$4/4,'New Lease Yearly'!$D$4/12)))^IF($E$17=1,A789,A790)))</f>
        <v>0</v>
      </c>
      <c r="F790" s="55">
        <f t="shared" si="126"/>
        <v>0</v>
      </c>
      <c r="G790" s="56"/>
      <c r="H790" s="38">
        <f t="shared" si="132"/>
        <v>774</v>
      </c>
      <c r="I790" s="9" t="str">
        <f t="shared" si="127"/>
        <v>-</v>
      </c>
      <c r="J790" s="47">
        <f>IF(H790&gt;'New Lease Yearly'!$E$4,0,M789)</f>
        <v>0</v>
      </c>
      <c r="K790" s="47">
        <f>IF(IF('New Lease Yearly'!$H$4="Yearly",J790*'New Lease Yearly'!$D$4,IF('New Lease Yearly'!$H$4="Quarterly",J790*('New Lease Yearly'!$D$4/4),J790*'New Lease Yearly'!$D$4/12))&gt;0,IF('New Lease Yearly'!$H$4="Yearly",J790*'New Lease Yearly'!$D$4,IF('New Lease Yearly'!$H$4="Quarterly",J790*('New Lease Yearly'!$D$4/4),J790*'New Lease Yearly'!$D$4/12)),-L790-J790)</f>
        <v>0</v>
      </c>
      <c r="L790" s="47">
        <f t="shared" si="128"/>
        <v>0</v>
      </c>
      <c r="M790" s="47">
        <f t="shared" si="129"/>
        <v>0</v>
      </c>
      <c r="N790" s="57"/>
      <c r="O790" s="38">
        <v>237</v>
      </c>
      <c r="P790" s="58">
        <f t="shared" si="133"/>
        <v>326164</v>
      </c>
      <c r="Q790" s="47">
        <f t="shared" si="134"/>
        <v>0</v>
      </c>
      <c r="R790" s="47">
        <f>IF(S789&lt;1,0,-'New Lease Yearly'!$K$4/'New Lease Yearly'!$L$4)</f>
        <v>0</v>
      </c>
      <c r="S790" s="47">
        <f t="shared" si="130"/>
        <v>0</v>
      </c>
      <c r="AE790"/>
      <c r="AF790" s="6"/>
    </row>
    <row r="791" spans="1:32" x14ac:dyDescent="0.25">
      <c r="A791" s="53">
        <f t="shared" si="131"/>
        <v>775</v>
      </c>
      <c r="B791" s="29">
        <f t="shared" si="125"/>
        <v>0</v>
      </c>
      <c r="C791" s="9" t="str">
        <f>IF(D791=0,"-",IF('New Lease Yearly'!$H$4="Yearly",EDATE(C790,12),IF('New Lease Yearly'!$H$4="Quarterly",EDATE(C790,3),EDATE(C790,1))))</f>
        <v>-</v>
      </c>
      <c r="D791" s="54">
        <f>IF(A791&gt;'New Lease Yearly'!$E$4,0,'New Lease Yearly'!$G$4)*((1+$M$4)^(((((IF($H$4="Yearly",ROUNDDOWN(IF(A791-($N$4)&lt;0,0,((A791-($N$4)/(($N$4))))/($N$4)),0),IF($H$4="Monthly",ROUNDDOWN(IF(A791-($N$4*12)&lt;0,0,((A791-(12*$N$4)/((12*$N$4))))/($N$4*12)),0),ROUNDDOWN(IF(A791-($N$4*4)&lt;0,0,((A791-(4*$N$4)/((4*$N$4))))/($N$4*4)),0)))))))))+(IF(A791=$E$4,$J$4,0))</f>
        <v>0</v>
      </c>
      <c r="E791" s="49">
        <f>IF(D791=0,0,1/((1+IF('New Lease Yearly'!$H$4="Yearly",'New Lease Yearly'!$D$4,IF('New Lease Yearly'!$H$4="Quarterly",'New Lease Yearly'!$D$4/4,'New Lease Yearly'!$D$4/12)))^IF($E$17=1,A790,A791)))</f>
        <v>0</v>
      </c>
      <c r="F791" s="55">
        <f t="shared" si="126"/>
        <v>0</v>
      </c>
      <c r="G791" s="56"/>
      <c r="H791" s="38">
        <f t="shared" si="132"/>
        <v>775</v>
      </c>
      <c r="I791" s="9" t="str">
        <f t="shared" si="127"/>
        <v>-</v>
      </c>
      <c r="J791" s="47">
        <f>IF(H791&gt;'New Lease Yearly'!$E$4,0,M790)</f>
        <v>0</v>
      </c>
      <c r="K791" s="47">
        <f>IF(IF('New Lease Yearly'!$H$4="Yearly",J791*'New Lease Yearly'!$D$4,IF('New Lease Yearly'!$H$4="Quarterly",J791*('New Lease Yearly'!$D$4/4),J791*'New Lease Yearly'!$D$4/12))&gt;0,IF('New Lease Yearly'!$H$4="Yearly",J791*'New Lease Yearly'!$D$4,IF('New Lease Yearly'!$H$4="Quarterly",J791*('New Lease Yearly'!$D$4/4),J791*'New Lease Yearly'!$D$4/12)),-L791-J791)</f>
        <v>0</v>
      </c>
      <c r="L791" s="47">
        <f t="shared" si="128"/>
        <v>0</v>
      </c>
      <c r="M791" s="47">
        <f t="shared" si="129"/>
        <v>0</v>
      </c>
      <c r="N791" s="57"/>
      <c r="O791" s="38">
        <v>237</v>
      </c>
      <c r="P791" s="58">
        <f t="shared" si="133"/>
        <v>326529</v>
      </c>
      <c r="Q791" s="47">
        <f t="shared" si="134"/>
        <v>0</v>
      </c>
      <c r="R791" s="47">
        <f>IF(S790&lt;1,0,-'New Lease Yearly'!$K$4/'New Lease Yearly'!$L$4)</f>
        <v>0</v>
      </c>
      <c r="S791" s="47">
        <f t="shared" si="130"/>
        <v>0</v>
      </c>
      <c r="AE791"/>
      <c r="AF791" s="6"/>
    </row>
    <row r="792" spans="1:32" x14ac:dyDescent="0.25">
      <c r="A792" s="53">
        <f t="shared" si="131"/>
        <v>776</v>
      </c>
      <c r="B792" s="29">
        <f t="shared" si="125"/>
        <v>0</v>
      </c>
      <c r="C792" s="9" t="str">
        <f>IF(D792=0,"-",IF('New Lease Yearly'!$H$4="Yearly",EDATE(C791,12),IF('New Lease Yearly'!$H$4="Quarterly",EDATE(C791,3),EDATE(C791,1))))</f>
        <v>-</v>
      </c>
      <c r="D792" s="54">
        <f>IF(A792&gt;'New Lease Yearly'!$E$4,0,'New Lease Yearly'!$G$4)*((1+$M$4)^(((((IF($H$4="Yearly",ROUNDDOWN(IF(A792-($N$4)&lt;0,0,((A792-($N$4)/(($N$4))))/($N$4)),0),IF($H$4="Monthly",ROUNDDOWN(IF(A792-($N$4*12)&lt;0,0,((A792-(12*$N$4)/((12*$N$4))))/($N$4*12)),0),ROUNDDOWN(IF(A792-($N$4*4)&lt;0,0,((A792-(4*$N$4)/((4*$N$4))))/($N$4*4)),0)))))))))+(IF(A792=$E$4,$J$4,0))</f>
        <v>0</v>
      </c>
      <c r="E792" s="49">
        <f>IF(D792=0,0,1/((1+IF('New Lease Yearly'!$H$4="Yearly",'New Lease Yearly'!$D$4,IF('New Lease Yearly'!$H$4="Quarterly",'New Lease Yearly'!$D$4/4,'New Lease Yearly'!$D$4/12)))^IF($E$17=1,A791,A792)))</f>
        <v>0</v>
      </c>
      <c r="F792" s="55">
        <f t="shared" si="126"/>
        <v>0</v>
      </c>
      <c r="G792" s="56"/>
      <c r="H792" s="38">
        <f t="shared" si="132"/>
        <v>776</v>
      </c>
      <c r="I792" s="9" t="str">
        <f t="shared" si="127"/>
        <v>-</v>
      </c>
      <c r="J792" s="47">
        <f>IF(H792&gt;'New Lease Yearly'!$E$4,0,M791)</f>
        <v>0</v>
      </c>
      <c r="K792" s="47">
        <f>IF(IF('New Lease Yearly'!$H$4="Yearly",J792*'New Lease Yearly'!$D$4,IF('New Lease Yearly'!$H$4="Quarterly",J792*('New Lease Yearly'!$D$4/4),J792*'New Lease Yearly'!$D$4/12))&gt;0,IF('New Lease Yearly'!$H$4="Yearly",J792*'New Lease Yearly'!$D$4,IF('New Lease Yearly'!$H$4="Quarterly",J792*('New Lease Yearly'!$D$4/4),J792*'New Lease Yearly'!$D$4/12)),-L792-J792)</f>
        <v>0</v>
      </c>
      <c r="L792" s="47">
        <f t="shared" si="128"/>
        <v>0</v>
      </c>
      <c r="M792" s="47">
        <f t="shared" si="129"/>
        <v>0</v>
      </c>
      <c r="N792" s="57"/>
      <c r="O792" s="38">
        <v>237</v>
      </c>
      <c r="P792" s="58">
        <f t="shared" si="133"/>
        <v>326894</v>
      </c>
      <c r="Q792" s="47">
        <f t="shared" si="134"/>
        <v>0</v>
      </c>
      <c r="R792" s="47">
        <f>IF(S791&lt;1,0,-'New Lease Yearly'!$K$4/'New Lease Yearly'!$L$4)</f>
        <v>0</v>
      </c>
      <c r="S792" s="47">
        <f t="shared" si="130"/>
        <v>0</v>
      </c>
      <c r="AE792"/>
      <c r="AF792" s="6"/>
    </row>
    <row r="793" spans="1:32" x14ac:dyDescent="0.25">
      <c r="A793" s="53">
        <f t="shared" si="131"/>
        <v>777</v>
      </c>
      <c r="B793" s="29">
        <f t="shared" si="125"/>
        <v>0</v>
      </c>
      <c r="C793" s="9" t="str">
        <f>IF(D793=0,"-",IF('New Lease Yearly'!$H$4="Yearly",EDATE(C792,12),IF('New Lease Yearly'!$H$4="Quarterly",EDATE(C792,3),EDATE(C792,1))))</f>
        <v>-</v>
      </c>
      <c r="D793" s="54">
        <f>IF(A793&gt;'New Lease Yearly'!$E$4,0,'New Lease Yearly'!$G$4)*((1+$M$4)^(((((IF($H$4="Yearly",ROUNDDOWN(IF(A793-($N$4)&lt;0,0,((A793-($N$4)/(($N$4))))/($N$4)),0),IF($H$4="Monthly",ROUNDDOWN(IF(A793-($N$4*12)&lt;0,0,((A793-(12*$N$4)/((12*$N$4))))/($N$4*12)),0),ROUNDDOWN(IF(A793-($N$4*4)&lt;0,0,((A793-(4*$N$4)/((4*$N$4))))/($N$4*4)),0)))))))))+(IF(A793=$E$4,$J$4,0))</f>
        <v>0</v>
      </c>
      <c r="E793" s="49">
        <f>IF(D793=0,0,1/((1+IF('New Lease Yearly'!$H$4="Yearly",'New Lease Yearly'!$D$4,IF('New Lease Yearly'!$H$4="Quarterly",'New Lease Yearly'!$D$4/4,'New Lease Yearly'!$D$4/12)))^IF($E$17=1,A792,A793)))</f>
        <v>0</v>
      </c>
      <c r="F793" s="55">
        <f t="shared" si="126"/>
        <v>0</v>
      </c>
      <c r="G793" s="56"/>
      <c r="H793" s="38">
        <f t="shared" si="132"/>
        <v>777</v>
      </c>
      <c r="I793" s="9" t="str">
        <f t="shared" si="127"/>
        <v>-</v>
      </c>
      <c r="J793" s="47">
        <f>IF(H793&gt;'New Lease Yearly'!$E$4,0,M792)</f>
        <v>0</v>
      </c>
      <c r="K793" s="47">
        <f>IF(IF('New Lease Yearly'!$H$4="Yearly",J793*'New Lease Yearly'!$D$4,IF('New Lease Yearly'!$H$4="Quarterly",J793*('New Lease Yearly'!$D$4/4),J793*'New Lease Yearly'!$D$4/12))&gt;0,IF('New Lease Yearly'!$H$4="Yearly",J793*'New Lease Yearly'!$D$4,IF('New Lease Yearly'!$H$4="Quarterly",J793*('New Lease Yearly'!$D$4/4),J793*'New Lease Yearly'!$D$4/12)),-L793-J793)</f>
        <v>0</v>
      </c>
      <c r="L793" s="47">
        <f t="shared" si="128"/>
        <v>0</v>
      </c>
      <c r="M793" s="47">
        <f t="shared" si="129"/>
        <v>0</v>
      </c>
      <c r="N793" s="57"/>
      <c r="O793" s="38">
        <v>237</v>
      </c>
      <c r="P793" s="58">
        <f t="shared" si="133"/>
        <v>327259</v>
      </c>
      <c r="Q793" s="47">
        <f t="shared" si="134"/>
        <v>0</v>
      </c>
      <c r="R793" s="47">
        <f>IF(S792&lt;1,0,-'New Lease Yearly'!$K$4/'New Lease Yearly'!$L$4)</f>
        <v>0</v>
      </c>
      <c r="S793" s="47">
        <f t="shared" si="130"/>
        <v>0</v>
      </c>
      <c r="AE793"/>
      <c r="AF793" s="6"/>
    </row>
    <row r="794" spans="1:32" x14ac:dyDescent="0.25">
      <c r="A794" s="53">
        <f t="shared" si="131"/>
        <v>778</v>
      </c>
      <c r="B794" s="29">
        <f t="shared" si="125"/>
        <v>0</v>
      </c>
      <c r="C794" s="9" t="str">
        <f>IF(D794=0,"-",IF('New Lease Yearly'!$H$4="Yearly",EDATE(C793,12),IF('New Lease Yearly'!$H$4="Quarterly",EDATE(C793,3),EDATE(C793,1))))</f>
        <v>-</v>
      </c>
      <c r="D794" s="54">
        <f>IF(A794&gt;'New Lease Yearly'!$E$4,0,'New Lease Yearly'!$G$4)*((1+$M$4)^(((((IF($H$4="Yearly",ROUNDDOWN(IF(A794-($N$4)&lt;0,0,((A794-($N$4)/(($N$4))))/($N$4)),0),IF($H$4="Monthly",ROUNDDOWN(IF(A794-($N$4*12)&lt;0,0,((A794-(12*$N$4)/((12*$N$4))))/($N$4*12)),0),ROUNDDOWN(IF(A794-($N$4*4)&lt;0,0,((A794-(4*$N$4)/((4*$N$4))))/($N$4*4)),0)))))))))+(IF(A794=$E$4,$J$4,0))</f>
        <v>0</v>
      </c>
      <c r="E794" s="49">
        <f>IF(D794=0,0,1/((1+IF('New Lease Yearly'!$H$4="Yearly",'New Lease Yearly'!$D$4,IF('New Lease Yearly'!$H$4="Quarterly",'New Lease Yearly'!$D$4/4,'New Lease Yearly'!$D$4/12)))^IF($E$17=1,A793,A794)))</f>
        <v>0</v>
      </c>
      <c r="F794" s="55">
        <f t="shared" si="126"/>
        <v>0</v>
      </c>
      <c r="G794" s="56"/>
      <c r="H794" s="38">
        <f t="shared" si="132"/>
        <v>778</v>
      </c>
      <c r="I794" s="9" t="str">
        <f t="shared" si="127"/>
        <v>-</v>
      </c>
      <c r="J794" s="47">
        <f>IF(H794&gt;'New Lease Yearly'!$E$4,0,M793)</f>
        <v>0</v>
      </c>
      <c r="K794" s="47">
        <f>IF(IF('New Lease Yearly'!$H$4="Yearly",J794*'New Lease Yearly'!$D$4,IF('New Lease Yearly'!$H$4="Quarterly",J794*('New Lease Yearly'!$D$4/4),J794*'New Lease Yearly'!$D$4/12))&gt;0,IF('New Lease Yearly'!$H$4="Yearly",J794*'New Lease Yearly'!$D$4,IF('New Lease Yearly'!$H$4="Quarterly",J794*('New Lease Yearly'!$D$4/4),J794*'New Lease Yearly'!$D$4/12)),-L794-J794)</f>
        <v>0</v>
      </c>
      <c r="L794" s="47">
        <f t="shared" si="128"/>
        <v>0</v>
      </c>
      <c r="M794" s="47">
        <f t="shared" si="129"/>
        <v>0</v>
      </c>
      <c r="N794" s="57"/>
      <c r="O794" s="38">
        <v>237</v>
      </c>
      <c r="P794" s="58">
        <f t="shared" si="133"/>
        <v>327625</v>
      </c>
      <c r="Q794" s="47">
        <f t="shared" si="134"/>
        <v>0</v>
      </c>
      <c r="R794" s="47">
        <f>IF(S793&lt;1,0,-'New Lease Yearly'!$K$4/'New Lease Yearly'!$L$4)</f>
        <v>0</v>
      </c>
      <c r="S794" s="47">
        <f t="shared" si="130"/>
        <v>0</v>
      </c>
      <c r="AE794"/>
      <c r="AF794" s="6"/>
    </row>
    <row r="795" spans="1:32" x14ac:dyDescent="0.25">
      <c r="A795" s="53">
        <f t="shared" si="131"/>
        <v>779</v>
      </c>
      <c r="B795" s="29">
        <f t="shared" si="125"/>
        <v>0</v>
      </c>
      <c r="C795" s="9" t="str">
        <f>IF(D795=0,"-",IF('New Lease Yearly'!$H$4="Yearly",EDATE(C794,12),IF('New Lease Yearly'!$H$4="Quarterly",EDATE(C794,3),EDATE(C794,1))))</f>
        <v>-</v>
      </c>
      <c r="D795" s="54">
        <f>IF(A795&gt;'New Lease Yearly'!$E$4,0,'New Lease Yearly'!$G$4)*((1+$M$4)^(((((IF($H$4="Yearly",ROUNDDOWN(IF(A795-($N$4)&lt;0,0,((A795-($N$4)/(($N$4))))/($N$4)),0),IF($H$4="Monthly",ROUNDDOWN(IF(A795-($N$4*12)&lt;0,0,((A795-(12*$N$4)/((12*$N$4))))/($N$4*12)),0),ROUNDDOWN(IF(A795-($N$4*4)&lt;0,0,((A795-(4*$N$4)/((4*$N$4))))/($N$4*4)),0)))))))))+(IF(A795=$E$4,$J$4,0))</f>
        <v>0</v>
      </c>
      <c r="E795" s="49">
        <f>IF(D795=0,0,1/((1+IF('New Lease Yearly'!$H$4="Yearly",'New Lease Yearly'!$D$4,IF('New Lease Yearly'!$H$4="Quarterly",'New Lease Yearly'!$D$4/4,'New Lease Yearly'!$D$4/12)))^IF($E$17=1,A794,A795)))</f>
        <v>0</v>
      </c>
      <c r="F795" s="55">
        <f t="shared" si="126"/>
        <v>0</v>
      </c>
      <c r="G795" s="56"/>
      <c r="H795" s="38">
        <f t="shared" si="132"/>
        <v>779</v>
      </c>
      <c r="I795" s="9" t="str">
        <f t="shared" si="127"/>
        <v>-</v>
      </c>
      <c r="J795" s="47">
        <f>IF(H795&gt;'New Lease Yearly'!$E$4,0,M794)</f>
        <v>0</v>
      </c>
      <c r="K795" s="47">
        <f>IF(IF('New Lease Yearly'!$H$4="Yearly",J795*'New Lease Yearly'!$D$4,IF('New Lease Yearly'!$H$4="Quarterly",J795*('New Lease Yearly'!$D$4/4),J795*'New Lease Yearly'!$D$4/12))&gt;0,IF('New Lease Yearly'!$H$4="Yearly",J795*'New Lease Yearly'!$D$4,IF('New Lease Yearly'!$H$4="Quarterly",J795*('New Lease Yearly'!$D$4/4),J795*'New Lease Yearly'!$D$4/12)),-L795-J795)</f>
        <v>0</v>
      </c>
      <c r="L795" s="47">
        <f t="shared" si="128"/>
        <v>0</v>
      </c>
      <c r="M795" s="47">
        <f t="shared" si="129"/>
        <v>0</v>
      </c>
      <c r="N795" s="57"/>
      <c r="O795" s="38">
        <v>237</v>
      </c>
      <c r="P795" s="58">
        <f t="shared" si="133"/>
        <v>327990</v>
      </c>
      <c r="Q795" s="47">
        <f t="shared" si="134"/>
        <v>0</v>
      </c>
      <c r="R795" s="47">
        <f>IF(S794&lt;1,0,-'New Lease Yearly'!$K$4/'New Lease Yearly'!$L$4)</f>
        <v>0</v>
      </c>
      <c r="S795" s="47">
        <f t="shared" si="130"/>
        <v>0</v>
      </c>
      <c r="AE795"/>
      <c r="AF795" s="6"/>
    </row>
    <row r="796" spans="1:32" x14ac:dyDescent="0.25">
      <c r="A796" s="53">
        <f t="shared" si="131"/>
        <v>780</v>
      </c>
      <c r="B796" s="29">
        <f t="shared" si="125"/>
        <v>0</v>
      </c>
      <c r="C796" s="9" t="str">
        <f>IF(D796=0,"-",IF('New Lease Yearly'!$H$4="Yearly",EDATE(C795,12),IF('New Lease Yearly'!$H$4="Quarterly",EDATE(C795,3),EDATE(C795,1))))</f>
        <v>-</v>
      </c>
      <c r="D796" s="54">
        <f>IF(A796&gt;'New Lease Yearly'!$E$4,0,'New Lease Yearly'!$G$4)*((1+$M$4)^(((((IF($H$4="Yearly",ROUNDDOWN(IF(A796-($N$4)&lt;0,0,((A796-($N$4)/(($N$4))))/($N$4)),0),IF($H$4="Monthly",ROUNDDOWN(IF(A796-($N$4*12)&lt;0,0,((A796-(12*$N$4)/((12*$N$4))))/($N$4*12)),0),ROUNDDOWN(IF(A796-($N$4*4)&lt;0,0,((A796-(4*$N$4)/((4*$N$4))))/($N$4*4)),0)))))))))+(IF(A796=$E$4,$J$4,0))</f>
        <v>0</v>
      </c>
      <c r="E796" s="49">
        <f>IF(D796=0,0,1/((1+IF('New Lease Yearly'!$H$4="Yearly",'New Lease Yearly'!$D$4,IF('New Lease Yearly'!$H$4="Quarterly",'New Lease Yearly'!$D$4/4,'New Lease Yearly'!$D$4/12)))^IF($E$17=1,A795,A796)))</f>
        <v>0</v>
      </c>
      <c r="F796" s="55">
        <f t="shared" si="126"/>
        <v>0</v>
      </c>
      <c r="G796" s="56"/>
      <c r="H796" s="38">
        <f t="shared" si="132"/>
        <v>780</v>
      </c>
      <c r="I796" s="9" t="str">
        <f t="shared" si="127"/>
        <v>-</v>
      </c>
      <c r="J796" s="47">
        <f>IF(H796&gt;'New Lease Yearly'!$E$4,0,M795)</f>
        <v>0</v>
      </c>
      <c r="K796" s="47">
        <f>IF(IF('New Lease Yearly'!$H$4="Yearly",J796*'New Lease Yearly'!$D$4,IF('New Lease Yearly'!$H$4="Quarterly",J796*('New Lease Yearly'!$D$4/4),J796*'New Lease Yearly'!$D$4/12))&gt;0,IF('New Lease Yearly'!$H$4="Yearly",J796*'New Lease Yearly'!$D$4,IF('New Lease Yearly'!$H$4="Quarterly",J796*('New Lease Yearly'!$D$4/4),J796*'New Lease Yearly'!$D$4/12)),-L796-J796)</f>
        <v>0</v>
      </c>
      <c r="L796" s="47">
        <f t="shared" si="128"/>
        <v>0</v>
      </c>
      <c r="M796" s="47">
        <f t="shared" si="129"/>
        <v>0</v>
      </c>
      <c r="N796" s="57"/>
      <c r="O796" s="38">
        <v>237</v>
      </c>
      <c r="P796" s="58">
        <f t="shared" si="133"/>
        <v>328355</v>
      </c>
      <c r="Q796" s="47">
        <f t="shared" si="134"/>
        <v>0</v>
      </c>
      <c r="R796" s="47">
        <f>IF(S795&lt;1,0,-'New Lease Yearly'!$K$4/'New Lease Yearly'!$L$4)</f>
        <v>0</v>
      </c>
      <c r="S796" s="47">
        <f t="shared" si="130"/>
        <v>0</v>
      </c>
      <c r="AE796"/>
      <c r="AF796" s="6"/>
    </row>
    <row r="797" spans="1:32" x14ac:dyDescent="0.25">
      <c r="A797" s="53">
        <f t="shared" si="131"/>
        <v>781</v>
      </c>
      <c r="B797" s="29">
        <f t="shared" si="125"/>
        <v>0</v>
      </c>
      <c r="C797" s="9" t="str">
        <f>IF(D797=0,"-",IF('New Lease Yearly'!$H$4="Yearly",EDATE(C796,12),IF('New Lease Yearly'!$H$4="Quarterly",EDATE(C796,3),EDATE(C796,1))))</f>
        <v>-</v>
      </c>
      <c r="D797" s="54">
        <f>IF(A797&gt;'New Lease Yearly'!$E$4,0,'New Lease Yearly'!$G$4)*((1+$M$4)^(((((IF($H$4="Yearly",ROUNDDOWN(IF(A797-($N$4)&lt;0,0,((A797-($N$4)/(($N$4))))/($N$4)),0),IF($H$4="Monthly",ROUNDDOWN(IF(A797-($N$4*12)&lt;0,0,((A797-(12*$N$4)/((12*$N$4))))/($N$4*12)),0),ROUNDDOWN(IF(A797-($N$4*4)&lt;0,0,((A797-(4*$N$4)/((4*$N$4))))/($N$4*4)),0)))))))))+(IF(A797=$E$4,$J$4,0))</f>
        <v>0</v>
      </c>
      <c r="E797" s="49">
        <f>IF(D797=0,0,1/((1+IF('New Lease Yearly'!$H$4="Yearly",'New Lease Yearly'!$D$4,IF('New Lease Yearly'!$H$4="Quarterly",'New Lease Yearly'!$D$4/4,'New Lease Yearly'!$D$4/12)))^IF($E$17=1,A796,A797)))</f>
        <v>0</v>
      </c>
      <c r="F797" s="55">
        <f t="shared" si="126"/>
        <v>0</v>
      </c>
      <c r="G797" s="56"/>
      <c r="H797" s="38">
        <f t="shared" si="132"/>
        <v>781</v>
      </c>
      <c r="I797" s="9" t="str">
        <f t="shared" si="127"/>
        <v>-</v>
      </c>
      <c r="J797" s="47">
        <f>IF(H797&gt;'New Lease Yearly'!$E$4,0,M796)</f>
        <v>0</v>
      </c>
      <c r="K797" s="47">
        <f>IF(IF('New Lease Yearly'!$H$4="Yearly",J797*'New Lease Yearly'!$D$4,IF('New Lease Yearly'!$H$4="Quarterly",J797*('New Lease Yearly'!$D$4/4),J797*'New Lease Yearly'!$D$4/12))&gt;0,IF('New Lease Yearly'!$H$4="Yearly",J797*'New Lease Yearly'!$D$4,IF('New Lease Yearly'!$H$4="Quarterly",J797*('New Lease Yearly'!$D$4/4),J797*'New Lease Yearly'!$D$4/12)),-L797-J797)</f>
        <v>0</v>
      </c>
      <c r="L797" s="47">
        <f t="shared" si="128"/>
        <v>0</v>
      </c>
      <c r="M797" s="47">
        <f t="shared" si="129"/>
        <v>0</v>
      </c>
      <c r="N797" s="57"/>
      <c r="O797" s="38">
        <v>237</v>
      </c>
      <c r="P797" s="58">
        <f t="shared" si="133"/>
        <v>328720</v>
      </c>
      <c r="Q797" s="47">
        <f t="shared" si="134"/>
        <v>0</v>
      </c>
      <c r="R797" s="47">
        <f>IF(S796&lt;1,0,-'New Lease Yearly'!$K$4/'New Lease Yearly'!$L$4)</f>
        <v>0</v>
      </c>
      <c r="S797" s="47">
        <f t="shared" si="130"/>
        <v>0</v>
      </c>
      <c r="AE797"/>
      <c r="AF797" s="6"/>
    </row>
    <row r="798" spans="1:32" x14ac:dyDescent="0.25">
      <c r="A798" s="53">
        <f t="shared" si="131"/>
        <v>782</v>
      </c>
      <c r="B798" s="29">
        <f t="shared" si="125"/>
        <v>0</v>
      </c>
      <c r="C798" s="9" t="str">
        <f>IF(D798=0,"-",IF('New Lease Yearly'!$H$4="Yearly",EDATE(C797,12),IF('New Lease Yearly'!$H$4="Quarterly",EDATE(C797,3),EDATE(C797,1))))</f>
        <v>-</v>
      </c>
      <c r="D798" s="54">
        <f>IF(A798&gt;'New Lease Yearly'!$E$4,0,'New Lease Yearly'!$G$4)*((1+$M$4)^(((((IF($H$4="Yearly",ROUNDDOWN(IF(A798-($N$4)&lt;0,0,((A798-($N$4)/(($N$4))))/($N$4)),0),IF($H$4="Monthly",ROUNDDOWN(IF(A798-($N$4*12)&lt;0,0,((A798-(12*$N$4)/((12*$N$4))))/($N$4*12)),0),ROUNDDOWN(IF(A798-($N$4*4)&lt;0,0,((A798-(4*$N$4)/((4*$N$4))))/($N$4*4)),0)))))))))+(IF(A798=$E$4,$J$4,0))</f>
        <v>0</v>
      </c>
      <c r="E798" s="49">
        <f>IF(D798=0,0,1/((1+IF('New Lease Yearly'!$H$4="Yearly",'New Lease Yearly'!$D$4,IF('New Lease Yearly'!$H$4="Quarterly",'New Lease Yearly'!$D$4/4,'New Lease Yearly'!$D$4/12)))^IF($E$17=1,A797,A798)))</f>
        <v>0</v>
      </c>
      <c r="F798" s="55">
        <f t="shared" si="126"/>
        <v>0</v>
      </c>
      <c r="G798" s="56"/>
      <c r="H798" s="38">
        <f t="shared" si="132"/>
        <v>782</v>
      </c>
      <c r="I798" s="9" t="str">
        <f t="shared" si="127"/>
        <v>-</v>
      </c>
      <c r="J798" s="47">
        <f>IF(H798&gt;'New Lease Yearly'!$E$4,0,M797)</f>
        <v>0</v>
      </c>
      <c r="K798" s="47">
        <f>IF(IF('New Lease Yearly'!$H$4="Yearly",J798*'New Lease Yearly'!$D$4,IF('New Lease Yearly'!$H$4="Quarterly",J798*('New Lease Yearly'!$D$4/4),J798*'New Lease Yearly'!$D$4/12))&gt;0,IF('New Lease Yearly'!$H$4="Yearly",J798*'New Lease Yearly'!$D$4,IF('New Lease Yearly'!$H$4="Quarterly",J798*('New Lease Yearly'!$D$4/4),J798*'New Lease Yearly'!$D$4/12)),-L798-J798)</f>
        <v>0</v>
      </c>
      <c r="L798" s="47">
        <f t="shared" si="128"/>
        <v>0</v>
      </c>
      <c r="M798" s="47">
        <f t="shared" si="129"/>
        <v>0</v>
      </c>
      <c r="N798" s="57"/>
      <c r="O798" s="38">
        <v>237</v>
      </c>
      <c r="P798" s="58">
        <f t="shared" si="133"/>
        <v>329086</v>
      </c>
      <c r="Q798" s="47">
        <f t="shared" si="134"/>
        <v>0</v>
      </c>
      <c r="R798" s="47">
        <f>IF(S797&lt;1,0,-'New Lease Yearly'!$K$4/'New Lease Yearly'!$L$4)</f>
        <v>0</v>
      </c>
      <c r="S798" s="47">
        <f t="shared" si="130"/>
        <v>0</v>
      </c>
      <c r="AE798"/>
      <c r="AF798" s="6"/>
    </row>
    <row r="799" spans="1:32" x14ac:dyDescent="0.25">
      <c r="A799" s="53">
        <f t="shared" si="131"/>
        <v>783</v>
      </c>
      <c r="B799" s="29">
        <f t="shared" si="125"/>
        <v>0</v>
      </c>
      <c r="C799" s="9" t="str">
        <f>IF(D799=0,"-",IF('New Lease Yearly'!$H$4="Yearly",EDATE(C798,12),IF('New Lease Yearly'!$H$4="Quarterly",EDATE(C798,3),EDATE(C798,1))))</f>
        <v>-</v>
      </c>
      <c r="D799" s="54">
        <f>IF(A799&gt;'New Lease Yearly'!$E$4,0,'New Lease Yearly'!$G$4)*((1+$M$4)^(((((IF($H$4="Yearly",ROUNDDOWN(IF(A799-($N$4)&lt;0,0,((A799-($N$4)/(($N$4))))/($N$4)),0),IF($H$4="Monthly",ROUNDDOWN(IF(A799-($N$4*12)&lt;0,0,((A799-(12*$N$4)/((12*$N$4))))/($N$4*12)),0),ROUNDDOWN(IF(A799-($N$4*4)&lt;0,0,((A799-(4*$N$4)/((4*$N$4))))/($N$4*4)),0)))))))))+(IF(A799=$E$4,$J$4,0))</f>
        <v>0</v>
      </c>
      <c r="E799" s="49">
        <f>IF(D799=0,0,1/((1+IF('New Lease Yearly'!$H$4="Yearly",'New Lease Yearly'!$D$4,IF('New Lease Yearly'!$H$4="Quarterly",'New Lease Yearly'!$D$4/4,'New Lease Yearly'!$D$4/12)))^IF($E$17=1,A798,A799)))</f>
        <v>0</v>
      </c>
      <c r="F799" s="55">
        <f t="shared" si="126"/>
        <v>0</v>
      </c>
      <c r="G799" s="56"/>
      <c r="H799" s="38">
        <f t="shared" si="132"/>
        <v>783</v>
      </c>
      <c r="I799" s="9" t="str">
        <f t="shared" si="127"/>
        <v>-</v>
      </c>
      <c r="J799" s="47">
        <f>IF(H799&gt;'New Lease Yearly'!$E$4,0,M798)</f>
        <v>0</v>
      </c>
      <c r="K799" s="47">
        <f>IF(IF('New Lease Yearly'!$H$4="Yearly",J799*'New Lease Yearly'!$D$4,IF('New Lease Yearly'!$H$4="Quarterly",J799*('New Lease Yearly'!$D$4/4),J799*'New Lease Yearly'!$D$4/12))&gt;0,IF('New Lease Yearly'!$H$4="Yearly",J799*'New Lease Yearly'!$D$4,IF('New Lease Yearly'!$H$4="Quarterly",J799*('New Lease Yearly'!$D$4/4),J799*'New Lease Yearly'!$D$4/12)),-L799-J799)</f>
        <v>0</v>
      </c>
      <c r="L799" s="47">
        <f t="shared" si="128"/>
        <v>0</v>
      </c>
      <c r="M799" s="47">
        <f t="shared" si="129"/>
        <v>0</v>
      </c>
      <c r="N799" s="57"/>
      <c r="O799" s="38">
        <v>237</v>
      </c>
      <c r="P799" s="58">
        <f t="shared" si="133"/>
        <v>329451</v>
      </c>
      <c r="Q799" s="47">
        <f t="shared" si="134"/>
        <v>0</v>
      </c>
      <c r="R799" s="47">
        <f>IF(S798&lt;1,0,-'New Lease Yearly'!$K$4/'New Lease Yearly'!$L$4)</f>
        <v>0</v>
      </c>
      <c r="S799" s="47">
        <f t="shared" si="130"/>
        <v>0</v>
      </c>
      <c r="AE799"/>
      <c r="AF799" s="6"/>
    </row>
    <row r="800" spans="1:32" x14ac:dyDescent="0.25">
      <c r="A800" s="53">
        <f t="shared" si="131"/>
        <v>784</v>
      </c>
      <c r="B800" s="29">
        <f t="shared" si="125"/>
        <v>0</v>
      </c>
      <c r="C800" s="9" t="str">
        <f>IF(D800=0,"-",IF('New Lease Yearly'!$H$4="Yearly",EDATE(C799,12),IF('New Lease Yearly'!$H$4="Quarterly",EDATE(C799,3),EDATE(C799,1))))</f>
        <v>-</v>
      </c>
      <c r="D800" s="54">
        <f>IF(A800&gt;'New Lease Yearly'!$E$4,0,'New Lease Yearly'!$G$4)*((1+$M$4)^(((((IF($H$4="Yearly",ROUNDDOWN(IF(A800-($N$4)&lt;0,0,((A800-($N$4)/(($N$4))))/($N$4)),0),IF($H$4="Monthly",ROUNDDOWN(IF(A800-($N$4*12)&lt;0,0,((A800-(12*$N$4)/((12*$N$4))))/($N$4*12)),0),ROUNDDOWN(IF(A800-($N$4*4)&lt;0,0,((A800-(4*$N$4)/((4*$N$4))))/($N$4*4)),0)))))))))+(IF(A800=$E$4,$J$4,0))</f>
        <v>0</v>
      </c>
      <c r="E800" s="49">
        <f>IF(D800=0,0,1/((1+IF('New Lease Yearly'!$H$4="Yearly",'New Lease Yearly'!$D$4,IF('New Lease Yearly'!$H$4="Quarterly",'New Lease Yearly'!$D$4/4,'New Lease Yearly'!$D$4/12)))^IF($E$17=1,A799,A800)))</f>
        <v>0</v>
      </c>
      <c r="F800" s="55">
        <f t="shared" si="126"/>
        <v>0</v>
      </c>
      <c r="G800" s="56"/>
      <c r="H800" s="38">
        <f t="shared" si="132"/>
        <v>784</v>
      </c>
      <c r="I800" s="9" t="str">
        <f t="shared" si="127"/>
        <v>-</v>
      </c>
      <c r="J800" s="47">
        <f>IF(H800&gt;'New Lease Yearly'!$E$4,0,M799)</f>
        <v>0</v>
      </c>
      <c r="K800" s="47">
        <f>IF(IF('New Lease Yearly'!$H$4="Yearly",J800*'New Lease Yearly'!$D$4,IF('New Lease Yearly'!$H$4="Quarterly",J800*('New Lease Yearly'!$D$4/4),J800*'New Lease Yearly'!$D$4/12))&gt;0,IF('New Lease Yearly'!$H$4="Yearly",J800*'New Lease Yearly'!$D$4,IF('New Lease Yearly'!$H$4="Quarterly",J800*('New Lease Yearly'!$D$4/4),J800*'New Lease Yearly'!$D$4/12)),-L800-J800)</f>
        <v>0</v>
      </c>
      <c r="L800" s="47">
        <f t="shared" si="128"/>
        <v>0</v>
      </c>
      <c r="M800" s="47">
        <f t="shared" si="129"/>
        <v>0</v>
      </c>
      <c r="N800" s="57"/>
      <c r="O800" s="38">
        <v>237</v>
      </c>
      <c r="P800" s="58">
        <f t="shared" si="133"/>
        <v>329816</v>
      </c>
      <c r="Q800" s="47">
        <f t="shared" si="134"/>
        <v>0</v>
      </c>
      <c r="R800" s="47">
        <f>IF(S799&lt;1,0,-'New Lease Yearly'!$K$4/'New Lease Yearly'!$L$4)</f>
        <v>0</v>
      </c>
      <c r="S800" s="47">
        <f t="shared" si="130"/>
        <v>0</v>
      </c>
      <c r="AE800"/>
      <c r="AF800" s="6"/>
    </row>
    <row r="801" spans="1:32" x14ac:dyDescent="0.25">
      <c r="A801" s="53">
        <f t="shared" si="131"/>
        <v>785</v>
      </c>
      <c r="B801" s="29">
        <f t="shared" si="125"/>
        <v>0</v>
      </c>
      <c r="C801" s="9" t="str">
        <f>IF(D801=0,"-",IF('New Lease Yearly'!$H$4="Yearly",EDATE(C800,12),IF('New Lease Yearly'!$H$4="Quarterly",EDATE(C800,3),EDATE(C800,1))))</f>
        <v>-</v>
      </c>
      <c r="D801" s="54">
        <f>IF(A801&gt;'New Lease Yearly'!$E$4,0,'New Lease Yearly'!$G$4)*((1+$M$4)^(((((IF($H$4="Yearly",ROUNDDOWN(IF(A801-($N$4)&lt;0,0,((A801-($N$4)/(($N$4))))/($N$4)),0),IF($H$4="Monthly",ROUNDDOWN(IF(A801-($N$4*12)&lt;0,0,((A801-(12*$N$4)/((12*$N$4))))/($N$4*12)),0),ROUNDDOWN(IF(A801-($N$4*4)&lt;0,0,((A801-(4*$N$4)/((4*$N$4))))/($N$4*4)),0)))))))))+(IF(A801=$E$4,$J$4,0))</f>
        <v>0</v>
      </c>
      <c r="E801" s="49">
        <f>IF(D801=0,0,1/((1+IF('New Lease Yearly'!$H$4="Yearly",'New Lease Yearly'!$D$4,IF('New Lease Yearly'!$H$4="Quarterly",'New Lease Yearly'!$D$4/4,'New Lease Yearly'!$D$4/12)))^IF($E$17=1,A800,A801)))</f>
        <v>0</v>
      </c>
      <c r="F801" s="55">
        <f t="shared" si="126"/>
        <v>0</v>
      </c>
      <c r="G801" s="56"/>
      <c r="H801" s="38">
        <f t="shared" si="132"/>
        <v>785</v>
      </c>
      <c r="I801" s="9" t="str">
        <f t="shared" si="127"/>
        <v>-</v>
      </c>
      <c r="J801" s="47">
        <f>IF(H801&gt;'New Lease Yearly'!$E$4,0,M800)</f>
        <v>0</v>
      </c>
      <c r="K801" s="47">
        <f>IF(IF('New Lease Yearly'!$H$4="Yearly",J801*'New Lease Yearly'!$D$4,IF('New Lease Yearly'!$H$4="Quarterly",J801*('New Lease Yearly'!$D$4/4),J801*'New Lease Yearly'!$D$4/12))&gt;0,IF('New Lease Yearly'!$H$4="Yearly",J801*'New Lease Yearly'!$D$4,IF('New Lease Yearly'!$H$4="Quarterly",J801*('New Lease Yearly'!$D$4/4),J801*'New Lease Yearly'!$D$4/12)),-L801-J801)</f>
        <v>0</v>
      </c>
      <c r="L801" s="47">
        <f t="shared" si="128"/>
        <v>0</v>
      </c>
      <c r="M801" s="47">
        <f t="shared" si="129"/>
        <v>0</v>
      </c>
      <c r="N801" s="57"/>
      <c r="O801" s="38">
        <v>237</v>
      </c>
      <c r="P801" s="58">
        <f t="shared" si="133"/>
        <v>330181</v>
      </c>
      <c r="Q801" s="47">
        <f t="shared" si="134"/>
        <v>0</v>
      </c>
      <c r="R801" s="47">
        <f>IF(S800&lt;1,0,-'New Lease Yearly'!$K$4/'New Lease Yearly'!$L$4)</f>
        <v>0</v>
      </c>
      <c r="S801" s="47">
        <f t="shared" si="130"/>
        <v>0</v>
      </c>
      <c r="AE801"/>
      <c r="AF801" s="6"/>
    </row>
    <row r="802" spans="1:32" x14ac:dyDescent="0.25">
      <c r="A802" s="53">
        <f t="shared" si="131"/>
        <v>786</v>
      </c>
      <c r="B802" s="29">
        <f t="shared" si="125"/>
        <v>0</v>
      </c>
      <c r="C802" s="9" t="str">
        <f>IF(D802=0,"-",IF('New Lease Yearly'!$H$4="Yearly",EDATE(C801,12),IF('New Lease Yearly'!$H$4="Quarterly",EDATE(C801,3),EDATE(C801,1))))</f>
        <v>-</v>
      </c>
      <c r="D802" s="54">
        <f>IF(A802&gt;'New Lease Yearly'!$E$4,0,'New Lease Yearly'!$G$4)*((1+$M$4)^(((((IF($H$4="Yearly",ROUNDDOWN(IF(A802-($N$4)&lt;0,0,((A802-($N$4)/(($N$4))))/($N$4)),0),IF($H$4="Monthly",ROUNDDOWN(IF(A802-($N$4*12)&lt;0,0,((A802-(12*$N$4)/((12*$N$4))))/($N$4*12)),0),ROUNDDOWN(IF(A802-($N$4*4)&lt;0,0,((A802-(4*$N$4)/((4*$N$4))))/($N$4*4)),0)))))))))+(IF(A802=$E$4,$J$4,0))</f>
        <v>0</v>
      </c>
      <c r="E802" s="49">
        <f>IF(D802=0,0,1/((1+IF('New Lease Yearly'!$H$4="Yearly",'New Lease Yearly'!$D$4,IF('New Lease Yearly'!$H$4="Quarterly",'New Lease Yearly'!$D$4/4,'New Lease Yearly'!$D$4/12)))^IF($E$17=1,A801,A802)))</f>
        <v>0</v>
      </c>
      <c r="F802" s="55">
        <f t="shared" si="126"/>
        <v>0</v>
      </c>
      <c r="G802" s="56"/>
      <c r="H802" s="38">
        <f t="shared" si="132"/>
        <v>786</v>
      </c>
      <c r="I802" s="9" t="str">
        <f t="shared" si="127"/>
        <v>-</v>
      </c>
      <c r="J802" s="47">
        <f>IF(H802&gt;'New Lease Yearly'!$E$4,0,M801)</f>
        <v>0</v>
      </c>
      <c r="K802" s="47">
        <f>IF(IF('New Lease Yearly'!$H$4="Yearly",J802*'New Lease Yearly'!$D$4,IF('New Lease Yearly'!$H$4="Quarterly",J802*('New Lease Yearly'!$D$4/4),J802*'New Lease Yearly'!$D$4/12))&gt;0,IF('New Lease Yearly'!$H$4="Yearly",J802*'New Lease Yearly'!$D$4,IF('New Lease Yearly'!$H$4="Quarterly",J802*('New Lease Yearly'!$D$4/4),J802*'New Lease Yearly'!$D$4/12)),-L802-J802)</f>
        <v>0</v>
      </c>
      <c r="L802" s="47">
        <f t="shared" si="128"/>
        <v>0</v>
      </c>
      <c r="M802" s="47">
        <f t="shared" si="129"/>
        <v>0</v>
      </c>
      <c r="N802" s="57"/>
      <c r="O802" s="38">
        <v>237</v>
      </c>
      <c r="P802" s="58">
        <f t="shared" si="133"/>
        <v>330547</v>
      </c>
      <c r="Q802" s="47">
        <f t="shared" si="134"/>
        <v>0</v>
      </c>
      <c r="R802" s="47">
        <f>IF(S801&lt;1,0,-'New Lease Yearly'!$K$4/'New Lease Yearly'!$L$4)</f>
        <v>0</v>
      </c>
      <c r="S802" s="47">
        <f t="shared" si="130"/>
        <v>0</v>
      </c>
      <c r="AE802"/>
      <c r="AF802" s="6"/>
    </row>
    <row r="803" spans="1:32" x14ac:dyDescent="0.25">
      <c r="A803" s="53">
        <f t="shared" si="131"/>
        <v>787</v>
      </c>
      <c r="B803" s="29">
        <f t="shared" si="125"/>
        <v>0</v>
      </c>
      <c r="C803" s="9" t="str">
        <f>IF(D803=0,"-",IF('New Lease Yearly'!$H$4="Yearly",EDATE(C802,12),IF('New Lease Yearly'!$H$4="Quarterly",EDATE(C802,3),EDATE(C802,1))))</f>
        <v>-</v>
      </c>
      <c r="D803" s="54">
        <f>IF(A803&gt;'New Lease Yearly'!$E$4,0,'New Lease Yearly'!$G$4)*((1+$M$4)^(((((IF($H$4="Yearly",ROUNDDOWN(IF(A803-($N$4)&lt;0,0,((A803-($N$4)/(($N$4))))/($N$4)),0),IF($H$4="Monthly",ROUNDDOWN(IF(A803-($N$4*12)&lt;0,0,((A803-(12*$N$4)/((12*$N$4))))/($N$4*12)),0),ROUNDDOWN(IF(A803-($N$4*4)&lt;0,0,((A803-(4*$N$4)/((4*$N$4))))/($N$4*4)),0)))))))))+(IF(A803=$E$4,$J$4,0))</f>
        <v>0</v>
      </c>
      <c r="E803" s="49">
        <f>IF(D803=0,0,1/((1+IF('New Lease Yearly'!$H$4="Yearly",'New Lease Yearly'!$D$4,IF('New Lease Yearly'!$H$4="Quarterly",'New Lease Yearly'!$D$4/4,'New Lease Yearly'!$D$4/12)))^IF($E$17=1,A802,A803)))</f>
        <v>0</v>
      </c>
      <c r="F803" s="55">
        <f t="shared" si="126"/>
        <v>0</v>
      </c>
      <c r="G803" s="56"/>
      <c r="H803" s="38">
        <f t="shared" si="132"/>
        <v>787</v>
      </c>
      <c r="I803" s="9" t="str">
        <f t="shared" si="127"/>
        <v>-</v>
      </c>
      <c r="J803" s="47">
        <f>IF(H803&gt;'New Lease Yearly'!$E$4,0,M802)</f>
        <v>0</v>
      </c>
      <c r="K803" s="47">
        <f>IF(IF('New Lease Yearly'!$H$4="Yearly",J803*'New Lease Yearly'!$D$4,IF('New Lease Yearly'!$H$4="Quarterly",J803*('New Lease Yearly'!$D$4/4),J803*'New Lease Yearly'!$D$4/12))&gt;0,IF('New Lease Yearly'!$H$4="Yearly",J803*'New Lease Yearly'!$D$4,IF('New Lease Yearly'!$H$4="Quarterly",J803*('New Lease Yearly'!$D$4/4),J803*'New Lease Yearly'!$D$4/12)),-L803-J803)</f>
        <v>0</v>
      </c>
      <c r="L803" s="47">
        <f t="shared" si="128"/>
        <v>0</v>
      </c>
      <c r="M803" s="47">
        <f t="shared" si="129"/>
        <v>0</v>
      </c>
      <c r="N803" s="57"/>
      <c r="O803" s="38">
        <v>237</v>
      </c>
      <c r="P803" s="58">
        <f t="shared" si="133"/>
        <v>330912</v>
      </c>
      <c r="Q803" s="47">
        <f t="shared" si="134"/>
        <v>0</v>
      </c>
      <c r="R803" s="47">
        <f>IF(S802&lt;1,0,-'New Lease Yearly'!$K$4/'New Lease Yearly'!$L$4)</f>
        <v>0</v>
      </c>
      <c r="S803" s="47">
        <f t="shared" si="130"/>
        <v>0</v>
      </c>
      <c r="AE803"/>
      <c r="AF803" s="6"/>
    </row>
    <row r="804" spans="1:32" x14ac:dyDescent="0.25">
      <c r="A804" s="53">
        <f t="shared" si="131"/>
        <v>788</v>
      </c>
      <c r="B804" s="29">
        <f t="shared" si="125"/>
        <v>0</v>
      </c>
      <c r="C804" s="9" t="str">
        <f>IF(D804=0,"-",IF('New Lease Yearly'!$H$4="Yearly",EDATE(C803,12),IF('New Lease Yearly'!$H$4="Quarterly",EDATE(C803,3),EDATE(C803,1))))</f>
        <v>-</v>
      </c>
      <c r="D804" s="54">
        <f>IF(A804&gt;'New Lease Yearly'!$E$4,0,'New Lease Yearly'!$G$4)*((1+$M$4)^(((((IF($H$4="Yearly",ROUNDDOWN(IF(A804-($N$4)&lt;0,0,((A804-($N$4)/(($N$4))))/($N$4)),0),IF($H$4="Monthly",ROUNDDOWN(IF(A804-($N$4*12)&lt;0,0,((A804-(12*$N$4)/((12*$N$4))))/($N$4*12)),0),ROUNDDOWN(IF(A804-($N$4*4)&lt;0,0,((A804-(4*$N$4)/((4*$N$4))))/($N$4*4)),0)))))))))+(IF(A804=$E$4,$J$4,0))</f>
        <v>0</v>
      </c>
      <c r="E804" s="49">
        <f>IF(D804=0,0,1/((1+IF('New Lease Yearly'!$H$4="Yearly",'New Lease Yearly'!$D$4,IF('New Lease Yearly'!$H$4="Quarterly",'New Lease Yearly'!$D$4/4,'New Lease Yearly'!$D$4/12)))^IF($E$17=1,A803,A804)))</f>
        <v>0</v>
      </c>
      <c r="F804" s="55">
        <f t="shared" si="126"/>
        <v>0</v>
      </c>
      <c r="G804" s="56"/>
      <c r="H804" s="38">
        <f t="shared" si="132"/>
        <v>788</v>
      </c>
      <c r="I804" s="9" t="str">
        <f t="shared" si="127"/>
        <v>-</v>
      </c>
      <c r="J804" s="47">
        <f>IF(H804&gt;'New Lease Yearly'!$E$4,0,M803)</f>
        <v>0</v>
      </c>
      <c r="K804" s="47">
        <f>IF(IF('New Lease Yearly'!$H$4="Yearly",J804*'New Lease Yearly'!$D$4,IF('New Lease Yearly'!$H$4="Quarterly",J804*('New Lease Yearly'!$D$4/4),J804*'New Lease Yearly'!$D$4/12))&gt;0,IF('New Lease Yearly'!$H$4="Yearly",J804*'New Lease Yearly'!$D$4,IF('New Lease Yearly'!$H$4="Quarterly",J804*('New Lease Yearly'!$D$4/4),J804*'New Lease Yearly'!$D$4/12)),-L804-J804)</f>
        <v>0</v>
      </c>
      <c r="L804" s="47">
        <f t="shared" si="128"/>
        <v>0</v>
      </c>
      <c r="M804" s="47">
        <f t="shared" si="129"/>
        <v>0</v>
      </c>
      <c r="N804" s="57"/>
      <c r="O804" s="38">
        <v>237</v>
      </c>
      <c r="P804" s="58">
        <f t="shared" si="133"/>
        <v>331277</v>
      </c>
      <c r="Q804" s="47">
        <f t="shared" si="134"/>
        <v>0</v>
      </c>
      <c r="R804" s="47">
        <f>IF(S803&lt;1,0,-'New Lease Yearly'!$K$4/'New Lease Yearly'!$L$4)</f>
        <v>0</v>
      </c>
      <c r="S804" s="47">
        <f t="shared" si="130"/>
        <v>0</v>
      </c>
      <c r="AE804"/>
      <c r="AF804" s="6"/>
    </row>
    <row r="805" spans="1:32" x14ac:dyDescent="0.25">
      <c r="A805" s="53">
        <f t="shared" si="131"/>
        <v>789</v>
      </c>
      <c r="B805" s="29">
        <f t="shared" si="125"/>
        <v>0</v>
      </c>
      <c r="C805" s="9" t="str">
        <f>IF(D805=0,"-",IF('New Lease Yearly'!$H$4="Yearly",EDATE(C804,12),IF('New Lease Yearly'!$H$4="Quarterly",EDATE(C804,3),EDATE(C804,1))))</f>
        <v>-</v>
      </c>
      <c r="D805" s="54">
        <f>IF(A805&gt;'New Lease Yearly'!$E$4,0,'New Lease Yearly'!$G$4)*((1+$M$4)^(((((IF($H$4="Yearly",ROUNDDOWN(IF(A805-($N$4)&lt;0,0,((A805-($N$4)/(($N$4))))/($N$4)),0),IF($H$4="Monthly",ROUNDDOWN(IF(A805-($N$4*12)&lt;0,0,((A805-(12*$N$4)/((12*$N$4))))/($N$4*12)),0),ROUNDDOWN(IF(A805-($N$4*4)&lt;0,0,((A805-(4*$N$4)/((4*$N$4))))/($N$4*4)),0)))))))))+(IF(A805=$E$4,$J$4,0))</f>
        <v>0</v>
      </c>
      <c r="E805" s="49">
        <f>IF(D805=0,0,1/((1+IF('New Lease Yearly'!$H$4="Yearly",'New Lease Yearly'!$D$4,IF('New Lease Yearly'!$H$4="Quarterly",'New Lease Yearly'!$D$4/4,'New Lease Yearly'!$D$4/12)))^IF($E$17=1,A804,A805)))</f>
        <v>0</v>
      </c>
      <c r="F805" s="55">
        <f t="shared" si="126"/>
        <v>0</v>
      </c>
      <c r="G805" s="56"/>
      <c r="H805" s="38">
        <f t="shared" si="132"/>
        <v>789</v>
      </c>
      <c r="I805" s="9" t="str">
        <f t="shared" si="127"/>
        <v>-</v>
      </c>
      <c r="J805" s="47">
        <f>IF(H805&gt;'New Lease Yearly'!$E$4,0,M804)</f>
        <v>0</v>
      </c>
      <c r="K805" s="47">
        <f>IF(IF('New Lease Yearly'!$H$4="Yearly",J805*'New Lease Yearly'!$D$4,IF('New Lease Yearly'!$H$4="Quarterly",J805*('New Lease Yearly'!$D$4/4),J805*'New Lease Yearly'!$D$4/12))&gt;0,IF('New Lease Yearly'!$H$4="Yearly",J805*'New Lease Yearly'!$D$4,IF('New Lease Yearly'!$H$4="Quarterly",J805*('New Lease Yearly'!$D$4/4),J805*'New Lease Yearly'!$D$4/12)),-L805-J805)</f>
        <v>0</v>
      </c>
      <c r="L805" s="47">
        <f t="shared" si="128"/>
        <v>0</v>
      </c>
      <c r="M805" s="47">
        <f t="shared" si="129"/>
        <v>0</v>
      </c>
      <c r="N805" s="57"/>
      <c r="O805" s="38">
        <v>237</v>
      </c>
      <c r="P805" s="58">
        <f t="shared" si="133"/>
        <v>331642</v>
      </c>
      <c r="Q805" s="47">
        <f t="shared" si="134"/>
        <v>0</v>
      </c>
      <c r="R805" s="47">
        <f>IF(S804&lt;1,0,-'New Lease Yearly'!$K$4/'New Lease Yearly'!$L$4)</f>
        <v>0</v>
      </c>
      <c r="S805" s="47">
        <f t="shared" si="130"/>
        <v>0</v>
      </c>
      <c r="AE805"/>
      <c r="AF805" s="6"/>
    </row>
    <row r="806" spans="1:32" x14ac:dyDescent="0.25">
      <c r="A806" s="53">
        <f t="shared" si="131"/>
        <v>790</v>
      </c>
      <c r="B806" s="29">
        <f t="shared" si="125"/>
        <v>0</v>
      </c>
      <c r="C806" s="9" t="str">
        <f>IF(D806=0,"-",IF('New Lease Yearly'!$H$4="Yearly",EDATE(C805,12),IF('New Lease Yearly'!$H$4="Quarterly",EDATE(C805,3),EDATE(C805,1))))</f>
        <v>-</v>
      </c>
      <c r="D806" s="54">
        <f>IF(A806&gt;'New Lease Yearly'!$E$4,0,'New Lease Yearly'!$G$4)*((1+$M$4)^(((((IF($H$4="Yearly",ROUNDDOWN(IF(A806-($N$4)&lt;0,0,((A806-($N$4)/(($N$4))))/($N$4)),0),IF($H$4="Monthly",ROUNDDOWN(IF(A806-($N$4*12)&lt;0,0,((A806-(12*$N$4)/((12*$N$4))))/($N$4*12)),0),ROUNDDOWN(IF(A806-($N$4*4)&lt;0,0,((A806-(4*$N$4)/((4*$N$4))))/($N$4*4)),0)))))))))+(IF(A806=$E$4,$J$4,0))</f>
        <v>0</v>
      </c>
      <c r="E806" s="49">
        <f>IF(D806=0,0,1/((1+IF('New Lease Yearly'!$H$4="Yearly",'New Lease Yearly'!$D$4,IF('New Lease Yearly'!$H$4="Quarterly",'New Lease Yearly'!$D$4/4,'New Lease Yearly'!$D$4/12)))^IF($E$17=1,A805,A806)))</f>
        <v>0</v>
      </c>
      <c r="F806" s="55">
        <f t="shared" si="126"/>
        <v>0</v>
      </c>
      <c r="G806" s="56"/>
      <c r="H806" s="38">
        <f t="shared" si="132"/>
        <v>790</v>
      </c>
      <c r="I806" s="9" t="str">
        <f t="shared" si="127"/>
        <v>-</v>
      </c>
      <c r="J806" s="47">
        <f>IF(H806&gt;'New Lease Yearly'!$E$4,0,M805)</f>
        <v>0</v>
      </c>
      <c r="K806" s="47">
        <f>IF(IF('New Lease Yearly'!$H$4="Yearly",J806*'New Lease Yearly'!$D$4,IF('New Lease Yearly'!$H$4="Quarterly",J806*('New Lease Yearly'!$D$4/4),J806*'New Lease Yearly'!$D$4/12))&gt;0,IF('New Lease Yearly'!$H$4="Yearly",J806*'New Lease Yearly'!$D$4,IF('New Lease Yearly'!$H$4="Quarterly",J806*('New Lease Yearly'!$D$4/4),J806*'New Lease Yearly'!$D$4/12)),-L806-J806)</f>
        <v>0</v>
      </c>
      <c r="L806" s="47">
        <f t="shared" si="128"/>
        <v>0</v>
      </c>
      <c r="M806" s="47">
        <f t="shared" si="129"/>
        <v>0</v>
      </c>
      <c r="N806" s="57"/>
      <c r="O806" s="38">
        <v>237</v>
      </c>
      <c r="P806" s="58">
        <f t="shared" si="133"/>
        <v>332008</v>
      </c>
      <c r="Q806" s="47">
        <f t="shared" si="134"/>
        <v>0</v>
      </c>
      <c r="R806" s="47">
        <f>IF(S805&lt;1,0,-'New Lease Yearly'!$K$4/'New Lease Yearly'!$L$4)</f>
        <v>0</v>
      </c>
      <c r="S806" s="47">
        <f t="shared" si="130"/>
        <v>0</v>
      </c>
      <c r="AE806"/>
      <c r="AF806" s="6"/>
    </row>
    <row r="807" spans="1:32" x14ac:dyDescent="0.25">
      <c r="A807" s="53">
        <f t="shared" si="131"/>
        <v>791</v>
      </c>
      <c r="B807" s="29">
        <f t="shared" si="125"/>
        <v>0</v>
      </c>
      <c r="C807" s="9" t="str">
        <f>IF(D807=0,"-",IF('New Lease Yearly'!$H$4="Yearly",EDATE(C806,12),IF('New Lease Yearly'!$H$4="Quarterly",EDATE(C806,3),EDATE(C806,1))))</f>
        <v>-</v>
      </c>
      <c r="D807" s="54">
        <f>IF(A807&gt;'New Lease Yearly'!$E$4,0,'New Lease Yearly'!$G$4)*((1+$M$4)^(((((IF($H$4="Yearly",ROUNDDOWN(IF(A807-($N$4)&lt;0,0,((A807-($N$4)/(($N$4))))/($N$4)),0),IF($H$4="Monthly",ROUNDDOWN(IF(A807-($N$4*12)&lt;0,0,((A807-(12*$N$4)/((12*$N$4))))/($N$4*12)),0),ROUNDDOWN(IF(A807-($N$4*4)&lt;0,0,((A807-(4*$N$4)/((4*$N$4))))/($N$4*4)),0)))))))))+(IF(A807=$E$4,$J$4,0))</f>
        <v>0</v>
      </c>
      <c r="E807" s="49">
        <f>IF(D807=0,0,1/((1+IF('New Lease Yearly'!$H$4="Yearly",'New Lease Yearly'!$D$4,IF('New Lease Yearly'!$H$4="Quarterly",'New Lease Yearly'!$D$4/4,'New Lease Yearly'!$D$4/12)))^IF($E$17=1,A806,A807)))</f>
        <v>0</v>
      </c>
      <c r="F807" s="55">
        <f t="shared" si="126"/>
        <v>0</v>
      </c>
      <c r="G807" s="56"/>
      <c r="H807" s="38">
        <f t="shared" si="132"/>
        <v>791</v>
      </c>
      <c r="I807" s="9" t="str">
        <f t="shared" si="127"/>
        <v>-</v>
      </c>
      <c r="J807" s="47">
        <f>IF(H807&gt;'New Lease Yearly'!$E$4,0,M806)</f>
        <v>0</v>
      </c>
      <c r="K807" s="47">
        <f>IF(IF('New Lease Yearly'!$H$4="Yearly",J807*'New Lease Yearly'!$D$4,IF('New Lease Yearly'!$H$4="Quarterly",J807*('New Lease Yearly'!$D$4/4),J807*'New Lease Yearly'!$D$4/12))&gt;0,IF('New Lease Yearly'!$H$4="Yearly",J807*'New Lease Yearly'!$D$4,IF('New Lease Yearly'!$H$4="Quarterly",J807*('New Lease Yearly'!$D$4/4),J807*'New Lease Yearly'!$D$4/12)),-L807-J807)</f>
        <v>0</v>
      </c>
      <c r="L807" s="47">
        <f t="shared" si="128"/>
        <v>0</v>
      </c>
      <c r="M807" s="47">
        <f t="shared" si="129"/>
        <v>0</v>
      </c>
      <c r="N807" s="57"/>
      <c r="O807" s="38">
        <v>237</v>
      </c>
      <c r="P807" s="58">
        <f t="shared" si="133"/>
        <v>332373</v>
      </c>
      <c r="Q807" s="47">
        <f t="shared" si="134"/>
        <v>0</v>
      </c>
      <c r="R807" s="47">
        <f>IF(S806&lt;1,0,-'New Lease Yearly'!$K$4/'New Lease Yearly'!$L$4)</f>
        <v>0</v>
      </c>
      <c r="S807" s="47">
        <f t="shared" si="130"/>
        <v>0</v>
      </c>
      <c r="AE807"/>
      <c r="AF807" s="6"/>
    </row>
    <row r="808" spans="1:32" x14ac:dyDescent="0.25">
      <c r="A808" s="53">
        <f t="shared" si="131"/>
        <v>792</v>
      </c>
      <c r="B808" s="29">
        <f t="shared" si="125"/>
        <v>0</v>
      </c>
      <c r="C808" s="9" t="str">
        <f>IF(D808=0,"-",IF('New Lease Yearly'!$H$4="Yearly",EDATE(C807,12),IF('New Lease Yearly'!$H$4="Quarterly",EDATE(C807,3),EDATE(C807,1))))</f>
        <v>-</v>
      </c>
      <c r="D808" s="54">
        <f>IF(A808&gt;'New Lease Yearly'!$E$4,0,'New Lease Yearly'!$G$4)*((1+$M$4)^(((((IF($H$4="Yearly",ROUNDDOWN(IF(A808-($N$4)&lt;0,0,((A808-($N$4)/(($N$4))))/($N$4)),0),IF($H$4="Monthly",ROUNDDOWN(IF(A808-($N$4*12)&lt;0,0,((A808-(12*$N$4)/((12*$N$4))))/($N$4*12)),0),ROUNDDOWN(IF(A808-($N$4*4)&lt;0,0,((A808-(4*$N$4)/((4*$N$4))))/($N$4*4)),0)))))))))+(IF(A808=$E$4,$J$4,0))</f>
        <v>0</v>
      </c>
      <c r="E808" s="49">
        <f>IF(D808=0,0,1/((1+IF('New Lease Yearly'!$H$4="Yearly",'New Lease Yearly'!$D$4,IF('New Lease Yearly'!$H$4="Quarterly",'New Lease Yearly'!$D$4/4,'New Lease Yearly'!$D$4/12)))^IF($E$17=1,A807,A808)))</f>
        <v>0</v>
      </c>
      <c r="F808" s="55">
        <f t="shared" si="126"/>
        <v>0</v>
      </c>
      <c r="G808" s="56"/>
      <c r="H808" s="38">
        <f t="shared" si="132"/>
        <v>792</v>
      </c>
      <c r="I808" s="9" t="str">
        <f t="shared" si="127"/>
        <v>-</v>
      </c>
      <c r="J808" s="47">
        <f>IF(H808&gt;'New Lease Yearly'!$E$4,0,M807)</f>
        <v>0</v>
      </c>
      <c r="K808" s="47">
        <f>IF(IF('New Lease Yearly'!$H$4="Yearly",J808*'New Lease Yearly'!$D$4,IF('New Lease Yearly'!$H$4="Quarterly",J808*('New Lease Yearly'!$D$4/4),J808*'New Lease Yearly'!$D$4/12))&gt;0,IF('New Lease Yearly'!$H$4="Yearly",J808*'New Lease Yearly'!$D$4,IF('New Lease Yearly'!$H$4="Quarterly",J808*('New Lease Yearly'!$D$4/4),J808*'New Lease Yearly'!$D$4/12)),-L808-J808)</f>
        <v>0</v>
      </c>
      <c r="L808" s="47">
        <f t="shared" si="128"/>
        <v>0</v>
      </c>
      <c r="M808" s="47">
        <f t="shared" si="129"/>
        <v>0</v>
      </c>
      <c r="N808" s="57"/>
      <c r="O808" s="38">
        <v>237</v>
      </c>
      <c r="P808" s="58">
        <f t="shared" si="133"/>
        <v>332738</v>
      </c>
      <c r="Q808" s="47">
        <f t="shared" si="134"/>
        <v>0</v>
      </c>
      <c r="R808" s="47">
        <f>IF(S807&lt;1,0,-'New Lease Yearly'!$K$4/'New Lease Yearly'!$L$4)</f>
        <v>0</v>
      </c>
      <c r="S808" s="47">
        <f t="shared" si="130"/>
        <v>0</v>
      </c>
      <c r="AE808"/>
      <c r="AF808" s="6"/>
    </row>
    <row r="809" spans="1:32" x14ac:dyDescent="0.25">
      <c r="A809" s="53">
        <f t="shared" si="131"/>
        <v>793</v>
      </c>
      <c r="B809" s="29">
        <f t="shared" si="125"/>
        <v>0</v>
      </c>
      <c r="C809" s="9" t="str">
        <f>IF(D809=0,"-",IF('New Lease Yearly'!$H$4="Yearly",EDATE(C808,12),IF('New Lease Yearly'!$H$4="Quarterly",EDATE(C808,3),EDATE(C808,1))))</f>
        <v>-</v>
      </c>
      <c r="D809" s="54">
        <f>IF(A809&gt;'New Lease Yearly'!$E$4,0,'New Lease Yearly'!$G$4)*((1+$M$4)^(((((IF($H$4="Yearly",ROUNDDOWN(IF(A809-($N$4)&lt;0,0,((A809-($N$4)/(($N$4))))/($N$4)),0),IF($H$4="Monthly",ROUNDDOWN(IF(A809-($N$4*12)&lt;0,0,((A809-(12*$N$4)/((12*$N$4))))/($N$4*12)),0),ROUNDDOWN(IF(A809-($N$4*4)&lt;0,0,((A809-(4*$N$4)/((4*$N$4))))/($N$4*4)),0)))))))))+(IF(A809=$E$4,$J$4,0))</f>
        <v>0</v>
      </c>
      <c r="E809" s="49">
        <f>IF(D809=0,0,1/((1+IF('New Lease Yearly'!$H$4="Yearly",'New Lease Yearly'!$D$4,IF('New Lease Yearly'!$H$4="Quarterly",'New Lease Yearly'!$D$4/4,'New Lease Yearly'!$D$4/12)))^IF($E$17=1,A808,A809)))</f>
        <v>0</v>
      </c>
      <c r="F809" s="55">
        <f t="shared" si="126"/>
        <v>0</v>
      </c>
      <c r="G809" s="56"/>
      <c r="H809" s="38">
        <f t="shared" si="132"/>
        <v>793</v>
      </c>
      <c r="I809" s="9" t="str">
        <f t="shared" si="127"/>
        <v>-</v>
      </c>
      <c r="J809" s="47">
        <f>IF(H809&gt;'New Lease Yearly'!$E$4,0,M808)</f>
        <v>0</v>
      </c>
      <c r="K809" s="47">
        <f>IF(IF('New Lease Yearly'!$H$4="Yearly",J809*'New Lease Yearly'!$D$4,IF('New Lease Yearly'!$H$4="Quarterly",J809*('New Lease Yearly'!$D$4/4),J809*'New Lease Yearly'!$D$4/12))&gt;0,IF('New Lease Yearly'!$H$4="Yearly",J809*'New Lease Yearly'!$D$4,IF('New Lease Yearly'!$H$4="Quarterly",J809*('New Lease Yearly'!$D$4/4),J809*'New Lease Yearly'!$D$4/12)),-L809-J809)</f>
        <v>0</v>
      </c>
      <c r="L809" s="47">
        <f t="shared" si="128"/>
        <v>0</v>
      </c>
      <c r="M809" s="47">
        <f t="shared" si="129"/>
        <v>0</v>
      </c>
      <c r="N809" s="57"/>
      <c r="O809" s="38">
        <v>237</v>
      </c>
      <c r="P809" s="58">
        <f t="shared" si="133"/>
        <v>333103</v>
      </c>
      <c r="Q809" s="47">
        <f t="shared" si="134"/>
        <v>0</v>
      </c>
      <c r="R809" s="47">
        <f>IF(S808&lt;1,0,-'New Lease Yearly'!$K$4/'New Lease Yearly'!$L$4)</f>
        <v>0</v>
      </c>
      <c r="S809" s="47">
        <f t="shared" si="130"/>
        <v>0</v>
      </c>
      <c r="AE809"/>
      <c r="AF809" s="6"/>
    </row>
    <row r="810" spans="1:32" x14ac:dyDescent="0.25">
      <c r="A810" s="53">
        <f t="shared" si="131"/>
        <v>794</v>
      </c>
      <c r="B810" s="29">
        <f t="shared" si="125"/>
        <v>0</v>
      </c>
      <c r="C810" s="9" t="str">
        <f>IF(D810=0,"-",IF('New Lease Yearly'!$H$4="Yearly",EDATE(C809,12),IF('New Lease Yearly'!$H$4="Quarterly",EDATE(C809,3),EDATE(C809,1))))</f>
        <v>-</v>
      </c>
      <c r="D810" s="54">
        <f>IF(A810&gt;'New Lease Yearly'!$E$4,0,'New Lease Yearly'!$G$4)*((1+$M$4)^(((((IF($H$4="Yearly",ROUNDDOWN(IF(A810-($N$4)&lt;0,0,((A810-($N$4)/(($N$4))))/($N$4)),0),IF($H$4="Monthly",ROUNDDOWN(IF(A810-($N$4*12)&lt;0,0,((A810-(12*$N$4)/((12*$N$4))))/($N$4*12)),0),ROUNDDOWN(IF(A810-($N$4*4)&lt;0,0,((A810-(4*$N$4)/((4*$N$4))))/($N$4*4)),0)))))))))+(IF(A810=$E$4,$J$4,0))</f>
        <v>0</v>
      </c>
      <c r="E810" s="49">
        <f>IF(D810=0,0,1/((1+IF('New Lease Yearly'!$H$4="Yearly",'New Lease Yearly'!$D$4,IF('New Lease Yearly'!$H$4="Quarterly",'New Lease Yearly'!$D$4/4,'New Lease Yearly'!$D$4/12)))^IF($E$17=1,A809,A810)))</f>
        <v>0</v>
      </c>
      <c r="F810" s="55">
        <f t="shared" si="126"/>
        <v>0</v>
      </c>
      <c r="G810" s="56"/>
      <c r="H810" s="38">
        <f t="shared" si="132"/>
        <v>794</v>
      </c>
      <c r="I810" s="9" t="str">
        <f t="shared" si="127"/>
        <v>-</v>
      </c>
      <c r="J810" s="47">
        <f>IF(H810&gt;'New Lease Yearly'!$E$4,0,M809)</f>
        <v>0</v>
      </c>
      <c r="K810" s="47">
        <f>IF(IF('New Lease Yearly'!$H$4="Yearly",J810*'New Lease Yearly'!$D$4,IF('New Lease Yearly'!$H$4="Quarterly",J810*('New Lease Yearly'!$D$4/4),J810*'New Lease Yearly'!$D$4/12))&gt;0,IF('New Lease Yearly'!$H$4="Yearly",J810*'New Lease Yearly'!$D$4,IF('New Lease Yearly'!$H$4="Quarterly",J810*('New Lease Yearly'!$D$4/4),J810*'New Lease Yearly'!$D$4/12)),-L810-J810)</f>
        <v>0</v>
      </c>
      <c r="L810" s="47">
        <f t="shared" si="128"/>
        <v>0</v>
      </c>
      <c r="M810" s="47">
        <f t="shared" si="129"/>
        <v>0</v>
      </c>
      <c r="N810" s="57"/>
      <c r="O810" s="38">
        <v>237</v>
      </c>
      <c r="P810" s="58">
        <f t="shared" si="133"/>
        <v>333469</v>
      </c>
      <c r="Q810" s="47">
        <f t="shared" si="134"/>
        <v>0</v>
      </c>
      <c r="R810" s="47">
        <f>IF(S809&lt;1,0,-'New Lease Yearly'!$K$4/'New Lease Yearly'!$L$4)</f>
        <v>0</v>
      </c>
      <c r="S810" s="47">
        <f t="shared" si="130"/>
        <v>0</v>
      </c>
      <c r="AE810"/>
      <c r="AF810" s="6"/>
    </row>
    <row r="811" spans="1:32" x14ac:dyDescent="0.25">
      <c r="A811" s="53">
        <f t="shared" si="131"/>
        <v>795</v>
      </c>
      <c r="B811" s="29">
        <f t="shared" si="125"/>
        <v>0</v>
      </c>
      <c r="C811" s="9" t="str">
        <f>IF(D811=0,"-",IF('New Lease Yearly'!$H$4="Yearly",EDATE(C810,12),IF('New Lease Yearly'!$H$4="Quarterly",EDATE(C810,3),EDATE(C810,1))))</f>
        <v>-</v>
      </c>
      <c r="D811" s="54">
        <f>IF(A811&gt;'New Lease Yearly'!$E$4,0,'New Lease Yearly'!$G$4)*((1+$M$4)^(((((IF($H$4="Yearly",ROUNDDOWN(IF(A811-($N$4)&lt;0,0,((A811-($N$4)/(($N$4))))/($N$4)),0),IF($H$4="Monthly",ROUNDDOWN(IF(A811-($N$4*12)&lt;0,0,((A811-(12*$N$4)/((12*$N$4))))/($N$4*12)),0),ROUNDDOWN(IF(A811-($N$4*4)&lt;0,0,((A811-(4*$N$4)/((4*$N$4))))/($N$4*4)),0)))))))))+(IF(A811=$E$4,$J$4,0))</f>
        <v>0</v>
      </c>
      <c r="E811" s="49">
        <f>IF(D811=0,0,1/((1+IF('New Lease Yearly'!$H$4="Yearly",'New Lease Yearly'!$D$4,IF('New Lease Yearly'!$H$4="Quarterly",'New Lease Yearly'!$D$4/4,'New Lease Yearly'!$D$4/12)))^IF($E$17=1,A810,A811)))</f>
        <v>0</v>
      </c>
      <c r="F811" s="55">
        <f t="shared" si="126"/>
        <v>0</v>
      </c>
      <c r="G811" s="56"/>
      <c r="H811" s="38">
        <f t="shared" si="132"/>
        <v>795</v>
      </c>
      <c r="I811" s="9" t="str">
        <f t="shared" si="127"/>
        <v>-</v>
      </c>
      <c r="J811" s="47">
        <f>IF(H811&gt;'New Lease Yearly'!$E$4,0,M810)</f>
        <v>0</v>
      </c>
      <c r="K811" s="47">
        <f>IF(IF('New Lease Yearly'!$H$4="Yearly",J811*'New Lease Yearly'!$D$4,IF('New Lease Yearly'!$H$4="Quarterly",J811*('New Lease Yearly'!$D$4/4),J811*'New Lease Yearly'!$D$4/12))&gt;0,IF('New Lease Yearly'!$H$4="Yearly",J811*'New Lease Yearly'!$D$4,IF('New Lease Yearly'!$H$4="Quarterly",J811*('New Lease Yearly'!$D$4/4),J811*'New Lease Yearly'!$D$4/12)),-L811-J811)</f>
        <v>0</v>
      </c>
      <c r="L811" s="47">
        <f t="shared" si="128"/>
        <v>0</v>
      </c>
      <c r="M811" s="47">
        <f t="shared" si="129"/>
        <v>0</v>
      </c>
      <c r="N811" s="57"/>
      <c r="O811" s="38">
        <v>237</v>
      </c>
      <c r="P811" s="58">
        <f t="shared" si="133"/>
        <v>333834</v>
      </c>
      <c r="Q811" s="47">
        <f t="shared" si="134"/>
        <v>0</v>
      </c>
      <c r="R811" s="47">
        <f>IF(S810&lt;1,0,-'New Lease Yearly'!$K$4/'New Lease Yearly'!$L$4)</f>
        <v>0</v>
      </c>
      <c r="S811" s="47">
        <f t="shared" si="130"/>
        <v>0</v>
      </c>
      <c r="AE811"/>
      <c r="AF811" s="6"/>
    </row>
    <row r="812" spans="1:32" x14ac:dyDescent="0.25">
      <c r="A812" s="53">
        <f t="shared" si="131"/>
        <v>796</v>
      </c>
      <c r="B812" s="29">
        <f t="shared" si="125"/>
        <v>0</v>
      </c>
      <c r="C812" s="9" t="str">
        <f>IF(D812=0,"-",IF('New Lease Yearly'!$H$4="Yearly",EDATE(C811,12),IF('New Lease Yearly'!$H$4="Quarterly",EDATE(C811,3),EDATE(C811,1))))</f>
        <v>-</v>
      </c>
      <c r="D812" s="54">
        <f>IF(A812&gt;'New Lease Yearly'!$E$4,0,'New Lease Yearly'!$G$4)*((1+$M$4)^(((((IF($H$4="Yearly",ROUNDDOWN(IF(A812-($N$4)&lt;0,0,((A812-($N$4)/(($N$4))))/($N$4)),0),IF($H$4="Monthly",ROUNDDOWN(IF(A812-($N$4*12)&lt;0,0,((A812-(12*$N$4)/((12*$N$4))))/($N$4*12)),0),ROUNDDOWN(IF(A812-($N$4*4)&lt;0,0,((A812-(4*$N$4)/((4*$N$4))))/($N$4*4)),0)))))))))+(IF(A812=$E$4,$J$4,0))</f>
        <v>0</v>
      </c>
      <c r="E812" s="49">
        <f>IF(D812=0,0,1/((1+IF('New Lease Yearly'!$H$4="Yearly",'New Lease Yearly'!$D$4,IF('New Lease Yearly'!$H$4="Quarterly",'New Lease Yearly'!$D$4/4,'New Lease Yearly'!$D$4/12)))^IF($E$17=1,A811,A812)))</f>
        <v>0</v>
      </c>
      <c r="F812" s="55">
        <f t="shared" si="126"/>
        <v>0</v>
      </c>
      <c r="G812" s="56"/>
      <c r="H812" s="38">
        <f t="shared" si="132"/>
        <v>796</v>
      </c>
      <c r="I812" s="9" t="str">
        <f t="shared" si="127"/>
        <v>-</v>
      </c>
      <c r="J812" s="47">
        <f>IF(H812&gt;'New Lease Yearly'!$E$4,0,M811)</f>
        <v>0</v>
      </c>
      <c r="K812" s="47">
        <f>IF(IF('New Lease Yearly'!$H$4="Yearly",J812*'New Lease Yearly'!$D$4,IF('New Lease Yearly'!$H$4="Quarterly",J812*('New Lease Yearly'!$D$4/4),J812*'New Lease Yearly'!$D$4/12))&gt;0,IF('New Lease Yearly'!$H$4="Yearly",J812*'New Lease Yearly'!$D$4,IF('New Lease Yearly'!$H$4="Quarterly",J812*('New Lease Yearly'!$D$4/4),J812*'New Lease Yearly'!$D$4/12)),-L812-J812)</f>
        <v>0</v>
      </c>
      <c r="L812" s="47">
        <f t="shared" si="128"/>
        <v>0</v>
      </c>
      <c r="M812" s="47">
        <f t="shared" si="129"/>
        <v>0</v>
      </c>
      <c r="N812" s="57"/>
      <c r="O812" s="38">
        <v>237</v>
      </c>
      <c r="P812" s="58">
        <f t="shared" si="133"/>
        <v>334199</v>
      </c>
      <c r="Q812" s="47">
        <f t="shared" si="134"/>
        <v>0</v>
      </c>
      <c r="R812" s="47">
        <f>IF(S811&lt;1,0,-'New Lease Yearly'!$K$4/'New Lease Yearly'!$L$4)</f>
        <v>0</v>
      </c>
      <c r="S812" s="47">
        <f t="shared" si="130"/>
        <v>0</v>
      </c>
      <c r="AE812"/>
      <c r="AF812" s="6"/>
    </row>
    <row r="813" spans="1:32" x14ac:dyDescent="0.25">
      <c r="A813" s="53">
        <f t="shared" si="131"/>
        <v>797</v>
      </c>
      <c r="B813" s="29">
        <f t="shared" si="125"/>
        <v>0</v>
      </c>
      <c r="C813" s="9" t="str">
        <f>IF(D813=0,"-",IF('New Lease Yearly'!$H$4="Yearly",EDATE(C812,12),IF('New Lease Yearly'!$H$4="Quarterly",EDATE(C812,3),EDATE(C812,1))))</f>
        <v>-</v>
      </c>
      <c r="D813" s="54">
        <f>IF(A813&gt;'New Lease Yearly'!$E$4,0,'New Lease Yearly'!$G$4)*((1+$M$4)^(((((IF($H$4="Yearly",ROUNDDOWN(IF(A813-($N$4)&lt;0,0,((A813-($N$4)/(($N$4))))/($N$4)),0),IF($H$4="Monthly",ROUNDDOWN(IF(A813-($N$4*12)&lt;0,0,((A813-(12*$N$4)/((12*$N$4))))/($N$4*12)),0),ROUNDDOWN(IF(A813-($N$4*4)&lt;0,0,((A813-(4*$N$4)/((4*$N$4))))/($N$4*4)),0)))))))))+(IF(A813=$E$4,$J$4,0))</f>
        <v>0</v>
      </c>
      <c r="E813" s="49">
        <f>IF(D813=0,0,1/((1+IF('New Lease Yearly'!$H$4="Yearly",'New Lease Yearly'!$D$4,IF('New Lease Yearly'!$H$4="Quarterly",'New Lease Yearly'!$D$4/4,'New Lease Yearly'!$D$4/12)))^IF($E$17=1,A812,A813)))</f>
        <v>0</v>
      </c>
      <c r="F813" s="55">
        <f t="shared" si="126"/>
        <v>0</v>
      </c>
      <c r="G813" s="56"/>
      <c r="H813" s="38">
        <f t="shared" si="132"/>
        <v>797</v>
      </c>
      <c r="I813" s="9" t="str">
        <f t="shared" si="127"/>
        <v>-</v>
      </c>
      <c r="J813" s="47">
        <f>IF(H813&gt;'New Lease Yearly'!$E$4,0,M812)</f>
        <v>0</v>
      </c>
      <c r="K813" s="47">
        <f>IF(IF('New Lease Yearly'!$H$4="Yearly",J813*'New Lease Yearly'!$D$4,IF('New Lease Yearly'!$H$4="Quarterly",J813*('New Lease Yearly'!$D$4/4),J813*'New Lease Yearly'!$D$4/12))&gt;0,IF('New Lease Yearly'!$H$4="Yearly",J813*'New Lease Yearly'!$D$4,IF('New Lease Yearly'!$H$4="Quarterly",J813*('New Lease Yearly'!$D$4/4),J813*'New Lease Yearly'!$D$4/12)),-L813-J813)</f>
        <v>0</v>
      </c>
      <c r="L813" s="47">
        <f t="shared" si="128"/>
        <v>0</v>
      </c>
      <c r="M813" s="47">
        <f t="shared" si="129"/>
        <v>0</v>
      </c>
      <c r="N813" s="57"/>
      <c r="O813" s="38">
        <v>237</v>
      </c>
      <c r="P813" s="58">
        <f t="shared" si="133"/>
        <v>334564</v>
      </c>
      <c r="Q813" s="47">
        <f t="shared" si="134"/>
        <v>0</v>
      </c>
      <c r="R813" s="47">
        <f>IF(S812&lt;1,0,-'New Lease Yearly'!$K$4/'New Lease Yearly'!$L$4)</f>
        <v>0</v>
      </c>
      <c r="S813" s="47">
        <f t="shared" si="130"/>
        <v>0</v>
      </c>
      <c r="AE813"/>
      <c r="AF813" s="6"/>
    </row>
    <row r="814" spans="1:32" x14ac:dyDescent="0.25">
      <c r="A814" s="53">
        <f t="shared" si="131"/>
        <v>798</v>
      </c>
      <c r="B814" s="29">
        <f t="shared" si="125"/>
        <v>0</v>
      </c>
      <c r="C814" s="9" t="str">
        <f>IF(D814=0,"-",IF('New Lease Yearly'!$H$4="Yearly",EDATE(C813,12),IF('New Lease Yearly'!$H$4="Quarterly",EDATE(C813,3),EDATE(C813,1))))</f>
        <v>-</v>
      </c>
      <c r="D814" s="54">
        <f>IF(A814&gt;'New Lease Yearly'!$E$4,0,'New Lease Yearly'!$G$4)*((1+$M$4)^(((((IF($H$4="Yearly",ROUNDDOWN(IF(A814-($N$4)&lt;0,0,((A814-($N$4)/(($N$4))))/($N$4)),0),IF($H$4="Monthly",ROUNDDOWN(IF(A814-($N$4*12)&lt;0,0,((A814-(12*$N$4)/((12*$N$4))))/($N$4*12)),0),ROUNDDOWN(IF(A814-($N$4*4)&lt;0,0,((A814-(4*$N$4)/((4*$N$4))))/($N$4*4)),0)))))))))+(IF(A814=$E$4,$J$4,0))</f>
        <v>0</v>
      </c>
      <c r="E814" s="49">
        <f>IF(D814=0,0,1/((1+IF('New Lease Yearly'!$H$4="Yearly",'New Lease Yearly'!$D$4,IF('New Lease Yearly'!$H$4="Quarterly",'New Lease Yearly'!$D$4/4,'New Lease Yearly'!$D$4/12)))^IF($E$17=1,A813,A814)))</f>
        <v>0</v>
      </c>
      <c r="F814" s="55">
        <f t="shared" si="126"/>
        <v>0</v>
      </c>
      <c r="G814" s="56"/>
      <c r="H814" s="38">
        <f t="shared" si="132"/>
        <v>798</v>
      </c>
      <c r="I814" s="9" t="str">
        <f t="shared" si="127"/>
        <v>-</v>
      </c>
      <c r="J814" s="47">
        <f>IF(H814&gt;'New Lease Yearly'!$E$4,0,M813)</f>
        <v>0</v>
      </c>
      <c r="K814" s="47">
        <f>IF(IF('New Lease Yearly'!$H$4="Yearly",J814*'New Lease Yearly'!$D$4,IF('New Lease Yearly'!$H$4="Quarterly",J814*('New Lease Yearly'!$D$4/4),J814*'New Lease Yearly'!$D$4/12))&gt;0,IF('New Lease Yearly'!$H$4="Yearly",J814*'New Lease Yearly'!$D$4,IF('New Lease Yearly'!$H$4="Quarterly",J814*('New Lease Yearly'!$D$4/4),J814*'New Lease Yearly'!$D$4/12)),-L814-J814)</f>
        <v>0</v>
      </c>
      <c r="L814" s="47">
        <f t="shared" si="128"/>
        <v>0</v>
      </c>
      <c r="M814" s="47">
        <f t="shared" si="129"/>
        <v>0</v>
      </c>
      <c r="N814" s="57"/>
      <c r="O814" s="38">
        <v>237</v>
      </c>
      <c r="P814" s="58">
        <f t="shared" si="133"/>
        <v>334930</v>
      </c>
      <c r="Q814" s="47">
        <f t="shared" si="134"/>
        <v>0</v>
      </c>
      <c r="R814" s="47">
        <f>IF(S813&lt;1,0,-'New Lease Yearly'!$K$4/'New Lease Yearly'!$L$4)</f>
        <v>0</v>
      </c>
      <c r="S814" s="47">
        <f t="shared" si="130"/>
        <v>0</v>
      </c>
      <c r="AE814"/>
      <c r="AF814" s="6"/>
    </row>
    <row r="815" spans="1:32" x14ac:dyDescent="0.25">
      <c r="A815" s="53">
        <f t="shared" si="131"/>
        <v>799</v>
      </c>
      <c r="B815" s="29">
        <f t="shared" si="125"/>
        <v>0</v>
      </c>
      <c r="C815" s="9" t="str">
        <f>IF(D815=0,"-",IF('New Lease Yearly'!$H$4="Yearly",EDATE(C814,12),IF('New Lease Yearly'!$H$4="Quarterly",EDATE(C814,3),EDATE(C814,1))))</f>
        <v>-</v>
      </c>
      <c r="D815" s="54">
        <f>IF(A815&gt;'New Lease Yearly'!$E$4,0,'New Lease Yearly'!$G$4)*((1+$M$4)^(((((IF($H$4="Yearly",ROUNDDOWN(IF(A815-($N$4)&lt;0,0,((A815-($N$4)/(($N$4))))/($N$4)),0),IF($H$4="Monthly",ROUNDDOWN(IF(A815-($N$4*12)&lt;0,0,((A815-(12*$N$4)/((12*$N$4))))/($N$4*12)),0),ROUNDDOWN(IF(A815-($N$4*4)&lt;0,0,((A815-(4*$N$4)/((4*$N$4))))/($N$4*4)),0)))))))))+(IF(A815=$E$4,$J$4,0))</f>
        <v>0</v>
      </c>
      <c r="E815" s="49">
        <f>IF(D815=0,0,1/((1+IF('New Lease Yearly'!$H$4="Yearly",'New Lease Yearly'!$D$4,IF('New Lease Yearly'!$H$4="Quarterly",'New Lease Yearly'!$D$4/4,'New Lease Yearly'!$D$4/12)))^IF($E$17=1,A814,A815)))</f>
        <v>0</v>
      </c>
      <c r="F815" s="55">
        <f t="shared" si="126"/>
        <v>0</v>
      </c>
      <c r="G815" s="56"/>
      <c r="H815" s="38">
        <f t="shared" si="132"/>
        <v>799</v>
      </c>
      <c r="I815" s="9" t="str">
        <f t="shared" si="127"/>
        <v>-</v>
      </c>
      <c r="J815" s="47">
        <f>IF(H815&gt;'New Lease Yearly'!$E$4,0,M814)</f>
        <v>0</v>
      </c>
      <c r="K815" s="47">
        <f>IF(IF('New Lease Yearly'!$H$4="Yearly",J815*'New Lease Yearly'!$D$4,IF('New Lease Yearly'!$H$4="Quarterly",J815*('New Lease Yearly'!$D$4/4),J815*'New Lease Yearly'!$D$4/12))&gt;0,IF('New Lease Yearly'!$H$4="Yearly",J815*'New Lease Yearly'!$D$4,IF('New Lease Yearly'!$H$4="Quarterly",J815*('New Lease Yearly'!$D$4/4),J815*'New Lease Yearly'!$D$4/12)),-L815-J815)</f>
        <v>0</v>
      </c>
      <c r="L815" s="47">
        <f t="shared" si="128"/>
        <v>0</v>
      </c>
      <c r="M815" s="47">
        <f t="shared" si="129"/>
        <v>0</v>
      </c>
      <c r="N815" s="57"/>
      <c r="O815" s="38">
        <v>237</v>
      </c>
      <c r="P815" s="58">
        <f t="shared" si="133"/>
        <v>335295</v>
      </c>
      <c r="Q815" s="47">
        <f t="shared" si="134"/>
        <v>0</v>
      </c>
      <c r="R815" s="47">
        <f>IF(S814&lt;1,0,-'New Lease Yearly'!$K$4/'New Lease Yearly'!$L$4)</f>
        <v>0</v>
      </c>
      <c r="S815" s="47">
        <f t="shared" si="130"/>
        <v>0</v>
      </c>
      <c r="AE815"/>
      <c r="AF815" s="6"/>
    </row>
    <row r="816" spans="1:32" x14ac:dyDescent="0.25">
      <c r="A816" s="53">
        <f t="shared" si="131"/>
        <v>800</v>
      </c>
      <c r="B816" s="29">
        <f t="shared" si="125"/>
        <v>0</v>
      </c>
      <c r="C816" s="9" t="str">
        <f>IF(D816=0,"-",IF('New Lease Yearly'!$H$4="Yearly",EDATE(C815,12),IF('New Lease Yearly'!$H$4="Quarterly",EDATE(C815,3),EDATE(C815,1))))</f>
        <v>-</v>
      </c>
      <c r="D816" s="54">
        <f>IF(A816&gt;'New Lease Yearly'!$E$4,0,'New Lease Yearly'!$G$4)*((1+$M$4)^(((((IF($H$4="Yearly",ROUNDDOWN(IF(A816-($N$4)&lt;0,0,((A816-($N$4)/(($N$4))))/($N$4)),0),IF($H$4="Monthly",ROUNDDOWN(IF(A816-($N$4*12)&lt;0,0,((A816-(12*$N$4)/((12*$N$4))))/($N$4*12)),0),ROUNDDOWN(IF(A816-($N$4*4)&lt;0,0,((A816-(4*$N$4)/((4*$N$4))))/($N$4*4)),0)))))))))+(IF(A816=$E$4,$J$4,0))</f>
        <v>0</v>
      </c>
      <c r="E816" s="49">
        <f>IF(D816=0,0,1/((1+IF('New Lease Yearly'!$H$4="Yearly",'New Lease Yearly'!$D$4,IF('New Lease Yearly'!$H$4="Quarterly",'New Lease Yearly'!$D$4/4,'New Lease Yearly'!$D$4/12)))^IF($E$17=1,A815,A816)))</f>
        <v>0</v>
      </c>
      <c r="F816" s="55">
        <f t="shared" si="126"/>
        <v>0</v>
      </c>
      <c r="G816" s="56"/>
      <c r="H816" s="38">
        <f t="shared" si="132"/>
        <v>800</v>
      </c>
      <c r="I816" s="9" t="str">
        <f t="shared" si="127"/>
        <v>-</v>
      </c>
      <c r="J816" s="47">
        <f>IF(H816&gt;'New Lease Yearly'!$E$4,0,M815)</f>
        <v>0</v>
      </c>
      <c r="K816" s="47">
        <f>IF(IF('New Lease Yearly'!$H$4="Yearly",J816*'New Lease Yearly'!$D$4,IF('New Lease Yearly'!$H$4="Quarterly",J816*('New Lease Yearly'!$D$4/4),J816*'New Lease Yearly'!$D$4/12))&gt;0,IF('New Lease Yearly'!$H$4="Yearly",J816*'New Lease Yearly'!$D$4,IF('New Lease Yearly'!$H$4="Quarterly",J816*('New Lease Yearly'!$D$4/4),J816*'New Lease Yearly'!$D$4/12)),-L816-J816)</f>
        <v>0</v>
      </c>
      <c r="L816" s="47">
        <f t="shared" si="128"/>
        <v>0</v>
      </c>
      <c r="M816" s="47">
        <f t="shared" si="129"/>
        <v>0</v>
      </c>
      <c r="N816" s="57"/>
      <c r="O816" s="38">
        <v>237</v>
      </c>
      <c r="P816" s="58">
        <f t="shared" si="133"/>
        <v>335660</v>
      </c>
      <c r="Q816" s="47">
        <f t="shared" si="134"/>
        <v>0</v>
      </c>
      <c r="R816" s="47">
        <f>IF(S815&lt;1,0,-'New Lease Yearly'!$K$4/'New Lease Yearly'!$L$4)</f>
        <v>0</v>
      </c>
      <c r="S816" s="47">
        <f t="shared" si="130"/>
        <v>0</v>
      </c>
      <c r="AE816"/>
      <c r="AF816" s="6"/>
    </row>
    <row r="817" spans="1:32" x14ac:dyDescent="0.25">
      <c r="A817" s="53">
        <f t="shared" si="131"/>
        <v>801</v>
      </c>
      <c r="B817" s="29">
        <f t="shared" si="125"/>
        <v>0</v>
      </c>
      <c r="C817" s="9" t="str">
        <f>IF(D817=0,"-",IF('New Lease Yearly'!$H$4="Yearly",EDATE(C816,12),IF('New Lease Yearly'!$H$4="Quarterly",EDATE(C816,3),EDATE(C816,1))))</f>
        <v>-</v>
      </c>
      <c r="D817" s="54">
        <f>IF(A817&gt;'New Lease Yearly'!$E$4,0,'New Lease Yearly'!$G$4)*((1+$M$4)^(((((IF($H$4="Yearly",ROUNDDOWN(IF(A817-($N$4)&lt;0,0,((A817-($N$4)/(($N$4))))/($N$4)),0),IF($H$4="Monthly",ROUNDDOWN(IF(A817-($N$4*12)&lt;0,0,((A817-(12*$N$4)/((12*$N$4))))/($N$4*12)),0),ROUNDDOWN(IF(A817-($N$4*4)&lt;0,0,((A817-(4*$N$4)/((4*$N$4))))/($N$4*4)),0)))))))))+(IF(A817=$E$4,$J$4,0))</f>
        <v>0</v>
      </c>
      <c r="E817" s="49">
        <f>IF(D817=0,0,1/((1+IF('New Lease Yearly'!$H$4="Yearly",'New Lease Yearly'!$D$4,IF('New Lease Yearly'!$H$4="Quarterly",'New Lease Yearly'!$D$4/4,'New Lease Yearly'!$D$4/12)))^IF($E$17=1,A816,A817)))</f>
        <v>0</v>
      </c>
      <c r="F817" s="55">
        <f t="shared" si="126"/>
        <v>0</v>
      </c>
      <c r="G817" s="56"/>
      <c r="H817" s="38">
        <f t="shared" si="132"/>
        <v>801</v>
      </c>
      <c r="I817" s="9" t="str">
        <f t="shared" si="127"/>
        <v>-</v>
      </c>
      <c r="J817" s="47">
        <f>IF(H817&gt;'New Lease Yearly'!$E$4,0,M816)</f>
        <v>0</v>
      </c>
      <c r="K817" s="47">
        <f>IF(IF('New Lease Yearly'!$H$4="Yearly",J817*'New Lease Yearly'!$D$4,IF('New Lease Yearly'!$H$4="Quarterly",J817*('New Lease Yearly'!$D$4/4),J817*'New Lease Yearly'!$D$4/12))&gt;0,IF('New Lease Yearly'!$H$4="Yearly",J817*'New Lease Yearly'!$D$4,IF('New Lease Yearly'!$H$4="Quarterly",J817*('New Lease Yearly'!$D$4/4),J817*'New Lease Yearly'!$D$4/12)),-L817-J817)</f>
        <v>0</v>
      </c>
      <c r="L817" s="47">
        <f t="shared" si="128"/>
        <v>0</v>
      </c>
      <c r="M817" s="47">
        <f t="shared" si="129"/>
        <v>0</v>
      </c>
      <c r="N817" s="57"/>
      <c r="O817" s="38">
        <v>237</v>
      </c>
      <c r="P817" s="58">
        <f t="shared" si="133"/>
        <v>336025</v>
      </c>
      <c r="Q817" s="47">
        <f t="shared" si="134"/>
        <v>0</v>
      </c>
      <c r="R817" s="47">
        <f>IF(S816&lt;1,0,-'New Lease Yearly'!$K$4/'New Lease Yearly'!$L$4)</f>
        <v>0</v>
      </c>
      <c r="S817" s="47">
        <f t="shared" si="130"/>
        <v>0</v>
      </c>
      <c r="AE817"/>
      <c r="AF817" s="6"/>
    </row>
    <row r="818" spans="1:32" x14ac:dyDescent="0.25">
      <c r="A818" s="53">
        <f t="shared" si="131"/>
        <v>802</v>
      </c>
      <c r="B818" s="29">
        <f t="shared" si="125"/>
        <v>0</v>
      </c>
      <c r="C818" s="9" t="str">
        <f>IF(D818=0,"-",IF('New Lease Yearly'!$H$4="Yearly",EDATE(C817,12),IF('New Lease Yearly'!$H$4="Quarterly",EDATE(C817,3),EDATE(C817,1))))</f>
        <v>-</v>
      </c>
      <c r="D818" s="54">
        <f>IF(A818&gt;'New Lease Yearly'!$E$4,0,'New Lease Yearly'!$G$4)*((1+$M$4)^(((((IF($H$4="Yearly",ROUNDDOWN(IF(A818-($N$4)&lt;0,0,((A818-($N$4)/(($N$4))))/($N$4)),0),IF($H$4="Monthly",ROUNDDOWN(IF(A818-($N$4*12)&lt;0,0,((A818-(12*$N$4)/((12*$N$4))))/($N$4*12)),0),ROUNDDOWN(IF(A818-($N$4*4)&lt;0,0,((A818-(4*$N$4)/((4*$N$4))))/($N$4*4)),0)))))))))+(IF(A818=$E$4,$J$4,0))</f>
        <v>0</v>
      </c>
      <c r="E818" s="49">
        <f>IF(D818=0,0,1/((1+IF('New Lease Yearly'!$H$4="Yearly",'New Lease Yearly'!$D$4,IF('New Lease Yearly'!$H$4="Quarterly",'New Lease Yearly'!$D$4/4,'New Lease Yearly'!$D$4/12)))^IF($E$17=1,A817,A818)))</f>
        <v>0</v>
      </c>
      <c r="F818" s="55">
        <f t="shared" si="126"/>
        <v>0</v>
      </c>
      <c r="G818" s="56"/>
      <c r="H818" s="38">
        <f t="shared" si="132"/>
        <v>802</v>
      </c>
      <c r="I818" s="9" t="str">
        <f t="shared" si="127"/>
        <v>-</v>
      </c>
      <c r="J818" s="47">
        <f>IF(H818&gt;'New Lease Yearly'!$E$4,0,M817)</f>
        <v>0</v>
      </c>
      <c r="K818" s="47">
        <f>IF(IF('New Lease Yearly'!$H$4="Yearly",J818*'New Lease Yearly'!$D$4,IF('New Lease Yearly'!$H$4="Quarterly",J818*('New Lease Yearly'!$D$4/4),J818*'New Lease Yearly'!$D$4/12))&gt;0,IF('New Lease Yearly'!$H$4="Yearly",J818*'New Lease Yearly'!$D$4,IF('New Lease Yearly'!$H$4="Quarterly",J818*('New Lease Yearly'!$D$4/4),J818*'New Lease Yearly'!$D$4/12)),-L818-J818)</f>
        <v>0</v>
      </c>
      <c r="L818" s="47">
        <f t="shared" si="128"/>
        <v>0</v>
      </c>
      <c r="M818" s="47">
        <f t="shared" si="129"/>
        <v>0</v>
      </c>
      <c r="N818" s="57"/>
      <c r="O818" s="38">
        <v>237</v>
      </c>
      <c r="P818" s="58">
        <f t="shared" si="133"/>
        <v>336391</v>
      </c>
      <c r="Q818" s="47">
        <f t="shared" si="134"/>
        <v>0</v>
      </c>
      <c r="R818" s="47">
        <f>IF(S817&lt;1,0,-'New Lease Yearly'!$K$4/'New Lease Yearly'!$L$4)</f>
        <v>0</v>
      </c>
      <c r="S818" s="47">
        <f t="shared" si="130"/>
        <v>0</v>
      </c>
      <c r="AE818"/>
      <c r="AF818" s="6"/>
    </row>
    <row r="819" spans="1:32" x14ac:dyDescent="0.25">
      <c r="A819" s="53">
        <f t="shared" si="131"/>
        <v>803</v>
      </c>
      <c r="B819" s="29">
        <f t="shared" si="125"/>
        <v>0</v>
      </c>
      <c r="C819" s="9" t="str">
        <f>IF(D819=0,"-",IF('New Lease Yearly'!$H$4="Yearly",EDATE(C818,12),IF('New Lease Yearly'!$H$4="Quarterly",EDATE(C818,3),EDATE(C818,1))))</f>
        <v>-</v>
      </c>
      <c r="D819" s="54">
        <f>IF(A819&gt;'New Lease Yearly'!$E$4,0,'New Lease Yearly'!$G$4)*((1+$M$4)^(((((IF($H$4="Yearly",ROUNDDOWN(IF(A819-($N$4)&lt;0,0,((A819-($N$4)/(($N$4))))/($N$4)),0),IF($H$4="Monthly",ROUNDDOWN(IF(A819-($N$4*12)&lt;0,0,((A819-(12*$N$4)/((12*$N$4))))/($N$4*12)),0),ROUNDDOWN(IF(A819-($N$4*4)&lt;0,0,((A819-(4*$N$4)/((4*$N$4))))/($N$4*4)),0)))))))))+(IF(A819=$E$4,$J$4,0))</f>
        <v>0</v>
      </c>
      <c r="E819" s="49">
        <f>IF(D819=0,0,1/((1+IF('New Lease Yearly'!$H$4="Yearly",'New Lease Yearly'!$D$4,IF('New Lease Yearly'!$H$4="Quarterly",'New Lease Yearly'!$D$4/4,'New Lease Yearly'!$D$4/12)))^IF($E$17=1,A818,A819)))</f>
        <v>0</v>
      </c>
      <c r="F819" s="55">
        <f t="shared" si="126"/>
        <v>0</v>
      </c>
      <c r="G819" s="56"/>
      <c r="H819" s="38">
        <f t="shared" si="132"/>
        <v>803</v>
      </c>
      <c r="I819" s="9" t="str">
        <f t="shared" si="127"/>
        <v>-</v>
      </c>
      <c r="J819" s="47">
        <f>IF(H819&gt;'New Lease Yearly'!$E$4,0,M818)</f>
        <v>0</v>
      </c>
      <c r="K819" s="47">
        <f>IF(IF('New Lease Yearly'!$H$4="Yearly",J819*'New Lease Yearly'!$D$4,IF('New Lease Yearly'!$H$4="Quarterly",J819*('New Lease Yearly'!$D$4/4),J819*'New Lease Yearly'!$D$4/12))&gt;0,IF('New Lease Yearly'!$H$4="Yearly",J819*'New Lease Yearly'!$D$4,IF('New Lease Yearly'!$H$4="Quarterly",J819*('New Lease Yearly'!$D$4/4),J819*'New Lease Yearly'!$D$4/12)),-L819-J819)</f>
        <v>0</v>
      </c>
      <c r="L819" s="47">
        <f t="shared" si="128"/>
        <v>0</v>
      </c>
      <c r="M819" s="47">
        <f t="shared" si="129"/>
        <v>0</v>
      </c>
      <c r="N819" s="57"/>
      <c r="O819" s="38">
        <v>237</v>
      </c>
      <c r="P819" s="58">
        <f t="shared" si="133"/>
        <v>336756</v>
      </c>
      <c r="Q819" s="47">
        <f t="shared" si="134"/>
        <v>0</v>
      </c>
      <c r="R819" s="47">
        <f>IF(S818&lt;1,0,-'New Lease Yearly'!$K$4/'New Lease Yearly'!$L$4)</f>
        <v>0</v>
      </c>
      <c r="S819" s="47">
        <f t="shared" si="130"/>
        <v>0</v>
      </c>
      <c r="AE819"/>
      <c r="AF819" s="6"/>
    </row>
    <row r="820" spans="1:32" x14ac:dyDescent="0.25">
      <c r="A820" s="53">
        <f t="shared" si="131"/>
        <v>804</v>
      </c>
      <c r="B820" s="29">
        <f t="shared" si="125"/>
        <v>0</v>
      </c>
      <c r="C820" s="9" t="str">
        <f>IF(D820=0,"-",IF('New Lease Yearly'!$H$4="Yearly",EDATE(C819,12),IF('New Lease Yearly'!$H$4="Quarterly",EDATE(C819,3),EDATE(C819,1))))</f>
        <v>-</v>
      </c>
      <c r="D820" s="54">
        <f>IF(A820&gt;'New Lease Yearly'!$E$4,0,'New Lease Yearly'!$G$4)*((1+$M$4)^(((((IF($H$4="Yearly",ROUNDDOWN(IF(A820-($N$4)&lt;0,0,((A820-($N$4)/(($N$4))))/($N$4)),0),IF($H$4="Monthly",ROUNDDOWN(IF(A820-($N$4*12)&lt;0,0,((A820-(12*$N$4)/((12*$N$4))))/($N$4*12)),0),ROUNDDOWN(IF(A820-($N$4*4)&lt;0,0,((A820-(4*$N$4)/((4*$N$4))))/($N$4*4)),0)))))))))+(IF(A820=$E$4,$J$4,0))</f>
        <v>0</v>
      </c>
      <c r="E820" s="49">
        <f>IF(D820=0,0,1/((1+IF('New Lease Yearly'!$H$4="Yearly",'New Lease Yearly'!$D$4,IF('New Lease Yearly'!$H$4="Quarterly",'New Lease Yearly'!$D$4/4,'New Lease Yearly'!$D$4/12)))^IF($E$17=1,A819,A820)))</f>
        <v>0</v>
      </c>
      <c r="F820" s="55">
        <f t="shared" si="126"/>
        <v>0</v>
      </c>
      <c r="G820" s="56"/>
      <c r="H820" s="38">
        <f t="shared" si="132"/>
        <v>804</v>
      </c>
      <c r="I820" s="9" t="str">
        <f t="shared" si="127"/>
        <v>-</v>
      </c>
      <c r="J820" s="47">
        <f>IF(H820&gt;'New Lease Yearly'!$E$4,0,M819)</f>
        <v>0</v>
      </c>
      <c r="K820" s="47">
        <f>IF(IF('New Lease Yearly'!$H$4="Yearly",J820*'New Lease Yearly'!$D$4,IF('New Lease Yearly'!$H$4="Quarterly",J820*('New Lease Yearly'!$D$4/4),J820*'New Lease Yearly'!$D$4/12))&gt;0,IF('New Lease Yearly'!$H$4="Yearly",J820*'New Lease Yearly'!$D$4,IF('New Lease Yearly'!$H$4="Quarterly",J820*('New Lease Yearly'!$D$4/4),J820*'New Lease Yearly'!$D$4/12)),-L820-J820)</f>
        <v>0</v>
      </c>
      <c r="L820" s="47">
        <f t="shared" si="128"/>
        <v>0</v>
      </c>
      <c r="M820" s="47">
        <f t="shared" si="129"/>
        <v>0</v>
      </c>
      <c r="N820" s="57"/>
      <c r="O820" s="38">
        <v>237</v>
      </c>
      <c r="P820" s="58">
        <f t="shared" si="133"/>
        <v>337121</v>
      </c>
      <c r="Q820" s="47">
        <f t="shared" si="134"/>
        <v>0</v>
      </c>
      <c r="R820" s="47">
        <f>IF(S819&lt;1,0,-'New Lease Yearly'!$K$4/'New Lease Yearly'!$L$4)</f>
        <v>0</v>
      </c>
      <c r="S820" s="47">
        <f t="shared" si="130"/>
        <v>0</v>
      </c>
      <c r="AE820"/>
      <c r="AF820" s="6"/>
    </row>
    <row r="821" spans="1:32" x14ac:dyDescent="0.25">
      <c r="A821" s="53">
        <f t="shared" si="131"/>
        <v>805</v>
      </c>
      <c r="B821" s="29">
        <f t="shared" si="125"/>
        <v>0</v>
      </c>
      <c r="C821" s="9" t="str">
        <f>IF(D821=0,"-",IF('New Lease Yearly'!$H$4="Yearly",EDATE(C820,12),IF('New Lease Yearly'!$H$4="Quarterly",EDATE(C820,3),EDATE(C820,1))))</f>
        <v>-</v>
      </c>
      <c r="D821" s="54">
        <f>IF(A821&gt;'New Lease Yearly'!$E$4,0,'New Lease Yearly'!$G$4)*((1+$M$4)^(((((IF($H$4="Yearly",ROUNDDOWN(IF(A821-($N$4)&lt;0,0,((A821-($N$4)/(($N$4))))/($N$4)),0),IF($H$4="Monthly",ROUNDDOWN(IF(A821-($N$4*12)&lt;0,0,((A821-(12*$N$4)/((12*$N$4))))/($N$4*12)),0),ROUNDDOWN(IF(A821-($N$4*4)&lt;0,0,((A821-(4*$N$4)/((4*$N$4))))/($N$4*4)),0)))))))))+(IF(A821=$E$4,$J$4,0))</f>
        <v>0</v>
      </c>
      <c r="E821" s="49">
        <f>IF(D821=0,0,1/((1+IF('New Lease Yearly'!$H$4="Yearly",'New Lease Yearly'!$D$4,IF('New Lease Yearly'!$H$4="Quarterly",'New Lease Yearly'!$D$4/4,'New Lease Yearly'!$D$4/12)))^IF($E$17=1,A820,A821)))</f>
        <v>0</v>
      </c>
      <c r="F821" s="55">
        <f t="shared" si="126"/>
        <v>0</v>
      </c>
      <c r="G821" s="56"/>
      <c r="H821" s="38">
        <f t="shared" si="132"/>
        <v>805</v>
      </c>
      <c r="I821" s="9" t="str">
        <f t="shared" si="127"/>
        <v>-</v>
      </c>
      <c r="J821" s="47">
        <f>IF(H821&gt;'New Lease Yearly'!$E$4,0,M820)</f>
        <v>0</v>
      </c>
      <c r="K821" s="47">
        <f>IF(IF('New Lease Yearly'!$H$4="Yearly",J821*'New Lease Yearly'!$D$4,IF('New Lease Yearly'!$H$4="Quarterly",J821*('New Lease Yearly'!$D$4/4),J821*'New Lease Yearly'!$D$4/12))&gt;0,IF('New Lease Yearly'!$H$4="Yearly",J821*'New Lease Yearly'!$D$4,IF('New Lease Yearly'!$H$4="Quarterly",J821*('New Lease Yearly'!$D$4/4),J821*'New Lease Yearly'!$D$4/12)),-L821-J821)</f>
        <v>0</v>
      </c>
      <c r="L821" s="47">
        <f t="shared" si="128"/>
        <v>0</v>
      </c>
      <c r="M821" s="47">
        <f t="shared" si="129"/>
        <v>0</v>
      </c>
      <c r="N821" s="57"/>
      <c r="O821" s="38">
        <v>237</v>
      </c>
      <c r="P821" s="58">
        <f t="shared" si="133"/>
        <v>337486</v>
      </c>
      <c r="Q821" s="47">
        <f t="shared" si="134"/>
        <v>0</v>
      </c>
      <c r="R821" s="47">
        <f>IF(S820&lt;1,0,-'New Lease Yearly'!$K$4/'New Lease Yearly'!$L$4)</f>
        <v>0</v>
      </c>
      <c r="S821" s="47">
        <f t="shared" si="130"/>
        <v>0</v>
      </c>
      <c r="AE821"/>
      <c r="AF821" s="6"/>
    </row>
    <row r="822" spans="1:32" x14ac:dyDescent="0.25">
      <c r="A822" s="53">
        <f t="shared" si="131"/>
        <v>806</v>
      </c>
      <c r="B822" s="29">
        <f t="shared" si="125"/>
        <v>0</v>
      </c>
      <c r="C822" s="9" t="str">
        <f>IF(D822=0,"-",IF('New Lease Yearly'!$H$4="Yearly",EDATE(C821,12),IF('New Lease Yearly'!$H$4="Quarterly",EDATE(C821,3),EDATE(C821,1))))</f>
        <v>-</v>
      </c>
      <c r="D822" s="54">
        <f>IF(A822&gt;'New Lease Yearly'!$E$4,0,'New Lease Yearly'!$G$4)*((1+$M$4)^(((((IF($H$4="Yearly",ROUNDDOWN(IF(A822-($N$4)&lt;0,0,((A822-($N$4)/(($N$4))))/($N$4)),0),IF($H$4="Monthly",ROUNDDOWN(IF(A822-($N$4*12)&lt;0,0,((A822-(12*$N$4)/((12*$N$4))))/($N$4*12)),0),ROUNDDOWN(IF(A822-($N$4*4)&lt;0,0,((A822-(4*$N$4)/((4*$N$4))))/($N$4*4)),0)))))))))+(IF(A822=$E$4,$J$4,0))</f>
        <v>0</v>
      </c>
      <c r="E822" s="49">
        <f>IF(D822=0,0,1/((1+IF('New Lease Yearly'!$H$4="Yearly",'New Lease Yearly'!$D$4,IF('New Lease Yearly'!$H$4="Quarterly",'New Lease Yearly'!$D$4/4,'New Lease Yearly'!$D$4/12)))^IF($E$17=1,A821,A822)))</f>
        <v>0</v>
      </c>
      <c r="F822" s="55">
        <f t="shared" si="126"/>
        <v>0</v>
      </c>
      <c r="G822" s="56"/>
      <c r="H822" s="38">
        <f t="shared" si="132"/>
        <v>806</v>
      </c>
      <c r="I822" s="9" t="str">
        <f t="shared" si="127"/>
        <v>-</v>
      </c>
      <c r="J822" s="47">
        <f>IF(H822&gt;'New Lease Yearly'!$E$4,0,M821)</f>
        <v>0</v>
      </c>
      <c r="K822" s="47">
        <f>IF(IF('New Lease Yearly'!$H$4="Yearly",J822*'New Lease Yearly'!$D$4,IF('New Lease Yearly'!$H$4="Quarterly",J822*('New Lease Yearly'!$D$4/4),J822*'New Lease Yearly'!$D$4/12))&gt;0,IF('New Lease Yearly'!$H$4="Yearly",J822*'New Lease Yearly'!$D$4,IF('New Lease Yearly'!$H$4="Quarterly",J822*('New Lease Yearly'!$D$4/4),J822*'New Lease Yearly'!$D$4/12)),-L822-J822)</f>
        <v>0</v>
      </c>
      <c r="L822" s="47">
        <f t="shared" si="128"/>
        <v>0</v>
      </c>
      <c r="M822" s="47">
        <f t="shared" si="129"/>
        <v>0</v>
      </c>
      <c r="N822" s="57"/>
      <c r="O822" s="38">
        <v>237</v>
      </c>
      <c r="P822" s="58">
        <f t="shared" si="133"/>
        <v>337852</v>
      </c>
      <c r="Q822" s="47">
        <f t="shared" si="134"/>
        <v>0</v>
      </c>
      <c r="R822" s="47">
        <f>IF(S821&lt;1,0,-'New Lease Yearly'!$K$4/'New Lease Yearly'!$L$4)</f>
        <v>0</v>
      </c>
      <c r="S822" s="47">
        <f t="shared" si="130"/>
        <v>0</v>
      </c>
      <c r="AE822"/>
      <c r="AF822" s="6"/>
    </row>
    <row r="823" spans="1:32" x14ac:dyDescent="0.25">
      <c r="A823" s="53">
        <f t="shared" si="131"/>
        <v>807</v>
      </c>
      <c r="B823" s="29">
        <f t="shared" si="125"/>
        <v>0</v>
      </c>
      <c r="C823" s="9" t="str">
        <f>IF(D823=0,"-",IF('New Lease Yearly'!$H$4="Yearly",EDATE(C822,12),IF('New Lease Yearly'!$H$4="Quarterly",EDATE(C822,3),EDATE(C822,1))))</f>
        <v>-</v>
      </c>
      <c r="D823" s="54">
        <f>IF(A823&gt;'New Lease Yearly'!$E$4,0,'New Lease Yearly'!$G$4)*((1+$M$4)^(((((IF($H$4="Yearly",ROUNDDOWN(IF(A823-($N$4)&lt;0,0,((A823-($N$4)/(($N$4))))/($N$4)),0),IF($H$4="Monthly",ROUNDDOWN(IF(A823-($N$4*12)&lt;0,0,((A823-(12*$N$4)/((12*$N$4))))/($N$4*12)),0),ROUNDDOWN(IF(A823-($N$4*4)&lt;0,0,((A823-(4*$N$4)/((4*$N$4))))/($N$4*4)),0)))))))))+(IF(A823=$E$4,$J$4,0))</f>
        <v>0</v>
      </c>
      <c r="E823" s="49">
        <f>IF(D823=0,0,1/((1+IF('New Lease Yearly'!$H$4="Yearly",'New Lease Yearly'!$D$4,IF('New Lease Yearly'!$H$4="Quarterly",'New Lease Yearly'!$D$4/4,'New Lease Yearly'!$D$4/12)))^IF($E$17=1,A822,A823)))</f>
        <v>0</v>
      </c>
      <c r="F823" s="55">
        <f t="shared" si="126"/>
        <v>0</v>
      </c>
      <c r="G823" s="56"/>
      <c r="H823" s="38">
        <f t="shared" si="132"/>
        <v>807</v>
      </c>
      <c r="I823" s="9" t="str">
        <f t="shared" si="127"/>
        <v>-</v>
      </c>
      <c r="J823" s="47">
        <f>IF(H823&gt;'New Lease Yearly'!$E$4,0,M822)</f>
        <v>0</v>
      </c>
      <c r="K823" s="47">
        <f>IF(IF('New Lease Yearly'!$H$4="Yearly",J823*'New Lease Yearly'!$D$4,IF('New Lease Yearly'!$H$4="Quarterly",J823*('New Lease Yearly'!$D$4/4),J823*'New Lease Yearly'!$D$4/12))&gt;0,IF('New Lease Yearly'!$H$4="Yearly",J823*'New Lease Yearly'!$D$4,IF('New Lease Yearly'!$H$4="Quarterly",J823*('New Lease Yearly'!$D$4/4),J823*'New Lease Yearly'!$D$4/12)),-L823-J823)</f>
        <v>0</v>
      </c>
      <c r="L823" s="47">
        <f t="shared" si="128"/>
        <v>0</v>
      </c>
      <c r="M823" s="47">
        <f t="shared" si="129"/>
        <v>0</v>
      </c>
      <c r="N823" s="57"/>
      <c r="O823" s="38">
        <v>237</v>
      </c>
      <c r="P823" s="58">
        <f t="shared" si="133"/>
        <v>338217</v>
      </c>
      <c r="Q823" s="47">
        <f t="shared" si="134"/>
        <v>0</v>
      </c>
      <c r="R823" s="47">
        <f>IF(S822&lt;1,0,-'New Lease Yearly'!$K$4/'New Lease Yearly'!$L$4)</f>
        <v>0</v>
      </c>
      <c r="S823" s="47">
        <f t="shared" si="130"/>
        <v>0</v>
      </c>
      <c r="AE823"/>
      <c r="AF823" s="6"/>
    </row>
    <row r="824" spans="1:32" x14ac:dyDescent="0.25">
      <c r="A824" s="53">
        <f t="shared" si="131"/>
        <v>808</v>
      </c>
      <c r="B824" s="29">
        <f t="shared" si="125"/>
        <v>0</v>
      </c>
      <c r="C824" s="9" t="str">
        <f>IF(D824=0,"-",IF('New Lease Yearly'!$H$4="Yearly",EDATE(C823,12),IF('New Lease Yearly'!$H$4="Quarterly",EDATE(C823,3),EDATE(C823,1))))</f>
        <v>-</v>
      </c>
      <c r="D824" s="54">
        <f>IF(A824&gt;'New Lease Yearly'!$E$4,0,'New Lease Yearly'!$G$4)*((1+$M$4)^(((((IF($H$4="Yearly",ROUNDDOWN(IF(A824-($N$4)&lt;0,0,((A824-($N$4)/(($N$4))))/($N$4)),0),IF($H$4="Monthly",ROUNDDOWN(IF(A824-($N$4*12)&lt;0,0,((A824-(12*$N$4)/((12*$N$4))))/($N$4*12)),0),ROUNDDOWN(IF(A824-($N$4*4)&lt;0,0,((A824-(4*$N$4)/((4*$N$4))))/($N$4*4)),0)))))))))+(IF(A824=$E$4,$J$4,0))</f>
        <v>0</v>
      </c>
      <c r="E824" s="49">
        <f>IF(D824=0,0,1/((1+IF('New Lease Yearly'!$H$4="Yearly",'New Lease Yearly'!$D$4,IF('New Lease Yearly'!$H$4="Quarterly",'New Lease Yearly'!$D$4/4,'New Lease Yearly'!$D$4/12)))^IF($E$17=1,A823,A824)))</f>
        <v>0</v>
      </c>
      <c r="F824" s="55">
        <f t="shared" si="126"/>
        <v>0</v>
      </c>
      <c r="G824" s="56"/>
      <c r="H824" s="38">
        <f t="shared" si="132"/>
        <v>808</v>
      </c>
      <c r="I824" s="9" t="str">
        <f t="shared" si="127"/>
        <v>-</v>
      </c>
      <c r="J824" s="47">
        <f>IF(H824&gt;'New Lease Yearly'!$E$4,0,M823)</f>
        <v>0</v>
      </c>
      <c r="K824" s="47">
        <f>IF(IF('New Lease Yearly'!$H$4="Yearly",J824*'New Lease Yearly'!$D$4,IF('New Lease Yearly'!$H$4="Quarterly",J824*('New Lease Yearly'!$D$4/4),J824*'New Lease Yearly'!$D$4/12))&gt;0,IF('New Lease Yearly'!$H$4="Yearly",J824*'New Lease Yearly'!$D$4,IF('New Lease Yearly'!$H$4="Quarterly",J824*('New Lease Yearly'!$D$4/4),J824*'New Lease Yearly'!$D$4/12)),-L824-J824)</f>
        <v>0</v>
      </c>
      <c r="L824" s="47">
        <f t="shared" si="128"/>
        <v>0</v>
      </c>
      <c r="M824" s="47">
        <f t="shared" si="129"/>
        <v>0</v>
      </c>
      <c r="N824" s="57"/>
      <c r="O824" s="38">
        <v>237</v>
      </c>
      <c r="P824" s="58">
        <f t="shared" si="133"/>
        <v>338582</v>
      </c>
      <c r="Q824" s="47">
        <f t="shared" si="134"/>
        <v>0</v>
      </c>
      <c r="R824" s="47">
        <f>IF(S823&lt;1,0,-'New Lease Yearly'!$K$4/'New Lease Yearly'!$L$4)</f>
        <v>0</v>
      </c>
      <c r="S824" s="47">
        <f t="shared" si="130"/>
        <v>0</v>
      </c>
      <c r="AE824"/>
      <c r="AF824" s="6"/>
    </row>
    <row r="825" spans="1:32" x14ac:dyDescent="0.25">
      <c r="A825" s="53">
        <f t="shared" si="131"/>
        <v>809</v>
      </c>
      <c r="B825" s="29">
        <f t="shared" si="125"/>
        <v>0</v>
      </c>
      <c r="C825" s="9" t="str">
        <f>IF(D825=0,"-",IF('New Lease Yearly'!$H$4="Yearly",EDATE(C824,12),IF('New Lease Yearly'!$H$4="Quarterly",EDATE(C824,3),EDATE(C824,1))))</f>
        <v>-</v>
      </c>
      <c r="D825" s="54">
        <f>IF(A825&gt;'New Lease Yearly'!$E$4,0,'New Lease Yearly'!$G$4)*((1+$M$4)^(((((IF($H$4="Yearly",ROUNDDOWN(IF(A825-($N$4)&lt;0,0,((A825-($N$4)/(($N$4))))/($N$4)),0),IF($H$4="Monthly",ROUNDDOWN(IF(A825-($N$4*12)&lt;0,0,((A825-(12*$N$4)/((12*$N$4))))/($N$4*12)),0),ROUNDDOWN(IF(A825-($N$4*4)&lt;0,0,((A825-(4*$N$4)/((4*$N$4))))/($N$4*4)),0)))))))))+(IF(A825=$E$4,$J$4,0))</f>
        <v>0</v>
      </c>
      <c r="E825" s="49">
        <f>IF(D825=0,0,1/((1+IF('New Lease Yearly'!$H$4="Yearly",'New Lease Yearly'!$D$4,IF('New Lease Yearly'!$H$4="Quarterly",'New Lease Yearly'!$D$4/4,'New Lease Yearly'!$D$4/12)))^IF($E$17=1,A824,A825)))</f>
        <v>0</v>
      </c>
      <c r="F825" s="55">
        <f t="shared" si="126"/>
        <v>0</v>
      </c>
      <c r="G825" s="56"/>
      <c r="H825" s="38">
        <f t="shared" si="132"/>
        <v>809</v>
      </c>
      <c r="I825" s="9" t="str">
        <f t="shared" si="127"/>
        <v>-</v>
      </c>
      <c r="J825" s="47">
        <f>IF(H825&gt;'New Lease Yearly'!$E$4,0,M824)</f>
        <v>0</v>
      </c>
      <c r="K825" s="47">
        <f>IF(IF('New Lease Yearly'!$H$4="Yearly",J825*'New Lease Yearly'!$D$4,IF('New Lease Yearly'!$H$4="Quarterly",J825*('New Lease Yearly'!$D$4/4),J825*'New Lease Yearly'!$D$4/12))&gt;0,IF('New Lease Yearly'!$H$4="Yearly",J825*'New Lease Yearly'!$D$4,IF('New Lease Yearly'!$H$4="Quarterly",J825*('New Lease Yearly'!$D$4/4),J825*'New Lease Yearly'!$D$4/12)),-L825-J825)</f>
        <v>0</v>
      </c>
      <c r="L825" s="47">
        <f t="shared" si="128"/>
        <v>0</v>
      </c>
      <c r="M825" s="47">
        <f t="shared" si="129"/>
        <v>0</v>
      </c>
      <c r="N825" s="57"/>
      <c r="O825" s="38">
        <v>237</v>
      </c>
      <c r="P825" s="58">
        <f t="shared" si="133"/>
        <v>338947</v>
      </c>
      <c r="Q825" s="47">
        <f t="shared" si="134"/>
        <v>0</v>
      </c>
      <c r="R825" s="47">
        <f>IF(S824&lt;1,0,-'New Lease Yearly'!$K$4/'New Lease Yearly'!$L$4)</f>
        <v>0</v>
      </c>
      <c r="S825" s="47">
        <f t="shared" si="130"/>
        <v>0</v>
      </c>
      <c r="AE825"/>
      <c r="AF825" s="6"/>
    </row>
    <row r="826" spans="1:32" x14ac:dyDescent="0.25">
      <c r="A826" s="53">
        <f t="shared" si="131"/>
        <v>810</v>
      </c>
      <c r="B826" s="29">
        <f t="shared" si="125"/>
        <v>0</v>
      </c>
      <c r="C826" s="9" t="str">
        <f>IF(D826=0,"-",IF('New Lease Yearly'!$H$4="Yearly",EDATE(C825,12),IF('New Lease Yearly'!$H$4="Quarterly",EDATE(C825,3),EDATE(C825,1))))</f>
        <v>-</v>
      </c>
      <c r="D826" s="54">
        <f>IF(A826&gt;'New Lease Yearly'!$E$4,0,'New Lease Yearly'!$G$4)*((1+$M$4)^(((((IF($H$4="Yearly",ROUNDDOWN(IF(A826-($N$4)&lt;0,0,((A826-($N$4)/(($N$4))))/($N$4)),0),IF($H$4="Monthly",ROUNDDOWN(IF(A826-($N$4*12)&lt;0,0,((A826-(12*$N$4)/((12*$N$4))))/($N$4*12)),0),ROUNDDOWN(IF(A826-($N$4*4)&lt;0,0,((A826-(4*$N$4)/((4*$N$4))))/($N$4*4)),0)))))))))+(IF(A826=$E$4,$J$4,0))</f>
        <v>0</v>
      </c>
      <c r="E826" s="49">
        <f>IF(D826=0,0,1/((1+IF('New Lease Yearly'!$H$4="Yearly",'New Lease Yearly'!$D$4,IF('New Lease Yearly'!$H$4="Quarterly",'New Lease Yearly'!$D$4/4,'New Lease Yearly'!$D$4/12)))^IF($E$17=1,A825,A826)))</f>
        <v>0</v>
      </c>
      <c r="F826" s="55">
        <f t="shared" si="126"/>
        <v>0</v>
      </c>
      <c r="G826" s="56"/>
      <c r="H826" s="38">
        <f t="shared" si="132"/>
        <v>810</v>
      </c>
      <c r="I826" s="9" t="str">
        <f t="shared" si="127"/>
        <v>-</v>
      </c>
      <c r="J826" s="47">
        <f>IF(H826&gt;'New Lease Yearly'!$E$4,0,M825)</f>
        <v>0</v>
      </c>
      <c r="K826" s="47">
        <f>IF(IF('New Lease Yearly'!$H$4="Yearly",J826*'New Lease Yearly'!$D$4,IF('New Lease Yearly'!$H$4="Quarterly",J826*('New Lease Yearly'!$D$4/4),J826*'New Lease Yearly'!$D$4/12))&gt;0,IF('New Lease Yearly'!$H$4="Yearly",J826*'New Lease Yearly'!$D$4,IF('New Lease Yearly'!$H$4="Quarterly",J826*('New Lease Yearly'!$D$4/4),J826*'New Lease Yearly'!$D$4/12)),-L826-J826)</f>
        <v>0</v>
      </c>
      <c r="L826" s="47">
        <f t="shared" si="128"/>
        <v>0</v>
      </c>
      <c r="M826" s="47">
        <f t="shared" si="129"/>
        <v>0</v>
      </c>
      <c r="N826" s="57"/>
      <c r="O826" s="38">
        <v>237</v>
      </c>
      <c r="P826" s="58">
        <f t="shared" si="133"/>
        <v>339313</v>
      </c>
      <c r="Q826" s="47">
        <f t="shared" si="134"/>
        <v>0</v>
      </c>
      <c r="R826" s="47">
        <f>IF(S825&lt;1,0,-'New Lease Yearly'!$K$4/'New Lease Yearly'!$L$4)</f>
        <v>0</v>
      </c>
      <c r="S826" s="47">
        <f t="shared" si="130"/>
        <v>0</v>
      </c>
      <c r="AE826"/>
      <c r="AF826" s="6"/>
    </row>
    <row r="827" spans="1:32" x14ac:dyDescent="0.25">
      <c r="A827" s="53">
        <f t="shared" si="131"/>
        <v>811</v>
      </c>
      <c r="B827" s="29">
        <f t="shared" si="125"/>
        <v>0</v>
      </c>
      <c r="C827" s="9" t="str">
        <f>IF(D827=0,"-",IF('New Lease Yearly'!$H$4="Yearly",EDATE(C826,12),IF('New Lease Yearly'!$H$4="Quarterly",EDATE(C826,3),EDATE(C826,1))))</f>
        <v>-</v>
      </c>
      <c r="D827" s="54">
        <f>IF(A827&gt;'New Lease Yearly'!$E$4,0,'New Lease Yearly'!$G$4)*((1+$M$4)^(((((IF($H$4="Yearly",ROUNDDOWN(IF(A827-($N$4)&lt;0,0,((A827-($N$4)/(($N$4))))/($N$4)),0),IF($H$4="Monthly",ROUNDDOWN(IF(A827-($N$4*12)&lt;0,0,((A827-(12*$N$4)/((12*$N$4))))/($N$4*12)),0),ROUNDDOWN(IF(A827-($N$4*4)&lt;0,0,((A827-(4*$N$4)/((4*$N$4))))/($N$4*4)),0)))))))))+(IF(A827=$E$4,$J$4,0))</f>
        <v>0</v>
      </c>
      <c r="E827" s="49">
        <f>IF(D827=0,0,1/((1+IF('New Lease Yearly'!$H$4="Yearly",'New Lease Yearly'!$D$4,IF('New Lease Yearly'!$H$4="Quarterly",'New Lease Yearly'!$D$4/4,'New Lease Yearly'!$D$4/12)))^IF($E$17=1,A826,A827)))</f>
        <v>0</v>
      </c>
      <c r="F827" s="55">
        <f t="shared" si="126"/>
        <v>0</v>
      </c>
      <c r="G827" s="56"/>
      <c r="H827" s="38">
        <f t="shared" si="132"/>
        <v>811</v>
      </c>
      <c r="I827" s="9" t="str">
        <f t="shared" si="127"/>
        <v>-</v>
      </c>
      <c r="J827" s="47">
        <f>IF(H827&gt;'New Lease Yearly'!$E$4,0,M826)</f>
        <v>0</v>
      </c>
      <c r="K827" s="47">
        <f>IF(IF('New Lease Yearly'!$H$4="Yearly",J827*'New Lease Yearly'!$D$4,IF('New Lease Yearly'!$H$4="Quarterly",J827*('New Lease Yearly'!$D$4/4),J827*'New Lease Yearly'!$D$4/12))&gt;0,IF('New Lease Yearly'!$H$4="Yearly",J827*'New Lease Yearly'!$D$4,IF('New Lease Yearly'!$H$4="Quarterly",J827*('New Lease Yearly'!$D$4/4),J827*'New Lease Yearly'!$D$4/12)),-L827-J827)</f>
        <v>0</v>
      </c>
      <c r="L827" s="47">
        <f t="shared" si="128"/>
        <v>0</v>
      </c>
      <c r="M827" s="47">
        <f t="shared" si="129"/>
        <v>0</v>
      </c>
      <c r="N827" s="57"/>
      <c r="O827" s="38">
        <v>237</v>
      </c>
      <c r="P827" s="58">
        <f t="shared" si="133"/>
        <v>339678</v>
      </c>
      <c r="Q827" s="47">
        <f t="shared" si="134"/>
        <v>0</v>
      </c>
      <c r="R827" s="47">
        <f>IF(S826&lt;1,0,-'New Lease Yearly'!$K$4/'New Lease Yearly'!$L$4)</f>
        <v>0</v>
      </c>
      <c r="S827" s="47">
        <f t="shared" si="130"/>
        <v>0</v>
      </c>
      <c r="AE827"/>
      <c r="AF827" s="6"/>
    </row>
    <row r="828" spans="1:32" x14ac:dyDescent="0.25">
      <c r="A828" s="53">
        <f t="shared" si="131"/>
        <v>812</v>
      </c>
      <c r="B828" s="29">
        <f t="shared" si="125"/>
        <v>0</v>
      </c>
      <c r="C828" s="9" t="str">
        <f>IF(D828=0,"-",IF('New Lease Yearly'!$H$4="Yearly",EDATE(C827,12),IF('New Lease Yearly'!$H$4="Quarterly",EDATE(C827,3),EDATE(C827,1))))</f>
        <v>-</v>
      </c>
      <c r="D828" s="54">
        <f>IF(A828&gt;'New Lease Yearly'!$E$4,0,'New Lease Yearly'!$G$4)*((1+$M$4)^(((((IF($H$4="Yearly",ROUNDDOWN(IF(A828-($N$4)&lt;0,0,((A828-($N$4)/(($N$4))))/($N$4)),0),IF($H$4="Monthly",ROUNDDOWN(IF(A828-($N$4*12)&lt;0,0,((A828-(12*$N$4)/((12*$N$4))))/($N$4*12)),0),ROUNDDOWN(IF(A828-($N$4*4)&lt;0,0,((A828-(4*$N$4)/((4*$N$4))))/($N$4*4)),0)))))))))+(IF(A828=$E$4,$J$4,0))</f>
        <v>0</v>
      </c>
      <c r="E828" s="49">
        <f>IF(D828=0,0,1/((1+IF('New Lease Yearly'!$H$4="Yearly",'New Lease Yearly'!$D$4,IF('New Lease Yearly'!$H$4="Quarterly",'New Lease Yearly'!$D$4/4,'New Lease Yearly'!$D$4/12)))^IF($E$17=1,A827,A828)))</f>
        <v>0</v>
      </c>
      <c r="F828" s="55">
        <f t="shared" si="126"/>
        <v>0</v>
      </c>
      <c r="G828" s="56"/>
      <c r="H828" s="38">
        <f t="shared" si="132"/>
        <v>812</v>
      </c>
      <c r="I828" s="9" t="str">
        <f t="shared" si="127"/>
        <v>-</v>
      </c>
      <c r="J828" s="47">
        <f>IF(H828&gt;'New Lease Yearly'!$E$4,0,M827)</f>
        <v>0</v>
      </c>
      <c r="K828" s="47">
        <f>IF(IF('New Lease Yearly'!$H$4="Yearly",J828*'New Lease Yearly'!$D$4,IF('New Lease Yearly'!$H$4="Quarterly",J828*('New Lease Yearly'!$D$4/4),J828*'New Lease Yearly'!$D$4/12))&gt;0,IF('New Lease Yearly'!$H$4="Yearly",J828*'New Lease Yearly'!$D$4,IF('New Lease Yearly'!$H$4="Quarterly",J828*('New Lease Yearly'!$D$4/4),J828*'New Lease Yearly'!$D$4/12)),-L828-J828)</f>
        <v>0</v>
      </c>
      <c r="L828" s="47">
        <f t="shared" si="128"/>
        <v>0</v>
      </c>
      <c r="M828" s="47">
        <f t="shared" si="129"/>
        <v>0</v>
      </c>
      <c r="N828" s="57"/>
      <c r="O828" s="38">
        <v>237</v>
      </c>
      <c r="P828" s="58">
        <f t="shared" si="133"/>
        <v>340043</v>
      </c>
      <c r="Q828" s="47">
        <f t="shared" si="134"/>
        <v>0</v>
      </c>
      <c r="R828" s="47">
        <f>IF(S827&lt;1,0,-'New Lease Yearly'!$K$4/'New Lease Yearly'!$L$4)</f>
        <v>0</v>
      </c>
      <c r="S828" s="47">
        <f t="shared" si="130"/>
        <v>0</v>
      </c>
      <c r="AE828"/>
      <c r="AF828" s="6"/>
    </row>
    <row r="829" spans="1:32" x14ac:dyDescent="0.25">
      <c r="A829" s="53">
        <f t="shared" si="131"/>
        <v>813</v>
      </c>
      <c r="B829" s="29">
        <f t="shared" si="125"/>
        <v>0</v>
      </c>
      <c r="C829" s="9" t="str">
        <f>IF(D829=0,"-",IF('New Lease Yearly'!$H$4="Yearly",EDATE(C828,12),IF('New Lease Yearly'!$H$4="Quarterly",EDATE(C828,3),EDATE(C828,1))))</f>
        <v>-</v>
      </c>
      <c r="D829" s="54">
        <f>IF(A829&gt;'New Lease Yearly'!$E$4,0,'New Lease Yearly'!$G$4)*((1+$M$4)^(((((IF($H$4="Yearly",ROUNDDOWN(IF(A829-($N$4)&lt;0,0,((A829-($N$4)/(($N$4))))/($N$4)),0),IF($H$4="Monthly",ROUNDDOWN(IF(A829-($N$4*12)&lt;0,0,((A829-(12*$N$4)/((12*$N$4))))/($N$4*12)),0),ROUNDDOWN(IF(A829-($N$4*4)&lt;0,0,((A829-(4*$N$4)/((4*$N$4))))/($N$4*4)),0)))))))))+(IF(A829=$E$4,$J$4,0))</f>
        <v>0</v>
      </c>
      <c r="E829" s="49">
        <f>IF(D829=0,0,1/((1+IF('New Lease Yearly'!$H$4="Yearly",'New Lease Yearly'!$D$4,IF('New Lease Yearly'!$H$4="Quarterly",'New Lease Yearly'!$D$4/4,'New Lease Yearly'!$D$4/12)))^IF($E$17=1,A828,A829)))</f>
        <v>0</v>
      </c>
      <c r="F829" s="55">
        <f t="shared" si="126"/>
        <v>0</v>
      </c>
      <c r="G829" s="56"/>
      <c r="H829" s="38">
        <f t="shared" si="132"/>
        <v>813</v>
      </c>
      <c r="I829" s="9" t="str">
        <f t="shared" si="127"/>
        <v>-</v>
      </c>
      <c r="J829" s="47">
        <f>IF(H829&gt;'New Lease Yearly'!$E$4,0,M828)</f>
        <v>0</v>
      </c>
      <c r="K829" s="47">
        <f>IF(IF('New Lease Yearly'!$H$4="Yearly",J829*'New Lease Yearly'!$D$4,IF('New Lease Yearly'!$H$4="Quarterly",J829*('New Lease Yearly'!$D$4/4),J829*'New Lease Yearly'!$D$4/12))&gt;0,IF('New Lease Yearly'!$H$4="Yearly",J829*'New Lease Yearly'!$D$4,IF('New Lease Yearly'!$H$4="Quarterly",J829*('New Lease Yearly'!$D$4/4),J829*'New Lease Yearly'!$D$4/12)),-L829-J829)</f>
        <v>0</v>
      </c>
      <c r="L829" s="47">
        <f t="shared" si="128"/>
        <v>0</v>
      </c>
      <c r="M829" s="47">
        <f t="shared" si="129"/>
        <v>0</v>
      </c>
      <c r="N829" s="57"/>
      <c r="O829" s="38">
        <v>237</v>
      </c>
      <c r="P829" s="58">
        <f t="shared" si="133"/>
        <v>340408</v>
      </c>
      <c r="Q829" s="47">
        <f t="shared" si="134"/>
        <v>0</v>
      </c>
      <c r="R829" s="47">
        <f>IF(S828&lt;1,0,-'New Lease Yearly'!$K$4/'New Lease Yearly'!$L$4)</f>
        <v>0</v>
      </c>
      <c r="S829" s="47">
        <f t="shared" si="130"/>
        <v>0</v>
      </c>
      <c r="AE829"/>
      <c r="AF829" s="6"/>
    </row>
    <row r="830" spans="1:32" x14ac:dyDescent="0.25">
      <c r="A830" s="53">
        <f t="shared" si="131"/>
        <v>814</v>
      </c>
      <c r="B830" s="29">
        <f t="shared" si="125"/>
        <v>0</v>
      </c>
      <c r="C830" s="9" t="str">
        <f>IF(D830=0,"-",IF('New Lease Yearly'!$H$4="Yearly",EDATE(C829,12),IF('New Lease Yearly'!$H$4="Quarterly",EDATE(C829,3),EDATE(C829,1))))</f>
        <v>-</v>
      </c>
      <c r="D830" s="54">
        <f>IF(A830&gt;'New Lease Yearly'!$E$4,0,'New Lease Yearly'!$G$4)*((1+$M$4)^(((((IF($H$4="Yearly",ROUNDDOWN(IF(A830-($N$4)&lt;0,0,((A830-($N$4)/(($N$4))))/($N$4)),0),IF($H$4="Monthly",ROUNDDOWN(IF(A830-($N$4*12)&lt;0,0,((A830-(12*$N$4)/((12*$N$4))))/($N$4*12)),0),ROUNDDOWN(IF(A830-($N$4*4)&lt;0,0,((A830-(4*$N$4)/((4*$N$4))))/($N$4*4)),0)))))))))+(IF(A830=$E$4,$J$4,0))</f>
        <v>0</v>
      </c>
      <c r="E830" s="49">
        <f>IF(D830=0,0,1/((1+IF('New Lease Yearly'!$H$4="Yearly",'New Lease Yearly'!$D$4,IF('New Lease Yearly'!$H$4="Quarterly",'New Lease Yearly'!$D$4/4,'New Lease Yearly'!$D$4/12)))^IF($E$17=1,A829,A830)))</f>
        <v>0</v>
      </c>
      <c r="F830" s="55">
        <f t="shared" si="126"/>
        <v>0</v>
      </c>
      <c r="G830" s="56"/>
      <c r="H830" s="38">
        <f t="shared" si="132"/>
        <v>814</v>
      </c>
      <c r="I830" s="9" t="str">
        <f t="shared" si="127"/>
        <v>-</v>
      </c>
      <c r="J830" s="47">
        <f>IF(H830&gt;'New Lease Yearly'!$E$4,0,M829)</f>
        <v>0</v>
      </c>
      <c r="K830" s="47">
        <f>IF(IF('New Lease Yearly'!$H$4="Yearly",J830*'New Lease Yearly'!$D$4,IF('New Lease Yearly'!$H$4="Quarterly",J830*('New Lease Yearly'!$D$4/4),J830*'New Lease Yearly'!$D$4/12))&gt;0,IF('New Lease Yearly'!$H$4="Yearly",J830*'New Lease Yearly'!$D$4,IF('New Lease Yearly'!$H$4="Quarterly",J830*('New Lease Yearly'!$D$4/4),J830*'New Lease Yearly'!$D$4/12)),-L830-J830)</f>
        <v>0</v>
      </c>
      <c r="L830" s="47">
        <f t="shared" si="128"/>
        <v>0</v>
      </c>
      <c r="M830" s="47">
        <f t="shared" si="129"/>
        <v>0</v>
      </c>
      <c r="N830" s="57"/>
      <c r="O830" s="38">
        <v>237</v>
      </c>
      <c r="P830" s="58">
        <f t="shared" si="133"/>
        <v>340774</v>
      </c>
      <c r="Q830" s="47">
        <f t="shared" si="134"/>
        <v>0</v>
      </c>
      <c r="R830" s="47">
        <f>IF(S829&lt;1,0,-'New Lease Yearly'!$K$4/'New Lease Yearly'!$L$4)</f>
        <v>0</v>
      </c>
      <c r="S830" s="47">
        <f t="shared" si="130"/>
        <v>0</v>
      </c>
      <c r="AE830"/>
      <c r="AF830" s="6"/>
    </row>
    <row r="831" spans="1:32" x14ac:dyDescent="0.25">
      <c r="A831" s="53">
        <f t="shared" si="131"/>
        <v>815</v>
      </c>
      <c r="B831" s="29">
        <f t="shared" si="125"/>
        <v>0</v>
      </c>
      <c r="C831" s="9" t="str">
        <f>IF(D831=0,"-",IF('New Lease Yearly'!$H$4="Yearly",EDATE(C830,12),IF('New Lease Yearly'!$H$4="Quarterly",EDATE(C830,3),EDATE(C830,1))))</f>
        <v>-</v>
      </c>
      <c r="D831" s="54">
        <f>IF(A831&gt;'New Lease Yearly'!$E$4,0,'New Lease Yearly'!$G$4)*((1+$M$4)^(((((IF($H$4="Yearly",ROUNDDOWN(IF(A831-($N$4)&lt;0,0,((A831-($N$4)/(($N$4))))/($N$4)),0),IF($H$4="Monthly",ROUNDDOWN(IF(A831-($N$4*12)&lt;0,0,((A831-(12*$N$4)/((12*$N$4))))/($N$4*12)),0),ROUNDDOWN(IF(A831-($N$4*4)&lt;0,0,((A831-(4*$N$4)/((4*$N$4))))/($N$4*4)),0)))))))))+(IF(A831=$E$4,$J$4,0))</f>
        <v>0</v>
      </c>
      <c r="E831" s="49">
        <f>IF(D831=0,0,1/((1+IF('New Lease Yearly'!$H$4="Yearly",'New Lease Yearly'!$D$4,IF('New Lease Yearly'!$H$4="Quarterly",'New Lease Yearly'!$D$4/4,'New Lease Yearly'!$D$4/12)))^IF($E$17=1,A830,A831)))</f>
        <v>0</v>
      </c>
      <c r="F831" s="55">
        <f t="shared" si="126"/>
        <v>0</v>
      </c>
      <c r="G831" s="56"/>
      <c r="H831" s="38">
        <f t="shared" si="132"/>
        <v>815</v>
      </c>
      <c r="I831" s="9" t="str">
        <f t="shared" si="127"/>
        <v>-</v>
      </c>
      <c r="J831" s="47">
        <f>IF(H831&gt;'New Lease Yearly'!$E$4,0,M830)</f>
        <v>0</v>
      </c>
      <c r="K831" s="47">
        <f>IF(IF('New Lease Yearly'!$H$4="Yearly",J831*'New Lease Yearly'!$D$4,IF('New Lease Yearly'!$H$4="Quarterly",J831*('New Lease Yearly'!$D$4/4),J831*'New Lease Yearly'!$D$4/12))&gt;0,IF('New Lease Yearly'!$H$4="Yearly",J831*'New Lease Yearly'!$D$4,IF('New Lease Yearly'!$H$4="Quarterly",J831*('New Lease Yearly'!$D$4/4),J831*'New Lease Yearly'!$D$4/12)),-L831-J831)</f>
        <v>0</v>
      </c>
      <c r="L831" s="47">
        <f t="shared" si="128"/>
        <v>0</v>
      </c>
      <c r="M831" s="47">
        <f t="shared" si="129"/>
        <v>0</v>
      </c>
      <c r="N831" s="57"/>
      <c r="O831" s="38">
        <v>237</v>
      </c>
      <c r="P831" s="58">
        <f t="shared" si="133"/>
        <v>341139</v>
      </c>
      <c r="Q831" s="47">
        <f t="shared" si="134"/>
        <v>0</v>
      </c>
      <c r="R831" s="47">
        <f>IF(S830&lt;1,0,-'New Lease Yearly'!$K$4/'New Lease Yearly'!$L$4)</f>
        <v>0</v>
      </c>
      <c r="S831" s="47">
        <f t="shared" si="130"/>
        <v>0</v>
      </c>
      <c r="AE831"/>
      <c r="AF831" s="6"/>
    </row>
    <row r="832" spans="1:32" x14ac:dyDescent="0.25">
      <c r="A832" s="53">
        <f t="shared" si="131"/>
        <v>816</v>
      </c>
      <c r="B832" s="29">
        <f t="shared" si="125"/>
        <v>0</v>
      </c>
      <c r="C832" s="9" t="str">
        <f>IF(D832=0,"-",IF('New Lease Yearly'!$H$4="Yearly",EDATE(C831,12),IF('New Lease Yearly'!$H$4="Quarterly",EDATE(C831,3),EDATE(C831,1))))</f>
        <v>-</v>
      </c>
      <c r="D832" s="54">
        <f>IF(A832&gt;'New Lease Yearly'!$E$4,0,'New Lease Yearly'!$G$4)*((1+$M$4)^(((((IF($H$4="Yearly",ROUNDDOWN(IF(A832-($N$4)&lt;0,0,((A832-($N$4)/(($N$4))))/($N$4)),0),IF($H$4="Monthly",ROUNDDOWN(IF(A832-($N$4*12)&lt;0,0,((A832-(12*$N$4)/((12*$N$4))))/($N$4*12)),0),ROUNDDOWN(IF(A832-($N$4*4)&lt;0,0,((A832-(4*$N$4)/((4*$N$4))))/($N$4*4)),0)))))))))+(IF(A832=$E$4,$J$4,0))</f>
        <v>0</v>
      </c>
      <c r="E832" s="49">
        <f>IF(D832=0,0,1/((1+IF('New Lease Yearly'!$H$4="Yearly",'New Lease Yearly'!$D$4,IF('New Lease Yearly'!$H$4="Quarterly",'New Lease Yearly'!$D$4/4,'New Lease Yearly'!$D$4/12)))^IF($E$17=1,A831,A832)))</f>
        <v>0</v>
      </c>
      <c r="F832" s="55">
        <f t="shared" si="126"/>
        <v>0</v>
      </c>
      <c r="G832" s="56"/>
      <c r="H832" s="38">
        <f t="shared" si="132"/>
        <v>816</v>
      </c>
      <c r="I832" s="9" t="str">
        <f t="shared" si="127"/>
        <v>-</v>
      </c>
      <c r="J832" s="47">
        <f>IF(H832&gt;'New Lease Yearly'!$E$4,0,M831)</f>
        <v>0</v>
      </c>
      <c r="K832" s="47">
        <f>IF(IF('New Lease Yearly'!$H$4="Yearly",J832*'New Lease Yearly'!$D$4,IF('New Lease Yearly'!$H$4="Quarterly",J832*('New Lease Yearly'!$D$4/4),J832*'New Lease Yearly'!$D$4/12))&gt;0,IF('New Lease Yearly'!$H$4="Yearly",J832*'New Lease Yearly'!$D$4,IF('New Lease Yearly'!$H$4="Quarterly",J832*('New Lease Yearly'!$D$4/4),J832*'New Lease Yearly'!$D$4/12)),-L832-J832)</f>
        <v>0</v>
      </c>
      <c r="L832" s="47">
        <f t="shared" si="128"/>
        <v>0</v>
      </c>
      <c r="M832" s="47">
        <f t="shared" si="129"/>
        <v>0</v>
      </c>
      <c r="N832" s="57"/>
      <c r="O832" s="38">
        <v>237</v>
      </c>
      <c r="P832" s="58">
        <f t="shared" si="133"/>
        <v>341504</v>
      </c>
      <c r="Q832" s="47">
        <f t="shared" si="134"/>
        <v>0</v>
      </c>
      <c r="R832" s="47">
        <f>IF(S831&lt;1,0,-'New Lease Yearly'!$K$4/'New Lease Yearly'!$L$4)</f>
        <v>0</v>
      </c>
      <c r="S832" s="47">
        <f t="shared" si="130"/>
        <v>0</v>
      </c>
      <c r="AE832"/>
      <c r="AF832" s="6"/>
    </row>
    <row r="833" spans="1:32" x14ac:dyDescent="0.25">
      <c r="A833" s="53">
        <f t="shared" si="131"/>
        <v>817</v>
      </c>
      <c r="B833" s="29">
        <f t="shared" si="125"/>
        <v>0</v>
      </c>
      <c r="C833" s="9" t="str">
        <f>IF(D833=0,"-",IF('New Lease Yearly'!$H$4="Yearly",EDATE(C832,12),IF('New Lease Yearly'!$H$4="Quarterly",EDATE(C832,3),EDATE(C832,1))))</f>
        <v>-</v>
      </c>
      <c r="D833" s="54">
        <f>IF(A833&gt;'New Lease Yearly'!$E$4,0,'New Lease Yearly'!$G$4)*((1+$M$4)^(((((IF($H$4="Yearly",ROUNDDOWN(IF(A833-($N$4)&lt;0,0,((A833-($N$4)/(($N$4))))/($N$4)),0),IF($H$4="Monthly",ROUNDDOWN(IF(A833-($N$4*12)&lt;0,0,((A833-(12*$N$4)/((12*$N$4))))/($N$4*12)),0),ROUNDDOWN(IF(A833-($N$4*4)&lt;0,0,((A833-(4*$N$4)/((4*$N$4))))/($N$4*4)),0)))))))))+(IF(A833=$E$4,$J$4,0))</f>
        <v>0</v>
      </c>
      <c r="E833" s="49">
        <f>IF(D833=0,0,1/((1+IF('New Lease Yearly'!$H$4="Yearly",'New Lease Yearly'!$D$4,IF('New Lease Yearly'!$H$4="Quarterly",'New Lease Yearly'!$D$4/4,'New Lease Yearly'!$D$4/12)))^IF($E$17=1,A832,A833)))</f>
        <v>0</v>
      </c>
      <c r="F833" s="55">
        <f t="shared" si="126"/>
        <v>0</v>
      </c>
      <c r="G833" s="56"/>
      <c r="H833" s="38">
        <f t="shared" si="132"/>
        <v>817</v>
      </c>
      <c r="I833" s="9" t="str">
        <f t="shared" si="127"/>
        <v>-</v>
      </c>
      <c r="J833" s="47">
        <f>IF(H833&gt;'New Lease Yearly'!$E$4,0,M832)</f>
        <v>0</v>
      </c>
      <c r="K833" s="47">
        <f>IF(IF('New Lease Yearly'!$H$4="Yearly",J833*'New Lease Yearly'!$D$4,IF('New Lease Yearly'!$H$4="Quarterly",J833*('New Lease Yearly'!$D$4/4),J833*'New Lease Yearly'!$D$4/12))&gt;0,IF('New Lease Yearly'!$H$4="Yearly",J833*'New Lease Yearly'!$D$4,IF('New Lease Yearly'!$H$4="Quarterly",J833*('New Lease Yearly'!$D$4/4),J833*'New Lease Yearly'!$D$4/12)),-L833-J833)</f>
        <v>0</v>
      </c>
      <c r="L833" s="47">
        <f t="shared" si="128"/>
        <v>0</v>
      </c>
      <c r="M833" s="47">
        <f t="shared" si="129"/>
        <v>0</v>
      </c>
      <c r="N833" s="57"/>
      <c r="O833" s="38">
        <v>237</v>
      </c>
      <c r="P833" s="58">
        <f t="shared" si="133"/>
        <v>341869</v>
      </c>
      <c r="Q833" s="47">
        <f t="shared" si="134"/>
        <v>0</v>
      </c>
      <c r="R833" s="47">
        <f>IF(S832&lt;1,0,-'New Lease Yearly'!$K$4/'New Lease Yearly'!$L$4)</f>
        <v>0</v>
      </c>
      <c r="S833" s="47">
        <f t="shared" si="130"/>
        <v>0</v>
      </c>
      <c r="AE833"/>
      <c r="AF833" s="6"/>
    </row>
    <row r="834" spans="1:32" x14ac:dyDescent="0.25">
      <c r="A834" s="53">
        <f t="shared" si="131"/>
        <v>818</v>
      </c>
      <c r="B834" s="29">
        <f t="shared" si="125"/>
        <v>0</v>
      </c>
      <c r="C834" s="9" t="str">
        <f>IF(D834=0,"-",IF('New Lease Yearly'!$H$4="Yearly",EDATE(C833,12),IF('New Lease Yearly'!$H$4="Quarterly",EDATE(C833,3),EDATE(C833,1))))</f>
        <v>-</v>
      </c>
      <c r="D834" s="54">
        <f>IF(A834&gt;'New Lease Yearly'!$E$4,0,'New Lease Yearly'!$G$4)*((1+$M$4)^(((((IF($H$4="Yearly",ROUNDDOWN(IF(A834-($N$4)&lt;0,0,((A834-($N$4)/(($N$4))))/($N$4)),0),IF($H$4="Monthly",ROUNDDOWN(IF(A834-($N$4*12)&lt;0,0,((A834-(12*$N$4)/((12*$N$4))))/($N$4*12)),0),ROUNDDOWN(IF(A834-($N$4*4)&lt;0,0,((A834-(4*$N$4)/((4*$N$4))))/($N$4*4)),0)))))))))+(IF(A834=$E$4,$J$4,0))</f>
        <v>0</v>
      </c>
      <c r="E834" s="49">
        <f>IF(D834=0,0,1/((1+IF('New Lease Yearly'!$H$4="Yearly",'New Lease Yearly'!$D$4,IF('New Lease Yearly'!$H$4="Quarterly",'New Lease Yearly'!$D$4/4,'New Lease Yearly'!$D$4/12)))^IF($E$17=1,A833,A834)))</f>
        <v>0</v>
      </c>
      <c r="F834" s="55">
        <f t="shared" si="126"/>
        <v>0</v>
      </c>
      <c r="G834" s="56"/>
      <c r="H834" s="38">
        <f t="shared" si="132"/>
        <v>818</v>
      </c>
      <c r="I834" s="9" t="str">
        <f t="shared" si="127"/>
        <v>-</v>
      </c>
      <c r="J834" s="47">
        <f>IF(H834&gt;'New Lease Yearly'!$E$4,0,M833)</f>
        <v>0</v>
      </c>
      <c r="K834" s="47">
        <f>IF(IF('New Lease Yearly'!$H$4="Yearly",J834*'New Lease Yearly'!$D$4,IF('New Lease Yearly'!$H$4="Quarterly",J834*('New Lease Yearly'!$D$4/4),J834*'New Lease Yearly'!$D$4/12))&gt;0,IF('New Lease Yearly'!$H$4="Yearly",J834*'New Lease Yearly'!$D$4,IF('New Lease Yearly'!$H$4="Quarterly",J834*('New Lease Yearly'!$D$4/4),J834*'New Lease Yearly'!$D$4/12)),-L834-J834)</f>
        <v>0</v>
      </c>
      <c r="L834" s="47">
        <f t="shared" si="128"/>
        <v>0</v>
      </c>
      <c r="M834" s="47">
        <f t="shared" si="129"/>
        <v>0</v>
      </c>
      <c r="N834" s="57"/>
      <c r="O834" s="38">
        <v>237</v>
      </c>
      <c r="P834" s="58">
        <f t="shared" si="133"/>
        <v>342235</v>
      </c>
      <c r="Q834" s="47">
        <f t="shared" si="134"/>
        <v>0</v>
      </c>
      <c r="R834" s="47">
        <f>IF(S833&lt;1,0,-'New Lease Yearly'!$K$4/'New Lease Yearly'!$L$4)</f>
        <v>0</v>
      </c>
      <c r="S834" s="47">
        <f t="shared" si="130"/>
        <v>0</v>
      </c>
      <c r="AE834"/>
      <c r="AF834" s="6"/>
    </row>
    <row r="835" spans="1:32" x14ac:dyDescent="0.25">
      <c r="A835" s="53">
        <f t="shared" si="131"/>
        <v>819</v>
      </c>
      <c r="B835" s="29">
        <f t="shared" si="125"/>
        <v>0</v>
      </c>
      <c r="C835" s="9" t="str">
        <f>IF(D835=0,"-",IF('New Lease Yearly'!$H$4="Yearly",EDATE(C834,12),IF('New Lease Yearly'!$H$4="Quarterly",EDATE(C834,3),EDATE(C834,1))))</f>
        <v>-</v>
      </c>
      <c r="D835" s="54">
        <f>IF(A835&gt;'New Lease Yearly'!$E$4,0,'New Lease Yearly'!$G$4)*((1+$M$4)^(((((IF($H$4="Yearly",ROUNDDOWN(IF(A835-($N$4)&lt;0,0,((A835-($N$4)/(($N$4))))/($N$4)),0),IF($H$4="Monthly",ROUNDDOWN(IF(A835-($N$4*12)&lt;0,0,((A835-(12*$N$4)/((12*$N$4))))/($N$4*12)),0),ROUNDDOWN(IF(A835-($N$4*4)&lt;0,0,((A835-(4*$N$4)/((4*$N$4))))/($N$4*4)),0)))))))))+(IF(A835=$E$4,$J$4,0))</f>
        <v>0</v>
      </c>
      <c r="E835" s="49">
        <f>IF(D835=0,0,1/((1+IF('New Lease Yearly'!$H$4="Yearly",'New Lease Yearly'!$D$4,IF('New Lease Yearly'!$H$4="Quarterly",'New Lease Yearly'!$D$4/4,'New Lease Yearly'!$D$4/12)))^IF($E$17=1,A834,A835)))</f>
        <v>0</v>
      </c>
      <c r="F835" s="55">
        <f t="shared" si="126"/>
        <v>0</v>
      </c>
      <c r="G835" s="56"/>
      <c r="H835" s="38">
        <f t="shared" si="132"/>
        <v>819</v>
      </c>
      <c r="I835" s="9" t="str">
        <f t="shared" si="127"/>
        <v>-</v>
      </c>
      <c r="J835" s="47">
        <f>IF(H835&gt;'New Lease Yearly'!$E$4,0,M834)</f>
        <v>0</v>
      </c>
      <c r="K835" s="47">
        <f>IF(IF('New Lease Yearly'!$H$4="Yearly",J835*'New Lease Yearly'!$D$4,IF('New Lease Yearly'!$H$4="Quarterly",J835*('New Lease Yearly'!$D$4/4),J835*'New Lease Yearly'!$D$4/12))&gt;0,IF('New Lease Yearly'!$H$4="Yearly",J835*'New Lease Yearly'!$D$4,IF('New Lease Yearly'!$H$4="Quarterly",J835*('New Lease Yearly'!$D$4/4),J835*'New Lease Yearly'!$D$4/12)),-L835-J835)</f>
        <v>0</v>
      </c>
      <c r="L835" s="47">
        <f t="shared" si="128"/>
        <v>0</v>
      </c>
      <c r="M835" s="47">
        <f t="shared" si="129"/>
        <v>0</v>
      </c>
      <c r="N835" s="57"/>
      <c r="O835" s="38">
        <v>237</v>
      </c>
      <c r="P835" s="58">
        <f t="shared" si="133"/>
        <v>342600</v>
      </c>
      <c r="Q835" s="47">
        <f t="shared" si="134"/>
        <v>0</v>
      </c>
      <c r="R835" s="47">
        <f>IF(S834&lt;1,0,-'New Lease Yearly'!$K$4/'New Lease Yearly'!$L$4)</f>
        <v>0</v>
      </c>
      <c r="S835" s="47">
        <f t="shared" si="130"/>
        <v>0</v>
      </c>
      <c r="AE835"/>
      <c r="AF835" s="6"/>
    </row>
    <row r="836" spans="1:32" x14ac:dyDescent="0.25">
      <c r="A836" s="53">
        <f t="shared" si="131"/>
        <v>820</v>
      </c>
      <c r="B836" s="29">
        <f t="shared" si="125"/>
        <v>0</v>
      </c>
      <c r="C836" s="9" t="str">
        <f>IF(D836=0,"-",IF('New Lease Yearly'!$H$4="Yearly",EDATE(C835,12),IF('New Lease Yearly'!$H$4="Quarterly",EDATE(C835,3),EDATE(C835,1))))</f>
        <v>-</v>
      </c>
      <c r="D836" s="54">
        <f>IF(A836&gt;'New Lease Yearly'!$E$4,0,'New Lease Yearly'!$G$4)*((1+$M$4)^(((((IF($H$4="Yearly",ROUNDDOWN(IF(A836-($N$4)&lt;0,0,((A836-($N$4)/(($N$4))))/($N$4)),0),IF($H$4="Monthly",ROUNDDOWN(IF(A836-($N$4*12)&lt;0,0,((A836-(12*$N$4)/((12*$N$4))))/($N$4*12)),0),ROUNDDOWN(IF(A836-($N$4*4)&lt;0,0,((A836-(4*$N$4)/((4*$N$4))))/($N$4*4)),0)))))))))+(IF(A836=$E$4,$J$4,0))</f>
        <v>0</v>
      </c>
      <c r="E836" s="49">
        <f>IF(D836=0,0,1/((1+IF('New Lease Yearly'!$H$4="Yearly",'New Lease Yearly'!$D$4,IF('New Lease Yearly'!$H$4="Quarterly",'New Lease Yearly'!$D$4/4,'New Lease Yearly'!$D$4/12)))^IF($E$17=1,A835,A836)))</f>
        <v>0</v>
      </c>
      <c r="F836" s="55">
        <f t="shared" si="126"/>
        <v>0</v>
      </c>
      <c r="G836" s="56"/>
      <c r="H836" s="38">
        <f t="shared" si="132"/>
        <v>820</v>
      </c>
      <c r="I836" s="9" t="str">
        <f t="shared" si="127"/>
        <v>-</v>
      </c>
      <c r="J836" s="47">
        <f>IF(H836&gt;'New Lease Yearly'!$E$4,0,M835)</f>
        <v>0</v>
      </c>
      <c r="K836" s="47">
        <f>IF(IF('New Lease Yearly'!$H$4="Yearly",J836*'New Lease Yearly'!$D$4,IF('New Lease Yearly'!$H$4="Quarterly",J836*('New Lease Yearly'!$D$4/4),J836*'New Lease Yearly'!$D$4/12))&gt;0,IF('New Lease Yearly'!$H$4="Yearly",J836*'New Lease Yearly'!$D$4,IF('New Lease Yearly'!$H$4="Quarterly",J836*('New Lease Yearly'!$D$4/4),J836*'New Lease Yearly'!$D$4/12)),-L836-J836)</f>
        <v>0</v>
      </c>
      <c r="L836" s="47">
        <f t="shared" si="128"/>
        <v>0</v>
      </c>
      <c r="M836" s="47">
        <f t="shared" si="129"/>
        <v>0</v>
      </c>
      <c r="N836" s="57"/>
      <c r="O836" s="38">
        <v>237</v>
      </c>
      <c r="P836" s="58">
        <f t="shared" si="133"/>
        <v>342965</v>
      </c>
      <c r="Q836" s="47">
        <f t="shared" si="134"/>
        <v>0</v>
      </c>
      <c r="R836" s="47">
        <f>IF(S835&lt;1,0,-'New Lease Yearly'!$K$4/'New Lease Yearly'!$L$4)</f>
        <v>0</v>
      </c>
      <c r="S836" s="47">
        <f t="shared" si="130"/>
        <v>0</v>
      </c>
      <c r="AE836"/>
      <c r="AF836" s="6"/>
    </row>
    <row r="837" spans="1:32" x14ac:dyDescent="0.25">
      <c r="A837" s="53">
        <f t="shared" si="131"/>
        <v>821</v>
      </c>
      <c r="B837" s="29">
        <f t="shared" si="125"/>
        <v>0</v>
      </c>
      <c r="C837" s="9" t="str">
        <f>IF(D837=0,"-",IF('New Lease Yearly'!$H$4="Yearly",EDATE(C836,12),IF('New Lease Yearly'!$H$4="Quarterly",EDATE(C836,3),EDATE(C836,1))))</f>
        <v>-</v>
      </c>
      <c r="D837" s="54">
        <f>IF(A837&gt;'New Lease Yearly'!$E$4,0,'New Lease Yearly'!$G$4)*((1+$M$4)^(((((IF($H$4="Yearly",ROUNDDOWN(IF(A837-($N$4)&lt;0,0,((A837-($N$4)/(($N$4))))/($N$4)),0),IF($H$4="Monthly",ROUNDDOWN(IF(A837-($N$4*12)&lt;0,0,((A837-(12*$N$4)/((12*$N$4))))/($N$4*12)),0),ROUNDDOWN(IF(A837-($N$4*4)&lt;0,0,((A837-(4*$N$4)/((4*$N$4))))/($N$4*4)),0)))))))))+(IF(A837=$E$4,$J$4,0))</f>
        <v>0</v>
      </c>
      <c r="E837" s="49">
        <f>IF(D837=0,0,1/((1+IF('New Lease Yearly'!$H$4="Yearly",'New Lease Yearly'!$D$4,IF('New Lease Yearly'!$H$4="Quarterly",'New Lease Yearly'!$D$4/4,'New Lease Yearly'!$D$4/12)))^IF($E$17=1,A836,A837)))</f>
        <v>0</v>
      </c>
      <c r="F837" s="55">
        <f t="shared" si="126"/>
        <v>0</v>
      </c>
      <c r="G837" s="56"/>
      <c r="H837" s="38">
        <f t="shared" si="132"/>
        <v>821</v>
      </c>
      <c r="I837" s="9" t="str">
        <f t="shared" si="127"/>
        <v>-</v>
      </c>
      <c r="J837" s="47">
        <f>IF(H837&gt;'New Lease Yearly'!$E$4,0,M836)</f>
        <v>0</v>
      </c>
      <c r="K837" s="47">
        <f>IF(IF('New Lease Yearly'!$H$4="Yearly",J837*'New Lease Yearly'!$D$4,IF('New Lease Yearly'!$H$4="Quarterly",J837*('New Lease Yearly'!$D$4/4),J837*'New Lease Yearly'!$D$4/12))&gt;0,IF('New Lease Yearly'!$H$4="Yearly",J837*'New Lease Yearly'!$D$4,IF('New Lease Yearly'!$H$4="Quarterly",J837*('New Lease Yearly'!$D$4/4),J837*'New Lease Yearly'!$D$4/12)),-L837-J837)</f>
        <v>0</v>
      </c>
      <c r="L837" s="47">
        <f t="shared" si="128"/>
        <v>0</v>
      </c>
      <c r="M837" s="47">
        <f t="shared" si="129"/>
        <v>0</v>
      </c>
      <c r="N837" s="57"/>
      <c r="O837" s="38">
        <v>237</v>
      </c>
      <c r="P837" s="58">
        <f t="shared" si="133"/>
        <v>343330</v>
      </c>
      <c r="Q837" s="47">
        <f t="shared" si="134"/>
        <v>0</v>
      </c>
      <c r="R837" s="47">
        <f>IF(S836&lt;1,0,-'New Lease Yearly'!$K$4/'New Lease Yearly'!$L$4)</f>
        <v>0</v>
      </c>
      <c r="S837" s="47">
        <f t="shared" si="130"/>
        <v>0</v>
      </c>
      <c r="AE837"/>
      <c r="AF837" s="6"/>
    </row>
    <row r="838" spans="1:32" x14ac:dyDescent="0.25">
      <c r="A838" s="53">
        <f t="shared" si="131"/>
        <v>822</v>
      </c>
      <c r="B838" s="29">
        <f t="shared" si="125"/>
        <v>0</v>
      </c>
      <c r="C838" s="9" t="str">
        <f>IF(D838=0,"-",IF('New Lease Yearly'!$H$4="Yearly",EDATE(C837,12),IF('New Lease Yearly'!$H$4="Quarterly",EDATE(C837,3),EDATE(C837,1))))</f>
        <v>-</v>
      </c>
      <c r="D838" s="54">
        <f>IF(A838&gt;'New Lease Yearly'!$E$4,0,'New Lease Yearly'!$G$4)*((1+$M$4)^(((((IF($H$4="Yearly",ROUNDDOWN(IF(A838-($N$4)&lt;0,0,((A838-($N$4)/(($N$4))))/($N$4)),0),IF($H$4="Monthly",ROUNDDOWN(IF(A838-($N$4*12)&lt;0,0,((A838-(12*$N$4)/((12*$N$4))))/($N$4*12)),0),ROUNDDOWN(IF(A838-($N$4*4)&lt;0,0,((A838-(4*$N$4)/((4*$N$4))))/($N$4*4)),0)))))))))+(IF(A838=$E$4,$J$4,0))</f>
        <v>0</v>
      </c>
      <c r="E838" s="49">
        <f>IF(D838=0,0,1/((1+IF('New Lease Yearly'!$H$4="Yearly",'New Lease Yearly'!$D$4,IF('New Lease Yearly'!$H$4="Quarterly",'New Lease Yearly'!$D$4/4,'New Lease Yearly'!$D$4/12)))^IF($E$17=1,A837,A838)))</f>
        <v>0</v>
      </c>
      <c r="F838" s="55">
        <f t="shared" si="126"/>
        <v>0</v>
      </c>
      <c r="G838" s="56"/>
      <c r="H838" s="38">
        <f t="shared" si="132"/>
        <v>822</v>
      </c>
      <c r="I838" s="9" t="str">
        <f t="shared" si="127"/>
        <v>-</v>
      </c>
      <c r="J838" s="47">
        <f>IF(H838&gt;'New Lease Yearly'!$E$4,0,M837)</f>
        <v>0</v>
      </c>
      <c r="K838" s="47">
        <f>IF(IF('New Lease Yearly'!$H$4="Yearly",J838*'New Lease Yearly'!$D$4,IF('New Lease Yearly'!$H$4="Quarterly",J838*('New Lease Yearly'!$D$4/4),J838*'New Lease Yearly'!$D$4/12))&gt;0,IF('New Lease Yearly'!$H$4="Yearly",J838*'New Lease Yearly'!$D$4,IF('New Lease Yearly'!$H$4="Quarterly",J838*('New Lease Yearly'!$D$4/4),J838*'New Lease Yearly'!$D$4/12)),-L838-J838)</f>
        <v>0</v>
      </c>
      <c r="L838" s="47">
        <f t="shared" si="128"/>
        <v>0</v>
      </c>
      <c r="M838" s="47">
        <f t="shared" si="129"/>
        <v>0</v>
      </c>
      <c r="N838" s="57"/>
      <c r="O838" s="38">
        <v>237</v>
      </c>
      <c r="P838" s="58">
        <f t="shared" si="133"/>
        <v>343696</v>
      </c>
      <c r="Q838" s="47">
        <f t="shared" si="134"/>
        <v>0</v>
      </c>
      <c r="R838" s="47">
        <f>IF(S837&lt;1,0,-'New Lease Yearly'!$K$4/'New Lease Yearly'!$L$4)</f>
        <v>0</v>
      </c>
      <c r="S838" s="47">
        <f t="shared" si="130"/>
        <v>0</v>
      </c>
      <c r="AE838"/>
      <c r="AF838" s="6"/>
    </row>
    <row r="839" spans="1:32" x14ac:dyDescent="0.25">
      <c r="A839" s="53">
        <f t="shared" si="131"/>
        <v>823</v>
      </c>
      <c r="B839" s="29">
        <f t="shared" si="125"/>
        <v>0</v>
      </c>
      <c r="C839" s="9" t="str">
        <f>IF(D839=0,"-",IF('New Lease Yearly'!$H$4="Yearly",EDATE(C838,12),IF('New Lease Yearly'!$H$4="Quarterly",EDATE(C838,3),EDATE(C838,1))))</f>
        <v>-</v>
      </c>
      <c r="D839" s="54">
        <f>IF(A839&gt;'New Lease Yearly'!$E$4,0,'New Lease Yearly'!$G$4)*((1+$M$4)^(((((IF($H$4="Yearly",ROUNDDOWN(IF(A839-($N$4)&lt;0,0,((A839-($N$4)/(($N$4))))/($N$4)),0),IF($H$4="Monthly",ROUNDDOWN(IF(A839-($N$4*12)&lt;0,0,((A839-(12*$N$4)/((12*$N$4))))/($N$4*12)),0),ROUNDDOWN(IF(A839-($N$4*4)&lt;0,0,((A839-(4*$N$4)/((4*$N$4))))/($N$4*4)),0)))))))))+(IF(A839=$E$4,$J$4,0))</f>
        <v>0</v>
      </c>
      <c r="E839" s="49">
        <f>IF(D839=0,0,1/((1+IF('New Lease Yearly'!$H$4="Yearly",'New Lease Yearly'!$D$4,IF('New Lease Yearly'!$H$4="Quarterly",'New Lease Yearly'!$D$4/4,'New Lease Yearly'!$D$4/12)))^IF($E$17=1,A838,A839)))</f>
        <v>0</v>
      </c>
      <c r="F839" s="55">
        <f t="shared" si="126"/>
        <v>0</v>
      </c>
      <c r="G839" s="56"/>
      <c r="H839" s="38">
        <f t="shared" si="132"/>
        <v>823</v>
      </c>
      <c r="I839" s="9" t="str">
        <f t="shared" si="127"/>
        <v>-</v>
      </c>
      <c r="J839" s="47">
        <f>IF(H839&gt;'New Lease Yearly'!$E$4,0,M838)</f>
        <v>0</v>
      </c>
      <c r="K839" s="47">
        <f>IF(IF('New Lease Yearly'!$H$4="Yearly",J839*'New Lease Yearly'!$D$4,IF('New Lease Yearly'!$H$4="Quarterly",J839*('New Lease Yearly'!$D$4/4),J839*'New Lease Yearly'!$D$4/12))&gt;0,IF('New Lease Yearly'!$H$4="Yearly",J839*'New Lease Yearly'!$D$4,IF('New Lease Yearly'!$H$4="Quarterly",J839*('New Lease Yearly'!$D$4/4),J839*'New Lease Yearly'!$D$4/12)),-L839-J839)</f>
        <v>0</v>
      </c>
      <c r="L839" s="47">
        <f t="shared" si="128"/>
        <v>0</v>
      </c>
      <c r="M839" s="47">
        <f t="shared" si="129"/>
        <v>0</v>
      </c>
      <c r="N839" s="57"/>
      <c r="O839" s="38">
        <v>237</v>
      </c>
      <c r="P839" s="58">
        <f t="shared" si="133"/>
        <v>344061</v>
      </c>
      <c r="Q839" s="47">
        <f t="shared" si="134"/>
        <v>0</v>
      </c>
      <c r="R839" s="47">
        <f>IF(S838&lt;1,0,-'New Lease Yearly'!$K$4/'New Lease Yearly'!$L$4)</f>
        <v>0</v>
      </c>
      <c r="S839" s="47">
        <f t="shared" si="130"/>
        <v>0</v>
      </c>
      <c r="AE839"/>
      <c r="AF839" s="6"/>
    </row>
    <row r="840" spans="1:32" x14ac:dyDescent="0.25">
      <c r="A840" s="53">
        <f t="shared" si="131"/>
        <v>824</v>
      </c>
      <c r="B840" s="29">
        <f t="shared" si="125"/>
        <v>0</v>
      </c>
      <c r="C840" s="9" t="str">
        <f>IF(D840=0,"-",IF('New Lease Yearly'!$H$4="Yearly",EDATE(C839,12),IF('New Lease Yearly'!$H$4="Quarterly",EDATE(C839,3),EDATE(C839,1))))</f>
        <v>-</v>
      </c>
      <c r="D840" s="54">
        <f>IF(A840&gt;'New Lease Yearly'!$E$4,0,'New Lease Yearly'!$G$4)*((1+$M$4)^(((((IF($H$4="Yearly",ROUNDDOWN(IF(A840-($N$4)&lt;0,0,((A840-($N$4)/(($N$4))))/($N$4)),0),IF($H$4="Monthly",ROUNDDOWN(IF(A840-($N$4*12)&lt;0,0,((A840-(12*$N$4)/((12*$N$4))))/($N$4*12)),0),ROUNDDOWN(IF(A840-($N$4*4)&lt;0,0,((A840-(4*$N$4)/((4*$N$4))))/($N$4*4)),0)))))))))+(IF(A840=$E$4,$J$4,0))</f>
        <v>0</v>
      </c>
      <c r="E840" s="49">
        <f>IF(D840=0,0,1/((1+IF('New Lease Yearly'!$H$4="Yearly",'New Lease Yearly'!$D$4,IF('New Lease Yearly'!$H$4="Quarterly",'New Lease Yearly'!$D$4/4,'New Lease Yearly'!$D$4/12)))^IF($E$17=1,A839,A840)))</f>
        <v>0</v>
      </c>
      <c r="F840" s="55">
        <f t="shared" si="126"/>
        <v>0</v>
      </c>
      <c r="G840" s="56"/>
      <c r="H840" s="38">
        <f t="shared" si="132"/>
        <v>824</v>
      </c>
      <c r="I840" s="9" t="str">
        <f t="shared" si="127"/>
        <v>-</v>
      </c>
      <c r="J840" s="47">
        <f>IF(H840&gt;'New Lease Yearly'!$E$4,0,M839)</f>
        <v>0</v>
      </c>
      <c r="K840" s="47">
        <f>IF(IF('New Lease Yearly'!$H$4="Yearly",J840*'New Lease Yearly'!$D$4,IF('New Lease Yearly'!$H$4="Quarterly",J840*('New Lease Yearly'!$D$4/4),J840*'New Lease Yearly'!$D$4/12))&gt;0,IF('New Lease Yearly'!$H$4="Yearly",J840*'New Lease Yearly'!$D$4,IF('New Lease Yearly'!$H$4="Quarterly",J840*('New Lease Yearly'!$D$4/4),J840*'New Lease Yearly'!$D$4/12)),-L840-J840)</f>
        <v>0</v>
      </c>
      <c r="L840" s="47">
        <f t="shared" si="128"/>
        <v>0</v>
      </c>
      <c r="M840" s="47">
        <f t="shared" si="129"/>
        <v>0</v>
      </c>
      <c r="N840" s="57"/>
      <c r="O840" s="38">
        <v>237</v>
      </c>
      <c r="P840" s="58">
        <f t="shared" si="133"/>
        <v>344426</v>
      </c>
      <c r="Q840" s="47">
        <f t="shared" si="134"/>
        <v>0</v>
      </c>
      <c r="R840" s="47">
        <f>IF(S839&lt;1,0,-'New Lease Yearly'!$K$4/'New Lease Yearly'!$L$4)</f>
        <v>0</v>
      </c>
      <c r="S840" s="47">
        <f t="shared" si="130"/>
        <v>0</v>
      </c>
      <c r="AE840"/>
      <c r="AF840" s="6"/>
    </row>
    <row r="841" spans="1:32" x14ac:dyDescent="0.25">
      <c r="A841" s="53">
        <f t="shared" si="131"/>
        <v>825</v>
      </c>
      <c r="B841" s="29">
        <f t="shared" si="125"/>
        <v>0</v>
      </c>
      <c r="C841" s="9" t="str">
        <f>IF(D841=0,"-",IF('New Lease Yearly'!$H$4="Yearly",EDATE(C840,12),IF('New Lease Yearly'!$H$4="Quarterly",EDATE(C840,3),EDATE(C840,1))))</f>
        <v>-</v>
      </c>
      <c r="D841" s="54">
        <f>IF(A841&gt;'New Lease Yearly'!$E$4,0,'New Lease Yearly'!$G$4)*((1+$M$4)^(((((IF($H$4="Yearly",ROUNDDOWN(IF(A841-($N$4)&lt;0,0,((A841-($N$4)/(($N$4))))/($N$4)),0),IF($H$4="Monthly",ROUNDDOWN(IF(A841-($N$4*12)&lt;0,0,((A841-(12*$N$4)/((12*$N$4))))/($N$4*12)),0),ROUNDDOWN(IF(A841-($N$4*4)&lt;0,0,((A841-(4*$N$4)/((4*$N$4))))/($N$4*4)),0)))))))))+(IF(A841=$E$4,$J$4,0))</f>
        <v>0</v>
      </c>
      <c r="E841" s="49">
        <f>IF(D841=0,0,1/((1+IF('New Lease Yearly'!$H$4="Yearly",'New Lease Yearly'!$D$4,IF('New Lease Yearly'!$H$4="Quarterly",'New Lease Yearly'!$D$4/4,'New Lease Yearly'!$D$4/12)))^IF($E$17=1,A840,A841)))</f>
        <v>0</v>
      </c>
      <c r="F841" s="55">
        <f t="shared" si="126"/>
        <v>0</v>
      </c>
      <c r="G841" s="56"/>
      <c r="H841" s="38">
        <f t="shared" si="132"/>
        <v>825</v>
      </c>
      <c r="I841" s="9" t="str">
        <f t="shared" si="127"/>
        <v>-</v>
      </c>
      <c r="J841" s="47">
        <f>IF(H841&gt;'New Lease Yearly'!$E$4,0,M840)</f>
        <v>0</v>
      </c>
      <c r="K841" s="47">
        <f>IF(IF('New Lease Yearly'!$H$4="Yearly",J841*'New Lease Yearly'!$D$4,IF('New Lease Yearly'!$H$4="Quarterly",J841*('New Lease Yearly'!$D$4/4),J841*'New Lease Yearly'!$D$4/12))&gt;0,IF('New Lease Yearly'!$H$4="Yearly",J841*'New Lease Yearly'!$D$4,IF('New Lease Yearly'!$H$4="Quarterly",J841*('New Lease Yearly'!$D$4/4),J841*'New Lease Yearly'!$D$4/12)),-L841-J841)</f>
        <v>0</v>
      </c>
      <c r="L841" s="47">
        <f t="shared" si="128"/>
        <v>0</v>
      </c>
      <c r="M841" s="47">
        <f t="shared" si="129"/>
        <v>0</v>
      </c>
      <c r="N841" s="57"/>
      <c r="O841" s="38">
        <v>237</v>
      </c>
      <c r="P841" s="58">
        <f t="shared" si="133"/>
        <v>344791</v>
      </c>
      <c r="Q841" s="47">
        <f t="shared" si="134"/>
        <v>0</v>
      </c>
      <c r="R841" s="47">
        <f>IF(S840&lt;1,0,-'New Lease Yearly'!$K$4/'New Lease Yearly'!$L$4)</f>
        <v>0</v>
      </c>
      <c r="S841" s="47">
        <f t="shared" si="130"/>
        <v>0</v>
      </c>
      <c r="AE841"/>
      <c r="AF841" s="6"/>
    </row>
    <row r="842" spans="1:32" x14ac:dyDescent="0.25">
      <c r="A842" s="53">
        <f t="shared" si="131"/>
        <v>826</v>
      </c>
      <c r="B842" s="29">
        <f t="shared" si="125"/>
        <v>0</v>
      </c>
      <c r="C842" s="9" t="str">
        <f>IF(D842=0,"-",IF('New Lease Yearly'!$H$4="Yearly",EDATE(C841,12),IF('New Lease Yearly'!$H$4="Quarterly",EDATE(C841,3),EDATE(C841,1))))</f>
        <v>-</v>
      </c>
      <c r="D842" s="54">
        <f>IF(A842&gt;'New Lease Yearly'!$E$4,0,'New Lease Yearly'!$G$4)*((1+$M$4)^(((((IF($H$4="Yearly",ROUNDDOWN(IF(A842-($N$4)&lt;0,0,((A842-($N$4)/(($N$4))))/($N$4)),0),IF($H$4="Monthly",ROUNDDOWN(IF(A842-($N$4*12)&lt;0,0,((A842-(12*$N$4)/((12*$N$4))))/($N$4*12)),0),ROUNDDOWN(IF(A842-($N$4*4)&lt;0,0,((A842-(4*$N$4)/((4*$N$4))))/($N$4*4)),0)))))))))+(IF(A842=$E$4,$J$4,0))</f>
        <v>0</v>
      </c>
      <c r="E842" s="49">
        <f>IF(D842=0,0,1/((1+IF('New Lease Yearly'!$H$4="Yearly",'New Lease Yearly'!$D$4,IF('New Lease Yearly'!$H$4="Quarterly",'New Lease Yearly'!$D$4/4,'New Lease Yearly'!$D$4/12)))^IF($E$17=1,A841,A842)))</f>
        <v>0</v>
      </c>
      <c r="F842" s="55">
        <f t="shared" si="126"/>
        <v>0</v>
      </c>
      <c r="G842" s="56"/>
      <c r="H842" s="38">
        <f t="shared" si="132"/>
        <v>826</v>
      </c>
      <c r="I842" s="9" t="str">
        <f t="shared" si="127"/>
        <v>-</v>
      </c>
      <c r="J842" s="47">
        <f>IF(H842&gt;'New Lease Yearly'!$E$4,0,M841)</f>
        <v>0</v>
      </c>
      <c r="K842" s="47">
        <f>IF(IF('New Lease Yearly'!$H$4="Yearly",J842*'New Lease Yearly'!$D$4,IF('New Lease Yearly'!$H$4="Quarterly",J842*('New Lease Yearly'!$D$4/4),J842*'New Lease Yearly'!$D$4/12))&gt;0,IF('New Lease Yearly'!$H$4="Yearly",J842*'New Lease Yearly'!$D$4,IF('New Lease Yearly'!$H$4="Quarterly",J842*('New Lease Yearly'!$D$4/4),J842*'New Lease Yearly'!$D$4/12)),-L842-J842)</f>
        <v>0</v>
      </c>
      <c r="L842" s="47">
        <f t="shared" si="128"/>
        <v>0</v>
      </c>
      <c r="M842" s="47">
        <f t="shared" si="129"/>
        <v>0</v>
      </c>
      <c r="N842" s="57"/>
      <c r="O842" s="38">
        <v>237</v>
      </c>
      <c r="P842" s="58">
        <f t="shared" si="133"/>
        <v>345157</v>
      </c>
      <c r="Q842" s="47">
        <f t="shared" si="134"/>
        <v>0</v>
      </c>
      <c r="R842" s="47">
        <f>IF(S841&lt;1,0,-'New Lease Yearly'!$K$4/'New Lease Yearly'!$L$4)</f>
        <v>0</v>
      </c>
      <c r="S842" s="47">
        <f t="shared" si="130"/>
        <v>0</v>
      </c>
      <c r="AE842"/>
      <c r="AF842" s="6"/>
    </row>
    <row r="843" spans="1:32" x14ac:dyDescent="0.25">
      <c r="A843" s="53">
        <f t="shared" si="131"/>
        <v>827</v>
      </c>
      <c r="B843" s="29">
        <f t="shared" si="125"/>
        <v>0</v>
      </c>
      <c r="C843" s="9" t="str">
        <f>IF(D843=0,"-",IF('New Lease Yearly'!$H$4="Yearly",EDATE(C842,12),IF('New Lease Yearly'!$H$4="Quarterly",EDATE(C842,3),EDATE(C842,1))))</f>
        <v>-</v>
      </c>
      <c r="D843" s="54">
        <f>IF(A843&gt;'New Lease Yearly'!$E$4,0,'New Lease Yearly'!$G$4)*((1+$M$4)^(((((IF($H$4="Yearly",ROUNDDOWN(IF(A843-($N$4)&lt;0,0,((A843-($N$4)/(($N$4))))/($N$4)),0),IF($H$4="Monthly",ROUNDDOWN(IF(A843-($N$4*12)&lt;0,0,((A843-(12*$N$4)/((12*$N$4))))/($N$4*12)),0),ROUNDDOWN(IF(A843-($N$4*4)&lt;0,0,((A843-(4*$N$4)/((4*$N$4))))/($N$4*4)),0)))))))))+(IF(A843=$E$4,$J$4,0))</f>
        <v>0</v>
      </c>
      <c r="E843" s="49">
        <f>IF(D843=0,0,1/((1+IF('New Lease Yearly'!$H$4="Yearly",'New Lease Yearly'!$D$4,IF('New Lease Yearly'!$H$4="Quarterly",'New Lease Yearly'!$D$4/4,'New Lease Yearly'!$D$4/12)))^IF($E$17=1,A842,A843)))</f>
        <v>0</v>
      </c>
      <c r="F843" s="55">
        <f t="shared" si="126"/>
        <v>0</v>
      </c>
      <c r="G843" s="56"/>
      <c r="H843" s="38">
        <f t="shared" si="132"/>
        <v>827</v>
      </c>
      <c r="I843" s="9" t="str">
        <f t="shared" si="127"/>
        <v>-</v>
      </c>
      <c r="J843" s="47">
        <f>IF(H843&gt;'New Lease Yearly'!$E$4,0,M842)</f>
        <v>0</v>
      </c>
      <c r="K843" s="47">
        <f>IF(IF('New Lease Yearly'!$H$4="Yearly",J843*'New Lease Yearly'!$D$4,IF('New Lease Yearly'!$H$4="Quarterly",J843*('New Lease Yearly'!$D$4/4),J843*'New Lease Yearly'!$D$4/12))&gt;0,IF('New Lease Yearly'!$H$4="Yearly",J843*'New Lease Yearly'!$D$4,IF('New Lease Yearly'!$H$4="Quarterly",J843*('New Lease Yearly'!$D$4/4),J843*'New Lease Yearly'!$D$4/12)),-L843-J843)</f>
        <v>0</v>
      </c>
      <c r="L843" s="47">
        <f t="shared" si="128"/>
        <v>0</v>
      </c>
      <c r="M843" s="47">
        <f t="shared" si="129"/>
        <v>0</v>
      </c>
      <c r="N843" s="57"/>
      <c r="O843" s="38">
        <v>237</v>
      </c>
      <c r="P843" s="58">
        <f t="shared" si="133"/>
        <v>345522</v>
      </c>
      <c r="Q843" s="47">
        <f t="shared" si="134"/>
        <v>0</v>
      </c>
      <c r="R843" s="47">
        <f>IF(S842&lt;1,0,-'New Lease Yearly'!$K$4/'New Lease Yearly'!$L$4)</f>
        <v>0</v>
      </c>
      <c r="S843" s="47">
        <f t="shared" si="130"/>
        <v>0</v>
      </c>
      <c r="AE843"/>
      <c r="AF843" s="6"/>
    </row>
    <row r="844" spans="1:32" x14ac:dyDescent="0.25">
      <c r="A844" s="53">
        <f t="shared" si="131"/>
        <v>828</v>
      </c>
      <c r="B844" s="29">
        <f t="shared" si="125"/>
        <v>0</v>
      </c>
      <c r="C844" s="9" t="str">
        <f>IF(D844=0,"-",IF('New Lease Yearly'!$H$4="Yearly",EDATE(C843,12),IF('New Lease Yearly'!$H$4="Quarterly",EDATE(C843,3),EDATE(C843,1))))</f>
        <v>-</v>
      </c>
      <c r="D844" s="54">
        <f>IF(A844&gt;'New Lease Yearly'!$E$4,0,'New Lease Yearly'!$G$4)*((1+$M$4)^(((((IF($H$4="Yearly",ROUNDDOWN(IF(A844-($N$4)&lt;0,0,((A844-($N$4)/(($N$4))))/($N$4)),0),IF($H$4="Monthly",ROUNDDOWN(IF(A844-($N$4*12)&lt;0,0,((A844-(12*$N$4)/((12*$N$4))))/($N$4*12)),0),ROUNDDOWN(IF(A844-($N$4*4)&lt;0,0,((A844-(4*$N$4)/((4*$N$4))))/($N$4*4)),0)))))))))+(IF(A844=$E$4,$J$4,0))</f>
        <v>0</v>
      </c>
      <c r="E844" s="49">
        <f>IF(D844=0,0,1/((1+IF('New Lease Yearly'!$H$4="Yearly",'New Lease Yearly'!$D$4,IF('New Lease Yearly'!$H$4="Quarterly",'New Lease Yearly'!$D$4/4,'New Lease Yearly'!$D$4/12)))^IF($E$17=1,A843,A844)))</f>
        <v>0</v>
      </c>
      <c r="F844" s="55">
        <f t="shared" si="126"/>
        <v>0</v>
      </c>
      <c r="G844" s="56"/>
      <c r="H844" s="38">
        <f t="shared" si="132"/>
        <v>828</v>
      </c>
      <c r="I844" s="9" t="str">
        <f t="shared" si="127"/>
        <v>-</v>
      </c>
      <c r="J844" s="47">
        <f>IF(H844&gt;'New Lease Yearly'!$E$4,0,M843)</f>
        <v>0</v>
      </c>
      <c r="K844" s="47">
        <f>IF(IF('New Lease Yearly'!$H$4="Yearly",J844*'New Lease Yearly'!$D$4,IF('New Lease Yearly'!$H$4="Quarterly",J844*('New Lease Yearly'!$D$4/4),J844*'New Lease Yearly'!$D$4/12))&gt;0,IF('New Lease Yearly'!$H$4="Yearly",J844*'New Lease Yearly'!$D$4,IF('New Lease Yearly'!$H$4="Quarterly",J844*('New Lease Yearly'!$D$4/4),J844*'New Lease Yearly'!$D$4/12)),-L844-J844)</f>
        <v>0</v>
      </c>
      <c r="L844" s="47">
        <f t="shared" si="128"/>
        <v>0</v>
      </c>
      <c r="M844" s="47">
        <f t="shared" si="129"/>
        <v>0</v>
      </c>
      <c r="N844" s="57"/>
      <c r="O844" s="38">
        <v>237</v>
      </c>
      <c r="P844" s="58">
        <f t="shared" si="133"/>
        <v>345887</v>
      </c>
      <c r="Q844" s="47">
        <f t="shared" si="134"/>
        <v>0</v>
      </c>
      <c r="R844" s="47">
        <f>IF(S843&lt;1,0,-'New Lease Yearly'!$K$4/'New Lease Yearly'!$L$4)</f>
        <v>0</v>
      </c>
      <c r="S844" s="47">
        <f t="shared" si="130"/>
        <v>0</v>
      </c>
      <c r="AE844"/>
      <c r="AF844" s="6"/>
    </row>
    <row r="845" spans="1:32" x14ac:dyDescent="0.25">
      <c r="A845" s="53">
        <f t="shared" si="131"/>
        <v>829</v>
      </c>
      <c r="B845" s="29">
        <f t="shared" si="125"/>
        <v>0</v>
      </c>
      <c r="C845" s="9" t="str">
        <f>IF(D845=0,"-",IF('New Lease Yearly'!$H$4="Yearly",EDATE(C844,12),IF('New Lease Yearly'!$H$4="Quarterly",EDATE(C844,3),EDATE(C844,1))))</f>
        <v>-</v>
      </c>
      <c r="D845" s="54">
        <f>IF(A845&gt;'New Lease Yearly'!$E$4,0,'New Lease Yearly'!$G$4)*((1+$M$4)^(((((IF($H$4="Yearly",ROUNDDOWN(IF(A845-($N$4)&lt;0,0,((A845-($N$4)/(($N$4))))/($N$4)),0),IF($H$4="Monthly",ROUNDDOWN(IF(A845-($N$4*12)&lt;0,0,((A845-(12*$N$4)/((12*$N$4))))/($N$4*12)),0),ROUNDDOWN(IF(A845-($N$4*4)&lt;0,0,((A845-(4*$N$4)/((4*$N$4))))/($N$4*4)),0)))))))))+(IF(A845=$E$4,$J$4,0))</f>
        <v>0</v>
      </c>
      <c r="E845" s="49">
        <f>IF(D845=0,0,1/((1+IF('New Lease Yearly'!$H$4="Yearly",'New Lease Yearly'!$D$4,IF('New Lease Yearly'!$H$4="Quarterly",'New Lease Yearly'!$D$4/4,'New Lease Yearly'!$D$4/12)))^IF($E$17=1,A844,A845)))</f>
        <v>0</v>
      </c>
      <c r="F845" s="55">
        <f t="shared" si="126"/>
        <v>0</v>
      </c>
      <c r="G845" s="56"/>
      <c r="H845" s="38">
        <f t="shared" si="132"/>
        <v>829</v>
      </c>
      <c r="I845" s="9" t="str">
        <f t="shared" si="127"/>
        <v>-</v>
      </c>
      <c r="J845" s="47">
        <f>IF(H845&gt;'New Lease Yearly'!$E$4,0,M844)</f>
        <v>0</v>
      </c>
      <c r="K845" s="47">
        <f>IF(IF('New Lease Yearly'!$H$4="Yearly",J845*'New Lease Yearly'!$D$4,IF('New Lease Yearly'!$H$4="Quarterly",J845*('New Lease Yearly'!$D$4/4),J845*'New Lease Yearly'!$D$4/12))&gt;0,IF('New Lease Yearly'!$H$4="Yearly",J845*'New Lease Yearly'!$D$4,IF('New Lease Yearly'!$H$4="Quarterly",J845*('New Lease Yearly'!$D$4/4),J845*'New Lease Yearly'!$D$4/12)),-L845-J845)</f>
        <v>0</v>
      </c>
      <c r="L845" s="47">
        <f t="shared" si="128"/>
        <v>0</v>
      </c>
      <c r="M845" s="47">
        <f t="shared" si="129"/>
        <v>0</v>
      </c>
      <c r="N845" s="57"/>
      <c r="O845" s="38">
        <v>237</v>
      </c>
      <c r="P845" s="58">
        <f t="shared" si="133"/>
        <v>346252</v>
      </c>
      <c r="Q845" s="47">
        <f t="shared" si="134"/>
        <v>0</v>
      </c>
      <c r="R845" s="47">
        <f>IF(S844&lt;1,0,-'New Lease Yearly'!$K$4/'New Lease Yearly'!$L$4)</f>
        <v>0</v>
      </c>
      <c r="S845" s="47">
        <f t="shared" si="130"/>
        <v>0</v>
      </c>
      <c r="AE845"/>
      <c r="AF845" s="6"/>
    </row>
    <row r="846" spans="1:32" x14ac:dyDescent="0.25">
      <c r="A846" s="53">
        <f t="shared" si="131"/>
        <v>830</v>
      </c>
      <c r="B846" s="29">
        <f t="shared" si="125"/>
        <v>0</v>
      </c>
      <c r="C846" s="9" t="str">
        <f>IF(D846=0,"-",IF('New Lease Yearly'!$H$4="Yearly",EDATE(C845,12),IF('New Lease Yearly'!$H$4="Quarterly",EDATE(C845,3),EDATE(C845,1))))</f>
        <v>-</v>
      </c>
      <c r="D846" s="54">
        <f>IF(A846&gt;'New Lease Yearly'!$E$4,0,'New Lease Yearly'!$G$4)*((1+$M$4)^(((((IF($H$4="Yearly",ROUNDDOWN(IF(A846-($N$4)&lt;0,0,((A846-($N$4)/(($N$4))))/($N$4)),0),IF($H$4="Monthly",ROUNDDOWN(IF(A846-($N$4*12)&lt;0,0,((A846-(12*$N$4)/((12*$N$4))))/($N$4*12)),0),ROUNDDOWN(IF(A846-($N$4*4)&lt;0,0,((A846-(4*$N$4)/((4*$N$4))))/($N$4*4)),0)))))))))+(IF(A846=$E$4,$J$4,0))</f>
        <v>0</v>
      </c>
      <c r="E846" s="49">
        <f>IF(D846=0,0,1/((1+IF('New Lease Yearly'!$H$4="Yearly",'New Lease Yearly'!$D$4,IF('New Lease Yearly'!$H$4="Quarterly",'New Lease Yearly'!$D$4/4,'New Lease Yearly'!$D$4/12)))^IF($E$17=1,A845,A846)))</f>
        <v>0</v>
      </c>
      <c r="F846" s="55">
        <f t="shared" si="126"/>
        <v>0</v>
      </c>
      <c r="G846" s="56"/>
      <c r="H846" s="38">
        <f t="shared" si="132"/>
        <v>830</v>
      </c>
      <c r="I846" s="9" t="str">
        <f t="shared" si="127"/>
        <v>-</v>
      </c>
      <c r="J846" s="47">
        <f>IF(H846&gt;'New Lease Yearly'!$E$4,0,M845)</f>
        <v>0</v>
      </c>
      <c r="K846" s="47">
        <f>IF(IF('New Lease Yearly'!$H$4="Yearly",J846*'New Lease Yearly'!$D$4,IF('New Lease Yearly'!$H$4="Quarterly",J846*('New Lease Yearly'!$D$4/4),J846*'New Lease Yearly'!$D$4/12))&gt;0,IF('New Lease Yearly'!$H$4="Yearly",J846*'New Lease Yearly'!$D$4,IF('New Lease Yearly'!$H$4="Quarterly",J846*('New Lease Yearly'!$D$4/4),J846*'New Lease Yearly'!$D$4/12)),-L846-J846)</f>
        <v>0</v>
      </c>
      <c r="L846" s="47">
        <f t="shared" si="128"/>
        <v>0</v>
      </c>
      <c r="M846" s="47">
        <f t="shared" si="129"/>
        <v>0</v>
      </c>
      <c r="N846" s="57"/>
      <c r="O846" s="38">
        <v>237</v>
      </c>
      <c r="P846" s="58">
        <f t="shared" si="133"/>
        <v>346618</v>
      </c>
      <c r="Q846" s="47">
        <f t="shared" si="134"/>
        <v>0</v>
      </c>
      <c r="R846" s="47">
        <f>IF(S845&lt;1,0,-'New Lease Yearly'!$K$4/'New Lease Yearly'!$L$4)</f>
        <v>0</v>
      </c>
      <c r="S846" s="47">
        <f t="shared" si="130"/>
        <v>0</v>
      </c>
      <c r="AE846"/>
      <c r="AF846" s="6"/>
    </row>
    <row r="847" spans="1:32" x14ac:dyDescent="0.25">
      <c r="A847" s="53">
        <f t="shared" si="131"/>
        <v>831</v>
      </c>
      <c r="B847" s="29">
        <f t="shared" si="125"/>
        <v>0</v>
      </c>
      <c r="C847" s="9" t="str">
        <f>IF(D847=0,"-",IF('New Lease Yearly'!$H$4="Yearly",EDATE(C846,12),IF('New Lease Yearly'!$H$4="Quarterly",EDATE(C846,3),EDATE(C846,1))))</f>
        <v>-</v>
      </c>
      <c r="D847" s="54">
        <f>IF(A847&gt;'New Lease Yearly'!$E$4,0,'New Lease Yearly'!$G$4)*((1+$M$4)^(((((IF($H$4="Yearly",ROUNDDOWN(IF(A847-($N$4)&lt;0,0,((A847-($N$4)/(($N$4))))/($N$4)),0),IF($H$4="Monthly",ROUNDDOWN(IF(A847-($N$4*12)&lt;0,0,((A847-(12*$N$4)/((12*$N$4))))/($N$4*12)),0),ROUNDDOWN(IF(A847-($N$4*4)&lt;0,0,((A847-(4*$N$4)/((4*$N$4))))/($N$4*4)),0)))))))))+(IF(A847=$E$4,$J$4,0))</f>
        <v>0</v>
      </c>
      <c r="E847" s="49">
        <f>IF(D847=0,0,1/((1+IF('New Lease Yearly'!$H$4="Yearly",'New Lease Yearly'!$D$4,IF('New Lease Yearly'!$H$4="Quarterly",'New Lease Yearly'!$D$4/4,'New Lease Yearly'!$D$4/12)))^IF($E$17=1,A846,A847)))</f>
        <v>0</v>
      </c>
      <c r="F847" s="55">
        <f t="shared" si="126"/>
        <v>0</v>
      </c>
      <c r="G847" s="56"/>
      <c r="H847" s="38">
        <f t="shared" si="132"/>
        <v>831</v>
      </c>
      <c r="I847" s="9" t="str">
        <f t="shared" si="127"/>
        <v>-</v>
      </c>
      <c r="J847" s="47">
        <f>IF(H847&gt;'New Lease Yearly'!$E$4,0,M846)</f>
        <v>0</v>
      </c>
      <c r="K847" s="47">
        <f>IF(IF('New Lease Yearly'!$H$4="Yearly",J847*'New Lease Yearly'!$D$4,IF('New Lease Yearly'!$H$4="Quarterly",J847*('New Lease Yearly'!$D$4/4),J847*'New Lease Yearly'!$D$4/12))&gt;0,IF('New Lease Yearly'!$H$4="Yearly",J847*'New Lease Yearly'!$D$4,IF('New Lease Yearly'!$H$4="Quarterly",J847*('New Lease Yearly'!$D$4/4),J847*'New Lease Yearly'!$D$4/12)),-L847-J847)</f>
        <v>0</v>
      </c>
      <c r="L847" s="47">
        <f t="shared" si="128"/>
        <v>0</v>
      </c>
      <c r="M847" s="47">
        <f t="shared" si="129"/>
        <v>0</v>
      </c>
      <c r="N847" s="57"/>
      <c r="O847" s="38">
        <v>237</v>
      </c>
      <c r="P847" s="58">
        <f t="shared" si="133"/>
        <v>346983</v>
      </c>
      <c r="Q847" s="47">
        <f t="shared" si="134"/>
        <v>0</v>
      </c>
      <c r="R847" s="47">
        <f>IF(S846&lt;1,0,-'New Lease Yearly'!$K$4/'New Lease Yearly'!$L$4)</f>
        <v>0</v>
      </c>
      <c r="S847" s="47">
        <f t="shared" si="130"/>
        <v>0</v>
      </c>
      <c r="AE847"/>
      <c r="AF847" s="6"/>
    </row>
    <row r="848" spans="1:32" x14ac:dyDescent="0.25">
      <c r="A848" s="53">
        <f t="shared" si="131"/>
        <v>832</v>
      </c>
      <c r="B848" s="29">
        <f t="shared" si="125"/>
        <v>0</v>
      </c>
      <c r="C848" s="9" t="str">
        <f>IF(D848=0,"-",IF('New Lease Yearly'!$H$4="Yearly",EDATE(C847,12),IF('New Lease Yearly'!$H$4="Quarterly",EDATE(C847,3),EDATE(C847,1))))</f>
        <v>-</v>
      </c>
      <c r="D848" s="54">
        <f>IF(A848&gt;'New Lease Yearly'!$E$4,0,'New Lease Yearly'!$G$4)*((1+$M$4)^(((((IF($H$4="Yearly",ROUNDDOWN(IF(A848-($N$4)&lt;0,0,((A848-($N$4)/(($N$4))))/($N$4)),0),IF($H$4="Monthly",ROUNDDOWN(IF(A848-($N$4*12)&lt;0,0,((A848-(12*$N$4)/((12*$N$4))))/($N$4*12)),0),ROUNDDOWN(IF(A848-($N$4*4)&lt;0,0,((A848-(4*$N$4)/((4*$N$4))))/($N$4*4)),0)))))))))+(IF(A848=$E$4,$J$4,0))</f>
        <v>0</v>
      </c>
      <c r="E848" s="49">
        <f>IF(D848=0,0,1/((1+IF('New Lease Yearly'!$H$4="Yearly",'New Lease Yearly'!$D$4,IF('New Lease Yearly'!$H$4="Quarterly",'New Lease Yearly'!$D$4/4,'New Lease Yearly'!$D$4/12)))^IF($E$17=1,A847,A848)))</f>
        <v>0</v>
      </c>
      <c r="F848" s="55">
        <f t="shared" si="126"/>
        <v>0</v>
      </c>
      <c r="G848" s="56"/>
      <c r="H848" s="38">
        <f t="shared" si="132"/>
        <v>832</v>
      </c>
      <c r="I848" s="9" t="str">
        <f t="shared" si="127"/>
        <v>-</v>
      </c>
      <c r="J848" s="47">
        <f>IF(H848&gt;'New Lease Yearly'!$E$4,0,M847)</f>
        <v>0</v>
      </c>
      <c r="K848" s="47">
        <f>IF(IF('New Lease Yearly'!$H$4="Yearly",J848*'New Lease Yearly'!$D$4,IF('New Lease Yearly'!$H$4="Quarterly",J848*('New Lease Yearly'!$D$4/4),J848*'New Lease Yearly'!$D$4/12))&gt;0,IF('New Lease Yearly'!$H$4="Yearly",J848*'New Lease Yearly'!$D$4,IF('New Lease Yearly'!$H$4="Quarterly",J848*('New Lease Yearly'!$D$4/4),J848*'New Lease Yearly'!$D$4/12)),-L848-J848)</f>
        <v>0</v>
      </c>
      <c r="L848" s="47">
        <f t="shared" si="128"/>
        <v>0</v>
      </c>
      <c r="M848" s="47">
        <f t="shared" si="129"/>
        <v>0</v>
      </c>
      <c r="N848" s="57"/>
      <c r="O848" s="38">
        <v>237</v>
      </c>
      <c r="P848" s="58">
        <f t="shared" si="133"/>
        <v>347348</v>
      </c>
      <c r="Q848" s="47">
        <f t="shared" si="134"/>
        <v>0</v>
      </c>
      <c r="R848" s="47">
        <f>IF(S847&lt;1,0,-'New Lease Yearly'!$K$4/'New Lease Yearly'!$L$4)</f>
        <v>0</v>
      </c>
      <c r="S848" s="47">
        <f t="shared" si="130"/>
        <v>0</v>
      </c>
      <c r="AE848"/>
      <c r="AF848" s="6"/>
    </row>
    <row r="849" spans="1:32" x14ac:dyDescent="0.25">
      <c r="A849" s="53">
        <f t="shared" si="131"/>
        <v>833</v>
      </c>
      <c r="B849" s="29">
        <f t="shared" ref="B849:B912" si="135">IF(C849="-",0,YEAR(C849))</f>
        <v>0</v>
      </c>
      <c r="C849" s="9" t="str">
        <f>IF(D849=0,"-",IF('New Lease Yearly'!$H$4="Yearly",EDATE(C848,12),IF('New Lease Yearly'!$H$4="Quarterly",EDATE(C848,3),EDATE(C848,1))))</f>
        <v>-</v>
      </c>
      <c r="D849" s="54">
        <f>IF(A849&gt;'New Lease Yearly'!$E$4,0,'New Lease Yearly'!$G$4)*((1+$M$4)^(((((IF($H$4="Yearly",ROUNDDOWN(IF(A849-($N$4)&lt;0,0,((A849-($N$4)/(($N$4))))/($N$4)),0),IF($H$4="Monthly",ROUNDDOWN(IF(A849-($N$4*12)&lt;0,0,((A849-(12*$N$4)/((12*$N$4))))/($N$4*12)),0),ROUNDDOWN(IF(A849-($N$4*4)&lt;0,0,((A849-(4*$N$4)/((4*$N$4))))/($N$4*4)),0)))))))))+(IF(A849=$E$4,$J$4,0))</f>
        <v>0</v>
      </c>
      <c r="E849" s="49">
        <f>IF(D849=0,0,1/((1+IF('New Lease Yearly'!$H$4="Yearly",'New Lease Yearly'!$D$4,IF('New Lease Yearly'!$H$4="Quarterly",'New Lease Yearly'!$D$4/4,'New Lease Yearly'!$D$4/12)))^IF($E$17=1,A848,A849)))</f>
        <v>0</v>
      </c>
      <c r="F849" s="55">
        <f t="shared" ref="F849:F912" si="136">D849*E849</f>
        <v>0</v>
      </c>
      <c r="G849" s="56"/>
      <c r="H849" s="38">
        <f t="shared" si="132"/>
        <v>833</v>
      </c>
      <c r="I849" s="9" t="str">
        <f t="shared" ref="I849:I912" si="137">C849</f>
        <v>-</v>
      </c>
      <c r="J849" s="47">
        <f>IF(H849&gt;'New Lease Yearly'!$E$4,0,M848)</f>
        <v>0</v>
      </c>
      <c r="K849" s="47">
        <f>IF(IF('New Lease Yearly'!$H$4="Yearly",J849*'New Lease Yearly'!$D$4,IF('New Lease Yearly'!$H$4="Quarterly",J849*('New Lease Yearly'!$D$4/4),J849*'New Lease Yearly'!$D$4/12))&gt;0,IF('New Lease Yearly'!$H$4="Yearly",J849*'New Lease Yearly'!$D$4,IF('New Lease Yearly'!$H$4="Quarterly",J849*('New Lease Yearly'!$D$4/4),J849*'New Lease Yearly'!$D$4/12)),-L849-J849)</f>
        <v>0</v>
      </c>
      <c r="L849" s="47">
        <f t="shared" si="128"/>
        <v>0</v>
      </c>
      <c r="M849" s="47">
        <f t="shared" si="129"/>
        <v>0</v>
      </c>
      <c r="N849" s="57"/>
      <c r="O849" s="38">
        <v>237</v>
      </c>
      <c r="P849" s="58">
        <f t="shared" si="133"/>
        <v>347713</v>
      </c>
      <c r="Q849" s="47">
        <f t="shared" si="134"/>
        <v>0</v>
      </c>
      <c r="R849" s="47">
        <f>IF(S848&lt;1,0,-'New Lease Yearly'!$K$4/'New Lease Yearly'!$L$4)</f>
        <v>0</v>
      </c>
      <c r="S849" s="47">
        <f t="shared" si="130"/>
        <v>0</v>
      </c>
      <c r="AE849"/>
      <c r="AF849" s="6"/>
    </row>
    <row r="850" spans="1:32" x14ac:dyDescent="0.25">
      <c r="A850" s="53">
        <f t="shared" si="131"/>
        <v>834</v>
      </c>
      <c r="B850" s="29">
        <f t="shared" si="135"/>
        <v>0</v>
      </c>
      <c r="C850" s="9" t="str">
        <f>IF(D850=0,"-",IF('New Lease Yearly'!$H$4="Yearly",EDATE(C849,12),IF('New Lease Yearly'!$H$4="Quarterly",EDATE(C849,3),EDATE(C849,1))))</f>
        <v>-</v>
      </c>
      <c r="D850" s="54">
        <f>IF(A850&gt;'New Lease Yearly'!$E$4,0,'New Lease Yearly'!$G$4)*((1+$M$4)^(((((IF($H$4="Yearly",ROUNDDOWN(IF(A850-($N$4)&lt;0,0,((A850-($N$4)/(($N$4))))/($N$4)),0),IF($H$4="Monthly",ROUNDDOWN(IF(A850-($N$4*12)&lt;0,0,((A850-(12*$N$4)/((12*$N$4))))/($N$4*12)),0),ROUNDDOWN(IF(A850-($N$4*4)&lt;0,0,((A850-(4*$N$4)/((4*$N$4))))/($N$4*4)),0)))))))))+(IF(A850=$E$4,$J$4,0))</f>
        <v>0</v>
      </c>
      <c r="E850" s="49">
        <f>IF(D850=0,0,1/((1+IF('New Lease Yearly'!$H$4="Yearly",'New Lease Yearly'!$D$4,IF('New Lease Yearly'!$H$4="Quarterly",'New Lease Yearly'!$D$4/4,'New Lease Yearly'!$D$4/12)))^IF($E$17=1,A849,A850)))</f>
        <v>0</v>
      </c>
      <c r="F850" s="55">
        <f t="shared" si="136"/>
        <v>0</v>
      </c>
      <c r="G850" s="56"/>
      <c r="H850" s="38">
        <f t="shared" si="132"/>
        <v>834</v>
      </c>
      <c r="I850" s="9" t="str">
        <f t="shared" si="137"/>
        <v>-</v>
      </c>
      <c r="J850" s="47">
        <f>IF(H850&gt;'New Lease Yearly'!$E$4,0,M849)</f>
        <v>0</v>
      </c>
      <c r="K850" s="47">
        <f>IF(IF('New Lease Yearly'!$H$4="Yearly",J850*'New Lease Yearly'!$D$4,IF('New Lease Yearly'!$H$4="Quarterly",J850*('New Lease Yearly'!$D$4/4),J850*'New Lease Yearly'!$D$4/12))&gt;0,IF('New Lease Yearly'!$H$4="Yearly",J850*'New Lease Yearly'!$D$4,IF('New Lease Yearly'!$H$4="Quarterly",J850*('New Lease Yearly'!$D$4/4),J850*'New Lease Yearly'!$D$4/12)),-L850-J850)</f>
        <v>0</v>
      </c>
      <c r="L850" s="47">
        <f t="shared" ref="L850:L913" si="138">D850</f>
        <v>0</v>
      </c>
      <c r="M850" s="47">
        <f t="shared" ref="M850:M913" si="139">J850+K850-L850</f>
        <v>0</v>
      </c>
      <c r="N850" s="57"/>
      <c r="O850" s="38">
        <v>237</v>
      </c>
      <c r="P850" s="58">
        <f t="shared" si="133"/>
        <v>348079</v>
      </c>
      <c r="Q850" s="47">
        <f t="shared" si="134"/>
        <v>0</v>
      </c>
      <c r="R850" s="47">
        <f>IF(S849&lt;1,0,-'New Lease Yearly'!$K$4/'New Lease Yearly'!$L$4)</f>
        <v>0</v>
      </c>
      <c r="S850" s="47">
        <f t="shared" ref="S850:S913" si="140">IF(S849&lt;1,0,SUM(Q850:R850))</f>
        <v>0</v>
      </c>
      <c r="AE850"/>
      <c r="AF850" s="6"/>
    </row>
    <row r="851" spans="1:32" x14ac:dyDescent="0.25">
      <c r="A851" s="53">
        <f t="shared" ref="A851:A914" si="141">A850+1</f>
        <v>835</v>
      </c>
      <c r="B851" s="29">
        <f t="shared" si="135"/>
        <v>0</v>
      </c>
      <c r="C851" s="9" t="str">
        <f>IF(D851=0,"-",IF('New Lease Yearly'!$H$4="Yearly",EDATE(C850,12),IF('New Lease Yearly'!$H$4="Quarterly",EDATE(C850,3),EDATE(C850,1))))</f>
        <v>-</v>
      </c>
      <c r="D851" s="54">
        <f>IF(A851&gt;'New Lease Yearly'!$E$4,0,'New Lease Yearly'!$G$4)*((1+$M$4)^(((((IF($H$4="Yearly",ROUNDDOWN(IF(A851-($N$4)&lt;0,0,((A851-($N$4)/(($N$4))))/($N$4)),0),IF($H$4="Monthly",ROUNDDOWN(IF(A851-($N$4*12)&lt;0,0,((A851-(12*$N$4)/((12*$N$4))))/($N$4*12)),0),ROUNDDOWN(IF(A851-($N$4*4)&lt;0,0,((A851-(4*$N$4)/((4*$N$4))))/($N$4*4)),0)))))))))+(IF(A851=$E$4,$J$4,0))</f>
        <v>0</v>
      </c>
      <c r="E851" s="49">
        <f>IF(D851=0,0,1/((1+IF('New Lease Yearly'!$H$4="Yearly",'New Lease Yearly'!$D$4,IF('New Lease Yearly'!$H$4="Quarterly",'New Lease Yearly'!$D$4/4,'New Lease Yearly'!$D$4/12)))^IF($E$17=1,A850,A851)))</f>
        <v>0</v>
      </c>
      <c r="F851" s="55">
        <f t="shared" si="136"/>
        <v>0</v>
      </c>
      <c r="G851" s="56"/>
      <c r="H851" s="38">
        <f t="shared" ref="H851:H914" si="142">H850+1</f>
        <v>835</v>
      </c>
      <c r="I851" s="9" t="str">
        <f t="shared" si="137"/>
        <v>-</v>
      </c>
      <c r="J851" s="47">
        <f>IF(H851&gt;'New Lease Yearly'!$E$4,0,M850)</f>
        <v>0</v>
      </c>
      <c r="K851" s="47">
        <f>IF(IF('New Lease Yearly'!$H$4="Yearly",J851*'New Lease Yearly'!$D$4,IF('New Lease Yearly'!$H$4="Quarterly",J851*('New Lease Yearly'!$D$4/4),J851*'New Lease Yearly'!$D$4/12))&gt;0,IF('New Lease Yearly'!$H$4="Yearly",J851*'New Lease Yearly'!$D$4,IF('New Lease Yearly'!$H$4="Quarterly",J851*('New Lease Yearly'!$D$4/4),J851*'New Lease Yearly'!$D$4/12)),-L851-J851)</f>
        <v>0</v>
      </c>
      <c r="L851" s="47">
        <f t="shared" si="138"/>
        <v>0</v>
      </c>
      <c r="M851" s="47">
        <f t="shared" si="139"/>
        <v>0</v>
      </c>
      <c r="N851" s="57"/>
      <c r="O851" s="38">
        <v>237</v>
      </c>
      <c r="P851" s="58">
        <f t="shared" ref="P851:P914" si="143">DATE(YEAR(P850)+1,MONTH(P850),DAY(P850))</f>
        <v>348444</v>
      </c>
      <c r="Q851" s="47">
        <f t="shared" ref="Q851:Q914" si="144">S850</f>
        <v>0</v>
      </c>
      <c r="R851" s="47">
        <f>IF(S850&lt;1,0,-'New Lease Yearly'!$K$4/'New Lease Yearly'!$L$4)</f>
        <v>0</v>
      </c>
      <c r="S851" s="47">
        <f t="shared" si="140"/>
        <v>0</v>
      </c>
      <c r="AE851"/>
      <c r="AF851" s="6"/>
    </row>
    <row r="852" spans="1:32" x14ac:dyDescent="0.25">
      <c r="A852" s="53">
        <f t="shared" si="141"/>
        <v>836</v>
      </c>
      <c r="B852" s="29">
        <f t="shared" si="135"/>
        <v>0</v>
      </c>
      <c r="C852" s="9" t="str">
        <f>IF(D852=0,"-",IF('New Lease Yearly'!$H$4="Yearly",EDATE(C851,12),IF('New Lease Yearly'!$H$4="Quarterly",EDATE(C851,3),EDATE(C851,1))))</f>
        <v>-</v>
      </c>
      <c r="D852" s="54">
        <f>IF(A852&gt;'New Lease Yearly'!$E$4,0,'New Lease Yearly'!$G$4)*((1+$M$4)^(((((IF($H$4="Yearly",ROUNDDOWN(IF(A852-($N$4)&lt;0,0,((A852-($N$4)/(($N$4))))/($N$4)),0),IF($H$4="Monthly",ROUNDDOWN(IF(A852-($N$4*12)&lt;0,0,((A852-(12*$N$4)/((12*$N$4))))/($N$4*12)),0),ROUNDDOWN(IF(A852-($N$4*4)&lt;0,0,((A852-(4*$N$4)/((4*$N$4))))/($N$4*4)),0)))))))))+(IF(A852=$E$4,$J$4,0))</f>
        <v>0</v>
      </c>
      <c r="E852" s="49">
        <f>IF(D852=0,0,1/((1+IF('New Lease Yearly'!$H$4="Yearly",'New Lease Yearly'!$D$4,IF('New Lease Yearly'!$H$4="Quarterly",'New Lease Yearly'!$D$4/4,'New Lease Yearly'!$D$4/12)))^IF($E$17=1,A851,A852)))</f>
        <v>0</v>
      </c>
      <c r="F852" s="55">
        <f t="shared" si="136"/>
        <v>0</v>
      </c>
      <c r="G852" s="56"/>
      <c r="H852" s="38">
        <f t="shared" si="142"/>
        <v>836</v>
      </c>
      <c r="I852" s="9" t="str">
        <f t="shared" si="137"/>
        <v>-</v>
      </c>
      <c r="J852" s="47">
        <f>IF(H852&gt;'New Lease Yearly'!$E$4,0,M851)</f>
        <v>0</v>
      </c>
      <c r="K852" s="47">
        <f>IF(IF('New Lease Yearly'!$H$4="Yearly",J852*'New Lease Yearly'!$D$4,IF('New Lease Yearly'!$H$4="Quarterly",J852*('New Lease Yearly'!$D$4/4),J852*'New Lease Yearly'!$D$4/12))&gt;0,IF('New Lease Yearly'!$H$4="Yearly",J852*'New Lease Yearly'!$D$4,IF('New Lease Yearly'!$H$4="Quarterly",J852*('New Lease Yearly'!$D$4/4),J852*'New Lease Yearly'!$D$4/12)),-L852-J852)</f>
        <v>0</v>
      </c>
      <c r="L852" s="47">
        <f t="shared" si="138"/>
        <v>0</v>
      </c>
      <c r="M852" s="47">
        <f t="shared" si="139"/>
        <v>0</v>
      </c>
      <c r="N852" s="57"/>
      <c r="O852" s="38">
        <v>237</v>
      </c>
      <c r="P852" s="58">
        <f t="shared" si="143"/>
        <v>348809</v>
      </c>
      <c r="Q852" s="47">
        <f t="shared" si="144"/>
        <v>0</v>
      </c>
      <c r="R852" s="47">
        <f>IF(S851&lt;1,0,-'New Lease Yearly'!$K$4/'New Lease Yearly'!$L$4)</f>
        <v>0</v>
      </c>
      <c r="S852" s="47">
        <f t="shared" si="140"/>
        <v>0</v>
      </c>
      <c r="AE852"/>
      <c r="AF852" s="6"/>
    </row>
    <row r="853" spans="1:32" x14ac:dyDescent="0.25">
      <c r="A853" s="53">
        <f t="shared" si="141"/>
        <v>837</v>
      </c>
      <c r="B853" s="29">
        <f t="shared" si="135"/>
        <v>0</v>
      </c>
      <c r="C853" s="9" t="str">
        <f>IF(D853=0,"-",IF('New Lease Yearly'!$H$4="Yearly",EDATE(C852,12),IF('New Lease Yearly'!$H$4="Quarterly",EDATE(C852,3),EDATE(C852,1))))</f>
        <v>-</v>
      </c>
      <c r="D853" s="54">
        <f>IF(A853&gt;'New Lease Yearly'!$E$4,0,'New Lease Yearly'!$G$4)*((1+$M$4)^(((((IF($H$4="Yearly",ROUNDDOWN(IF(A853-($N$4)&lt;0,0,((A853-($N$4)/(($N$4))))/($N$4)),0),IF($H$4="Monthly",ROUNDDOWN(IF(A853-($N$4*12)&lt;0,0,((A853-(12*$N$4)/((12*$N$4))))/($N$4*12)),0),ROUNDDOWN(IF(A853-($N$4*4)&lt;0,0,((A853-(4*$N$4)/((4*$N$4))))/($N$4*4)),0)))))))))+(IF(A853=$E$4,$J$4,0))</f>
        <v>0</v>
      </c>
      <c r="E853" s="49">
        <f>IF(D853=0,0,1/((1+IF('New Lease Yearly'!$H$4="Yearly",'New Lease Yearly'!$D$4,IF('New Lease Yearly'!$H$4="Quarterly",'New Lease Yearly'!$D$4/4,'New Lease Yearly'!$D$4/12)))^IF($E$17=1,A852,A853)))</f>
        <v>0</v>
      </c>
      <c r="F853" s="55">
        <f t="shared" si="136"/>
        <v>0</v>
      </c>
      <c r="G853" s="56"/>
      <c r="H853" s="38">
        <f t="shared" si="142"/>
        <v>837</v>
      </c>
      <c r="I853" s="9" t="str">
        <f t="shared" si="137"/>
        <v>-</v>
      </c>
      <c r="J853" s="47">
        <f>IF(H853&gt;'New Lease Yearly'!$E$4,0,M852)</f>
        <v>0</v>
      </c>
      <c r="K853" s="47">
        <f>IF(IF('New Lease Yearly'!$H$4="Yearly",J853*'New Lease Yearly'!$D$4,IF('New Lease Yearly'!$H$4="Quarterly",J853*('New Lease Yearly'!$D$4/4),J853*'New Lease Yearly'!$D$4/12))&gt;0,IF('New Lease Yearly'!$H$4="Yearly",J853*'New Lease Yearly'!$D$4,IF('New Lease Yearly'!$H$4="Quarterly",J853*('New Lease Yearly'!$D$4/4),J853*'New Lease Yearly'!$D$4/12)),-L853-J853)</f>
        <v>0</v>
      </c>
      <c r="L853" s="47">
        <f t="shared" si="138"/>
        <v>0</v>
      </c>
      <c r="M853" s="47">
        <f t="shared" si="139"/>
        <v>0</v>
      </c>
      <c r="N853" s="57"/>
      <c r="O853" s="38">
        <v>237</v>
      </c>
      <c r="P853" s="58">
        <f t="shared" si="143"/>
        <v>349174</v>
      </c>
      <c r="Q853" s="47">
        <f t="shared" si="144"/>
        <v>0</v>
      </c>
      <c r="R853" s="47">
        <f>IF(S852&lt;1,0,-'New Lease Yearly'!$K$4/'New Lease Yearly'!$L$4)</f>
        <v>0</v>
      </c>
      <c r="S853" s="47">
        <f t="shared" si="140"/>
        <v>0</v>
      </c>
      <c r="AE853"/>
      <c r="AF853" s="6"/>
    </row>
    <row r="854" spans="1:32" x14ac:dyDescent="0.25">
      <c r="A854" s="53">
        <f t="shared" si="141"/>
        <v>838</v>
      </c>
      <c r="B854" s="29">
        <f t="shared" si="135"/>
        <v>0</v>
      </c>
      <c r="C854" s="9" t="str">
        <f>IF(D854=0,"-",IF('New Lease Yearly'!$H$4="Yearly",EDATE(C853,12),IF('New Lease Yearly'!$H$4="Quarterly",EDATE(C853,3),EDATE(C853,1))))</f>
        <v>-</v>
      </c>
      <c r="D854" s="54">
        <f>IF(A854&gt;'New Lease Yearly'!$E$4,0,'New Lease Yearly'!$G$4)*((1+$M$4)^(((((IF($H$4="Yearly",ROUNDDOWN(IF(A854-($N$4)&lt;0,0,((A854-($N$4)/(($N$4))))/($N$4)),0),IF($H$4="Monthly",ROUNDDOWN(IF(A854-($N$4*12)&lt;0,0,((A854-(12*$N$4)/((12*$N$4))))/($N$4*12)),0),ROUNDDOWN(IF(A854-($N$4*4)&lt;0,0,((A854-(4*$N$4)/((4*$N$4))))/($N$4*4)),0)))))))))+(IF(A854=$E$4,$J$4,0))</f>
        <v>0</v>
      </c>
      <c r="E854" s="49">
        <f>IF(D854=0,0,1/((1+IF('New Lease Yearly'!$H$4="Yearly",'New Lease Yearly'!$D$4,IF('New Lease Yearly'!$H$4="Quarterly",'New Lease Yearly'!$D$4/4,'New Lease Yearly'!$D$4/12)))^IF($E$17=1,A853,A854)))</f>
        <v>0</v>
      </c>
      <c r="F854" s="55">
        <f t="shared" si="136"/>
        <v>0</v>
      </c>
      <c r="G854" s="56"/>
      <c r="H854" s="38">
        <f t="shared" si="142"/>
        <v>838</v>
      </c>
      <c r="I854" s="9" t="str">
        <f t="shared" si="137"/>
        <v>-</v>
      </c>
      <c r="J854" s="47">
        <f>IF(H854&gt;'New Lease Yearly'!$E$4,0,M853)</f>
        <v>0</v>
      </c>
      <c r="K854" s="47">
        <f>IF(IF('New Lease Yearly'!$H$4="Yearly",J854*'New Lease Yearly'!$D$4,IF('New Lease Yearly'!$H$4="Quarterly",J854*('New Lease Yearly'!$D$4/4),J854*'New Lease Yearly'!$D$4/12))&gt;0,IF('New Lease Yearly'!$H$4="Yearly",J854*'New Lease Yearly'!$D$4,IF('New Lease Yearly'!$H$4="Quarterly",J854*('New Lease Yearly'!$D$4/4),J854*'New Lease Yearly'!$D$4/12)),-L854-J854)</f>
        <v>0</v>
      </c>
      <c r="L854" s="47">
        <f t="shared" si="138"/>
        <v>0</v>
      </c>
      <c r="M854" s="47">
        <f t="shared" si="139"/>
        <v>0</v>
      </c>
      <c r="N854" s="57"/>
      <c r="O854" s="38">
        <v>237</v>
      </c>
      <c r="P854" s="58">
        <f t="shared" si="143"/>
        <v>349540</v>
      </c>
      <c r="Q854" s="47">
        <f t="shared" si="144"/>
        <v>0</v>
      </c>
      <c r="R854" s="47">
        <f>IF(S853&lt;1,0,-'New Lease Yearly'!$K$4/'New Lease Yearly'!$L$4)</f>
        <v>0</v>
      </c>
      <c r="S854" s="47">
        <f t="shared" si="140"/>
        <v>0</v>
      </c>
      <c r="AE854"/>
      <c r="AF854" s="6"/>
    </row>
    <row r="855" spans="1:32" x14ac:dyDescent="0.25">
      <c r="A855" s="53">
        <f t="shared" si="141"/>
        <v>839</v>
      </c>
      <c r="B855" s="29">
        <f t="shared" si="135"/>
        <v>0</v>
      </c>
      <c r="C855" s="9" t="str">
        <f>IF(D855=0,"-",IF('New Lease Yearly'!$H$4="Yearly",EDATE(C854,12),IF('New Lease Yearly'!$H$4="Quarterly",EDATE(C854,3),EDATE(C854,1))))</f>
        <v>-</v>
      </c>
      <c r="D855" s="54">
        <f>IF(A855&gt;'New Lease Yearly'!$E$4,0,'New Lease Yearly'!$G$4)*((1+$M$4)^(((((IF($H$4="Yearly",ROUNDDOWN(IF(A855-($N$4)&lt;0,0,((A855-($N$4)/(($N$4))))/($N$4)),0),IF($H$4="Monthly",ROUNDDOWN(IF(A855-($N$4*12)&lt;0,0,((A855-(12*$N$4)/((12*$N$4))))/($N$4*12)),0),ROUNDDOWN(IF(A855-($N$4*4)&lt;0,0,((A855-(4*$N$4)/((4*$N$4))))/($N$4*4)),0)))))))))+(IF(A855=$E$4,$J$4,0))</f>
        <v>0</v>
      </c>
      <c r="E855" s="49">
        <f>IF(D855=0,0,1/((1+IF('New Lease Yearly'!$H$4="Yearly",'New Lease Yearly'!$D$4,IF('New Lease Yearly'!$H$4="Quarterly",'New Lease Yearly'!$D$4/4,'New Lease Yearly'!$D$4/12)))^IF($E$17=1,A854,A855)))</f>
        <v>0</v>
      </c>
      <c r="F855" s="55">
        <f t="shared" si="136"/>
        <v>0</v>
      </c>
      <c r="G855" s="56"/>
      <c r="H855" s="38">
        <f t="shared" si="142"/>
        <v>839</v>
      </c>
      <c r="I855" s="9" t="str">
        <f t="shared" si="137"/>
        <v>-</v>
      </c>
      <c r="J855" s="47">
        <f>IF(H855&gt;'New Lease Yearly'!$E$4,0,M854)</f>
        <v>0</v>
      </c>
      <c r="K855" s="47">
        <f>IF(IF('New Lease Yearly'!$H$4="Yearly",J855*'New Lease Yearly'!$D$4,IF('New Lease Yearly'!$H$4="Quarterly",J855*('New Lease Yearly'!$D$4/4),J855*'New Lease Yearly'!$D$4/12))&gt;0,IF('New Lease Yearly'!$H$4="Yearly",J855*'New Lease Yearly'!$D$4,IF('New Lease Yearly'!$H$4="Quarterly",J855*('New Lease Yearly'!$D$4/4),J855*'New Lease Yearly'!$D$4/12)),-L855-J855)</f>
        <v>0</v>
      </c>
      <c r="L855" s="47">
        <f t="shared" si="138"/>
        <v>0</v>
      </c>
      <c r="M855" s="47">
        <f t="shared" si="139"/>
        <v>0</v>
      </c>
      <c r="N855" s="57"/>
      <c r="O855" s="38">
        <v>237</v>
      </c>
      <c r="P855" s="58">
        <f t="shared" si="143"/>
        <v>349905</v>
      </c>
      <c r="Q855" s="47">
        <f t="shared" si="144"/>
        <v>0</v>
      </c>
      <c r="R855" s="47">
        <f>IF(S854&lt;1,0,-'New Lease Yearly'!$K$4/'New Lease Yearly'!$L$4)</f>
        <v>0</v>
      </c>
      <c r="S855" s="47">
        <f t="shared" si="140"/>
        <v>0</v>
      </c>
      <c r="AE855"/>
      <c r="AF855" s="6"/>
    </row>
    <row r="856" spans="1:32" x14ac:dyDescent="0.25">
      <c r="A856" s="53">
        <f t="shared" si="141"/>
        <v>840</v>
      </c>
      <c r="B856" s="29">
        <f t="shared" si="135"/>
        <v>0</v>
      </c>
      <c r="C856" s="9" t="str">
        <f>IF(D856=0,"-",IF('New Lease Yearly'!$H$4="Yearly",EDATE(C855,12),IF('New Lease Yearly'!$H$4="Quarterly",EDATE(C855,3),EDATE(C855,1))))</f>
        <v>-</v>
      </c>
      <c r="D856" s="54">
        <f>IF(A856&gt;'New Lease Yearly'!$E$4,0,'New Lease Yearly'!$G$4)*((1+$M$4)^(((((IF($H$4="Yearly",ROUNDDOWN(IF(A856-($N$4)&lt;0,0,((A856-($N$4)/(($N$4))))/($N$4)),0),IF($H$4="Monthly",ROUNDDOWN(IF(A856-($N$4*12)&lt;0,0,((A856-(12*$N$4)/((12*$N$4))))/($N$4*12)),0),ROUNDDOWN(IF(A856-($N$4*4)&lt;0,0,((A856-(4*$N$4)/((4*$N$4))))/($N$4*4)),0)))))))))+(IF(A856=$E$4,$J$4,0))</f>
        <v>0</v>
      </c>
      <c r="E856" s="49">
        <f>IF(D856=0,0,1/((1+IF('New Lease Yearly'!$H$4="Yearly",'New Lease Yearly'!$D$4,IF('New Lease Yearly'!$H$4="Quarterly",'New Lease Yearly'!$D$4/4,'New Lease Yearly'!$D$4/12)))^IF($E$17=1,A855,A856)))</f>
        <v>0</v>
      </c>
      <c r="F856" s="55">
        <f t="shared" si="136"/>
        <v>0</v>
      </c>
      <c r="G856" s="56"/>
      <c r="H856" s="38">
        <f t="shared" si="142"/>
        <v>840</v>
      </c>
      <c r="I856" s="9" t="str">
        <f t="shared" si="137"/>
        <v>-</v>
      </c>
      <c r="J856" s="47">
        <f>IF(H856&gt;'New Lease Yearly'!$E$4,0,M855)</f>
        <v>0</v>
      </c>
      <c r="K856" s="47">
        <f>IF(IF('New Lease Yearly'!$H$4="Yearly",J856*'New Lease Yearly'!$D$4,IF('New Lease Yearly'!$H$4="Quarterly",J856*('New Lease Yearly'!$D$4/4),J856*'New Lease Yearly'!$D$4/12))&gt;0,IF('New Lease Yearly'!$H$4="Yearly",J856*'New Lease Yearly'!$D$4,IF('New Lease Yearly'!$H$4="Quarterly",J856*('New Lease Yearly'!$D$4/4),J856*'New Lease Yearly'!$D$4/12)),-L856-J856)</f>
        <v>0</v>
      </c>
      <c r="L856" s="47">
        <f t="shared" si="138"/>
        <v>0</v>
      </c>
      <c r="M856" s="47">
        <f t="shared" si="139"/>
        <v>0</v>
      </c>
      <c r="N856" s="57"/>
      <c r="O856" s="38">
        <v>237</v>
      </c>
      <c r="P856" s="58">
        <f t="shared" si="143"/>
        <v>350270</v>
      </c>
      <c r="Q856" s="47">
        <f t="shared" si="144"/>
        <v>0</v>
      </c>
      <c r="R856" s="47">
        <f>IF(S855&lt;1,0,-'New Lease Yearly'!$K$4/'New Lease Yearly'!$L$4)</f>
        <v>0</v>
      </c>
      <c r="S856" s="47">
        <f t="shared" si="140"/>
        <v>0</v>
      </c>
      <c r="AE856"/>
      <c r="AF856" s="6"/>
    </row>
    <row r="857" spans="1:32" x14ac:dyDescent="0.25">
      <c r="A857" s="53">
        <f t="shared" si="141"/>
        <v>841</v>
      </c>
      <c r="B857" s="29">
        <f t="shared" si="135"/>
        <v>0</v>
      </c>
      <c r="C857" s="9" t="str">
        <f>IF(D857=0,"-",IF('New Lease Yearly'!$H$4="Yearly",EDATE(C856,12),IF('New Lease Yearly'!$H$4="Quarterly",EDATE(C856,3),EDATE(C856,1))))</f>
        <v>-</v>
      </c>
      <c r="D857" s="54">
        <f>IF(A857&gt;'New Lease Yearly'!$E$4,0,'New Lease Yearly'!$G$4)*((1+$M$4)^(((((IF($H$4="Yearly",ROUNDDOWN(IF(A857-($N$4)&lt;0,0,((A857-($N$4)/(($N$4))))/($N$4)),0),IF($H$4="Monthly",ROUNDDOWN(IF(A857-($N$4*12)&lt;0,0,((A857-(12*$N$4)/((12*$N$4))))/($N$4*12)),0),ROUNDDOWN(IF(A857-($N$4*4)&lt;0,0,((A857-(4*$N$4)/((4*$N$4))))/($N$4*4)),0)))))))))+(IF(A857=$E$4,$J$4,0))</f>
        <v>0</v>
      </c>
      <c r="E857" s="49">
        <f>IF(D857=0,0,1/((1+IF('New Lease Yearly'!$H$4="Yearly",'New Lease Yearly'!$D$4,IF('New Lease Yearly'!$H$4="Quarterly",'New Lease Yearly'!$D$4/4,'New Lease Yearly'!$D$4/12)))^IF($E$17=1,A856,A857)))</f>
        <v>0</v>
      </c>
      <c r="F857" s="55">
        <f t="shared" si="136"/>
        <v>0</v>
      </c>
      <c r="G857" s="56"/>
      <c r="H857" s="38">
        <f t="shared" si="142"/>
        <v>841</v>
      </c>
      <c r="I857" s="9" t="str">
        <f t="shared" si="137"/>
        <v>-</v>
      </c>
      <c r="J857" s="47">
        <f>IF(H857&gt;'New Lease Yearly'!$E$4,0,M856)</f>
        <v>0</v>
      </c>
      <c r="K857" s="47">
        <f>IF(IF('New Lease Yearly'!$H$4="Yearly",J857*'New Lease Yearly'!$D$4,IF('New Lease Yearly'!$H$4="Quarterly",J857*('New Lease Yearly'!$D$4/4),J857*'New Lease Yearly'!$D$4/12))&gt;0,IF('New Lease Yearly'!$H$4="Yearly",J857*'New Lease Yearly'!$D$4,IF('New Lease Yearly'!$H$4="Quarterly",J857*('New Lease Yearly'!$D$4/4),J857*'New Lease Yearly'!$D$4/12)),-L857-J857)</f>
        <v>0</v>
      </c>
      <c r="L857" s="47">
        <f t="shared" si="138"/>
        <v>0</v>
      </c>
      <c r="M857" s="47">
        <f t="shared" si="139"/>
        <v>0</v>
      </c>
      <c r="N857" s="57"/>
      <c r="O857" s="38">
        <v>237</v>
      </c>
      <c r="P857" s="58">
        <f t="shared" si="143"/>
        <v>350635</v>
      </c>
      <c r="Q857" s="47">
        <f t="shared" si="144"/>
        <v>0</v>
      </c>
      <c r="R857" s="47">
        <f>IF(S856&lt;1,0,-'New Lease Yearly'!$K$4/'New Lease Yearly'!$L$4)</f>
        <v>0</v>
      </c>
      <c r="S857" s="47">
        <f t="shared" si="140"/>
        <v>0</v>
      </c>
      <c r="AE857"/>
      <c r="AF857" s="6"/>
    </row>
    <row r="858" spans="1:32" x14ac:dyDescent="0.25">
      <c r="A858" s="53">
        <f t="shared" si="141"/>
        <v>842</v>
      </c>
      <c r="B858" s="29">
        <f t="shared" si="135"/>
        <v>0</v>
      </c>
      <c r="C858" s="9" t="str">
        <f>IF(D858=0,"-",IF('New Lease Yearly'!$H$4="Yearly",EDATE(C857,12),IF('New Lease Yearly'!$H$4="Quarterly",EDATE(C857,3),EDATE(C857,1))))</f>
        <v>-</v>
      </c>
      <c r="D858" s="54">
        <f>IF(A858&gt;'New Lease Yearly'!$E$4,0,'New Lease Yearly'!$G$4)*((1+$M$4)^(((((IF($H$4="Yearly",ROUNDDOWN(IF(A858-($N$4)&lt;0,0,((A858-($N$4)/(($N$4))))/($N$4)),0),IF($H$4="Monthly",ROUNDDOWN(IF(A858-($N$4*12)&lt;0,0,((A858-(12*$N$4)/((12*$N$4))))/($N$4*12)),0),ROUNDDOWN(IF(A858-($N$4*4)&lt;0,0,((A858-(4*$N$4)/((4*$N$4))))/($N$4*4)),0)))))))))+(IF(A858=$E$4,$J$4,0))</f>
        <v>0</v>
      </c>
      <c r="E858" s="49">
        <f>IF(D858=0,0,1/((1+IF('New Lease Yearly'!$H$4="Yearly",'New Lease Yearly'!$D$4,IF('New Lease Yearly'!$H$4="Quarterly",'New Lease Yearly'!$D$4/4,'New Lease Yearly'!$D$4/12)))^IF($E$17=1,A857,A858)))</f>
        <v>0</v>
      </c>
      <c r="F858" s="55">
        <f t="shared" si="136"/>
        <v>0</v>
      </c>
      <c r="G858" s="56"/>
      <c r="H858" s="38">
        <f t="shared" si="142"/>
        <v>842</v>
      </c>
      <c r="I858" s="9" t="str">
        <f t="shared" si="137"/>
        <v>-</v>
      </c>
      <c r="J858" s="47">
        <f>IF(H858&gt;'New Lease Yearly'!$E$4,0,M857)</f>
        <v>0</v>
      </c>
      <c r="K858" s="47">
        <f>IF(IF('New Lease Yearly'!$H$4="Yearly",J858*'New Lease Yearly'!$D$4,IF('New Lease Yearly'!$H$4="Quarterly",J858*('New Lease Yearly'!$D$4/4),J858*'New Lease Yearly'!$D$4/12))&gt;0,IF('New Lease Yearly'!$H$4="Yearly",J858*'New Lease Yearly'!$D$4,IF('New Lease Yearly'!$H$4="Quarterly",J858*('New Lease Yearly'!$D$4/4),J858*'New Lease Yearly'!$D$4/12)),-L858-J858)</f>
        <v>0</v>
      </c>
      <c r="L858" s="47">
        <f t="shared" si="138"/>
        <v>0</v>
      </c>
      <c r="M858" s="47">
        <f t="shared" si="139"/>
        <v>0</v>
      </c>
      <c r="N858" s="57"/>
      <c r="O858" s="38">
        <v>237</v>
      </c>
      <c r="P858" s="58">
        <f t="shared" si="143"/>
        <v>351001</v>
      </c>
      <c r="Q858" s="47">
        <f t="shared" si="144"/>
        <v>0</v>
      </c>
      <c r="R858" s="47">
        <f>IF(S857&lt;1,0,-'New Lease Yearly'!$K$4/'New Lease Yearly'!$L$4)</f>
        <v>0</v>
      </c>
      <c r="S858" s="47">
        <f t="shared" si="140"/>
        <v>0</v>
      </c>
      <c r="AE858"/>
      <c r="AF858" s="6"/>
    </row>
    <row r="859" spans="1:32" x14ac:dyDescent="0.25">
      <c r="A859" s="53">
        <f t="shared" si="141"/>
        <v>843</v>
      </c>
      <c r="B859" s="29">
        <f t="shared" si="135"/>
        <v>0</v>
      </c>
      <c r="C859" s="9" t="str">
        <f>IF(D859=0,"-",IF('New Lease Yearly'!$H$4="Yearly",EDATE(C858,12),IF('New Lease Yearly'!$H$4="Quarterly",EDATE(C858,3),EDATE(C858,1))))</f>
        <v>-</v>
      </c>
      <c r="D859" s="54">
        <f>IF(A859&gt;'New Lease Yearly'!$E$4,0,'New Lease Yearly'!$G$4)*((1+$M$4)^(((((IF($H$4="Yearly",ROUNDDOWN(IF(A859-($N$4)&lt;0,0,((A859-($N$4)/(($N$4))))/($N$4)),0),IF($H$4="Monthly",ROUNDDOWN(IF(A859-($N$4*12)&lt;0,0,((A859-(12*$N$4)/((12*$N$4))))/($N$4*12)),0),ROUNDDOWN(IF(A859-($N$4*4)&lt;0,0,((A859-(4*$N$4)/((4*$N$4))))/($N$4*4)),0)))))))))+(IF(A859=$E$4,$J$4,0))</f>
        <v>0</v>
      </c>
      <c r="E859" s="49">
        <f>IF(D859=0,0,1/((1+IF('New Lease Yearly'!$H$4="Yearly",'New Lease Yearly'!$D$4,IF('New Lease Yearly'!$H$4="Quarterly",'New Lease Yearly'!$D$4/4,'New Lease Yearly'!$D$4/12)))^IF($E$17=1,A858,A859)))</f>
        <v>0</v>
      </c>
      <c r="F859" s="55">
        <f t="shared" si="136"/>
        <v>0</v>
      </c>
      <c r="G859" s="56"/>
      <c r="H859" s="38">
        <f t="shared" si="142"/>
        <v>843</v>
      </c>
      <c r="I859" s="9" t="str">
        <f t="shared" si="137"/>
        <v>-</v>
      </c>
      <c r="J859" s="47">
        <f>IF(H859&gt;'New Lease Yearly'!$E$4,0,M858)</f>
        <v>0</v>
      </c>
      <c r="K859" s="47">
        <f>IF(IF('New Lease Yearly'!$H$4="Yearly",J859*'New Lease Yearly'!$D$4,IF('New Lease Yearly'!$H$4="Quarterly",J859*('New Lease Yearly'!$D$4/4),J859*'New Lease Yearly'!$D$4/12))&gt;0,IF('New Lease Yearly'!$H$4="Yearly",J859*'New Lease Yearly'!$D$4,IF('New Lease Yearly'!$H$4="Quarterly",J859*('New Lease Yearly'!$D$4/4),J859*'New Lease Yearly'!$D$4/12)),-L859-J859)</f>
        <v>0</v>
      </c>
      <c r="L859" s="47">
        <f t="shared" si="138"/>
        <v>0</v>
      </c>
      <c r="M859" s="47">
        <f t="shared" si="139"/>
        <v>0</v>
      </c>
      <c r="N859" s="57"/>
      <c r="O859" s="38">
        <v>237</v>
      </c>
      <c r="P859" s="58">
        <f t="shared" si="143"/>
        <v>351366</v>
      </c>
      <c r="Q859" s="47">
        <f t="shared" si="144"/>
        <v>0</v>
      </c>
      <c r="R859" s="47">
        <f>IF(S858&lt;1,0,-'New Lease Yearly'!$K$4/'New Lease Yearly'!$L$4)</f>
        <v>0</v>
      </c>
      <c r="S859" s="47">
        <f t="shared" si="140"/>
        <v>0</v>
      </c>
      <c r="AE859"/>
      <c r="AF859" s="6"/>
    </row>
    <row r="860" spans="1:32" x14ac:dyDescent="0.25">
      <c r="A860" s="53">
        <f t="shared" si="141"/>
        <v>844</v>
      </c>
      <c r="B860" s="29">
        <f t="shared" si="135"/>
        <v>0</v>
      </c>
      <c r="C860" s="9" t="str">
        <f>IF(D860=0,"-",IF('New Lease Yearly'!$H$4="Yearly",EDATE(C859,12),IF('New Lease Yearly'!$H$4="Quarterly",EDATE(C859,3),EDATE(C859,1))))</f>
        <v>-</v>
      </c>
      <c r="D860" s="54">
        <f>IF(A860&gt;'New Lease Yearly'!$E$4,0,'New Lease Yearly'!$G$4)*((1+$M$4)^(((((IF($H$4="Yearly",ROUNDDOWN(IF(A860-($N$4)&lt;0,0,((A860-($N$4)/(($N$4))))/($N$4)),0),IF($H$4="Monthly",ROUNDDOWN(IF(A860-($N$4*12)&lt;0,0,((A860-(12*$N$4)/((12*$N$4))))/($N$4*12)),0),ROUNDDOWN(IF(A860-($N$4*4)&lt;0,0,((A860-(4*$N$4)/((4*$N$4))))/($N$4*4)),0)))))))))+(IF(A860=$E$4,$J$4,0))</f>
        <v>0</v>
      </c>
      <c r="E860" s="49">
        <f>IF(D860=0,0,1/((1+IF('New Lease Yearly'!$H$4="Yearly",'New Lease Yearly'!$D$4,IF('New Lease Yearly'!$H$4="Quarterly",'New Lease Yearly'!$D$4/4,'New Lease Yearly'!$D$4/12)))^IF($E$17=1,A859,A860)))</f>
        <v>0</v>
      </c>
      <c r="F860" s="55">
        <f t="shared" si="136"/>
        <v>0</v>
      </c>
      <c r="G860" s="56"/>
      <c r="H860" s="38">
        <f t="shared" si="142"/>
        <v>844</v>
      </c>
      <c r="I860" s="9" t="str">
        <f t="shared" si="137"/>
        <v>-</v>
      </c>
      <c r="J860" s="47">
        <f>IF(H860&gt;'New Lease Yearly'!$E$4,0,M859)</f>
        <v>0</v>
      </c>
      <c r="K860" s="47">
        <f>IF(IF('New Lease Yearly'!$H$4="Yearly",J860*'New Lease Yearly'!$D$4,IF('New Lease Yearly'!$H$4="Quarterly",J860*('New Lease Yearly'!$D$4/4),J860*'New Lease Yearly'!$D$4/12))&gt;0,IF('New Lease Yearly'!$H$4="Yearly",J860*'New Lease Yearly'!$D$4,IF('New Lease Yearly'!$H$4="Quarterly",J860*('New Lease Yearly'!$D$4/4),J860*'New Lease Yearly'!$D$4/12)),-L860-J860)</f>
        <v>0</v>
      </c>
      <c r="L860" s="47">
        <f t="shared" si="138"/>
        <v>0</v>
      </c>
      <c r="M860" s="47">
        <f t="shared" si="139"/>
        <v>0</v>
      </c>
      <c r="N860" s="57"/>
      <c r="O860" s="38">
        <v>237</v>
      </c>
      <c r="P860" s="58">
        <f t="shared" si="143"/>
        <v>351731</v>
      </c>
      <c r="Q860" s="47">
        <f t="shared" si="144"/>
        <v>0</v>
      </c>
      <c r="R860" s="47">
        <f>IF(S859&lt;1,0,-'New Lease Yearly'!$K$4/'New Lease Yearly'!$L$4)</f>
        <v>0</v>
      </c>
      <c r="S860" s="47">
        <f t="shared" si="140"/>
        <v>0</v>
      </c>
      <c r="AE860"/>
      <c r="AF860" s="6"/>
    </row>
    <row r="861" spans="1:32" x14ac:dyDescent="0.25">
      <c r="A861" s="53">
        <f t="shared" si="141"/>
        <v>845</v>
      </c>
      <c r="B861" s="29">
        <f t="shared" si="135"/>
        <v>0</v>
      </c>
      <c r="C861" s="9" t="str">
        <f>IF(D861=0,"-",IF('New Lease Yearly'!$H$4="Yearly",EDATE(C860,12),IF('New Lease Yearly'!$H$4="Quarterly",EDATE(C860,3),EDATE(C860,1))))</f>
        <v>-</v>
      </c>
      <c r="D861" s="54">
        <f>IF(A861&gt;'New Lease Yearly'!$E$4,0,'New Lease Yearly'!$G$4)*((1+$M$4)^(((((IF($H$4="Yearly",ROUNDDOWN(IF(A861-($N$4)&lt;0,0,((A861-($N$4)/(($N$4))))/($N$4)),0),IF($H$4="Monthly",ROUNDDOWN(IF(A861-($N$4*12)&lt;0,0,((A861-(12*$N$4)/((12*$N$4))))/($N$4*12)),0),ROUNDDOWN(IF(A861-($N$4*4)&lt;0,0,((A861-(4*$N$4)/((4*$N$4))))/($N$4*4)),0)))))))))+(IF(A861=$E$4,$J$4,0))</f>
        <v>0</v>
      </c>
      <c r="E861" s="49">
        <f>IF(D861=0,0,1/((1+IF('New Lease Yearly'!$H$4="Yearly",'New Lease Yearly'!$D$4,IF('New Lease Yearly'!$H$4="Quarterly",'New Lease Yearly'!$D$4/4,'New Lease Yearly'!$D$4/12)))^IF($E$17=1,A860,A861)))</f>
        <v>0</v>
      </c>
      <c r="F861" s="55">
        <f t="shared" si="136"/>
        <v>0</v>
      </c>
      <c r="G861" s="56"/>
      <c r="H861" s="38">
        <f t="shared" si="142"/>
        <v>845</v>
      </c>
      <c r="I861" s="9" t="str">
        <f t="shared" si="137"/>
        <v>-</v>
      </c>
      <c r="J861" s="47">
        <f>IF(H861&gt;'New Lease Yearly'!$E$4,0,M860)</f>
        <v>0</v>
      </c>
      <c r="K861" s="47">
        <f>IF(IF('New Lease Yearly'!$H$4="Yearly",J861*'New Lease Yearly'!$D$4,IF('New Lease Yearly'!$H$4="Quarterly",J861*('New Lease Yearly'!$D$4/4),J861*'New Lease Yearly'!$D$4/12))&gt;0,IF('New Lease Yearly'!$H$4="Yearly",J861*'New Lease Yearly'!$D$4,IF('New Lease Yearly'!$H$4="Quarterly",J861*('New Lease Yearly'!$D$4/4),J861*'New Lease Yearly'!$D$4/12)),-L861-J861)</f>
        <v>0</v>
      </c>
      <c r="L861" s="47">
        <f t="shared" si="138"/>
        <v>0</v>
      </c>
      <c r="M861" s="47">
        <f t="shared" si="139"/>
        <v>0</v>
      </c>
      <c r="N861" s="57"/>
      <c r="O861" s="38">
        <v>237</v>
      </c>
      <c r="P861" s="58">
        <f t="shared" si="143"/>
        <v>352096</v>
      </c>
      <c r="Q861" s="47">
        <f t="shared" si="144"/>
        <v>0</v>
      </c>
      <c r="R861" s="47">
        <f>IF(S860&lt;1,0,-'New Lease Yearly'!$K$4/'New Lease Yearly'!$L$4)</f>
        <v>0</v>
      </c>
      <c r="S861" s="47">
        <f t="shared" si="140"/>
        <v>0</v>
      </c>
      <c r="AE861"/>
      <c r="AF861" s="6"/>
    </row>
    <row r="862" spans="1:32" x14ac:dyDescent="0.25">
      <c r="A862" s="53">
        <f t="shared" si="141"/>
        <v>846</v>
      </c>
      <c r="B862" s="29">
        <f t="shared" si="135"/>
        <v>0</v>
      </c>
      <c r="C862" s="9" t="str">
        <f>IF(D862=0,"-",IF('New Lease Yearly'!$H$4="Yearly",EDATE(C861,12),IF('New Lease Yearly'!$H$4="Quarterly",EDATE(C861,3),EDATE(C861,1))))</f>
        <v>-</v>
      </c>
      <c r="D862" s="54">
        <f>IF(A862&gt;'New Lease Yearly'!$E$4,0,'New Lease Yearly'!$G$4)*((1+$M$4)^(((((IF($H$4="Yearly",ROUNDDOWN(IF(A862-($N$4)&lt;0,0,((A862-($N$4)/(($N$4))))/($N$4)),0),IF($H$4="Monthly",ROUNDDOWN(IF(A862-($N$4*12)&lt;0,0,((A862-(12*$N$4)/((12*$N$4))))/($N$4*12)),0),ROUNDDOWN(IF(A862-($N$4*4)&lt;0,0,((A862-(4*$N$4)/((4*$N$4))))/($N$4*4)),0)))))))))+(IF(A862=$E$4,$J$4,0))</f>
        <v>0</v>
      </c>
      <c r="E862" s="49">
        <f>IF(D862=0,0,1/((1+IF('New Lease Yearly'!$H$4="Yearly",'New Lease Yearly'!$D$4,IF('New Lease Yearly'!$H$4="Quarterly",'New Lease Yearly'!$D$4/4,'New Lease Yearly'!$D$4/12)))^IF($E$17=1,A861,A862)))</f>
        <v>0</v>
      </c>
      <c r="F862" s="55">
        <f t="shared" si="136"/>
        <v>0</v>
      </c>
      <c r="G862" s="56"/>
      <c r="H862" s="38">
        <f t="shared" si="142"/>
        <v>846</v>
      </c>
      <c r="I862" s="9" t="str">
        <f t="shared" si="137"/>
        <v>-</v>
      </c>
      <c r="J862" s="47">
        <f>IF(H862&gt;'New Lease Yearly'!$E$4,0,M861)</f>
        <v>0</v>
      </c>
      <c r="K862" s="47">
        <f>IF(IF('New Lease Yearly'!$H$4="Yearly",J862*'New Lease Yearly'!$D$4,IF('New Lease Yearly'!$H$4="Quarterly",J862*('New Lease Yearly'!$D$4/4),J862*'New Lease Yearly'!$D$4/12))&gt;0,IF('New Lease Yearly'!$H$4="Yearly",J862*'New Lease Yearly'!$D$4,IF('New Lease Yearly'!$H$4="Quarterly",J862*('New Lease Yearly'!$D$4/4),J862*'New Lease Yearly'!$D$4/12)),-L862-J862)</f>
        <v>0</v>
      </c>
      <c r="L862" s="47">
        <f t="shared" si="138"/>
        <v>0</v>
      </c>
      <c r="M862" s="47">
        <f t="shared" si="139"/>
        <v>0</v>
      </c>
      <c r="N862" s="57"/>
      <c r="O862" s="38">
        <v>237</v>
      </c>
      <c r="P862" s="58">
        <f t="shared" si="143"/>
        <v>352462</v>
      </c>
      <c r="Q862" s="47">
        <f t="shared" si="144"/>
        <v>0</v>
      </c>
      <c r="R862" s="47">
        <f>IF(S861&lt;1,0,-'New Lease Yearly'!$K$4/'New Lease Yearly'!$L$4)</f>
        <v>0</v>
      </c>
      <c r="S862" s="47">
        <f t="shared" si="140"/>
        <v>0</v>
      </c>
      <c r="AE862"/>
      <c r="AF862" s="6"/>
    </row>
    <row r="863" spans="1:32" x14ac:dyDescent="0.25">
      <c r="A863" s="53">
        <f t="shared" si="141"/>
        <v>847</v>
      </c>
      <c r="B863" s="29">
        <f t="shared" si="135"/>
        <v>0</v>
      </c>
      <c r="C863" s="9" t="str">
        <f>IF(D863=0,"-",IF('New Lease Yearly'!$H$4="Yearly",EDATE(C862,12),IF('New Lease Yearly'!$H$4="Quarterly",EDATE(C862,3),EDATE(C862,1))))</f>
        <v>-</v>
      </c>
      <c r="D863" s="54">
        <f>IF(A863&gt;'New Lease Yearly'!$E$4,0,'New Lease Yearly'!$G$4)*((1+$M$4)^(((((IF($H$4="Yearly",ROUNDDOWN(IF(A863-($N$4)&lt;0,0,((A863-($N$4)/(($N$4))))/($N$4)),0),IF($H$4="Monthly",ROUNDDOWN(IF(A863-($N$4*12)&lt;0,0,((A863-(12*$N$4)/((12*$N$4))))/($N$4*12)),0),ROUNDDOWN(IF(A863-($N$4*4)&lt;0,0,((A863-(4*$N$4)/((4*$N$4))))/($N$4*4)),0)))))))))+(IF(A863=$E$4,$J$4,0))</f>
        <v>0</v>
      </c>
      <c r="E863" s="49">
        <f>IF(D863=0,0,1/((1+IF('New Lease Yearly'!$H$4="Yearly",'New Lease Yearly'!$D$4,IF('New Lease Yearly'!$H$4="Quarterly",'New Lease Yearly'!$D$4/4,'New Lease Yearly'!$D$4/12)))^IF($E$17=1,A862,A863)))</f>
        <v>0</v>
      </c>
      <c r="F863" s="55">
        <f t="shared" si="136"/>
        <v>0</v>
      </c>
      <c r="G863" s="56"/>
      <c r="H863" s="38">
        <f t="shared" si="142"/>
        <v>847</v>
      </c>
      <c r="I863" s="9" t="str">
        <f t="shared" si="137"/>
        <v>-</v>
      </c>
      <c r="J863" s="47">
        <f>IF(H863&gt;'New Lease Yearly'!$E$4,0,M862)</f>
        <v>0</v>
      </c>
      <c r="K863" s="47">
        <f>IF(IF('New Lease Yearly'!$H$4="Yearly",J863*'New Lease Yearly'!$D$4,IF('New Lease Yearly'!$H$4="Quarterly",J863*('New Lease Yearly'!$D$4/4),J863*'New Lease Yearly'!$D$4/12))&gt;0,IF('New Lease Yearly'!$H$4="Yearly",J863*'New Lease Yearly'!$D$4,IF('New Lease Yearly'!$H$4="Quarterly",J863*('New Lease Yearly'!$D$4/4),J863*'New Lease Yearly'!$D$4/12)),-L863-J863)</f>
        <v>0</v>
      </c>
      <c r="L863" s="47">
        <f t="shared" si="138"/>
        <v>0</v>
      </c>
      <c r="M863" s="47">
        <f t="shared" si="139"/>
        <v>0</v>
      </c>
      <c r="N863" s="57"/>
      <c r="O863" s="38">
        <v>237</v>
      </c>
      <c r="P863" s="58">
        <f t="shared" si="143"/>
        <v>352827</v>
      </c>
      <c r="Q863" s="47">
        <f t="shared" si="144"/>
        <v>0</v>
      </c>
      <c r="R863" s="47">
        <f>IF(S862&lt;1,0,-'New Lease Yearly'!$K$4/'New Lease Yearly'!$L$4)</f>
        <v>0</v>
      </c>
      <c r="S863" s="47">
        <f t="shared" si="140"/>
        <v>0</v>
      </c>
      <c r="AE863"/>
      <c r="AF863" s="6"/>
    </row>
    <row r="864" spans="1:32" x14ac:dyDescent="0.25">
      <c r="A864" s="53">
        <f t="shared" si="141"/>
        <v>848</v>
      </c>
      <c r="B864" s="29">
        <f t="shared" si="135"/>
        <v>0</v>
      </c>
      <c r="C864" s="9" t="str">
        <f>IF(D864=0,"-",IF('New Lease Yearly'!$H$4="Yearly",EDATE(C863,12),IF('New Lease Yearly'!$H$4="Quarterly",EDATE(C863,3),EDATE(C863,1))))</f>
        <v>-</v>
      </c>
      <c r="D864" s="54">
        <f>IF(A864&gt;'New Lease Yearly'!$E$4,0,'New Lease Yearly'!$G$4)*((1+$M$4)^(((((IF($H$4="Yearly",ROUNDDOWN(IF(A864-($N$4)&lt;0,0,((A864-($N$4)/(($N$4))))/($N$4)),0),IF($H$4="Monthly",ROUNDDOWN(IF(A864-($N$4*12)&lt;0,0,((A864-(12*$N$4)/((12*$N$4))))/($N$4*12)),0),ROUNDDOWN(IF(A864-($N$4*4)&lt;0,0,((A864-(4*$N$4)/((4*$N$4))))/($N$4*4)),0)))))))))+(IF(A864=$E$4,$J$4,0))</f>
        <v>0</v>
      </c>
      <c r="E864" s="49">
        <f>IF(D864=0,0,1/((1+IF('New Lease Yearly'!$H$4="Yearly",'New Lease Yearly'!$D$4,IF('New Lease Yearly'!$H$4="Quarterly",'New Lease Yearly'!$D$4/4,'New Lease Yearly'!$D$4/12)))^IF($E$17=1,A863,A864)))</f>
        <v>0</v>
      </c>
      <c r="F864" s="55">
        <f t="shared" si="136"/>
        <v>0</v>
      </c>
      <c r="G864" s="56"/>
      <c r="H864" s="38">
        <f t="shared" si="142"/>
        <v>848</v>
      </c>
      <c r="I864" s="9" t="str">
        <f t="shared" si="137"/>
        <v>-</v>
      </c>
      <c r="J864" s="47">
        <f>IF(H864&gt;'New Lease Yearly'!$E$4,0,M863)</f>
        <v>0</v>
      </c>
      <c r="K864" s="47">
        <f>IF(IF('New Lease Yearly'!$H$4="Yearly",J864*'New Lease Yearly'!$D$4,IF('New Lease Yearly'!$H$4="Quarterly",J864*('New Lease Yearly'!$D$4/4),J864*'New Lease Yearly'!$D$4/12))&gt;0,IF('New Lease Yearly'!$H$4="Yearly",J864*'New Lease Yearly'!$D$4,IF('New Lease Yearly'!$H$4="Quarterly",J864*('New Lease Yearly'!$D$4/4),J864*'New Lease Yearly'!$D$4/12)),-L864-J864)</f>
        <v>0</v>
      </c>
      <c r="L864" s="47">
        <f t="shared" si="138"/>
        <v>0</v>
      </c>
      <c r="M864" s="47">
        <f t="shared" si="139"/>
        <v>0</v>
      </c>
      <c r="N864" s="57"/>
      <c r="O864" s="38">
        <v>237</v>
      </c>
      <c r="P864" s="58">
        <f t="shared" si="143"/>
        <v>353192</v>
      </c>
      <c r="Q864" s="47">
        <f t="shared" si="144"/>
        <v>0</v>
      </c>
      <c r="R864" s="47">
        <f>IF(S863&lt;1,0,-'New Lease Yearly'!$K$4/'New Lease Yearly'!$L$4)</f>
        <v>0</v>
      </c>
      <c r="S864" s="47">
        <f t="shared" si="140"/>
        <v>0</v>
      </c>
      <c r="AE864"/>
      <c r="AF864" s="6"/>
    </row>
    <row r="865" spans="1:32" x14ac:dyDescent="0.25">
      <c r="A865" s="53">
        <f t="shared" si="141"/>
        <v>849</v>
      </c>
      <c r="B865" s="29">
        <f t="shared" si="135"/>
        <v>0</v>
      </c>
      <c r="C865" s="9" t="str">
        <f>IF(D865=0,"-",IF('New Lease Yearly'!$H$4="Yearly",EDATE(C864,12),IF('New Lease Yearly'!$H$4="Quarterly",EDATE(C864,3),EDATE(C864,1))))</f>
        <v>-</v>
      </c>
      <c r="D865" s="54">
        <f>IF(A865&gt;'New Lease Yearly'!$E$4,0,'New Lease Yearly'!$G$4)*((1+$M$4)^(((((IF($H$4="Yearly",ROUNDDOWN(IF(A865-($N$4)&lt;0,0,((A865-($N$4)/(($N$4))))/($N$4)),0),IF($H$4="Monthly",ROUNDDOWN(IF(A865-($N$4*12)&lt;0,0,((A865-(12*$N$4)/((12*$N$4))))/($N$4*12)),0),ROUNDDOWN(IF(A865-($N$4*4)&lt;0,0,((A865-(4*$N$4)/((4*$N$4))))/($N$4*4)),0)))))))))+(IF(A865=$E$4,$J$4,0))</f>
        <v>0</v>
      </c>
      <c r="E865" s="49">
        <f>IF(D865=0,0,1/((1+IF('New Lease Yearly'!$H$4="Yearly",'New Lease Yearly'!$D$4,IF('New Lease Yearly'!$H$4="Quarterly",'New Lease Yearly'!$D$4/4,'New Lease Yearly'!$D$4/12)))^IF($E$17=1,A864,A865)))</f>
        <v>0</v>
      </c>
      <c r="F865" s="55">
        <f t="shared" si="136"/>
        <v>0</v>
      </c>
      <c r="G865" s="56"/>
      <c r="H865" s="38">
        <f t="shared" si="142"/>
        <v>849</v>
      </c>
      <c r="I865" s="9" t="str">
        <f t="shared" si="137"/>
        <v>-</v>
      </c>
      <c r="J865" s="47">
        <f>IF(H865&gt;'New Lease Yearly'!$E$4,0,M864)</f>
        <v>0</v>
      </c>
      <c r="K865" s="47">
        <f>IF(IF('New Lease Yearly'!$H$4="Yearly",J865*'New Lease Yearly'!$D$4,IF('New Lease Yearly'!$H$4="Quarterly",J865*('New Lease Yearly'!$D$4/4),J865*'New Lease Yearly'!$D$4/12))&gt;0,IF('New Lease Yearly'!$H$4="Yearly",J865*'New Lease Yearly'!$D$4,IF('New Lease Yearly'!$H$4="Quarterly",J865*('New Lease Yearly'!$D$4/4),J865*'New Lease Yearly'!$D$4/12)),-L865-J865)</f>
        <v>0</v>
      </c>
      <c r="L865" s="47">
        <f t="shared" si="138"/>
        <v>0</v>
      </c>
      <c r="M865" s="47">
        <f t="shared" si="139"/>
        <v>0</v>
      </c>
      <c r="N865" s="57"/>
      <c r="O865" s="38">
        <v>237</v>
      </c>
      <c r="P865" s="58">
        <f t="shared" si="143"/>
        <v>353557</v>
      </c>
      <c r="Q865" s="47">
        <f t="shared" si="144"/>
        <v>0</v>
      </c>
      <c r="R865" s="47">
        <f>IF(S864&lt;1,0,-'New Lease Yearly'!$K$4/'New Lease Yearly'!$L$4)</f>
        <v>0</v>
      </c>
      <c r="S865" s="47">
        <f t="shared" si="140"/>
        <v>0</v>
      </c>
      <c r="AE865"/>
      <c r="AF865" s="6"/>
    </row>
    <row r="866" spans="1:32" x14ac:dyDescent="0.25">
      <c r="A866" s="53">
        <f t="shared" si="141"/>
        <v>850</v>
      </c>
      <c r="B866" s="29">
        <f t="shared" si="135"/>
        <v>0</v>
      </c>
      <c r="C866" s="9" t="str">
        <f>IF(D866=0,"-",IF('New Lease Yearly'!$H$4="Yearly",EDATE(C865,12),IF('New Lease Yearly'!$H$4="Quarterly",EDATE(C865,3),EDATE(C865,1))))</f>
        <v>-</v>
      </c>
      <c r="D866" s="54">
        <f>IF(A866&gt;'New Lease Yearly'!$E$4,0,'New Lease Yearly'!$G$4)*((1+$M$4)^(((((IF($H$4="Yearly",ROUNDDOWN(IF(A866-($N$4)&lt;0,0,((A866-($N$4)/(($N$4))))/($N$4)),0),IF($H$4="Monthly",ROUNDDOWN(IF(A866-($N$4*12)&lt;0,0,((A866-(12*$N$4)/((12*$N$4))))/($N$4*12)),0),ROUNDDOWN(IF(A866-($N$4*4)&lt;0,0,((A866-(4*$N$4)/((4*$N$4))))/($N$4*4)),0)))))))))+(IF(A866=$E$4,$J$4,0))</f>
        <v>0</v>
      </c>
      <c r="E866" s="49">
        <f>IF(D866=0,0,1/((1+IF('New Lease Yearly'!$H$4="Yearly",'New Lease Yearly'!$D$4,IF('New Lease Yearly'!$H$4="Quarterly",'New Lease Yearly'!$D$4/4,'New Lease Yearly'!$D$4/12)))^IF($E$17=1,A865,A866)))</f>
        <v>0</v>
      </c>
      <c r="F866" s="55">
        <f t="shared" si="136"/>
        <v>0</v>
      </c>
      <c r="G866" s="56"/>
      <c r="H866" s="38">
        <f t="shared" si="142"/>
        <v>850</v>
      </c>
      <c r="I866" s="9" t="str">
        <f t="shared" si="137"/>
        <v>-</v>
      </c>
      <c r="J866" s="47">
        <f>IF(H866&gt;'New Lease Yearly'!$E$4,0,M865)</f>
        <v>0</v>
      </c>
      <c r="K866" s="47">
        <f>IF(IF('New Lease Yearly'!$H$4="Yearly",J866*'New Lease Yearly'!$D$4,IF('New Lease Yearly'!$H$4="Quarterly",J866*('New Lease Yearly'!$D$4/4),J866*'New Lease Yearly'!$D$4/12))&gt;0,IF('New Lease Yearly'!$H$4="Yearly",J866*'New Lease Yearly'!$D$4,IF('New Lease Yearly'!$H$4="Quarterly",J866*('New Lease Yearly'!$D$4/4),J866*'New Lease Yearly'!$D$4/12)),-L866-J866)</f>
        <v>0</v>
      </c>
      <c r="L866" s="47">
        <f t="shared" si="138"/>
        <v>0</v>
      </c>
      <c r="M866" s="47">
        <f t="shared" si="139"/>
        <v>0</v>
      </c>
      <c r="N866" s="57"/>
      <c r="O866" s="38">
        <v>237</v>
      </c>
      <c r="P866" s="58">
        <f t="shared" si="143"/>
        <v>353923</v>
      </c>
      <c r="Q866" s="47">
        <f t="shared" si="144"/>
        <v>0</v>
      </c>
      <c r="R866" s="47">
        <f>IF(S865&lt;1,0,-'New Lease Yearly'!$K$4/'New Lease Yearly'!$L$4)</f>
        <v>0</v>
      </c>
      <c r="S866" s="47">
        <f t="shared" si="140"/>
        <v>0</v>
      </c>
      <c r="AE866"/>
      <c r="AF866" s="6"/>
    </row>
    <row r="867" spans="1:32" x14ac:dyDescent="0.25">
      <c r="A867" s="53">
        <f t="shared" si="141"/>
        <v>851</v>
      </c>
      <c r="B867" s="29">
        <f t="shared" si="135"/>
        <v>0</v>
      </c>
      <c r="C867" s="9" t="str">
        <f>IF(D867=0,"-",IF('New Lease Yearly'!$H$4="Yearly",EDATE(C866,12),IF('New Lease Yearly'!$H$4="Quarterly",EDATE(C866,3),EDATE(C866,1))))</f>
        <v>-</v>
      </c>
      <c r="D867" s="54">
        <f>IF(A867&gt;'New Lease Yearly'!$E$4,0,'New Lease Yearly'!$G$4)*((1+$M$4)^(((((IF($H$4="Yearly",ROUNDDOWN(IF(A867-($N$4)&lt;0,0,((A867-($N$4)/(($N$4))))/($N$4)),0),IF($H$4="Monthly",ROUNDDOWN(IF(A867-($N$4*12)&lt;0,0,((A867-(12*$N$4)/((12*$N$4))))/($N$4*12)),0),ROUNDDOWN(IF(A867-($N$4*4)&lt;0,0,((A867-(4*$N$4)/((4*$N$4))))/($N$4*4)),0)))))))))+(IF(A867=$E$4,$J$4,0))</f>
        <v>0</v>
      </c>
      <c r="E867" s="49">
        <f>IF(D867=0,0,1/((1+IF('New Lease Yearly'!$H$4="Yearly",'New Lease Yearly'!$D$4,IF('New Lease Yearly'!$H$4="Quarterly",'New Lease Yearly'!$D$4/4,'New Lease Yearly'!$D$4/12)))^IF($E$17=1,A866,A867)))</f>
        <v>0</v>
      </c>
      <c r="F867" s="55">
        <f t="shared" si="136"/>
        <v>0</v>
      </c>
      <c r="G867" s="56"/>
      <c r="H867" s="38">
        <f t="shared" si="142"/>
        <v>851</v>
      </c>
      <c r="I867" s="9" t="str">
        <f t="shared" si="137"/>
        <v>-</v>
      </c>
      <c r="J867" s="47">
        <f>IF(H867&gt;'New Lease Yearly'!$E$4,0,M866)</f>
        <v>0</v>
      </c>
      <c r="K867" s="47">
        <f>IF(IF('New Lease Yearly'!$H$4="Yearly",J867*'New Lease Yearly'!$D$4,IF('New Lease Yearly'!$H$4="Quarterly",J867*('New Lease Yearly'!$D$4/4),J867*'New Lease Yearly'!$D$4/12))&gt;0,IF('New Lease Yearly'!$H$4="Yearly",J867*'New Lease Yearly'!$D$4,IF('New Lease Yearly'!$H$4="Quarterly",J867*('New Lease Yearly'!$D$4/4),J867*'New Lease Yearly'!$D$4/12)),-L867-J867)</f>
        <v>0</v>
      </c>
      <c r="L867" s="47">
        <f t="shared" si="138"/>
        <v>0</v>
      </c>
      <c r="M867" s="47">
        <f t="shared" si="139"/>
        <v>0</v>
      </c>
      <c r="N867" s="57"/>
      <c r="O867" s="38">
        <v>237</v>
      </c>
      <c r="P867" s="58">
        <f t="shared" si="143"/>
        <v>354288</v>
      </c>
      <c r="Q867" s="47">
        <f t="shared" si="144"/>
        <v>0</v>
      </c>
      <c r="R867" s="47">
        <f>IF(S866&lt;1,0,-'New Lease Yearly'!$K$4/'New Lease Yearly'!$L$4)</f>
        <v>0</v>
      </c>
      <c r="S867" s="47">
        <f t="shared" si="140"/>
        <v>0</v>
      </c>
      <c r="AE867"/>
      <c r="AF867" s="6"/>
    </row>
    <row r="868" spans="1:32" x14ac:dyDescent="0.25">
      <c r="A868" s="53">
        <f t="shared" si="141"/>
        <v>852</v>
      </c>
      <c r="B868" s="29">
        <f t="shared" si="135"/>
        <v>0</v>
      </c>
      <c r="C868" s="9" t="str">
        <f>IF(D868=0,"-",IF('New Lease Yearly'!$H$4="Yearly",EDATE(C867,12),IF('New Lease Yearly'!$H$4="Quarterly",EDATE(C867,3),EDATE(C867,1))))</f>
        <v>-</v>
      </c>
      <c r="D868" s="54">
        <f>IF(A868&gt;'New Lease Yearly'!$E$4,0,'New Lease Yearly'!$G$4)*((1+$M$4)^(((((IF($H$4="Yearly",ROUNDDOWN(IF(A868-($N$4)&lt;0,0,((A868-($N$4)/(($N$4))))/($N$4)),0),IF($H$4="Monthly",ROUNDDOWN(IF(A868-($N$4*12)&lt;0,0,((A868-(12*$N$4)/((12*$N$4))))/($N$4*12)),0),ROUNDDOWN(IF(A868-($N$4*4)&lt;0,0,((A868-(4*$N$4)/((4*$N$4))))/($N$4*4)),0)))))))))+(IF(A868=$E$4,$J$4,0))</f>
        <v>0</v>
      </c>
      <c r="E868" s="49">
        <f>IF(D868=0,0,1/((1+IF('New Lease Yearly'!$H$4="Yearly",'New Lease Yearly'!$D$4,IF('New Lease Yearly'!$H$4="Quarterly",'New Lease Yearly'!$D$4/4,'New Lease Yearly'!$D$4/12)))^IF($E$17=1,A867,A868)))</f>
        <v>0</v>
      </c>
      <c r="F868" s="55">
        <f t="shared" si="136"/>
        <v>0</v>
      </c>
      <c r="G868" s="56"/>
      <c r="H868" s="38">
        <f t="shared" si="142"/>
        <v>852</v>
      </c>
      <c r="I868" s="9" t="str">
        <f t="shared" si="137"/>
        <v>-</v>
      </c>
      <c r="J868" s="47">
        <f>IF(H868&gt;'New Lease Yearly'!$E$4,0,M867)</f>
        <v>0</v>
      </c>
      <c r="K868" s="47">
        <f>IF(IF('New Lease Yearly'!$H$4="Yearly",J868*'New Lease Yearly'!$D$4,IF('New Lease Yearly'!$H$4="Quarterly",J868*('New Lease Yearly'!$D$4/4),J868*'New Lease Yearly'!$D$4/12))&gt;0,IF('New Lease Yearly'!$H$4="Yearly",J868*'New Lease Yearly'!$D$4,IF('New Lease Yearly'!$H$4="Quarterly",J868*('New Lease Yearly'!$D$4/4),J868*'New Lease Yearly'!$D$4/12)),-L868-J868)</f>
        <v>0</v>
      </c>
      <c r="L868" s="47">
        <f t="shared" si="138"/>
        <v>0</v>
      </c>
      <c r="M868" s="47">
        <f t="shared" si="139"/>
        <v>0</v>
      </c>
      <c r="N868" s="57"/>
      <c r="O868" s="38">
        <v>237</v>
      </c>
      <c r="P868" s="58">
        <f t="shared" si="143"/>
        <v>354653</v>
      </c>
      <c r="Q868" s="47">
        <f t="shared" si="144"/>
        <v>0</v>
      </c>
      <c r="R868" s="47">
        <f>IF(S867&lt;1,0,-'New Lease Yearly'!$K$4/'New Lease Yearly'!$L$4)</f>
        <v>0</v>
      </c>
      <c r="S868" s="47">
        <f t="shared" si="140"/>
        <v>0</v>
      </c>
      <c r="AE868"/>
      <c r="AF868" s="6"/>
    </row>
    <row r="869" spans="1:32" x14ac:dyDescent="0.25">
      <c r="A869" s="53">
        <f t="shared" si="141"/>
        <v>853</v>
      </c>
      <c r="B869" s="29">
        <f t="shared" si="135"/>
        <v>0</v>
      </c>
      <c r="C869" s="9" t="str">
        <f>IF(D869=0,"-",IF('New Lease Yearly'!$H$4="Yearly",EDATE(C868,12),IF('New Lease Yearly'!$H$4="Quarterly",EDATE(C868,3),EDATE(C868,1))))</f>
        <v>-</v>
      </c>
      <c r="D869" s="54">
        <f>IF(A869&gt;'New Lease Yearly'!$E$4,0,'New Lease Yearly'!$G$4)*((1+$M$4)^(((((IF($H$4="Yearly",ROUNDDOWN(IF(A869-($N$4)&lt;0,0,((A869-($N$4)/(($N$4))))/($N$4)),0),IF($H$4="Monthly",ROUNDDOWN(IF(A869-($N$4*12)&lt;0,0,((A869-(12*$N$4)/((12*$N$4))))/($N$4*12)),0),ROUNDDOWN(IF(A869-($N$4*4)&lt;0,0,((A869-(4*$N$4)/((4*$N$4))))/($N$4*4)),0)))))))))+(IF(A869=$E$4,$J$4,0))</f>
        <v>0</v>
      </c>
      <c r="E869" s="49">
        <f>IF(D869=0,0,1/((1+IF('New Lease Yearly'!$H$4="Yearly",'New Lease Yearly'!$D$4,IF('New Lease Yearly'!$H$4="Quarterly",'New Lease Yearly'!$D$4/4,'New Lease Yearly'!$D$4/12)))^IF($E$17=1,A868,A869)))</f>
        <v>0</v>
      </c>
      <c r="F869" s="55">
        <f t="shared" si="136"/>
        <v>0</v>
      </c>
      <c r="G869" s="56"/>
      <c r="H869" s="38">
        <f t="shared" si="142"/>
        <v>853</v>
      </c>
      <c r="I869" s="9" t="str">
        <f t="shared" si="137"/>
        <v>-</v>
      </c>
      <c r="J869" s="47">
        <f>IF(H869&gt;'New Lease Yearly'!$E$4,0,M868)</f>
        <v>0</v>
      </c>
      <c r="K869" s="47">
        <f>IF(IF('New Lease Yearly'!$H$4="Yearly",J869*'New Lease Yearly'!$D$4,IF('New Lease Yearly'!$H$4="Quarterly",J869*('New Lease Yearly'!$D$4/4),J869*'New Lease Yearly'!$D$4/12))&gt;0,IF('New Lease Yearly'!$H$4="Yearly",J869*'New Lease Yearly'!$D$4,IF('New Lease Yearly'!$H$4="Quarterly",J869*('New Lease Yearly'!$D$4/4),J869*'New Lease Yearly'!$D$4/12)),-L869-J869)</f>
        <v>0</v>
      </c>
      <c r="L869" s="47">
        <f t="shared" si="138"/>
        <v>0</v>
      </c>
      <c r="M869" s="47">
        <f t="shared" si="139"/>
        <v>0</v>
      </c>
      <c r="N869" s="57"/>
      <c r="O869" s="38">
        <v>237</v>
      </c>
      <c r="P869" s="58">
        <f t="shared" si="143"/>
        <v>355018</v>
      </c>
      <c r="Q869" s="47">
        <f t="shared" si="144"/>
        <v>0</v>
      </c>
      <c r="R869" s="47">
        <f>IF(S868&lt;1,0,-'New Lease Yearly'!$K$4/'New Lease Yearly'!$L$4)</f>
        <v>0</v>
      </c>
      <c r="S869" s="47">
        <f t="shared" si="140"/>
        <v>0</v>
      </c>
      <c r="AE869"/>
      <c r="AF869" s="6"/>
    </row>
    <row r="870" spans="1:32" x14ac:dyDescent="0.25">
      <c r="A870" s="53">
        <f t="shared" si="141"/>
        <v>854</v>
      </c>
      <c r="B870" s="29">
        <f t="shared" si="135"/>
        <v>0</v>
      </c>
      <c r="C870" s="9" t="str">
        <f>IF(D870=0,"-",IF('New Lease Yearly'!$H$4="Yearly",EDATE(C869,12),IF('New Lease Yearly'!$H$4="Quarterly",EDATE(C869,3),EDATE(C869,1))))</f>
        <v>-</v>
      </c>
      <c r="D870" s="54">
        <f>IF(A870&gt;'New Lease Yearly'!$E$4,0,'New Lease Yearly'!$G$4)*((1+$M$4)^(((((IF($H$4="Yearly",ROUNDDOWN(IF(A870-($N$4)&lt;0,0,((A870-($N$4)/(($N$4))))/($N$4)),0),IF($H$4="Monthly",ROUNDDOWN(IF(A870-($N$4*12)&lt;0,0,((A870-(12*$N$4)/((12*$N$4))))/($N$4*12)),0),ROUNDDOWN(IF(A870-($N$4*4)&lt;0,0,((A870-(4*$N$4)/((4*$N$4))))/($N$4*4)),0)))))))))+(IF(A870=$E$4,$J$4,0))</f>
        <v>0</v>
      </c>
      <c r="E870" s="49">
        <f>IF(D870=0,0,1/((1+IF('New Lease Yearly'!$H$4="Yearly",'New Lease Yearly'!$D$4,IF('New Lease Yearly'!$H$4="Quarterly",'New Lease Yearly'!$D$4/4,'New Lease Yearly'!$D$4/12)))^IF($E$17=1,A869,A870)))</f>
        <v>0</v>
      </c>
      <c r="F870" s="55">
        <f t="shared" si="136"/>
        <v>0</v>
      </c>
      <c r="G870" s="56"/>
      <c r="H870" s="38">
        <f t="shared" si="142"/>
        <v>854</v>
      </c>
      <c r="I870" s="9" t="str">
        <f t="shared" si="137"/>
        <v>-</v>
      </c>
      <c r="J870" s="47">
        <f>IF(H870&gt;'New Lease Yearly'!$E$4,0,M869)</f>
        <v>0</v>
      </c>
      <c r="K870" s="47">
        <f>IF(IF('New Lease Yearly'!$H$4="Yearly",J870*'New Lease Yearly'!$D$4,IF('New Lease Yearly'!$H$4="Quarterly",J870*('New Lease Yearly'!$D$4/4),J870*'New Lease Yearly'!$D$4/12))&gt;0,IF('New Lease Yearly'!$H$4="Yearly",J870*'New Lease Yearly'!$D$4,IF('New Lease Yearly'!$H$4="Quarterly",J870*('New Lease Yearly'!$D$4/4),J870*'New Lease Yearly'!$D$4/12)),-L870-J870)</f>
        <v>0</v>
      </c>
      <c r="L870" s="47">
        <f t="shared" si="138"/>
        <v>0</v>
      </c>
      <c r="M870" s="47">
        <f t="shared" si="139"/>
        <v>0</v>
      </c>
      <c r="N870" s="57"/>
      <c r="O870" s="38">
        <v>237</v>
      </c>
      <c r="P870" s="58">
        <f t="shared" si="143"/>
        <v>355384</v>
      </c>
      <c r="Q870" s="47">
        <f t="shared" si="144"/>
        <v>0</v>
      </c>
      <c r="R870" s="47">
        <f>IF(S869&lt;1,0,-'New Lease Yearly'!$K$4/'New Lease Yearly'!$L$4)</f>
        <v>0</v>
      </c>
      <c r="S870" s="47">
        <f t="shared" si="140"/>
        <v>0</v>
      </c>
      <c r="AE870"/>
      <c r="AF870" s="6"/>
    </row>
    <row r="871" spans="1:32" x14ac:dyDescent="0.25">
      <c r="A871" s="53">
        <f t="shared" si="141"/>
        <v>855</v>
      </c>
      <c r="B871" s="29">
        <f t="shared" si="135"/>
        <v>0</v>
      </c>
      <c r="C871" s="9" t="str">
        <f>IF(D871=0,"-",IF('New Lease Yearly'!$H$4="Yearly",EDATE(C870,12),IF('New Lease Yearly'!$H$4="Quarterly",EDATE(C870,3),EDATE(C870,1))))</f>
        <v>-</v>
      </c>
      <c r="D871" s="54">
        <f>IF(A871&gt;'New Lease Yearly'!$E$4,0,'New Lease Yearly'!$G$4)*((1+$M$4)^(((((IF($H$4="Yearly",ROUNDDOWN(IF(A871-($N$4)&lt;0,0,((A871-($N$4)/(($N$4))))/($N$4)),0),IF($H$4="Monthly",ROUNDDOWN(IF(A871-($N$4*12)&lt;0,0,((A871-(12*$N$4)/((12*$N$4))))/($N$4*12)),0),ROUNDDOWN(IF(A871-($N$4*4)&lt;0,0,((A871-(4*$N$4)/((4*$N$4))))/($N$4*4)),0)))))))))+(IF(A871=$E$4,$J$4,0))</f>
        <v>0</v>
      </c>
      <c r="E871" s="49">
        <f>IF(D871=0,0,1/((1+IF('New Lease Yearly'!$H$4="Yearly",'New Lease Yearly'!$D$4,IF('New Lease Yearly'!$H$4="Quarterly",'New Lease Yearly'!$D$4/4,'New Lease Yearly'!$D$4/12)))^IF($E$17=1,A870,A871)))</f>
        <v>0</v>
      </c>
      <c r="F871" s="55">
        <f t="shared" si="136"/>
        <v>0</v>
      </c>
      <c r="G871" s="56"/>
      <c r="H871" s="38">
        <f t="shared" si="142"/>
        <v>855</v>
      </c>
      <c r="I871" s="9" t="str">
        <f t="shared" si="137"/>
        <v>-</v>
      </c>
      <c r="J871" s="47">
        <f>IF(H871&gt;'New Lease Yearly'!$E$4,0,M870)</f>
        <v>0</v>
      </c>
      <c r="K871" s="47">
        <f>IF(IF('New Lease Yearly'!$H$4="Yearly",J871*'New Lease Yearly'!$D$4,IF('New Lease Yearly'!$H$4="Quarterly",J871*('New Lease Yearly'!$D$4/4),J871*'New Lease Yearly'!$D$4/12))&gt;0,IF('New Lease Yearly'!$H$4="Yearly",J871*'New Lease Yearly'!$D$4,IF('New Lease Yearly'!$H$4="Quarterly",J871*('New Lease Yearly'!$D$4/4),J871*'New Lease Yearly'!$D$4/12)),-L871-J871)</f>
        <v>0</v>
      </c>
      <c r="L871" s="47">
        <f t="shared" si="138"/>
        <v>0</v>
      </c>
      <c r="M871" s="47">
        <f t="shared" si="139"/>
        <v>0</v>
      </c>
      <c r="N871" s="57"/>
      <c r="O871" s="38">
        <v>237</v>
      </c>
      <c r="P871" s="58">
        <f t="shared" si="143"/>
        <v>355749</v>
      </c>
      <c r="Q871" s="47">
        <f t="shared" si="144"/>
        <v>0</v>
      </c>
      <c r="R871" s="47">
        <f>IF(S870&lt;1,0,-'New Lease Yearly'!$K$4/'New Lease Yearly'!$L$4)</f>
        <v>0</v>
      </c>
      <c r="S871" s="47">
        <f t="shared" si="140"/>
        <v>0</v>
      </c>
      <c r="AE871"/>
      <c r="AF871" s="6"/>
    </row>
    <row r="872" spans="1:32" x14ac:dyDescent="0.25">
      <c r="A872" s="53">
        <f t="shared" si="141"/>
        <v>856</v>
      </c>
      <c r="B872" s="29">
        <f t="shared" si="135"/>
        <v>0</v>
      </c>
      <c r="C872" s="9" t="str">
        <f>IF(D872=0,"-",IF('New Lease Yearly'!$H$4="Yearly",EDATE(C871,12),IF('New Lease Yearly'!$H$4="Quarterly",EDATE(C871,3),EDATE(C871,1))))</f>
        <v>-</v>
      </c>
      <c r="D872" s="54">
        <f>IF(A872&gt;'New Lease Yearly'!$E$4,0,'New Lease Yearly'!$G$4)*((1+$M$4)^(((((IF($H$4="Yearly",ROUNDDOWN(IF(A872-($N$4)&lt;0,0,((A872-($N$4)/(($N$4))))/($N$4)),0),IF($H$4="Monthly",ROUNDDOWN(IF(A872-($N$4*12)&lt;0,0,((A872-(12*$N$4)/((12*$N$4))))/($N$4*12)),0),ROUNDDOWN(IF(A872-($N$4*4)&lt;0,0,((A872-(4*$N$4)/((4*$N$4))))/($N$4*4)),0)))))))))+(IF(A872=$E$4,$J$4,0))</f>
        <v>0</v>
      </c>
      <c r="E872" s="49">
        <f>IF(D872=0,0,1/((1+IF('New Lease Yearly'!$H$4="Yearly",'New Lease Yearly'!$D$4,IF('New Lease Yearly'!$H$4="Quarterly",'New Lease Yearly'!$D$4/4,'New Lease Yearly'!$D$4/12)))^IF($E$17=1,A871,A872)))</f>
        <v>0</v>
      </c>
      <c r="F872" s="55">
        <f t="shared" si="136"/>
        <v>0</v>
      </c>
      <c r="G872" s="56"/>
      <c r="H872" s="38">
        <f t="shared" si="142"/>
        <v>856</v>
      </c>
      <c r="I872" s="9" t="str">
        <f t="shared" si="137"/>
        <v>-</v>
      </c>
      <c r="J872" s="47">
        <f>IF(H872&gt;'New Lease Yearly'!$E$4,0,M871)</f>
        <v>0</v>
      </c>
      <c r="K872" s="47">
        <f>IF(IF('New Lease Yearly'!$H$4="Yearly",J872*'New Lease Yearly'!$D$4,IF('New Lease Yearly'!$H$4="Quarterly",J872*('New Lease Yearly'!$D$4/4),J872*'New Lease Yearly'!$D$4/12))&gt;0,IF('New Lease Yearly'!$H$4="Yearly",J872*'New Lease Yearly'!$D$4,IF('New Lease Yearly'!$H$4="Quarterly",J872*('New Lease Yearly'!$D$4/4),J872*'New Lease Yearly'!$D$4/12)),-L872-J872)</f>
        <v>0</v>
      </c>
      <c r="L872" s="47">
        <f t="shared" si="138"/>
        <v>0</v>
      </c>
      <c r="M872" s="47">
        <f t="shared" si="139"/>
        <v>0</v>
      </c>
      <c r="N872" s="57"/>
      <c r="O872" s="38">
        <v>237</v>
      </c>
      <c r="P872" s="58">
        <f t="shared" si="143"/>
        <v>356114</v>
      </c>
      <c r="Q872" s="47">
        <f t="shared" si="144"/>
        <v>0</v>
      </c>
      <c r="R872" s="47">
        <f>IF(S871&lt;1,0,-'New Lease Yearly'!$K$4/'New Lease Yearly'!$L$4)</f>
        <v>0</v>
      </c>
      <c r="S872" s="47">
        <f t="shared" si="140"/>
        <v>0</v>
      </c>
      <c r="AE872"/>
      <c r="AF872" s="6"/>
    </row>
    <row r="873" spans="1:32" x14ac:dyDescent="0.25">
      <c r="A873" s="53">
        <f t="shared" si="141"/>
        <v>857</v>
      </c>
      <c r="B873" s="29">
        <f t="shared" si="135"/>
        <v>0</v>
      </c>
      <c r="C873" s="9" t="str">
        <f>IF(D873=0,"-",IF('New Lease Yearly'!$H$4="Yearly",EDATE(C872,12),IF('New Lease Yearly'!$H$4="Quarterly",EDATE(C872,3),EDATE(C872,1))))</f>
        <v>-</v>
      </c>
      <c r="D873" s="54">
        <f>IF(A873&gt;'New Lease Yearly'!$E$4,0,'New Lease Yearly'!$G$4)*((1+$M$4)^(((((IF($H$4="Yearly",ROUNDDOWN(IF(A873-($N$4)&lt;0,0,((A873-($N$4)/(($N$4))))/($N$4)),0),IF($H$4="Monthly",ROUNDDOWN(IF(A873-($N$4*12)&lt;0,0,((A873-(12*$N$4)/((12*$N$4))))/($N$4*12)),0),ROUNDDOWN(IF(A873-($N$4*4)&lt;0,0,((A873-(4*$N$4)/((4*$N$4))))/($N$4*4)),0)))))))))+(IF(A873=$E$4,$J$4,0))</f>
        <v>0</v>
      </c>
      <c r="E873" s="49">
        <f>IF(D873=0,0,1/((1+IF('New Lease Yearly'!$H$4="Yearly",'New Lease Yearly'!$D$4,IF('New Lease Yearly'!$H$4="Quarterly",'New Lease Yearly'!$D$4/4,'New Lease Yearly'!$D$4/12)))^IF($E$17=1,A872,A873)))</f>
        <v>0</v>
      </c>
      <c r="F873" s="55">
        <f t="shared" si="136"/>
        <v>0</v>
      </c>
      <c r="G873" s="56"/>
      <c r="H873" s="38">
        <f t="shared" si="142"/>
        <v>857</v>
      </c>
      <c r="I873" s="9" t="str">
        <f t="shared" si="137"/>
        <v>-</v>
      </c>
      <c r="J873" s="47">
        <f>IF(H873&gt;'New Lease Yearly'!$E$4,0,M872)</f>
        <v>0</v>
      </c>
      <c r="K873" s="47">
        <f>IF(IF('New Lease Yearly'!$H$4="Yearly",J873*'New Lease Yearly'!$D$4,IF('New Lease Yearly'!$H$4="Quarterly",J873*('New Lease Yearly'!$D$4/4),J873*'New Lease Yearly'!$D$4/12))&gt;0,IF('New Lease Yearly'!$H$4="Yearly",J873*'New Lease Yearly'!$D$4,IF('New Lease Yearly'!$H$4="Quarterly",J873*('New Lease Yearly'!$D$4/4),J873*'New Lease Yearly'!$D$4/12)),-L873-J873)</f>
        <v>0</v>
      </c>
      <c r="L873" s="47">
        <f t="shared" si="138"/>
        <v>0</v>
      </c>
      <c r="M873" s="47">
        <f t="shared" si="139"/>
        <v>0</v>
      </c>
      <c r="N873" s="57"/>
      <c r="O873" s="38">
        <v>237</v>
      </c>
      <c r="P873" s="58">
        <f t="shared" si="143"/>
        <v>356479</v>
      </c>
      <c r="Q873" s="47">
        <f t="shared" si="144"/>
        <v>0</v>
      </c>
      <c r="R873" s="47">
        <f>IF(S872&lt;1,0,-'New Lease Yearly'!$K$4/'New Lease Yearly'!$L$4)</f>
        <v>0</v>
      </c>
      <c r="S873" s="47">
        <f t="shared" si="140"/>
        <v>0</v>
      </c>
      <c r="AE873"/>
      <c r="AF873" s="6"/>
    </row>
    <row r="874" spans="1:32" x14ac:dyDescent="0.25">
      <c r="A874" s="53">
        <f t="shared" si="141"/>
        <v>858</v>
      </c>
      <c r="B874" s="29">
        <f t="shared" si="135"/>
        <v>0</v>
      </c>
      <c r="C874" s="9" t="str">
        <f>IF(D874=0,"-",IF('New Lease Yearly'!$H$4="Yearly",EDATE(C873,12),IF('New Lease Yearly'!$H$4="Quarterly",EDATE(C873,3),EDATE(C873,1))))</f>
        <v>-</v>
      </c>
      <c r="D874" s="54">
        <f>IF(A874&gt;'New Lease Yearly'!$E$4,0,'New Lease Yearly'!$G$4)*((1+$M$4)^(((((IF($H$4="Yearly",ROUNDDOWN(IF(A874-($N$4)&lt;0,0,((A874-($N$4)/(($N$4))))/($N$4)),0),IF($H$4="Monthly",ROUNDDOWN(IF(A874-($N$4*12)&lt;0,0,((A874-(12*$N$4)/((12*$N$4))))/($N$4*12)),0),ROUNDDOWN(IF(A874-($N$4*4)&lt;0,0,((A874-(4*$N$4)/((4*$N$4))))/($N$4*4)),0)))))))))+(IF(A874=$E$4,$J$4,0))</f>
        <v>0</v>
      </c>
      <c r="E874" s="49">
        <f>IF(D874=0,0,1/((1+IF('New Lease Yearly'!$H$4="Yearly",'New Lease Yearly'!$D$4,IF('New Lease Yearly'!$H$4="Quarterly",'New Lease Yearly'!$D$4/4,'New Lease Yearly'!$D$4/12)))^IF($E$17=1,A873,A874)))</f>
        <v>0</v>
      </c>
      <c r="F874" s="55">
        <f t="shared" si="136"/>
        <v>0</v>
      </c>
      <c r="G874" s="56"/>
      <c r="H874" s="38">
        <f t="shared" si="142"/>
        <v>858</v>
      </c>
      <c r="I874" s="9" t="str">
        <f t="shared" si="137"/>
        <v>-</v>
      </c>
      <c r="J874" s="47">
        <f>IF(H874&gt;'New Lease Yearly'!$E$4,0,M873)</f>
        <v>0</v>
      </c>
      <c r="K874" s="47">
        <f>IF(IF('New Lease Yearly'!$H$4="Yearly",J874*'New Lease Yearly'!$D$4,IF('New Lease Yearly'!$H$4="Quarterly",J874*('New Lease Yearly'!$D$4/4),J874*'New Lease Yearly'!$D$4/12))&gt;0,IF('New Lease Yearly'!$H$4="Yearly",J874*'New Lease Yearly'!$D$4,IF('New Lease Yearly'!$H$4="Quarterly",J874*('New Lease Yearly'!$D$4/4),J874*'New Lease Yearly'!$D$4/12)),-L874-J874)</f>
        <v>0</v>
      </c>
      <c r="L874" s="47">
        <f t="shared" si="138"/>
        <v>0</v>
      </c>
      <c r="M874" s="47">
        <f t="shared" si="139"/>
        <v>0</v>
      </c>
      <c r="N874" s="57"/>
      <c r="O874" s="38">
        <v>237</v>
      </c>
      <c r="P874" s="58">
        <f t="shared" si="143"/>
        <v>356845</v>
      </c>
      <c r="Q874" s="47">
        <f t="shared" si="144"/>
        <v>0</v>
      </c>
      <c r="R874" s="47">
        <f>IF(S873&lt;1,0,-'New Lease Yearly'!$K$4/'New Lease Yearly'!$L$4)</f>
        <v>0</v>
      </c>
      <c r="S874" s="47">
        <f t="shared" si="140"/>
        <v>0</v>
      </c>
      <c r="AE874"/>
      <c r="AF874" s="6"/>
    </row>
    <row r="875" spans="1:32" x14ac:dyDescent="0.25">
      <c r="A875" s="53">
        <f t="shared" si="141"/>
        <v>859</v>
      </c>
      <c r="B875" s="29">
        <f t="shared" si="135"/>
        <v>0</v>
      </c>
      <c r="C875" s="9" t="str">
        <f>IF(D875=0,"-",IF('New Lease Yearly'!$H$4="Yearly",EDATE(C874,12),IF('New Lease Yearly'!$H$4="Quarterly",EDATE(C874,3),EDATE(C874,1))))</f>
        <v>-</v>
      </c>
      <c r="D875" s="54">
        <f>IF(A875&gt;'New Lease Yearly'!$E$4,0,'New Lease Yearly'!$G$4)*((1+$M$4)^(((((IF($H$4="Yearly",ROUNDDOWN(IF(A875-($N$4)&lt;0,0,((A875-($N$4)/(($N$4))))/($N$4)),0),IF($H$4="Monthly",ROUNDDOWN(IF(A875-($N$4*12)&lt;0,0,((A875-(12*$N$4)/((12*$N$4))))/($N$4*12)),0),ROUNDDOWN(IF(A875-($N$4*4)&lt;0,0,((A875-(4*$N$4)/((4*$N$4))))/($N$4*4)),0)))))))))+(IF(A875=$E$4,$J$4,0))</f>
        <v>0</v>
      </c>
      <c r="E875" s="49">
        <f>IF(D875=0,0,1/((1+IF('New Lease Yearly'!$H$4="Yearly",'New Lease Yearly'!$D$4,IF('New Lease Yearly'!$H$4="Quarterly",'New Lease Yearly'!$D$4/4,'New Lease Yearly'!$D$4/12)))^IF($E$17=1,A874,A875)))</f>
        <v>0</v>
      </c>
      <c r="F875" s="55">
        <f t="shared" si="136"/>
        <v>0</v>
      </c>
      <c r="G875" s="56"/>
      <c r="H875" s="38">
        <f t="shared" si="142"/>
        <v>859</v>
      </c>
      <c r="I875" s="9" t="str">
        <f t="shared" si="137"/>
        <v>-</v>
      </c>
      <c r="J875" s="47">
        <f>IF(H875&gt;'New Lease Yearly'!$E$4,0,M874)</f>
        <v>0</v>
      </c>
      <c r="K875" s="47">
        <f>IF(IF('New Lease Yearly'!$H$4="Yearly",J875*'New Lease Yearly'!$D$4,IF('New Lease Yearly'!$H$4="Quarterly",J875*('New Lease Yearly'!$D$4/4),J875*'New Lease Yearly'!$D$4/12))&gt;0,IF('New Lease Yearly'!$H$4="Yearly",J875*'New Lease Yearly'!$D$4,IF('New Lease Yearly'!$H$4="Quarterly",J875*('New Lease Yearly'!$D$4/4),J875*'New Lease Yearly'!$D$4/12)),-L875-J875)</f>
        <v>0</v>
      </c>
      <c r="L875" s="47">
        <f t="shared" si="138"/>
        <v>0</v>
      </c>
      <c r="M875" s="47">
        <f t="shared" si="139"/>
        <v>0</v>
      </c>
      <c r="N875" s="57"/>
      <c r="O875" s="38">
        <v>237</v>
      </c>
      <c r="P875" s="58">
        <f t="shared" si="143"/>
        <v>357210</v>
      </c>
      <c r="Q875" s="47">
        <f t="shared" si="144"/>
        <v>0</v>
      </c>
      <c r="R875" s="47">
        <f>IF(S874&lt;1,0,-'New Lease Yearly'!$K$4/'New Lease Yearly'!$L$4)</f>
        <v>0</v>
      </c>
      <c r="S875" s="47">
        <f t="shared" si="140"/>
        <v>0</v>
      </c>
      <c r="AE875"/>
      <c r="AF875" s="6"/>
    </row>
    <row r="876" spans="1:32" x14ac:dyDescent="0.25">
      <c r="A876" s="53">
        <f t="shared" si="141"/>
        <v>860</v>
      </c>
      <c r="B876" s="29">
        <f t="shared" si="135"/>
        <v>0</v>
      </c>
      <c r="C876" s="9" t="str">
        <f>IF(D876=0,"-",IF('New Lease Yearly'!$H$4="Yearly",EDATE(C875,12),IF('New Lease Yearly'!$H$4="Quarterly",EDATE(C875,3),EDATE(C875,1))))</f>
        <v>-</v>
      </c>
      <c r="D876" s="54">
        <f>IF(A876&gt;'New Lease Yearly'!$E$4,0,'New Lease Yearly'!$G$4)*((1+$M$4)^(((((IF($H$4="Yearly",ROUNDDOWN(IF(A876-($N$4)&lt;0,0,((A876-($N$4)/(($N$4))))/($N$4)),0),IF($H$4="Monthly",ROUNDDOWN(IF(A876-($N$4*12)&lt;0,0,((A876-(12*$N$4)/((12*$N$4))))/($N$4*12)),0),ROUNDDOWN(IF(A876-($N$4*4)&lt;0,0,((A876-(4*$N$4)/((4*$N$4))))/($N$4*4)),0)))))))))+(IF(A876=$E$4,$J$4,0))</f>
        <v>0</v>
      </c>
      <c r="E876" s="49">
        <f>IF(D876=0,0,1/((1+IF('New Lease Yearly'!$H$4="Yearly",'New Lease Yearly'!$D$4,IF('New Lease Yearly'!$H$4="Quarterly",'New Lease Yearly'!$D$4/4,'New Lease Yearly'!$D$4/12)))^IF($E$17=1,A875,A876)))</f>
        <v>0</v>
      </c>
      <c r="F876" s="55">
        <f t="shared" si="136"/>
        <v>0</v>
      </c>
      <c r="G876" s="56"/>
      <c r="H876" s="38">
        <f t="shared" si="142"/>
        <v>860</v>
      </c>
      <c r="I876" s="9" t="str">
        <f t="shared" si="137"/>
        <v>-</v>
      </c>
      <c r="J876" s="47">
        <f>IF(H876&gt;'New Lease Yearly'!$E$4,0,M875)</f>
        <v>0</v>
      </c>
      <c r="K876" s="47">
        <f>IF(IF('New Lease Yearly'!$H$4="Yearly",J876*'New Lease Yearly'!$D$4,IF('New Lease Yearly'!$H$4="Quarterly",J876*('New Lease Yearly'!$D$4/4),J876*'New Lease Yearly'!$D$4/12))&gt;0,IF('New Lease Yearly'!$H$4="Yearly",J876*'New Lease Yearly'!$D$4,IF('New Lease Yearly'!$H$4="Quarterly",J876*('New Lease Yearly'!$D$4/4),J876*'New Lease Yearly'!$D$4/12)),-L876-J876)</f>
        <v>0</v>
      </c>
      <c r="L876" s="47">
        <f t="shared" si="138"/>
        <v>0</v>
      </c>
      <c r="M876" s="47">
        <f t="shared" si="139"/>
        <v>0</v>
      </c>
      <c r="N876" s="57"/>
      <c r="O876" s="38">
        <v>237</v>
      </c>
      <c r="P876" s="58">
        <f t="shared" si="143"/>
        <v>357575</v>
      </c>
      <c r="Q876" s="47">
        <f t="shared" si="144"/>
        <v>0</v>
      </c>
      <c r="R876" s="47">
        <f>IF(S875&lt;1,0,-'New Lease Yearly'!$K$4/'New Lease Yearly'!$L$4)</f>
        <v>0</v>
      </c>
      <c r="S876" s="47">
        <f t="shared" si="140"/>
        <v>0</v>
      </c>
      <c r="AE876"/>
      <c r="AF876" s="6"/>
    </row>
    <row r="877" spans="1:32" x14ac:dyDescent="0.25">
      <c r="A877" s="53">
        <f t="shared" si="141"/>
        <v>861</v>
      </c>
      <c r="B877" s="29">
        <f t="shared" si="135"/>
        <v>0</v>
      </c>
      <c r="C877" s="9" t="str">
        <f>IF(D877=0,"-",IF('New Lease Yearly'!$H$4="Yearly",EDATE(C876,12),IF('New Lease Yearly'!$H$4="Quarterly",EDATE(C876,3),EDATE(C876,1))))</f>
        <v>-</v>
      </c>
      <c r="D877" s="54">
        <f>IF(A877&gt;'New Lease Yearly'!$E$4,0,'New Lease Yearly'!$G$4)*((1+$M$4)^(((((IF($H$4="Yearly",ROUNDDOWN(IF(A877-($N$4)&lt;0,0,((A877-($N$4)/(($N$4))))/($N$4)),0),IF($H$4="Monthly",ROUNDDOWN(IF(A877-($N$4*12)&lt;0,0,((A877-(12*$N$4)/((12*$N$4))))/($N$4*12)),0),ROUNDDOWN(IF(A877-($N$4*4)&lt;0,0,((A877-(4*$N$4)/((4*$N$4))))/($N$4*4)),0)))))))))+(IF(A877=$E$4,$J$4,0))</f>
        <v>0</v>
      </c>
      <c r="E877" s="49">
        <f>IF(D877=0,0,1/((1+IF('New Lease Yearly'!$H$4="Yearly",'New Lease Yearly'!$D$4,IF('New Lease Yearly'!$H$4="Quarterly",'New Lease Yearly'!$D$4/4,'New Lease Yearly'!$D$4/12)))^IF($E$17=1,A876,A877)))</f>
        <v>0</v>
      </c>
      <c r="F877" s="55">
        <f t="shared" si="136"/>
        <v>0</v>
      </c>
      <c r="G877" s="56"/>
      <c r="H877" s="38">
        <f t="shared" si="142"/>
        <v>861</v>
      </c>
      <c r="I877" s="9" t="str">
        <f t="shared" si="137"/>
        <v>-</v>
      </c>
      <c r="J877" s="47">
        <f>IF(H877&gt;'New Lease Yearly'!$E$4,0,M876)</f>
        <v>0</v>
      </c>
      <c r="K877" s="47">
        <f>IF(IF('New Lease Yearly'!$H$4="Yearly",J877*'New Lease Yearly'!$D$4,IF('New Lease Yearly'!$H$4="Quarterly",J877*('New Lease Yearly'!$D$4/4),J877*'New Lease Yearly'!$D$4/12))&gt;0,IF('New Lease Yearly'!$H$4="Yearly",J877*'New Lease Yearly'!$D$4,IF('New Lease Yearly'!$H$4="Quarterly",J877*('New Lease Yearly'!$D$4/4),J877*'New Lease Yearly'!$D$4/12)),-L877-J877)</f>
        <v>0</v>
      </c>
      <c r="L877" s="47">
        <f t="shared" si="138"/>
        <v>0</v>
      </c>
      <c r="M877" s="47">
        <f t="shared" si="139"/>
        <v>0</v>
      </c>
      <c r="N877" s="57"/>
      <c r="O877" s="38">
        <v>237</v>
      </c>
      <c r="P877" s="58">
        <f t="shared" si="143"/>
        <v>357940</v>
      </c>
      <c r="Q877" s="47">
        <f t="shared" si="144"/>
        <v>0</v>
      </c>
      <c r="R877" s="47">
        <f>IF(S876&lt;1,0,-'New Lease Yearly'!$K$4/'New Lease Yearly'!$L$4)</f>
        <v>0</v>
      </c>
      <c r="S877" s="47">
        <f t="shared" si="140"/>
        <v>0</v>
      </c>
      <c r="AE877"/>
      <c r="AF877" s="6"/>
    </row>
    <row r="878" spans="1:32" x14ac:dyDescent="0.25">
      <c r="A878" s="53">
        <f t="shared" si="141"/>
        <v>862</v>
      </c>
      <c r="B878" s="29">
        <f t="shared" si="135"/>
        <v>0</v>
      </c>
      <c r="C878" s="9" t="str">
        <f>IF(D878=0,"-",IF('New Lease Yearly'!$H$4="Yearly",EDATE(C877,12),IF('New Lease Yearly'!$H$4="Quarterly",EDATE(C877,3),EDATE(C877,1))))</f>
        <v>-</v>
      </c>
      <c r="D878" s="54">
        <f>IF(A878&gt;'New Lease Yearly'!$E$4,0,'New Lease Yearly'!$G$4)*((1+$M$4)^(((((IF($H$4="Yearly",ROUNDDOWN(IF(A878-($N$4)&lt;0,0,((A878-($N$4)/(($N$4))))/($N$4)),0),IF($H$4="Monthly",ROUNDDOWN(IF(A878-($N$4*12)&lt;0,0,((A878-(12*$N$4)/((12*$N$4))))/($N$4*12)),0),ROUNDDOWN(IF(A878-($N$4*4)&lt;0,0,((A878-(4*$N$4)/((4*$N$4))))/($N$4*4)),0)))))))))+(IF(A878=$E$4,$J$4,0))</f>
        <v>0</v>
      </c>
      <c r="E878" s="49">
        <f>IF(D878=0,0,1/((1+IF('New Lease Yearly'!$H$4="Yearly",'New Lease Yearly'!$D$4,IF('New Lease Yearly'!$H$4="Quarterly",'New Lease Yearly'!$D$4/4,'New Lease Yearly'!$D$4/12)))^IF($E$17=1,A877,A878)))</f>
        <v>0</v>
      </c>
      <c r="F878" s="55">
        <f t="shared" si="136"/>
        <v>0</v>
      </c>
      <c r="G878" s="56"/>
      <c r="H878" s="38">
        <f t="shared" si="142"/>
        <v>862</v>
      </c>
      <c r="I878" s="9" t="str">
        <f t="shared" si="137"/>
        <v>-</v>
      </c>
      <c r="J878" s="47">
        <f>IF(H878&gt;'New Lease Yearly'!$E$4,0,M877)</f>
        <v>0</v>
      </c>
      <c r="K878" s="47">
        <f>IF(IF('New Lease Yearly'!$H$4="Yearly",J878*'New Lease Yearly'!$D$4,IF('New Lease Yearly'!$H$4="Quarterly",J878*('New Lease Yearly'!$D$4/4),J878*'New Lease Yearly'!$D$4/12))&gt;0,IF('New Lease Yearly'!$H$4="Yearly",J878*'New Lease Yearly'!$D$4,IF('New Lease Yearly'!$H$4="Quarterly",J878*('New Lease Yearly'!$D$4/4),J878*'New Lease Yearly'!$D$4/12)),-L878-J878)</f>
        <v>0</v>
      </c>
      <c r="L878" s="47">
        <f t="shared" si="138"/>
        <v>0</v>
      </c>
      <c r="M878" s="47">
        <f t="shared" si="139"/>
        <v>0</v>
      </c>
      <c r="N878" s="57"/>
      <c r="O878" s="38">
        <v>237</v>
      </c>
      <c r="P878" s="58">
        <f t="shared" si="143"/>
        <v>358306</v>
      </c>
      <c r="Q878" s="47">
        <f t="shared" si="144"/>
        <v>0</v>
      </c>
      <c r="R878" s="47">
        <f>IF(S877&lt;1,0,-'New Lease Yearly'!$K$4/'New Lease Yearly'!$L$4)</f>
        <v>0</v>
      </c>
      <c r="S878" s="47">
        <f t="shared" si="140"/>
        <v>0</v>
      </c>
      <c r="AE878"/>
      <c r="AF878" s="6"/>
    </row>
    <row r="879" spans="1:32" x14ac:dyDescent="0.25">
      <c r="A879" s="53">
        <f t="shared" si="141"/>
        <v>863</v>
      </c>
      <c r="B879" s="29">
        <f t="shared" si="135"/>
        <v>0</v>
      </c>
      <c r="C879" s="9" t="str">
        <f>IF(D879=0,"-",IF('New Lease Yearly'!$H$4="Yearly",EDATE(C878,12),IF('New Lease Yearly'!$H$4="Quarterly",EDATE(C878,3),EDATE(C878,1))))</f>
        <v>-</v>
      </c>
      <c r="D879" s="54">
        <f>IF(A879&gt;'New Lease Yearly'!$E$4,0,'New Lease Yearly'!$G$4)*((1+$M$4)^(((((IF($H$4="Yearly",ROUNDDOWN(IF(A879-($N$4)&lt;0,0,((A879-($N$4)/(($N$4))))/($N$4)),0),IF($H$4="Monthly",ROUNDDOWN(IF(A879-($N$4*12)&lt;0,0,((A879-(12*$N$4)/((12*$N$4))))/($N$4*12)),0),ROUNDDOWN(IF(A879-($N$4*4)&lt;0,0,((A879-(4*$N$4)/((4*$N$4))))/($N$4*4)),0)))))))))+(IF(A879=$E$4,$J$4,0))</f>
        <v>0</v>
      </c>
      <c r="E879" s="49">
        <f>IF(D879=0,0,1/((1+IF('New Lease Yearly'!$H$4="Yearly",'New Lease Yearly'!$D$4,IF('New Lease Yearly'!$H$4="Quarterly",'New Lease Yearly'!$D$4/4,'New Lease Yearly'!$D$4/12)))^IF($E$17=1,A878,A879)))</f>
        <v>0</v>
      </c>
      <c r="F879" s="55">
        <f t="shared" si="136"/>
        <v>0</v>
      </c>
      <c r="G879" s="56"/>
      <c r="H879" s="38">
        <f t="shared" si="142"/>
        <v>863</v>
      </c>
      <c r="I879" s="9" t="str">
        <f t="shared" si="137"/>
        <v>-</v>
      </c>
      <c r="J879" s="47">
        <f>IF(H879&gt;'New Lease Yearly'!$E$4,0,M878)</f>
        <v>0</v>
      </c>
      <c r="K879" s="47">
        <f>IF(IF('New Lease Yearly'!$H$4="Yearly",J879*'New Lease Yearly'!$D$4,IF('New Lease Yearly'!$H$4="Quarterly",J879*('New Lease Yearly'!$D$4/4),J879*'New Lease Yearly'!$D$4/12))&gt;0,IF('New Lease Yearly'!$H$4="Yearly",J879*'New Lease Yearly'!$D$4,IF('New Lease Yearly'!$H$4="Quarterly",J879*('New Lease Yearly'!$D$4/4),J879*'New Lease Yearly'!$D$4/12)),-L879-J879)</f>
        <v>0</v>
      </c>
      <c r="L879" s="47">
        <f t="shared" si="138"/>
        <v>0</v>
      </c>
      <c r="M879" s="47">
        <f t="shared" si="139"/>
        <v>0</v>
      </c>
      <c r="N879" s="57"/>
      <c r="O879" s="38">
        <v>237</v>
      </c>
      <c r="P879" s="58">
        <f t="shared" si="143"/>
        <v>358671</v>
      </c>
      <c r="Q879" s="47">
        <f t="shared" si="144"/>
        <v>0</v>
      </c>
      <c r="R879" s="47">
        <f>IF(S878&lt;1,0,-'New Lease Yearly'!$K$4/'New Lease Yearly'!$L$4)</f>
        <v>0</v>
      </c>
      <c r="S879" s="47">
        <f t="shared" si="140"/>
        <v>0</v>
      </c>
      <c r="AE879"/>
      <c r="AF879" s="6"/>
    </row>
    <row r="880" spans="1:32" x14ac:dyDescent="0.25">
      <c r="A880" s="53">
        <f t="shared" si="141"/>
        <v>864</v>
      </c>
      <c r="B880" s="29">
        <f t="shared" si="135"/>
        <v>0</v>
      </c>
      <c r="C880" s="9" t="str">
        <f>IF(D880=0,"-",IF('New Lease Yearly'!$H$4="Yearly",EDATE(C879,12),IF('New Lease Yearly'!$H$4="Quarterly",EDATE(C879,3),EDATE(C879,1))))</f>
        <v>-</v>
      </c>
      <c r="D880" s="54">
        <f>IF(A880&gt;'New Lease Yearly'!$E$4,0,'New Lease Yearly'!$G$4)*((1+$M$4)^(((((IF($H$4="Yearly",ROUNDDOWN(IF(A880-($N$4)&lt;0,0,((A880-($N$4)/(($N$4))))/($N$4)),0),IF($H$4="Monthly",ROUNDDOWN(IF(A880-($N$4*12)&lt;0,0,((A880-(12*$N$4)/((12*$N$4))))/($N$4*12)),0),ROUNDDOWN(IF(A880-($N$4*4)&lt;0,0,((A880-(4*$N$4)/((4*$N$4))))/($N$4*4)),0)))))))))+(IF(A880=$E$4,$J$4,0))</f>
        <v>0</v>
      </c>
      <c r="E880" s="49">
        <f>IF(D880=0,0,1/((1+IF('New Lease Yearly'!$H$4="Yearly",'New Lease Yearly'!$D$4,IF('New Lease Yearly'!$H$4="Quarterly",'New Lease Yearly'!$D$4/4,'New Lease Yearly'!$D$4/12)))^IF($E$17=1,A879,A880)))</f>
        <v>0</v>
      </c>
      <c r="F880" s="55">
        <f t="shared" si="136"/>
        <v>0</v>
      </c>
      <c r="G880" s="56"/>
      <c r="H880" s="38">
        <f t="shared" si="142"/>
        <v>864</v>
      </c>
      <c r="I880" s="9" t="str">
        <f t="shared" si="137"/>
        <v>-</v>
      </c>
      <c r="J880" s="47">
        <f>IF(H880&gt;'New Lease Yearly'!$E$4,0,M879)</f>
        <v>0</v>
      </c>
      <c r="K880" s="47">
        <f>IF(IF('New Lease Yearly'!$H$4="Yearly",J880*'New Lease Yearly'!$D$4,IF('New Lease Yearly'!$H$4="Quarterly",J880*('New Lease Yearly'!$D$4/4),J880*'New Lease Yearly'!$D$4/12))&gt;0,IF('New Lease Yearly'!$H$4="Yearly",J880*'New Lease Yearly'!$D$4,IF('New Lease Yearly'!$H$4="Quarterly",J880*('New Lease Yearly'!$D$4/4),J880*'New Lease Yearly'!$D$4/12)),-L880-J880)</f>
        <v>0</v>
      </c>
      <c r="L880" s="47">
        <f t="shared" si="138"/>
        <v>0</v>
      </c>
      <c r="M880" s="47">
        <f t="shared" si="139"/>
        <v>0</v>
      </c>
      <c r="N880" s="57"/>
      <c r="O880" s="38">
        <v>237</v>
      </c>
      <c r="P880" s="58">
        <f t="shared" si="143"/>
        <v>359036</v>
      </c>
      <c r="Q880" s="47">
        <f t="shared" si="144"/>
        <v>0</v>
      </c>
      <c r="R880" s="47">
        <f>IF(S879&lt;1,0,-'New Lease Yearly'!$K$4/'New Lease Yearly'!$L$4)</f>
        <v>0</v>
      </c>
      <c r="S880" s="47">
        <f t="shared" si="140"/>
        <v>0</v>
      </c>
      <c r="AE880"/>
      <c r="AF880" s="6"/>
    </row>
    <row r="881" spans="1:32" x14ac:dyDescent="0.25">
      <c r="A881" s="53">
        <f t="shared" si="141"/>
        <v>865</v>
      </c>
      <c r="B881" s="29">
        <f t="shared" si="135"/>
        <v>0</v>
      </c>
      <c r="C881" s="9" t="str">
        <f>IF(D881=0,"-",IF('New Lease Yearly'!$H$4="Yearly",EDATE(C880,12),IF('New Lease Yearly'!$H$4="Quarterly",EDATE(C880,3),EDATE(C880,1))))</f>
        <v>-</v>
      </c>
      <c r="D881" s="54">
        <f>IF(A881&gt;'New Lease Yearly'!$E$4,0,'New Lease Yearly'!$G$4)*((1+$M$4)^(((((IF($H$4="Yearly",ROUNDDOWN(IF(A881-($N$4)&lt;0,0,((A881-($N$4)/(($N$4))))/($N$4)),0),IF($H$4="Monthly",ROUNDDOWN(IF(A881-($N$4*12)&lt;0,0,((A881-(12*$N$4)/((12*$N$4))))/($N$4*12)),0),ROUNDDOWN(IF(A881-($N$4*4)&lt;0,0,((A881-(4*$N$4)/((4*$N$4))))/($N$4*4)),0)))))))))+(IF(A881=$E$4,$J$4,0))</f>
        <v>0</v>
      </c>
      <c r="E881" s="49">
        <f>IF(D881=0,0,1/((1+IF('New Lease Yearly'!$H$4="Yearly",'New Lease Yearly'!$D$4,IF('New Lease Yearly'!$H$4="Quarterly",'New Lease Yearly'!$D$4/4,'New Lease Yearly'!$D$4/12)))^IF($E$17=1,A880,A881)))</f>
        <v>0</v>
      </c>
      <c r="F881" s="55">
        <f t="shared" si="136"/>
        <v>0</v>
      </c>
      <c r="G881" s="56"/>
      <c r="H881" s="38">
        <f t="shared" si="142"/>
        <v>865</v>
      </c>
      <c r="I881" s="9" t="str">
        <f t="shared" si="137"/>
        <v>-</v>
      </c>
      <c r="J881" s="47">
        <f>IF(H881&gt;'New Lease Yearly'!$E$4,0,M880)</f>
        <v>0</v>
      </c>
      <c r="K881" s="47">
        <f>IF(IF('New Lease Yearly'!$H$4="Yearly",J881*'New Lease Yearly'!$D$4,IF('New Lease Yearly'!$H$4="Quarterly",J881*('New Lease Yearly'!$D$4/4),J881*'New Lease Yearly'!$D$4/12))&gt;0,IF('New Lease Yearly'!$H$4="Yearly",J881*'New Lease Yearly'!$D$4,IF('New Lease Yearly'!$H$4="Quarterly",J881*('New Lease Yearly'!$D$4/4),J881*'New Lease Yearly'!$D$4/12)),-L881-J881)</f>
        <v>0</v>
      </c>
      <c r="L881" s="47">
        <f t="shared" si="138"/>
        <v>0</v>
      </c>
      <c r="M881" s="47">
        <f t="shared" si="139"/>
        <v>0</v>
      </c>
      <c r="N881" s="57"/>
      <c r="O881" s="38">
        <v>237</v>
      </c>
      <c r="P881" s="58">
        <f t="shared" si="143"/>
        <v>359401</v>
      </c>
      <c r="Q881" s="47">
        <f t="shared" si="144"/>
        <v>0</v>
      </c>
      <c r="R881" s="47">
        <f>IF(S880&lt;1,0,-'New Lease Yearly'!$K$4/'New Lease Yearly'!$L$4)</f>
        <v>0</v>
      </c>
      <c r="S881" s="47">
        <f t="shared" si="140"/>
        <v>0</v>
      </c>
      <c r="AE881"/>
      <c r="AF881" s="6"/>
    </row>
    <row r="882" spans="1:32" x14ac:dyDescent="0.25">
      <c r="A882" s="53">
        <f t="shared" si="141"/>
        <v>866</v>
      </c>
      <c r="B882" s="29">
        <f t="shared" si="135"/>
        <v>0</v>
      </c>
      <c r="C882" s="9" t="str">
        <f>IF(D882=0,"-",IF('New Lease Yearly'!$H$4="Yearly",EDATE(C881,12),IF('New Lease Yearly'!$H$4="Quarterly",EDATE(C881,3),EDATE(C881,1))))</f>
        <v>-</v>
      </c>
      <c r="D882" s="54">
        <f>IF(A882&gt;'New Lease Yearly'!$E$4,0,'New Lease Yearly'!$G$4)*((1+$M$4)^(((((IF($H$4="Yearly",ROUNDDOWN(IF(A882-($N$4)&lt;0,0,((A882-($N$4)/(($N$4))))/($N$4)),0),IF($H$4="Monthly",ROUNDDOWN(IF(A882-($N$4*12)&lt;0,0,((A882-(12*$N$4)/((12*$N$4))))/($N$4*12)),0),ROUNDDOWN(IF(A882-($N$4*4)&lt;0,0,((A882-(4*$N$4)/((4*$N$4))))/($N$4*4)),0)))))))))+(IF(A882=$E$4,$J$4,0))</f>
        <v>0</v>
      </c>
      <c r="E882" s="49">
        <f>IF(D882=0,0,1/((1+IF('New Lease Yearly'!$H$4="Yearly",'New Lease Yearly'!$D$4,IF('New Lease Yearly'!$H$4="Quarterly",'New Lease Yearly'!$D$4/4,'New Lease Yearly'!$D$4/12)))^IF($E$17=1,A881,A882)))</f>
        <v>0</v>
      </c>
      <c r="F882" s="55">
        <f t="shared" si="136"/>
        <v>0</v>
      </c>
      <c r="G882" s="56"/>
      <c r="H882" s="38">
        <f t="shared" si="142"/>
        <v>866</v>
      </c>
      <c r="I882" s="9" t="str">
        <f t="shared" si="137"/>
        <v>-</v>
      </c>
      <c r="J882" s="47">
        <f>IF(H882&gt;'New Lease Yearly'!$E$4,0,M881)</f>
        <v>0</v>
      </c>
      <c r="K882" s="47">
        <f>IF(IF('New Lease Yearly'!$H$4="Yearly",J882*'New Lease Yearly'!$D$4,IF('New Lease Yearly'!$H$4="Quarterly",J882*('New Lease Yearly'!$D$4/4),J882*'New Lease Yearly'!$D$4/12))&gt;0,IF('New Lease Yearly'!$H$4="Yearly",J882*'New Lease Yearly'!$D$4,IF('New Lease Yearly'!$H$4="Quarterly",J882*('New Lease Yearly'!$D$4/4),J882*'New Lease Yearly'!$D$4/12)),-L882-J882)</f>
        <v>0</v>
      </c>
      <c r="L882" s="47">
        <f t="shared" si="138"/>
        <v>0</v>
      </c>
      <c r="M882" s="47">
        <f t="shared" si="139"/>
        <v>0</v>
      </c>
      <c r="N882" s="57"/>
      <c r="O882" s="38">
        <v>237</v>
      </c>
      <c r="P882" s="58">
        <f t="shared" si="143"/>
        <v>359767</v>
      </c>
      <c r="Q882" s="47">
        <f t="shared" si="144"/>
        <v>0</v>
      </c>
      <c r="R882" s="47">
        <f>IF(S881&lt;1,0,-'New Lease Yearly'!$K$4/'New Lease Yearly'!$L$4)</f>
        <v>0</v>
      </c>
      <c r="S882" s="47">
        <f t="shared" si="140"/>
        <v>0</v>
      </c>
      <c r="AE882"/>
      <c r="AF882" s="6"/>
    </row>
    <row r="883" spans="1:32" x14ac:dyDescent="0.25">
      <c r="A883" s="53">
        <f t="shared" si="141"/>
        <v>867</v>
      </c>
      <c r="B883" s="29">
        <f t="shared" si="135"/>
        <v>0</v>
      </c>
      <c r="C883" s="9" t="str">
        <f>IF(D883=0,"-",IF('New Lease Yearly'!$H$4="Yearly",EDATE(C882,12),IF('New Lease Yearly'!$H$4="Quarterly",EDATE(C882,3),EDATE(C882,1))))</f>
        <v>-</v>
      </c>
      <c r="D883" s="54">
        <f>IF(A883&gt;'New Lease Yearly'!$E$4,0,'New Lease Yearly'!$G$4)*((1+$M$4)^(((((IF($H$4="Yearly",ROUNDDOWN(IF(A883-($N$4)&lt;0,0,((A883-($N$4)/(($N$4))))/($N$4)),0),IF($H$4="Monthly",ROUNDDOWN(IF(A883-($N$4*12)&lt;0,0,((A883-(12*$N$4)/((12*$N$4))))/($N$4*12)),0),ROUNDDOWN(IF(A883-($N$4*4)&lt;0,0,((A883-(4*$N$4)/((4*$N$4))))/($N$4*4)),0)))))))))+(IF(A883=$E$4,$J$4,0))</f>
        <v>0</v>
      </c>
      <c r="E883" s="49">
        <f>IF(D883=0,0,1/((1+IF('New Lease Yearly'!$H$4="Yearly",'New Lease Yearly'!$D$4,IF('New Lease Yearly'!$H$4="Quarterly",'New Lease Yearly'!$D$4/4,'New Lease Yearly'!$D$4/12)))^IF($E$17=1,A882,A883)))</f>
        <v>0</v>
      </c>
      <c r="F883" s="55">
        <f t="shared" si="136"/>
        <v>0</v>
      </c>
      <c r="G883" s="56"/>
      <c r="H883" s="38">
        <f t="shared" si="142"/>
        <v>867</v>
      </c>
      <c r="I883" s="9" t="str">
        <f t="shared" si="137"/>
        <v>-</v>
      </c>
      <c r="J883" s="47">
        <f>IF(H883&gt;'New Lease Yearly'!$E$4,0,M882)</f>
        <v>0</v>
      </c>
      <c r="K883" s="47">
        <f>IF(IF('New Lease Yearly'!$H$4="Yearly",J883*'New Lease Yearly'!$D$4,IF('New Lease Yearly'!$H$4="Quarterly",J883*('New Lease Yearly'!$D$4/4),J883*'New Lease Yearly'!$D$4/12))&gt;0,IF('New Lease Yearly'!$H$4="Yearly",J883*'New Lease Yearly'!$D$4,IF('New Lease Yearly'!$H$4="Quarterly",J883*('New Lease Yearly'!$D$4/4),J883*'New Lease Yearly'!$D$4/12)),-L883-J883)</f>
        <v>0</v>
      </c>
      <c r="L883" s="47">
        <f t="shared" si="138"/>
        <v>0</v>
      </c>
      <c r="M883" s="47">
        <f t="shared" si="139"/>
        <v>0</v>
      </c>
      <c r="N883" s="57"/>
      <c r="O883" s="38">
        <v>237</v>
      </c>
      <c r="P883" s="58">
        <f t="shared" si="143"/>
        <v>360132</v>
      </c>
      <c r="Q883" s="47">
        <f t="shared" si="144"/>
        <v>0</v>
      </c>
      <c r="R883" s="47">
        <f>IF(S882&lt;1,0,-'New Lease Yearly'!$K$4/'New Lease Yearly'!$L$4)</f>
        <v>0</v>
      </c>
      <c r="S883" s="47">
        <f t="shared" si="140"/>
        <v>0</v>
      </c>
      <c r="AE883"/>
      <c r="AF883" s="6"/>
    </row>
    <row r="884" spans="1:32" x14ac:dyDescent="0.25">
      <c r="A884" s="53">
        <f t="shared" si="141"/>
        <v>868</v>
      </c>
      <c r="B884" s="29">
        <f t="shared" si="135"/>
        <v>0</v>
      </c>
      <c r="C884" s="9" t="str">
        <f>IF(D884=0,"-",IF('New Lease Yearly'!$H$4="Yearly",EDATE(C883,12),IF('New Lease Yearly'!$H$4="Quarterly",EDATE(C883,3),EDATE(C883,1))))</f>
        <v>-</v>
      </c>
      <c r="D884" s="54">
        <f>IF(A884&gt;'New Lease Yearly'!$E$4,0,'New Lease Yearly'!$G$4)*((1+$M$4)^(((((IF($H$4="Yearly",ROUNDDOWN(IF(A884-($N$4)&lt;0,0,((A884-($N$4)/(($N$4))))/($N$4)),0),IF($H$4="Monthly",ROUNDDOWN(IF(A884-($N$4*12)&lt;0,0,((A884-(12*$N$4)/((12*$N$4))))/($N$4*12)),0),ROUNDDOWN(IF(A884-($N$4*4)&lt;0,0,((A884-(4*$N$4)/((4*$N$4))))/($N$4*4)),0)))))))))+(IF(A884=$E$4,$J$4,0))</f>
        <v>0</v>
      </c>
      <c r="E884" s="49">
        <f>IF(D884=0,0,1/((1+IF('New Lease Yearly'!$H$4="Yearly",'New Lease Yearly'!$D$4,IF('New Lease Yearly'!$H$4="Quarterly",'New Lease Yearly'!$D$4/4,'New Lease Yearly'!$D$4/12)))^IF($E$17=1,A883,A884)))</f>
        <v>0</v>
      </c>
      <c r="F884" s="55">
        <f t="shared" si="136"/>
        <v>0</v>
      </c>
      <c r="G884" s="56"/>
      <c r="H884" s="38">
        <f t="shared" si="142"/>
        <v>868</v>
      </c>
      <c r="I884" s="9" t="str">
        <f t="shared" si="137"/>
        <v>-</v>
      </c>
      <c r="J884" s="47">
        <f>IF(H884&gt;'New Lease Yearly'!$E$4,0,M883)</f>
        <v>0</v>
      </c>
      <c r="K884" s="47">
        <f>IF(IF('New Lease Yearly'!$H$4="Yearly",J884*'New Lease Yearly'!$D$4,IF('New Lease Yearly'!$H$4="Quarterly",J884*('New Lease Yearly'!$D$4/4),J884*'New Lease Yearly'!$D$4/12))&gt;0,IF('New Lease Yearly'!$H$4="Yearly",J884*'New Lease Yearly'!$D$4,IF('New Lease Yearly'!$H$4="Quarterly",J884*('New Lease Yearly'!$D$4/4),J884*'New Lease Yearly'!$D$4/12)),-L884-J884)</f>
        <v>0</v>
      </c>
      <c r="L884" s="47">
        <f t="shared" si="138"/>
        <v>0</v>
      </c>
      <c r="M884" s="47">
        <f t="shared" si="139"/>
        <v>0</v>
      </c>
      <c r="N884" s="57"/>
      <c r="O884" s="38">
        <v>237</v>
      </c>
      <c r="P884" s="58">
        <f t="shared" si="143"/>
        <v>360497</v>
      </c>
      <c r="Q884" s="47">
        <f t="shared" si="144"/>
        <v>0</v>
      </c>
      <c r="R884" s="47">
        <f>IF(S883&lt;1,0,-'New Lease Yearly'!$K$4/'New Lease Yearly'!$L$4)</f>
        <v>0</v>
      </c>
      <c r="S884" s="47">
        <f t="shared" si="140"/>
        <v>0</v>
      </c>
      <c r="AE884"/>
      <c r="AF884" s="6"/>
    </row>
    <row r="885" spans="1:32" x14ac:dyDescent="0.25">
      <c r="A885" s="53">
        <f t="shared" si="141"/>
        <v>869</v>
      </c>
      <c r="B885" s="29">
        <f t="shared" si="135"/>
        <v>0</v>
      </c>
      <c r="C885" s="9" t="str">
        <f>IF(D885=0,"-",IF('New Lease Yearly'!$H$4="Yearly",EDATE(C884,12),IF('New Lease Yearly'!$H$4="Quarterly",EDATE(C884,3),EDATE(C884,1))))</f>
        <v>-</v>
      </c>
      <c r="D885" s="54">
        <f>IF(A885&gt;'New Lease Yearly'!$E$4,0,'New Lease Yearly'!$G$4)*((1+$M$4)^(((((IF($H$4="Yearly",ROUNDDOWN(IF(A885-($N$4)&lt;0,0,((A885-($N$4)/(($N$4))))/($N$4)),0),IF($H$4="Monthly",ROUNDDOWN(IF(A885-($N$4*12)&lt;0,0,((A885-(12*$N$4)/((12*$N$4))))/($N$4*12)),0),ROUNDDOWN(IF(A885-($N$4*4)&lt;0,0,((A885-(4*$N$4)/((4*$N$4))))/($N$4*4)),0)))))))))+(IF(A885=$E$4,$J$4,0))</f>
        <v>0</v>
      </c>
      <c r="E885" s="49">
        <f>IF(D885=0,0,1/((1+IF('New Lease Yearly'!$H$4="Yearly",'New Lease Yearly'!$D$4,IF('New Lease Yearly'!$H$4="Quarterly",'New Lease Yearly'!$D$4/4,'New Lease Yearly'!$D$4/12)))^IF($E$17=1,A884,A885)))</f>
        <v>0</v>
      </c>
      <c r="F885" s="55">
        <f t="shared" si="136"/>
        <v>0</v>
      </c>
      <c r="G885" s="56"/>
      <c r="H885" s="38">
        <f t="shared" si="142"/>
        <v>869</v>
      </c>
      <c r="I885" s="9" t="str">
        <f t="shared" si="137"/>
        <v>-</v>
      </c>
      <c r="J885" s="47">
        <f>IF(H885&gt;'New Lease Yearly'!$E$4,0,M884)</f>
        <v>0</v>
      </c>
      <c r="K885" s="47">
        <f>IF(IF('New Lease Yearly'!$H$4="Yearly",J885*'New Lease Yearly'!$D$4,IF('New Lease Yearly'!$H$4="Quarterly",J885*('New Lease Yearly'!$D$4/4),J885*'New Lease Yearly'!$D$4/12))&gt;0,IF('New Lease Yearly'!$H$4="Yearly",J885*'New Lease Yearly'!$D$4,IF('New Lease Yearly'!$H$4="Quarterly",J885*('New Lease Yearly'!$D$4/4),J885*'New Lease Yearly'!$D$4/12)),-L885-J885)</f>
        <v>0</v>
      </c>
      <c r="L885" s="47">
        <f t="shared" si="138"/>
        <v>0</v>
      </c>
      <c r="M885" s="47">
        <f t="shared" si="139"/>
        <v>0</v>
      </c>
      <c r="N885" s="57"/>
      <c r="O885" s="38">
        <v>237</v>
      </c>
      <c r="P885" s="58">
        <f t="shared" si="143"/>
        <v>360862</v>
      </c>
      <c r="Q885" s="47">
        <f t="shared" si="144"/>
        <v>0</v>
      </c>
      <c r="R885" s="47">
        <f>IF(S884&lt;1,0,-'New Lease Yearly'!$K$4/'New Lease Yearly'!$L$4)</f>
        <v>0</v>
      </c>
      <c r="S885" s="47">
        <f t="shared" si="140"/>
        <v>0</v>
      </c>
      <c r="AE885"/>
      <c r="AF885" s="6"/>
    </row>
    <row r="886" spans="1:32" x14ac:dyDescent="0.25">
      <c r="A886" s="53">
        <f t="shared" si="141"/>
        <v>870</v>
      </c>
      <c r="B886" s="29">
        <f t="shared" si="135"/>
        <v>0</v>
      </c>
      <c r="C886" s="9" t="str">
        <f>IF(D886=0,"-",IF('New Lease Yearly'!$H$4="Yearly",EDATE(C885,12),IF('New Lease Yearly'!$H$4="Quarterly",EDATE(C885,3),EDATE(C885,1))))</f>
        <v>-</v>
      </c>
      <c r="D886" s="54">
        <f>IF(A886&gt;'New Lease Yearly'!$E$4,0,'New Lease Yearly'!$G$4)*((1+$M$4)^(((((IF($H$4="Yearly",ROUNDDOWN(IF(A886-($N$4)&lt;0,0,((A886-($N$4)/(($N$4))))/($N$4)),0),IF($H$4="Monthly",ROUNDDOWN(IF(A886-($N$4*12)&lt;0,0,((A886-(12*$N$4)/((12*$N$4))))/($N$4*12)),0),ROUNDDOWN(IF(A886-($N$4*4)&lt;0,0,((A886-(4*$N$4)/((4*$N$4))))/($N$4*4)),0)))))))))+(IF(A886=$E$4,$J$4,0))</f>
        <v>0</v>
      </c>
      <c r="E886" s="49">
        <f>IF(D886=0,0,1/((1+IF('New Lease Yearly'!$H$4="Yearly",'New Lease Yearly'!$D$4,IF('New Lease Yearly'!$H$4="Quarterly",'New Lease Yearly'!$D$4/4,'New Lease Yearly'!$D$4/12)))^IF($E$17=1,A885,A886)))</f>
        <v>0</v>
      </c>
      <c r="F886" s="55">
        <f t="shared" si="136"/>
        <v>0</v>
      </c>
      <c r="G886" s="56"/>
      <c r="H886" s="38">
        <f t="shared" si="142"/>
        <v>870</v>
      </c>
      <c r="I886" s="9" t="str">
        <f t="shared" si="137"/>
        <v>-</v>
      </c>
      <c r="J886" s="47">
        <f>IF(H886&gt;'New Lease Yearly'!$E$4,0,M885)</f>
        <v>0</v>
      </c>
      <c r="K886" s="47">
        <f>IF(IF('New Lease Yearly'!$H$4="Yearly",J886*'New Lease Yearly'!$D$4,IF('New Lease Yearly'!$H$4="Quarterly",J886*('New Lease Yearly'!$D$4/4),J886*'New Lease Yearly'!$D$4/12))&gt;0,IF('New Lease Yearly'!$H$4="Yearly",J886*'New Lease Yearly'!$D$4,IF('New Lease Yearly'!$H$4="Quarterly",J886*('New Lease Yearly'!$D$4/4),J886*'New Lease Yearly'!$D$4/12)),-L886-J886)</f>
        <v>0</v>
      </c>
      <c r="L886" s="47">
        <f t="shared" si="138"/>
        <v>0</v>
      </c>
      <c r="M886" s="47">
        <f t="shared" si="139"/>
        <v>0</v>
      </c>
      <c r="N886" s="57"/>
      <c r="O886" s="38">
        <v>237</v>
      </c>
      <c r="P886" s="58">
        <f t="shared" si="143"/>
        <v>361228</v>
      </c>
      <c r="Q886" s="47">
        <f t="shared" si="144"/>
        <v>0</v>
      </c>
      <c r="R886" s="47">
        <f>IF(S885&lt;1,0,-'New Lease Yearly'!$K$4/'New Lease Yearly'!$L$4)</f>
        <v>0</v>
      </c>
      <c r="S886" s="47">
        <f t="shared" si="140"/>
        <v>0</v>
      </c>
      <c r="AE886"/>
      <c r="AF886" s="6"/>
    </row>
    <row r="887" spans="1:32" x14ac:dyDescent="0.25">
      <c r="A887" s="53">
        <f t="shared" si="141"/>
        <v>871</v>
      </c>
      <c r="B887" s="29">
        <f t="shared" si="135"/>
        <v>0</v>
      </c>
      <c r="C887" s="9" t="str">
        <f>IF(D887=0,"-",IF('New Lease Yearly'!$H$4="Yearly",EDATE(C886,12),IF('New Lease Yearly'!$H$4="Quarterly",EDATE(C886,3),EDATE(C886,1))))</f>
        <v>-</v>
      </c>
      <c r="D887" s="54">
        <f>IF(A887&gt;'New Lease Yearly'!$E$4,0,'New Lease Yearly'!$G$4)*((1+$M$4)^(((((IF($H$4="Yearly",ROUNDDOWN(IF(A887-($N$4)&lt;0,0,((A887-($N$4)/(($N$4))))/($N$4)),0),IF($H$4="Monthly",ROUNDDOWN(IF(A887-($N$4*12)&lt;0,0,((A887-(12*$N$4)/((12*$N$4))))/($N$4*12)),0),ROUNDDOWN(IF(A887-($N$4*4)&lt;0,0,((A887-(4*$N$4)/((4*$N$4))))/($N$4*4)),0)))))))))+(IF(A887=$E$4,$J$4,0))</f>
        <v>0</v>
      </c>
      <c r="E887" s="49">
        <f>IF(D887=0,0,1/((1+IF('New Lease Yearly'!$H$4="Yearly",'New Lease Yearly'!$D$4,IF('New Lease Yearly'!$H$4="Quarterly",'New Lease Yearly'!$D$4/4,'New Lease Yearly'!$D$4/12)))^IF($E$17=1,A886,A887)))</f>
        <v>0</v>
      </c>
      <c r="F887" s="55">
        <f t="shared" si="136"/>
        <v>0</v>
      </c>
      <c r="G887" s="56"/>
      <c r="H887" s="38">
        <f t="shared" si="142"/>
        <v>871</v>
      </c>
      <c r="I887" s="9" t="str">
        <f t="shared" si="137"/>
        <v>-</v>
      </c>
      <c r="J887" s="47">
        <f>IF(H887&gt;'New Lease Yearly'!$E$4,0,M886)</f>
        <v>0</v>
      </c>
      <c r="K887" s="47">
        <f>IF(IF('New Lease Yearly'!$H$4="Yearly",J887*'New Lease Yearly'!$D$4,IF('New Lease Yearly'!$H$4="Quarterly",J887*('New Lease Yearly'!$D$4/4),J887*'New Lease Yearly'!$D$4/12))&gt;0,IF('New Lease Yearly'!$H$4="Yearly",J887*'New Lease Yearly'!$D$4,IF('New Lease Yearly'!$H$4="Quarterly",J887*('New Lease Yearly'!$D$4/4),J887*'New Lease Yearly'!$D$4/12)),-L887-J887)</f>
        <v>0</v>
      </c>
      <c r="L887" s="47">
        <f t="shared" si="138"/>
        <v>0</v>
      </c>
      <c r="M887" s="47">
        <f t="shared" si="139"/>
        <v>0</v>
      </c>
      <c r="N887" s="57"/>
      <c r="O887" s="38">
        <v>237</v>
      </c>
      <c r="P887" s="58">
        <f t="shared" si="143"/>
        <v>361593</v>
      </c>
      <c r="Q887" s="47">
        <f t="shared" si="144"/>
        <v>0</v>
      </c>
      <c r="R887" s="47">
        <f>IF(S886&lt;1,0,-'New Lease Yearly'!$K$4/'New Lease Yearly'!$L$4)</f>
        <v>0</v>
      </c>
      <c r="S887" s="47">
        <f t="shared" si="140"/>
        <v>0</v>
      </c>
      <c r="AE887"/>
      <c r="AF887" s="6"/>
    </row>
    <row r="888" spans="1:32" x14ac:dyDescent="0.25">
      <c r="A888" s="53">
        <f t="shared" si="141"/>
        <v>872</v>
      </c>
      <c r="B888" s="29">
        <f t="shared" si="135"/>
        <v>0</v>
      </c>
      <c r="C888" s="9" t="str">
        <f>IF(D888=0,"-",IF('New Lease Yearly'!$H$4="Yearly",EDATE(C887,12),IF('New Lease Yearly'!$H$4="Quarterly",EDATE(C887,3),EDATE(C887,1))))</f>
        <v>-</v>
      </c>
      <c r="D888" s="54">
        <f>IF(A888&gt;'New Lease Yearly'!$E$4,0,'New Lease Yearly'!$G$4)*((1+$M$4)^(((((IF($H$4="Yearly",ROUNDDOWN(IF(A888-($N$4)&lt;0,0,((A888-($N$4)/(($N$4))))/($N$4)),0),IF($H$4="Monthly",ROUNDDOWN(IF(A888-($N$4*12)&lt;0,0,((A888-(12*$N$4)/((12*$N$4))))/($N$4*12)),0),ROUNDDOWN(IF(A888-($N$4*4)&lt;0,0,((A888-(4*$N$4)/((4*$N$4))))/($N$4*4)),0)))))))))+(IF(A888=$E$4,$J$4,0))</f>
        <v>0</v>
      </c>
      <c r="E888" s="49">
        <f>IF(D888=0,0,1/((1+IF('New Lease Yearly'!$H$4="Yearly",'New Lease Yearly'!$D$4,IF('New Lease Yearly'!$H$4="Quarterly",'New Lease Yearly'!$D$4/4,'New Lease Yearly'!$D$4/12)))^IF($E$17=1,A887,A888)))</f>
        <v>0</v>
      </c>
      <c r="F888" s="55">
        <f t="shared" si="136"/>
        <v>0</v>
      </c>
      <c r="G888" s="56"/>
      <c r="H888" s="38">
        <f t="shared" si="142"/>
        <v>872</v>
      </c>
      <c r="I888" s="9" t="str">
        <f t="shared" si="137"/>
        <v>-</v>
      </c>
      <c r="J888" s="47">
        <f>IF(H888&gt;'New Lease Yearly'!$E$4,0,M887)</f>
        <v>0</v>
      </c>
      <c r="K888" s="47">
        <f>IF(IF('New Lease Yearly'!$H$4="Yearly",J888*'New Lease Yearly'!$D$4,IF('New Lease Yearly'!$H$4="Quarterly",J888*('New Lease Yearly'!$D$4/4),J888*'New Lease Yearly'!$D$4/12))&gt;0,IF('New Lease Yearly'!$H$4="Yearly",J888*'New Lease Yearly'!$D$4,IF('New Lease Yearly'!$H$4="Quarterly",J888*('New Lease Yearly'!$D$4/4),J888*'New Lease Yearly'!$D$4/12)),-L888-J888)</f>
        <v>0</v>
      </c>
      <c r="L888" s="47">
        <f t="shared" si="138"/>
        <v>0</v>
      </c>
      <c r="M888" s="47">
        <f t="shared" si="139"/>
        <v>0</v>
      </c>
      <c r="N888" s="57"/>
      <c r="O888" s="38">
        <v>237</v>
      </c>
      <c r="P888" s="58">
        <f t="shared" si="143"/>
        <v>361958</v>
      </c>
      <c r="Q888" s="47">
        <f t="shared" si="144"/>
        <v>0</v>
      </c>
      <c r="R888" s="47">
        <f>IF(S887&lt;1,0,-'New Lease Yearly'!$K$4/'New Lease Yearly'!$L$4)</f>
        <v>0</v>
      </c>
      <c r="S888" s="47">
        <f t="shared" si="140"/>
        <v>0</v>
      </c>
      <c r="AE888"/>
      <c r="AF888" s="6"/>
    </row>
    <row r="889" spans="1:32" x14ac:dyDescent="0.25">
      <c r="A889" s="53">
        <f t="shared" si="141"/>
        <v>873</v>
      </c>
      <c r="B889" s="29">
        <f t="shared" si="135"/>
        <v>0</v>
      </c>
      <c r="C889" s="9" t="str">
        <f>IF(D889=0,"-",IF('New Lease Yearly'!$H$4="Yearly",EDATE(C888,12),IF('New Lease Yearly'!$H$4="Quarterly",EDATE(C888,3),EDATE(C888,1))))</f>
        <v>-</v>
      </c>
      <c r="D889" s="54">
        <f>IF(A889&gt;'New Lease Yearly'!$E$4,0,'New Lease Yearly'!$G$4)*((1+$M$4)^(((((IF($H$4="Yearly",ROUNDDOWN(IF(A889-($N$4)&lt;0,0,((A889-($N$4)/(($N$4))))/($N$4)),0),IF($H$4="Monthly",ROUNDDOWN(IF(A889-($N$4*12)&lt;0,0,((A889-(12*$N$4)/((12*$N$4))))/($N$4*12)),0),ROUNDDOWN(IF(A889-($N$4*4)&lt;0,0,((A889-(4*$N$4)/((4*$N$4))))/($N$4*4)),0)))))))))+(IF(A889=$E$4,$J$4,0))</f>
        <v>0</v>
      </c>
      <c r="E889" s="49">
        <f>IF(D889=0,0,1/((1+IF('New Lease Yearly'!$H$4="Yearly",'New Lease Yearly'!$D$4,IF('New Lease Yearly'!$H$4="Quarterly",'New Lease Yearly'!$D$4/4,'New Lease Yearly'!$D$4/12)))^IF($E$17=1,A888,A889)))</f>
        <v>0</v>
      </c>
      <c r="F889" s="55">
        <f t="shared" si="136"/>
        <v>0</v>
      </c>
      <c r="G889" s="56"/>
      <c r="H889" s="38">
        <f t="shared" si="142"/>
        <v>873</v>
      </c>
      <c r="I889" s="9" t="str">
        <f t="shared" si="137"/>
        <v>-</v>
      </c>
      <c r="J889" s="47">
        <f>IF(H889&gt;'New Lease Yearly'!$E$4,0,M888)</f>
        <v>0</v>
      </c>
      <c r="K889" s="47">
        <f>IF(IF('New Lease Yearly'!$H$4="Yearly",J889*'New Lease Yearly'!$D$4,IF('New Lease Yearly'!$H$4="Quarterly",J889*('New Lease Yearly'!$D$4/4),J889*'New Lease Yearly'!$D$4/12))&gt;0,IF('New Lease Yearly'!$H$4="Yearly",J889*'New Lease Yearly'!$D$4,IF('New Lease Yearly'!$H$4="Quarterly",J889*('New Lease Yearly'!$D$4/4),J889*'New Lease Yearly'!$D$4/12)),-L889-J889)</f>
        <v>0</v>
      </c>
      <c r="L889" s="47">
        <f t="shared" si="138"/>
        <v>0</v>
      </c>
      <c r="M889" s="47">
        <f t="shared" si="139"/>
        <v>0</v>
      </c>
      <c r="N889" s="57"/>
      <c r="O889" s="38">
        <v>237</v>
      </c>
      <c r="P889" s="58">
        <f t="shared" si="143"/>
        <v>362323</v>
      </c>
      <c r="Q889" s="47">
        <f t="shared" si="144"/>
        <v>0</v>
      </c>
      <c r="R889" s="47">
        <f>IF(S888&lt;1,0,-'New Lease Yearly'!$K$4/'New Lease Yearly'!$L$4)</f>
        <v>0</v>
      </c>
      <c r="S889" s="47">
        <f t="shared" si="140"/>
        <v>0</v>
      </c>
      <c r="AE889"/>
      <c r="AF889" s="6"/>
    </row>
    <row r="890" spans="1:32" x14ac:dyDescent="0.25">
      <c r="A890" s="53">
        <f t="shared" si="141"/>
        <v>874</v>
      </c>
      <c r="B890" s="29">
        <f t="shared" si="135"/>
        <v>0</v>
      </c>
      <c r="C890" s="9" t="str">
        <f>IF(D890=0,"-",IF('New Lease Yearly'!$H$4="Yearly",EDATE(C889,12),IF('New Lease Yearly'!$H$4="Quarterly",EDATE(C889,3),EDATE(C889,1))))</f>
        <v>-</v>
      </c>
      <c r="D890" s="54">
        <f>IF(A890&gt;'New Lease Yearly'!$E$4,0,'New Lease Yearly'!$G$4)*((1+$M$4)^(((((IF($H$4="Yearly",ROUNDDOWN(IF(A890-($N$4)&lt;0,0,((A890-($N$4)/(($N$4))))/($N$4)),0),IF($H$4="Monthly",ROUNDDOWN(IF(A890-($N$4*12)&lt;0,0,((A890-(12*$N$4)/((12*$N$4))))/($N$4*12)),0),ROUNDDOWN(IF(A890-($N$4*4)&lt;0,0,((A890-(4*$N$4)/((4*$N$4))))/($N$4*4)),0)))))))))+(IF(A890=$E$4,$J$4,0))</f>
        <v>0</v>
      </c>
      <c r="E890" s="49">
        <f>IF(D890=0,0,1/((1+IF('New Lease Yearly'!$H$4="Yearly",'New Lease Yearly'!$D$4,IF('New Lease Yearly'!$H$4="Quarterly",'New Lease Yearly'!$D$4/4,'New Lease Yearly'!$D$4/12)))^IF($E$17=1,A889,A890)))</f>
        <v>0</v>
      </c>
      <c r="F890" s="55">
        <f t="shared" si="136"/>
        <v>0</v>
      </c>
      <c r="G890" s="56"/>
      <c r="H890" s="38">
        <f t="shared" si="142"/>
        <v>874</v>
      </c>
      <c r="I890" s="9" t="str">
        <f t="shared" si="137"/>
        <v>-</v>
      </c>
      <c r="J890" s="47">
        <f>IF(H890&gt;'New Lease Yearly'!$E$4,0,M889)</f>
        <v>0</v>
      </c>
      <c r="K890" s="47">
        <f>IF(IF('New Lease Yearly'!$H$4="Yearly",J890*'New Lease Yearly'!$D$4,IF('New Lease Yearly'!$H$4="Quarterly",J890*('New Lease Yearly'!$D$4/4),J890*'New Lease Yearly'!$D$4/12))&gt;0,IF('New Lease Yearly'!$H$4="Yearly",J890*'New Lease Yearly'!$D$4,IF('New Lease Yearly'!$H$4="Quarterly",J890*('New Lease Yearly'!$D$4/4),J890*'New Lease Yearly'!$D$4/12)),-L890-J890)</f>
        <v>0</v>
      </c>
      <c r="L890" s="47">
        <f t="shared" si="138"/>
        <v>0</v>
      </c>
      <c r="M890" s="47">
        <f t="shared" si="139"/>
        <v>0</v>
      </c>
      <c r="N890" s="57"/>
      <c r="O890" s="38">
        <v>237</v>
      </c>
      <c r="P890" s="58">
        <f t="shared" si="143"/>
        <v>362689</v>
      </c>
      <c r="Q890" s="47">
        <f t="shared" si="144"/>
        <v>0</v>
      </c>
      <c r="R890" s="47">
        <f>IF(S889&lt;1,0,-'New Lease Yearly'!$K$4/'New Lease Yearly'!$L$4)</f>
        <v>0</v>
      </c>
      <c r="S890" s="47">
        <f t="shared" si="140"/>
        <v>0</v>
      </c>
      <c r="AE890"/>
      <c r="AF890" s="6"/>
    </row>
    <row r="891" spans="1:32" x14ac:dyDescent="0.25">
      <c r="A891" s="53">
        <f t="shared" si="141"/>
        <v>875</v>
      </c>
      <c r="B891" s="29">
        <f t="shared" si="135"/>
        <v>0</v>
      </c>
      <c r="C891" s="9" t="str">
        <f>IF(D891=0,"-",IF('New Lease Yearly'!$H$4="Yearly",EDATE(C890,12),IF('New Lease Yearly'!$H$4="Quarterly",EDATE(C890,3),EDATE(C890,1))))</f>
        <v>-</v>
      </c>
      <c r="D891" s="54">
        <f>IF(A891&gt;'New Lease Yearly'!$E$4,0,'New Lease Yearly'!$G$4)*((1+$M$4)^(((((IF($H$4="Yearly",ROUNDDOWN(IF(A891-($N$4)&lt;0,0,((A891-($N$4)/(($N$4))))/($N$4)),0),IF($H$4="Monthly",ROUNDDOWN(IF(A891-($N$4*12)&lt;0,0,((A891-(12*$N$4)/((12*$N$4))))/($N$4*12)),0),ROUNDDOWN(IF(A891-($N$4*4)&lt;0,0,((A891-(4*$N$4)/((4*$N$4))))/($N$4*4)),0)))))))))+(IF(A891=$E$4,$J$4,0))</f>
        <v>0</v>
      </c>
      <c r="E891" s="49">
        <f>IF(D891=0,0,1/((1+IF('New Lease Yearly'!$H$4="Yearly",'New Lease Yearly'!$D$4,IF('New Lease Yearly'!$H$4="Quarterly",'New Lease Yearly'!$D$4/4,'New Lease Yearly'!$D$4/12)))^IF($E$17=1,A890,A891)))</f>
        <v>0</v>
      </c>
      <c r="F891" s="55">
        <f t="shared" si="136"/>
        <v>0</v>
      </c>
      <c r="G891" s="56"/>
      <c r="H891" s="38">
        <f t="shared" si="142"/>
        <v>875</v>
      </c>
      <c r="I891" s="9" t="str">
        <f t="shared" si="137"/>
        <v>-</v>
      </c>
      <c r="J891" s="47">
        <f>IF(H891&gt;'New Lease Yearly'!$E$4,0,M890)</f>
        <v>0</v>
      </c>
      <c r="K891" s="47">
        <f>IF(IF('New Lease Yearly'!$H$4="Yearly",J891*'New Lease Yearly'!$D$4,IF('New Lease Yearly'!$H$4="Quarterly",J891*('New Lease Yearly'!$D$4/4),J891*'New Lease Yearly'!$D$4/12))&gt;0,IF('New Lease Yearly'!$H$4="Yearly",J891*'New Lease Yearly'!$D$4,IF('New Lease Yearly'!$H$4="Quarterly",J891*('New Lease Yearly'!$D$4/4),J891*'New Lease Yearly'!$D$4/12)),-L891-J891)</f>
        <v>0</v>
      </c>
      <c r="L891" s="47">
        <f t="shared" si="138"/>
        <v>0</v>
      </c>
      <c r="M891" s="47">
        <f t="shared" si="139"/>
        <v>0</v>
      </c>
      <c r="N891" s="57"/>
      <c r="O891" s="38">
        <v>237</v>
      </c>
      <c r="P891" s="58">
        <f t="shared" si="143"/>
        <v>363054</v>
      </c>
      <c r="Q891" s="47">
        <f t="shared" si="144"/>
        <v>0</v>
      </c>
      <c r="R891" s="47">
        <f>IF(S890&lt;1,0,-'New Lease Yearly'!$K$4/'New Lease Yearly'!$L$4)</f>
        <v>0</v>
      </c>
      <c r="S891" s="47">
        <f t="shared" si="140"/>
        <v>0</v>
      </c>
      <c r="AE891"/>
      <c r="AF891" s="6"/>
    </row>
    <row r="892" spans="1:32" x14ac:dyDescent="0.25">
      <c r="A892" s="53">
        <f t="shared" si="141"/>
        <v>876</v>
      </c>
      <c r="B892" s="29">
        <f t="shared" si="135"/>
        <v>0</v>
      </c>
      <c r="C892" s="9" t="str">
        <f>IF(D892=0,"-",IF('New Lease Yearly'!$H$4="Yearly",EDATE(C891,12),IF('New Lease Yearly'!$H$4="Quarterly",EDATE(C891,3),EDATE(C891,1))))</f>
        <v>-</v>
      </c>
      <c r="D892" s="54">
        <f>IF(A892&gt;'New Lease Yearly'!$E$4,0,'New Lease Yearly'!$G$4)*((1+$M$4)^(((((IF($H$4="Yearly",ROUNDDOWN(IF(A892-($N$4)&lt;0,0,((A892-($N$4)/(($N$4))))/($N$4)),0),IF($H$4="Monthly",ROUNDDOWN(IF(A892-($N$4*12)&lt;0,0,((A892-(12*$N$4)/((12*$N$4))))/($N$4*12)),0),ROUNDDOWN(IF(A892-($N$4*4)&lt;0,0,((A892-(4*$N$4)/((4*$N$4))))/($N$4*4)),0)))))))))+(IF(A892=$E$4,$J$4,0))</f>
        <v>0</v>
      </c>
      <c r="E892" s="49">
        <f>IF(D892=0,0,1/((1+IF('New Lease Yearly'!$H$4="Yearly",'New Lease Yearly'!$D$4,IF('New Lease Yearly'!$H$4="Quarterly",'New Lease Yearly'!$D$4/4,'New Lease Yearly'!$D$4/12)))^IF($E$17=1,A891,A892)))</f>
        <v>0</v>
      </c>
      <c r="F892" s="55">
        <f t="shared" si="136"/>
        <v>0</v>
      </c>
      <c r="G892" s="56"/>
      <c r="H892" s="38">
        <f t="shared" si="142"/>
        <v>876</v>
      </c>
      <c r="I892" s="9" t="str">
        <f t="shared" si="137"/>
        <v>-</v>
      </c>
      <c r="J892" s="47">
        <f>IF(H892&gt;'New Lease Yearly'!$E$4,0,M891)</f>
        <v>0</v>
      </c>
      <c r="K892" s="47">
        <f>IF(IF('New Lease Yearly'!$H$4="Yearly",J892*'New Lease Yearly'!$D$4,IF('New Lease Yearly'!$H$4="Quarterly",J892*('New Lease Yearly'!$D$4/4),J892*'New Lease Yearly'!$D$4/12))&gt;0,IF('New Lease Yearly'!$H$4="Yearly",J892*'New Lease Yearly'!$D$4,IF('New Lease Yearly'!$H$4="Quarterly",J892*('New Lease Yearly'!$D$4/4),J892*'New Lease Yearly'!$D$4/12)),-L892-J892)</f>
        <v>0</v>
      </c>
      <c r="L892" s="47">
        <f t="shared" si="138"/>
        <v>0</v>
      </c>
      <c r="M892" s="47">
        <f t="shared" si="139"/>
        <v>0</v>
      </c>
      <c r="N892" s="57"/>
      <c r="O892" s="38">
        <v>237</v>
      </c>
      <c r="P892" s="58">
        <f t="shared" si="143"/>
        <v>363419</v>
      </c>
      <c r="Q892" s="47">
        <f t="shared" si="144"/>
        <v>0</v>
      </c>
      <c r="R892" s="47">
        <f>IF(S891&lt;1,0,-'New Lease Yearly'!$K$4/'New Lease Yearly'!$L$4)</f>
        <v>0</v>
      </c>
      <c r="S892" s="47">
        <f t="shared" si="140"/>
        <v>0</v>
      </c>
      <c r="AE892"/>
      <c r="AF892" s="6"/>
    </row>
    <row r="893" spans="1:32" x14ac:dyDescent="0.25">
      <c r="A893" s="53">
        <f t="shared" si="141"/>
        <v>877</v>
      </c>
      <c r="B893" s="29">
        <f t="shared" si="135"/>
        <v>0</v>
      </c>
      <c r="C893" s="9" t="str">
        <f>IF(D893=0,"-",IF('New Lease Yearly'!$H$4="Yearly",EDATE(C892,12),IF('New Lease Yearly'!$H$4="Quarterly",EDATE(C892,3),EDATE(C892,1))))</f>
        <v>-</v>
      </c>
      <c r="D893" s="54">
        <f>IF(A893&gt;'New Lease Yearly'!$E$4,0,'New Lease Yearly'!$G$4)*((1+$M$4)^(((((IF($H$4="Yearly",ROUNDDOWN(IF(A893-($N$4)&lt;0,0,((A893-($N$4)/(($N$4))))/($N$4)),0),IF($H$4="Monthly",ROUNDDOWN(IF(A893-($N$4*12)&lt;0,0,((A893-(12*$N$4)/((12*$N$4))))/($N$4*12)),0),ROUNDDOWN(IF(A893-($N$4*4)&lt;0,0,((A893-(4*$N$4)/((4*$N$4))))/($N$4*4)),0)))))))))+(IF(A893=$E$4,$J$4,0))</f>
        <v>0</v>
      </c>
      <c r="E893" s="49">
        <f>IF(D893=0,0,1/((1+IF('New Lease Yearly'!$H$4="Yearly",'New Lease Yearly'!$D$4,IF('New Lease Yearly'!$H$4="Quarterly",'New Lease Yearly'!$D$4/4,'New Lease Yearly'!$D$4/12)))^IF($E$17=1,A892,A893)))</f>
        <v>0</v>
      </c>
      <c r="F893" s="55">
        <f t="shared" si="136"/>
        <v>0</v>
      </c>
      <c r="G893" s="56"/>
      <c r="H893" s="38">
        <f t="shared" si="142"/>
        <v>877</v>
      </c>
      <c r="I893" s="9" t="str">
        <f t="shared" si="137"/>
        <v>-</v>
      </c>
      <c r="J893" s="47">
        <f>IF(H893&gt;'New Lease Yearly'!$E$4,0,M892)</f>
        <v>0</v>
      </c>
      <c r="K893" s="47">
        <f>IF(IF('New Lease Yearly'!$H$4="Yearly",J893*'New Lease Yearly'!$D$4,IF('New Lease Yearly'!$H$4="Quarterly",J893*('New Lease Yearly'!$D$4/4),J893*'New Lease Yearly'!$D$4/12))&gt;0,IF('New Lease Yearly'!$H$4="Yearly",J893*'New Lease Yearly'!$D$4,IF('New Lease Yearly'!$H$4="Quarterly",J893*('New Lease Yearly'!$D$4/4),J893*'New Lease Yearly'!$D$4/12)),-L893-J893)</f>
        <v>0</v>
      </c>
      <c r="L893" s="47">
        <f t="shared" si="138"/>
        <v>0</v>
      </c>
      <c r="M893" s="47">
        <f t="shared" si="139"/>
        <v>0</v>
      </c>
      <c r="N893" s="57"/>
      <c r="O893" s="38">
        <v>237</v>
      </c>
      <c r="P893" s="58">
        <f t="shared" si="143"/>
        <v>363784</v>
      </c>
      <c r="Q893" s="47">
        <f t="shared" si="144"/>
        <v>0</v>
      </c>
      <c r="R893" s="47">
        <f>IF(S892&lt;1,0,-'New Lease Yearly'!$K$4/'New Lease Yearly'!$L$4)</f>
        <v>0</v>
      </c>
      <c r="S893" s="47">
        <f t="shared" si="140"/>
        <v>0</v>
      </c>
      <c r="AE893"/>
      <c r="AF893" s="6"/>
    </row>
    <row r="894" spans="1:32" x14ac:dyDescent="0.25">
      <c r="A894" s="53">
        <f t="shared" si="141"/>
        <v>878</v>
      </c>
      <c r="B894" s="29">
        <f t="shared" si="135"/>
        <v>0</v>
      </c>
      <c r="C894" s="9" t="str">
        <f>IF(D894=0,"-",IF('New Lease Yearly'!$H$4="Yearly",EDATE(C893,12),IF('New Lease Yearly'!$H$4="Quarterly",EDATE(C893,3),EDATE(C893,1))))</f>
        <v>-</v>
      </c>
      <c r="D894" s="54">
        <f>IF(A894&gt;'New Lease Yearly'!$E$4,0,'New Lease Yearly'!$G$4)*((1+$M$4)^(((((IF($H$4="Yearly",ROUNDDOWN(IF(A894-($N$4)&lt;0,0,((A894-($N$4)/(($N$4))))/($N$4)),0),IF($H$4="Monthly",ROUNDDOWN(IF(A894-($N$4*12)&lt;0,0,((A894-(12*$N$4)/((12*$N$4))))/($N$4*12)),0),ROUNDDOWN(IF(A894-($N$4*4)&lt;0,0,((A894-(4*$N$4)/((4*$N$4))))/($N$4*4)),0)))))))))+(IF(A894=$E$4,$J$4,0))</f>
        <v>0</v>
      </c>
      <c r="E894" s="49">
        <f>IF(D894=0,0,1/((1+IF('New Lease Yearly'!$H$4="Yearly",'New Lease Yearly'!$D$4,IF('New Lease Yearly'!$H$4="Quarterly",'New Lease Yearly'!$D$4/4,'New Lease Yearly'!$D$4/12)))^IF($E$17=1,A893,A894)))</f>
        <v>0</v>
      </c>
      <c r="F894" s="55">
        <f t="shared" si="136"/>
        <v>0</v>
      </c>
      <c r="G894" s="56"/>
      <c r="H894" s="38">
        <f t="shared" si="142"/>
        <v>878</v>
      </c>
      <c r="I894" s="9" t="str">
        <f t="shared" si="137"/>
        <v>-</v>
      </c>
      <c r="J894" s="47">
        <f>IF(H894&gt;'New Lease Yearly'!$E$4,0,M893)</f>
        <v>0</v>
      </c>
      <c r="K894" s="47">
        <f>IF(IF('New Lease Yearly'!$H$4="Yearly",J894*'New Lease Yearly'!$D$4,IF('New Lease Yearly'!$H$4="Quarterly",J894*('New Lease Yearly'!$D$4/4),J894*'New Lease Yearly'!$D$4/12))&gt;0,IF('New Lease Yearly'!$H$4="Yearly",J894*'New Lease Yearly'!$D$4,IF('New Lease Yearly'!$H$4="Quarterly",J894*('New Lease Yearly'!$D$4/4),J894*'New Lease Yearly'!$D$4/12)),-L894-J894)</f>
        <v>0</v>
      </c>
      <c r="L894" s="47">
        <f t="shared" si="138"/>
        <v>0</v>
      </c>
      <c r="M894" s="47">
        <f t="shared" si="139"/>
        <v>0</v>
      </c>
      <c r="N894" s="57"/>
      <c r="O894" s="38">
        <v>237</v>
      </c>
      <c r="P894" s="58">
        <f t="shared" si="143"/>
        <v>364150</v>
      </c>
      <c r="Q894" s="47">
        <f t="shared" si="144"/>
        <v>0</v>
      </c>
      <c r="R894" s="47">
        <f>IF(S893&lt;1,0,-'New Lease Yearly'!$K$4/'New Lease Yearly'!$L$4)</f>
        <v>0</v>
      </c>
      <c r="S894" s="47">
        <f t="shared" si="140"/>
        <v>0</v>
      </c>
      <c r="AE894"/>
      <c r="AF894" s="6"/>
    </row>
    <row r="895" spans="1:32" x14ac:dyDescent="0.25">
      <c r="A895" s="53">
        <f t="shared" si="141"/>
        <v>879</v>
      </c>
      <c r="B895" s="29">
        <f t="shared" si="135"/>
        <v>0</v>
      </c>
      <c r="C895" s="9" t="str">
        <f>IF(D895=0,"-",IF('New Lease Yearly'!$H$4="Yearly",EDATE(C894,12),IF('New Lease Yearly'!$H$4="Quarterly",EDATE(C894,3),EDATE(C894,1))))</f>
        <v>-</v>
      </c>
      <c r="D895" s="54">
        <f>IF(A895&gt;'New Lease Yearly'!$E$4,0,'New Lease Yearly'!$G$4)*((1+$M$4)^(((((IF($H$4="Yearly",ROUNDDOWN(IF(A895-($N$4)&lt;0,0,((A895-($N$4)/(($N$4))))/($N$4)),0),IF($H$4="Monthly",ROUNDDOWN(IF(A895-($N$4*12)&lt;0,0,((A895-(12*$N$4)/((12*$N$4))))/($N$4*12)),0),ROUNDDOWN(IF(A895-($N$4*4)&lt;0,0,((A895-(4*$N$4)/((4*$N$4))))/($N$4*4)),0)))))))))+(IF(A895=$E$4,$J$4,0))</f>
        <v>0</v>
      </c>
      <c r="E895" s="49">
        <f>IF(D895=0,0,1/((1+IF('New Lease Yearly'!$H$4="Yearly",'New Lease Yearly'!$D$4,IF('New Lease Yearly'!$H$4="Quarterly",'New Lease Yearly'!$D$4/4,'New Lease Yearly'!$D$4/12)))^IF($E$17=1,A894,A895)))</f>
        <v>0</v>
      </c>
      <c r="F895" s="55">
        <f t="shared" si="136"/>
        <v>0</v>
      </c>
      <c r="G895" s="56"/>
      <c r="H895" s="38">
        <f t="shared" si="142"/>
        <v>879</v>
      </c>
      <c r="I895" s="9" t="str">
        <f t="shared" si="137"/>
        <v>-</v>
      </c>
      <c r="J895" s="47">
        <f>IF(H895&gt;'New Lease Yearly'!$E$4,0,M894)</f>
        <v>0</v>
      </c>
      <c r="K895" s="47">
        <f>IF(IF('New Lease Yearly'!$H$4="Yearly",J895*'New Lease Yearly'!$D$4,IF('New Lease Yearly'!$H$4="Quarterly",J895*('New Lease Yearly'!$D$4/4),J895*'New Lease Yearly'!$D$4/12))&gt;0,IF('New Lease Yearly'!$H$4="Yearly",J895*'New Lease Yearly'!$D$4,IF('New Lease Yearly'!$H$4="Quarterly",J895*('New Lease Yearly'!$D$4/4),J895*'New Lease Yearly'!$D$4/12)),-L895-J895)</f>
        <v>0</v>
      </c>
      <c r="L895" s="47">
        <f t="shared" si="138"/>
        <v>0</v>
      </c>
      <c r="M895" s="47">
        <f t="shared" si="139"/>
        <v>0</v>
      </c>
      <c r="N895" s="57"/>
      <c r="O895" s="38">
        <v>237</v>
      </c>
      <c r="P895" s="58">
        <f t="shared" si="143"/>
        <v>364515</v>
      </c>
      <c r="Q895" s="47">
        <f t="shared" si="144"/>
        <v>0</v>
      </c>
      <c r="R895" s="47">
        <f>IF(S894&lt;1,0,-'New Lease Yearly'!$K$4/'New Lease Yearly'!$L$4)</f>
        <v>0</v>
      </c>
      <c r="S895" s="47">
        <f t="shared" si="140"/>
        <v>0</v>
      </c>
      <c r="AE895"/>
      <c r="AF895" s="6"/>
    </row>
    <row r="896" spans="1:32" x14ac:dyDescent="0.25">
      <c r="A896" s="53">
        <f t="shared" si="141"/>
        <v>880</v>
      </c>
      <c r="B896" s="29">
        <f t="shared" si="135"/>
        <v>0</v>
      </c>
      <c r="C896" s="9" t="str">
        <f>IF(D896=0,"-",IF('New Lease Yearly'!$H$4="Yearly",EDATE(C895,12),IF('New Lease Yearly'!$H$4="Quarterly",EDATE(C895,3),EDATE(C895,1))))</f>
        <v>-</v>
      </c>
      <c r="D896" s="54">
        <f>IF(A896&gt;'New Lease Yearly'!$E$4,0,'New Lease Yearly'!$G$4)*((1+$M$4)^(((((IF($H$4="Yearly",ROUNDDOWN(IF(A896-($N$4)&lt;0,0,((A896-($N$4)/(($N$4))))/($N$4)),0),IF($H$4="Monthly",ROUNDDOWN(IF(A896-($N$4*12)&lt;0,0,((A896-(12*$N$4)/((12*$N$4))))/($N$4*12)),0),ROUNDDOWN(IF(A896-($N$4*4)&lt;0,0,((A896-(4*$N$4)/((4*$N$4))))/($N$4*4)),0)))))))))+(IF(A896=$E$4,$J$4,0))</f>
        <v>0</v>
      </c>
      <c r="E896" s="49">
        <f>IF(D896=0,0,1/((1+IF('New Lease Yearly'!$H$4="Yearly",'New Lease Yearly'!$D$4,IF('New Lease Yearly'!$H$4="Quarterly",'New Lease Yearly'!$D$4/4,'New Lease Yearly'!$D$4/12)))^IF($E$17=1,A895,A896)))</f>
        <v>0</v>
      </c>
      <c r="F896" s="55">
        <f t="shared" si="136"/>
        <v>0</v>
      </c>
      <c r="G896" s="56"/>
      <c r="H896" s="38">
        <f t="shared" si="142"/>
        <v>880</v>
      </c>
      <c r="I896" s="9" t="str">
        <f t="shared" si="137"/>
        <v>-</v>
      </c>
      <c r="J896" s="47">
        <f>IF(H896&gt;'New Lease Yearly'!$E$4,0,M895)</f>
        <v>0</v>
      </c>
      <c r="K896" s="47">
        <f>IF(IF('New Lease Yearly'!$H$4="Yearly",J896*'New Lease Yearly'!$D$4,IF('New Lease Yearly'!$H$4="Quarterly",J896*('New Lease Yearly'!$D$4/4),J896*'New Lease Yearly'!$D$4/12))&gt;0,IF('New Lease Yearly'!$H$4="Yearly",J896*'New Lease Yearly'!$D$4,IF('New Lease Yearly'!$H$4="Quarterly",J896*('New Lease Yearly'!$D$4/4),J896*'New Lease Yearly'!$D$4/12)),-L896-J896)</f>
        <v>0</v>
      </c>
      <c r="L896" s="47">
        <f t="shared" si="138"/>
        <v>0</v>
      </c>
      <c r="M896" s="47">
        <f t="shared" si="139"/>
        <v>0</v>
      </c>
      <c r="N896" s="57"/>
      <c r="O896" s="38">
        <v>237</v>
      </c>
      <c r="P896" s="58">
        <f t="shared" si="143"/>
        <v>364880</v>
      </c>
      <c r="Q896" s="47">
        <f t="shared" si="144"/>
        <v>0</v>
      </c>
      <c r="R896" s="47">
        <f>IF(S895&lt;1,0,-'New Lease Yearly'!$K$4/'New Lease Yearly'!$L$4)</f>
        <v>0</v>
      </c>
      <c r="S896" s="47">
        <f t="shared" si="140"/>
        <v>0</v>
      </c>
      <c r="AE896"/>
      <c r="AF896" s="6"/>
    </row>
    <row r="897" spans="1:32" x14ac:dyDescent="0.25">
      <c r="A897" s="53">
        <f t="shared" si="141"/>
        <v>881</v>
      </c>
      <c r="B897" s="29">
        <f t="shared" si="135"/>
        <v>0</v>
      </c>
      <c r="C897" s="9" t="str">
        <f>IF(D897=0,"-",IF('New Lease Yearly'!$H$4="Yearly",EDATE(C896,12),IF('New Lease Yearly'!$H$4="Quarterly",EDATE(C896,3),EDATE(C896,1))))</f>
        <v>-</v>
      </c>
      <c r="D897" s="54">
        <f>IF(A897&gt;'New Lease Yearly'!$E$4,0,'New Lease Yearly'!$G$4)*((1+$M$4)^(((((IF($H$4="Yearly",ROUNDDOWN(IF(A897-($N$4)&lt;0,0,((A897-($N$4)/(($N$4))))/($N$4)),0),IF($H$4="Monthly",ROUNDDOWN(IF(A897-($N$4*12)&lt;0,0,((A897-(12*$N$4)/((12*$N$4))))/($N$4*12)),0),ROUNDDOWN(IF(A897-($N$4*4)&lt;0,0,((A897-(4*$N$4)/((4*$N$4))))/($N$4*4)),0)))))))))+(IF(A897=$E$4,$J$4,0))</f>
        <v>0</v>
      </c>
      <c r="E897" s="49">
        <f>IF(D897=0,0,1/((1+IF('New Lease Yearly'!$H$4="Yearly",'New Lease Yearly'!$D$4,IF('New Lease Yearly'!$H$4="Quarterly",'New Lease Yearly'!$D$4/4,'New Lease Yearly'!$D$4/12)))^IF($E$17=1,A896,A897)))</f>
        <v>0</v>
      </c>
      <c r="F897" s="55">
        <f t="shared" si="136"/>
        <v>0</v>
      </c>
      <c r="G897" s="56"/>
      <c r="H897" s="38">
        <f t="shared" si="142"/>
        <v>881</v>
      </c>
      <c r="I897" s="9" t="str">
        <f t="shared" si="137"/>
        <v>-</v>
      </c>
      <c r="J897" s="47">
        <f>IF(H897&gt;'New Lease Yearly'!$E$4,0,M896)</f>
        <v>0</v>
      </c>
      <c r="K897" s="47">
        <f>IF(IF('New Lease Yearly'!$H$4="Yearly",J897*'New Lease Yearly'!$D$4,IF('New Lease Yearly'!$H$4="Quarterly",J897*('New Lease Yearly'!$D$4/4),J897*'New Lease Yearly'!$D$4/12))&gt;0,IF('New Lease Yearly'!$H$4="Yearly",J897*'New Lease Yearly'!$D$4,IF('New Lease Yearly'!$H$4="Quarterly",J897*('New Lease Yearly'!$D$4/4),J897*'New Lease Yearly'!$D$4/12)),-L897-J897)</f>
        <v>0</v>
      </c>
      <c r="L897" s="47">
        <f t="shared" si="138"/>
        <v>0</v>
      </c>
      <c r="M897" s="47">
        <f t="shared" si="139"/>
        <v>0</v>
      </c>
      <c r="N897" s="57"/>
      <c r="O897" s="38">
        <v>237</v>
      </c>
      <c r="P897" s="58">
        <f t="shared" si="143"/>
        <v>365245</v>
      </c>
      <c r="Q897" s="47">
        <f t="shared" si="144"/>
        <v>0</v>
      </c>
      <c r="R897" s="47">
        <f>IF(S896&lt;1,0,-'New Lease Yearly'!$K$4/'New Lease Yearly'!$L$4)</f>
        <v>0</v>
      </c>
      <c r="S897" s="47">
        <f t="shared" si="140"/>
        <v>0</v>
      </c>
      <c r="AE897"/>
      <c r="AF897" s="6"/>
    </row>
    <row r="898" spans="1:32" x14ac:dyDescent="0.25">
      <c r="A898" s="53">
        <f t="shared" si="141"/>
        <v>882</v>
      </c>
      <c r="B898" s="29">
        <f t="shared" si="135"/>
        <v>0</v>
      </c>
      <c r="C898" s="9" t="str">
        <f>IF(D898=0,"-",IF('New Lease Yearly'!$H$4="Yearly",EDATE(C897,12),IF('New Lease Yearly'!$H$4="Quarterly",EDATE(C897,3),EDATE(C897,1))))</f>
        <v>-</v>
      </c>
      <c r="D898" s="54">
        <f>IF(A898&gt;'New Lease Yearly'!$E$4,0,'New Lease Yearly'!$G$4)*((1+$M$4)^(((((IF($H$4="Yearly",ROUNDDOWN(IF(A898-($N$4)&lt;0,0,((A898-($N$4)/(($N$4))))/($N$4)),0),IF($H$4="Monthly",ROUNDDOWN(IF(A898-($N$4*12)&lt;0,0,((A898-(12*$N$4)/((12*$N$4))))/($N$4*12)),0),ROUNDDOWN(IF(A898-($N$4*4)&lt;0,0,((A898-(4*$N$4)/((4*$N$4))))/($N$4*4)),0)))))))))+(IF(A898=$E$4,$J$4,0))</f>
        <v>0</v>
      </c>
      <c r="E898" s="49">
        <f>IF(D898=0,0,1/((1+IF('New Lease Yearly'!$H$4="Yearly",'New Lease Yearly'!$D$4,IF('New Lease Yearly'!$H$4="Quarterly",'New Lease Yearly'!$D$4/4,'New Lease Yearly'!$D$4/12)))^IF($E$17=1,A897,A898)))</f>
        <v>0</v>
      </c>
      <c r="F898" s="55">
        <f t="shared" si="136"/>
        <v>0</v>
      </c>
      <c r="G898" s="56"/>
      <c r="H898" s="38">
        <f t="shared" si="142"/>
        <v>882</v>
      </c>
      <c r="I898" s="9" t="str">
        <f t="shared" si="137"/>
        <v>-</v>
      </c>
      <c r="J898" s="47">
        <f>IF(H898&gt;'New Lease Yearly'!$E$4,0,M897)</f>
        <v>0</v>
      </c>
      <c r="K898" s="47">
        <f>IF(IF('New Lease Yearly'!$H$4="Yearly",J898*'New Lease Yearly'!$D$4,IF('New Lease Yearly'!$H$4="Quarterly",J898*('New Lease Yearly'!$D$4/4),J898*'New Lease Yearly'!$D$4/12))&gt;0,IF('New Lease Yearly'!$H$4="Yearly",J898*'New Lease Yearly'!$D$4,IF('New Lease Yearly'!$H$4="Quarterly",J898*('New Lease Yearly'!$D$4/4),J898*'New Lease Yearly'!$D$4/12)),-L898-J898)</f>
        <v>0</v>
      </c>
      <c r="L898" s="47">
        <f t="shared" si="138"/>
        <v>0</v>
      </c>
      <c r="M898" s="47">
        <f t="shared" si="139"/>
        <v>0</v>
      </c>
      <c r="N898" s="57"/>
      <c r="O898" s="38">
        <v>237</v>
      </c>
      <c r="P898" s="58">
        <f t="shared" si="143"/>
        <v>365610</v>
      </c>
      <c r="Q898" s="47">
        <f t="shared" si="144"/>
        <v>0</v>
      </c>
      <c r="R898" s="47">
        <f>IF(S897&lt;1,0,-'New Lease Yearly'!$K$4/'New Lease Yearly'!$L$4)</f>
        <v>0</v>
      </c>
      <c r="S898" s="47">
        <f t="shared" si="140"/>
        <v>0</v>
      </c>
      <c r="AE898"/>
      <c r="AF898" s="6"/>
    </row>
    <row r="899" spans="1:32" x14ac:dyDescent="0.25">
      <c r="A899" s="53">
        <f t="shared" si="141"/>
        <v>883</v>
      </c>
      <c r="B899" s="29">
        <f t="shared" si="135"/>
        <v>0</v>
      </c>
      <c r="C899" s="9" t="str">
        <f>IF(D899=0,"-",IF('New Lease Yearly'!$H$4="Yearly",EDATE(C898,12),IF('New Lease Yearly'!$H$4="Quarterly",EDATE(C898,3),EDATE(C898,1))))</f>
        <v>-</v>
      </c>
      <c r="D899" s="54">
        <f>IF(A899&gt;'New Lease Yearly'!$E$4,0,'New Lease Yearly'!$G$4)*((1+$M$4)^(((((IF($H$4="Yearly",ROUNDDOWN(IF(A899-($N$4)&lt;0,0,((A899-($N$4)/(($N$4))))/($N$4)),0),IF($H$4="Monthly",ROUNDDOWN(IF(A899-($N$4*12)&lt;0,0,((A899-(12*$N$4)/((12*$N$4))))/($N$4*12)),0),ROUNDDOWN(IF(A899-($N$4*4)&lt;0,0,((A899-(4*$N$4)/((4*$N$4))))/($N$4*4)),0)))))))))+(IF(A899=$E$4,$J$4,0))</f>
        <v>0</v>
      </c>
      <c r="E899" s="49">
        <f>IF(D899=0,0,1/((1+IF('New Lease Yearly'!$H$4="Yearly",'New Lease Yearly'!$D$4,IF('New Lease Yearly'!$H$4="Quarterly",'New Lease Yearly'!$D$4/4,'New Lease Yearly'!$D$4/12)))^IF($E$17=1,A898,A899)))</f>
        <v>0</v>
      </c>
      <c r="F899" s="55">
        <f t="shared" si="136"/>
        <v>0</v>
      </c>
      <c r="G899" s="56"/>
      <c r="H899" s="38">
        <f t="shared" si="142"/>
        <v>883</v>
      </c>
      <c r="I899" s="9" t="str">
        <f t="shared" si="137"/>
        <v>-</v>
      </c>
      <c r="J899" s="47">
        <f>IF(H899&gt;'New Lease Yearly'!$E$4,0,M898)</f>
        <v>0</v>
      </c>
      <c r="K899" s="47">
        <f>IF(IF('New Lease Yearly'!$H$4="Yearly",J899*'New Lease Yearly'!$D$4,IF('New Lease Yearly'!$H$4="Quarterly",J899*('New Lease Yearly'!$D$4/4),J899*'New Lease Yearly'!$D$4/12))&gt;0,IF('New Lease Yearly'!$H$4="Yearly",J899*'New Lease Yearly'!$D$4,IF('New Lease Yearly'!$H$4="Quarterly",J899*('New Lease Yearly'!$D$4/4),J899*'New Lease Yearly'!$D$4/12)),-L899-J899)</f>
        <v>0</v>
      </c>
      <c r="L899" s="47">
        <f t="shared" si="138"/>
        <v>0</v>
      </c>
      <c r="M899" s="47">
        <f t="shared" si="139"/>
        <v>0</v>
      </c>
      <c r="N899" s="57"/>
      <c r="O899" s="38">
        <v>237</v>
      </c>
      <c r="P899" s="58">
        <f t="shared" si="143"/>
        <v>365975</v>
      </c>
      <c r="Q899" s="47">
        <f t="shared" si="144"/>
        <v>0</v>
      </c>
      <c r="R899" s="47">
        <f>IF(S898&lt;1,0,-'New Lease Yearly'!$K$4/'New Lease Yearly'!$L$4)</f>
        <v>0</v>
      </c>
      <c r="S899" s="47">
        <f t="shared" si="140"/>
        <v>0</v>
      </c>
      <c r="AE899"/>
      <c r="AF899" s="6"/>
    </row>
    <row r="900" spans="1:32" x14ac:dyDescent="0.25">
      <c r="A900" s="53">
        <f t="shared" si="141"/>
        <v>884</v>
      </c>
      <c r="B900" s="29">
        <f t="shared" si="135"/>
        <v>0</v>
      </c>
      <c r="C900" s="9" t="str">
        <f>IF(D900=0,"-",IF('New Lease Yearly'!$H$4="Yearly",EDATE(C899,12),IF('New Lease Yearly'!$H$4="Quarterly",EDATE(C899,3),EDATE(C899,1))))</f>
        <v>-</v>
      </c>
      <c r="D900" s="54">
        <f>IF(A900&gt;'New Lease Yearly'!$E$4,0,'New Lease Yearly'!$G$4)*((1+$M$4)^(((((IF($H$4="Yearly",ROUNDDOWN(IF(A900-($N$4)&lt;0,0,((A900-($N$4)/(($N$4))))/($N$4)),0),IF($H$4="Monthly",ROUNDDOWN(IF(A900-($N$4*12)&lt;0,0,((A900-(12*$N$4)/((12*$N$4))))/($N$4*12)),0),ROUNDDOWN(IF(A900-($N$4*4)&lt;0,0,((A900-(4*$N$4)/((4*$N$4))))/($N$4*4)),0)))))))))+(IF(A900=$E$4,$J$4,0))</f>
        <v>0</v>
      </c>
      <c r="E900" s="49">
        <f>IF(D900=0,0,1/((1+IF('New Lease Yearly'!$H$4="Yearly",'New Lease Yearly'!$D$4,IF('New Lease Yearly'!$H$4="Quarterly",'New Lease Yearly'!$D$4/4,'New Lease Yearly'!$D$4/12)))^IF($E$17=1,A899,A900)))</f>
        <v>0</v>
      </c>
      <c r="F900" s="55">
        <f t="shared" si="136"/>
        <v>0</v>
      </c>
      <c r="G900" s="56"/>
      <c r="H900" s="38">
        <f t="shared" si="142"/>
        <v>884</v>
      </c>
      <c r="I900" s="9" t="str">
        <f t="shared" si="137"/>
        <v>-</v>
      </c>
      <c r="J900" s="47">
        <f>IF(H900&gt;'New Lease Yearly'!$E$4,0,M899)</f>
        <v>0</v>
      </c>
      <c r="K900" s="47">
        <f>IF(IF('New Lease Yearly'!$H$4="Yearly",J900*'New Lease Yearly'!$D$4,IF('New Lease Yearly'!$H$4="Quarterly",J900*('New Lease Yearly'!$D$4/4),J900*'New Lease Yearly'!$D$4/12))&gt;0,IF('New Lease Yearly'!$H$4="Yearly",J900*'New Lease Yearly'!$D$4,IF('New Lease Yearly'!$H$4="Quarterly",J900*('New Lease Yearly'!$D$4/4),J900*'New Lease Yearly'!$D$4/12)),-L900-J900)</f>
        <v>0</v>
      </c>
      <c r="L900" s="47">
        <f t="shared" si="138"/>
        <v>0</v>
      </c>
      <c r="M900" s="47">
        <f t="shared" si="139"/>
        <v>0</v>
      </c>
      <c r="N900" s="57"/>
      <c r="O900" s="38">
        <v>237</v>
      </c>
      <c r="P900" s="58">
        <f t="shared" si="143"/>
        <v>366340</v>
      </c>
      <c r="Q900" s="47">
        <f t="shared" si="144"/>
        <v>0</v>
      </c>
      <c r="R900" s="47">
        <f>IF(S899&lt;1,0,-'New Lease Yearly'!$K$4/'New Lease Yearly'!$L$4)</f>
        <v>0</v>
      </c>
      <c r="S900" s="47">
        <f t="shared" si="140"/>
        <v>0</v>
      </c>
      <c r="AE900"/>
      <c r="AF900" s="6"/>
    </row>
    <row r="901" spans="1:32" x14ac:dyDescent="0.25">
      <c r="A901" s="53">
        <f t="shared" si="141"/>
        <v>885</v>
      </c>
      <c r="B901" s="29">
        <f t="shared" si="135"/>
        <v>0</v>
      </c>
      <c r="C901" s="9" t="str">
        <f>IF(D901=0,"-",IF('New Lease Yearly'!$H$4="Yearly",EDATE(C900,12),IF('New Lease Yearly'!$H$4="Quarterly",EDATE(C900,3),EDATE(C900,1))))</f>
        <v>-</v>
      </c>
      <c r="D901" s="54">
        <f>IF(A901&gt;'New Lease Yearly'!$E$4,0,'New Lease Yearly'!$G$4)*((1+$M$4)^(((((IF($H$4="Yearly",ROUNDDOWN(IF(A901-($N$4)&lt;0,0,((A901-($N$4)/(($N$4))))/($N$4)),0),IF($H$4="Monthly",ROUNDDOWN(IF(A901-($N$4*12)&lt;0,0,((A901-(12*$N$4)/((12*$N$4))))/($N$4*12)),0),ROUNDDOWN(IF(A901-($N$4*4)&lt;0,0,((A901-(4*$N$4)/((4*$N$4))))/($N$4*4)),0)))))))))+(IF(A901=$E$4,$J$4,0))</f>
        <v>0</v>
      </c>
      <c r="E901" s="49">
        <f>IF(D901=0,0,1/((1+IF('New Lease Yearly'!$H$4="Yearly",'New Lease Yearly'!$D$4,IF('New Lease Yearly'!$H$4="Quarterly",'New Lease Yearly'!$D$4/4,'New Lease Yearly'!$D$4/12)))^IF($E$17=1,A900,A901)))</f>
        <v>0</v>
      </c>
      <c r="F901" s="55">
        <f t="shared" si="136"/>
        <v>0</v>
      </c>
      <c r="G901" s="56"/>
      <c r="H901" s="38">
        <f t="shared" si="142"/>
        <v>885</v>
      </c>
      <c r="I901" s="9" t="str">
        <f t="shared" si="137"/>
        <v>-</v>
      </c>
      <c r="J901" s="47">
        <f>IF(H901&gt;'New Lease Yearly'!$E$4,0,M900)</f>
        <v>0</v>
      </c>
      <c r="K901" s="47">
        <f>IF(IF('New Lease Yearly'!$H$4="Yearly",J901*'New Lease Yearly'!$D$4,IF('New Lease Yearly'!$H$4="Quarterly",J901*('New Lease Yearly'!$D$4/4),J901*'New Lease Yearly'!$D$4/12))&gt;0,IF('New Lease Yearly'!$H$4="Yearly",J901*'New Lease Yearly'!$D$4,IF('New Lease Yearly'!$H$4="Quarterly",J901*('New Lease Yearly'!$D$4/4),J901*'New Lease Yearly'!$D$4/12)),-L901-J901)</f>
        <v>0</v>
      </c>
      <c r="L901" s="47">
        <f t="shared" si="138"/>
        <v>0</v>
      </c>
      <c r="M901" s="47">
        <f t="shared" si="139"/>
        <v>0</v>
      </c>
      <c r="N901" s="57"/>
      <c r="O901" s="38">
        <v>237</v>
      </c>
      <c r="P901" s="58">
        <f t="shared" si="143"/>
        <v>366705</v>
      </c>
      <c r="Q901" s="47">
        <f t="shared" si="144"/>
        <v>0</v>
      </c>
      <c r="R901" s="47">
        <f>IF(S900&lt;1,0,-'New Lease Yearly'!$K$4/'New Lease Yearly'!$L$4)</f>
        <v>0</v>
      </c>
      <c r="S901" s="47">
        <f t="shared" si="140"/>
        <v>0</v>
      </c>
      <c r="AE901"/>
      <c r="AF901" s="6"/>
    </row>
    <row r="902" spans="1:32" x14ac:dyDescent="0.25">
      <c r="A902" s="53">
        <f t="shared" si="141"/>
        <v>886</v>
      </c>
      <c r="B902" s="29">
        <f t="shared" si="135"/>
        <v>0</v>
      </c>
      <c r="C902" s="9" t="str">
        <f>IF(D902=0,"-",IF('New Lease Yearly'!$H$4="Yearly",EDATE(C901,12),IF('New Lease Yearly'!$H$4="Quarterly",EDATE(C901,3),EDATE(C901,1))))</f>
        <v>-</v>
      </c>
      <c r="D902" s="54">
        <f>IF(A902&gt;'New Lease Yearly'!$E$4,0,'New Lease Yearly'!$G$4)*((1+$M$4)^(((((IF($H$4="Yearly",ROUNDDOWN(IF(A902-($N$4)&lt;0,0,((A902-($N$4)/(($N$4))))/($N$4)),0),IF($H$4="Monthly",ROUNDDOWN(IF(A902-($N$4*12)&lt;0,0,((A902-(12*$N$4)/((12*$N$4))))/($N$4*12)),0),ROUNDDOWN(IF(A902-($N$4*4)&lt;0,0,((A902-(4*$N$4)/((4*$N$4))))/($N$4*4)),0)))))))))+(IF(A902=$E$4,$J$4,0))</f>
        <v>0</v>
      </c>
      <c r="E902" s="49">
        <f>IF(D902=0,0,1/((1+IF('New Lease Yearly'!$H$4="Yearly",'New Lease Yearly'!$D$4,IF('New Lease Yearly'!$H$4="Quarterly",'New Lease Yearly'!$D$4/4,'New Lease Yearly'!$D$4/12)))^IF($E$17=1,A901,A902)))</f>
        <v>0</v>
      </c>
      <c r="F902" s="55">
        <f t="shared" si="136"/>
        <v>0</v>
      </c>
      <c r="G902" s="56"/>
      <c r="H902" s="38">
        <f t="shared" si="142"/>
        <v>886</v>
      </c>
      <c r="I902" s="9" t="str">
        <f t="shared" si="137"/>
        <v>-</v>
      </c>
      <c r="J902" s="47">
        <f>IF(H902&gt;'New Lease Yearly'!$E$4,0,M901)</f>
        <v>0</v>
      </c>
      <c r="K902" s="47">
        <f>IF(IF('New Lease Yearly'!$H$4="Yearly",J902*'New Lease Yearly'!$D$4,IF('New Lease Yearly'!$H$4="Quarterly",J902*('New Lease Yearly'!$D$4/4),J902*'New Lease Yearly'!$D$4/12))&gt;0,IF('New Lease Yearly'!$H$4="Yearly",J902*'New Lease Yearly'!$D$4,IF('New Lease Yearly'!$H$4="Quarterly",J902*('New Lease Yearly'!$D$4/4),J902*'New Lease Yearly'!$D$4/12)),-L902-J902)</f>
        <v>0</v>
      </c>
      <c r="L902" s="47">
        <f t="shared" si="138"/>
        <v>0</v>
      </c>
      <c r="M902" s="47">
        <f t="shared" si="139"/>
        <v>0</v>
      </c>
      <c r="N902" s="57"/>
      <c r="O902" s="38">
        <v>237</v>
      </c>
      <c r="P902" s="58">
        <f t="shared" si="143"/>
        <v>367071</v>
      </c>
      <c r="Q902" s="47">
        <f t="shared" si="144"/>
        <v>0</v>
      </c>
      <c r="R902" s="47">
        <f>IF(S901&lt;1,0,-'New Lease Yearly'!$K$4/'New Lease Yearly'!$L$4)</f>
        <v>0</v>
      </c>
      <c r="S902" s="47">
        <f t="shared" si="140"/>
        <v>0</v>
      </c>
      <c r="AE902"/>
      <c r="AF902" s="6"/>
    </row>
    <row r="903" spans="1:32" x14ac:dyDescent="0.25">
      <c r="A903" s="53">
        <f t="shared" si="141"/>
        <v>887</v>
      </c>
      <c r="B903" s="29">
        <f t="shared" si="135"/>
        <v>0</v>
      </c>
      <c r="C903" s="9" t="str">
        <f>IF(D903=0,"-",IF('New Lease Yearly'!$H$4="Yearly",EDATE(C902,12),IF('New Lease Yearly'!$H$4="Quarterly",EDATE(C902,3),EDATE(C902,1))))</f>
        <v>-</v>
      </c>
      <c r="D903" s="54">
        <f>IF(A903&gt;'New Lease Yearly'!$E$4,0,'New Lease Yearly'!$G$4)*((1+$M$4)^(((((IF($H$4="Yearly",ROUNDDOWN(IF(A903-($N$4)&lt;0,0,((A903-($N$4)/(($N$4))))/($N$4)),0),IF($H$4="Monthly",ROUNDDOWN(IF(A903-($N$4*12)&lt;0,0,((A903-(12*$N$4)/((12*$N$4))))/($N$4*12)),0),ROUNDDOWN(IF(A903-($N$4*4)&lt;0,0,((A903-(4*$N$4)/((4*$N$4))))/($N$4*4)),0)))))))))+(IF(A903=$E$4,$J$4,0))</f>
        <v>0</v>
      </c>
      <c r="E903" s="49">
        <f>IF(D903=0,0,1/((1+IF('New Lease Yearly'!$H$4="Yearly",'New Lease Yearly'!$D$4,IF('New Lease Yearly'!$H$4="Quarterly",'New Lease Yearly'!$D$4/4,'New Lease Yearly'!$D$4/12)))^IF($E$17=1,A902,A903)))</f>
        <v>0</v>
      </c>
      <c r="F903" s="55">
        <f t="shared" si="136"/>
        <v>0</v>
      </c>
      <c r="G903" s="56"/>
      <c r="H903" s="38">
        <f t="shared" si="142"/>
        <v>887</v>
      </c>
      <c r="I903" s="9" t="str">
        <f t="shared" si="137"/>
        <v>-</v>
      </c>
      <c r="J903" s="47">
        <f>IF(H903&gt;'New Lease Yearly'!$E$4,0,M902)</f>
        <v>0</v>
      </c>
      <c r="K903" s="47">
        <f>IF(IF('New Lease Yearly'!$H$4="Yearly",J903*'New Lease Yearly'!$D$4,IF('New Lease Yearly'!$H$4="Quarterly",J903*('New Lease Yearly'!$D$4/4),J903*'New Lease Yearly'!$D$4/12))&gt;0,IF('New Lease Yearly'!$H$4="Yearly",J903*'New Lease Yearly'!$D$4,IF('New Lease Yearly'!$H$4="Quarterly",J903*('New Lease Yearly'!$D$4/4),J903*'New Lease Yearly'!$D$4/12)),-L903-J903)</f>
        <v>0</v>
      </c>
      <c r="L903" s="47">
        <f t="shared" si="138"/>
        <v>0</v>
      </c>
      <c r="M903" s="47">
        <f t="shared" si="139"/>
        <v>0</v>
      </c>
      <c r="N903" s="57"/>
      <c r="O903" s="38">
        <v>237</v>
      </c>
      <c r="P903" s="58">
        <f t="shared" si="143"/>
        <v>367436</v>
      </c>
      <c r="Q903" s="47">
        <f t="shared" si="144"/>
        <v>0</v>
      </c>
      <c r="R903" s="47">
        <f>IF(S902&lt;1,0,-'New Lease Yearly'!$K$4/'New Lease Yearly'!$L$4)</f>
        <v>0</v>
      </c>
      <c r="S903" s="47">
        <f t="shared" si="140"/>
        <v>0</v>
      </c>
      <c r="AE903"/>
      <c r="AF903" s="6"/>
    </row>
    <row r="904" spans="1:32" x14ac:dyDescent="0.25">
      <c r="A904" s="53">
        <f t="shared" si="141"/>
        <v>888</v>
      </c>
      <c r="B904" s="29">
        <f t="shared" si="135"/>
        <v>0</v>
      </c>
      <c r="C904" s="9" t="str">
        <f>IF(D904=0,"-",IF('New Lease Yearly'!$H$4="Yearly",EDATE(C903,12),IF('New Lease Yearly'!$H$4="Quarterly",EDATE(C903,3),EDATE(C903,1))))</f>
        <v>-</v>
      </c>
      <c r="D904" s="54">
        <f>IF(A904&gt;'New Lease Yearly'!$E$4,0,'New Lease Yearly'!$G$4)*((1+$M$4)^(((((IF($H$4="Yearly",ROUNDDOWN(IF(A904-($N$4)&lt;0,0,((A904-($N$4)/(($N$4))))/($N$4)),0),IF($H$4="Monthly",ROUNDDOWN(IF(A904-($N$4*12)&lt;0,0,((A904-(12*$N$4)/((12*$N$4))))/($N$4*12)),0),ROUNDDOWN(IF(A904-($N$4*4)&lt;0,0,((A904-(4*$N$4)/((4*$N$4))))/($N$4*4)),0)))))))))+(IF(A904=$E$4,$J$4,0))</f>
        <v>0</v>
      </c>
      <c r="E904" s="49">
        <f>IF(D904=0,0,1/((1+IF('New Lease Yearly'!$H$4="Yearly",'New Lease Yearly'!$D$4,IF('New Lease Yearly'!$H$4="Quarterly",'New Lease Yearly'!$D$4/4,'New Lease Yearly'!$D$4/12)))^IF($E$17=1,A903,A904)))</f>
        <v>0</v>
      </c>
      <c r="F904" s="55">
        <f t="shared" si="136"/>
        <v>0</v>
      </c>
      <c r="G904" s="56"/>
      <c r="H904" s="38">
        <f t="shared" si="142"/>
        <v>888</v>
      </c>
      <c r="I904" s="9" t="str">
        <f t="shared" si="137"/>
        <v>-</v>
      </c>
      <c r="J904" s="47">
        <f>IF(H904&gt;'New Lease Yearly'!$E$4,0,M903)</f>
        <v>0</v>
      </c>
      <c r="K904" s="47">
        <f>IF(IF('New Lease Yearly'!$H$4="Yearly",J904*'New Lease Yearly'!$D$4,IF('New Lease Yearly'!$H$4="Quarterly",J904*('New Lease Yearly'!$D$4/4),J904*'New Lease Yearly'!$D$4/12))&gt;0,IF('New Lease Yearly'!$H$4="Yearly",J904*'New Lease Yearly'!$D$4,IF('New Lease Yearly'!$H$4="Quarterly",J904*('New Lease Yearly'!$D$4/4),J904*'New Lease Yearly'!$D$4/12)),-L904-J904)</f>
        <v>0</v>
      </c>
      <c r="L904" s="47">
        <f t="shared" si="138"/>
        <v>0</v>
      </c>
      <c r="M904" s="47">
        <f t="shared" si="139"/>
        <v>0</v>
      </c>
      <c r="N904" s="57"/>
      <c r="O904" s="38">
        <v>237</v>
      </c>
      <c r="P904" s="58">
        <f t="shared" si="143"/>
        <v>367801</v>
      </c>
      <c r="Q904" s="47">
        <f t="shared" si="144"/>
        <v>0</v>
      </c>
      <c r="R904" s="47">
        <f>IF(S903&lt;1,0,-'New Lease Yearly'!$K$4/'New Lease Yearly'!$L$4)</f>
        <v>0</v>
      </c>
      <c r="S904" s="47">
        <f t="shared" si="140"/>
        <v>0</v>
      </c>
      <c r="AE904"/>
      <c r="AF904" s="6"/>
    </row>
    <row r="905" spans="1:32" x14ac:dyDescent="0.25">
      <c r="A905" s="53">
        <f t="shared" si="141"/>
        <v>889</v>
      </c>
      <c r="B905" s="29">
        <f t="shared" si="135"/>
        <v>0</v>
      </c>
      <c r="C905" s="9" t="str">
        <f>IF(D905=0,"-",IF('New Lease Yearly'!$H$4="Yearly",EDATE(C904,12),IF('New Lease Yearly'!$H$4="Quarterly",EDATE(C904,3),EDATE(C904,1))))</f>
        <v>-</v>
      </c>
      <c r="D905" s="54">
        <f>IF(A905&gt;'New Lease Yearly'!$E$4,0,'New Lease Yearly'!$G$4)*((1+$M$4)^(((((IF($H$4="Yearly",ROUNDDOWN(IF(A905-($N$4)&lt;0,0,((A905-($N$4)/(($N$4))))/($N$4)),0),IF($H$4="Monthly",ROUNDDOWN(IF(A905-($N$4*12)&lt;0,0,((A905-(12*$N$4)/((12*$N$4))))/($N$4*12)),0),ROUNDDOWN(IF(A905-($N$4*4)&lt;0,0,((A905-(4*$N$4)/((4*$N$4))))/($N$4*4)),0)))))))))+(IF(A905=$E$4,$J$4,0))</f>
        <v>0</v>
      </c>
      <c r="E905" s="49">
        <f>IF(D905=0,0,1/((1+IF('New Lease Yearly'!$H$4="Yearly",'New Lease Yearly'!$D$4,IF('New Lease Yearly'!$H$4="Quarterly",'New Lease Yearly'!$D$4/4,'New Lease Yearly'!$D$4/12)))^IF($E$17=1,A904,A905)))</f>
        <v>0</v>
      </c>
      <c r="F905" s="55">
        <f t="shared" si="136"/>
        <v>0</v>
      </c>
      <c r="G905" s="56"/>
      <c r="H905" s="38">
        <f t="shared" si="142"/>
        <v>889</v>
      </c>
      <c r="I905" s="9" t="str">
        <f t="shared" si="137"/>
        <v>-</v>
      </c>
      <c r="J905" s="47">
        <f>IF(H905&gt;'New Lease Yearly'!$E$4,0,M904)</f>
        <v>0</v>
      </c>
      <c r="K905" s="47">
        <f>IF(IF('New Lease Yearly'!$H$4="Yearly",J905*'New Lease Yearly'!$D$4,IF('New Lease Yearly'!$H$4="Quarterly",J905*('New Lease Yearly'!$D$4/4),J905*'New Lease Yearly'!$D$4/12))&gt;0,IF('New Lease Yearly'!$H$4="Yearly",J905*'New Lease Yearly'!$D$4,IF('New Lease Yearly'!$H$4="Quarterly",J905*('New Lease Yearly'!$D$4/4),J905*'New Lease Yearly'!$D$4/12)),-L905-J905)</f>
        <v>0</v>
      </c>
      <c r="L905" s="47">
        <f t="shared" si="138"/>
        <v>0</v>
      </c>
      <c r="M905" s="47">
        <f t="shared" si="139"/>
        <v>0</v>
      </c>
      <c r="N905" s="57"/>
      <c r="O905" s="38">
        <v>237</v>
      </c>
      <c r="P905" s="58">
        <f t="shared" si="143"/>
        <v>368166</v>
      </c>
      <c r="Q905" s="47">
        <f t="shared" si="144"/>
        <v>0</v>
      </c>
      <c r="R905" s="47">
        <f>IF(S904&lt;1,0,-'New Lease Yearly'!$K$4/'New Lease Yearly'!$L$4)</f>
        <v>0</v>
      </c>
      <c r="S905" s="47">
        <f t="shared" si="140"/>
        <v>0</v>
      </c>
      <c r="AE905"/>
      <c r="AF905" s="6"/>
    </row>
    <row r="906" spans="1:32" x14ac:dyDescent="0.25">
      <c r="A906" s="53">
        <f t="shared" si="141"/>
        <v>890</v>
      </c>
      <c r="B906" s="29">
        <f t="shared" si="135"/>
        <v>0</v>
      </c>
      <c r="C906" s="9" t="str">
        <f>IF(D906=0,"-",IF('New Lease Yearly'!$H$4="Yearly",EDATE(C905,12),IF('New Lease Yearly'!$H$4="Quarterly",EDATE(C905,3),EDATE(C905,1))))</f>
        <v>-</v>
      </c>
      <c r="D906" s="54">
        <f>IF(A906&gt;'New Lease Yearly'!$E$4,0,'New Lease Yearly'!$G$4)*((1+$M$4)^(((((IF($H$4="Yearly",ROUNDDOWN(IF(A906-($N$4)&lt;0,0,((A906-($N$4)/(($N$4))))/($N$4)),0),IF($H$4="Monthly",ROUNDDOWN(IF(A906-($N$4*12)&lt;0,0,((A906-(12*$N$4)/((12*$N$4))))/($N$4*12)),0),ROUNDDOWN(IF(A906-($N$4*4)&lt;0,0,((A906-(4*$N$4)/((4*$N$4))))/($N$4*4)),0)))))))))+(IF(A906=$E$4,$J$4,0))</f>
        <v>0</v>
      </c>
      <c r="E906" s="49">
        <f>IF(D906=0,0,1/((1+IF('New Lease Yearly'!$H$4="Yearly",'New Lease Yearly'!$D$4,IF('New Lease Yearly'!$H$4="Quarterly",'New Lease Yearly'!$D$4/4,'New Lease Yearly'!$D$4/12)))^IF($E$17=1,A905,A906)))</f>
        <v>0</v>
      </c>
      <c r="F906" s="55">
        <f t="shared" si="136"/>
        <v>0</v>
      </c>
      <c r="G906" s="56"/>
      <c r="H906" s="38">
        <f t="shared" si="142"/>
        <v>890</v>
      </c>
      <c r="I906" s="9" t="str">
        <f t="shared" si="137"/>
        <v>-</v>
      </c>
      <c r="J906" s="47">
        <f>IF(H906&gt;'New Lease Yearly'!$E$4,0,M905)</f>
        <v>0</v>
      </c>
      <c r="K906" s="47">
        <f>IF(IF('New Lease Yearly'!$H$4="Yearly",J906*'New Lease Yearly'!$D$4,IF('New Lease Yearly'!$H$4="Quarterly",J906*('New Lease Yearly'!$D$4/4),J906*'New Lease Yearly'!$D$4/12))&gt;0,IF('New Lease Yearly'!$H$4="Yearly",J906*'New Lease Yearly'!$D$4,IF('New Lease Yearly'!$H$4="Quarterly",J906*('New Lease Yearly'!$D$4/4),J906*'New Lease Yearly'!$D$4/12)),-L906-J906)</f>
        <v>0</v>
      </c>
      <c r="L906" s="47">
        <f t="shared" si="138"/>
        <v>0</v>
      </c>
      <c r="M906" s="47">
        <f t="shared" si="139"/>
        <v>0</v>
      </c>
      <c r="N906" s="57"/>
      <c r="O906" s="38">
        <v>237</v>
      </c>
      <c r="P906" s="58">
        <f t="shared" si="143"/>
        <v>368532</v>
      </c>
      <c r="Q906" s="47">
        <f t="shared" si="144"/>
        <v>0</v>
      </c>
      <c r="R906" s="47">
        <f>IF(S905&lt;1,0,-'New Lease Yearly'!$K$4/'New Lease Yearly'!$L$4)</f>
        <v>0</v>
      </c>
      <c r="S906" s="47">
        <f t="shared" si="140"/>
        <v>0</v>
      </c>
      <c r="AE906"/>
      <c r="AF906" s="6"/>
    </row>
    <row r="907" spans="1:32" x14ac:dyDescent="0.25">
      <c r="A907" s="53">
        <f t="shared" si="141"/>
        <v>891</v>
      </c>
      <c r="B907" s="29">
        <f t="shared" si="135"/>
        <v>0</v>
      </c>
      <c r="C907" s="9" t="str">
        <f>IF(D907=0,"-",IF('New Lease Yearly'!$H$4="Yearly",EDATE(C906,12),IF('New Lease Yearly'!$H$4="Quarterly",EDATE(C906,3),EDATE(C906,1))))</f>
        <v>-</v>
      </c>
      <c r="D907" s="54">
        <f>IF(A907&gt;'New Lease Yearly'!$E$4,0,'New Lease Yearly'!$G$4)*((1+$M$4)^(((((IF($H$4="Yearly",ROUNDDOWN(IF(A907-($N$4)&lt;0,0,((A907-($N$4)/(($N$4))))/($N$4)),0),IF($H$4="Monthly",ROUNDDOWN(IF(A907-($N$4*12)&lt;0,0,((A907-(12*$N$4)/((12*$N$4))))/($N$4*12)),0),ROUNDDOWN(IF(A907-($N$4*4)&lt;0,0,((A907-(4*$N$4)/((4*$N$4))))/($N$4*4)),0)))))))))+(IF(A907=$E$4,$J$4,0))</f>
        <v>0</v>
      </c>
      <c r="E907" s="49">
        <f>IF(D907=0,0,1/((1+IF('New Lease Yearly'!$H$4="Yearly",'New Lease Yearly'!$D$4,IF('New Lease Yearly'!$H$4="Quarterly",'New Lease Yearly'!$D$4/4,'New Lease Yearly'!$D$4/12)))^IF($E$17=1,A906,A907)))</f>
        <v>0</v>
      </c>
      <c r="F907" s="55">
        <f t="shared" si="136"/>
        <v>0</v>
      </c>
      <c r="G907" s="56"/>
      <c r="H907" s="38">
        <f t="shared" si="142"/>
        <v>891</v>
      </c>
      <c r="I907" s="9" t="str">
        <f t="shared" si="137"/>
        <v>-</v>
      </c>
      <c r="J907" s="47">
        <f>IF(H907&gt;'New Lease Yearly'!$E$4,0,M906)</f>
        <v>0</v>
      </c>
      <c r="K907" s="47">
        <f>IF(IF('New Lease Yearly'!$H$4="Yearly",J907*'New Lease Yearly'!$D$4,IF('New Lease Yearly'!$H$4="Quarterly",J907*('New Lease Yearly'!$D$4/4),J907*'New Lease Yearly'!$D$4/12))&gt;0,IF('New Lease Yearly'!$H$4="Yearly",J907*'New Lease Yearly'!$D$4,IF('New Lease Yearly'!$H$4="Quarterly",J907*('New Lease Yearly'!$D$4/4),J907*'New Lease Yearly'!$D$4/12)),-L907-J907)</f>
        <v>0</v>
      </c>
      <c r="L907" s="47">
        <f t="shared" si="138"/>
        <v>0</v>
      </c>
      <c r="M907" s="47">
        <f t="shared" si="139"/>
        <v>0</v>
      </c>
      <c r="N907" s="57"/>
      <c r="O907" s="38">
        <v>237</v>
      </c>
      <c r="P907" s="58">
        <f t="shared" si="143"/>
        <v>368897</v>
      </c>
      <c r="Q907" s="47">
        <f t="shared" si="144"/>
        <v>0</v>
      </c>
      <c r="R907" s="47">
        <f>IF(S906&lt;1,0,-'New Lease Yearly'!$K$4/'New Lease Yearly'!$L$4)</f>
        <v>0</v>
      </c>
      <c r="S907" s="47">
        <f t="shared" si="140"/>
        <v>0</v>
      </c>
      <c r="AE907"/>
      <c r="AF907" s="6"/>
    </row>
    <row r="908" spans="1:32" x14ac:dyDescent="0.25">
      <c r="A908" s="53">
        <f t="shared" si="141"/>
        <v>892</v>
      </c>
      <c r="B908" s="29">
        <f t="shared" si="135"/>
        <v>0</v>
      </c>
      <c r="C908" s="9" t="str">
        <f>IF(D908=0,"-",IF('New Lease Yearly'!$H$4="Yearly",EDATE(C907,12),IF('New Lease Yearly'!$H$4="Quarterly",EDATE(C907,3),EDATE(C907,1))))</f>
        <v>-</v>
      </c>
      <c r="D908" s="54">
        <f>IF(A908&gt;'New Lease Yearly'!$E$4,0,'New Lease Yearly'!$G$4)*((1+$M$4)^(((((IF($H$4="Yearly",ROUNDDOWN(IF(A908-($N$4)&lt;0,0,((A908-($N$4)/(($N$4))))/($N$4)),0),IF($H$4="Monthly",ROUNDDOWN(IF(A908-($N$4*12)&lt;0,0,((A908-(12*$N$4)/((12*$N$4))))/($N$4*12)),0),ROUNDDOWN(IF(A908-($N$4*4)&lt;0,0,((A908-(4*$N$4)/((4*$N$4))))/($N$4*4)),0)))))))))+(IF(A908=$E$4,$J$4,0))</f>
        <v>0</v>
      </c>
      <c r="E908" s="49">
        <f>IF(D908=0,0,1/((1+IF('New Lease Yearly'!$H$4="Yearly",'New Lease Yearly'!$D$4,IF('New Lease Yearly'!$H$4="Quarterly",'New Lease Yearly'!$D$4/4,'New Lease Yearly'!$D$4/12)))^IF($E$17=1,A907,A908)))</f>
        <v>0</v>
      </c>
      <c r="F908" s="55">
        <f t="shared" si="136"/>
        <v>0</v>
      </c>
      <c r="G908" s="56"/>
      <c r="H908" s="38">
        <f t="shared" si="142"/>
        <v>892</v>
      </c>
      <c r="I908" s="9" t="str">
        <f t="shared" si="137"/>
        <v>-</v>
      </c>
      <c r="J908" s="47">
        <f>IF(H908&gt;'New Lease Yearly'!$E$4,0,M907)</f>
        <v>0</v>
      </c>
      <c r="K908" s="47">
        <f>IF(IF('New Lease Yearly'!$H$4="Yearly",J908*'New Lease Yearly'!$D$4,IF('New Lease Yearly'!$H$4="Quarterly",J908*('New Lease Yearly'!$D$4/4),J908*'New Lease Yearly'!$D$4/12))&gt;0,IF('New Lease Yearly'!$H$4="Yearly",J908*'New Lease Yearly'!$D$4,IF('New Lease Yearly'!$H$4="Quarterly",J908*('New Lease Yearly'!$D$4/4),J908*'New Lease Yearly'!$D$4/12)),-L908-J908)</f>
        <v>0</v>
      </c>
      <c r="L908" s="47">
        <f t="shared" si="138"/>
        <v>0</v>
      </c>
      <c r="M908" s="47">
        <f t="shared" si="139"/>
        <v>0</v>
      </c>
      <c r="N908" s="57"/>
      <c r="O908" s="38">
        <v>237</v>
      </c>
      <c r="P908" s="58">
        <f t="shared" si="143"/>
        <v>369262</v>
      </c>
      <c r="Q908" s="47">
        <f t="shared" si="144"/>
        <v>0</v>
      </c>
      <c r="R908" s="47">
        <f>IF(S907&lt;1,0,-'New Lease Yearly'!$K$4/'New Lease Yearly'!$L$4)</f>
        <v>0</v>
      </c>
      <c r="S908" s="47">
        <f t="shared" si="140"/>
        <v>0</v>
      </c>
      <c r="AE908"/>
      <c r="AF908" s="6"/>
    </row>
    <row r="909" spans="1:32" x14ac:dyDescent="0.25">
      <c r="A909" s="53">
        <f t="shared" si="141"/>
        <v>893</v>
      </c>
      <c r="B909" s="29">
        <f t="shared" si="135"/>
        <v>0</v>
      </c>
      <c r="C909" s="9" t="str">
        <f>IF(D909=0,"-",IF('New Lease Yearly'!$H$4="Yearly",EDATE(C908,12),IF('New Lease Yearly'!$H$4="Quarterly",EDATE(C908,3),EDATE(C908,1))))</f>
        <v>-</v>
      </c>
      <c r="D909" s="54">
        <f>IF(A909&gt;'New Lease Yearly'!$E$4,0,'New Lease Yearly'!$G$4)*((1+$M$4)^(((((IF($H$4="Yearly",ROUNDDOWN(IF(A909-($N$4)&lt;0,0,((A909-($N$4)/(($N$4))))/($N$4)),0),IF($H$4="Monthly",ROUNDDOWN(IF(A909-($N$4*12)&lt;0,0,((A909-(12*$N$4)/((12*$N$4))))/($N$4*12)),0),ROUNDDOWN(IF(A909-($N$4*4)&lt;0,0,((A909-(4*$N$4)/((4*$N$4))))/($N$4*4)),0)))))))))+(IF(A909=$E$4,$J$4,0))</f>
        <v>0</v>
      </c>
      <c r="E909" s="49">
        <f>IF(D909=0,0,1/((1+IF('New Lease Yearly'!$H$4="Yearly",'New Lease Yearly'!$D$4,IF('New Lease Yearly'!$H$4="Quarterly",'New Lease Yearly'!$D$4/4,'New Lease Yearly'!$D$4/12)))^IF($E$17=1,A908,A909)))</f>
        <v>0</v>
      </c>
      <c r="F909" s="55">
        <f t="shared" si="136"/>
        <v>0</v>
      </c>
      <c r="G909" s="56"/>
      <c r="H909" s="38">
        <f t="shared" si="142"/>
        <v>893</v>
      </c>
      <c r="I909" s="9" t="str">
        <f t="shared" si="137"/>
        <v>-</v>
      </c>
      <c r="J909" s="47">
        <f>IF(H909&gt;'New Lease Yearly'!$E$4,0,M908)</f>
        <v>0</v>
      </c>
      <c r="K909" s="47">
        <f>IF(IF('New Lease Yearly'!$H$4="Yearly",J909*'New Lease Yearly'!$D$4,IF('New Lease Yearly'!$H$4="Quarterly",J909*('New Lease Yearly'!$D$4/4),J909*'New Lease Yearly'!$D$4/12))&gt;0,IF('New Lease Yearly'!$H$4="Yearly",J909*'New Lease Yearly'!$D$4,IF('New Lease Yearly'!$H$4="Quarterly",J909*('New Lease Yearly'!$D$4/4),J909*'New Lease Yearly'!$D$4/12)),-L909-J909)</f>
        <v>0</v>
      </c>
      <c r="L909" s="47">
        <f t="shared" si="138"/>
        <v>0</v>
      </c>
      <c r="M909" s="47">
        <f t="shared" si="139"/>
        <v>0</v>
      </c>
      <c r="N909" s="57"/>
      <c r="O909" s="38">
        <v>237</v>
      </c>
      <c r="P909" s="58">
        <f t="shared" si="143"/>
        <v>369627</v>
      </c>
      <c r="Q909" s="47">
        <f t="shared" si="144"/>
        <v>0</v>
      </c>
      <c r="R909" s="47">
        <f>IF(S908&lt;1,0,-'New Lease Yearly'!$K$4/'New Lease Yearly'!$L$4)</f>
        <v>0</v>
      </c>
      <c r="S909" s="47">
        <f t="shared" si="140"/>
        <v>0</v>
      </c>
      <c r="AE909"/>
      <c r="AF909" s="6"/>
    </row>
    <row r="910" spans="1:32" x14ac:dyDescent="0.25">
      <c r="A910" s="53">
        <f t="shared" si="141"/>
        <v>894</v>
      </c>
      <c r="B910" s="29">
        <f t="shared" si="135"/>
        <v>0</v>
      </c>
      <c r="C910" s="9" t="str">
        <f>IF(D910=0,"-",IF('New Lease Yearly'!$H$4="Yearly",EDATE(C909,12),IF('New Lease Yearly'!$H$4="Quarterly",EDATE(C909,3),EDATE(C909,1))))</f>
        <v>-</v>
      </c>
      <c r="D910" s="54">
        <f>IF(A910&gt;'New Lease Yearly'!$E$4,0,'New Lease Yearly'!$G$4)*((1+$M$4)^(((((IF($H$4="Yearly",ROUNDDOWN(IF(A910-($N$4)&lt;0,0,((A910-($N$4)/(($N$4))))/($N$4)),0),IF($H$4="Monthly",ROUNDDOWN(IF(A910-($N$4*12)&lt;0,0,((A910-(12*$N$4)/((12*$N$4))))/($N$4*12)),0),ROUNDDOWN(IF(A910-($N$4*4)&lt;0,0,((A910-(4*$N$4)/((4*$N$4))))/($N$4*4)),0)))))))))+(IF(A910=$E$4,$J$4,0))</f>
        <v>0</v>
      </c>
      <c r="E910" s="49">
        <f>IF(D910=0,0,1/((1+IF('New Lease Yearly'!$H$4="Yearly",'New Lease Yearly'!$D$4,IF('New Lease Yearly'!$H$4="Quarterly",'New Lease Yearly'!$D$4/4,'New Lease Yearly'!$D$4/12)))^IF($E$17=1,A909,A910)))</f>
        <v>0</v>
      </c>
      <c r="F910" s="55">
        <f t="shared" si="136"/>
        <v>0</v>
      </c>
      <c r="G910" s="56"/>
      <c r="H910" s="38">
        <f t="shared" si="142"/>
        <v>894</v>
      </c>
      <c r="I910" s="9" t="str">
        <f t="shared" si="137"/>
        <v>-</v>
      </c>
      <c r="J910" s="47">
        <f>IF(H910&gt;'New Lease Yearly'!$E$4,0,M909)</f>
        <v>0</v>
      </c>
      <c r="K910" s="47">
        <f>IF(IF('New Lease Yearly'!$H$4="Yearly",J910*'New Lease Yearly'!$D$4,IF('New Lease Yearly'!$H$4="Quarterly",J910*('New Lease Yearly'!$D$4/4),J910*'New Lease Yearly'!$D$4/12))&gt;0,IF('New Lease Yearly'!$H$4="Yearly",J910*'New Lease Yearly'!$D$4,IF('New Lease Yearly'!$H$4="Quarterly",J910*('New Lease Yearly'!$D$4/4),J910*'New Lease Yearly'!$D$4/12)),-L910-J910)</f>
        <v>0</v>
      </c>
      <c r="L910" s="47">
        <f t="shared" si="138"/>
        <v>0</v>
      </c>
      <c r="M910" s="47">
        <f t="shared" si="139"/>
        <v>0</v>
      </c>
      <c r="N910" s="57"/>
      <c r="O910" s="38">
        <v>237</v>
      </c>
      <c r="P910" s="58">
        <f t="shared" si="143"/>
        <v>369993</v>
      </c>
      <c r="Q910" s="47">
        <f t="shared" si="144"/>
        <v>0</v>
      </c>
      <c r="R910" s="47">
        <f>IF(S909&lt;1,0,-'New Lease Yearly'!$K$4/'New Lease Yearly'!$L$4)</f>
        <v>0</v>
      </c>
      <c r="S910" s="47">
        <f t="shared" si="140"/>
        <v>0</v>
      </c>
      <c r="AE910"/>
      <c r="AF910" s="6"/>
    </row>
    <row r="911" spans="1:32" x14ac:dyDescent="0.25">
      <c r="A911" s="53">
        <f t="shared" si="141"/>
        <v>895</v>
      </c>
      <c r="B911" s="29">
        <f t="shared" si="135"/>
        <v>0</v>
      </c>
      <c r="C911" s="9" t="str">
        <f>IF(D911=0,"-",IF('New Lease Yearly'!$H$4="Yearly",EDATE(C910,12),IF('New Lease Yearly'!$H$4="Quarterly",EDATE(C910,3),EDATE(C910,1))))</f>
        <v>-</v>
      </c>
      <c r="D911" s="54">
        <f>IF(A911&gt;'New Lease Yearly'!$E$4,0,'New Lease Yearly'!$G$4)*((1+$M$4)^(((((IF($H$4="Yearly",ROUNDDOWN(IF(A911-($N$4)&lt;0,0,((A911-($N$4)/(($N$4))))/($N$4)),0),IF($H$4="Monthly",ROUNDDOWN(IF(A911-($N$4*12)&lt;0,0,((A911-(12*$N$4)/((12*$N$4))))/($N$4*12)),0),ROUNDDOWN(IF(A911-($N$4*4)&lt;0,0,((A911-(4*$N$4)/((4*$N$4))))/($N$4*4)),0)))))))))+(IF(A911=$E$4,$J$4,0))</f>
        <v>0</v>
      </c>
      <c r="E911" s="49">
        <f>IF(D911=0,0,1/((1+IF('New Lease Yearly'!$H$4="Yearly",'New Lease Yearly'!$D$4,IF('New Lease Yearly'!$H$4="Quarterly",'New Lease Yearly'!$D$4/4,'New Lease Yearly'!$D$4/12)))^IF($E$17=1,A910,A911)))</f>
        <v>0</v>
      </c>
      <c r="F911" s="55">
        <f t="shared" si="136"/>
        <v>0</v>
      </c>
      <c r="G911" s="56"/>
      <c r="H911" s="38">
        <f t="shared" si="142"/>
        <v>895</v>
      </c>
      <c r="I911" s="9" t="str">
        <f t="shared" si="137"/>
        <v>-</v>
      </c>
      <c r="J911" s="47">
        <f>IF(H911&gt;'New Lease Yearly'!$E$4,0,M910)</f>
        <v>0</v>
      </c>
      <c r="K911" s="47">
        <f>IF(IF('New Lease Yearly'!$H$4="Yearly",J911*'New Lease Yearly'!$D$4,IF('New Lease Yearly'!$H$4="Quarterly",J911*('New Lease Yearly'!$D$4/4),J911*'New Lease Yearly'!$D$4/12))&gt;0,IF('New Lease Yearly'!$H$4="Yearly",J911*'New Lease Yearly'!$D$4,IF('New Lease Yearly'!$H$4="Quarterly",J911*('New Lease Yearly'!$D$4/4),J911*'New Lease Yearly'!$D$4/12)),-L911-J911)</f>
        <v>0</v>
      </c>
      <c r="L911" s="47">
        <f t="shared" si="138"/>
        <v>0</v>
      </c>
      <c r="M911" s="47">
        <f t="shared" si="139"/>
        <v>0</v>
      </c>
      <c r="N911" s="57"/>
      <c r="O911" s="38">
        <v>237</v>
      </c>
      <c r="P911" s="58">
        <f t="shared" si="143"/>
        <v>370358</v>
      </c>
      <c r="Q911" s="47">
        <f t="shared" si="144"/>
        <v>0</v>
      </c>
      <c r="R911" s="47">
        <f>IF(S910&lt;1,0,-'New Lease Yearly'!$K$4/'New Lease Yearly'!$L$4)</f>
        <v>0</v>
      </c>
      <c r="S911" s="47">
        <f t="shared" si="140"/>
        <v>0</v>
      </c>
      <c r="AE911"/>
      <c r="AF911" s="6"/>
    </row>
    <row r="912" spans="1:32" x14ac:dyDescent="0.25">
      <c r="A912" s="53">
        <f t="shared" si="141"/>
        <v>896</v>
      </c>
      <c r="B912" s="29">
        <f t="shared" si="135"/>
        <v>0</v>
      </c>
      <c r="C912" s="9" t="str">
        <f>IF(D912=0,"-",IF('New Lease Yearly'!$H$4="Yearly",EDATE(C911,12),IF('New Lease Yearly'!$H$4="Quarterly",EDATE(C911,3),EDATE(C911,1))))</f>
        <v>-</v>
      </c>
      <c r="D912" s="54">
        <f>IF(A912&gt;'New Lease Yearly'!$E$4,0,'New Lease Yearly'!$G$4)*((1+$M$4)^(((((IF($H$4="Yearly",ROUNDDOWN(IF(A912-($N$4)&lt;0,0,((A912-($N$4)/(($N$4))))/($N$4)),0),IF($H$4="Monthly",ROUNDDOWN(IF(A912-($N$4*12)&lt;0,0,((A912-(12*$N$4)/((12*$N$4))))/($N$4*12)),0),ROUNDDOWN(IF(A912-($N$4*4)&lt;0,0,((A912-(4*$N$4)/((4*$N$4))))/($N$4*4)),0)))))))))+(IF(A912=$E$4,$J$4,0))</f>
        <v>0</v>
      </c>
      <c r="E912" s="49">
        <f>IF(D912=0,0,1/((1+IF('New Lease Yearly'!$H$4="Yearly",'New Lease Yearly'!$D$4,IF('New Lease Yearly'!$H$4="Quarterly",'New Lease Yearly'!$D$4/4,'New Lease Yearly'!$D$4/12)))^IF($E$17=1,A911,A912)))</f>
        <v>0</v>
      </c>
      <c r="F912" s="55">
        <f t="shared" si="136"/>
        <v>0</v>
      </c>
      <c r="G912" s="56"/>
      <c r="H912" s="38">
        <f t="shared" si="142"/>
        <v>896</v>
      </c>
      <c r="I912" s="9" t="str">
        <f t="shared" si="137"/>
        <v>-</v>
      </c>
      <c r="J912" s="47">
        <f>IF(H912&gt;'New Lease Yearly'!$E$4,0,M911)</f>
        <v>0</v>
      </c>
      <c r="K912" s="47">
        <f>IF(IF('New Lease Yearly'!$H$4="Yearly",J912*'New Lease Yearly'!$D$4,IF('New Lease Yearly'!$H$4="Quarterly",J912*('New Lease Yearly'!$D$4/4),J912*'New Lease Yearly'!$D$4/12))&gt;0,IF('New Lease Yearly'!$H$4="Yearly",J912*'New Lease Yearly'!$D$4,IF('New Lease Yearly'!$H$4="Quarterly",J912*('New Lease Yearly'!$D$4/4),J912*'New Lease Yearly'!$D$4/12)),-L912-J912)</f>
        <v>0</v>
      </c>
      <c r="L912" s="47">
        <f t="shared" si="138"/>
        <v>0</v>
      </c>
      <c r="M912" s="47">
        <f t="shared" si="139"/>
        <v>0</v>
      </c>
      <c r="N912" s="57"/>
      <c r="O912" s="38">
        <v>237</v>
      </c>
      <c r="P912" s="58">
        <f t="shared" si="143"/>
        <v>370723</v>
      </c>
      <c r="Q912" s="47">
        <f t="shared" si="144"/>
        <v>0</v>
      </c>
      <c r="R912" s="47">
        <f>IF(S911&lt;1,0,-'New Lease Yearly'!$K$4/'New Lease Yearly'!$L$4)</f>
        <v>0</v>
      </c>
      <c r="S912" s="47">
        <f t="shared" si="140"/>
        <v>0</v>
      </c>
      <c r="AE912"/>
      <c r="AF912" s="6"/>
    </row>
    <row r="913" spans="1:32" x14ac:dyDescent="0.25">
      <c r="A913" s="53">
        <f t="shared" si="141"/>
        <v>897</v>
      </c>
      <c r="B913" s="29">
        <f t="shared" ref="B913:B976" si="145">IF(C913="-",0,YEAR(C913))</f>
        <v>0</v>
      </c>
      <c r="C913" s="9" t="str">
        <f>IF(D913=0,"-",IF('New Lease Yearly'!$H$4="Yearly",EDATE(C912,12),IF('New Lease Yearly'!$H$4="Quarterly",EDATE(C912,3),EDATE(C912,1))))</f>
        <v>-</v>
      </c>
      <c r="D913" s="54">
        <f>IF(A913&gt;'New Lease Yearly'!$E$4,0,'New Lease Yearly'!$G$4)*((1+$M$4)^(((((IF($H$4="Yearly",ROUNDDOWN(IF(A913-($N$4)&lt;0,0,((A913-($N$4)/(($N$4))))/($N$4)),0),IF($H$4="Monthly",ROUNDDOWN(IF(A913-($N$4*12)&lt;0,0,((A913-(12*$N$4)/((12*$N$4))))/($N$4*12)),0),ROUNDDOWN(IF(A913-($N$4*4)&lt;0,0,((A913-(4*$N$4)/((4*$N$4))))/($N$4*4)),0)))))))))+(IF(A913=$E$4,$J$4,0))</f>
        <v>0</v>
      </c>
      <c r="E913" s="49">
        <f>IF(D913=0,0,1/((1+IF('New Lease Yearly'!$H$4="Yearly",'New Lease Yearly'!$D$4,IF('New Lease Yearly'!$H$4="Quarterly",'New Lease Yearly'!$D$4/4,'New Lease Yearly'!$D$4/12)))^IF($E$17=1,A912,A913)))</f>
        <v>0</v>
      </c>
      <c r="F913" s="55">
        <f t="shared" ref="F913:F976" si="146">D913*E913</f>
        <v>0</v>
      </c>
      <c r="G913" s="56"/>
      <c r="H913" s="38">
        <f t="shared" si="142"/>
        <v>897</v>
      </c>
      <c r="I913" s="9" t="str">
        <f t="shared" ref="I913:I976" si="147">C913</f>
        <v>-</v>
      </c>
      <c r="J913" s="47">
        <f>IF(H913&gt;'New Lease Yearly'!$E$4,0,M912)</f>
        <v>0</v>
      </c>
      <c r="K913" s="47">
        <f>IF(IF('New Lease Yearly'!$H$4="Yearly",J913*'New Lease Yearly'!$D$4,IF('New Lease Yearly'!$H$4="Quarterly",J913*('New Lease Yearly'!$D$4/4),J913*'New Lease Yearly'!$D$4/12))&gt;0,IF('New Lease Yearly'!$H$4="Yearly",J913*'New Lease Yearly'!$D$4,IF('New Lease Yearly'!$H$4="Quarterly",J913*('New Lease Yearly'!$D$4/4),J913*'New Lease Yearly'!$D$4/12)),-L913-J913)</f>
        <v>0</v>
      </c>
      <c r="L913" s="47">
        <f t="shared" si="138"/>
        <v>0</v>
      </c>
      <c r="M913" s="47">
        <f t="shared" si="139"/>
        <v>0</v>
      </c>
      <c r="N913" s="57"/>
      <c r="O913" s="38">
        <v>237</v>
      </c>
      <c r="P913" s="58">
        <f t="shared" si="143"/>
        <v>371088</v>
      </c>
      <c r="Q913" s="47">
        <f t="shared" si="144"/>
        <v>0</v>
      </c>
      <c r="R913" s="47">
        <f>IF(S912&lt;1,0,-'New Lease Yearly'!$K$4/'New Lease Yearly'!$L$4)</f>
        <v>0</v>
      </c>
      <c r="S913" s="47">
        <f t="shared" si="140"/>
        <v>0</v>
      </c>
      <c r="AE913"/>
      <c r="AF913" s="6"/>
    </row>
    <row r="914" spans="1:32" x14ac:dyDescent="0.25">
      <c r="A914" s="53">
        <f t="shared" si="141"/>
        <v>898</v>
      </c>
      <c r="B914" s="29">
        <f t="shared" si="145"/>
        <v>0</v>
      </c>
      <c r="C914" s="9" t="str">
        <f>IF(D914=0,"-",IF('New Lease Yearly'!$H$4="Yearly",EDATE(C913,12),IF('New Lease Yearly'!$H$4="Quarterly",EDATE(C913,3),EDATE(C913,1))))</f>
        <v>-</v>
      </c>
      <c r="D914" s="54">
        <f>IF(A914&gt;'New Lease Yearly'!$E$4,0,'New Lease Yearly'!$G$4)*((1+$M$4)^(((((IF($H$4="Yearly",ROUNDDOWN(IF(A914-($N$4)&lt;0,0,((A914-($N$4)/(($N$4))))/($N$4)),0),IF($H$4="Monthly",ROUNDDOWN(IF(A914-($N$4*12)&lt;0,0,((A914-(12*$N$4)/((12*$N$4))))/($N$4*12)),0),ROUNDDOWN(IF(A914-($N$4*4)&lt;0,0,((A914-(4*$N$4)/((4*$N$4))))/($N$4*4)),0)))))))))+(IF(A914=$E$4,$J$4,0))</f>
        <v>0</v>
      </c>
      <c r="E914" s="49">
        <f>IF(D914=0,0,1/((1+IF('New Lease Yearly'!$H$4="Yearly",'New Lease Yearly'!$D$4,IF('New Lease Yearly'!$H$4="Quarterly",'New Lease Yearly'!$D$4/4,'New Lease Yearly'!$D$4/12)))^IF($E$17=1,A913,A914)))</f>
        <v>0</v>
      </c>
      <c r="F914" s="55">
        <f t="shared" si="146"/>
        <v>0</v>
      </c>
      <c r="G914" s="56"/>
      <c r="H914" s="38">
        <f t="shared" si="142"/>
        <v>898</v>
      </c>
      <c r="I914" s="9" t="str">
        <f t="shared" si="147"/>
        <v>-</v>
      </c>
      <c r="J914" s="47">
        <f>IF(H914&gt;'New Lease Yearly'!$E$4,0,M913)</f>
        <v>0</v>
      </c>
      <c r="K914" s="47">
        <f>IF(IF('New Lease Yearly'!$H$4="Yearly",J914*'New Lease Yearly'!$D$4,IF('New Lease Yearly'!$H$4="Quarterly",J914*('New Lease Yearly'!$D$4/4),J914*'New Lease Yearly'!$D$4/12))&gt;0,IF('New Lease Yearly'!$H$4="Yearly",J914*'New Lease Yearly'!$D$4,IF('New Lease Yearly'!$H$4="Quarterly",J914*('New Lease Yearly'!$D$4/4),J914*'New Lease Yearly'!$D$4/12)),-L914-J914)</f>
        <v>0</v>
      </c>
      <c r="L914" s="47">
        <f t="shared" ref="L914:L977" si="148">D914</f>
        <v>0</v>
      </c>
      <c r="M914" s="47">
        <f t="shared" ref="M914:M977" si="149">J914+K914-L914</f>
        <v>0</v>
      </c>
      <c r="N914" s="57"/>
      <c r="O914" s="38">
        <v>237</v>
      </c>
      <c r="P914" s="58">
        <f t="shared" si="143"/>
        <v>371454</v>
      </c>
      <c r="Q914" s="47">
        <f t="shared" si="144"/>
        <v>0</v>
      </c>
      <c r="R914" s="47">
        <f>IF(S913&lt;1,0,-'New Lease Yearly'!$K$4/'New Lease Yearly'!$L$4)</f>
        <v>0</v>
      </c>
      <c r="S914" s="47">
        <f t="shared" ref="S914:S977" si="150">IF(S913&lt;1,0,SUM(Q914:R914))</f>
        <v>0</v>
      </c>
      <c r="AE914"/>
      <c r="AF914" s="6"/>
    </row>
    <row r="915" spans="1:32" x14ac:dyDescent="0.25">
      <c r="A915" s="53">
        <f t="shared" ref="A915:A978" si="151">A914+1</f>
        <v>899</v>
      </c>
      <c r="B915" s="29">
        <f t="shared" si="145"/>
        <v>0</v>
      </c>
      <c r="C915" s="9" t="str">
        <f>IF(D915=0,"-",IF('New Lease Yearly'!$H$4="Yearly",EDATE(C914,12),IF('New Lease Yearly'!$H$4="Quarterly",EDATE(C914,3),EDATE(C914,1))))</f>
        <v>-</v>
      </c>
      <c r="D915" s="54">
        <f>IF(A915&gt;'New Lease Yearly'!$E$4,0,'New Lease Yearly'!$G$4)*((1+$M$4)^(((((IF($H$4="Yearly",ROUNDDOWN(IF(A915-($N$4)&lt;0,0,((A915-($N$4)/(($N$4))))/($N$4)),0),IF($H$4="Monthly",ROUNDDOWN(IF(A915-($N$4*12)&lt;0,0,((A915-(12*$N$4)/((12*$N$4))))/($N$4*12)),0),ROUNDDOWN(IF(A915-($N$4*4)&lt;0,0,((A915-(4*$N$4)/((4*$N$4))))/($N$4*4)),0)))))))))+(IF(A915=$E$4,$J$4,0))</f>
        <v>0</v>
      </c>
      <c r="E915" s="49">
        <f>IF(D915=0,0,1/((1+IF('New Lease Yearly'!$H$4="Yearly",'New Lease Yearly'!$D$4,IF('New Lease Yearly'!$H$4="Quarterly",'New Lease Yearly'!$D$4/4,'New Lease Yearly'!$D$4/12)))^IF($E$17=1,A914,A915)))</f>
        <v>0</v>
      </c>
      <c r="F915" s="55">
        <f t="shared" si="146"/>
        <v>0</v>
      </c>
      <c r="G915" s="56"/>
      <c r="H915" s="38">
        <f t="shared" ref="H915:H978" si="152">H914+1</f>
        <v>899</v>
      </c>
      <c r="I915" s="9" t="str">
        <f t="shared" si="147"/>
        <v>-</v>
      </c>
      <c r="J915" s="47">
        <f>IF(H915&gt;'New Lease Yearly'!$E$4,0,M914)</f>
        <v>0</v>
      </c>
      <c r="K915" s="47">
        <f>IF(IF('New Lease Yearly'!$H$4="Yearly",J915*'New Lease Yearly'!$D$4,IF('New Lease Yearly'!$H$4="Quarterly",J915*('New Lease Yearly'!$D$4/4),J915*'New Lease Yearly'!$D$4/12))&gt;0,IF('New Lease Yearly'!$H$4="Yearly",J915*'New Lease Yearly'!$D$4,IF('New Lease Yearly'!$H$4="Quarterly",J915*('New Lease Yearly'!$D$4/4),J915*'New Lease Yearly'!$D$4/12)),-L915-J915)</f>
        <v>0</v>
      </c>
      <c r="L915" s="47">
        <f t="shared" si="148"/>
        <v>0</v>
      </c>
      <c r="M915" s="47">
        <f t="shared" si="149"/>
        <v>0</v>
      </c>
      <c r="N915" s="57"/>
      <c r="O915" s="38">
        <v>237</v>
      </c>
      <c r="P915" s="58">
        <f t="shared" ref="P915:P978" si="153">DATE(YEAR(P914)+1,MONTH(P914),DAY(P914))</f>
        <v>371819</v>
      </c>
      <c r="Q915" s="47">
        <f t="shared" ref="Q915:Q978" si="154">S914</f>
        <v>0</v>
      </c>
      <c r="R915" s="47">
        <f>IF(S914&lt;1,0,-'New Lease Yearly'!$K$4/'New Lease Yearly'!$L$4)</f>
        <v>0</v>
      </c>
      <c r="S915" s="47">
        <f t="shared" si="150"/>
        <v>0</v>
      </c>
      <c r="AE915"/>
      <c r="AF915" s="6"/>
    </row>
    <row r="916" spans="1:32" x14ac:dyDescent="0.25">
      <c r="A916" s="53">
        <f t="shared" si="151"/>
        <v>900</v>
      </c>
      <c r="B916" s="29">
        <f t="shared" si="145"/>
        <v>0</v>
      </c>
      <c r="C916" s="9" t="str">
        <f>IF(D916=0,"-",IF('New Lease Yearly'!$H$4="Yearly",EDATE(C915,12),IF('New Lease Yearly'!$H$4="Quarterly",EDATE(C915,3),EDATE(C915,1))))</f>
        <v>-</v>
      </c>
      <c r="D916" s="54">
        <f>IF(A916&gt;'New Lease Yearly'!$E$4,0,'New Lease Yearly'!$G$4)*((1+$M$4)^(((((IF($H$4="Yearly",ROUNDDOWN(IF(A916-($N$4)&lt;0,0,((A916-($N$4)/(($N$4))))/($N$4)),0),IF($H$4="Monthly",ROUNDDOWN(IF(A916-($N$4*12)&lt;0,0,((A916-(12*$N$4)/((12*$N$4))))/($N$4*12)),0),ROUNDDOWN(IF(A916-($N$4*4)&lt;0,0,((A916-(4*$N$4)/((4*$N$4))))/($N$4*4)),0)))))))))+(IF(A916=$E$4,$J$4,0))</f>
        <v>0</v>
      </c>
      <c r="E916" s="49">
        <f>IF(D916=0,0,1/((1+IF('New Lease Yearly'!$H$4="Yearly",'New Lease Yearly'!$D$4,IF('New Lease Yearly'!$H$4="Quarterly",'New Lease Yearly'!$D$4/4,'New Lease Yearly'!$D$4/12)))^IF($E$17=1,A915,A916)))</f>
        <v>0</v>
      </c>
      <c r="F916" s="55">
        <f t="shared" si="146"/>
        <v>0</v>
      </c>
      <c r="G916" s="56"/>
      <c r="H916" s="38">
        <f t="shared" si="152"/>
        <v>900</v>
      </c>
      <c r="I916" s="9" t="str">
        <f t="shared" si="147"/>
        <v>-</v>
      </c>
      <c r="J916" s="47">
        <f>IF(H916&gt;'New Lease Yearly'!$E$4,0,M915)</f>
        <v>0</v>
      </c>
      <c r="K916" s="47">
        <f>IF(IF('New Lease Yearly'!$H$4="Yearly",J916*'New Lease Yearly'!$D$4,IF('New Lease Yearly'!$H$4="Quarterly",J916*('New Lease Yearly'!$D$4/4),J916*'New Lease Yearly'!$D$4/12))&gt;0,IF('New Lease Yearly'!$H$4="Yearly",J916*'New Lease Yearly'!$D$4,IF('New Lease Yearly'!$H$4="Quarterly",J916*('New Lease Yearly'!$D$4/4),J916*'New Lease Yearly'!$D$4/12)),-L916-J916)</f>
        <v>0</v>
      </c>
      <c r="L916" s="47">
        <f t="shared" si="148"/>
        <v>0</v>
      </c>
      <c r="M916" s="47">
        <f t="shared" si="149"/>
        <v>0</v>
      </c>
      <c r="N916" s="57"/>
      <c r="O916" s="38">
        <v>237</v>
      </c>
      <c r="P916" s="58">
        <f t="shared" si="153"/>
        <v>372184</v>
      </c>
      <c r="Q916" s="47">
        <f t="shared" si="154"/>
        <v>0</v>
      </c>
      <c r="R916" s="47">
        <f>IF(S915&lt;1,0,-'New Lease Yearly'!$K$4/'New Lease Yearly'!$L$4)</f>
        <v>0</v>
      </c>
      <c r="S916" s="47">
        <f t="shared" si="150"/>
        <v>0</v>
      </c>
      <c r="AE916"/>
      <c r="AF916" s="6"/>
    </row>
    <row r="917" spans="1:32" x14ac:dyDescent="0.25">
      <c r="A917" s="53">
        <f t="shared" si="151"/>
        <v>901</v>
      </c>
      <c r="B917" s="29">
        <f t="shared" si="145"/>
        <v>0</v>
      </c>
      <c r="C917" s="9" t="str">
        <f>IF(D917=0,"-",IF('New Lease Yearly'!$H$4="Yearly",EDATE(C916,12),IF('New Lease Yearly'!$H$4="Quarterly",EDATE(C916,3),EDATE(C916,1))))</f>
        <v>-</v>
      </c>
      <c r="D917" s="54">
        <f>IF(A917&gt;'New Lease Yearly'!$E$4,0,'New Lease Yearly'!$G$4)*((1+$M$4)^(((((IF($H$4="Yearly",ROUNDDOWN(IF(A917-($N$4)&lt;0,0,((A917-($N$4)/(($N$4))))/($N$4)),0),IF($H$4="Monthly",ROUNDDOWN(IF(A917-($N$4*12)&lt;0,0,((A917-(12*$N$4)/((12*$N$4))))/($N$4*12)),0),ROUNDDOWN(IF(A917-($N$4*4)&lt;0,0,((A917-(4*$N$4)/((4*$N$4))))/($N$4*4)),0)))))))))+(IF(A917=$E$4,$J$4,0))</f>
        <v>0</v>
      </c>
      <c r="E917" s="49">
        <f>IF(D917=0,0,1/((1+IF('New Lease Yearly'!$H$4="Yearly",'New Lease Yearly'!$D$4,IF('New Lease Yearly'!$H$4="Quarterly",'New Lease Yearly'!$D$4/4,'New Lease Yearly'!$D$4/12)))^IF($E$17=1,A916,A917)))</f>
        <v>0</v>
      </c>
      <c r="F917" s="55">
        <f t="shared" si="146"/>
        <v>0</v>
      </c>
      <c r="G917" s="56"/>
      <c r="H917" s="38">
        <f t="shared" si="152"/>
        <v>901</v>
      </c>
      <c r="I917" s="9" t="str">
        <f t="shared" si="147"/>
        <v>-</v>
      </c>
      <c r="J917" s="47">
        <f>IF(H917&gt;'New Lease Yearly'!$E$4,0,M916)</f>
        <v>0</v>
      </c>
      <c r="K917" s="47">
        <f>IF(IF('New Lease Yearly'!$H$4="Yearly",J917*'New Lease Yearly'!$D$4,IF('New Lease Yearly'!$H$4="Quarterly",J917*('New Lease Yearly'!$D$4/4),J917*'New Lease Yearly'!$D$4/12))&gt;0,IF('New Lease Yearly'!$H$4="Yearly",J917*'New Lease Yearly'!$D$4,IF('New Lease Yearly'!$H$4="Quarterly",J917*('New Lease Yearly'!$D$4/4),J917*'New Lease Yearly'!$D$4/12)),-L917-J917)</f>
        <v>0</v>
      </c>
      <c r="L917" s="47">
        <f t="shared" si="148"/>
        <v>0</v>
      </c>
      <c r="M917" s="47">
        <f t="shared" si="149"/>
        <v>0</v>
      </c>
      <c r="N917" s="57"/>
      <c r="O917" s="38">
        <v>237</v>
      </c>
      <c r="P917" s="58">
        <f t="shared" si="153"/>
        <v>372549</v>
      </c>
      <c r="Q917" s="47">
        <f t="shared" si="154"/>
        <v>0</v>
      </c>
      <c r="R917" s="47">
        <f>IF(S916&lt;1,0,-'New Lease Yearly'!$K$4/'New Lease Yearly'!$L$4)</f>
        <v>0</v>
      </c>
      <c r="S917" s="47">
        <f t="shared" si="150"/>
        <v>0</v>
      </c>
      <c r="AE917"/>
      <c r="AF917" s="6"/>
    </row>
    <row r="918" spans="1:32" x14ac:dyDescent="0.25">
      <c r="A918" s="53">
        <f t="shared" si="151"/>
        <v>902</v>
      </c>
      <c r="B918" s="29">
        <f t="shared" si="145"/>
        <v>0</v>
      </c>
      <c r="C918" s="9" t="str">
        <f>IF(D918=0,"-",IF('New Lease Yearly'!$H$4="Yearly",EDATE(C917,12),IF('New Lease Yearly'!$H$4="Quarterly",EDATE(C917,3),EDATE(C917,1))))</f>
        <v>-</v>
      </c>
      <c r="D918" s="54">
        <f>IF(A918&gt;'New Lease Yearly'!$E$4,0,'New Lease Yearly'!$G$4)*((1+$M$4)^(((((IF($H$4="Yearly",ROUNDDOWN(IF(A918-($N$4)&lt;0,0,((A918-($N$4)/(($N$4))))/($N$4)),0),IF($H$4="Monthly",ROUNDDOWN(IF(A918-($N$4*12)&lt;0,0,((A918-(12*$N$4)/((12*$N$4))))/($N$4*12)),0),ROUNDDOWN(IF(A918-($N$4*4)&lt;0,0,((A918-(4*$N$4)/((4*$N$4))))/($N$4*4)),0)))))))))+(IF(A918=$E$4,$J$4,0))</f>
        <v>0</v>
      </c>
      <c r="E918" s="49">
        <f>IF(D918=0,0,1/((1+IF('New Lease Yearly'!$H$4="Yearly",'New Lease Yearly'!$D$4,IF('New Lease Yearly'!$H$4="Quarterly",'New Lease Yearly'!$D$4/4,'New Lease Yearly'!$D$4/12)))^IF($E$17=1,A917,A918)))</f>
        <v>0</v>
      </c>
      <c r="F918" s="55">
        <f t="shared" si="146"/>
        <v>0</v>
      </c>
      <c r="G918" s="56"/>
      <c r="H918" s="38">
        <f t="shared" si="152"/>
        <v>902</v>
      </c>
      <c r="I918" s="9" t="str">
        <f t="shared" si="147"/>
        <v>-</v>
      </c>
      <c r="J918" s="47">
        <f>IF(H918&gt;'New Lease Yearly'!$E$4,0,M917)</f>
        <v>0</v>
      </c>
      <c r="K918" s="47">
        <f>IF(IF('New Lease Yearly'!$H$4="Yearly",J918*'New Lease Yearly'!$D$4,IF('New Lease Yearly'!$H$4="Quarterly",J918*('New Lease Yearly'!$D$4/4),J918*'New Lease Yearly'!$D$4/12))&gt;0,IF('New Lease Yearly'!$H$4="Yearly",J918*'New Lease Yearly'!$D$4,IF('New Lease Yearly'!$H$4="Quarterly",J918*('New Lease Yearly'!$D$4/4),J918*'New Lease Yearly'!$D$4/12)),-L918-J918)</f>
        <v>0</v>
      </c>
      <c r="L918" s="47">
        <f t="shared" si="148"/>
        <v>0</v>
      </c>
      <c r="M918" s="47">
        <f t="shared" si="149"/>
        <v>0</v>
      </c>
      <c r="N918" s="57"/>
      <c r="O918" s="38">
        <v>237</v>
      </c>
      <c r="P918" s="58">
        <f t="shared" si="153"/>
        <v>372915</v>
      </c>
      <c r="Q918" s="47">
        <f t="shared" si="154"/>
        <v>0</v>
      </c>
      <c r="R918" s="47">
        <f>IF(S917&lt;1,0,-'New Lease Yearly'!$K$4/'New Lease Yearly'!$L$4)</f>
        <v>0</v>
      </c>
      <c r="S918" s="47">
        <f t="shared" si="150"/>
        <v>0</v>
      </c>
      <c r="AE918"/>
      <c r="AF918" s="6"/>
    </row>
    <row r="919" spans="1:32" x14ac:dyDescent="0.25">
      <c r="A919" s="53">
        <f t="shared" si="151"/>
        <v>903</v>
      </c>
      <c r="B919" s="29">
        <f t="shared" si="145"/>
        <v>0</v>
      </c>
      <c r="C919" s="9" t="str">
        <f>IF(D919=0,"-",IF('New Lease Yearly'!$H$4="Yearly",EDATE(C918,12),IF('New Lease Yearly'!$H$4="Quarterly",EDATE(C918,3),EDATE(C918,1))))</f>
        <v>-</v>
      </c>
      <c r="D919" s="54">
        <f>IF(A919&gt;'New Lease Yearly'!$E$4,0,'New Lease Yearly'!$G$4)*((1+$M$4)^(((((IF($H$4="Yearly",ROUNDDOWN(IF(A919-($N$4)&lt;0,0,((A919-($N$4)/(($N$4))))/($N$4)),0),IF($H$4="Monthly",ROUNDDOWN(IF(A919-($N$4*12)&lt;0,0,((A919-(12*$N$4)/((12*$N$4))))/($N$4*12)),0),ROUNDDOWN(IF(A919-($N$4*4)&lt;0,0,((A919-(4*$N$4)/((4*$N$4))))/($N$4*4)),0)))))))))+(IF(A919=$E$4,$J$4,0))</f>
        <v>0</v>
      </c>
      <c r="E919" s="49">
        <f>IF(D919=0,0,1/((1+IF('New Lease Yearly'!$H$4="Yearly",'New Lease Yearly'!$D$4,IF('New Lease Yearly'!$H$4="Quarterly",'New Lease Yearly'!$D$4/4,'New Lease Yearly'!$D$4/12)))^IF($E$17=1,A918,A919)))</f>
        <v>0</v>
      </c>
      <c r="F919" s="55">
        <f t="shared" si="146"/>
        <v>0</v>
      </c>
      <c r="G919" s="56"/>
      <c r="H919" s="38">
        <f t="shared" si="152"/>
        <v>903</v>
      </c>
      <c r="I919" s="9" t="str">
        <f t="shared" si="147"/>
        <v>-</v>
      </c>
      <c r="J919" s="47">
        <f>IF(H919&gt;'New Lease Yearly'!$E$4,0,M918)</f>
        <v>0</v>
      </c>
      <c r="K919" s="47">
        <f>IF(IF('New Lease Yearly'!$H$4="Yearly",J919*'New Lease Yearly'!$D$4,IF('New Lease Yearly'!$H$4="Quarterly",J919*('New Lease Yearly'!$D$4/4),J919*'New Lease Yearly'!$D$4/12))&gt;0,IF('New Lease Yearly'!$H$4="Yearly",J919*'New Lease Yearly'!$D$4,IF('New Lease Yearly'!$H$4="Quarterly",J919*('New Lease Yearly'!$D$4/4),J919*'New Lease Yearly'!$D$4/12)),-L919-J919)</f>
        <v>0</v>
      </c>
      <c r="L919" s="47">
        <f t="shared" si="148"/>
        <v>0</v>
      </c>
      <c r="M919" s="47">
        <f t="shared" si="149"/>
        <v>0</v>
      </c>
      <c r="N919" s="57"/>
      <c r="O919" s="38">
        <v>237</v>
      </c>
      <c r="P919" s="58">
        <f t="shared" si="153"/>
        <v>373280</v>
      </c>
      <c r="Q919" s="47">
        <f t="shared" si="154"/>
        <v>0</v>
      </c>
      <c r="R919" s="47">
        <f>IF(S918&lt;1,0,-'New Lease Yearly'!$K$4/'New Lease Yearly'!$L$4)</f>
        <v>0</v>
      </c>
      <c r="S919" s="47">
        <f t="shared" si="150"/>
        <v>0</v>
      </c>
      <c r="AE919"/>
      <c r="AF919" s="6"/>
    </row>
    <row r="920" spans="1:32" x14ac:dyDescent="0.25">
      <c r="A920" s="53">
        <f t="shared" si="151"/>
        <v>904</v>
      </c>
      <c r="B920" s="29">
        <f t="shared" si="145"/>
        <v>0</v>
      </c>
      <c r="C920" s="9" t="str">
        <f>IF(D920=0,"-",IF('New Lease Yearly'!$H$4="Yearly",EDATE(C919,12),IF('New Lease Yearly'!$H$4="Quarterly",EDATE(C919,3),EDATE(C919,1))))</f>
        <v>-</v>
      </c>
      <c r="D920" s="54">
        <f>IF(A920&gt;'New Lease Yearly'!$E$4,0,'New Lease Yearly'!$G$4)*((1+$M$4)^(((((IF($H$4="Yearly",ROUNDDOWN(IF(A920-($N$4)&lt;0,0,((A920-($N$4)/(($N$4))))/($N$4)),0),IF($H$4="Monthly",ROUNDDOWN(IF(A920-($N$4*12)&lt;0,0,((A920-(12*$N$4)/((12*$N$4))))/($N$4*12)),0),ROUNDDOWN(IF(A920-($N$4*4)&lt;0,0,((A920-(4*$N$4)/((4*$N$4))))/($N$4*4)),0)))))))))+(IF(A920=$E$4,$J$4,0))</f>
        <v>0</v>
      </c>
      <c r="E920" s="49">
        <f>IF(D920=0,0,1/((1+IF('New Lease Yearly'!$H$4="Yearly",'New Lease Yearly'!$D$4,IF('New Lease Yearly'!$H$4="Quarterly",'New Lease Yearly'!$D$4/4,'New Lease Yearly'!$D$4/12)))^IF($E$17=1,A919,A920)))</f>
        <v>0</v>
      </c>
      <c r="F920" s="55">
        <f t="shared" si="146"/>
        <v>0</v>
      </c>
      <c r="G920" s="56"/>
      <c r="H920" s="38">
        <f t="shared" si="152"/>
        <v>904</v>
      </c>
      <c r="I920" s="9" t="str">
        <f t="shared" si="147"/>
        <v>-</v>
      </c>
      <c r="J920" s="47">
        <f>IF(H920&gt;'New Lease Yearly'!$E$4,0,M919)</f>
        <v>0</v>
      </c>
      <c r="K920" s="47">
        <f>IF(IF('New Lease Yearly'!$H$4="Yearly",J920*'New Lease Yearly'!$D$4,IF('New Lease Yearly'!$H$4="Quarterly",J920*('New Lease Yearly'!$D$4/4),J920*'New Lease Yearly'!$D$4/12))&gt;0,IF('New Lease Yearly'!$H$4="Yearly",J920*'New Lease Yearly'!$D$4,IF('New Lease Yearly'!$H$4="Quarterly",J920*('New Lease Yearly'!$D$4/4),J920*'New Lease Yearly'!$D$4/12)),-L920-J920)</f>
        <v>0</v>
      </c>
      <c r="L920" s="47">
        <f t="shared" si="148"/>
        <v>0</v>
      </c>
      <c r="M920" s="47">
        <f t="shared" si="149"/>
        <v>0</v>
      </c>
      <c r="N920" s="57"/>
      <c r="O920" s="38">
        <v>237</v>
      </c>
      <c r="P920" s="58">
        <f t="shared" si="153"/>
        <v>373645</v>
      </c>
      <c r="Q920" s="47">
        <f t="shared" si="154"/>
        <v>0</v>
      </c>
      <c r="R920" s="47">
        <f>IF(S919&lt;1,0,-'New Lease Yearly'!$K$4/'New Lease Yearly'!$L$4)</f>
        <v>0</v>
      </c>
      <c r="S920" s="47">
        <f t="shared" si="150"/>
        <v>0</v>
      </c>
      <c r="AE920"/>
      <c r="AF920" s="6"/>
    </row>
    <row r="921" spans="1:32" x14ac:dyDescent="0.25">
      <c r="A921" s="53">
        <f t="shared" si="151"/>
        <v>905</v>
      </c>
      <c r="B921" s="29">
        <f t="shared" si="145"/>
        <v>0</v>
      </c>
      <c r="C921" s="9" t="str">
        <f>IF(D921=0,"-",IF('New Lease Yearly'!$H$4="Yearly",EDATE(C920,12),IF('New Lease Yearly'!$H$4="Quarterly",EDATE(C920,3),EDATE(C920,1))))</f>
        <v>-</v>
      </c>
      <c r="D921" s="54">
        <f>IF(A921&gt;'New Lease Yearly'!$E$4,0,'New Lease Yearly'!$G$4)*((1+$M$4)^(((((IF($H$4="Yearly",ROUNDDOWN(IF(A921-($N$4)&lt;0,0,((A921-($N$4)/(($N$4))))/($N$4)),0),IF($H$4="Monthly",ROUNDDOWN(IF(A921-($N$4*12)&lt;0,0,((A921-(12*$N$4)/((12*$N$4))))/($N$4*12)),0),ROUNDDOWN(IF(A921-($N$4*4)&lt;0,0,((A921-(4*$N$4)/((4*$N$4))))/($N$4*4)),0)))))))))+(IF(A921=$E$4,$J$4,0))</f>
        <v>0</v>
      </c>
      <c r="E921" s="49">
        <f>IF(D921=0,0,1/((1+IF('New Lease Yearly'!$H$4="Yearly",'New Lease Yearly'!$D$4,IF('New Lease Yearly'!$H$4="Quarterly",'New Lease Yearly'!$D$4/4,'New Lease Yearly'!$D$4/12)))^IF($E$17=1,A920,A921)))</f>
        <v>0</v>
      </c>
      <c r="F921" s="55">
        <f t="shared" si="146"/>
        <v>0</v>
      </c>
      <c r="G921" s="56"/>
      <c r="H921" s="38">
        <f t="shared" si="152"/>
        <v>905</v>
      </c>
      <c r="I921" s="9" t="str">
        <f t="shared" si="147"/>
        <v>-</v>
      </c>
      <c r="J921" s="47">
        <f>IF(H921&gt;'New Lease Yearly'!$E$4,0,M920)</f>
        <v>0</v>
      </c>
      <c r="K921" s="47">
        <f>IF(IF('New Lease Yearly'!$H$4="Yearly",J921*'New Lease Yearly'!$D$4,IF('New Lease Yearly'!$H$4="Quarterly",J921*('New Lease Yearly'!$D$4/4),J921*'New Lease Yearly'!$D$4/12))&gt;0,IF('New Lease Yearly'!$H$4="Yearly",J921*'New Lease Yearly'!$D$4,IF('New Lease Yearly'!$H$4="Quarterly",J921*('New Lease Yearly'!$D$4/4),J921*'New Lease Yearly'!$D$4/12)),-L921-J921)</f>
        <v>0</v>
      </c>
      <c r="L921" s="47">
        <f t="shared" si="148"/>
        <v>0</v>
      </c>
      <c r="M921" s="47">
        <f t="shared" si="149"/>
        <v>0</v>
      </c>
      <c r="N921" s="57"/>
      <c r="O921" s="38">
        <v>237</v>
      </c>
      <c r="P921" s="58">
        <f t="shared" si="153"/>
        <v>374010</v>
      </c>
      <c r="Q921" s="47">
        <f t="shared" si="154"/>
        <v>0</v>
      </c>
      <c r="R921" s="47">
        <f>IF(S920&lt;1,0,-'New Lease Yearly'!$K$4/'New Lease Yearly'!$L$4)</f>
        <v>0</v>
      </c>
      <c r="S921" s="47">
        <f t="shared" si="150"/>
        <v>0</v>
      </c>
      <c r="AE921"/>
      <c r="AF921" s="6"/>
    </row>
    <row r="922" spans="1:32" x14ac:dyDescent="0.25">
      <c r="A922" s="53">
        <f t="shared" si="151"/>
        <v>906</v>
      </c>
      <c r="B922" s="29">
        <f t="shared" si="145"/>
        <v>0</v>
      </c>
      <c r="C922" s="9" t="str">
        <f>IF(D922=0,"-",IF('New Lease Yearly'!$H$4="Yearly",EDATE(C921,12),IF('New Lease Yearly'!$H$4="Quarterly",EDATE(C921,3),EDATE(C921,1))))</f>
        <v>-</v>
      </c>
      <c r="D922" s="54">
        <f>IF(A922&gt;'New Lease Yearly'!$E$4,0,'New Lease Yearly'!$G$4)*((1+$M$4)^(((((IF($H$4="Yearly",ROUNDDOWN(IF(A922-($N$4)&lt;0,0,((A922-($N$4)/(($N$4))))/($N$4)),0),IF($H$4="Monthly",ROUNDDOWN(IF(A922-($N$4*12)&lt;0,0,((A922-(12*$N$4)/((12*$N$4))))/($N$4*12)),0),ROUNDDOWN(IF(A922-($N$4*4)&lt;0,0,((A922-(4*$N$4)/((4*$N$4))))/($N$4*4)),0)))))))))+(IF(A922=$E$4,$J$4,0))</f>
        <v>0</v>
      </c>
      <c r="E922" s="49">
        <f>IF(D922=0,0,1/((1+IF('New Lease Yearly'!$H$4="Yearly",'New Lease Yearly'!$D$4,IF('New Lease Yearly'!$H$4="Quarterly",'New Lease Yearly'!$D$4/4,'New Lease Yearly'!$D$4/12)))^IF($E$17=1,A921,A922)))</f>
        <v>0</v>
      </c>
      <c r="F922" s="55">
        <f t="shared" si="146"/>
        <v>0</v>
      </c>
      <c r="G922" s="56"/>
      <c r="H922" s="38">
        <f t="shared" si="152"/>
        <v>906</v>
      </c>
      <c r="I922" s="9" t="str">
        <f t="shared" si="147"/>
        <v>-</v>
      </c>
      <c r="J922" s="47">
        <f>IF(H922&gt;'New Lease Yearly'!$E$4,0,M921)</f>
        <v>0</v>
      </c>
      <c r="K922" s="47">
        <f>IF(IF('New Lease Yearly'!$H$4="Yearly",J922*'New Lease Yearly'!$D$4,IF('New Lease Yearly'!$H$4="Quarterly",J922*('New Lease Yearly'!$D$4/4),J922*'New Lease Yearly'!$D$4/12))&gt;0,IF('New Lease Yearly'!$H$4="Yearly",J922*'New Lease Yearly'!$D$4,IF('New Lease Yearly'!$H$4="Quarterly",J922*('New Lease Yearly'!$D$4/4),J922*'New Lease Yearly'!$D$4/12)),-L922-J922)</f>
        <v>0</v>
      </c>
      <c r="L922" s="47">
        <f t="shared" si="148"/>
        <v>0</v>
      </c>
      <c r="M922" s="47">
        <f t="shared" si="149"/>
        <v>0</v>
      </c>
      <c r="N922" s="57"/>
      <c r="O922" s="38">
        <v>237</v>
      </c>
      <c r="P922" s="58">
        <f t="shared" si="153"/>
        <v>374376</v>
      </c>
      <c r="Q922" s="47">
        <f t="shared" si="154"/>
        <v>0</v>
      </c>
      <c r="R922" s="47">
        <f>IF(S921&lt;1,0,-'New Lease Yearly'!$K$4/'New Lease Yearly'!$L$4)</f>
        <v>0</v>
      </c>
      <c r="S922" s="47">
        <f t="shared" si="150"/>
        <v>0</v>
      </c>
      <c r="AE922"/>
      <c r="AF922" s="6"/>
    </row>
    <row r="923" spans="1:32" x14ac:dyDescent="0.25">
      <c r="A923" s="53">
        <f t="shared" si="151"/>
        <v>907</v>
      </c>
      <c r="B923" s="29">
        <f t="shared" si="145"/>
        <v>0</v>
      </c>
      <c r="C923" s="9" t="str">
        <f>IF(D923=0,"-",IF('New Lease Yearly'!$H$4="Yearly",EDATE(C922,12),IF('New Lease Yearly'!$H$4="Quarterly",EDATE(C922,3),EDATE(C922,1))))</f>
        <v>-</v>
      </c>
      <c r="D923" s="54">
        <f>IF(A923&gt;'New Lease Yearly'!$E$4,0,'New Lease Yearly'!$G$4)*((1+$M$4)^(((((IF($H$4="Yearly",ROUNDDOWN(IF(A923-($N$4)&lt;0,0,((A923-($N$4)/(($N$4))))/($N$4)),0),IF($H$4="Monthly",ROUNDDOWN(IF(A923-($N$4*12)&lt;0,0,((A923-(12*$N$4)/((12*$N$4))))/($N$4*12)),0),ROUNDDOWN(IF(A923-($N$4*4)&lt;0,0,((A923-(4*$N$4)/((4*$N$4))))/($N$4*4)),0)))))))))+(IF(A923=$E$4,$J$4,0))</f>
        <v>0</v>
      </c>
      <c r="E923" s="49">
        <f>IF(D923=0,0,1/((1+IF('New Lease Yearly'!$H$4="Yearly",'New Lease Yearly'!$D$4,IF('New Lease Yearly'!$H$4="Quarterly",'New Lease Yearly'!$D$4/4,'New Lease Yearly'!$D$4/12)))^IF($E$17=1,A922,A923)))</f>
        <v>0</v>
      </c>
      <c r="F923" s="55">
        <f t="shared" si="146"/>
        <v>0</v>
      </c>
      <c r="G923" s="56"/>
      <c r="H923" s="38">
        <f t="shared" si="152"/>
        <v>907</v>
      </c>
      <c r="I923" s="9" t="str">
        <f t="shared" si="147"/>
        <v>-</v>
      </c>
      <c r="J923" s="47">
        <f>IF(H923&gt;'New Lease Yearly'!$E$4,0,M922)</f>
        <v>0</v>
      </c>
      <c r="K923" s="47">
        <f>IF(IF('New Lease Yearly'!$H$4="Yearly",J923*'New Lease Yearly'!$D$4,IF('New Lease Yearly'!$H$4="Quarterly",J923*('New Lease Yearly'!$D$4/4),J923*'New Lease Yearly'!$D$4/12))&gt;0,IF('New Lease Yearly'!$H$4="Yearly",J923*'New Lease Yearly'!$D$4,IF('New Lease Yearly'!$H$4="Quarterly",J923*('New Lease Yearly'!$D$4/4),J923*'New Lease Yearly'!$D$4/12)),-L923-J923)</f>
        <v>0</v>
      </c>
      <c r="L923" s="47">
        <f t="shared" si="148"/>
        <v>0</v>
      </c>
      <c r="M923" s="47">
        <f t="shared" si="149"/>
        <v>0</v>
      </c>
      <c r="N923" s="57"/>
      <c r="O923" s="38">
        <v>237</v>
      </c>
      <c r="P923" s="58">
        <f t="shared" si="153"/>
        <v>374741</v>
      </c>
      <c r="Q923" s="47">
        <f t="shared" si="154"/>
        <v>0</v>
      </c>
      <c r="R923" s="47">
        <f>IF(S922&lt;1,0,-'New Lease Yearly'!$K$4/'New Lease Yearly'!$L$4)</f>
        <v>0</v>
      </c>
      <c r="S923" s="47">
        <f t="shared" si="150"/>
        <v>0</v>
      </c>
      <c r="AE923"/>
      <c r="AF923" s="6"/>
    </row>
    <row r="924" spans="1:32" x14ac:dyDescent="0.25">
      <c r="A924" s="53">
        <f t="shared" si="151"/>
        <v>908</v>
      </c>
      <c r="B924" s="29">
        <f t="shared" si="145"/>
        <v>0</v>
      </c>
      <c r="C924" s="9" t="str">
        <f>IF(D924=0,"-",IF('New Lease Yearly'!$H$4="Yearly",EDATE(C923,12),IF('New Lease Yearly'!$H$4="Quarterly",EDATE(C923,3),EDATE(C923,1))))</f>
        <v>-</v>
      </c>
      <c r="D924" s="54">
        <f>IF(A924&gt;'New Lease Yearly'!$E$4,0,'New Lease Yearly'!$G$4)*((1+$M$4)^(((((IF($H$4="Yearly",ROUNDDOWN(IF(A924-($N$4)&lt;0,0,((A924-($N$4)/(($N$4))))/($N$4)),0),IF($H$4="Monthly",ROUNDDOWN(IF(A924-($N$4*12)&lt;0,0,((A924-(12*$N$4)/((12*$N$4))))/($N$4*12)),0),ROUNDDOWN(IF(A924-($N$4*4)&lt;0,0,((A924-(4*$N$4)/((4*$N$4))))/($N$4*4)),0)))))))))+(IF(A924=$E$4,$J$4,0))</f>
        <v>0</v>
      </c>
      <c r="E924" s="49">
        <f>IF(D924=0,0,1/((1+IF('New Lease Yearly'!$H$4="Yearly",'New Lease Yearly'!$D$4,IF('New Lease Yearly'!$H$4="Quarterly",'New Lease Yearly'!$D$4/4,'New Lease Yearly'!$D$4/12)))^IF($E$17=1,A923,A924)))</f>
        <v>0</v>
      </c>
      <c r="F924" s="55">
        <f t="shared" si="146"/>
        <v>0</v>
      </c>
      <c r="G924" s="56"/>
      <c r="H924" s="38">
        <f t="shared" si="152"/>
        <v>908</v>
      </c>
      <c r="I924" s="9" t="str">
        <f t="shared" si="147"/>
        <v>-</v>
      </c>
      <c r="J924" s="47">
        <f>IF(H924&gt;'New Lease Yearly'!$E$4,0,M923)</f>
        <v>0</v>
      </c>
      <c r="K924" s="47">
        <f>IF(IF('New Lease Yearly'!$H$4="Yearly",J924*'New Lease Yearly'!$D$4,IF('New Lease Yearly'!$H$4="Quarterly",J924*('New Lease Yearly'!$D$4/4),J924*'New Lease Yearly'!$D$4/12))&gt;0,IF('New Lease Yearly'!$H$4="Yearly",J924*'New Lease Yearly'!$D$4,IF('New Lease Yearly'!$H$4="Quarterly",J924*('New Lease Yearly'!$D$4/4),J924*'New Lease Yearly'!$D$4/12)),-L924-J924)</f>
        <v>0</v>
      </c>
      <c r="L924" s="47">
        <f t="shared" si="148"/>
        <v>0</v>
      </c>
      <c r="M924" s="47">
        <f t="shared" si="149"/>
        <v>0</v>
      </c>
      <c r="N924" s="57"/>
      <c r="O924" s="38">
        <v>237</v>
      </c>
      <c r="P924" s="58">
        <f t="shared" si="153"/>
        <v>375106</v>
      </c>
      <c r="Q924" s="47">
        <f t="shared" si="154"/>
        <v>0</v>
      </c>
      <c r="R924" s="47">
        <f>IF(S923&lt;1,0,-'New Lease Yearly'!$K$4/'New Lease Yearly'!$L$4)</f>
        <v>0</v>
      </c>
      <c r="S924" s="47">
        <f t="shared" si="150"/>
        <v>0</v>
      </c>
      <c r="AE924"/>
      <c r="AF924" s="6"/>
    </row>
    <row r="925" spans="1:32" x14ac:dyDescent="0.25">
      <c r="A925" s="53">
        <f t="shared" si="151"/>
        <v>909</v>
      </c>
      <c r="B925" s="29">
        <f t="shared" si="145"/>
        <v>0</v>
      </c>
      <c r="C925" s="9" t="str">
        <f>IF(D925=0,"-",IF('New Lease Yearly'!$H$4="Yearly",EDATE(C924,12),IF('New Lease Yearly'!$H$4="Quarterly",EDATE(C924,3),EDATE(C924,1))))</f>
        <v>-</v>
      </c>
      <c r="D925" s="54">
        <f>IF(A925&gt;'New Lease Yearly'!$E$4,0,'New Lease Yearly'!$G$4)*((1+$M$4)^(((((IF($H$4="Yearly",ROUNDDOWN(IF(A925-($N$4)&lt;0,0,((A925-($N$4)/(($N$4))))/($N$4)),0),IF($H$4="Monthly",ROUNDDOWN(IF(A925-($N$4*12)&lt;0,0,((A925-(12*$N$4)/((12*$N$4))))/($N$4*12)),0),ROUNDDOWN(IF(A925-($N$4*4)&lt;0,0,((A925-(4*$N$4)/((4*$N$4))))/($N$4*4)),0)))))))))+(IF(A925=$E$4,$J$4,0))</f>
        <v>0</v>
      </c>
      <c r="E925" s="49">
        <f>IF(D925=0,0,1/((1+IF('New Lease Yearly'!$H$4="Yearly",'New Lease Yearly'!$D$4,IF('New Lease Yearly'!$H$4="Quarterly",'New Lease Yearly'!$D$4/4,'New Lease Yearly'!$D$4/12)))^IF($E$17=1,A924,A925)))</f>
        <v>0</v>
      </c>
      <c r="F925" s="55">
        <f t="shared" si="146"/>
        <v>0</v>
      </c>
      <c r="G925" s="56"/>
      <c r="H925" s="38">
        <f t="shared" si="152"/>
        <v>909</v>
      </c>
      <c r="I925" s="9" t="str">
        <f t="shared" si="147"/>
        <v>-</v>
      </c>
      <c r="J925" s="47">
        <f>IF(H925&gt;'New Lease Yearly'!$E$4,0,M924)</f>
        <v>0</v>
      </c>
      <c r="K925" s="47">
        <f>IF(IF('New Lease Yearly'!$H$4="Yearly",J925*'New Lease Yearly'!$D$4,IF('New Lease Yearly'!$H$4="Quarterly",J925*('New Lease Yearly'!$D$4/4),J925*'New Lease Yearly'!$D$4/12))&gt;0,IF('New Lease Yearly'!$H$4="Yearly",J925*'New Lease Yearly'!$D$4,IF('New Lease Yearly'!$H$4="Quarterly",J925*('New Lease Yearly'!$D$4/4),J925*'New Lease Yearly'!$D$4/12)),-L925-J925)</f>
        <v>0</v>
      </c>
      <c r="L925" s="47">
        <f t="shared" si="148"/>
        <v>0</v>
      </c>
      <c r="M925" s="47">
        <f t="shared" si="149"/>
        <v>0</v>
      </c>
      <c r="N925" s="57"/>
      <c r="O925" s="38">
        <v>237</v>
      </c>
      <c r="P925" s="58">
        <f t="shared" si="153"/>
        <v>375471</v>
      </c>
      <c r="Q925" s="47">
        <f t="shared" si="154"/>
        <v>0</v>
      </c>
      <c r="R925" s="47">
        <f>IF(S924&lt;1,0,-'New Lease Yearly'!$K$4/'New Lease Yearly'!$L$4)</f>
        <v>0</v>
      </c>
      <c r="S925" s="47">
        <f t="shared" si="150"/>
        <v>0</v>
      </c>
      <c r="AE925"/>
      <c r="AF925" s="6"/>
    </row>
    <row r="926" spans="1:32" x14ac:dyDescent="0.25">
      <c r="A926" s="53">
        <f t="shared" si="151"/>
        <v>910</v>
      </c>
      <c r="B926" s="29">
        <f t="shared" si="145"/>
        <v>0</v>
      </c>
      <c r="C926" s="9" t="str">
        <f>IF(D926=0,"-",IF('New Lease Yearly'!$H$4="Yearly",EDATE(C925,12),IF('New Lease Yearly'!$H$4="Quarterly",EDATE(C925,3),EDATE(C925,1))))</f>
        <v>-</v>
      </c>
      <c r="D926" s="54">
        <f>IF(A926&gt;'New Lease Yearly'!$E$4,0,'New Lease Yearly'!$G$4)*((1+$M$4)^(((((IF($H$4="Yearly",ROUNDDOWN(IF(A926-($N$4)&lt;0,0,((A926-($N$4)/(($N$4))))/($N$4)),0),IF($H$4="Monthly",ROUNDDOWN(IF(A926-($N$4*12)&lt;0,0,((A926-(12*$N$4)/((12*$N$4))))/($N$4*12)),0),ROUNDDOWN(IF(A926-($N$4*4)&lt;0,0,((A926-(4*$N$4)/((4*$N$4))))/($N$4*4)),0)))))))))+(IF(A926=$E$4,$J$4,0))</f>
        <v>0</v>
      </c>
      <c r="E926" s="49">
        <f>IF(D926=0,0,1/((1+IF('New Lease Yearly'!$H$4="Yearly",'New Lease Yearly'!$D$4,IF('New Lease Yearly'!$H$4="Quarterly",'New Lease Yearly'!$D$4/4,'New Lease Yearly'!$D$4/12)))^IF($E$17=1,A925,A926)))</f>
        <v>0</v>
      </c>
      <c r="F926" s="55">
        <f t="shared" si="146"/>
        <v>0</v>
      </c>
      <c r="G926" s="56"/>
      <c r="H926" s="38">
        <f t="shared" si="152"/>
        <v>910</v>
      </c>
      <c r="I926" s="9" t="str">
        <f t="shared" si="147"/>
        <v>-</v>
      </c>
      <c r="J926" s="47">
        <f>IF(H926&gt;'New Lease Yearly'!$E$4,0,M925)</f>
        <v>0</v>
      </c>
      <c r="K926" s="47">
        <f>IF(IF('New Lease Yearly'!$H$4="Yearly",J926*'New Lease Yearly'!$D$4,IF('New Lease Yearly'!$H$4="Quarterly",J926*('New Lease Yearly'!$D$4/4),J926*'New Lease Yearly'!$D$4/12))&gt;0,IF('New Lease Yearly'!$H$4="Yearly",J926*'New Lease Yearly'!$D$4,IF('New Lease Yearly'!$H$4="Quarterly",J926*('New Lease Yearly'!$D$4/4),J926*'New Lease Yearly'!$D$4/12)),-L926-J926)</f>
        <v>0</v>
      </c>
      <c r="L926" s="47">
        <f t="shared" si="148"/>
        <v>0</v>
      </c>
      <c r="M926" s="47">
        <f t="shared" si="149"/>
        <v>0</v>
      </c>
      <c r="N926" s="57"/>
      <c r="O926" s="38">
        <v>237</v>
      </c>
      <c r="P926" s="58">
        <f t="shared" si="153"/>
        <v>375837</v>
      </c>
      <c r="Q926" s="47">
        <f t="shared" si="154"/>
        <v>0</v>
      </c>
      <c r="R926" s="47">
        <f>IF(S925&lt;1,0,-'New Lease Yearly'!$K$4/'New Lease Yearly'!$L$4)</f>
        <v>0</v>
      </c>
      <c r="S926" s="47">
        <f t="shared" si="150"/>
        <v>0</v>
      </c>
      <c r="AE926"/>
      <c r="AF926" s="6"/>
    </row>
    <row r="927" spans="1:32" x14ac:dyDescent="0.25">
      <c r="A927" s="53">
        <f t="shared" si="151"/>
        <v>911</v>
      </c>
      <c r="B927" s="29">
        <f t="shared" si="145"/>
        <v>0</v>
      </c>
      <c r="C927" s="9" t="str">
        <f>IF(D927=0,"-",IF('New Lease Yearly'!$H$4="Yearly",EDATE(C926,12),IF('New Lease Yearly'!$H$4="Quarterly",EDATE(C926,3),EDATE(C926,1))))</f>
        <v>-</v>
      </c>
      <c r="D927" s="54">
        <f>IF(A927&gt;'New Lease Yearly'!$E$4,0,'New Lease Yearly'!$G$4)*((1+$M$4)^(((((IF($H$4="Yearly",ROUNDDOWN(IF(A927-($N$4)&lt;0,0,((A927-($N$4)/(($N$4))))/($N$4)),0),IF($H$4="Monthly",ROUNDDOWN(IF(A927-($N$4*12)&lt;0,0,((A927-(12*$N$4)/((12*$N$4))))/($N$4*12)),0),ROUNDDOWN(IF(A927-($N$4*4)&lt;0,0,((A927-(4*$N$4)/((4*$N$4))))/($N$4*4)),0)))))))))+(IF(A927=$E$4,$J$4,0))</f>
        <v>0</v>
      </c>
      <c r="E927" s="49">
        <f>IF(D927=0,0,1/((1+IF('New Lease Yearly'!$H$4="Yearly",'New Lease Yearly'!$D$4,IF('New Lease Yearly'!$H$4="Quarterly",'New Lease Yearly'!$D$4/4,'New Lease Yearly'!$D$4/12)))^IF($E$17=1,A926,A927)))</f>
        <v>0</v>
      </c>
      <c r="F927" s="55">
        <f t="shared" si="146"/>
        <v>0</v>
      </c>
      <c r="G927" s="56"/>
      <c r="H927" s="38">
        <f t="shared" si="152"/>
        <v>911</v>
      </c>
      <c r="I927" s="9" t="str">
        <f t="shared" si="147"/>
        <v>-</v>
      </c>
      <c r="J927" s="47">
        <f>IF(H927&gt;'New Lease Yearly'!$E$4,0,M926)</f>
        <v>0</v>
      </c>
      <c r="K927" s="47">
        <f>IF(IF('New Lease Yearly'!$H$4="Yearly",J927*'New Lease Yearly'!$D$4,IF('New Lease Yearly'!$H$4="Quarterly",J927*('New Lease Yearly'!$D$4/4),J927*'New Lease Yearly'!$D$4/12))&gt;0,IF('New Lease Yearly'!$H$4="Yearly",J927*'New Lease Yearly'!$D$4,IF('New Lease Yearly'!$H$4="Quarterly",J927*('New Lease Yearly'!$D$4/4),J927*'New Lease Yearly'!$D$4/12)),-L927-J927)</f>
        <v>0</v>
      </c>
      <c r="L927" s="47">
        <f t="shared" si="148"/>
        <v>0</v>
      </c>
      <c r="M927" s="47">
        <f t="shared" si="149"/>
        <v>0</v>
      </c>
      <c r="N927" s="57"/>
      <c r="O927" s="38">
        <v>237</v>
      </c>
      <c r="P927" s="58">
        <f t="shared" si="153"/>
        <v>376202</v>
      </c>
      <c r="Q927" s="47">
        <f t="shared" si="154"/>
        <v>0</v>
      </c>
      <c r="R927" s="47">
        <f>IF(S926&lt;1,0,-'New Lease Yearly'!$K$4/'New Lease Yearly'!$L$4)</f>
        <v>0</v>
      </c>
      <c r="S927" s="47">
        <f t="shared" si="150"/>
        <v>0</v>
      </c>
      <c r="AE927"/>
      <c r="AF927" s="6"/>
    </row>
    <row r="928" spans="1:32" x14ac:dyDescent="0.25">
      <c r="A928" s="53">
        <f t="shared" si="151"/>
        <v>912</v>
      </c>
      <c r="B928" s="29">
        <f t="shared" si="145"/>
        <v>0</v>
      </c>
      <c r="C928" s="9" t="str">
        <f>IF(D928=0,"-",IF('New Lease Yearly'!$H$4="Yearly",EDATE(C927,12),IF('New Lease Yearly'!$H$4="Quarterly",EDATE(C927,3),EDATE(C927,1))))</f>
        <v>-</v>
      </c>
      <c r="D928" s="54">
        <f>IF(A928&gt;'New Lease Yearly'!$E$4,0,'New Lease Yearly'!$G$4)*((1+$M$4)^(((((IF($H$4="Yearly",ROUNDDOWN(IF(A928-($N$4)&lt;0,0,((A928-($N$4)/(($N$4))))/($N$4)),0),IF($H$4="Monthly",ROUNDDOWN(IF(A928-($N$4*12)&lt;0,0,((A928-(12*$N$4)/((12*$N$4))))/($N$4*12)),0),ROUNDDOWN(IF(A928-($N$4*4)&lt;0,0,((A928-(4*$N$4)/((4*$N$4))))/($N$4*4)),0)))))))))+(IF(A928=$E$4,$J$4,0))</f>
        <v>0</v>
      </c>
      <c r="E928" s="49">
        <f>IF(D928=0,0,1/((1+IF('New Lease Yearly'!$H$4="Yearly",'New Lease Yearly'!$D$4,IF('New Lease Yearly'!$H$4="Quarterly",'New Lease Yearly'!$D$4/4,'New Lease Yearly'!$D$4/12)))^IF($E$17=1,A927,A928)))</f>
        <v>0</v>
      </c>
      <c r="F928" s="55">
        <f t="shared" si="146"/>
        <v>0</v>
      </c>
      <c r="G928" s="56"/>
      <c r="H928" s="38">
        <f t="shared" si="152"/>
        <v>912</v>
      </c>
      <c r="I928" s="9" t="str">
        <f t="shared" si="147"/>
        <v>-</v>
      </c>
      <c r="J928" s="47">
        <f>IF(H928&gt;'New Lease Yearly'!$E$4,0,M927)</f>
        <v>0</v>
      </c>
      <c r="K928" s="47">
        <f>IF(IF('New Lease Yearly'!$H$4="Yearly",J928*'New Lease Yearly'!$D$4,IF('New Lease Yearly'!$H$4="Quarterly",J928*('New Lease Yearly'!$D$4/4),J928*'New Lease Yearly'!$D$4/12))&gt;0,IF('New Lease Yearly'!$H$4="Yearly",J928*'New Lease Yearly'!$D$4,IF('New Lease Yearly'!$H$4="Quarterly",J928*('New Lease Yearly'!$D$4/4),J928*'New Lease Yearly'!$D$4/12)),-L928-J928)</f>
        <v>0</v>
      </c>
      <c r="L928" s="47">
        <f t="shared" si="148"/>
        <v>0</v>
      </c>
      <c r="M928" s="47">
        <f t="shared" si="149"/>
        <v>0</v>
      </c>
      <c r="N928" s="57"/>
      <c r="O928" s="38">
        <v>237</v>
      </c>
      <c r="P928" s="58">
        <f t="shared" si="153"/>
        <v>376567</v>
      </c>
      <c r="Q928" s="47">
        <f t="shared" si="154"/>
        <v>0</v>
      </c>
      <c r="R928" s="47">
        <f>IF(S927&lt;1,0,-'New Lease Yearly'!$K$4/'New Lease Yearly'!$L$4)</f>
        <v>0</v>
      </c>
      <c r="S928" s="47">
        <f t="shared" si="150"/>
        <v>0</v>
      </c>
      <c r="AE928"/>
      <c r="AF928" s="6"/>
    </row>
    <row r="929" spans="1:32" x14ac:dyDescent="0.25">
      <c r="A929" s="53">
        <f t="shared" si="151"/>
        <v>913</v>
      </c>
      <c r="B929" s="29">
        <f t="shared" si="145"/>
        <v>0</v>
      </c>
      <c r="C929" s="9" t="str">
        <f>IF(D929=0,"-",IF('New Lease Yearly'!$H$4="Yearly",EDATE(C928,12),IF('New Lease Yearly'!$H$4="Quarterly",EDATE(C928,3),EDATE(C928,1))))</f>
        <v>-</v>
      </c>
      <c r="D929" s="54">
        <f>IF(A929&gt;'New Lease Yearly'!$E$4,0,'New Lease Yearly'!$G$4)*((1+$M$4)^(((((IF($H$4="Yearly",ROUNDDOWN(IF(A929-($N$4)&lt;0,0,((A929-($N$4)/(($N$4))))/($N$4)),0),IF($H$4="Monthly",ROUNDDOWN(IF(A929-($N$4*12)&lt;0,0,((A929-(12*$N$4)/((12*$N$4))))/($N$4*12)),0),ROUNDDOWN(IF(A929-($N$4*4)&lt;0,0,((A929-(4*$N$4)/((4*$N$4))))/($N$4*4)),0)))))))))+(IF(A929=$E$4,$J$4,0))</f>
        <v>0</v>
      </c>
      <c r="E929" s="49">
        <f>IF(D929=0,0,1/((1+IF('New Lease Yearly'!$H$4="Yearly",'New Lease Yearly'!$D$4,IF('New Lease Yearly'!$H$4="Quarterly",'New Lease Yearly'!$D$4/4,'New Lease Yearly'!$D$4/12)))^IF($E$17=1,A928,A929)))</f>
        <v>0</v>
      </c>
      <c r="F929" s="55">
        <f t="shared" si="146"/>
        <v>0</v>
      </c>
      <c r="G929" s="56"/>
      <c r="H929" s="38">
        <f t="shared" si="152"/>
        <v>913</v>
      </c>
      <c r="I929" s="9" t="str">
        <f t="shared" si="147"/>
        <v>-</v>
      </c>
      <c r="J929" s="47">
        <f>IF(H929&gt;'New Lease Yearly'!$E$4,0,M928)</f>
        <v>0</v>
      </c>
      <c r="K929" s="47">
        <f>IF(IF('New Lease Yearly'!$H$4="Yearly",J929*'New Lease Yearly'!$D$4,IF('New Lease Yearly'!$H$4="Quarterly",J929*('New Lease Yearly'!$D$4/4),J929*'New Lease Yearly'!$D$4/12))&gt;0,IF('New Lease Yearly'!$H$4="Yearly",J929*'New Lease Yearly'!$D$4,IF('New Lease Yearly'!$H$4="Quarterly",J929*('New Lease Yearly'!$D$4/4),J929*'New Lease Yearly'!$D$4/12)),-L929-J929)</f>
        <v>0</v>
      </c>
      <c r="L929" s="47">
        <f t="shared" si="148"/>
        <v>0</v>
      </c>
      <c r="M929" s="47">
        <f t="shared" si="149"/>
        <v>0</v>
      </c>
      <c r="N929" s="57"/>
      <c r="O929" s="38">
        <v>237</v>
      </c>
      <c r="P929" s="58">
        <f t="shared" si="153"/>
        <v>376932</v>
      </c>
      <c r="Q929" s="47">
        <f t="shared" si="154"/>
        <v>0</v>
      </c>
      <c r="R929" s="47">
        <f>IF(S928&lt;1,0,-'New Lease Yearly'!$K$4/'New Lease Yearly'!$L$4)</f>
        <v>0</v>
      </c>
      <c r="S929" s="47">
        <f t="shared" si="150"/>
        <v>0</v>
      </c>
      <c r="AE929"/>
      <c r="AF929" s="6"/>
    </row>
    <row r="930" spans="1:32" x14ac:dyDescent="0.25">
      <c r="A930" s="53">
        <f t="shared" si="151"/>
        <v>914</v>
      </c>
      <c r="B930" s="29">
        <f t="shared" si="145"/>
        <v>0</v>
      </c>
      <c r="C930" s="9" t="str">
        <f>IF(D930=0,"-",IF('New Lease Yearly'!$H$4="Yearly",EDATE(C929,12),IF('New Lease Yearly'!$H$4="Quarterly",EDATE(C929,3),EDATE(C929,1))))</f>
        <v>-</v>
      </c>
      <c r="D930" s="54">
        <f>IF(A930&gt;'New Lease Yearly'!$E$4,0,'New Lease Yearly'!$G$4)*((1+$M$4)^(((((IF($H$4="Yearly",ROUNDDOWN(IF(A930-($N$4)&lt;0,0,((A930-($N$4)/(($N$4))))/($N$4)),0),IF($H$4="Monthly",ROUNDDOWN(IF(A930-($N$4*12)&lt;0,0,((A930-(12*$N$4)/((12*$N$4))))/($N$4*12)),0),ROUNDDOWN(IF(A930-($N$4*4)&lt;0,0,((A930-(4*$N$4)/((4*$N$4))))/($N$4*4)),0)))))))))+(IF(A930=$E$4,$J$4,0))</f>
        <v>0</v>
      </c>
      <c r="E930" s="49">
        <f>IF(D930=0,0,1/((1+IF('New Lease Yearly'!$H$4="Yearly",'New Lease Yearly'!$D$4,IF('New Lease Yearly'!$H$4="Quarterly",'New Lease Yearly'!$D$4/4,'New Lease Yearly'!$D$4/12)))^IF($E$17=1,A929,A930)))</f>
        <v>0</v>
      </c>
      <c r="F930" s="55">
        <f t="shared" si="146"/>
        <v>0</v>
      </c>
      <c r="G930" s="56"/>
      <c r="H930" s="38">
        <f t="shared" si="152"/>
        <v>914</v>
      </c>
      <c r="I930" s="9" t="str">
        <f t="shared" si="147"/>
        <v>-</v>
      </c>
      <c r="J930" s="47">
        <f>IF(H930&gt;'New Lease Yearly'!$E$4,0,M929)</f>
        <v>0</v>
      </c>
      <c r="K930" s="47">
        <f>IF(IF('New Lease Yearly'!$H$4="Yearly",J930*'New Lease Yearly'!$D$4,IF('New Lease Yearly'!$H$4="Quarterly",J930*('New Lease Yearly'!$D$4/4),J930*'New Lease Yearly'!$D$4/12))&gt;0,IF('New Lease Yearly'!$H$4="Yearly",J930*'New Lease Yearly'!$D$4,IF('New Lease Yearly'!$H$4="Quarterly",J930*('New Lease Yearly'!$D$4/4),J930*'New Lease Yearly'!$D$4/12)),-L930-J930)</f>
        <v>0</v>
      </c>
      <c r="L930" s="47">
        <f t="shared" si="148"/>
        <v>0</v>
      </c>
      <c r="M930" s="47">
        <f t="shared" si="149"/>
        <v>0</v>
      </c>
      <c r="N930" s="57"/>
      <c r="O930" s="38">
        <v>237</v>
      </c>
      <c r="P930" s="58">
        <f t="shared" si="153"/>
        <v>377298</v>
      </c>
      <c r="Q930" s="47">
        <f t="shared" si="154"/>
        <v>0</v>
      </c>
      <c r="R930" s="47">
        <f>IF(S929&lt;1,0,-'New Lease Yearly'!$K$4/'New Lease Yearly'!$L$4)</f>
        <v>0</v>
      </c>
      <c r="S930" s="47">
        <f t="shared" si="150"/>
        <v>0</v>
      </c>
      <c r="AE930"/>
      <c r="AF930" s="6"/>
    </row>
    <row r="931" spans="1:32" x14ac:dyDescent="0.25">
      <c r="A931" s="53">
        <f t="shared" si="151"/>
        <v>915</v>
      </c>
      <c r="B931" s="29">
        <f t="shared" si="145"/>
        <v>0</v>
      </c>
      <c r="C931" s="9" t="str">
        <f>IF(D931=0,"-",IF('New Lease Yearly'!$H$4="Yearly",EDATE(C930,12),IF('New Lease Yearly'!$H$4="Quarterly",EDATE(C930,3),EDATE(C930,1))))</f>
        <v>-</v>
      </c>
      <c r="D931" s="54">
        <f>IF(A931&gt;'New Lease Yearly'!$E$4,0,'New Lease Yearly'!$G$4)*((1+$M$4)^(((((IF($H$4="Yearly",ROUNDDOWN(IF(A931-($N$4)&lt;0,0,((A931-($N$4)/(($N$4))))/($N$4)),0),IF($H$4="Monthly",ROUNDDOWN(IF(A931-($N$4*12)&lt;0,0,((A931-(12*$N$4)/((12*$N$4))))/($N$4*12)),0),ROUNDDOWN(IF(A931-($N$4*4)&lt;0,0,((A931-(4*$N$4)/((4*$N$4))))/($N$4*4)),0)))))))))+(IF(A931=$E$4,$J$4,0))</f>
        <v>0</v>
      </c>
      <c r="E931" s="49">
        <f>IF(D931=0,0,1/((1+IF('New Lease Yearly'!$H$4="Yearly",'New Lease Yearly'!$D$4,IF('New Lease Yearly'!$H$4="Quarterly",'New Lease Yearly'!$D$4/4,'New Lease Yearly'!$D$4/12)))^IF($E$17=1,A930,A931)))</f>
        <v>0</v>
      </c>
      <c r="F931" s="55">
        <f t="shared" si="146"/>
        <v>0</v>
      </c>
      <c r="G931" s="56"/>
      <c r="H931" s="38">
        <f t="shared" si="152"/>
        <v>915</v>
      </c>
      <c r="I931" s="9" t="str">
        <f t="shared" si="147"/>
        <v>-</v>
      </c>
      <c r="J931" s="47">
        <f>IF(H931&gt;'New Lease Yearly'!$E$4,0,M930)</f>
        <v>0</v>
      </c>
      <c r="K931" s="47">
        <f>IF(IF('New Lease Yearly'!$H$4="Yearly",J931*'New Lease Yearly'!$D$4,IF('New Lease Yearly'!$H$4="Quarterly",J931*('New Lease Yearly'!$D$4/4),J931*'New Lease Yearly'!$D$4/12))&gt;0,IF('New Lease Yearly'!$H$4="Yearly",J931*'New Lease Yearly'!$D$4,IF('New Lease Yearly'!$H$4="Quarterly",J931*('New Lease Yearly'!$D$4/4),J931*'New Lease Yearly'!$D$4/12)),-L931-J931)</f>
        <v>0</v>
      </c>
      <c r="L931" s="47">
        <f t="shared" si="148"/>
        <v>0</v>
      </c>
      <c r="M931" s="47">
        <f t="shared" si="149"/>
        <v>0</v>
      </c>
      <c r="N931" s="57"/>
      <c r="O931" s="38">
        <v>237</v>
      </c>
      <c r="P931" s="58">
        <f t="shared" si="153"/>
        <v>377663</v>
      </c>
      <c r="Q931" s="47">
        <f t="shared" si="154"/>
        <v>0</v>
      </c>
      <c r="R931" s="47">
        <f>IF(S930&lt;1,0,-'New Lease Yearly'!$K$4/'New Lease Yearly'!$L$4)</f>
        <v>0</v>
      </c>
      <c r="S931" s="47">
        <f t="shared" si="150"/>
        <v>0</v>
      </c>
      <c r="AE931"/>
      <c r="AF931" s="6"/>
    </row>
    <row r="932" spans="1:32" x14ac:dyDescent="0.25">
      <c r="A932" s="53">
        <f t="shared" si="151"/>
        <v>916</v>
      </c>
      <c r="B932" s="29">
        <f t="shared" si="145"/>
        <v>0</v>
      </c>
      <c r="C932" s="9" t="str">
        <f>IF(D932=0,"-",IF('New Lease Yearly'!$H$4="Yearly",EDATE(C931,12),IF('New Lease Yearly'!$H$4="Quarterly",EDATE(C931,3),EDATE(C931,1))))</f>
        <v>-</v>
      </c>
      <c r="D932" s="54">
        <f>IF(A932&gt;'New Lease Yearly'!$E$4,0,'New Lease Yearly'!$G$4)*((1+$M$4)^(((((IF($H$4="Yearly",ROUNDDOWN(IF(A932-($N$4)&lt;0,0,((A932-($N$4)/(($N$4))))/($N$4)),0),IF($H$4="Monthly",ROUNDDOWN(IF(A932-($N$4*12)&lt;0,0,((A932-(12*$N$4)/((12*$N$4))))/($N$4*12)),0),ROUNDDOWN(IF(A932-($N$4*4)&lt;0,0,((A932-(4*$N$4)/((4*$N$4))))/($N$4*4)),0)))))))))+(IF(A932=$E$4,$J$4,0))</f>
        <v>0</v>
      </c>
      <c r="E932" s="49">
        <f>IF(D932=0,0,1/((1+IF('New Lease Yearly'!$H$4="Yearly",'New Lease Yearly'!$D$4,IF('New Lease Yearly'!$H$4="Quarterly",'New Lease Yearly'!$D$4/4,'New Lease Yearly'!$D$4/12)))^IF($E$17=1,A931,A932)))</f>
        <v>0</v>
      </c>
      <c r="F932" s="55">
        <f t="shared" si="146"/>
        <v>0</v>
      </c>
      <c r="G932" s="56"/>
      <c r="H932" s="38">
        <f t="shared" si="152"/>
        <v>916</v>
      </c>
      <c r="I932" s="9" t="str">
        <f t="shared" si="147"/>
        <v>-</v>
      </c>
      <c r="J932" s="47">
        <f>IF(H932&gt;'New Lease Yearly'!$E$4,0,M931)</f>
        <v>0</v>
      </c>
      <c r="K932" s="47">
        <f>IF(IF('New Lease Yearly'!$H$4="Yearly",J932*'New Lease Yearly'!$D$4,IF('New Lease Yearly'!$H$4="Quarterly",J932*('New Lease Yearly'!$D$4/4),J932*'New Lease Yearly'!$D$4/12))&gt;0,IF('New Lease Yearly'!$H$4="Yearly",J932*'New Lease Yearly'!$D$4,IF('New Lease Yearly'!$H$4="Quarterly",J932*('New Lease Yearly'!$D$4/4),J932*'New Lease Yearly'!$D$4/12)),-L932-J932)</f>
        <v>0</v>
      </c>
      <c r="L932" s="47">
        <f t="shared" si="148"/>
        <v>0</v>
      </c>
      <c r="M932" s="47">
        <f t="shared" si="149"/>
        <v>0</v>
      </c>
      <c r="N932" s="57"/>
      <c r="O932" s="38">
        <v>237</v>
      </c>
      <c r="P932" s="58">
        <f t="shared" si="153"/>
        <v>378028</v>
      </c>
      <c r="Q932" s="47">
        <f t="shared" si="154"/>
        <v>0</v>
      </c>
      <c r="R932" s="47">
        <f>IF(S931&lt;1,0,-'New Lease Yearly'!$K$4/'New Lease Yearly'!$L$4)</f>
        <v>0</v>
      </c>
      <c r="S932" s="47">
        <f t="shared" si="150"/>
        <v>0</v>
      </c>
      <c r="AE932"/>
      <c r="AF932" s="6"/>
    </row>
    <row r="933" spans="1:32" x14ac:dyDescent="0.25">
      <c r="A933" s="53">
        <f t="shared" si="151"/>
        <v>917</v>
      </c>
      <c r="B933" s="29">
        <f t="shared" si="145"/>
        <v>0</v>
      </c>
      <c r="C933" s="9" t="str">
        <f>IF(D933=0,"-",IF('New Lease Yearly'!$H$4="Yearly",EDATE(C932,12),IF('New Lease Yearly'!$H$4="Quarterly",EDATE(C932,3),EDATE(C932,1))))</f>
        <v>-</v>
      </c>
      <c r="D933" s="54">
        <f>IF(A933&gt;'New Lease Yearly'!$E$4,0,'New Lease Yearly'!$G$4)*((1+$M$4)^(((((IF($H$4="Yearly",ROUNDDOWN(IF(A933-($N$4)&lt;0,0,((A933-($N$4)/(($N$4))))/($N$4)),0),IF($H$4="Monthly",ROUNDDOWN(IF(A933-($N$4*12)&lt;0,0,((A933-(12*$N$4)/((12*$N$4))))/($N$4*12)),0),ROUNDDOWN(IF(A933-($N$4*4)&lt;0,0,((A933-(4*$N$4)/((4*$N$4))))/($N$4*4)),0)))))))))+(IF(A933=$E$4,$J$4,0))</f>
        <v>0</v>
      </c>
      <c r="E933" s="49">
        <f>IF(D933=0,0,1/((1+IF('New Lease Yearly'!$H$4="Yearly",'New Lease Yearly'!$D$4,IF('New Lease Yearly'!$H$4="Quarterly",'New Lease Yearly'!$D$4/4,'New Lease Yearly'!$D$4/12)))^IF($E$17=1,A932,A933)))</f>
        <v>0</v>
      </c>
      <c r="F933" s="55">
        <f t="shared" si="146"/>
        <v>0</v>
      </c>
      <c r="G933" s="56"/>
      <c r="H933" s="38">
        <f t="shared" si="152"/>
        <v>917</v>
      </c>
      <c r="I933" s="9" t="str">
        <f t="shared" si="147"/>
        <v>-</v>
      </c>
      <c r="J933" s="47">
        <f>IF(H933&gt;'New Lease Yearly'!$E$4,0,M932)</f>
        <v>0</v>
      </c>
      <c r="K933" s="47">
        <f>IF(IF('New Lease Yearly'!$H$4="Yearly",J933*'New Lease Yearly'!$D$4,IF('New Lease Yearly'!$H$4="Quarterly",J933*('New Lease Yearly'!$D$4/4),J933*'New Lease Yearly'!$D$4/12))&gt;0,IF('New Lease Yearly'!$H$4="Yearly",J933*'New Lease Yearly'!$D$4,IF('New Lease Yearly'!$H$4="Quarterly",J933*('New Lease Yearly'!$D$4/4),J933*'New Lease Yearly'!$D$4/12)),-L933-J933)</f>
        <v>0</v>
      </c>
      <c r="L933" s="47">
        <f t="shared" si="148"/>
        <v>0</v>
      </c>
      <c r="M933" s="47">
        <f t="shared" si="149"/>
        <v>0</v>
      </c>
      <c r="N933" s="57"/>
      <c r="O933" s="38">
        <v>237</v>
      </c>
      <c r="P933" s="58">
        <f t="shared" si="153"/>
        <v>378393</v>
      </c>
      <c r="Q933" s="47">
        <f t="shared" si="154"/>
        <v>0</v>
      </c>
      <c r="R933" s="47">
        <f>IF(S932&lt;1,0,-'New Lease Yearly'!$K$4/'New Lease Yearly'!$L$4)</f>
        <v>0</v>
      </c>
      <c r="S933" s="47">
        <f t="shared" si="150"/>
        <v>0</v>
      </c>
      <c r="AE933"/>
      <c r="AF933" s="6"/>
    </row>
    <row r="934" spans="1:32" x14ac:dyDescent="0.25">
      <c r="A934" s="53">
        <f t="shared" si="151"/>
        <v>918</v>
      </c>
      <c r="B934" s="29">
        <f t="shared" si="145"/>
        <v>0</v>
      </c>
      <c r="C934" s="9" t="str">
        <f>IF(D934=0,"-",IF('New Lease Yearly'!$H$4="Yearly",EDATE(C933,12),IF('New Lease Yearly'!$H$4="Quarterly",EDATE(C933,3),EDATE(C933,1))))</f>
        <v>-</v>
      </c>
      <c r="D934" s="54">
        <f>IF(A934&gt;'New Lease Yearly'!$E$4,0,'New Lease Yearly'!$G$4)*((1+$M$4)^(((((IF($H$4="Yearly",ROUNDDOWN(IF(A934-($N$4)&lt;0,0,((A934-($N$4)/(($N$4))))/($N$4)),0),IF($H$4="Monthly",ROUNDDOWN(IF(A934-($N$4*12)&lt;0,0,((A934-(12*$N$4)/((12*$N$4))))/($N$4*12)),0),ROUNDDOWN(IF(A934-($N$4*4)&lt;0,0,((A934-(4*$N$4)/((4*$N$4))))/($N$4*4)),0)))))))))+(IF(A934=$E$4,$J$4,0))</f>
        <v>0</v>
      </c>
      <c r="E934" s="49">
        <f>IF(D934=0,0,1/((1+IF('New Lease Yearly'!$H$4="Yearly",'New Lease Yearly'!$D$4,IF('New Lease Yearly'!$H$4="Quarterly",'New Lease Yearly'!$D$4/4,'New Lease Yearly'!$D$4/12)))^IF($E$17=1,A933,A934)))</f>
        <v>0</v>
      </c>
      <c r="F934" s="55">
        <f t="shared" si="146"/>
        <v>0</v>
      </c>
      <c r="G934" s="56"/>
      <c r="H934" s="38">
        <f t="shared" si="152"/>
        <v>918</v>
      </c>
      <c r="I934" s="9" t="str">
        <f t="shared" si="147"/>
        <v>-</v>
      </c>
      <c r="J934" s="47">
        <f>IF(H934&gt;'New Lease Yearly'!$E$4,0,M933)</f>
        <v>0</v>
      </c>
      <c r="K934" s="47">
        <f>IF(IF('New Lease Yearly'!$H$4="Yearly",J934*'New Lease Yearly'!$D$4,IF('New Lease Yearly'!$H$4="Quarterly",J934*('New Lease Yearly'!$D$4/4),J934*'New Lease Yearly'!$D$4/12))&gt;0,IF('New Lease Yearly'!$H$4="Yearly",J934*'New Lease Yearly'!$D$4,IF('New Lease Yearly'!$H$4="Quarterly",J934*('New Lease Yearly'!$D$4/4),J934*'New Lease Yearly'!$D$4/12)),-L934-J934)</f>
        <v>0</v>
      </c>
      <c r="L934" s="47">
        <f t="shared" si="148"/>
        <v>0</v>
      </c>
      <c r="M934" s="47">
        <f t="shared" si="149"/>
        <v>0</v>
      </c>
      <c r="N934" s="57"/>
      <c r="O934" s="38">
        <v>237</v>
      </c>
      <c r="P934" s="58">
        <f t="shared" si="153"/>
        <v>378759</v>
      </c>
      <c r="Q934" s="47">
        <f t="shared" si="154"/>
        <v>0</v>
      </c>
      <c r="R934" s="47">
        <f>IF(S933&lt;1,0,-'New Lease Yearly'!$K$4/'New Lease Yearly'!$L$4)</f>
        <v>0</v>
      </c>
      <c r="S934" s="47">
        <f t="shared" si="150"/>
        <v>0</v>
      </c>
      <c r="AE934"/>
      <c r="AF934" s="6"/>
    </row>
    <row r="935" spans="1:32" x14ac:dyDescent="0.25">
      <c r="A935" s="53">
        <f t="shared" si="151"/>
        <v>919</v>
      </c>
      <c r="B935" s="29">
        <f t="shared" si="145"/>
        <v>0</v>
      </c>
      <c r="C935" s="9" t="str">
        <f>IF(D935=0,"-",IF('New Lease Yearly'!$H$4="Yearly",EDATE(C934,12),IF('New Lease Yearly'!$H$4="Quarterly",EDATE(C934,3),EDATE(C934,1))))</f>
        <v>-</v>
      </c>
      <c r="D935" s="54">
        <f>IF(A935&gt;'New Lease Yearly'!$E$4,0,'New Lease Yearly'!$G$4)*((1+$M$4)^(((((IF($H$4="Yearly",ROUNDDOWN(IF(A935-($N$4)&lt;0,0,((A935-($N$4)/(($N$4))))/($N$4)),0),IF($H$4="Monthly",ROUNDDOWN(IF(A935-($N$4*12)&lt;0,0,((A935-(12*$N$4)/((12*$N$4))))/($N$4*12)),0),ROUNDDOWN(IF(A935-($N$4*4)&lt;0,0,((A935-(4*$N$4)/((4*$N$4))))/($N$4*4)),0)))))))))+(IF(A935=$E$4,$J$4,0))</f>
        <v>0</v>
      </c>
      <c r="E935" s="49">
        <f>IF(D935=0,0,1/((1+IF('New Lease Yearly'!$H$4="Yearly",'New Lease Yearly'!$D$4,IF('New Lease Yearly'!$H$4="Quarterly",'New Lease Yearly'!$D$4/4,'New Lease Yearly'!$D$4/12)))^IF($E$17=1,A934,A935)))</f>
        <v>0</v>
      </c>
      <c r="F935" s="55">
        <f t="shared" si="146"/>
        <v>0</v>
      </c>
      <c r="G935" s="56"/>
      <c r="H935" s="38">
        <f t="shared" si="152"/>
        <v>919</v>
      </c>
      <c r="I935" s="9" t="str">
        <f t="shared" si="147"/>
        <v>-</v>
      </c>
      <c r="J935" s="47">
        <f>IF(H935&gt;'New Lease Yearly'!$E$4,0,M934)</f>
        <v>0</v>
      </c>
      <c r="K935" s="47">
        <f>IF(IF('New Lease Yearly'!$H$4="Yearly",J935*'New Lease Yearly'!$D$4,IF('New Lease Yearly'!$H$4="Quarterly",J935*('New Lease Yearly'!$D$4/4),J935*'New Lease Yearly'!$D$4/12))&gt;0,IF('New Lease Yearly'!$H$4="Yearly",J935*'New Lease Yearly'!$D$4,IF('New Lease Yearly'!$H$4="Quarterly",J935*('New Lease Yearly'!$D$4/4),J935*'New Lease Yearly'!$D$4/12)),-L935-J935)</f>
        <v>0</v>
      </c>
      <c r="L935" s="47">
        <f t="shared" si="148"/>
        <v>0</v>
      </c>
      <c r="M935" s="47">
        <f t="shared" si="149"/>
        <v>0</v>
      </c>
      <c r="N935" s="57"/>
      <c r="O935" s="38">
        <v>237</v>
      </c>
      <c r="P935" s="58">
        <f t="shared" si="153"/>
        <v>379124</v>
      </c>
      <c r="Q935" s="47">
        <f t="shared" si="154"/>
        <v>0</v>
      </c>
      <c r="R935" s="47">
        <f>IF(S934&lt;1,0,-'New Lease Yearly'!$K$4/'New Lease Yearly'!$L$4)</f>
        <v>0</v>
      </c>
      <c r="S935" s="47">
        <f t="shared" si="150"/>
        <v>0</v>
      </c>
      <c r="AE935"/>
      <c r="AF935" s="6"/>
    </row>
    <row r="936" spans="1:32" x14ac:dyDescent="0.25">
      <c r="A936" s="53">
        <f t="shared" si="151"/>
        <v>920</v>
      </c>
      <c r="B936" s="29">
        <f t="shared" si="145"/>
        <v>0</v>
      </c>
      <c r="C936" s="9" t="str">
        <f>IF(D936=0,"-",IF('New Lease Yearly'!$H$4="Yearly",EDATE(C935,12),IF('New Lease Yearly'!$H$4="Quarterly",EDATE(C935,3),EDATE(C935,1))))</f>
        <v>-</v>
      </c>
      <c r="D936" s="54">
        <f>IF(A936&gt;'New Lease Yearly'!$E$4,0,'New Lease Yearly'!$G$4)*((1+$M$4)^(((((IF($H$4="Yearly",ROUNDDOWN(IF(A936-($N$4)&lt;0,0,((A936-($N$4)/(($N$4))))/($N$4)),0),IF($H$4="Monthly",ROUNDDOWN(IF(A936-($N$4*12)&lt;0,0,((A936-(12*$N$4)/((12*$N$4))))/($N$4*12)),0),ROUNDDOWN(IF(A936-($N$4*4)&lt;0,0,((A936-(4*$N$4)/((4*$N$4))))/($N$4*4)),0)))))))))+(IF(A936=$E$4,$J$4,0))</f>
        <v>0</v>
      </c>
      <c r="E936" s="49">
        <f>IF(D936=0,0,1/((1+IF('New Lease Yearly'!$H$4="Yearly",'New Lease Yearly'!$D$4,IF('New Lease Yearly'!$H$4="Quarterly",'New Lease Yearly'!$D$4/4,'New Lease Yearly'!$D$4/12)))^IF($E$17=1,A935,A936)))</f>
        <v>0</v>
      </c>
      <c r="F936" s="55">
        <f t="shared" si="146"/>
        <v>0</v>
      </c>
      <c r="G936" s="56"/>
      <c r="H936" s="38">
        <f t="shared" si="152"/>
        <v>920</v>
      </c>
      <c r="I936" s="9" t="str">
        <f t="shared" si="147"/>
        <v>-</v>
      </c>
      <c r="J936" s="47">
        <f>IF(H936&gt;'New Lease Yearly'!$E$4,0,M935)</f>
        <v>0</v>
      </c>
      <c r="K936" s="47">
        <f>IF(IF('New Lease Yearly'!$H$4="Yearly",J936*'New Lease Yearly'!$D$4,IF('New Lease Yearly'!$H$4="Quarterly",J936*('New Lease Yearly'!$D$4/4),J936*'New Lease Yearly'!$D$4/12))&gt;0,IF('New Lease Yearly'!$H$4="Yearly",J936*'New Lease Yearly'!$D$4,IF('New Lease Yearly'!$H$4="Quarterly",J936*('New Lease Yearly'!$D$4/4),J936*'New Lease Yearly'!$D$4/12)),-L936-J936)</f>
        <v>0</v>
      </c>
      <c r="L936" s="47">
        <f t="shared" si="148"/>
        <v>0</v>
      </c>
      <c r="M936" s="47">
        <f t="shared" si="149"/>
        <v>0</v>
      </c>
      <c r="N936" s="57"/>
      <c r="O936" s="38">
        <v>237</v>
      </c>
      <c r="P936" s="58">
        <f t="shared" si="153"/>
        <v>379489</v>
      </c>
      <c r="Q936" s="47">
        <f t="shared" si="154"/>
        <v>0</v>
      </c>
      <c r="R936" s="47">
        <f>IF(S935&lt;1,0,-'New Lease Yearly'!$K$4/'New Lease Yearly'!$L$4)</f>
        <v>0</v>
      </c>
      <c r="S936" s="47">
        <f t="shared" si="150"/>
        <v>0</v>
      </c>
      <c r="AE936"/>
      <c r="AF936" s="6"/>
    </row>
    <row r="937" spans="1:32" x14ac:dyDescent="0.25">
      <c r="A937" s="53">
        <f t="shared" si="151"/>
        <v>921</v>
      </c>
      <c r="B937" s="29">
        <f t="shared" si="145"/>
        <v>0</v>
      </c>
      <c r="C937" s="9" t="str">
        <f>IF(D937=0,"-",IF('New Lease Yearly'!$H$4="Yearly",EDATE(C936,12),IF('New Lease Yearly'!$H$4="Quarterly",EDATE(C936,3),EDATE(C936,1))))</f>
        <v>-</v>
      </c>
      <c r="D937" s="54">
        <f>IF(A937&gt;'New Lease Yearly'!$E$4,0,'New Lease Yearly'!$G$4)*((1+$M$4)^(((((IF($H$4="Yearly",ROUNDDOWN(IF(A937-($N$4)&lt;0,0,((A937-($N$4)/(($N$4))))/($N$4)),0),IF($H$4="Monthly",ROUNDDOWN(IF(A937-($N$4*12)&lt;0,0,((A937-(12*$N$4)/((12*$N$4))))/($N$4*12)),0),ROUNDDOWN(IF(A937-($N$4*4)&lt;0,0,((A937-(4*$N$4)/((4*$N$4))))/($N$4*4)),0)))))))))+(IF(A937=$E$4,$J$4,0))</f>
        <v>0</v>
      </c>
      <c r="E937" s="49">
        <f>IF(D937=0,0,1/((1+IF('New Lease Yearly'!$H$4="Yearly",'New Lease Yearly'!$D$4,IF('New Lease Yearly'!$H$4="Quarterly",'New Lease Yearly'!$D$4/4,'New Lease Yearly'!$D$4/12)))^IF($E$17=1,A936,A937)))</f>
        <v>0</v>
      </c>
      <c r="F937" s="55">
        <f t="shared" si="146"/>
        <v>0</v>
      </c>
      <c r="G937" s="56"/>
      <c r="H937" s="38">
        <f t="shared" si="152"/>
        <v>921</v>
      </c>
      <c r="I937" s="9" t="str">
        <f t="shared" si="147"/>
        <v>-</v>
      </c>
      <c r="J937" s="47">
        <f>IF(H937&gt;'New Lease Yearly'!$E$4,0,M936)</f>
        <v>0</v>
      </c>
      <c r="K937" s="47">
        <f>IF(IF('New Lease Yearly'!$H$4="Yearly",J937*'New Lease Yearly'!$D$4,IF('New Lease Yearly'!$H$4="Quarterly",J937*('New Lease Yearly'!$D$4/4),J937*'New Lease Yearly'!$D$4/12))&gt;0,IF('New Lease Yearly'!$H$4="Yearly",J937*'New Lease Yearly'!$D$4,IF('New Lease Yearly'!$H$4="Quarterly",J937*('New Lease Yearly'!$D$4/4),J937*'New Lease Yearly'!$D$4/12)),-L937-J937)</f>
        <v>0</v>
      </c>
      <c r="L937" s="47">
        <f t="shared" si="148"/>
        <v>0</v>
      </c>
      <c r="M937" s="47">
        <f t="shared" si="149"/>
        <v>0</v>
      </c>
      <c r="N937" s="57"/>
      <c r="O937" s="38">
        <v>237</v>
      </c>
      <c r="P937" s="58">
        <f t="shared" si="153"/>
        <v>379854</v>
      </c>
      <c r="Q937" s="47">
        <f t="shared" si="154"/>
        <v>0</v>
      </c>
      <c r="R937" s="47">
        <f>IF(S936&lt;1,0,-'New Lease Yearly'!$K$4/'New Lease Yearly'!$L$4)</f>
        <v>0</v>
      </c>
      <c r="S937" s="47">
        <f t="shared" si="150"/>
        <v>0</v>
      </c>
      <c r="AE937"/>
      <c r="AF937" s="6"/>
    </row>
    <row r="938" spans="1:32" x14ac:dyDescent="0.25">
      <c r="A938" s="53">
        <f t="shared" si="151"/>
        <v>922</v>
      </c>
      <c r="B938" s="29">
        <f t="shared" si="145"/>
        <v>0</v>
      </c>
      <c r="C938" s="9" t="str">
        <f>IF(D938=0,"-",IF('New Lease Yearly'!$H$4="Yearly",EDATE(C937,12),IF('New Lease Yearly'!$H$4="Quarterly",EDATE(C937,3),EDATE(C937,1))))</f>
        <v>-</v>
      </c>
      <c r="D938" s="54">
        <f>IF(A938&gt;'New Lease Yearly'!$E$4,0,'New Lease Yearly'!$G$4)*((1+$M$4)^(((((IF($H$4="Yearly",ROUNDDOWN(IF(A938-($N$4)&lt;0,0,((A938-($N$4)/(($N$4))))/($N$4)),0),IF($H$4="Monthly",ROUNDDOWN(IF(A938-($N$4*12)&lt;0,0,((A938-(12*$N$4)/((12*$N$4))))/($N$4*12)),0),ROUNDDOWN(IF(A938-($N$4*4)&lt;0,0,((A938-(4*$N$4)/((4*$N$4))))/($N$4*4)),0)))))))))+(IF(A938=$E$4,$J$4,0))</f>
        <v>0</v>
      </c>
      <c r="E938" s="49">
        <f>IF(D938=0,0,1/((1+IF('New Lease Yearly'!$H$4="Yearly",'New Lease Yearly'!$D$4,IF('New Lease Yearly'!$H$4="Quarterly",'New Lease Yearly'!$D$4/4,'New Lease Yearly'!$D$4/12)))^IF($E$17=1,A937,A938)))</f>
        <v>0</v>
      </c>
      <c r="F938" s="55">
        <f t="shared" si="146"/>
        <v>0</v>
      </c>
      <c r="G938" s="56"/>
      <c r="H938" s="38">
        <f t="shared" si="152"/>
        <v>922</v>
      </c>
      <c r="I938" s="9" t="str">
        <f t="shared" si="147"/>
        <v>-</v>
      </c>
      <c r="J938" s="47">
        <f>IF(H938&gt;'New Lease Yearly'!$E$4,0,M937)</f>
        <v>0</v>
      </c>
      <c r="K938" s="47">
        <f>IF(IF('New Lease Yearly'!$H$4="Yearly",J938*'New Lease Yearly'!$D$4,IF('New Lease Yearly'!$H$4="Quarterly",J938*('New Lease Yearly'!$D$4/4),J938*'New Lease Yearly'!$D$4/12))&gt;0,IF('New Lease Yearly'!$H$4="Yearly",J938*'New Lease Yearly'!$D$4,IF('New Lease Yearly'!$H$4="Quarterly",J938*('New Lease Yearly'!$D$4/4),J938*'New Lease Yearly'!$D$4/12)),-L938-J938)</f>
        <v>0</v>
      </c>
      <c r="L938" s="47">
        <f t="shared" si="148"/>
        <v>0</v>
      </c>
      <c r="M938" s="47">
        <f t="shared" si="149"/>
        <v>0</v>
      </c>
      <c r="N938" s="57"/>
      <c r="O938" s="38">
        <v>237</v>
      </c>
      <c r="P938" s="58">
        <f t="shared" si="153"/>
        <v>380220</v>
      </c>
      <c r="Q938" s="47">
        <f t="shared" si="154"/>
        <v>0</v>
      </c>
      <c r="R938" s="47">
        <f>IF(S937&lt;1,0,-'New Lease Yearly'!$K$4/'New Lease Yearly'!$L$4)</f>
        <v>0</v>
      </c>
      <c r="S938" s="47">
        <f t="shared" si="150"/>
        <v>0</v>
      </c>
      <c r="AE938"/>
      <c r="AF938" s="6"/>
    </row>
    <row r="939" spans="1:32" x14ac:dyDescent="0.25">
      <c r="A939" s="53">
        <f t="shared" si="151"/>
        <v>923</v>
      </c>
      <c r="B939" s="29">
        <f t="shared" si="145"/>
        <v>0</v>
      </c>
      <c r="C939" s="9" t="str">
        <f>IF(D939=0,"-",IF('New Lease Yearly'!$H$4="Yearly",EDATE(C938,12),IF('New Lease Yearly'!$H$4="Quarterly",EDATE(C938,3),EDATE(C938,1))))</f>
        <v>-</v>
      </c>
      <c r="D939" s="54">
        <f>IF(A939&gt;'New Lease Yearly'!$E$4,0,'New Lease Yearly'!$G$4)*((1+$M$4)^(((((IF($H$4="Yearly",ROUNDDOWN(IF(A939-($N$4)&lt;0,0,((A939-($N$4)/(($N$4))))/($N$4)),0),IF($H$4="Monthly",ROUNDDOWN(IF(A939-($N$4*12)&lt;0,0,((A939-(12*$N$4)/((12*$N$4))))/($N$4*12)),0),ROUNDDOWN(IF(A939-($N$4*4)&lt;0,0,((A939-(4*$N$4)/((4*$N$4))))/($N$4*4)),0)))))))))+(IF(A939=$E$4,$J$4,0))</f>
        <v>0</v>
      </c>
      <c r="E939" s="49">
        <f>IF(D939=0,0,1/((1+IF('New Lease Yearly'!$H$4="Yearly",'New Lease Yearly'!$D$4,IF('New Lease Yearly'!$H$4="Quarterly",'New Lease Yearly'!$D$4/4,'New Lease Yearly'!$D$4/12)))^IF($E$17=1,A938,A939)))</f>
        <v>0</v>
      </c>
      <c r="F939" s="55">
        <f t="shared" si="146"/>
        <v>0</v>
      </c>
      <c r="G939" s="56"/>
      <c r="H939" s="38">
        <f t="shared" si="152"/>
        <v>923</v>
      </c>
      <c r="I939" s="9" t="str">
        <f t="shared" si="147"/>
        <v>-</v>
      </c>
      <c r="J939" s="47">
        <f>IF(H939&gt;'New Lease Yearly'!$E$4,0,M938)</f>
        <v>0</v>
      </c>
      <c r="K939" s="47">
        <f>IF(IF('New Lease Yearly'!$H$4="Yearly",J939*'New Lease Yearly'!$D$4,IF('New Lease Yearly'!$H$4="Quarterly",J939*('New Lease Yearly'!$D$4/4),J939*'New Lease Yearly'!$D$4/12))&gt;0,IF('New Lease Yearly'!$H$4="Yearly",J939*'New Lease Yearly'!$D$4,IF('New Lease Yearly'!$H$4="Quarterly",J939*('New Lease Yearly'!$D$4/4),J939*'New Lease Yearly'!$D$4/12)),-L939-J939)</f>
        <v>0</v>
      </c>
      <c r="L939" s="47">
        <f t="shared" si="148"/>
        <v>0</v>
      </c>
      <c r="M939" s="47">
        <f t="shared" si="149"/>
        <v>0</v>
      </c>
      <c r="N939" s="57"/>
      <c r="O939" s="38">
        <v>237</v>
      </c>
      <c r="P939" s="58">
        <f t="shared" si="153"/>
        <v>380585</v>
      </c>
      <c r="Q939" s="47">
        <f t="shared" si="154"/>
        <v>0</v>
      </c>
      <c r="R939" s="47">
        <f>IF(S938&lt;1,0,-'New Lease Yearly'!$K$4/'New Lease Yearly'!$L$4)</f>
        <v>0</v>
      </c>
      <c r="S939" s="47">
        <f t="shared" si="150"/>
        <v>0</v>
      </c>
      <c r="AE939"/>
      <c r="AF939" s="6"/>
    </row>
    <row r="940" spans="1:32" x14ac:dyDescent="0.25">
      <c r="A940" s="53">
        <f t="shared" si="151"/>
        <v>924</v>
      </c>
      <c r="B940" s="29">
        <f t="shared" si="145"/>
        <v>0</v>
      </c>
      <c r="C940" s="9" t="str">
        <f>IF(D940=0,"-",IF('New Lease Yearly'!$H$4="Yearly",EDATE(C939,12),IF('New Lease Yearly'!$H$4="Quarterly",EDATE(C939,3),EDATE(C939,1))))</f>
        <v>-</v>
      </c>
      <c r="D940" s="54">
        <f>IF(A940&gt;'New Lease Yearly'!$E$4,0,'New Lease Yearly'!$G$4)*((1+$M$4)^(((((IF($H$4="Yearly",ROUNDDOWN(IF(A940-($N$4)&lt;0,0,((A940-($N$4)/(($N$4))))/($N$4)),0),IF($H$4="Monthly",ROUNDDOWN(IF(A940-($N$4*12)&lt;0,0,((A940-(12*$N$4)/((12*$N$4))))/($N$4*12)),0),ROUNDDOWN(IF(A940-($N$4*4)&lt;0,0,((A940-(4*$N$4)/((4*$N$4))))/($N$4*4)),0)))))))))+(IF(A940=$E$4,$J$4,0))</f>
        <v>0</v>
      </c>
      <c r="E940" s="49">
        <f>IF(D940=0,0,1/((1+IF('New Lease Yearly'!$H$4="Yearly",'New Lease Yearly'!$D$4,IF('New Lease Yearly'!$H$4="Quarterly",'New Lease Yearly'!$D$4/4,'New Lease Yearly'!$D$4/12)))^IF($E$17=1,A939,A940)))</f>
        <v>0</v>
      </c>
      <c r="F940" s="55">
        <f t="shared" si="146"/>
        <v>0</v>
      </c>
      <c r="G940" s="56"/>
      <c r="H940" s="38">
        <f t="shared" si="152"/>
        <v>924</v>
      </c>
      <c r="I940" s="9" t="str">
        <f t="shared" si="147"/>
        <v>-</v>
      </c>
      <c r="J940" s="47">
        <f>IF(H940&gt;'New Lease Yearly'!$E$4,0,M939)</f>
        <v>0</v>
      </c>
      <c r="K940" s="47">
        <f>IF(IF('New Lease Yearly'!$H$4="Yearly",J940*'New Lease Yearly'!$D$4,IF('New Lease Yearly'!$H$4="Quarterly",J940*('New Lease Yearly'!$D$4/4),J940*'New Lease Yearly'!$D$4/12))&gt;0,IF('New Lease Yearly'!$H$4="Yearly",J940*'New Lease Yearly'!$D$4,IF('New Lease Yearly'!$H$4="Quarterly",J940*('New Lease Yearly'!$D$4/4),J940*'New Lease Yearly'!$D$4/12)),-L940-J940)</f>
        <v>0</v>
      </c>
      <c r="L940" s="47">
        <f t="shared" si="148"/>
        <v>0</v>
      </c>
      <c r="M940" s="47">
        <f t="shared" si="149"/>
        <v>0</v>
      </c>
      <c r="N940" s="57"/>
      <c r="O940" s="38">
        <v>237</v>
      </c>
      <c r="P940" s="58">
        <f t="shared" si="153"/>
        <v>380950</v>
      </c>
      <c r="Q940" s="47">
        <f t="shared" si="154"/>
        <v>0</v>
      </c>
      <c r="R940" s="47">
        <f>IF(S939&lt;1,0,-'New Lease Yearly'!$K$4/'New Lease Yearly'!$L$4)</f>
        <v>0</v>
      </c>
      <c r="S940" s="47">
        <f t="shared" si="150"/>
        <v>0</v>
      </c>
      <c r="AE940"/>
      <c r="AF940" s="6"/>
    </row>
    <row r="941" spans="1:32" x14ac:dyDescent="0.25">
      <c r="A941" s="53">
        <f t="shared" si="151"/>
        <v>925</v>
      </c>
      <c r="B941" s="29">
        <f t="shared" si="145"/>
        <v>0</v>
      </c>
      <c r="C941" s="9" t="str">
        <f>IF(D941=0,"-",IF('New Lease Yearly'!$H$4="Yearly",EDATE(C940,12),IF('New Lease Yearly'!$H$4="Quarterly",EDATE(C940,3),EDATE(C940,1))))</f>
        <v>-</v>
      </c>
      <c r="D941" s="54">
        <f>IF(A941&gt;'New Lease Yearly'!$E$4,0,'New Lease Yearly'!$G$4)*((1+$M$4)^(((((IF($H$4="Yearly",ROUNDDOWN(IF(A941-($N$4)&lt;0,0,((A941-($N$4)/(($N$4))))/($N$4)),0),IF($H$4="Monthly",ROUNDDOWN(IF(A941-($N$4*12)&lt;0,0,((A941-(12*$N$4)/((12*$N$4))))/($N$4*12)),0),ROUNDDOWN(IF(A941-($N$4*4)&lt;0,0,((A941-(4*$N$4)/((4*$N$4))))/($N$4*4)),0)))))))))+(IF(A941=$E$4,$J$4,0))</f>
        <v>0</v>
      </c>
      <c r="E941" s="49">
        <f>IF(D941=0,0,1/((1+IF('New Lease Yearly'!$H$4="Yearly",'New Lease Yearly'!$D$4,IF('New Lease Yearly'!$H$4="Quarterly",'New Lease Yearly'!$D$4/4,'New Lease Yearly'!$D$4/12)))^IF($E$17=1,A940,A941)))</f>
        <v>0</v>
      </c>
      <c r="F941" s="55">
        <f t="shared" si="146"/>
        <v>0</v>
      </c>
      <c r="G941" s="56"/>
      <c r="H941" s="38">
        <f t="shared" si="152"/>
        <v>925</v>
      </c>
      <c r="I941" s="9" t="str">
        <f t="shared" si="147"/>
        <v>-</v>
      </c>
      <c r="J941" s="47">
        <f>IF(H941&gt;'New Lease Yearly'!$E$4,0,M940)</f>
        <v>0</v>
      </c>
      <c r="K941" s="47">
        <f>IF(IF('New Lease Yearly'!$H$4="Yearly",J941*'New Lease Yearly'!$D$4,IF('New Lease Yearly'!$H$4="Quarterly",J941*('New Lease Yearly'!$D$4/4),J941*'New Lease Yearly'!$D$4/12))&gt;0,IF('New Lease Yearly'!$H$4="Yearly",J941*'New Lease Yearly'!$D$4,IF('New Lease Yearly'!$H$4="Quarterly",J941*('New Lease Yearly'!$D$4/4),J941*'New Lease Yearly'!$D$4/12)),-L941-J941)</f>
        <v>0</v>
      </c>
      <c r="L941" s="47">
        <f t="shared" si="148"/>
        <v>0</v>
      </c>
      <c r="M941" s="47">
        <f t="shared" si="149"/>
        <v>0</v>
      </c>
      <c r="N941" s="57"/>
      <c r="O941" s="38">
        <v>237</v>
      </c>
      <c r="P941" s="58">
        <f t="shared" si="153"/>
        <v>381315</v>
      </c>
      <c r="Q941" s="47">
        <f t="shared" si="154"/>
        <v>0</v>
      </c>
      <c r="R941" s="47">
        <f>IF(S940&lt;1,0,-'New Lease Yearly'!$K$4/'New Lease Yearly'!$L$4)</f>
        <v>0</v>
      </c>
      <c r="S941" s="47">
        <f t="shared" si="150"/>
        <v>0</v>
      </c>
      <c r="AE941"/>
      <c r="AF941" s="6"/>
    </row>
    <row r="942" spans="1:32" x14ac:dyDescent="0.25">
      <c r="A942" s="53">
        <f t="shared" si="151"/>
        <v>926</v>
      </c>
      <c r="B942" s="29">
        <f t="shared" si="145"/>
        <v>0</v>
      </c>
      <c r="C942" s="9" t="str">
        <f>IF(D942=0,"-",IF('New Lease Yearly'!$H$4="Yearly",EDATE(C941,12),IF('New Lease Yearly'!$H$4="Quarterly",EDATE(C941,3),EDATE(C941,1))))</f>
        <v>-</v>
      </c>
      <c r="D942" s="54">
        <f>IF(A942&gt;'New Lease Yearly'!$E$4,0,'New Lease Yearly'!$G$4)*((1+$M$4)^(((((IF($H$4="Yearly",ROUNDDOWN(IF(A942-($N$4)&lt;0,0,((A942-($N$4)/(($N$4))))/($N$4)),0),IF($H$4="Monthly",ROUNDDOWN(IF(A942-($N$4*12)&lt;0,0,((A942-(12*$N$4)/((12*$N$4))))/($N$4*12)),0),ROUNDDOWN(IF(A942-($N$4*4)&lt;0,0,((A942-(4*$N$4)/((4*$N$4))))/($N$4*4)),0)))))))))+(IF(A942=$E$4,$J$4,0))</f>
        <v>0</v>
      </c>
      <c r="E942" s="49">
        <f>IF(D942=0,0,1/((1+IF('New Lease Yearly'!$H$4="Yearly",'New Lease Yearly'!$D$4,IF('New Lease Yearly'!$H$4="Quarterly",'New Lease Yearly'!$D$4/4,'New Lease Yearly'!$D$4/12)))^IF($E$17=1,A941,A942)))</f>
        <v>0</v>
      </c>
      <c r="F942" s="55">
        <f t="shared" si="146"/>
        <v>0</v>
      </c>
      <c r="G942" s="56"/>
      <c r="H942" s="38">
        <f t="shared" si="152"/>
        <v>926</v>
      </c>
      <c r="I942" s="9" t="str">
        <f t="shared" si="147"/>
        <v>-</v>
      </c>
      <c r="J942" s="47">
        <f>IF(H942&gt;'New Lease Yearly'!$E$4,0,M941)</f>
        <v>0</v>
      </c>
      <c r="K942" s="47">
        <f>IF(IF('New Lease Yearly'!$H$4="Yearly",J942*'New Lease Yearly'!$D$4,IF('New Lease Yearly'!$H$4="Quarterly",J942*('New Lease Yearly'!$D$4/4),J942*'New Lease Yearly'!$D$4/12))&gt;0,IF('New Lease Yearly'!$H$4="Yearly",J942*'New Lease Yearly'!$D$4,IF('New Lease Yearly'!$H$4="Quarterly",J942*('New Lease Yearly'!$D$4/4),J942*'New Lease Yearly'!$D$4/12)),-L942-J942)</f>
        <v>0</v>
      </c>
      <c r="L942" s="47">
        <f t="shared" si="148"/>
        <v>0</v>
      </c>
      <c r="M942" s="47">
        <f t="shared" si="149"/>
        <v>0</v>
      </c>
      <c r="N942" s="57"/>
      <c r="O942" s="38">
        <v>237</v>
      </c>
      <c r="P942" s="58">
        <f t="shared" si="153"/>
        <v>381681</v>
      </c>
      <c r="Q942" s="47">
        <f t="shared" si="154"/>
        <v>0</v>
      </c>
      <c r="R942" s="47">
        <f>IF(S941&lt;1,0,-'New Lease Yearly'!$K$4/'New Lease Yearly'!$L$4)</f>
        <v>0</v>
      </c>
      <c r="S942" s="47">
        <f t="shared" si="150"/>
        <v>0</v>
      </c>
      <c r="AE942"/>
      <c r="AF942" s="6"/>
    </row>
    <row r="943" spans="1:32" x14ac:dyDescent="0.25">
      <c r="A943" s="53">
        <f t="shared" si="151"/>
        <v>927</v>
      </c>
      <c r="B943" s="29">
        <f t="shared" si="145"/>
        <v>0</v>
      </c>
      <c r="C943" s="9" t="str">
        <f>IF(D943=0,"-",IF('New Lease Yearly'!$H$4="Yearly",EDATE(C942,12),IF('New Lease Yearly'!$H$4="Quarterly",EDATE(C942,3),EDATE(C942,1))))</f>
        <v>-</v>
      </c>
      <c r="D943" s="54">
        <f>IF(A943&gt;'New Lease Yearly'!$E$4,0,'New Lease Yearly'!$G$4)*((1+$M$4)^(((((IF($H$4="Yearly",ROUNDDOWN(IF(A943-($N$4)&lt;0,0,((A943-($N$4)/(($N$4))))/($N$4)),0),IF($H$4="Monthly",ROUNDDOWN(IF(A943-($N$4*12)&lt;0,0,((A943-(12*$N$4)/((12*$N$4))))/($N$4*12)),0),ROUNDDOWN(IF(A943-($N$4*4)&lt;0,0,((A943-(4*$N$4)/((4*$N$4))))/($N$4*4)),0)))))))))+(IF(A943=$E$4,$J$4,0))</f>
        <v>0</v>
      </c>
      <c r="E943" s="49">
        <f>IF(D943=0,0,1/((1+IF('New Lease Yearly'!$H$4="Yearly",'New Lease Yearly'!$D$4,IF('New Lease Yearly'!$H$4="Quarterly",'New Lease Yearly'!$D$4/4,'New Lease Yearly'!$D$4/12)))^IF($E$17=1,A942,A943)))</f>
        <v>0</v>
      </c>
      <c r="F943" s="55">
        <f t="shared" si="146"/>
        <v>0</v>
      </c>
      <c r="G943" s="56"/>
      <c r="H943" s="38">
        <f t="shared" si="152"/>
        <v>927</v>
      </c>
      <c r="I943" s="9" t="str">
        <f t="shared" si="147"/>
        <v>-</v>
      </c>
      <c r="J943" s="47">
        <f>IF(H943&gt;'New Lease Yearly'!$E$4,0,M942)</f>
        <v>0</v>
      </c>
      <c r="K943" s="47">
        <f>IF(IF('New Lease Yearly'!$H$4="Yearly",J943*'New Lease Yearly'!$D$4,IF('New Lease Yearly'!$H$4="Quarterly",J943*('New Lease Yearly'!$D$4/4),J943*'New Lease Yearly'!$D$4/12))&gt;0,IF('New Lease Yearly'!$H$4="Yearly",J943*'New Lease Yearly'!$D$4,IF('New Lease Yearly'!$H$4="Quarterly",J943*('New Lease Yearly'!$D$4/4),J943*'New Lease Yearly'!$D$4/12)),-L943-J943)</f>
        <v>0</v>
      </c>
      <c r="L943" s="47">
        <f t="shared" si="148"/>
        <v>0</v>
      </c>
      <c r="M943" s="47">
        <f t="shared" si="149"/>
        <v>0</v>
      </c>
      <c r="N943" s="57"/>
      <c r="O943" s="38">
        <v>237</v>
      </c>
      <c r="P943" s="58">
        <f t="shared" si="153"/>
        <v>382046</v>
      </c>
      <c r="Q943" s="47">
        <f t="shared" si="154"/>
        <v>0</v>
      </c>
      <c r="R943" s="47">
        <f>IF(S942&lt;1,0,-'New Lease Yearly'!$K$4/'New Lease Yearly'!$L$4)</f>
        <v>0</v>
      </c>
      <c r="S943" s="47">
        <f t="shared" si="150"/>
        <v>0</v>
      </c>
      <c r="AE943"/>
      <c r="AF943" s="6"/>
    </row>
    <row r="944" spans="1:32" x14ac:dyDescent="0.25">
      <c r="A944" s="53">
        <f t="shared" si="151"/>
        <v>928</v>
      </c>
      <c r="B944" s="29">
        <f t="shared" si="145"/>
        <v>0</v>
      </c>
      <c r="C944" s="9" t="str">
        <f>IF(D944=0,"-",IF('New Lease Yearly'!$H$4="Yearly",EDATE(C943,12),IF('New Lease Yearly'!$H$4="Quarterly",EDATE(C943,3),EDATE(C943,1))))</f>
        <v>-</v>
      </c>
      <c r="D944" s="54">
        <f>IF(A944&gt;'New Lease Yearly'!$E$4,0,'New Lease Yearly'!$G$4)*((1+$M$4)^(((((IF($H$4="Yearly",ROUNDDOWN(IF(A944-($N$4)&lt;0,0,((A944-($N$4)/(($N$4))))/($N$4)),0),IF($H$4="Monthly",ROUNDDOWN(IF(A944-($N$4*12)&lt;0,0,((A944-(12*$N$4)/((12*$N$4))))/($N$4*12)),0),ROUNDDOWN(IF(A944-($N$4*4)&lt;0,0,((A944-(4*$N$4)/((4*$N$4))))/($N$4*4)),0)))))))))+(IF(A944=$E$4,$J$4,0))</f>
        <v>0</v>
      </c>
      <c r="E944" s="49">
        <f>IF(D944=0,0,1/((1+IF('New Lease Yearly'!$H$4="Yearly",'New Lease Yearly'!$D$4,IF('New Lease Yearly'!$H$4="Quarterly",'New Lease Yearly'!$D$4/4,'New Lease Yearly'!$D$4/12)))^IF($E$17=1,A943,A944)))</f>
        <v>0</v>
      </c>
      <c r="F944" s="55">
        <f t="shared" si="146"/>
        <v>0</v>
      </c>
      <c r="G944" s="56"/>
      <c r="H944" s="38">
        <f t="shared" si="152"/>
        <v>928</v>
      </c>
      <c r="I944" s="9" t="str">
        <f t="shared" si="147"/>
        <v>-</v>
      </c>
      <c r="J944" s="47">
        <f>IF(H944&gt;'New Lease Yearly'!$E$4,0,M943)</f>
        <v>0</v>
      </c>
      <c r="K944" s="47">
        <f>IF(IF('New Lease Yearly'!$H$4="Yearly",J944*'New Lease Yearly'!$D$4,IF('New Lease Yearly'!$H$4="Quarterly",J944*('New Lease Yearly'!$D$4/4),J944*'New Lease Yearly'!$D$4/12))&gt;0,IF('New Lease Yearly'!$H$4="Yearly",J944*'New Lease Yearly'!$D$4,IF('New Lease Yearly'!$H$4="Quarterly",J944*('New Lease Yearly'!$D$4/4),J944*'New Lease Yearly'!$D$4/12)),-L944-J944)</f>
        <v>0</v>
      </c>
      <c r="L944" s="47">
        <f t="shared" si="148"/>
        <v>0</v>
      </c>
      <c r="M944" s="47">
        <f t="shared" si="149"/>
        <v>0</v>
      </c>
      <c r="N944" s="57"/>
      <c r="O944" s="38">
        <v>237</v>
      </c>
      <c r="P944" s="58">
        <f t="shared" si="153"/>
        <v>382411</v>
      </c>
      <c r="Q944" s="47">
        <f t="shared" si="154"/>
        <v>0</v>
      </c>
      <c r="R944" s="47">
        <f>IF(S943&lt;1,0,-'New Lease Yearly'!$K$4/'New Lease Yearly'!$L$4)</f>
        <v>0</v>
      </c>
      <c r="S944" s="47">
        <f t="shared" si="150"/>
        <v>0</v>
      </c>
      <c r="AE944"/>
      <c r="AF944" s="6"/>
    </row>
    <row r="945" spans="1:32" x14ac:dyDescent="0.25">
      <c r="A945" s="53">
        <f t="shared" si="151"/>
        <v>929</v>
      </c>
      <c r="B945" s="29">
        <f t="shared" si="145"/>
        <v>0</v>
      </c>
      <c r="C945" s="9" t="str">
        <f>IF(D945=0,"-",IF('New Lease Yearly'!$H$4="Yearly",EDATE(C944,12),IF('New Lease Yearly'!$H$4="Quarterly",EDATE(C944,3),EDATE(C944,1))))</f>
        <v>-</v>
      </c>
      <c r="D945" s="54">
        <f>IF(A945&gt;'New Lease Yearly'!$E$4,0,'New Lease Yearly'!$G$4)*((1+$M$4)^(((((IF($H$4="Yearly",ROUNDDOWN(IF(A945-($N$4)&lt;0,0,((A945-($N$4)/(($N$4))))/($N$4)),0),IF($H$4="Monthly",ROUNDDOWN(IF(A945-($N$4*12)&lt;0,0,((A945-(12*$N$4)/((12*$N$4))))/($N$4*12)),0),ROUNDDOWN(IF(A945-($N$4*4)&lt;0,0,((A945-(4*$N$4)/((4*$N$4))))/($N$4*4)),0)))))))))+(IF(A945=$E$4,$J$4,0))</f>
        <v>0</v>
      </c>
      <c r="E945" s="49">
        <f>IF(D945=0,0,1/((1+IF('New Lease Yearly'!$H$4="Yearly",'New Lease Yearly'!$D$4,IF('New Lease Yearly'!$H$4="Quarterly",'New Lease Yearly'!$D$4/4,'New Lease Yearly'!$D$4/12)))^IF($E$17=1,A944,A945)))</f>
        <v>0</v>
      </c>
      <c r="F945" s="55">
        <f t="shared" si="146"/>
        <v>0</v>
      </c>
      <c r="G945" s="56"/>
      <c r="H945" s="38">
        <f t="shared" si="152"/>
        <v>929</v>
      </c>
      <c r="I945" s="9" t="str">
        <f t="shared" si="147"/>
        <v>-</v>
      </c>
      <c r="J945" s="47">
        <f>IF(H945&gt;'New Lease Yearly'!$E$4,0,M944)</f>
        <v>0</v>
      </c>
      <c r="K945" s="47">
        <f>IF(IF('New Lease Yearly'!$H$4="Yearly",J945*'New Lease Yearly'!$D$4,IF('New Lease Yearly'!$H$4="Quarterly",J945*('New Lease Yearly'!$D$4/4),J945*'New Lease Yearly'!$D$4/12))&gt;0,IF('New Lease Yearly'!$H$4="Yearly",J945*'New Lease Yearly'!$D$4,IF('New Lease Yearly'!$H$4="Quarterly",J945*('New Lease Yearly'!$D$4/4),J945*'New Lease Yearly'!$D$4/12)),-L945-J945)</f>
        <v>0</v>
      </c>
      <c r="L945" s="47">
        <f t="shared" si="148"/>
        <v>0</v>
      </c>
      <c r="M945" s="47">
        <f t="shared" si="149"/>
        <v>0</v>
      </c>
      <c r="N945" s="57"/>
      <c r="O945" s="38">
        <v>237</v>
      </c>
      <c r="P945" s="58">
        <f t="shared" si="153"/>
        <v>382776</v>
      </c>
      <c r="Q945" s="47">
        <f t="shared" si="154"/>
        <v>0</v>
      </c>
      <c r="R945" s="47">
        <f>IF(S944&lt;1,0,-'New Lease Yearly'!$K$4/'New Lease Yearly'!$L$4)</f>
        <v>0</v>
      </c>
      <c r="S945" s="47">
        <f t="shared" si="150"/>
        <v>0</v>
      </c>
      <c r="AE945"/>
      <c r="AF945" s="6"/>
    </row>
    <row r="946" spans="1:32" x14ac:dyDescent="0.25">
      <c r="A946" s="53">
        <f t="shared" si="151"/>
        <v>930</v>
      </c>
      <c r="B946" s="29">
        <f t="shared" si="145"/>
        <v>0</v>
      </c>
      <c r="C946" s="9" t="str">
        <f>IF(D946=0,"-",IF('New Lease Yearly'!$H$4="Yearly",EDATE(C945,12),IF('New Lease Yearly'!$H$4="Quarterly",EDATE(C945,3),EDATE(C945,1))))</f>
        <v>-</v>
      </c>
      <c r="D946" s="54">
        <f>IF(A946&gt;'New Lease Yearly'!$E$4,0,'New Lease Yearly'!$G$4)*((1+$M$4)^(((((IF($H$4="Yearly",ROUNDDOWN(IF(A946-($N$4)&lt;0,0,((A946-($N$4)/(($N$4))))/($N$4)),0),IF($H$4="Monthly",ROUNDDOWN(IF(A946-($N$4*12)&lt;0,0,((A946-(12*$N$4)/((12*$N$4))))/($N$4*12)),0),ROUNDDOWN(IF(A946-($N$4*4)&lt;0,0,((A946-(4*$N$4)/((4*$N$4))))/($N$4*4)),0)))))))))+(IF(A946=$E$4,$J$4,0))</f>
        <v>0</v>
      </c>
      <c r="E946" s="49">
        <f>IF(D946=0,0,1/((1+IF('New Lease Yearly'!$H$4="Yearly",'New Lease Yearly'!$D$4,IF('New Lease Yearly'!$H$4="Quarterly",'New Lease Yearly'!$D$4/4,'New Lease Yearly'!$D$4/12)))^IF($E$17=1,A945,A946)))</f>
        <v>0</v>
      </c>
      <c r="F946" s="55">
        <f t="shared" si="146"/>
        <v>0</v>
      </c>
      <c r="G946" s="56"/>
      <c r="H946" s="38">
        <f t="shared" si="152"/>
        <v>930</v>
      </c>
      <c r="I946" s="9" t="str">
        <f t="shared" si="147"/>
        <v>-</v>
      </c>
      <c r="J946" s="47">
        <f>IF(H946&gt;'New Lease Yearly'!$E$4,0,M945)</f>
        <v>0</v>
      </c>
      <c r="K946" s="47">
        <f>IF(IF('New Lease Yearly'!$H$4="Yearly",J946*'New Lease Yearly'!$D$4,IF('New Lease Yearly'!$H$4="Quarterly",J946*('New Lease Yearly'!$D$4/4),J946*'New Lease Yearly'!$D$4/12))&gt;0,IF('New Lease Yearly'!$H$4="Yearly",J946*'New Lease Yearly'!$D$4,IF('New Lease Yearly'!$H$4="Quarterly",J946*('New Lease Yearly'!$D$4/4),J946*'New Lease Yearly'!$D$4/12)),-L946-J946)</f>
        <v>0</v>
      </c>
      <c r="L946" s="47">
        <f t="shared" si="148"/>
        <v>0</v>
      </c>
      <c r="M946" s="47">
        <f t="shared" si="149"/>
        <v>0</v>
      </c>
      <c r="N946" s="57"/>
      <c r="O946" s="38">
        <v>237</v>
      </c>
      <c r="P946" s="58">
        <f t="shared" si="153"/>
        <v>383142</v>
      </c>
      <c r="Q946" s="47">
        <f t="shared" si="154"/>
        <v>0</v>
      </c>
      <c r="R946" s="47">
        <f>IF(S945&lt;1,0,-'New Lease Yearly'!$K$4/'New Lease Yearly'!$L$4)</f>
        <v>0</v>
      </c>
      <c r="S946" s="47">
        <f t="shared" si="150"/>
        <v>0</v>
      </c>
      <c r="AE946"/>
      <c r="AF946" s="6"/>
    </row>
    <row r="947" spans="1:32" x14ac:dyDescent="0.25">
      <c r="A947" s="53">
        <f t="shared" si="151"/>
        <v>931</v>
      </c>
      <c r="B947" s="29">
        <f t="shared" si="145"/>
        <v>0</v>
      </c>
      <c r="C947" s="9" t="str">
        <f>IF(D947=0,"-",IF('New Lease Yearly'!$H$4="Yearly",EDATE(C946,12),IF('New Lease Yearly'!$H$4="Quarterly",EDATE(C946,3),EDATE(C946,1))))</f>
        <v>-</v>
      </c>
      <c r="D947" s="54">
        <f>IF(A947&gt;'New Lease Yearly'!$E$4,0,'New Lease Yearly'!$G$4)*((1+$M$4)^(((((IF($H$4="Yearly",ROUNDDOWN(IF(A947-($N$4)&lt;0,0,((A947-($N$4)/(($N$4))))/($N$4)),0),IF($H$4="Monthly",ROUNDDOWN(IF(A947-($N$4*12)&lt;0,0,((A947-(12*$N$4)/((12*$N$4))))/($N$4*12)),0),ROUNDDOWN(IF(A947-($N$4*4)&lt;0,0,((A947-(4*$N$4)/((4*$N$4))))/($N$4*4)),0)))))))))+(IF(A947=$E$4,$J$4,0))</f>
        <v>0</v>
      </c>
      <c r="E947" s="49">
        <f>IF(D947=0,0,1/((1+IF('New Lease Yearly'!$H$4="Yearly",'New Lease Yearly'!$D$4,IF('New Lease Yearly'!$H$4="Quarterly",'New Lease Yearly'!$D$4/4,'New Lease Yearly'!$D$4/12)))^IF($E$17=1,A946,A947)))</f>
        <v>0</v>
      </c>
      <c r="F947" s="55">
        <f t="shared" si="146"/>
        <v>0</v>
      </c>
      <c r="G947" s="56"/>
      <c r="H947" s="38">
        <f t="shared" si="152"/>
        <v>931</v>
      </c>
      <c r="I947" s="9" t="str">
        <f t="shared" si="147"/>
        <v>-</v>
      </c>
      <c r="J947" s="47">
        <f>IF(H947&gt;'New Lease Yearly'!$E$4,0,M946)</f>
        <v>0</v>
      </c>
      <c r="K947" s="47">
        <f>IF(IF('New Lease Yearly'!$H$4="Yearly",J947*'New Lease Yearly'!$D$4,IF('New Lease Yearly'!$H$4="Quarterly",J947*('New Lease Yearly'!$D$4/4),J947*'New Lease Yearly'!$D$4/12))&gt;0,IF('New Lease Yearly'!$H$4="Yearly",J947*'New Lease Yearly'!$D$4,IF('New Lease Yearly'!$H$4="Quarterly",J947*('New Lease Yearly'!$D$4/4),J947*'New Lease Yearly'!$D$4/12)),-L947-J947)</f>
        <v>0</v>
      </c>
      <c r="L947" s="47">
        <f t="shared" si="148"/>
        <v>0</v>
      </c>
      <c r="M947" s="47">
        <f t="shared" si="149"/>
        <v>0</v>
      </c>
      <c r="N947" s="57"/>
      <c r="O947" s="38">
        <v>237</v>
      </c>
      <c r="P947" s="58">
        <f t="shared" si="153"/>
        <v>383507</v>
      </c>
      <c r="Q947" s="47">
        <f t="shared" si="154"/>
        <v>0</v>
      </c>
      <c r="R947" s="47">
        <f>IF(S946&lt;1,0,-'New Lease Yearly'!$K$4/'New Lease Yearly'!$L$4)</f>
        <v>0</v>
      </c>
      <c r="S947" s="47">
        <f t="shared" si="150"/>
        <v>0</v>
      </c>
      <c r="AE947"/>
      <c r="AF947" s="6"/>
    </row>
    <row r="948" spans="1:32" x14ac:dyDescent="0.25">
      <c r="A948" s="53">
        <f t="shared" si="151"/>
        <v>932</v>
      </c>
      <c r="B948" s="29">
        <f t="shared" si="145"/>
        <v>0</v>
      </c>
      <c r="C948" s="9" t="str">
        <f>IF(D948=0,"-",IF('New Lease Yearly'!$H$4="Yearly",EDATE(C947,12),IF('New Lease Yearly'!$H$4="Quarterly",EDATE(C947,3),EDATE(C947,1))))</f>
        <v>-</v>
      </c>
      <c r="D948" s="54">
        <f>IF(A948&gt;'New Lease Yearly'!$E$4,0,'New Lease Yearly'!$G$4)*((1+$M$4)^(((((IF($H$4="Yearly",ROUNDDOWN(IF(A948-($N$4)&lt;0,0,((A948-($N$4)/(($N$4))))/($N$4)),0),IF($H$4="Monthly",ROUNDDOWN(IF(A948-($N$4*12)&lt;0,0,((A948-(12*$N$4)/((12*$N$4))))/($N$4*12)),0),ROUNDDOWN(IF(A948-($N$4*4)&lt;0,0,((A948-(4*$N$4)/((4*$N$4))))/($N$4*4)),0)))))))))+(IF(A948=$E$4,$J$4,0))</f>
        <v>0</v>
      </c>
      <c r="E948" s="49">
        <f>IF(D948=0,0,1/((1+IF('New Lease Yearly'!$H$4="Yearly",'New Lease Yearly'!$D$4,IF('New Lease Yearly'!$H$4="Quarterly",'New Lease Yearly'!$D$4/4,'New Lease Yearly'!$D$4/12)))^IF($E$17=1,A947,A948)))</f>
        <v>0</v>
      </c>
      <c r="F948" s="55">
        <f t="shared" si="146"/>
        <v>0</v>
      </c>
      <c r="G948" s="56"/>
      <c r="H948" s="38">
        <f t="shared" si="152"/>
        <v>932</v>
      </c>
      <c r="I948" s="9" t="str">
        <f t="shared" si="147"/>
        <v>-</v>
      </c>
      <c r="J948" s="47">
        <f>IF(H948&gt;'New Lease Yearly'!$E$4,0,M947)</f>
        <v>0</v>
      </c>
      <c r="K948" s="47">
        <f>IF(IF('New Lease Yearly'!$H$4="Yearly",J948*'New Lease Yearly'!$D$4,IF('New Lease Yearly'!$H$4="Quarterly",J948*('New Lease Yearly'!$D$4/4),J948*'New Lease Yearly'!$D$4/12))&gt;0,IF('New Lease Yearly'!$H$4="Yearly",J948*'New Lease Yearly'!$D$4,IF('New Lease Yearly'!$H$4="Quarterly",J948*('New Lease Yearly'!$D$4/4),J948*'New Lease Yearly'!$D$4/12)),-L948-J948)</f>
        <v>0</v>
      </c>
      <c r="L948" s="47">
        <f t="shared" si="148"/>
        <v>0</v>
      </c>
      <c r="M948" s="47">
        <f t="shared" si="149"/>
        <v>0</v>
      </c>
      <c r="N948" s="57"/>
      <c r="O948" s="38">
        <v>237</v>
      </c>
      <c r="P948" s="58">
        <f t="shared" si="153"/>
        <v>383872</v>
      </c>
      <c r="Q948" s="47">
        <f t="shared" si="154"/>
        <v>0</v>
      </c>
      <c r="R948" s="47">
        <f>IF(S947&lt;1,0,-'New Lease Yearly'!$K$4/'New Lease Yearly'!$L$4)</f>
        <v>0</v>
      </c>
      <c r="S948" s="47">
        <f t="shared" si="150"/>
        <v>0</v>
      </c>
      <c r="AE948"/>
      <c r="AF948" s="6"/>
    </row>
    <row r="949" spans="1:32" x14ac:dyDescent="0.25">
      <c r="A949" s="53">
        <f t="shared" si="151"/>
        <v>933</v>
      </c>
      <c r="B949" s="29">
        <f t="shared" si="145"/>
        <v>0</v>
      </c>
      <c r="C949" s="9" t="str">
        <f>IF(D949=0,"-",IF('New Lease Yearly'!$H$4="Yearly",EDATE(C948,12),IF('New Lease Yearly'!$H$4="Quarterly",EDATE(C948,3),EDATE(C948,1))))</f>
        <v>-</v>
      </c>
      <c r="D949" s="54">
        <f>IF(A949&gt;'New Lease Yearly'!$E$4,0,'New Lease Yearly'!$G$4)*((1+$M$4)^(((((IF($H$4="Yearly",ROUNDDOWN(IF(A949-($N$4)&lt;0,0,((A949-($N$4)/(($N$4))))/($N$4)),0),IF($H$4="Monthly",ROUNDDOWN(IF(A949-($N$4*12)&lt;0,0,((A949-(12*$N$4)/((12*$N$4))))/($N$4*12)),0),ROUNDDOWN(IF(A949-($N$4*4)&lt;0,0,((A949-(4*$N$4)/((4*$N$4))))/($N$4*4)),0)))))))))+(IF(A949=$E$4,$J$4,0))</f>
        <v>0</v>
      </c>
      <c r="E949" s="49">
        <f>IF(D949=0,0,1/((1+IF('New Lease Yearly'!$H$4="Yearly",'New Lease Yearly'!$D$4,IF('New Lease Yearly'!$H$4="Quarterly",'New Lease Yearly'!$D$4/4,'New Lease Yearly'!$D$4/12)))^IF($E$17=1,A948,A949)))</f>
        <v>0</v>
      </c>
      <c r="F949" s="55">
        <f t="shared" si="146"/>
        <v>0</v>
      </c>
      <c r="G949" s="56"/>
      <c r="H949" s="38">
        <f t="shared" si="152"/>
        <v>933</v>
      </c>
      <c r="I949" s="9" t="str">
        <f t="shared" si="147"/>
        <v>-</v>
      </c>
      <c r="J949" s="47">
        <f>IF(H949&gt;'New Lease Yearly'!$E$4,0,M948)</f>
        <v>0</v>
      </c>
      <c r="K949" s="47">
        <f>IF(IF('New Lease Yearly'!$H$4="Yearly",J949*'New Lease Yearly'!$D$4,IF('New Lease Yearly'!$H$4="Quarterly",J949*('New Lease Yearly'!$D$4/4),J949*'New Lease Yearly'!$D$4/12))&gt;0,IF('New Lease Yearly'!$H$4="Yearly",J949*'New Lease Yearly'!$D$4,IF('New Lease Yearly'!$H$4="Quarterly",J949*('New Lease Yearly'!$D$4/4),J949*'New Lease Yearly'!$D$4/12)),-L949-J949)</f>
        <v>0</v>
      </c>
      <c r="L949" s="47">
        <f t="shared" si="148"/>
        <v>0</v>
      </c>
      <c r="M949" s="47">
        <f t="shared" si="149"/>
        <v>0</v>
      </c>
      <c r="N949" s="57"/>
      <c r="O949" s="38">
        <v>237</v>
      </c>
      <c r="P949" s="58">
        <f t="shared" si="153"/>
        <v>384237</v>
      </c>
      <c r="Q949" s="47">
        <f t="shared" si="154"/>
        <v>0</v>
      </c>
      <c r="R949" s="47">
        <f>IF(S948&lt;1,0,-'New Lease Yearly'!$K$4/'New Lease Yearly'!$L$4)</f>
        <v>0</v>
      </c>
      <c r="S949" s="47">
        <f t="shared" si="150"/>
        <v>0</v>
      </c>
      <c r="AE949"/>
      <c r="AF949" s="6"/>
    </row>
    <row r="950" spans="1:32" x14ac:dyDescent="0.25">
      <c r="A950" s="53">
        <f t="shared" si="151"/>
        <v>934</v>
      </c>
      <c r="B950" s="29">
        <f t="shared" si="145"/>
        <v>0</v>
      </c>
      <c r="C950" s="9" t="str">
        <f>IF(D950=0,"-",IF('New Lease Yearly'!$H$4="Yearly",EDATE(C949,12),IF('New Lease Yearly'!$H$4="Quarterly",EDATE(C949,3),EDATE(C949,1))))</f>
        <v>-</v>
      </c>
      <c r="D950" s="54">
        <f>IF(A950&gt;'New Lease Yearly'!$E$4,0,'New Lease Yearly'!$G$4)*((1+$M$4)^(((((IF($H$4="Yearly",ROUNDDOWN(IF(A950-($N$4)&lt;0,0,((A950-($N$4)/(($N$4))))/($N$4)),0),IF($H$4="Monthly",ROUNDDOWN(IF(A950-($N$4*12)&lt;0,0,((A950-(12*$N$4)/((12*$N$4))))/($N$4*12)),0),ROUNDDOWN(IF(A950-($N$4*4)&lt;0,0,((A950-(4*$N$4)/((4*$N$4))))/($N$4*4)),0)))))))))+(IF(A950=$E$4,$J$4,0))</f>
        <v>0</v>
      </c>
      <c r="E950" s="49">
        <f>IF(D950=0,0,1/((1+IF('New Lease Yearly'!$H$4="Yearly",'New Lease Yearly'!$D$4,IF('New Lease Yearly'!$H$4="Quarterly",'New Lease Yearly'!$D$4/4,'New Lease Yearly'!$D$4/12)))^IF($E$17=1,A949,A950)))</f>
        <v>0</v>
      </c>
      <c r="F950" s="55">
        <f t="shared" si="146"/>
        <v>0</v>
      </c>
      <c r="G950" s="56"/>
      <c r="H950" s="38">
        <f t="shared" si="152"/>
        <v>934</v>
      </c>
      <c r="I950" s="9" t="str">
        <f t="shared" si="147"/>
        <v>-</v>
      </c>
      <c r="J950" s="47">
        <f>IF(H950&gt;'New Lease Yearly'!$E$4,0,M949)</f>
        <v>0</v>
      </c>
      <c r="K950" s="47">
        <f>IF(IF('New Lease Yearly'!$H$4="Yearly",J950*'New Lease Yearly'!$D$4,IF('New Lease Yearly'!$H$4="Quarterly",J950*('New Lease Yearly'!$D$4/4),J950*'New Lease Yearly'!$D$4/12))&gt;0,IF('New Lease Yearly'!$H$4="Yearly",J950*'New Lease Yearly'!$D$4,IF('New Lease Yearly'!$H$4="Quarterly",J950*('New Lease Yearly'!$D$4/4),J950*'New Lease Yearly'!$D$4/12)),-L950-J950)</f>
        <v>0</v>
      </c>
      <c r="L950" s="47">
        <f t="shared" si="148"/>
        <v>0</v>
      </c>
      <c r="M950" s="47">
        <f t="shared" si="149"/>
        <v>0</v>
      </c>
      <c r="N950" s="57"/>
      <c r="O950" s="38">
        <v>237</v>
      </c>
      <c r="P950" s="58">
        <f t="shared" si="153"/>
        <v>384603</v>
      </c>
      <c r="Q950" s="47">
        <f t="shared" si="154"/>
        <v>0</v>
      </c>
      <c r="R950" s="47">
        <f>IF(S949&lt;1,0,-'New Lease Yearly'!$K$4/'New Lease Yearly'!$L$4)</f>
        <v>0</v>
      </c>
      <c r="S950" s="47">
        <f t="shared" si="150"/>
        <v>0</v>
      </c>
      <c r="AE950"/>
      <c r="AF950" s="6"/>
    </row>
    <row r="951" spans="1:32" x14ac:dyDescent="0.25">
      <c r="A951" s="53">
        <f t="shared" si="151"/>
        <v>935</v>
      </c>
      <c r="B951" s="29">
        <f t="shared" si="145"/>
        <v>0</v>
      </c>
      <c r="C951" s="9" t="str">
        <f>IF(D951=0,"-",IF('New Lease Yearly'!$H$4="Yearly",EDATE(C950,12),IF('New Lease Yearly'!$H$4="Quarterly",EDATE(C950,3),EDATE(C950,1))))</f>
        <v>-</v>
      </c>
      <c r="D951" s="54">
        <f>IF(A951&gt;'New Lease Yearly'!$E$4,0,'New Lease Yearly'!$G$4)*((1+$M$4)^(((((IF($H$4="Yearly",ROUNDDOWN(IF(A951-($N$4)&lt;0,0,((A951-($N$4)/(($N$4))))/($N$4)),0),IF($H$4="Monthly",ROUNDDOWN(IF(A951-($N$4*12)&lt;0,0,((A951-(12*$N$4)/((12*$N$4))))/($N$4*12)),0),ROUNDDOWN(IF(A951-($N$4*4)&lt;0,0,((A951-(4*$N$4)/((4*$N$4))))/($N$4*4)),0)))))))))+(IF(A951=$E$4,$J$4,0))</f>
        <v>0</v>
      </c>
      <c r="E951" s="49">
        <f>IF(D951=0,0,1/((1+IF('New Lease Yearly'!$H$4="Yearly",'New Lease Yearly'!$D$4,IF('New Lease Yearly'!$H$4="Quarterly",'New Lease Yearly'!$D$4/4,'New Lease Yearly'!$D$4/12)))^IF($E$17=1,A950,A951)))</f>
        <v>0</v>
      </c>
      <c r="F951" s="55">
        <f t="shared" si="146"/>
        <v>0</v>
      </c>
      <c r="G951" s="56"/>
      <c r="H951" s="38">
        <f t="shared" si="152"/>
        <v>935</v>
      </c>
      <c r="I951" s="9" t="str">
        <f t="shared" si="147"/>
        <v>-</v>
      </c>
      <c r="J951" s="47">
        <f>IF(H951&gt;'New Lease Yearly'!$E$4,0,M950)</f>
        <v>0</v>
      </c>
      <c r="K951" s="47">
        <f>IF(IF('New Lease Yearly'!$H$4="Yearly",J951*'New Lease Yearly'!$D$4,IF('New Lease Yearly'!$H$4="Quarterly",J951*('New Lease Yearly'!$D$4/4),J951*'New Lease Yearly'!$D$4/12))&gt;0,IF('New Lease Yearly'!$H$4="Yearly",J951*'New Lease Yearly'!$D$4,IF('New Lease Yearly'!$H$4="Quarterly",J951*('New Lease Yearly'!$D$4/4),J951*'New Lease Yearly'!$D$4/12)),-L951-J951)</f>
        <v>0</v>
      </c>
      <c r="L951" s="47">
        <f t="shared" si="148"/>
        <v>0</v>
      </c>
      <c r="M951" s="47">
        <f t="shared" si="149"/>
        <v>0</v>
      </c>
      <c r="N951" s="57"/>
      <c r="O951" s="38">
        <v>237</v>
      </c>
      <c r="P951" s="58">
        <f t="shared" si="153"/>
        <v>384968</v>
      </c>
      <c r="Q951" s="47">
        <f t="shared" si="154"/>
        <v>0</v>
      </c>
      <c r="R951" s="47">
        <f>IF(S950&lt;1,0,-'New Lease Yearly'!$K$4/'New Lease Yearly'!$L$4)</f>
        <v>0</v>
      </c>
      <c r="S951" s="47">
        <f t="shared" si="150"/>
        <v>0</v>
      </c>
      <c r="AE951"/>
      <c r="AF951" s="6"/>
    </row>
    <row r="952" spans="1:32" x14ac:dyDescent="0.25">
      <c r="A952" s="53">
        <f t="shared" si="151"/>
        <v>936</v>
      </c>
      <c r="B952" s="29">
        <f t="shared" si="145"/>
        <v>0</v>
      </c>
      <c r="C952" s="9" t="str">
        <f>IF(D952=0,"-",IF('New Lease Yearly'!$H$4="Yearly",EDATE(C951,12),IF('New Lease Yearly'!$H$4="Quarterly",EDATE(C951,3),EDATE(C951,1))))</f>
        <v>-</v>
      </c>
      <c r="D952" s="54">
        <f>IF(A952&gt;'New Lease Yearly'!$E$4,0,'New Lease Yearly'!$G$4)*((1+$M$4)^(((((IF($H$4="Yearly",ROUNDDOWN(IF(A952-($N$4)&lt;0,0,((A952-($N$4)/(($N$4))))/($N$4)),0),IF($H$4="Monthly",ROUNDDOWN(IF(A952-($N$4*12)&lt;0,0,((A952-(12*$N$4)/((12*$N$4))))/($N$4*12)),0),ROUNDDOWN(IF(A952-($N$4*4)&lt;0,0,((A952-(4*$N$4)/((4*$N$4))))/($N$4*4)),0)))))))))+(IF(A952=$E$4,$J$4,0))</f>
        <v>0</v>
      </c>
      <c r="E952" s="49">
        <f>IF(D952=0,0,1/((1+IF('New Lease Yearly'!$H$4="Yearly",'New Lease Yearly'!$D$4,IF('New Lease Yearly'!$H$4="Quarterly",'New Lease Yearly'!$D$4/4,'New Lease Yearly'!$D$4/12)))^IF($E$17=1,A951,A952)))</f>
        <v>0</v>
      </c>
      <c r="F952" s="55">
        <f t="shared" si="146"/>
        <v>0</v>
      </c>
      <c r="G952" s="56"/>
      <c r="H952" s="38">
        <f t="shared" si="152"/>
        <v>936</v>
      </c>
      <c r="I952" s="9" t="str">
        <f t="shared" si="147"/>
        <v>-</v>
      </c>
      <c r="J952" s="47">
        <f>IF(H952&gt;'New Lease Yearly'!$E$4,0,M951)</f>
        <v>0</v>
      </c>
      <c r="K952" s="47">
        <f>IF(IF('New Lease Yearly'!$H$4="Yearly",J952*'New Lease Yearly'!$D$4,IF('New Lease Yearly'!$H$4="Quarterly",J952*('New Lease Yearly'!$D$4/4),J952*'New Lease Yearly'!$D$4/12))&gt;0,IF('New Lease Yearly'!$H$4="Yearly",J952*'New Lease Yearly'!$D$4,IF('New Lease Yearly'!$H$4="Quarterly",J952*('New Lease Yearly'!$D$4/4),J952*'New Lease Yearly'!$D$4/12)),-L952-J952)</f>
        <v>0</v>
      </c>
      <c r="L952" s="47">
        <f t="shared" si="148"/>
        <v>0</v>
      </c>
      <c r="M952" s="47">
        <f t="shared" si="149"/>
        <v>0</v>
      </c>
      <c r="N952" s="57"/>
      <c r="O952" s="38">
        <v>237</v>
      </c>
      <c r="P952" s="58">
        <f t="shared" si="153"/>
        <v>385333</v>
      </c>
      <c r="Q952" s="47">
        <f t="shared" si="154"/>
        <v>0</v>
      </c>
      <c r="R952" s="47">
        <f>IF(S951&lt;1,0,-'New Lease Yearly'!$K$4/'New Lease Yearly'!$L$4)</f>
        <v>0</v>
      </c>
      <c r="S952" s="47">
        <f t="shared" si="150"/>
        <v>0</v>
      </c>
      <c r="AE952"/>
      <c r="AF952" s="6"/>
    </row>
    <row r="953" spans="1:32" x14ac:dyDescent="0.25">
      <c r="A953" s="53">
        <f t="shared" si="151"/>
        <v>937</v>
      </c>
      <c r="B953" s="29">
        <f t="shared" si="145"/>
        <v>0</v>
      </c>
      <c r="C953" s="9" t="str">
        <f>IF(D953=0,"-",IF('New Lease Yearly'!$H$4="Yearly",EDATE(C952,12),IF('New Lease Yearly'!$H$4="Quarterly",EDATE(C952,3),EDATE(C952,1))))</f>
        <v>-</v>
      </c>
      <c r="D953" s="54">
        <f>IF(A953&gt;'New Lease Yearly'!$E$4,0,'New Lease Yearly'!$G$4)*((1+$M$4)^(((((IF($H$4="Yearly",ROUNDDOWN(IF(A953-($N$4)&lt;0,0,((A953-($N$4)/(($N$4))))/($N$4)),0),IF($H$4="Monthly",ROUNDDOWN(IF(A953-($N$4*12)&lt;0,0,((A953-(12*$N$4)/((12*$N$4))))/($N$4*12)),0),ROUNDDOWN(IF(A953-($N$4*4)&lt;0,0,((A953-(4*$N$4)/((4*$N$4))))/($N$4*4)),0)))))))))+(IF(A953=$E$4,$J$4,0))</f>
        <v>0</v>
      </c>
      <c r="E953" s="49">
        <f>IF(D953=0,0,1/((1+IF('New Lease Yearly'!$H$4="Yearly",'New Lease Yearly'!$D$4,IF('New Lease Yearly'!$H$4="Quarterly",'New Lease Yearly'!$D$4/4,'New Lease Yearly'!$D$4/12)))^IF($E$17=1,A952,A953)))</f>
        <v>0</v>
      </c>
      <c r="F953" s="55">
        <f t="shared" si="146"/>
        <v>0</v>
      </c>
      <c r="G953" s="56"/>
      <c r="H953" s="38">
        <f t="shared" si="152"/>
        <v>937</v>
      </c>
      <c r="I953" s="9" t="str">
        <f t="shared" si="147"/>
        <v>-</v>
      </c>
      <c r="J953" s="47">
        <f>IF(H953&gt;'New Lease Yearly'!$E$4,0,M952)</f>
        <v>0</v>
      </c>
      <c r="K953" s="47">
        <f>IF(IF('New Lease Yearly'!$H$4="Yearly",J953*'New Lease Yearly'!$D$4,IF('New Lease Yearly'!$H$4="Quarterly",J953*('New Lease Yearly'!$D$4/4),J953*'New Lease Yearly'!$D$4/12))&gt;0,IF('New Lease Yearly'!$H$4="Yearly",J953*'New Lease Yearly'!$D$4,IF('New Lease Yearly'!$H$4="Quarterly",J953*('New Lease Yearly'!$D$4/4),J953*'New Lease Yearly'!$D$4/12)),-L953-J953)</f>
        <v>0</v>
      </c>
      <c r="L953" s="47">
        <f t="shared" si="148"/>
        <v>0</v>
      </c>
      <c r="M953" s="47">
        <f t="shared" si="149"/>
        <v>0</v>
      </c>
      <c r="N953" s="57"/>
      <c r="O953" s="38">
        <v>237</v>
      </c>
      <c r="P953" s="58">
        <f t="shared" si="153"/>
        <v>385698</v>
      </c>
      <c r="Q953" s="47">
        <f t="shared" si="154"/>
        <v>0</v>
      </c>
      <c r="R953" s="47">
        <f>IF(S952&lt;1,0,-'New Lease Yearly'!$K$4/'New Lease Yearly'!$L$4)</f>
        <v>0</v>
      </c>
      <c r="S953" s="47">
        <f t="shared" si="150"/>
        <v>0</v>
      </c>
      <c r="AE953"/>
      <c r="AF953" s="6"/>
    </row>
    <row r="954" spans="1:32" x14ac:dyDescent="0.25">
      <c r="A954" s="53">
        <f t="shared" si="151"/>
        <v>938</v>
      </c>
      <c r="B954" s="29">
        <f t="shared" si="145"/>
        <v>0</v>
      </c>
      <c r="C954" s="9" t="str">
        <f>IF(D954=0,"-",IF('New Lease Yearly'!$H$4="Yearly",EDATE(C953,12),IF('New Lease Yearly'!$H$4="Quarterly",EDATE(C953,3),EDATE(C953,1))))</f>
        <v>-</v>
      </c>
      <c r="D954" s="54">
        <f>IF(A954&gt;'New Lease Yearly'!$E$4,0,'New Lease Yearly'!$G$4)*((1+$M$4)^(((((IF($H$4="Yearly",ROUNDDOWN(IF(A954-($N$4)&lt;0,0,((A954-($N$4)/(($N$4))))/($N$4)),0),IF($H$4="Monthly",ROUNDDOWN(IF(A954-($N$4*12)&lt;0,0,((A954-(12*$N$4)/((12*$N$4))))/($N$4*12)),0),ROUNDDOWN(IF(A954-($N$4*4)&lt;0,0,((A954-(4*$N$4)/((4*$N$4))))/($N$4*4)),0)))))))))+(IF(A954=$E$4,$J$4,0))</f>
        <v>0</v>
      </c>
      <c r="E954" s="49">
        <f>IF(D954=0,0,1/((1+IF('New Lease Yearly'!$H$4="Yearly",'New Lease Yearly'!$D$4,IF('New Lease Yearly'!$H$4="Quarterly",'New Lease Yearly'!$D$4/4,'New Lease Yearly'!$D$4/12)))^IF($E$17=1,A953,A954)))</f>
        <v>0</v>
      </c>
      <c r="F954" s="55">
        <f t="shared" si="146"/>
        <v>0</v>
      </c>
      <c r="G954" s="56"/>
      <c r="H954" s="38">
        <f t="shared" si="152"/>
        <v>938</v>
      </c>
      <c r="I954" s="9" t="str">
        <f t="shared" si="147"/>
        <v>-</v>
      </c>
      <c r="J954" s="47">
        <f>IF(H954&gt;'New Lease Yearly'!$E$4,0,M953)</f>
        <v>0</v>
      </c>
      <c r="K954" s="47">
        <f>IF(IF('New Lease Yearly'!$H$4="Yearly",J954*'New Lease Yearly'!$D$4,IF('New Lease Yearly'!$H$4="Quarterly",J954*('New Lease Yearly'!$D$4/4),J954*'New Lease Yearly'!$D$4/12))&gt;0,IF('New Lease Yearly'!$H$4="Yearly",J954*'New Lease Yearly'!$D$4,IF('New Lease Yearly'!$H$4="Quarterly",J954*('New Lease Yearly'!$D$4/4),J954*'New Lease Yearly'!$D$4/12)),-L954-J954)</f>
        <v>0</v>
      </c>
      <c r="L954" s="47">
        <f t="shared" si="148"/>
        <v>0</v>
      </c>
      <c r="M954" s="47">
        <f t="shared" si="149"/>
        <v>0</v>
      </c>
      <c r="N954" s="57"/>
      <c r="O954" s="38">
        <v>237</v>
      </c>
      <c r="P954" s="58">
        <f t="shared" si="153"/>
        <v>386064</v>
      </c>
      <c r="Q954" s="47">
        <f t="shared" si="154"/>
        <v>0</v>
      </c>
      <c r="R954" s="47">
        <f>IF(S953&lt;1,0,-'New Lease Yearly'!$K$4/'New Lease Yearly'!$L$4)</f>
        <v>0</v>
      </c>
      <c r="S954" s="47">
        <f t="shared" si="150"/>
        <v>0</v>
      </c>
      <c r="AE954"/>
      <c r="AF954" s="6"/>
    </row>
    <row r="955" spans="1:32" x14ac:dyDescent="0.25">
      <c r="A955" s="53">
        <f t="shared" si="151"/>
        <v>939</v>
      </c>
      <c r="B955" s="29">
        <f t="shared" si="145"/>
        <v>0</v>
      </c>
      <c r="C955" s="9" t="str">
        <f>IF(D955=0,"-",IF('New Lease Yearly'!$H$4="Yearly",EDATE(C954,12),IF('New Lease Yearly'!$H$4="Quarterly",EDATE(C954,3),EDATE(C954,1))))</f>
        <v>-</v>
      </c>
      <c r="D955" s="54">
        <f>IF(A955&gt;'New Lease Yearly'!$E$4,0,'New Lease Yearly'!$G$4)*((1+$M$4)^(((((IF($H$4="Yearly",ROUNDDOWN(IF(A955-($N$4)&lt;0,0,((A955-($N$4)/(($N$4))))/($N$4)),0),IF($H$4="Monthly",ROUNDDOWN(IF(A955-($N$4*12)&lt;0,0,((A955-(12*$N$4)/((12*$N$4))))/($N$4*12)),0),ROUNDDOWN(IF(A955-($N$4*4)&lt;0,0,((A955-(4*$N$4)/((4*$N$4))))/($N$4*4)),0)))))))))+(IF(A955=$E$4,$J$4,0))</f>
        <v>0</v>
      </c>
      <c r="E955" s="49">
        <f>IF(D955=0,0,1/((1+IF('New Lease Yearly'!$H$4="Yearly",'New Lease Yearly'!$D$4,IF('New Lease Yearly'!$H$4="Quarterly",'New Lease Yearly'!$D$4/4,'New Lease Yearly'!$D$4/12)))^IF($E$17=1,A954,A955)))</f>
        <v>0</v>
      </c>
      <c r="F955" s="55">
        <f t="shared" si="146"/>
        <v>0</v>
      </c>
      <c r="G955" s="56"/>
      <c r="H955" s="38">
        <f t="shared" si="152"/>
        <v>939</v>
      </c>
      <c r="I955" s="9" t="str">
        <f t="shared" si="147"/>
        <v>-</v>
      </c>
      <c r="J955" s="47">
        <f>IF(H955&gt;'New Lease Yearly'!$E$4,0,M954)</f>
        <v>0</v>
      </c>
      <c r="K955" s="47">
        <f>IF(IF('New Lease Yearly'!$H$4="Yearly",J955*'New Lease Yearly'!$D$4,IF('New Lease Yearly'!$H$4="Quarterly",J955*('New Lease Yearly'!$D$4/4),J955*'New Lease Yearly'!$D$4/12))&gt;0,IF('New Lease Yearly'!$H$4="Yearly",J955*'New Lease Yearly'!$D$4,IF('New Lease Yearly'!$H$4="Quarterly",J955*('New Lease Yearly'!$D$4/4),J955*'New Lease Yearly'!$D$4/12)),-L955-J955)</f>
        <v>0</v>
      </c>
      <c r="L955" s="47">
        <f t="shared" si="148"/>
        <v>0</v>
      </c>
      <c r="M955" s="47">
        <f t="shared" si="149"/>
        <v>0</v>
      </c>
      <c r="N955" s="57"/>
      <c r="O955" s="38">
        <v>237</v>
      </c>
      <c r="P955" s="58">
        <f t="shared" si="153"/>
        <v>386429</v>
      </c>
      <c r="Q955" s="47">
        <f t="shared" si="154"/>
        <v>0</v>
      </c>
      <c r="R955" s="47">
        <f>IF(S954&lt;1,0,-'New Lease Yearly'!$K$4/'New Lease Yearly'!$L$4)</f>
        <v>0</v>
      </c>
      <c r="S955" s="47">
        <f t="shared" si="150"/>
        <v>0</v>
      </c>
      <c r="AE955"/>
      <c r="AF955" s="6"/>
    </row>
    <row r="956" spans="1:32" x14ac:dyDescent="0.25">
      <c r="A956" s="53">
        <f t="shared" si="151"/>
        <v>940</v>
      </c>
      <c r="B956" s="29">
        <f t="shared" si="145"/>
        <v>0</v>
      </c>
      <c r="C956" s="9" t="str">
        <f>IF(D956=0,"-",IF('New Lease Yearly'!$H$4="Yearly",EDATE(C955,12),IF('New Lease Yearly'!$H$4="Quarterly",EDATE(C955,3),EDATE(C955,1))))</f>
        <v>-</v>
      </c>
      <c r="D956" s="54">
        <f>IF(A956&gt;'New Lease Yearly'!$E$4,0,'New Lease Yearly'!$G$4)*((1+$M$4)^(((((IF($H$4="Yearly",ROUNDDOWN(IF(A956-($N$4)&lt;0,0,((A956-($N$4)/(($N$4))))/($N$4)),0),IF($H$4="Monthly",ROUNDDOWN(IF(A956-($N$4*12)&lt;0,0,((A956-(12*$N$4)/((12*$N$4))))/($N$4*12)),0),ROUNDDOWN(IF(A956-($N$4*4)&lt;0,0,((A956-(4*$N$4)/((4*$N$4))))/($N$4*4)),0)))))))))+(IF(A956=$E$4,$J$4,0))</f>
        <v>0</v>
      </c>
      <c r="E956" s="49">
        <f>IF(D956=0,0,1/((1+IF('New Lease Yearly'!$H$4="Yearly",'New Lease Yearly'!$D$4,IF('New Lease Yearly'!$H$4="Quarterly",'New Lease Yearly'!$D$4/4,'New Lease Yearly'!$D$4/12)))^IF($E$17=1,A955,A956)))</f>
        <v>0</v>
      </c>
      <c r="F956" s="55">
        <f t="shared" si="146"/>
        <v>0</v>
      </c>
      <c r="G956" s="56"/>
      <c r="H956" s="38">
        <f t="shared" si="152"/>
        <v>940</v>
      </c>
      <c r="I956" s="9" t="str">
        <f t="shared" si="147"/>
        <v>-</v>
      </c>
      <c r="J956" s="47">
        <f>IF(H956&gt;'New Lease Yearly'!$E$4,0,M955)</f>
        <v>0</v>
      </c>
      <c r="K956" s="47">
        <f>IF(IF('New Lease Yearly'!$H$4="Yearly",J956*'New Lease Yearly'!$D$4,IF('New Lease Yearly'!$H$4="Quarterly",J956*('New Lease Yearly'!$D$4/4),J956*'New Lease Yearly'!$D$4/12))&gt;0,IF('New Lease Yearly'!$H$4="Yearly",J956*'New Lease Yearly'!$D$4,IF('New Lease Yearly'!$H$4="Quarterly",J956*('New Lease Yearly'!$D$4/4),J956*'New Lease Yearly'!$D$4/12)),-L956-J956)</f>
        <v>0</v>
      </c>
      <c r="L956" s="47">
        <f t="shared" si="148"/>
        <v>0</v>
      </c>
      <c r="M956" s="47">
        <f t="shared" si="149"/>
        <v>0</v>
      </c>
      <c r="N956" s="57"/>
      <c r="O956" s="38">
        <v>237</v>
      </c>
      <c r="P956" s="58">
        <f t="shared" si="153"/>
        <v>386794</v>
      </c>
      <c r="Q956" s="47">
        <f t="shared" si="154"/>
        <v>0</v>
      </c>
      <c r="R956" s="47">
        <f>IF(S955&lt;1,0,-'New Lease Yearly'!$K$4/'New Lease Yearly'!$L$4)</f>
        <v>0</v>
      </c>
      <c r="S956" s="47">
        <f t="shared" si="150"/>
        <v>0</v>
      </c>
      <c r="AE956"/>
      <c r="AF956" s="6"/>
    </row>
    <row r="957" spans="1:32" x14ac:dyDescent="0.25">
      <c r="A957" s="53">
        <f t="shared" si="151"/>
        <v>941</v>
      </c>
      <c r="B957" s="29">
        <f t="shared" si="145"/>
        <v>0</v>
      </c>
      <c r="C957" s="9" t="str">
        <f>IF(D957=0,"-",IF('New Lease Yearly'!$H$4="Yearly",EDATE(C956,12),IF('New Lease Yearly'!$H$4="Quarterly",EDATE(C956,3),EDATE(C956,1))))</f>
        <v>-</v>
      </c>
      <c r="D957" s="54">
        <f>IF(A957&gt;'New Lease Yearly'!$E$4,0,'New Lease Yearly'!$G$4)*((1+$M$4)^(((((IF($H$4="Yearly",ROUNDDOWN(IF(A957-($N$4)&lt;0,0,((A957-($N$4)/(($N$4))))/($N$4)),0),IF($H$4="Monthly",ROUNDDOWN(IF(A957-($N$4*12)&lt;0,0,((A957-(12*$N$4)/((12*$N$4))))/($N$4*12)),0),ROUNDDOWN(IF(A957-($N$4*4)&lt;0,0,((A957-(4*$N$4)/((4*$N$4))))/($N$4*4)),0)))))))))+(IF(A957=$E$4,$J$4,0))</f>
        <v>0</v>
      </c>
      <c r="E957" s="49">
        <f>IF(D957=0,0,1/((1+IF('New Lease Yearly'!$H$4="Yearly",'New Lease Yearly'!$D$4,IF('New Lease Yearly'!$H$4="Quarterly",'New Lease Yearly'!$D$4/4,'New Lease Yearly'!$D$4/12)))^IF($E$17=1,A956,A957)))</f>
        <v>0</v>
      </c>
      <c r="F957" s="55">
        <f t="shared" si="146"/>
        <v>0</v>
      </c>
      <c r="G957" s="56"/>
      <c r="H957" s="38">
        <f t="shared" si="152"/>
        <v>941</v>
      </c>
      <c r="I957" s="9" t="str">
        <f t="shared" si="147"/>
        <v>-</v>
      </c>
      <c r="J957" s="47">
        <f>IF(H957&gt;'New Lease Yearly'!$E$4,0,M956)</f>
        <v>0</v>
      </c>
      <c r="K957" s="47">
        <f>IF(IF('New Lease Yearly'!$H$4="Yearly",J957*'New Lease Yearly'!$D$4,IF('New Lease Yearly'!$H$4="Quarterly",J957*('New Lease Yearly'!$D$4/4),J957*'New Lease Yearly'!$D$4/12))&gt;0,IF('New Lease Yearly'!$H$4="Yearly",J957*'New Lease Yearly'!$D$4,IF('New Lease Yearly'!$H$4="Quarterly",J957*('New Lease Yearly'!$D$4/4),J957*'New Lease Yearly'!$D$4/12)),-L957-J957)</f>
        <v>0</v>
      </c>
      <c r="L957" s="47">
        <f t="shared" si="148"/>
        <v>0</v>
      </c>
      <c r="M957" s="47">
        <f t="shared" si="149"/>
        <v>0</v>
      </c>
      <c r="N957" s="57"/>
      <c r="O957" s="38">
        <v>237</v>
      </c>
      <c r="P957" s="58">
        <f t="shared" si="153"/>
        <v>387159</v>
      </c>
      <c r="Q957" s="47">
        <f t="shared" si="154"/>
        <v>0</v>
      </c>
      <c r="R957" s="47">
        <f>IF(S956&lt;1,0,-'New Lease Yearly'!$K$4/'New Lease Yearly'!$L$4)</f>
        <v>0</v>
      </c>
      <c r="S957" s="47">
        <f t="shared" si="150"/>
        <v>0</v>
      </c>
      <c r="AE957"/>
      <c r="AF957" s="6"/>
    </row>
    <row r="958" spans="1:32" x14ac:dyDescent="0.25">
      <c r="A958" s="53">
        <f t="shared" si="151"/>
        <v>942</v>
      </c>
      <c r="B958" s="29">
        <f t="shared" si="145"/>
        <v>0</v>
      </c>
      <c r="C958" s="9" t="str">
        <f>IF(D958=0,"-",IF('New Lease Yearly'!$H$4="Yearly",EDATE(C957,12),IF('New Lease Yearly'!$H$4="Quarterly",EDATE(C957,3),EDATE(C957,1))))</f>
        <v>-</v>
      </c>
      <c r="D958" s="54">
        <f>IF(A958&gt;'New Lease Yearly'!$E$4,0,'New Lease Yearly'!$G$4)*((1+$M$4)^(((((IF($H$4="Yearly",ROUNDDOWN(IF(A958-($N$4)&lt;0,0,((A958-($N$4)/(($N$4))))/($N$4)),0),IF($H$4="Monthly",ROUNDDOWN(IF(A958-($N$4*12)&lt;0,0,((A958-(12*$N$4)/((12*$N$4))))/($N$4*12)),0),ROUNDDOWN(IF(A958-($N$4*4)&lt;0,0,((A958-(4*$N$4)/((4*$N$4))))/($N$4*4)),0)))))))))+(IF(A958=$E$4,$J$4,0))</f>
        <v>0</v>
      </c>
      <c r="E958" s="49">
        <f>IF(D958=0,0,1/((1+IF('New Lease Yearly'!$H$4="Yearly",'New Lease Yearly'!$D$4,IF('New Lease Yearly'!$H$4="Quarterly",'New Lease Yearly'!$D$4/4,'New Lease Yearly'!$D$4/12)))^IF($E$17=1,A957,A958)))</f>
        <v>0</v>
      </c>
      <c r="F958" s="55">
        <f t="shared" si="146"/>
        <v>0</v>
      </c>
      <c r="G958" s="56"/>
      <c r="H958" s="38">
        <f t="shared" si="152"/>
        <v>942</v>
      </c>
      <c r="I958" s="9" t="str">
        <f t="shared" si="147"/>
        <v>-</v>
      </c>
      <c r="J958" s="47">
        <f>IF(H958&gt;'New Lease Yearly'!$E$4,0,M957)</f>
        <v>0</v>
      </c>
      <c r="K958" s="47">
        <f>IF(IF('New Lease Yearly'!$H$4="Yearly",J958*'New Lease Yearly'!$D$4,IF('New Lease Yearly'!$H$4="Quarterly",J958*('New Lease Yearly'!$D$4/4),J958*'New Lease Yearly'!$D$4/12))&gt;0,IF('New Lease Yearly'!$H$4="Yearly",J958*'New Lease Yearly'!$D$4,IF('New Lease Yearly'!$H$4="Quarterly",J958*('New Lease Yearly'!$D$4/4),J958*'New Lease Yearly'!$D$4/12)),-L958-J958)</f>
        <v>0</v>
      </c>
      <c r="L958" s="47">
        <f t="shared" si="148"/>
        <v>0</v>
      </c>
      <c r="M958" s="47">
        <f t="shared" si="149"/>
        <v>0</v>
      </c>
      <c r="N958" s="57"/>
      <c r="O958" s="38">
        <v>237</v>
      </c>
      <c r="P958" s="58">
        <f t="shared" si="153"/>
        <v>387525</v>
      </c>
      <c r="Q958" s="47">
        <f t="shared" si="154"/>
        <v>0</v>
      </c>
      <c r="R958" s="47">
        <f>IF(S957&lt;1,0,-'New Lease Yearly'!$K$4/'New Lease Yearly'!$L$4)</f>
        <v>0</v>
      </c>
      <c r="S958" s="47">
        <f t="shared" si="150"/>
        <v>0</v>
      </c>
      <c r="AE958"/>
      <c r="AF958" s="6"/>
    </row>
    <row r="959" spans="1:32" x14ac:dyDescent="0.25">
      <c r="A959" s="53">
        <f t="shared" si="151"/>
        <v>943</v>
      </c>
      <c r="B959" s="29">
        <f t="shared" si="145"/>
        <v>0</v>
      </c>
      <c r="C959" s="9" t="str">
        <f>IF(D959=0,"-",IF('New Lease Yearly'!$H$4="Yearly",EDATE(C958,12),IF('New Lease Yearly'!$H$4="Quarterly",EDATE(C958,3),EDATE(C958,1))))</f>
        <v>-</v>
      </c>
      <c r="D959" s="54">
        <f>IF(A959&gt;'New Lease Yearly'!$E$4,0,'New Lease Yearly'!$G$4)*((1+$M$4)^(((((IF($H$4="Yearly",ROUNDDOWN(IF(A959-($N$4)&lt;0,0,((A959-($N$4)/(($N$4))))/($N$4)),0),IF($H$4="Monthly",ROUNDDOWN(IF(A959-($N$4*12)&lt;0,0,((A959-(12*$N$4)/((12*$N$4))))/($N$4*12)),0),ROUNDDOWN(IF(A959-($N$4*4)&lt;0,0,((A959-(4*$N$4)/((4*$N$4))))/($N$4*4)),0)))))))))+(IF(A959=$E$4,$J$4,0))</f>
        <v>0</v>
      </c>
      <c r="E959" s="49">
        <f>IF(D959=0,0,1/((1+IF('New Lease Yearly'!$H$4="Yearly",'New Lease Yearly'!$D$4,IF('New Lease Yearly'!$H$4="Quarterly",'New Lease Yearly'!$D$4/4,'New Lease Yearly'!$D$4/12)))^IF($E$17=1,A958,A959)))</f>
        <v>0</v>
      </c>
      <c r="F959" s="55">
        <f t="shared" si="146"/>
        <v>0</v>
      </c>
      <c r="G959" s="56"/>
      <c r="H959" s="38">
        <f t="shared" si="152"/>
        <v>943</v>
      </c>
      <c r="I959" s="9" t="str">
        <f t="shared" si="147"/>
        <v>-</v>
      </c>
      <c r="J959" s="47">
        <f>IF(H959&gt;'New Lease Yearly'!$E$4,0,M958)</f>
        <v>0</v>
      </c>
      <c r="K959" s="47">
        <f>IF(IF('New Lease Yearly'!$H$4="Yearly",J959*'New Lease Yearly'!$D$4,IF('New Lease Yearly'!$H$4="Quarterly",J959*('New Lease Yearly'!$D$4/4),J959*'New Lease Yearly'!$D$4/12))&gt;0,IF('New Lease Yearly'!$H$4="Yearly",J959*'New Lease Yearly'!$D$4,IF('New Lease Yearly'!$H$4="Quarterly",J959*('New Lease Yearly'!$D$4/4),J959*'New Lease Yearly'!$D$4/12)),-L959-J959)</f>
        <v>0</v>
      </c>
      <c r="L959" s="47">
        <f t="shared" si="148"/>
        <v>0</v>
      </c>
      <c r="M959" s="47">
        <f t="shared" si="149"/>
        <v>0</v>
      </c>
      <c r="N959" s="57"/>
      <c r="O959" s="38">
        <v>237</v>
      </c>
      <c r="P959" s="58">
        <f t="shared" si="153"/>
        <v>387890</v>
      </c>
      <c r="Q959" s="47">
        <f t="shared" si="154"/>
        <v>0</v>
      </c>
      <c r="R959" s="47">
        <f>IF(S958&lt;1,0,-'New Lease Yearly'!$K$4/'New Lease Yearly'!$L$4)</f>
        <v>0</v>
      </c>
      <c r="S959" s="47">
        <f t="shared" si="150"/>
        <v>0</v>
      </c>
      <c r="AE959"/>
      <c r="AF959" s="6"/>
    </row>
    <row r="960" spans="1:32" x14ac:dyDescent="0.25">
      <c r="A960" s="53">
        <f t="shared" si="151"/>
        <v>944</v>
      </c>
      <c r="B960" s="29">
        <f t="shared" si="145"/>
        <v>0</v>
      </c>
      <c r="C960" s="9" t="str">
        <f>IF(D960=0,"-",IF('New Lease Yearly'!$H$4="Yearly",EDATE(C959,12),IF('New Lease Yearly'!$H$4="Quarterly",EDATE(C959,3),EDATE(C959,1))))</f>
        <v>-</v>
      </c>
      <c r="D960" s="54">
        <f>IF(A960&gt;'New Lease Yearly'!$E$4,0,'New Lease Yearly'!$G$4)*((1+$M$4)^(((((IF($H$4="Yearly",ROUNDDOWN(IF(A960-($N$4)&lt;0,0,((A960-($N$4)/(($N$4))))/($N$4)),0),IF($H$4="Monthly",ROUNDDOWN(IF(A960-($N$4*12)&lt;0,0,((A960-(12*$N$4)/((12*$N$4))))/($N$4*12)),0),ROUNDDOWN(IF(A960-($N$4*4)&lt;0,0,((A960-(4*$N$4)/((4*$N$4))))/($N$4*4)),0)))))))))+(IF(A960=$E$4,$J$4,0))</f>
        <v>0</v>
      </c>
      <c r="E960" s="49">
        <f>IF(D960=0,0,1/((1+IF('New Lease Yearly'!$H$4="Yearly",'New Lease Yearly'!$D$4,IF('New Lease Yearly'!$H$4="Quarterly",'New Lease Yearly'!$D$4/4,'New Lease Yearly'!$D$4/12)))^IF($E$17=1,A959,A960)))</f>
        <v>0</v>
      </c>
      <c r="F960" s="55">
        <f t="shared" si="146"/>
        <v>0</v>
      </c>
      <c r="G960" s="56"/>
      <c r="H960" s="38">
        <f t="shared" si="152"/>
        <v>944</v>
      </c>
      <c r="I960" s="9" t="str">
        <f t="shared" si="147"/>
        <v>-</v>
      </c>
      <c r="J960" s="47">
        <f>IF(H960&gt;'New Lease Yearly'!$E$4,0,M959)</f>
        <v>0</v>
      </c>
      <c r="K960" s="47">
        <f>IF(IF('New Lease Yearly'!$H$4="Yearly",J960*'New Lease Yearly'!$D$4,IF('New Lease Yearly'!$H$4="Quarterly",J960*('New Lease Yearly'!$D$4/4),J960*'New Lease Yearly'!$D$4/12))&gt;0,IF('New Lease Yearly'!$H$4="Yearly",J960*'New Lease Yearly'!$D$4,IF('New Lease Yearly'!$H$4="Quarterly",J960*('New Lease Yearly'!$D$4/4),J960*'New Lease Yearly'!$D$4/12)),-L960-J960)</f>
        <v>0</v>
      </c>
      <c r="L960" s="47">
        <f t="shared" si="148"/>
        <v>0</v>
      </c>
      <c r="M960" s="47">
        <f t="shared" si="149"/>
        <v>0</v>
      </c>
      <c r="N960" s="57"/>
      <c r="O960" s="38">
        <v>237</v>
      </c>
      <c r="P960" s="58">
        <f t="shared" si="153"/>
        <v>388255</v>
      </c>
      <c r="Q960" s="47">
        <f t="shared" si="154"/>
        <v>0</v>
      </c>
      <c r="R960" s="47">
        <f>IF(S959&lt;1,0,-'New Lease Yearly'!$K$4/'New Lease Yearly'!$L$4)</f>
        <v>0</v>
      </c>
      <c r="S960" s="47">
        <f t="shared" si="150"/>
        <v>0</v>
      </c>
      <c r="AE960"/>
      <c r="AF960" s="6"/>
    </row>
    <row r="961" spans="1:32" x14ac:dyDescent="0.25">
      <c r="A961" s="53">
        <f t="shared" si="151"/>
        <v>945</v>
      </c>
      <c r="B961" s="29">
        <f t="shared" si="145"/>
        <v>0</v>
      </c>
      <c r="C961" s="9" t="str">
        <f>IF(D961=0,"-",IF('New Lease Yearly'!$H$4="Yearly",EDATE(C960,12),IF('New Lease Yearly'!$H$4="Quarterly",EDATE(C960,3),EDATE(C960,1))))</f>
        <v>-</v>
      </c>
      <c r="D961" s="54">
        <f>IF(A961&gt;'New Lease Yearly'!$E$4,0,'New Lease Yearly'!$G$4)*((1+$M$4)^(((((IF($H$4="Yearly",ROUNDDOWN(IF(A961-($N$4)&lt;0,0,((A961-($N$4)/(($N$4))))/($N$4)),0),IF($H$4="Monthly",ROUNDDOWN(IF(A961-($N$4*12)&lt;0,0,((A961-(12*$N$4)/((12*$N$4))))/($N$4*12)),0),ROUNDDOWN(IF(A961-($N$4*4)&lt;0,0,((A961-(4*$N$4)/((4*$N$4))))/($N$4*4)),0)))))))))+(IF(A961=$E$4,$J$4,0))</f>
        <v>0</v>
      </c>
      <c r="E961" s="49">
        <f>IF(D961=0,0,1/((1+IF('New Lease Yearly'!$H$4="Yearly",'New Lease Yearly'!$D$4,IF('New Lease Yearly'!$H$4="Quarterly",'New Lease Yearly'!$D$4/4,'New Lease Yearly'!$D$4/12)))^IF($E$17=1,A960,A961)))</f>
        <v>0</v>
      </c>
      <c r="F961" s="55">
        <f t="shared" si="146"/>
        <v>0</v>
      </c>
      <c r="G961" s="56"/>
      <c r="H961" s="38">
        <f t="shared" si="152"/>
        <v>945</v>
      </c>
      <c r="I961" s="9" t="str">
        <f t="shared" si="147"/>
        <v>-</v>
      </c>
      <c r="J961" s="47">
        <f>IF(H961&gt;'New Lease Yearly'!$E$4,0,M960)</f>
        <v>0</v>
      </c>
      <c r="K961" s="47">
        <f>IF(IF('New Lease Yearly'!$H$4="Yearly",J961*'New Lease Yearly'!$D$4,IF('New Lease Yearly'!$H$4="Quarterly",J961*('New Lease Yearly'!$D$4/4),J961*'New Lease Yearly'!$D$4/12))&gt;0,IF('New Lease Yearly'!$H$4="Yearly",J961*'New Lease Yearly'!$D$4,IF('New Lease Yearly'!$H$4="Quarterly",J961*('New Lease Yearly'!$D$4/4),J961*'New Lease Yearly'!$D$4/12)),-L961-J961)</f>
        <v>0</v>
      </c>
      <c r="L961" s="47">
        <f t="shared" si="148"/>
        <v>0</v>
      </c>
      <c r="M961" s="47">
        <f t="shared" si="149"/>
        <v>0</v>
      </c>
      <c r="N961" s="57"/>
      <c r="O961" s="38">
        <v>237</v>
      </c>
      <c r="P961" s="58">
        <f t="shared" si="153"/>
        <v>388620</v>
      </c>
      <c r="Q961" s="47">
        <f t="shared" si="154"/>
        <v>0</v>
      </c>
      <c r="R961" s="47">
        <f>IF(S960&lt;1,0,-'New Lease Yearly'!$K$4/'New Lease Yearly'!$L$4)</f>
        <v>0</v>
      </c>
      <c r="S961" s="47">
        <f t="shared" si="150"/>
        <v>0</v>
      </c>
      <c r="AE961"/>
      <c r="AF961" s="6"/>
    </row>
    <row r="962" spans="1:32" x14ac:dyDescent="0.25">
      <c r="A962" s="53">
        <f t="shared" si="151"/>
        <v>946</v>
      </c>
      <c r="B962" s="29">
        <f t="shared" si="145"/>
        <v>0</v>
      </c>
      <c r="C962" s="9" t="str">
        <f>IF(D962=0,"-",IF('New Lease Yearly'!$H$4="Yearly",EDATE(C961,12),IF('New Lease Yearly'!$H$4="Quarterly",EDATE(C961,3),EDATE(C961,1))))</f>
        <v>-</v>
      </c>
      <c r="D962" s="54">
        <f>IF(A962&gt;'New Lease Yearly'!$E$4,0,'New Lease Yearly'!$G$4)*((1+$M$4)^(((((IF($H$4="Yearly",ROUNDDOWN(IF(A962-($N$4)&lt;0,0,((A962-($N$4)/(($N$4))))/($N$4)),0),IF($H$4="Monthly",ROUNDDOWN(IF(A962-($N$4*12)&lt;0,0,((A962-(12*$N$4)/((12*$N$4))))/($N$4*12)),0),ROUNDDOWN(IF(A962-($N$4*4)&lt;0,0,((A962-(4*$N$4)/((4*$N$4))))/($N$4*4)),0)))))))))+(IF(A962=$E$4,$J$4,0))</f>
        <v>0</v>
      </c>
      <c r="E962" s="49">
        <f>IF(D962=0,0,1/((1+IF('New Lease Yearly'!$H$4="Yearly",'New Lease Yearly'!$D$4,IF('New Lease Yearly'!$H$4="Quarterly",'New Lease Yearly'!$D$4/4,'New Lease Yearly'!$D$4/12)))^IF($E$17=1,A961,A962)))</f>
        <v>0</v>
      </c>
      <c r="F962" s="55">
        <f t="shared" si="146"/>
        <v>0</v>
      </c>
      <c r="G962" s="56"/>
      <c r="H962" s="38">
        <f t="shared" si="152"/>
        <v>946</v>
      </c>
      <c r="I962" s="9" t="str">
        <f t="shared" si="147"/>
        <v>-</v>
      </c>
      <c r="J962" s="47">
        <f>IF(H962&gt;'New Lease Yearly'!$E$4,0,M961)</f>
        <v>0</v>
      </c>
      <c r="K962" s="47">
        <f>IF(IF('New Lease Yearly'!$H$4="Yearly",J962*'New Lease Yearly'!$D$4,IF('New Lease Yearly'!$H$4="Quarterly",J962*('New Lease Yearly'!$D$4/4),J962*'New Lease Yearly'!$D$4/12))&gt;0,IF('New Lease Yearly'!$H$4="Yearly",J962*'New Lease Yearly'!$D$4,IF('New Lease Yearly'!$H$4="Quarterly",J962*('New Lease Yearly'!$D$4/4),J962*'New Lease Yearly'!$D$4/12)),-L962-J962)</f>
        <v>0</v>
      </c>
      <c r="L962" s="47">
        <f t="shared" si="148"/>
        <v>0</v>
      </c>
      <c r="M962" s="47">
        <f t="shared" si="149"/>
        <v>0</v>
      </c>
      <c r="N962" s="57"/>
      <c r="O962" s="38">
        <v>237</v>
      </c>
      <c r="P962" s="58">
        <f t="shared" si="153"/>
        <v>388986</v>
      </c>
      <c r="Q962" s="47">
        <f t="shared" si="154"/>
        <v>0</v>
      </c>
      <c r="R962" s="47">
        <f>IF(S961&lt;1,0,-'New Lease Yearly'!$K$4/'New Lease Yearly'!$L$4)</f>
        <v>0</v>
      </c>
      <c r="S962" s="47">
        <f t="shared" si="150"/>
        <v>0</v>
      </c>
      <c r="AE962"/>
      <c r="AF962" s="6"/>
    </row>
    <row r="963" spans="1:32" x14ac:dyDescent="0.25">
      <c r="A963" s="53">
        <f t="shared" si="151"/>
        <v>947</v>
      </c>
      <c r="B963" s="29">
        <f t="shared" si="145"/>
        <v>0</v>
      </c>
      <c r="C963" s="9" t="str">
        <f>IF(D963=0,"-",IF('New Lease Yearly'!$H$4="Yearly",EDATE(C962,12),IF('New Lease Yearly'!$H$4="Quarterly",EDATE(C962,3),EDATE(C962,1))))</f>
        <v>-</v>
      </c>
      <c r="D963" s="54">
        <f>IF(A963&gt;'New Lease Yearly'!$E$4,0,'New Lease Yearly'!$G$4)*((1+$M$4)^(((((IF($H$4="Yearly",ROUNDDOWN(IF(A963-($N$4)&lt;0,0,((A963-($N$4)/(($N$4))))/($N$4)),0),IF($H$4="Monthly",ROUNDDOWN(IF(A963-($N$4*12)&lt;0,0,((A963-(12*$N$4)/((12*$N$4))))/($N$4*12)),0),ROUNDDOWN(IF(A963-($N$4*4)&lt;0,0,((A963-(4*$N$4)/((4*$N$4))))/($N$4*4)),0)))))))))+(IF(A963=$E$4,$J$4,0))</f>
        <v>0</v>
      </c>
      <c r="E963" s="49">
        <f>IF(D963=0,0,1/((1+IF('New Lease Yearly'!$H$4="Yearly",'New Lease Yearly'!$D$4,IF('New Lease Yearly'!$H$4="Quarterly",'New Lease Yearly'!$D$4/4,'New Lease Yearly'!$D$4/12)))^IF($E$17=1,A962,A963)))</f>
        <v>0</v>
      </c>
      <c r="F963" s="55">
        <f t="shared" si="146"/>
        <v>0</v>
      </c>
      <c r="G963" s="56"/>
      <c r="H963" s="38">
        <f t="shared" si="152"/>
        <v>947</v>
      </c>
      <c r="I963" s="9" t="str">
        <f t="shared" si="147"/>
        <v>-</v>
      </c>
      <c r="J963" s="47">
        <f>IF(H963&gt;'New Lease Yearly'!$E$4,0,M962)</f>
        <v>0</v>
      </c>
      <c r="K963" s="47">
        <f>IF(IF('New Lease Yearly'!$H$4="Yearly",J963*'New Lease Yearly'!$D$4,IF('New Lease Yearly'!$H$4="Quarterly",J963*('New Lease Yearly'!$D$4/4),J963*'New Lease Yearly'!$D$4/12))&gt;0,IF('New Lease Yearly'!$H$4="Yearly",J963*'New Lease Yearly'!$D$4,IF('New Lease Yearly'!$H$4="Quarterly",J963*('New Lease Yearly'!$D$4/4),J963*'New Lease Yearly'!$D$4/12)),-L963-J963)</f>
        <v>0</v>
      </c>
      <c r="L963" s="47">
        <f t="shared" si="148"/>
        <v>0</v>
      </c>
      <c r="M963" s="47">
        <f t="shared" si="149"/>
        <v>0</v>
      </c>
      <c r="N963" s="57"/>
      <c r="O963" s="38">
        <v>237</v>
      </c>
      <c r="P963" s="58">
        <f t="shared" si="153"/>
        <v>389351</v>
      </c>
      <c r="Q963" s="47">
        <f t="shared" si="154"/>
        <v>0</v>
      </c>
      <c r="R963" s="47">
        <f>IF(S962&lt;1,0,-'New Lease Yearly'!$K$4/'New Lease Yearly'!$L$4)</f>
        <v>0</v>
      </c>
      <c r="S963" s="47">
        <f t="shared" si="150"/>
        <v>0</v>
      </c>
      <c r="AE963"/>
      <c r="AF963" s="6"/>
    </row>
    <row r="964" spans="1:32" x14ac:dyDescent="0.25">
      <c r="A964" s="53">
        <f t="shared" si="151"/>
        <v>948</v>
      </c>
      <c r="B964" s="29">
        <f t="shared" si="145"/>
        <v>0</v>
      </c>
      <c r="C964" s="9" t="str">
        <f>IF(D964=0,"-",IF('New Lease Yearly'!$H$4="Yearly",EDATE(C963,12),IF('New Lease Yearly'!$H$4="Quarterly",EDATE(C963,3),EDATE(C963,1))))</f>
        <v>-</v>
      </c>
      <c r="D964" s="54">
        <f>IF(A964&gt;'New Lease Yearly'!$E$4,0,'New Lease Yearly'!$G$4)*((1+$M$4)^(((((IF($H$4="Yearly",ROUNDDOWN(IF(A964-($N$4)&lt;0,0,((A964-($N$4)/(($N$4))))/($N$4)),0),IF($H$4="Monthly",ROUNDDOWN(IF(A964-($N$4*12)&lt;0,0,((A964-(12*$N$4)/((12*$N$4))))/($N$4*12)),0),ROUNDDOWN(IF(A964-($N$4*4)&lt;0,0,((A964-(4*$N$4)/((4*$N$4))))/($N$4*4)),0)))))))))+(IF(A964=$E$4,$J$4,0))</f>
        <v>0</v>
      </c>
      <c r="E964" s="49">
        <f>IF(D964=0,0,1/((1+IF('New Lease Yearly'!$H$4="Yearly",'New Lease Yearly'!$D$4,IF('New Lease Yearly'!$H$4="Quarterly",'New Lease Yearly'!$D$4/4,'New Lease Yearly'!$D$4/12)))^IF($E$17=1,A963,A964)))</f>
        <v>0</v>
      </c>
      <c r="F964" s="55">
        <f t="shared" si="146"/>
        <v>0</v>
      </c>
      <c r="G964" s="56"/>
      <c r="H964" s="38">
        <f t="shared" si="152"/>
        <v>948</v>
      </c>
      <c r="I964" s="9" t="str">
        <f t="shared" si="147"/>
        <v>-</v>
      </c>
      <c r="J964" s="47">
        <f>IF(H964&gt;'New Lease Yearly'!$E$4,0,M963)</f>
        <v>0</v>
      </c>
      <c r="K964" s="47">
        <f>IF(IF('New Lease Yearly'!$H$4="Yearly",J964*'New Lease Yearly'!$D$4,IF('New Lease Yearly'!$H$4="Quarterly",J964*('New Lease Yearly'!$D$4/4),J964*'New Lease Yearly'!$D$4/12))&gt;0,IF('New Lease Yearly'!$H$4="Yearly",J964*'New Lease Yearly'!$D$4,IF('New Lease Yearly'!$H$4="Quarterly",J964*('New Lease Yearly'!$D$4/4),J964*'New Lease Yearly'!$D$4/12)),-L964-J964)</f>
        <v>0</v>
      </c>
      <c r="L964" s="47">
        <f t="shared" si="148"/>
        <v>0</v>
      </c>
      <c r="M964" s="47">
        <f t="shared" si="149"/>
        <v>0</v>
      </c>
      <c r="N964" s="57"/>
      <c r="O964" s="38">
        <v>237</v>
      </c>
      <c r="P964" s="58">
        <f t="shared" si="153"/>
        <v>389716</v>
      </c>
      <c r="Q964" s="47">
        <f t="shared" si="154"/>
        <v>0</v>
      </c>
      <c r="R964" s="47">
        <f>IF(S963&lt;1,0,-'New Lease Yearly'!$K$4/'New Lease Yearly'!$L$4)</f>
        <v>0</v>
      </c>
      <c r="S964" s="47">
        <f t="shared" si="150"/>
        <v>0</v>
      </c>
      <c r="AE964"/>
      <c r="AF964" s="6"/>
    </row>
    <row r="965" spans="1:32" x14ac:dyDescent="0.25">
      <c r="A965" s="53">
        <f t="shared" si="151"/>
        <v>949</v>
      </c>
      <c r="B965" s="29">
        <f t="shared" si="145"/>
        <v>0</v>
      </c>
      <c r="C965" s="9" t="str">
        <f>IF(D965=0,"-",IF('New Lease Yearly'!$H$4="Yearly",EDATE(C964,12),IF('New Lease Yearly'!$H$4="Quarterly",EDATE(C964,3),EDATE(C964,1))))</f>
        <v>-</v>
      </c>
      <c r="D965" s="54">
        <f>IF(A965&gt;'New Lease Yearly'!$E$4,0,'New Lease Yearly'!$G$4)*((1+$M$4)^(((((IF($H$4="Yearly",ROUNDDOWN(IF(A965-($N$4)&lt;0,0,((A965-($N$4)/(($N$4))))/($N$4)),0),IF($H$4="Monthly",ROUNDDOWN(IF(A965-($N$4*12)&lt;0,0,((A965-(12*$N$4)/((12*$N$4))))/($N$4*12)),0),ROUNDDOWN(IF(A965-($N$4*4)&lt;0,0,((A965-(4*$N$4)/((4*$N$4))))/($N$4*4)),0)))))))))+(IF(A965=$E$4,$J$4,0))</f>
        <v>0</v>
      </c>
      <c r="E965" s="49">
        <f>IF(D965=0,0,1/((1+IF('New Lease Yearly'!$H$4="Yearly",'New Lease Yearly'!$D$4,IF('New Lease Yearly'!$H$4="Quarterly",'New Lease Yearly'!$D$4/4,'New Lease Yearly'!$D$4/12)))^IF($E$17=1,A964,A965)))</f>
        <v>0</v>
      </c>
      <c r="F965" s="55">
        <f t="shared" si="146"/>
        <v>0</v>
      </c>
      <c r="G965" s="56"/>
      <c r="H965" s="38">
        <f t="shared" si="152"/>
        <v>949</v>
      </c>
      <c r="I965" s="9" t="str">
        <f t="shared" si="147"/>
        <v>-</v>
      </c>
      <c r="J965" s="47">
        <f>IF(H965&gt;'New Lease Yearly'!$E$4,0,M964)</f>
        <v>0</v>
      </c>
      <c r="K965" s="47">
        <f>IF(IF('New Lease Yearly'!$H$4="Yearly",J965*'New Lease Yearly'!$D$4,IF('New Lease Yearly'!$H$4="Quarterly",J965*('New Lease Yearly'!$D$4/4),J965*'New Lease Yearly'!$D$4/12))&gt;0,IF('New Lease Yearly'!$H$4="Yearly",J965*'New Lease Yearly'!$D$4,IF('New Lease Yearly'!$H$4="Quarterly",J965*('New Lease Yearly'!$D$4/4),J965*'New Lease Yearly'!$D$4/12)),-L965-J965)</f>
        <v>0</v>
      </c>
      <c r="L965" s="47">
        <f t="shared" si="148"/>
        <v>0</v>
      </c>
      <c r="M965" s="47">
        <f t="shared" si="149"/>
        <v>0</v>
      </c>
      <c r="N965" s="57"/>
      <c r="O965" s="38">
        <v>237</v>
      </c>
      <c r="P965" s="58">
        <f t="shared" si="153"/>
        <v>390081</v>
      </c>
      <c r="Q965" s="47">
        <f t="shared" si="154"/>
        <v>0</v>
      </c>
      <c r="R965" s="47">
        <f>IF(S964&lt;1,0,-'New Lease Yearly'!$K$4/'New Lease Yearly'!$L$4)</f>
        <v>0</v>
      </c>
      <c r="S965" s="47">
        <f t="shared" si="150"/>
        <v>0</v>
      </c>
      <c r="AE965"/>
      <c r="AF965" s="6"/>
    </row>
    <row r="966" spans="1:32" x14ac:dyDescent="0.25">
      <c r="A966" s="53">
        <f t="shared" si="151"/>
        <v>950</v>
      </c>
      <c r="B966" s="29">
        <f t="shared" si="145"/>
        <v>0</v>
      </c>
      <c r="C966" s="9" t="str">
        <f>IF(D966=0,"-",IF('New Lease Yearly'!$H$4="Yearly",EDATE(C965,12),IF('New Lease Yearly'!$H$4="Quarterly",EDATE(C965,3),EDATE(C965,1))))</f>
        <v>-</v>
      </c>
      <c r="D966" s="54">
        <f>IF(A966&gt;'New Lease Yearly'!$E$4,0,'New Lease Yearly'!$G$4)*((1+$M$4)^(((((IF($H$4="Yearly",ROUNDDOWN(IF(A966-($N$4)&lt;0,0,((A966-($N$4)/(($N$4))))/($N$4)),0),IF($H$4="Monthly",ROUNDDOWN(IF(A966-($N$4*12)&lt;0,0,((A966-(12*$N$4)/((12*$N$4))))/($N$4*12)),0),ROUNDDOWN(IF(A966-($N$4*4)&lt;0,0,((A966-(4*$N$4)/((4*$N$4))))/($N$4*4)),0)))))))))+(IF(A966=$E$4,$J$4,0))</f>
        <v>0</v>
      </c>
      <c r="E966" s="49">
        <f>IF(D966=0,0,1/((1+IF('New Lease Yearly'!$H$4="Yearly",'New Lease Yearly'!$D$4,IF('New Lease Yearly'!$H$4="Quarterly",'New Lease Yearly'!$D$4/4,'New Lease Yearly'!$D$4/12)))^IF($E$17=1,A965,A966)))</f>
        <v>0</v>
      </c>
      <c r="F966" s="55">
        <f t="shared" si="146"/>
        <v>0</v>
      </c>
      <c r="G966" s="56"/>
      <c r="H966" s="38">
        <f t="shared" si="152"/>
        <v>950</v>
      </c>
      <c r="I966" s="9" t="str">
        <f t="shared" si="147"/>
        <v>-</v>
      </c>
      <c r="J966" s="47">
        <f>IF(H966&gt;'New Lease Yearly'!$E$4,0,M965)</f>
        <v>0</v>
      </c>
      <c r="K966" s="47">
        <f>IF(IF('New Lease Yearly'!$H$4="Yearly",J966*'New Lease Yearly'!$D$4,IF('New Lease Yearly'!$H$4="Quarterly",J966*('New Lease Yearly'!$D$4/4),J966*'New Lease Yearly'!$D$4/12))&gt;0,IF('New Lease Yearly'!$H$4="Yearly",J966*'New Lease Yearly'!$D$4,IF('New Lease Yearly'!$H$4="Quarterly",J966*('New Lease Yearly'!$D$4/4),J966*'New Lease Yearly'!$D$4/12)),-L966-J966)</f>
        <v>0</v>
      </c>
      <c r="L966" s="47">
        <f t="shared" si="148"/>
        <v>0</v>
      </c>
      <c r="M966" s="47">
        <f t="shared" si="149"/>
        <v>0</v>
      </c>
      <c r="N966" s="57"/>
      <c r="O966" s="38">
        <v>237</v>
      </c>
      <c r="P966" s="58">
        <f t="shared" si="153"/>
        <v>390447</v>
      </c>
      <c r="Q966" s="47">
        <f t="shared" si="154"/>
        <v>0</v>
      </c>
      <c r="R966" s="47">
        <f>IF(S965&lt;1,0,-'New Lease Yearly'!$K$4/'New Lease Yearly'!$L$4)</f>
        <v>0</v>
      </c>
      <c r="S966" s="47">
        <f t="shared" si="150"/>
        <v>0</v>
      </c>
      <c r="AE966"/>
      <c r="AF966" s="6"/>
    </row>
    <row r="967" spans="1:32" x14ac:dyDescent="0.25">
      <c r="A967" s="53">
        <f t="shared" si="151"/>
        <v>951</v>
      </c>
      <c r="B967" s="29">
        <f t="shared" si="145"/>
        <v>0</v>
      </c>
      <c r="C967" s="9" t="str">
        <f>IF(D967=0,"-",IF('New Lease Yearly'!$H$4="Yearly",EDATE(C966,12),IF('New Lease Yearly'!$H$4="Quarterly",EDATE(C966,3),EDATE(C966,1))))</f>
        <v>-</v>
      </c>
      <c r="D967" s="54">
        <f>IF(A967&gt;'New Lease Yearly'!$E$4,0,'New Lease Yearly'!$G$4)*((1+$M$4)^(((((IF($H$4="Yearly",ROUNDDOWN(IF(A967-($N$4)&lt;0,0,((A967-($N$4)/(($N$4))))/($N$4)),0),IF($H$4="Monthly",ROUNDDOWN(IF(A967-($N$4*12)&lt;0,0,((A967-(12*$N$4)/((12*$N$4))))/($N$4*12)),0),ROUNDDOWN(IF(A967-($N$4*4)&lt;0,0,((A967-(4*$N$4)/((4*$N$4))))/($N$4*4)),0)))))))))+(IF(A967=$E$4,$J$4,0))</f>
        <v>0</v>
      </c>
      <c r="E967" s="49">
        <f>IF(D967=0,0,1/((1+IF('New Lease Yearly'!$H$4="Yearly",'New Lease Yearly'!$D$4,IF('New Lease Yearly'!$H$4="Quarterly",'New Lease Yearly'!$D$4/4,'New Lease Yearly'!$D$4/12)))^IF($E$17=1,A966,A967)))</f>
        <v>0</v>
      </c>
      <c r="F967" s="55">
        <f t="shared" si="146"/>
        <v>0</v>
      </c>
      <c r="G967" s="56"/>
      <c r="H967" s="38">
        <f t="shared" si="152"/>
        <v>951</v>
      </c>
      <c r="I967" s="9" t="str">
        <f t="shared" si="147"/>
        <v>-</v>
      </c>
      <c r="J967" s="47">
        <f>IF(H967&gt;'New Lease Yearly'!$E$4,0,M966)</f>
        <v>0</v>
      </c>
      <c r="K967" s="47">
        <f>IF(IF('New Lease Yearly'!$H$4="Yearly",J967*'New Lease Yearly'!$D$4,IF('New Lease Yearly'!$H$4="Quarterly",J967*('New Lease Yearly'!$D$4/4),J967*'New Lease Yearly'!$D$4/12))&gt;0,IF('New Lease Yearly'!$H$4="Yearly",J967*'New Lease Yearly'!$D$4,IF('New Lease Yearly'!$H$4="Quarterly",J967*('New Lease Yearly'!$D$4/4),J967*'New Lease Yearly'!$D$4/12)),-L967-J967)</f>
        <v>0</v>
      </c>
      <c r="L967" s="47">
        <f t="shared" si="148"/>
        <v>0</v>
      </c>
      <c r="M967" s="47">
        <f t="shared" si="149"/>
        <v>0</v>
      </c>
      <c r="N967" s="57"/>
      <c r="O967" s="38">
        <v>237</v>
      </c>
      <c r="P967" s="58">
        <f t="shared" si="153"/>
        <v>390812</v>
      </c>
      <c r="Q967" s="47">
        <f t="shared" si="154"/>
        <v>0</v>
      </c>
      <c r="R967" s="47">
        <f>IF(S966&lt;1,0,-'New Lease Yearly'!$K$4/'New Lease Yearly'!$L$4)</f>
        <v>0</v>
      </c>
      <c r="S967" s="47">
        <f t="shared" si="150"/>
        <v>0</v>
      </c>
      <c r="AE967"/>
      <c r="AF967" s="6"/>
    </row>
    <row r="968" spans="1:32" x14ac:dyDescent="0.25">
      <c r="A968" s="53">
        <f t="shared" si="151"/>
        <v>952</v>
      </c>
      <c r="B968" s="29">
        <f t="shared" si="145"/>
        <v>0</v>
      </c>
      <c r="C968" s="9" t="str">
        <f>IF(D968=0,"-",IF('New Lease Yearly'!$H$4="Yearly",EDATE(C967,12),IF('New Lease Yearly'!$H$4="Quarterly",EDATE(C967,3),EDATE(C967,1))))</f>
        <v>-</v>
      </c>
      <c r="D968" s="54">
        <f>IF(A968&gt;'New Lease Yearly'!$E$4,0,'New Lease Yearly'!$G$4)*((1+$M$4)^(((((IF($H$4="Yearly",ROUNDDOWN(IF(A968-($N$4)&lt;0,0,((A968-($N$4)/(($N$4))))/($N$4)),0),IF($H$4="Monthly",ROUNDDOWN(IF(A968-($N$4*12)&lt;0,0,((A968-(12*$N$4)/((12*$N$4))))/($N$4*12)),0),ROUNDDOWN(IF(A968-($N$4*4)&lt;0,0,((A968-(4*$N$4)/((4*$N$4))))/($N$4*4)),0)))))))))+(IF(A968=$E$4,$J$4,0))</f>
        <v>0</v>
      </c>
      <c r="E968" s="49">
        <f>IF(D968=0,0,1/((1+IF('New Lease Yearly'!$H$4="Yearly",'New Lease Yearly'!$D$4,IF('New Lease Yearly'!$H$4="Quarterly",'New Lease Yearly'!$D$4/4,'New Lease Yearly'!$D$4/12)))^IF($E$17=1,A967,A968)))</f>
        <v>0</v>
      </c>
      <c r="F968" s="55">
        <f t="shared" si="146"/>
        <v>0</v>
      </c>
      <c r="G968" s="56"/>
      <c r="H968" s="38">
        <f t="shared" si="152"/>
        <v>952</v>
      </c>
      <c r="I968" s="9" t="str">
        <f t="shared" si="147"/>
        <v>-</v>
      </c>
      <c r="J968" s="47">
        <f>IF(H968&gt;'New Lease Yearly'!$E$4,0,M967)</f>
        <v>0</v>
      </c>
      <c r="K968" s="47">
        <f>IF(IF('New Lease Yearly'!$H$4="Yearly",J968*'New Lease Yearly'!$D$4,IF('New Lease Yearly'!$H$4="Quarterly",J968*('New Lease Yearly'!$D$4/4),J968*'New Lease Yearly'!$D$4/12))&gt;0,IF('New Lease Yearly'!$H$4="Yearly",J968*'New Lease Yearly'!$D$4,IF('New Lease Yearly'!$H$4="Quarterly",J968*('New Lease Yearly'!$D$4/4),J968*'New Lease Yearly'!$D$4/12)),-L968-J968)</f>
        <v>0</v>
      </c>
      <c r="L968" s="47">
        <f t="shared" si="148"/>
        <v>0</v>
      </c>
      <c r="M968" s="47">
        <f t="shared" si="149"/>
        <v>0</v>
      </c>
      <c r="N968" s="57"/>
      <c r="O968" s="38">
        <v>237</v>
      </c>
      <c r="P968" s="58">
        <f t="shared" si="153"/>
        <v>391177</v>
      </c>
      <c r="Q968" s="47">
        <f t="shared" si="154"/>
        <v>0</v>
      </c>
      <c r="R968" s="47">
        <f>IF(S967&lt;1,0,-'New Lease Yearly'!$K$4/'New Lease Yearly'!$L$4)</f>
        <v>0</v>
      </c>
      <c r="S968" s="47">
        <f t="shared" si="150"/>
        <v>0</v>
      </c>
      <c r="AE968"/>
      <c r="AF968" s="6"/>
    </row>
    <row r="969" spans="1:32" x14ac:dyDescent="0.25">
      <c r="A969" s="53">
        <f t="shared" si="151"/>
        <v>953</v>
      </c>
      <c r="B969" s="29">
        <f t="shared" si="145"/>
        <v>0</v>
      </c>
      <c r="C969" s="9" t="str">
        <f>IF(D969=0,"-",IF('New Lease Yearly'!$H$4="Yearly",EDATE(C968,12),IF('New Lease Yearly'!$H$4="Quarterly",EDATE(C968,3),EDATE(C968,1))))</f>
        <v>-</v>
      </c>
      <c r="D969" s="54">
        <f>IF(A969&gt;'New Lease Yearly'!$E$4,0,'New Lease Yearly'!$G$4)*((1+$M$4)^(((((IF($H$4="Yearly",ROUNDDOWN(IF(A969-($N$4)&lt;0,0,((A969-($N$4)/(($N$4))))/($N$4)),0),IF($H$4="Monthly",ROUNDDOWN(IF(A969-($N$4*12)&lt;0,0,((A969-(12*$N$4)/((12*$N$4))))/($N$4*12)),0),ROUNDDOWN(IF(A969-($N$4*4)&lt;0,0,((A969-(4*$N$4)/((4*$N$4))))/($N$4*4)),0)))))))))+(IF(A969=$E$4,$J$4,0))</f>
        <v>0</v>
      </c>
      <c r="E969" s="49">
        <f>IF(D969=0,0,1/((1+IF('New Lease Yearly'!$H$4="Yearly",'New Lease Yearly'!$D$4,IF('New Lease Yearly'!$H$4="Quarterly",'New Lease Yearly'!$D$4/4,'New Lease Yearly'!$D$4/12)))^IF($E$17=1,A968,A969)))</f>
        <v>0</v>
      </c>
      <c r="F969" s="55">
        <f t="shared" si="146"/>
        <v>0</v>
      </c>
      <c r="G969" s="56"/>
      <c r="H969" s="38">
        <f t="shared" si="152"/>
        <v>953</v>
      </c>
      <c r="I969" s="9" t="str">
        <f t="shared" si="147"/>
        <v>-</v>
      </c>
      <c r="J969" s="47">
        <f>IF(H969&gt;'New Lease Yearly'!$E$4,0,M968)</f>
        <v>0</v>
      </c>
      <c r="K969" s="47">
        <f>IF(IF('New Lease Yearly'!$H$4="Yearly",J969*'New Lease Yearly'!$D$4,IF('New Lease Yearly'!$H$4="Quarterly",J969*('New Lease Yearly'!$D$4/4),J969*'New Lease Yearly'!$D$4/12))&gt;0,IF('New Lease Yearly'!$H$4="Yearly",J969*'New Lease Yearly'!$D$4,IF('New Lease Yearly'!$H$4="Quarterly",J969*('New Lease Yearly'!$D$4/4),J969*'New Lease Yearly'!$D$4/12)),-L969-J969)</f>
        <v>0</v>
      </c>
      <c r="L969" s="47">
        <f t="shared" si="148"/>
        <v>0</v>
      </c>
      <c r="M969" s="47">
        <f t="shared" si="149"/>
        <v>0</v>
      </c>
      <c r="N969" s="57"/>
      <c r="O969" s="38">
        <v>237</v>
      </c>
      <c r="P969" s="58">
        <f t="shared" si="153"/>
        <v>391542</v>
      </c>
      <c r="Q969" s="47">
        <f t="shared" si="154"/>
        <v>0</v>
      </c>
      <c r="R969" s="47">
        <f>IF(S968&lt;1,0,-'New Lease Yearly'!$K$4/'New Lease Yearly'!$L$4)</f>
        <v>0</v>
      </c>
      <c r="S969" s="47">
        <f t="shared" si="150"/>
        <v>0</v>
      </c>
      <c r="AE969"/>
      <c r="AF969" s="6"/>
    </row>
    <row r="970" spans="1:32" x14ac:dyDescent="0.25">
      <c r="A970" s="53">
        <f t="shared" si="151"/>
        <v>954</v>
      </c>
      <c r="B970" s="29">
        <f t="shared" si="145"/>
        <v>0</v>
      </c>
      <c r="C970" s="9" t="str">
        <f>IF(D970=0,"-",IF('New Lease Yearly'!$H$4="Yearly",EDATE(C969,12),IF('New Lease Yearly'!$H$4="Quarterly",EDATE(C969,3),EDATE(C969,1))))</f>
        <v>-</v>
      </c>
      <c r="D970" s="54">
        <f>IF(A970&gt;'New Lease Yearly'!$E$4,0,'New Lease Yearly'!$G$4)*((1+$M$4)^(((((IF($H$4="Yearly",ROUNDDOWN(IF(A970-($N$4)&lt;0,0,((A970-($N$4)/(($N$4))))/($N$4)),0),IF($H$4="Monthly",ROUNDDOWN(IF(A970-($N$4*12)&lt;0,0,((A970-(12*$N$4)/((12*$N$4))))/($N$4*12)),0),ROUNDDOWN(IF(A970-($N$4*4)&lt;0,0,((A970-(4*$N$4)/((4*$N$4))))/($N$4*4)),0)))))))))+(IF(A970=$E$4,$J$4,0))</f>
        <v>0</v>
      </c>
      <c r="E970" s="49">
        <f>IF(D970=0,0,1/((1+IF('New Lease Yearly'!$H$4="Yearly",'New Lease Yearly'!$D$4,IF('New Lease Yearly'!$H$4="Quarterly",'New Lease Yearly'!$D$4/4,'New Lease Yearly'!$D$4/12)))^IF($E$17=1,A969,A970)))</f>
        <v>0</v>
      </c>
      <c r="F970" s="55">
        <f t="shared" si="146"/>
        <v>0</v>
      </c>
      <c r="G970" s="56"/>
      <c r="H970" s="38">
        <f t="shared" si="152"/>
        <v>954</v>
      </c>
      <c r="I970" s="9" t="str">
        <f t="shared" si="147"/>
        <v>-</v>
      </c>
      <c r="J970" s="47">
        <f>IF(H970&gt;'New Lease Yearly'!$E$4,0,M969)</f>
        <v>0</v>
      </c>
      <c r="K970" s="47">
        <f>IF(IF('New Lease Yearly'!$H$4="Yearly",J970*'New Lease Yearly'!$D$4,IF('New Lease Yearly'!$H$4="Quarterly",J970*('New Lease Yearly'!$D$4/4),J970*'New Lease Yearly'!$D$4/12))&gt;0,IF('New Lease Yearly'!$H$4="Yearly",J970*'New Lease Yearly'!$D$4,IF('New Lease Yearly'!$H$4="Quarterly",J970*('New Lease Yearly'!$D$4/4),J970*'New Lease Yearly'!$D$4/12)),-L970-J970)</f>
        <v>0</v>
      </c>
      <c r="L970" s="47">
        <f t="shared" si="148"/>
        <v>0</v>
      </c>
      <c r="M970" s="47">
        <f t="shared" si="149"/>
        <v>0</v>
      </c>
      <c r="N970" s="57"/>
      <c r="O970" s="38">
        <v>237</v>
      </c>
      <c r="P970" s="58">
        <f t="shared" si="153"/>
        <v>391908</v>
      </c>
      <c r="Q970" s="47">
        <f t="shared" si="154"/>
        <v>0</v>
      </c>
      <c r="R970" s="47">
        <f>IF(S969&lt;1,0,-'New Lease Yearly'!$K$4/'New Lease Yearly'!$L$4)</f>
        <v>0</v>
      </c>
      <c r="S970" s="47">
        <f t="shared" si="150"/>
        <v>0</v>
      </c>
      <c r="AE970"/>
      <c r="AF970" s="6"/>
    </row>
    <row r="971" spans="1:32" x14ac:dyDescent="0.25">
      <c r="A971" s="53">
        <f t="shared" si="151"/>
        <v>955</v>
      </c>
      <c r="B971" s="29">
        <f t="shared" si="145"/>
        <v>0</v>
      </c>
      <c r="C971" s="9" t="str">
        <f>IF(D971=0,"-",IF('New Lease Yearly'!$H$4="Yearly",EDATE(C970,12),IF('New Lease Yearly'!$H$4="Quarterly",EDATE(C970,3),EDATE(C970,1))))</f>
        <v>-</v>
      </c>
      <c r="D971" s="54">
        <f>IF(A971&gt;'New Lease Yearly'!$E$4,0,'New Lease Yearly'!$G$4)*((1+$M$4)^(((((IF($H$4="Yearly",ROUNDDOWN(IF(A971-($N$4)&lt;0,0,((A971-($N$4)/(($N$4))))/($N$4)),0),IF($H$4="Monthly",ROUNDDOWN(IF(A971-($N$4*12)&lt;0,0,((A971-(12*$N$4)/((12*$N$4))))/($N$4*12)),0),ROUNDDOWN(IF(A971-($N$4*4)&lt;0,0,((A971-(4*$N$4)/((4*$N$4))))/($N$4*4)),0)))))))))+(IF(A971=$E$4,$J$4,0))</f>
        <v>0</v>
      </c>
      <c r="E971" s="49">
        <f>IF(D971=0,0,1/((1+IF('New Lease Yearly'!$H$4="Yearly",'New Lease Yearly'!$D$4,IF('New Lease Yearly'!$H$4="Quarterly",'New Lease Yearly'!$D$4/4,'New Lease Yearly'!$D$4/12)))^IF($E$17=1,A970,A971)))</f>
        <v>0</v>
      </c>
      <c r="F971" s="55">
        <f t="shared" si="146"/>
        <v>0</v>
      </c>
      <c r="G971" s="56"/>
      <c r="H971" s="38">
        <f t="shared" si="152"/>
        <v>955</v>
      </c>
      <c r="I971" s="9" t="str">
        <f t="shared" si="147"/>
        <v>-</v>
      </c>
      <c r="J971" s="47">
        <f>IF(H971&gt;'New Lease Yearly'!$E$4,0,M970)</f>
        <v>0</v>
      </c>
      <c r="K971" s="47">
        <f>IF(IF('New Lease Yearly'!$H$4="Yearly",J971*'New Lease Yearly'!$D$4,IF('New Lease Yearly'!$H$4="Quarterly",J971*('New Lease Yearly'!$D$4/4),J971*'New Lease Yearly'!$D$4/12))&gt;0,IF('New Lease Yearly'!$H$4="Yearly",J971*'New Lease Yearly'!$D$4,IF('New Lease Yearly'!$H$4="Quarterly",J971*('New Lease Yearly'!$D$4/4),J971*'New Lease Yearly'!$D$4/12)),-L971-J971)</f>
        <v>0</v>
      </c>
      <c r="L971" s="47">
        <f t="shared" si="148"/>
        <v>0</v>
      </c>
      <c r="M971" s="47">
        <f t="shared" si="149"/>
        <v>0</v>
      </c>
      <c r="N971" s="57"/>
      <c r="O971" s="38">
        <v>237</v>
      </c>
      <c r="P971" s="58">
        <f t="shared" si="153"/>
        <v>392273</v>
      </c>
      <c r="Q971" s="47">
        <f t="shared" si="154"/>
        <v>0</v>
      </c>
      <c r="R971" s="47">
        <f>IF(S970&lt;1,0,-'New Lease Yearly'!$K$4/'New Lease Yearly'!$L$4)</f>
        <v>0</v>
      </c>
      <c r="S971" s="47">
        <f t="shared" si="150"/>
        <v>0</v>
      </c>
      <c r="AE971"/>
      <c r="AF971" s="6"/>
    </row>
    <row r="972" spans="1:32" x14ac:dyDescent="0.25">
      <c r="A972" s="53">
        <f t="shared" si="151"/>
        <v>956</v>
      </c>
      <c r="B972" s="29">
        <f t="shared" si="145"/>
        <v>0</v>
      </c>
      <c r="C972" s="9" t="str">
        <f>IF(D972=0,"-",IF('New Lease Yearly'!$H$4="Yearly",EDATE(C971,12),IF('New Lease Yearly'!$H$4="Quarterly",EDATE(C971,3),EDATE(C971,1))))</f>
        <v>-</v>
      </c>
      <c r="D972" s="54">
        <f>IF(A972&gt;'New Lease Yearly'!$E$4,0,'New Lease Yearly'!$G$4)*((1+$M$4)^(((((IF($H$4="Yearly",ROUNDDOWN(IF(A972-($N$4)&lt;0,0,((A972-($N$4)/(($N$4))))/($N$4)),0),IF($H$4="Monthly",ROUNDDOWN(IF(A972-($N$4*12)&lt;0,0,((A972-(12*$N$4)/((12*$N$4))))/($N$4*12)),0),ROUNDDOWN(IF(A972-($N$4*4)&lt;0,0,((A972-(4*$N$4)/((4*$N$4))))/($N$4*4)),0)))))))))+(IF(A972=$E$4,$J$4,0))</f>
        <v>0</v>
      </c>
      <c r="E972" s="49">
        <f>IF(D972=0,0,1/((1+IF('New Lease Yearly'!$H$4="Yearly",'New Lease Yearly'!$D$4,IF('New Lease Yearly'!$H$4="Quarterly",'New Lease Yearly'!$D$4/4,'New Lease Yearly'!$D$4/12)))^IF($E$17=1,A971,A972)))</f>
        <v>0</v>
      </c>
      <c r="F972" s="55">
        <f t="shared" si="146"/>
        <v>0</v>
      </c>
      <c r="G972" s="56"/>
      <c r="H972" s="38">
        <f t="shared" si="152"/>
        <v>956</v>
      </c>
      <c r="I972" s="9" t="str">
        <f t="shared" si="147"/>
        <v>-</v>
      </c>
      <c r="J972" s="47">
        <f>IF(H972&gt;'New Lease Yearly'!$E$4,0,M971)</f>
        <v>0</v>
      </c>
      <c r="K972" s="47">
        <f>IF(IF('New Lease Yearly'!$H$4="Yearly",J972*'New Lease Yearly'!$D$4,IF('New Lease Yearly'!$H$4="Quarterly",J972*('New Lease Yearly'!$D$4/4),J972*'New Lease Yearly'!$D$4/12))&gt;0,IF('New Lease Yearly'!$H$4="Yearly",J972*'New Lease Yearly'!$D$4,IF('New Lease Yearly'!$H$4="Quarterly",J972*('New Lease Yearly'!$D$4/4),J972*'New Lease Yearly'!$D$4/12)),-L972-J972)</f>
        <v>0</v>
      </c>
      <c r="L972" s="47">
        <f t="shared" si="148"/>
        <v>0</v>
      </c>
      <c r="M972" s="47">
        <f t="shared" si="149"/>
        <v>0</v>
      </c>
      <c r="N972" s="57"/>
      <c r="O972" s="38">
        <v>237</v>
      </c>
      <c r="P972" s="58">
        <f t="shared" si="153"/>
        <v>392638</v>
      </c>
      <c r="Q972" s="47">
        <f t="shared" si="154"/>
        <v>0</v>
      </c>
      <c r="R972" s="47">
        <f>IF(S971&lt;1,0,-'New Lease Yearly'!$K$4/'New Lease Yearly'!$L$4)</f>
        <v>0</v>
      </c>
      <c r="S972" s="47">
        <f t="shared" si="150"/>
        <v>0</v>
      </c>
      <c r="AE972"/>
      <c r="AF972" s="6"/>
    </row>
    <row r="973" spans="1:32" x14ac:dyDescent="0.25">
      <c r="A973" s="53">
        <f t="shared" si="151"/>
        <v>957</v>
      </c>
      <c r="B973" s="29">
        <f t="shared" si="145"/>
        <v>0</v>
      </c>
      <c r="C973" s="9" t="str">
        <f>IF(D973=0,"-",IF('New Lease Yearly'!$H$4="Yearly",EDATE(C972,12),IF('New Lease Yearly'!$H$4="Quarterly",EDATE(C972,3),EDATE(C972,1))))</f>
        <v>-</v>
      </c>
      <c r="D973" s="54">
        <f>IF(A973&gt;'New Lease Yearly'!$E$4,0,'New Lease Yearly'!$G$4)*((1+$M$4)^(((((IF($H$4="Yearly",ROUNDDOWN(IF(A973-($N$4)&lt;0,0,((A973-($N$4)/(($N$4))))/($N$4)),0),IF($H$4="Monthly",ROUNDDOWN(IF(A973-($N$4*12)&lt;0,0,((A973-(12*$N$4)/((12*$N$4))))/($N$4*12)),0),ROUNDDOWN(IF(A973-($N$4*4)&lt;0,0,((A973-(4*$N$4)/((4*$N$4))))/($N$4*4)),0)))))))))+(IF(A973=$E$4,$J$4,0))</f>
        <v>0</v>
      </c>
      <c r="E973" s="49">
        <f>IF(D973=0,0,1/((1+IF('New Lease Yearly'!$H$4="Yearly",'New Lease Yearly'!$D$4,IF('New Lease Yearly'!$H$4="Quarterly",'New Lease Yearly'!$D$4/4,'New Lease Yearly'!$D$4/12)))^IF($E$17=1,A972,A973)))</f>
        <v>0</v>
      </c>
      <c r="F973" s="55">
        <f t="shared" si="146"/>
        <v>0</v>
      </c>
      <c r="G973" s="56"/>
      <c r="H973" s="38">
        <f t="shared" si="152"/>
        <v>957</v>
      </c>
      <c r="I973" s="9" t="str">
        <f t="shared" si="147"/>
        <v>-</v>
      </c>
      <c r="J973" s="47">
        <f>IF(H973&gt;'New Lease Yearly'!$E$4,0,M972)</f>
        <v>0</v>
      </c>
      <c r="K973" s="47">
        <f>IF(IF('New Lease Yearly'!$H$4="Yearly",J973*'New Lease Yearly'!$D$4,IF('New Lease Yearly'!$H$4="Quarterly",J973*('New Lease Yearly'!$D$4/4),J973*'New Lease Yearly'!$D$4/12))&gt;0,IF('New Lease Yearly'!$H$4="Yearly",J973*'New Lease Yearly'!$D$4,IF('New Lease Yearly'!$H$4="Quarterly",J973*('New Lease Yearly'!$D$4/4),J973*'New Lease Yearly'!$D$4/12)),-L973-J973)</f>
        <v>0</v>
      </c>
      <c r="L973" s="47">
        <f t="shared" si="148"/>
        <v>0</v>
      </c>
      <c r="M973" s="47">
        <f t="shared" si="149"/>
        <v>0</v>
      </c>
      <c r="N973" s="57"/>
      <c r="O973" s="38">
        <v>237</v>
      </c>
      <c r="P973" s="58">
        <f t="shared" si="153"/>
        <v>393003</v>
      </c>
      <c r="Q973" s="47">
        <f t="shared" si="154"/>
        <v>0</v>
      </c>
      <c r="R973" s="47">
        <f>IF(S972&lt;1,0,-'New Lease Yearly'!$K$4/'New Lease Yearly'!$L$4)</f>
        <v>0</v>
      </c>
      <c r="S973" s="47">
        <f t="shared" si="150"/>
        <v>0</v>
      </c>
      <c r="AE973"/>
      <c r="AF973" s="6"/>
    </row>
    <row r="974" spans="1:32" x14ac:dyDescent="0.25">
      <c r="A974" s="53">
        <f t="shared" si="151"/>
        <v>958</v>
      </c>
      <c r="B974" s="29">
        <f t="shared" si="145"/>
        <v>0</v>
      </c>
      <c r="C974" s="9" t="str">
        <f>IF(D974=0,"-",IF('New Lease Yearly'!$H$4="Yearly",EDATE(C973,12),IF('New Lease Yearly'!$H$4="Quarterly",EDATE(C973,3),EDATE(C973,1))))</f>
        <v>-</v>
      </c>
      <c r="D974" s="54">
        <f>IF(A974&gt;'New Lease Yearly'!$E$4,0,'New Lease Yearly'!$G$4)*((1+$M$4)^(((((IF($H$4="Yearly",ROUNDDOWN(IF(A974-($N$4)&lt;0,0,((A974-($N$4)/(($N$4))))/($N$4)),0),IF($H$4="Monthly",ROUNDDOWN(IF(A974-($N$4*12)&lt;0,0,((A974-(12*$N$4)/((12*$N$4))))/($N$4*12)),0),ROUNDDOWN(IF(A974-($N$4*4)&lt;0,0,((A974-(4*$N$4)/((4*$N$4))))/($N$4*4)),0)))))))))+(IF(A974=$E$4,$J$4,0))</f>
        <v>0</v>
      </c>
      <c r="E974" s="49">
        <f>IF(D974=0,0,1/((1+IF('New Lease Yearly'!$H$4="Yearly",'New Lease Yearly'!$D$4,IF('New Lease Yearly'!$H$4="Quarterly",'New Lease Yearly'!$D$4/4,'New Lease Yearly'!$D$4/12)))^IF($E$17=1,A973,A974)))</f>
        <v>0</v>
      </c>
      <c r="F974" s="55">
        <f t="shared" si="146"/>
        <v>0</v>
      </c>
      <c r="G974" s="56"/>
      <c r="H974" s="38">
        <f t="shared" si="152"/>
        <v>958</v>
      </c>
      <c r="I974" s="9" t="str">
        <f t="shared" si="147"/>
        <v>-</v>
      </c>
      <c r="J974" s="47">
        <f>IF(H974&gt;'New Lease Yearly'!$E$4,0,M973)</f>
        <v>0</v>
      </c>
      <c r="K974" s="47">
        <f>IF(IF('New Lease Yearly'!$H$4="Yearly",J974*'New Lease Yearly'!$D$4,IF('New Lease Yearly'!$H$4="Quarterly",J974*('New Lease Yearly'!$D$4/4),J974*'New Lease Yearly'!$D$4/12))&gt;0,IF('New Lease Yearly'!$H$4="Yearly",J974*'New Lease Yearly'!$D$4,IF('New Lease Yearly'!$H$4="Quarterly",J974*('New Lease Yearly'!$D$4/4),J974*'New Lease Yearly'!$D$4/12)),-L974-J974)</f>
        <v>0</v>
      </c>
      <c r="L974" s="47">
        <f t="shared" si="148"/>
        <v>0</v>
      </c>
      <c r="M974" s="47">
        <f t="shared" si="149"/>
        <v>0</v>
      </c>
      <c r="N974" s="57"/>
      <c r="O974" s="38">
        <v>237</v>
      </c>
      <c r="P974" s="58">
        <f t="shared" si="153"/>
        <v>393369</v>
      </c>
      <c r="Q974" s="47">
        <f t="shared" si="154"/>
        <v>0</v>
      </c>
      <c r="R974" s="47">
        <f>IF(S973&lt;1,0,-'New Lease Yearly'!$K$4/'New Lease Yearly'!$L$4)</f>
        <v>0</v>
      </c>
      <c r="S974" s="47">
        <f t="shared" si="150"/>
        <v>0</v>
      </c>
      <c r="AE974"/>
      <c r="AF974" s="6"/>
    </row>
    <row r="975" spans="1:32" x14ac:dyDescent="0.25">
      <c r="A975" s="53">
        <f t="shared" si="151"/>
        <v>959</v>
      </c>
      <c r="B975" s="29">
        <f t="shared" si="145"/>
        <v>0</v>
      </c>
      <c r="C975" s="9" t="str">
        <f>IF(D975=0,"-",IF('New Lease Yearly'!$H$4="Yearly",EDATE(C974,12),IF('New Lease Yearly'!$H$4="Quarterly",EDATE(C974,3),EDATE(C974,1))))</f>
        <v>-</v>
      </c>
      <c r="D975" s="54">
        <f>IF(A975&gt;'New Lease Yearly'!$E$4,0,'New Lease Yearly'!$G$4)*((1+$M$4)^(((((IF($H$4="Yearly",ROUNDDOWN(IF(A975-($N$4)&lt;0,0,((A975-($N$4)/(($N$4))))/($N$4)),0),IF($H$4="Monthly",ROUNDDOWN(IF(A975-($N$4*12)&lt;0,0,((A975-(12*$N$4)/((12*$N$4))))/($N$4*12)),0),ROUNDDOWN(IF(A975-($N$4*4)&lt;0,0,((A975-(4*$N$4)/((4*$N$4))))/($N$4*4)),0)))))))))+(IF(A975=$E$4,$J$4,0))</f>
        <v>0</v>
      </c>
      <c r="E975" s="49">
        <f>IF(D975=0,0,1/((1+IF('New Lease Yearly'!$H$4="Yearly",'New Lease Yearly'!$D$4,IF('New Lease Yearly'!$H$4="Quarterly",'New Lease Yearly'!$D$4/4,'New Lease Yearly'!$D$4/12)))^IF($E$17=1,A974,A975)))</f>
        <v>0</v>
      </c>
      <c r="F975" s="55">
        <f t="shared" si="146"/>
        <v>0</v>
      </c>
      <c r="G975" s="56"/>
      <c r="H975" s="38">
        <f t="shared" si="152"/>
        <v>959</v>
      </c>
      <c r="I975" s="9" t="str">
        <f t="shared" si="147"/>
        <v>-</v>
      </c>
      <c r="J975" s="47">
        <f>IF(H975&gt;'New Lease Yearly'!$E$4,0,M974)</f>
        <v>0</v>
      </c>
      <c r="K975" s="47">
        <f>IF(IF('New Lease Yearly'!$H$4="Yearly",J975*'New Lease Yearly'!$D$4,IF('New Lease Yearly'!$H$4="Quarterly",J975*('New Lease Yearly'!$D$4/4),J975*'New Lease Yearly'!$D$4/12))&gt;0,IF('New Lease Yearly'!$H$4="Yearly",J975*'New Lease Yearly'!$D$4,IF('New Lease Yearly'!$H$4="Quarterly",J975*('New Lease Yearly'!$D$4/4),J975*'New Lease Yearly'!$D$4/12)),-L975-J975)</f>
        <v>0</v>
      </c>
      <c r="L975" s="47">
        <f t="shared" si="148"/>
        <v>0</v>
      </c>
      <c r="M975" s="47">
        <f t="shared" si="149"/>
        <v>0</v>
      </c>
      <c r="N975" s="57"/>
      <c r="O975" s="38">
        <v>237</v>
      </c>
      <c r="P975" s="58">
        <f t="shared" si="153"/>
        <v>393734</v>
      </c>
      <c r="Q975" s="47">
        <f t="shared" si="154"/>
        <v>0</v>
      </c>
      <c r="R975" s="47">
        <f>IF(S974&lt;1,0,-'New Lease Yearly'!$K$4/'New Lease Yearly'!$L$4)</f>
        <v>0</v>
      </c>
      <c r="S975" s="47">
        <f t="shared" si="150"/>
        <v>0</v>
      </c>
      <c r="AE975"/>
      <c r="AF975" s="6"/>
    </row>
    <row r="976" spans="1:32" x14ac:dyDescent="0.25">
      <c r="A976" s="53">
        <f t="shared" si="151"/>
        <v>960</v>
      </c>
      <c r="B976" s="29">
        <f t="shared" si="145"/>
        <v>0</v>
      </c>
      <c r="C976" s="9" t="str">
        <f>IF(D976=0,"-",IF('New Lease Yearly'!$H$4="Yearly",EDATE(C975,12),IF('New Lease Yearly'!$H$4="Quarterly",EDATE(C975,3),EDATE(C975,1))))</f>
        <v>-</v>
      </c>
      <c r="D976" s="54">
        <f>IF(A976&gt;'New Lease Yearly'!$E$4,0,'New Lease Yearly'!$G$4)*((1+$M$4)^(((((IF($H$4="Yearly",ROUNDDOWN(IF(A976-($N$4)&lt;0,0,((A976-($N$4)/(($N$4))))/($N$4)),0),IF($H$4="Monthly",ROUNDDOWN(IF(A976-($N$4*12)&lt;0,0,((A976-(12*$N$4)/((12*$N$4))))/($N$4*12)),0),ROUNDDOWN(IF(A976-($N$4*4)&lt;0,0,((A976-(4*$N$4)/((4*$N$4))))/($N$4*4)),0)))))))))+(IF(A976=$E$4,$J$4,0))</f>
        <v>0</v>
      </c>
      <c r="E976" s="49">
        <f>IF(D976=0,0,1/((1+IF('New Lease Yearly'!$H$4="Yearly",'New Lease Yearly'!$D$4,IF('New Lease Yearly'!$H$4="Quarterly",'New Lease Yearly'!$D$4/4,'New Lease Yearly'!$D$4/12)))^IF($E$17=1,A975,A976)))</f>
        <v>0</v>
      </c>
      <c r="F976" s="55">
        <f t="shared" si="146"/>
        <v>0</v>
      </c>
      <c r="G976" s="56"/>
      <c r="H976" s="38">
        <f t="shared" si="152"/>
        <v>960</v>
      </c>
      <c r="I976" s="9" t="str">
        <f t="shared" si="147"/>
        <v>-</v>
      </c>
      <c r="J976" s="47">
        <f>IF(H976&gt;'New Lease Yearly'!$E$4,0,M975)</f>
        <v>0</v>
      </c>
      <c r="K976" s="47">
        <f>IF(IF('New Lease Yearly'!$H$4="Yearly",J976*'New Lease Yearly'!$D$4,IF('New Lease Yearly'!$H$4="Quarterly",J976*('New Lease Yearly'!$D$4/4),J976*'New Lease Yearly'!$D$4/12))&gt;0,IF('New Lease Yearly'!$H$4="Yearly",J976*'New Lease Yearly'!$D$4,IF('New Lease Yearly'!$H$4="Quarterly",J976*('New Lease Yearly'!$D$4/4),J976*'New Lease Yearly'!$D$4/12)),-L976-J976)</f>
        <v>0</v>
      </c>
      <c r="L976" s="47">
        <f t="shared" si="148"/>
        <v>0</v>
      </c>
      <c r="M976" s="47">
        <f t="shared" si="149"/>
        <v>0</v>
      </c>
      <c r="N976" s="57"/>
      <c r="O976" s="38">
        <v>237</v>
      </c>
      <c r="P976" s="58">
        <f t="shared" si="153"/>
        <v>394099</v>
      </c>
      <c r="Q976" s="47">
        <f t="shared" si="154"/>
        <v>0</v>
      </c>
      <c r="R976" s="47">
        <f>IF(S975&lt;1,0,-'New Lease Yearly'!$K$4/'New Lease Yearly'!$L$4)</f>
        <v>0</v>
      </c>
      <c r="S976" s="47">
        <f t="shared" si="150"/>
        <v>0</v>
      </c>
      <c r="AE976"/>
      <c r="AF976" s="6"/>
    </row>
    <row r="977" spans="1:32" x14ac:dyDescent="0.25">
      <c r="A977" s="53">
        <f t="shared" si="151"/>
        <v>961</v>
      </c>
      <c r="B977" s="29">
        <f t="shared" ref="B977:B1040" si="155">IF(C977="-",0,YEAR(C977))</f>
        <v>0</v>
      </c>
      <c r="C977" s="9" t="str">
        <f>IF(D977=0,"-",IF('New Lease Yearly'!$H$4="Yearly",EDATE(C976,12),IF('New Lease Yearly'!$H$4="Quarterly",EDATE(C976,3),EDATE(C976,1))))</f>
        <v>-</v>
      </c>
      <c r="D977" s="54">
        <f>IF(A977&gt;'New Lease Yearly'!$E$4,0,'New Lease Yearly'!$G$4)*((1+$M$4)^(((((IF($H$4="Yearly",ROUNDDOWN(IF(A977-($N$4)&lt;0,0,((A977-($N$4)/(($N$4))))/($N$4)),0),IF($H$4="Monthly",ROUNDDOWN(IF(A977-($N$4*12)&lt;0,0,((A977-(12*$N$4)/((12*$N$4))))/($N$4*12)),0),ROUNDDOWN(IF(A977-($N$4*4)&lt;0,0,((A977-(4*$N$4)/((4*$N$4))))/($N$4*4)),0)))))))))+(IF(A977=$E$4,$J$4,0))</f>
        <v>0</v>
      </c>
      <c r="E977" s="49">
        <f>IF(D977=0,0,1/((1+IF('New Lease Yearly'!$H$4="Yearly",'New Lease Yearly'!$D$4,IF('New Lease Yearly'!$H$4="Quarterly",'New Lease Yearly'!$D$4/4,'New Lease Yearly'!$D$4/12)))^IF($E$17=1,A976,A977)))</f>
        <v>0</v>
      </c>
      <c r="F977" s="55">
        <f t="shared" ref="F977:F1040" si="156">D977*E977</f>
        <v>0</v>
      </c>
      <c r="G977" s="56"/>
      <c r="H977" s="38">
        <f t="shared" si="152"/>
        <v>961</v>
      </c>
      <c r="I977" s="9" t="str">
        <f t="shared" ref="I977:I1040" si="157">C977</f>
        <v>-</v>
      </c>
      <c r="J977" s="47">
        <f>IF(H977&gt;'New Lease Yearly'!$E$4,0,M976)</f>
        <v>0</v>
      </c>
      <c r="K977" s="47">
        <f>IF(IF('New Lease Yearly'!$H$4="Yearly",J977*'New Lease Yearly'!$D$4,IF('New Lease Yearly'!$H$4="Quarterly",J977*('New Lease Yearly'!$D$4/4),J977*'New Lease Yearly'!$D$4/12))&gt;0,IF('New Lease Yearly'!$H$4="Yearly",J977*'New Lease Yearly'!$D$4,IF('New Lease Yearly'!$H$4="Quarterly",J977*('New Lease Yearly'!$D$4/4),J977*'New Lease Yearly'!$D$4/12)),-L977-J977)</f>
        <v>0</v>
      </c>
      <c r="L977" s="47">
        <f t="shared" si="148"/>
        <v>0</v>
      </c>
      <c r="M977" s="47">
        <f t="shared" si="149"/>
        <v>0</v>
      </c>
      <c r="N977" s="57"/>
      <c r="O977" s="38">
        <v>237</v>
      </c>
      <c r="P977" s="58">
        <f t="shared" si="153"/>
        <v>394464</v>
      </c>
      <c r="Q977" s="47">
        <f t="shared" si="154"/>
        <v>0</v>
      </c>
      <c r="R977" s="47">
        <f>IF(S976&lt;1,0,-'New Lease Yearly'!$K$4/'New Lease Yearly'!$L$4)</f>
        <v>0</v>
      </c>
      <c r="S977" s="47">
        <f t="shared" si="150"/>
        <v>0</v>
      </c>
      <c r="AE977"/>
      <c r="AF977" s="6"/>
    </row>
    <row r="978" spans="1:32" x14ac:dyDescent="0.25">
      <c r="A978" s="53">
        <f t="shared" si="151"/>
        <v>962</v>
      </c>
      <c r="B978" s="29">
        <f t="shared" si="155"/>
        <v>0</v>
      </c>
      <c r="C978" s="9" t="str">
        <f>IF(D978=0,"-",IF('New Lease Yearly'!$H$4="Yearly",EDATE(C977,12),IF('New Lease Yearly'!$H$4="Quarterly",EDATE(C977,3),EDATE(C977,1))))</f>
        <v>-</v>
      </c>
      <c r="D978" s="54">
        <f>IF(A978&gt;'New Lease Yearly'!$E$4,0,'New Lease Yearly'!$G$4)*((1+$M$4)^(((((IF($H$4="Yearly",ROUNDDOWN(IF(A978-($N$4)&lt;0,0,((A978-($N$4)/(($N$4))))/($N$4)),0),IF($H$4="Monthly",ROUNDDOWN(IF(A978-($N$4*12)&lt;0,0,((A978-(12*$N$4)/((12*$N$4))))/($N$4*12)),0),ROUNDDOWN(IF(A978-($N$4*4)&lt;0,0,((A978-(4*$N$4)/((4*$N$4))))/($N$4*4)),0)))))))))+(IF(A978=$E$4,$J$4,0))</f>
        <v>0</v>
      </c>
      <c r="E978" s="49">
        <f>IF(D978=0,0,1/((1+IF('New Lease Yearly'!$H$4="Yearly",'New Lease Yearly'!$D$4,IF('New Lease Yearly'!$H$4="Quarterly",'New Lease Yearly'!$D$4/4,'New Lease Yearly'!$D$4/12)))^IF($E$17=1,A977,A978)))</f>
        <v>0</v>
      </c>
      <c r="F978" s="55">
        <f t="shared" si="156"/>
        <v>0</v>
      </c>
      <c r="G978" s="56"/>
      <c r="H978" s="38">
        <f t="shared" si="152"/>
        <v>962</v>
      </c>
      <c r="I978" s="9" t="str">
        <f t="shared" si="157"/>
        <v>-</v>
      </c>
      <c r="J978" s="47">
        <f>IF(H978&gt;'New Lease Yearly'!$E$4,0,M977)</f>
        <v>0</v>
      </c>
      <c r="K978" s="47">
        <f>IF(IF('New Lease Yearly'!$H$4="Yearly",J978*'New Lease Yearly'!$D$4,IF('New Lease Yearly'!$H$4="Quarterly",J978*('New Lease Yearly'!$D$4/4),J978*'New Lease Yearly'!$D$4/12))&gt;0,IF('New Lease Yearly'!$H$4="Yearly",J978*'New Lease Yearly'!$D$4,IF('New Lease Yearly'!$H$4="Quarterly",J978*('New Lease Yearly'!$D$4/4),J978*'New Lease Yearly'!$D$4/12)),-L978-J978)</f>
        <v>0</v>
      </c>
      <c r="L978" s="47">
        <f t="shared" ref="L978:L1041" si="158">D978</f>
        <v>0</v>
      </c>
      <c r="M978" s="47">
        <f t="shared" ref="M978:M1041" si="159">J978+K978-L978</f>
        <v>0</v>
      </c>
      <c r="N978" s="57"/>
      <c r="O978" s="38">
        <v>237</v>
      </c>
      <c r="P978" s="58">
        <f t="shared" si="153"/>
        <v>394830</v>
      </c>
      <c r="Q978" s="47">
        <f t="shared" si="154"/>
        <v>0</v>
      </c>
      <c r="R978" s="47">
        <f>IF(S977&lt;1,0,-'New Lease Yearly'!$K$4/'New Lease Yearly'!$L$4)</f>
        <v>0</v>
      </c>
      <c r="S978" s="47">
        <f t="shared" ref="S978:S1041" si="160">IF(S977&lt;1,0,SUM(Q978:R978))</f>
        <v>0</v>
      </c>
      <c r="AE978"/>
      <c r="AF978" s="6"/>
    </row>
    <row r="979" spans="1:32" x14ac:dyDescent="0.25">
      <c r="A979" s="53">
        <f t="shared" ref="A979:A1042" si="161">A978+1</f>
        <v>963</v>
      </c>
      <c r="B979" s="29">
        <f t="shared" si="155"/>
        <v>0</v>
      </c>
      <c r="C979" s="9" t="str">
        <f>IF(D979=0,"-",IF('New Lease Yearly'!$H$4="Yearly",EDATE(C978,12),IF('New Lease Yearly'!$H$4="Quarterly",EDATE(C978,3),EDATE(C978,1))))</f>
        <v>-</v>
      </c>
      <c r="D979" s="54">
        <f>IF(A979&gt;'New Lease Yearly'!$E$4,0,'New Lease Yearly'!$G$4)*((1+$M$4)^(((((IF($H$4="Yearly",ROUNDDOWN(IF(A979-($N$4)&lt;0,0,((A979-($N$4)/(($N$4))))/($N$4)),0),IF($H$4="Monthly",ROUNDDOWN(IF(A979-($N$4*12)&lt;0,0,((A979-(12*$N$4)/((12*$N$4))))/($N$4*12)),0),ROUNDDOWN(IF(A979-($N$4*4)&lt;0,0,((A979-(4*$N$4)/((4*$N$4))))/($N$4*4)),0)))))))))+(IF(A979=$E$4,$J$4,0))</f>
        <v>0</v>
      </c>
      <c r="E979" s="49">
        <f>IF(D979=0,0,1/((1+IF('New Lease Yearly'!$H$4="Yearly",'New Lease Yearly'!$D$4,IF('New Lease Yearly'!$H$4="Quarterly",'New Lease Yearly'!$D$4/4,'New Lease Yearly'!$D$4/12)))^IF($E$17=1,A978,A979)))</f>
        <v>0</v>
      </c>
      <c r="F979" s="55">
        <f t="shared" si="156"/>
        <v>0</v>
      </c>
      <c r="G979" s="56"/>
      <c r="H979" s="38">
        <f t="shared" ref="H979:H1042" si="162">H978+1</f>
        <v>963</v>
      </c>
      <c r="I979" s="9" t="str">
        <f t="shared" si="157"/>
        <v>-</v>
      </c>
      <c r="J979" s="47">
        <f>IF(H979&gt;'New Lease Yearly'!$E$4,0,M978)</f>
        <v>0</v>
      </c>
      <c r="K979" s="47">
        <f>IF(IF('New Lease Yearly'!$H$4="Yearly",J979*'New Lease Yearly'!$D$4,IF('New Lease Yearly'!$H$4="Quarterly",J979*('New Lease Yearly'!$D$4/4),J979*'New Lease Yearly'!$D$4/12))&gt;0,IF('New Lease Yearly'!$H$4="Yearly",J979*'New Lease Yearly'!$D$4,IF('New Lease Yearly'!$H$4="Quarterly",J979*('New Lease Yearly'!$D$4/4),J979*'New Lease Yearly'!$D$4/12)),-L979-J979)</f>
        <v>0</v>
      </c>
      <c r="L979" s="47">
        <f t="shared" si="158"/>
        <v>0</v>
      </c>
      <c r="M979" s="47">
        <f t="shared" si="159"/>
        <v>0</v>
      </c>
      <c r="N979" s="57"/>
      <c r="O979" s="38">
        <v>237</v>
      </c>
      <c r="P979" s="58">
        <f t="shared" ref="P979:P1042" si="163">DATE(YEAR(P978)+1,MONTH(P978),DAY(P978))</f>
        <v>395195</v>
      </c>
      <c r="Q979" s="47">
        <f t="shared" ref="Q979:Q1042" si="164">S978</f>
        <v>0</v>
      </c>
      <c r="R979" s="47">
        <f>IF(S978&lt;1,0,-'New Lease Yearly'!$K$4/'New Lease Yearly'!$L$4)</f>
        <v>0</v>
      </c>
      <c r="S979" s="47">
        <f t="shared" si="160"/>
        <v>0</v>
      </c>
      <c r="AE979"/>
      <c r="AF979" s="6"/>
    </row>
    <row r="980" spans="1:32" x14ac:dyDescent="0.25">
      <c r="A980" s="53">
        <f t="shared" si="161"/>
        <v>964</v>
      </c>
      <c r="B980" s="29">
        <f t="shared" si="155"/>
        <v>0</v>
      </c>
      <c r="C980" s="9" t="str">
        <f>IF(D980=0,"-",IF('New Lease Yearly'!$H$4="Yearly",EDATE(C979,12),IF('New Lease Yearly'!$H$4="Quarterly",EDATE(C979,3),EDATE(C979,1))))</f>
        <v>-</v>
      </c>
      <c r="D980" s="54">
        <f>IF(A980&gt;'New Lease Yearly'!$E$4,0,'New Lease Yearly'!$G$4)*((1+$M$4)^(((((IF($H$4="Yearly",ROUNDDOWN(IF(A980-($N$4)&lt;0,0,((A980-($N$4)/(($N$4))))/($N$4)),0),IF($H$4="Monthly",ROUNDDOWN(IF(A980-($N$4*12)&lt;0,0,((A980-(12*$N$4)/((12*$N$4))))/($N$4*12)),0),ROUNDDOWN(IF(A980-($N$4*4)&lt;0,0,((A980-(4*$N$4)/((4*$N$4))))/($N$4*4)),0)))))))))+(IF(A980=$E$4,$J$4,0))</f>
        <v>0</v>
      </c>
      <c r="E980" s="49">
        <f>IF(D980=0,0,1/((1+IF('New Lease Yearly'!$H$4="Yearly",'New Lease Yearly'!$D$4,IF('New Lease Yearly'!$H$4="Quarterly",'New Lease Yearly'!$D$4/4,'New Lease Yearly'!$D$4/12)))^IF($E$17=1,A979,A980)))</f>
        <v>0</v>
      </c>
      <c r="F980" s="55">
        <f t="shared" si="156"/>
        <v>0</v>
      </c>
      <c r="G980" s="56"/>
      <c r="H980" s="38">
        <f t="shared" si="162"/>
        <v>964</v>
      </c>
      <c r="I980" s="9" t="str">
        <f t="shared" si="157"/>
        <v>-</v>
      </c>
      <c r="J980" s="47">
        <f>IF(H980&gt;'New Lease Yearly'!$E$4,0,M979)</f>
        <v>0</v>
      </c>
      <c r="K980" s="47">
        <f>IF(IF('New Lease Yearly'!$H$4="Yearly",J980*'New Lease Yearly'!$D$4,IF('New Lease Yearly'!$H$4="Quarterly",J980*('New Lease Yearly'!$D$4/4),J980*'New Lease Yearly'!$D$4/12))&gt;0,IF('New Lease Yearly'!$H$4="Yearly",J980*'New Lease Yearly'!$D$4,IF('New Lease Yearly'!$H$4="Quarterly",J980*('New Lease Yearly'!$D$4/4),J980*'New Lease Yearly'!$D$4/12)),-L980-J980)</f>
        <v>0</v>
      </c>
      <c r="L980" s="47">
        <f t="shared" si="158"/>
        <v>0</v>
      </c>
      <c r="M980" s="47">
        <f t="shared" si="159"/>
        <v>0</v>
      </c>
      <c r="N980" s="57"/>
      <c r="O980" s="38">
        <v>237</v>
      </c>
      <c r="P980" s="58">
        <f t="shared" si="163"/>
        <v>395560</v>
      </c>
      <c r="Q980" s="47">
        <f t="shared" si="164"/>
        <v>0</v>
      </c>
      <c r="R980" s="47">
        <f>IF(S979&lt;1,0,-'New Lease Yearly'!$K$4/'New Lease Yearly'!$L$4)</f>
        <v>0</v>
      </c>
      <c r="S980" s="47">
        <f t="shared" si="160"/>
        <v>0</v>
      </c>
      <c r="AE980"/>
      <c r="AF980" s="6"/>
    </row>
    <row r="981" spans="1:32" x14ac:dyDescent="0.25">
      <c r="A981" s="53">
        <f t="shared" si="161"/>
        <v>965</v>
      </c>
      <c r="B981" s="29">
        <f t="shared" si="155"/>
        <v>0</v>
      </c>
      <c r="C981" s="9" t="str">
        <f>IF(D981=0,"-",IF('New Lease Yearly'!$H$4="Yearly",EDATE(C980,12),IF('New Lease Yearly'!$H$4="Quarterly",EDATE(C980,3),EDATE(C980,1))))</f>
        <v>-</v>
      </c>
      <c r="D981" s="54">
        <f>IF(A981&gt;'New Lease Yearly'!$E$4,0,'New Lease Yearly'!$G$4)*((1+$M$4)^(((((IF($H$4="Yearly",ROUNDDOWN(IF(A981-($N$4)&lt;0,0,((A981-($N$4)/(($N$4))))/($N$4)),0),IF($H$4="Monthly",ROUNDDOWN(IF(A981-($N$4*12)&lt;0,0,((A981-(12*$N$4)/((12*$N$4))))/($N$4*12)),0),ROUNDDOWN(IF(A981-($N$4*4)&lt;0,0,((A981-(4*$N$4)/((4*$N$4))))/($N$4*4)),0)))))))))+(IF(A981=$E$4,$J$4,0))</f>
        <v>0</v>
      </c>
      <c r="E981" s="49">
        <f>IF(D981=0,0,1/((1+IF('New Lease Yearly'!$H$4="Yearly",'New Lease Yearly'!$D$4,IF('New Lease Yearly'!$H$4="Quarterly",'New Lease Yearly'!$D$4/4,'New Lease Yearly'!$D$4/12)))^IF($E$17=1,A980,A981)))</f>
        <v>0</v>
      </c>
      <c r="F981" s="55">
        <f t="shared" si="156"/>
        <v>0</v>
      </c>
      <c r="G981" s="56"/>
      <c r="H981" s="38">
        <f t="shared" si="162"/>
        <v>965</v>
      </c>
      <c r="I981" s="9" t="str">
        <f t="shared" si="157"/>
        <v>-</v>
      </c>
      <c r="J981" s="47">
        <f>IF(H981&gt;'New Lease Yearly'!$E$4,0,M980)</f>
        <v>0</v>
      </c>
      <c r="K981" s="47">
        <f>IF(IF('New Lease Yearly'!$H$4="Yearly",J981*'New Lease Yearly'!$D$4,IF('New Lease Yearly'!$H$4="Quarterly",J981*('New Lease Yearly'!$D$4/4),J981*'New Lease Yearly'!$D$4/12))&gt;0,IF('New Lease Yearly'!$H$4="Yearly",J981*'New Lease Yearly'!$D$4,IF('New Lease Yearly'!$H$4="Quarterly",J981*('New Lease Yearly'!$D$4/4),J981*'New Lease Yearly'!$D$4/12)),-L981-J981)</f>
        <v>0</v>
      </c>
      <c r="L981" s="47">
        <f t="shared" si="158"/>
        <v>0</v>
      </c>
      <c r="M981" s="47">
        <f t="shared" si="159"/>
        <v>0</v>
      </c>
      <c r="N981" s="57"/>
      <c r="O981" s="38">
        <v>237</v>
      </c>
      <c r="P981" s="58">
        <f t="shared" si="163"/>
        <v>395925</v>
      </c>
      <c r="Q981" s="47">
        <f t="shared" si="164"/>
        <v>0</v>
      </c>
      <c r="R981" s="47">
        <f>IF(S980&lt;1,0,-'New Lease Yearly'!$K$4/'New Lease Yearly'!$L$4)</f>
        <v>0</v>
      </c>
      <c r="S981" s="47">
        <f t="shared" si="160"/>
        <v>0</v>
      </c>
      <c r="AE981"/>
      <c r="AF981" s="6"/>
    </row>
    <row r="982" spans="1:32" x14ac:dyDescent="0.25">
      <c r="A982" s="53">
        <f t="shared" si="161"/>
        <v>966</v>
      </c>
      <c r="B982" s="29">
        <f t="shared" si="155"/>
        <v>0</v>
      </c>
      <c r="C982" s="9" t="str">
        <f>IF(D982=0,"-",IF('New Lease Yearly'!$H$4="Yearly",EDATE(C981,12),IF('New Lease Yearly'!$H$4="Quarterly",EDATE(C981,3),EDATE(C981,1))))</f>
        <v>-</v>
      </c>
      <c r="D982" s="54">
        <f>IF(A982&gt;'New Lease Yearly'!$E$4,0,'New Lease Yearly'!$G$4)*((1+$M$4)^(((((IF($H$4="Yearly",ROUNDDOWN(IF(A982-($N$4)&lt;0,0,((A982-($N$4)/(($N$4))))/($N$4)),0),IF($H$4="Monthly",ROUNDDOWN(IF(A982-($N$4*12)&lt;0,0,((A982-(12*$N$4)/((12*$N$4))))/($N$4*12)),0),ROUNDDOWN(IF(A982-($N$4*4)&lt;0,0,((A982-(4*$N$4)/((4*$N$4))))/($N$4*4)),0)))))))))+(IF(A982=$E$4,$J$4,0))</f>
        <v>0</v>
      </c>
      <c r="E982" s="49">
        <f>IF(D982=0,0,1/((1+IF('New Lease Yearly'!$H$4="Yearly",'New Lease Yearly'!$D$4,IF('New Lease Yearly'!$H$4="Quarterly",'New Lease Yearly'!$D$4/4,'New Lease Yearly'!$D$4/12)))^IF($E$17=1,A981,A982)))</f>
        <v>0</v>
      </c>
      <c r="F982" s="55">
        <f t="shared" si="156"/>
        <v>0</v>
      </c>
      <c r="G982" s="56"/>
      <c r="H982" s="38">
        <f t="shared" si="162"/>
        <v>966</v>
      </c>
      <c r="I982" s="9" t="str">
        <f t="shared" si="157"/>
        <v>-</v>
      </c>
      <c r="J982" s="47">
        <f>IF(H982&gt;'New Lease Yearly'!$E$4,0,M981)</f>
        <v>0</v>
      </c>
      <c r="K982" s="47">
        <f>IF(IF('New Lease Yearly'!$H$4="Yearly",J982*'New Lease Yearly'!$D$4,IF('New Lease Yearly'!$H$4="Quarterly",J982*('New Lease Yearly'!$D$4/4),J982*'New Lease Yearly'!$D$4/12))&gt;0,IF('New Lease Yearly'!$H$4="Yearly",J982*'New Lease Yearly'!$D$4,IF('New Lease Yearly'!$H$4="Quarterly",J982*('New Lease Yearly'!$D$4/4),J982*'New Lease Yearly'!$D$4/12)),-L982-J982)</f>
        <v>0</v>
      </c>
      <c r="L982" s="47">
        <f t="shared" si="158"/>
        <v>0</v>
      </c>
      <c r="M982" s="47">
        <f t="shared" si="159"/>
        <v>0</v>
      </c>
      <c r="N982" s="57"/>
      <c r="O982" s="38">
        <v>237</v>
      </c>
      <c r="P982" s="58">
        <f t="shared" si="163"/>
        <v>396291</v>
      </c>
      <c r="Q982" s="47">
        <f t="shared" si="164"/>
        <v>0</v>
      </c>
      <c r="R982" s="47">
        <f>IF(S981&lt;1,0,-'New Lease Yearly'!$K$4/'New Lease Yearly'!$L$4)</f>
        <v>0</v>
      </c>
      <c r="S982" s="47">
        <f t="shared" si="160"/>
        <v>0</v>
      </c>
      <c r="AE982"/>
      <c r="AF982" s="6"/>
    </row>
    <row r="983" spans="1:32" x14ac:dyDescent="0.25">
      <c r="A983" s="53">
        <f t="shared" si="161"/>
        <v>967</v>
      </c>
      <c r="B983" s="29">
        <f t="shared" si="155"/>
        <v>0</v>
      </c>
      <c r="C983" s="9" t="str">
        <f>IF(D983=0,"-",IF('New Lease Yearly'!$H$4="Yearly",EDATE(C982,12),IF('New Lease Yearly'!$H$4="Quarterly",EDATE(C982,3),EDATE(C982,1))))</f>
        <v>-</v>
      </c>
      <c r="D983" s="54">
        <f>IF(A983&gt;'New Lease Yearly'!$E$4,0,'New Lease Yearly'!$G$4)*((1+$M$4)^(((((IF($H$4="Yearly",ROUNDDOWN(IF(A983-($N$4)&lt;0,0,((A983-($N$4)/(($N$4))))/($N$4)),0),IF($H$4="Monthly",ROUNDDOWN(IF(A983-($N$4*12)&lt;0,0,((A983-(12*$N$4)/((12*$N$4))))/($N$4*12)),0),ROUNDDOWN(IF(A983-($N$4*4)&lt;0,0,((A983-(4*$N$4)/((4*$N$4))))/($N$4*4)),0)))))))))+(IF(A983=$E$4,$J$4,0))</f>
        <v>0</v>
      </c>
      <c r="E983" s="49">
        <f>IF(D983=0,0,1/((1+IF('New Lease Yearly'!$H$4="Yearly",'New Lease Yearly'!$D$4,IF('New Lease Yearly'!$H$4="Quarterly",'New Lease Yearly'!$D$4/4,'New Lease Yearly'!$D$4/12)))^IF($E$17=1,A982,A983)))</f>
        <v>0</v>
      </c>
      <c r="F983" s="55">
        <f t="shared" si="156"/>
        <v>0</v>
      </c>
      <c r="G983" s="56"/>
      <c r="H983" s="38">
        <f t="shared" si="162"/>
        <v>967</v>
      </c>
      <c r="I983" s="9" t="str">
        <f t="shared" si="157"/>
        <v>-</v>
      </c>
      <c r="J983" s="47">
        <f>IF(H983&gt;'New Lease Yearly'!$E$4,0,M982)</f>
        <v>0</v>
      </c>
      <c r="K983" s="47">
        <f>IF(IF('New Lease Yearly'!$H$4="Yearly",J983*'New Lease Yearly'!$D$4,IF('New Lease Yearly'!$H$4="Quarterly",J983*('New Lease Yearly'!$D$4/4),J983*'New Lease Yearly'!$D$4/12))&gt;0,IF('New Lease Yearly'!$H$4="Yearly",J983*'New Lease Yearly'!$D$4,IF('New Lease Yearly'!$H$4="Quarterly",J983*('New Lease Yearly'!$D$4/4),J983*'New Lease Yearly'!$D$4/12)),-L983-J983)</f>
        <v>0</v>
      </c>
      <c r="L983" s="47">
        <f t="shared" si="158"/>
        <v>0</v>
      </c>
      <c r="M983" s="47">
        <f t="shared" si="159"/>
        <v>0</v>
      </c>
      <c r="N983" s="57"/>
      <c r="O983" s="38">
        <v>237</v>
      </c>
      <c r="P983" s="58">
        <f t="shared" si="163"/>
        <v>396656</v>
      </c>
      <c r="Q983" s="47">
        <f t="shared" si="164"/>
        <v>0</v>
      </c>
      <c r="R983" s="47">
        <f>IF(S982&lt;1,0,-'New Lease Yearly'!$K$4/'New Lease Yearly'!$L$4)</f>
        <v>0</v>
      </c>
      <c r="S983" s="47">
        <f t="shared" si="160"/>
        <v>0</v>
      </c>
      <c r="AE983"/>
      <c r="AF983" s="6"/>
    </row>
    <row r="984" spans="1:32" x14ac:dyDescent="0.25">
      <c r="A984" s="53">
        <f t="shared" si="161"/>
        <v>968</v>
      </c>
      <c r="B984" s="29">
        <f t="shared" si="155"/>
        <v>0</v>
      </c>
      <c r="C984" s="9" t="str">
        <f>IF(D984=0,"-",IF('New Lease Yearly'!$H$4="Yearly",EDATE(C983,12),IF('New Lease Yearly'!$H$4="Quarterly",EDATE(C983,3),EDATE(C983,1))))</f>
        <v>-</v>
      </c>
      <c r="D984" s="54">
        <f>IF(A984&gt;'New Lease Yearly'!$E$4,0,'New Lease Yearly'!$G$4)*((1+$M$4)^(((((IF($H$4="Yearly",ROUNDDOWN(IF(A984-($N$4)&lt;0,0,((A984-($N$4)/(($N$4))))/($N$4)),0),IF($H$4="Monthly",ROUNDDOWN(IF(A984-($N$4*12)&lt;0,0,((A984-(12*$N$4)/((12*$N$4))))/($N$4*12)),0),ROUNDDOWN(IF(A984-($N$4*4)&lt;0,0,((A984-(4*$N$4)/((4*$N$4))))/($N$4*4)),0)))))))))+(IF(A984=$E$4,$J$4,0))</f>
        <v>0</v>
      </c>
      <c r="E984" s="49">
        <f>IF(D984=0,0,1/((1+IF('New Lease Yearly'!$H$4="Yearly",'New Lease Yearly'!$D$4,IF('New Lease Yearly'!$H$4="Quarterly",'New Lease Yearly'!$D$4/4,'New Lease Yearly'!$D$4/12)))^IF($E$17=1,A983,A984)))</f>
        <v>0</v>
      </c>
      <c r="F984" s="55">
        <f t="shared" si="156"/>
        <v>0</v>
      </c>
      <c r="G984" s="56"/>
      <c r="H984" s="38">
        <f t="shared" si="162"/>
        <v>968</v>
      </c>
      <c r="I984" s="9" t="str">
        <f t="shared" si="157"/>
        <v>-</v>
      </c>
      <c r="J984" s="47">
        <f>IF(H984&gt;'New Lease Yearly'!$E$4,0,M983)</f>
        <v>0</v>
      </c>
      <c r="K984" s="47">
        <f>IF(IF('New Lease Yearly'!$H$4="Yearly",J984*'New Lease Yearly'!$D$4,IF('New Lease Yearly'!$H$4="Quarterly",J984*('New Lease Yearly'!$D$4/4),J984*'New Lease Yearly'!$D$4/12))&gt;0,IF('New Lease Yearly'!$H$4="Yearly",J984*'New Lease Yearly'!$D$4,IF('New Lease Yearly'!$H$4="Quarterly",J984*('New Lease Yearly'!$D$4/4),J984*'New Lease Yearly'!$D$4/12)),-L984-J984)</f>
        <v>0</v>
      </c>
      <c r="L984" s="47">
        <f t="shared" si="158"/>
        <v>0</v>
      </c>
      <c r="M984" s="47">
        <f t="shared" si="159"/>
        <v>0</v>
      </c>
      <c r="N984" s="57"/>
      <c r="O984" s="38">
        <v>237</v>
      </c>
      <c r="P984" s="58">
        <f t="shared" si="163"/>
        <v>397021</v>
      </c>
      <c r="Q984" s="47">
        <f t="shared" si="164"/>
        <v>0</v>
      </c>
      <c r="R984" s="47">
        <f>IF(S983&lt;1,0,-'New Lease Yearly'!$K$4/'New Lease Yearly'!$L$4)</f>
        <v>0</v>
      </c>
      <c r="S984" s="47">
        <f t="shared" si="160"/>
        <v>0</v>
      </c>
      <c r="AE984"/>
      <c r="AF984" s="6"/>
    </row>
    <row r="985" spans="1:32" x14ac:dyDescent="0.25">
      <c r="A985" s="53">
        <f t="shared" si="161"/>
        <v>969</v>
      </c>
      <c r="B985" s="29">
        <f t="shared" si="155"/>
        <v>0</v>
      </c>
      <c r="C985" s="9" t="str">
        <f>IF(D985=0,"-",IF('New Lease Yearly'!$H$4="Yearly",EDATE(C984,12),IF('New Lease Yearly'!$H$4="Quarterly",EDATE(C984,3),EDATE(C984,1))))</f>
        <v>-</v>
      </c>
      <c r="D985" s="54">
        <f>IF(A985&gt;'New Lease Yearly'!$E$4,0,'New Lease Yearly'!$G$4)*((1+$M$4)^(((((IF($H$4="Yearly",ROUNDDOWN(IF(A985-($N$4)&lt;0,0,((A985-($N$4)/(($N$4))))/($N$4)),0),IF($H$4="Monthly",ROUNDDOWN(IF(A985-($N$4*12)&lt;0,0,((A985-(12*$N$4)/((12*$N$4))))/($N$4*12)),0),ROUNDDOWN(IF(A985-($N$4*4)&lt;0,0,((A985-(4*$N$4)/((4*$N$4))))/($N$4*4)),0)))))))))+(IF(A985=$E$4,$J$4,0))</f>
        <v>0</v>
      </c>
      <c r="E985" s="49">
        <f>IF(D985=0,0,1/((1+IF('New Lease Yearly'!$H$4="Yearly",'New Lease Yearly'!$D$4,IF('New Lease Yearly'!$H$4="Quarterly",'New Lease Yearly'!$D$4/4,'New Lease Yearly'!$D$4/12)))^IF($E$17=1,A984,A985)))</f>
        <v>0</v>
      </c>
      <c r="F985" s="55">
        <f t="shared" si="156"/>
        <v>0</v>
      </c>
      <c r="G985" s="56"/>
      <c r="H985" s="38">
        <f t="shared" si="162"/>
        <v>969</v>
      </c>
      <c r="I985" s="9" t="str">
        <f t="shared" si="157"/>
        <v>-</v>
      </c>
      <c r="J985" s="47">
        <f>IF(H985&gt;'New Lease Yearly'!$E$4,0,M984)</f>
        <v>0</v>
      </c>
      <c r="K985" s="47">
        <f>IF(IF('New Lease Yearly'!$H$4="Yearly",J985*'New Lease Yearly'!$D$4,IF('New Lease Yearly'!$H$4="Quarterly",J985*('New Lease Yearly'!$D$4/4),J985*'New Lease Yearly'!$D$4/12))&gt;0,IF('New Lease Yearly'!$H$4="Yearly",J985*'New Lease Yearly'!$D$4,IF('New Lease Yearly'!$H$4="Quarterly",J985*('New Lease Yearly'!$D$4/4),J985*'New Lease Yearly'!$D$4/12)),-L985-J985)</f>
        <v>0</v>
      </c>
      <c r="L985" s="47">
        <f t="shared" si="158"/>
        <v>0</v>
      </c>
      <c r="M985" s="47">
        <f t="shared" si="159"/>
        <v>0</v>
      </c>
      <c r="N985" s="57"/>
      <c r="O985" s="38">
        <v>237</v>
      </c>
      <c r="P985" s="58">
        <f t="shared" si="163"/>
        <v>397386</v>
      </c>
      <c r="Q985" s="47">
        <f t="shared" si="164"/>
        <v>0</v>
      </c>
      <c r="R985" s="47">
        <f>IF(S984&lt;1,0,-'New Lease Yearly'!$K$4/'New Lease Yearly'!$L$4)</f>
        <v>0</v>
      </c>
      <c r="S985" s="47">
        <f t="shared" si="160"/>
        <v>0</v>
      </c>
      <c r="AE985"/>
      <c r="AF985" s="6"/>
    </row>
    <row r="986" spans="1:32" x14ac:dyDescent="0.25">
      <c r="A986" s="53">
        <f t="shared" si="161"/>
        <v>970</v>
      </c>
      <c r="B986" s="29">
        <f t="shared" si="155"/>
        <v>0</v>
      </c>
      <c r="C986" s="9" t="str">
        <f>IF(D986=0,"-",IF('New Lease Yearly'!$H$4="Yearly",EDATE(C985,12),IF('New Lease Yearly'!$H$4="Quarterly",EDATE(C985,3),EDATE(C985,1))))</f>
        <v>-</v>
      </c>
      <c r="D986" s="54">
        <f>IF(A986&gt;'New Lease Yearly'!$E$4,0,'New Lease Yearly'!$G$4)*((1+$M$4)^(((((IF($H$4="Yearly",ROUNDDOWN(IF(A986-($N$4)&lt;0,0,((A986-($N$4)/(($N$4))))/($N$4)),0),IF($H$4="Monthly",ROUNDDOWN(IF(A986-($N$4*12)&lt;0,0,((A986-(12*$N$4)/((12*$N$4))))/($N$4*12)),0),ROUNDDOWN(IF(A986-($N$4*4)&lt;0,0,((A986-(4*$N$4)/((4*$N$4))))/($N$4*4)),0)))))))))+(IF(A986=$E$4,$J$4,0))</f>
        <v>0</v>
      </c>
      <c r="E986" s="49">
        <f>IF(D986=0,0,1/((1+IF('New Lease Yearly'!$H$4="Yearly",'New Lease Yearly'!$D$4,IF('New Lease Yearly'!$H$4="Quarterly",'New Lease Yearly'!$D$4/4,'New Lease Yearly'!$D$4/12)))^IF($E$17=1,A985,A986)))</f>
        <v>0</v>
      </c>
      <c r="F986" s="55">
        <f t="shared" si="156"/>
        <v>0</v>
      </c>
      <c r="G986" s="56"/>
      <c r="H986" s="38">
        <f t="shared" si="162"/>
        <v>970</v>
      </c>
      <c r="I986" s="9" t="str">
        <f t="shared" si="157"/>
        <v>-</v>
      </c>
      <c r="J986" s="47">
        <f>IF(H986&gt;'New Lease Yearly'!$E$4,0,M985)</f>
        <v>0</v>
      </c>
      <c r="K986" s="47">
        <f>IF(IF('New Lease Yearly'!$H$4="Yearly",J986*'New Lease Yearly'!$D$4,IF('New Lease Yearly'!$H$4="Quarterly",J986*('New Lease Yearly'!$D$4/4),J986*'New Lease Yearly'!$D$4/12))&gt;0,IF('New Lease Yearly'!$H$4="Yearly",J986*'New Lease Yearly'!$D$4,IF('New Lease Yearly'!$H$4="Quarterly",J986*('New Lease Yearly'!$D$4/4),J986*'New Lease Yearly'!$D$4/12)),-L986-J986)</f>
        <v>0</v>
      </c>
      <c r="L986" s="47">
        <f t="shared" si="158"/>
        <v>0</v>
      </c>
      <c r="M986" s="47">
        <f t="shared" si="159"/>
        <v>0</v>
      </c>
      <c r="N986" s="57"/>
      <c r="O986" s="38">
        <v>237</v>
      </c>
      <c r="P986" s="58">
        <f t="shared" si="163"/>
        <v>397752</v>
      </c>
      <c r="Q986" s="47">
        <f t="shared" si="164"/>
        <v>0</v>
      </c>
      <c r="R986" s="47">
        <f>IF(S985&lt;1,0,-'New Lease Yearly'!$K$4/'New Lease Yearly'!$L$4)</f>
        <v>0</v>
      </c>
      <c r="S986" s="47">
        <f t="shared" si="160"/>
        <v>0</v>
      </c>
      <c r="AE986"/>
      <c r="AF986" s="6"/>
    </row>
    <row r="987" spans="1:32" x14ac:dyDescent="0.25">
      <c r="A987" s="53">
        <f t="shared" si="161"/>
        <v>971</v>
      </c>
      <c r="B987" s="29">
        <f t="shared" si="155"/>
        <v>0</v>
      </c>
      <c r="C987" s="9" t="str">
        <f>IF(D987=0,"-",IF('New Lease Yearly'!$H$4="Yearly",EDATE(C986,12),IF('New Lease Yearly'!$H$4="Quarterly",EDATE(C986,3),EDATE(C986,1))))</f>
        <v>-</v>
      </c>
      <c r="D987" s="54">
        <f>IF(A987&gt;'New Lease Yearly'!$E$4,0,'New Lease Yearly'!$G$4)*((1+$M$4)^(((((IF($H$4="Yearly",ROUNDDOWN(IF(A987-($N$4)&lt;0,0,((A987-($N$4)/(($N$4))))/($N$4)),0),IF($H$4="Monthly",ROUNDDOWN(IF(A987-($N$4*12)&lt;0,0,((A987-(12*$N$4)/((12*$N$4))))/($N$4*12)),0),ROUNDDOWN(IF(A987-($N$4*4)&lt;0,0,((A987-(4*$N$4)/((4*$N$4))))/($N$4*4)),0)))))))))+(IF(A987=$E$4,$J$4,0))</f>
        <v>0</v>
      </c>
      <c r="E987" s="49">
        <f>IF(D987=0,0,1/((1+IF('New Lease Yearly'!$H$4="Yearly",'New Lease Yearly'!$D$4,IF('New Lease Yearly'!$H$4="Quarterly",'New Lease Yearly'!$D$4/4,'New Lease Yearly'!$D$4/12)))^IF($E$17=1,A986,A987)))</f>
        <v>0</v>
      </c>
      <c r="F987" s="55">
        <f t="shared" si="156"/>
        <v>0</v>
      </c>
      <c r="G987" s="56"/>
      <c r="H987" s="38">
        <f t="shared" si="162"/>
        <v>971</v>
      </c>
      <c r="I987" s="9" t="str">
        <f t="shared" si="157"/>
        <v>-</v>
      </c>
      <c r="J987" s="47">
        <f>IF(H987&gt;'New Lease Yearly'!$E$4,0,M986)</f>
        <v>0</v>
      </c>
      <c r="K987" s="47">
        <f>IF(IF('New Lease Yearly'!$H$4="Yearly",J987*'New Lease Yearly'!$D$4,IF('New Lease Yearly'!$H$4="Quarterly",J987*('New Lease Yearly'!$D$4/4),J987*'New Lease Yearly'!$D$4/12))&gt;0,IF('New Lease Yearly'!$H$4="Yearly",J987*'New Lease Yearly'!$D$4,IF('New Lease Yearly'!$H$4="Quarterly",J987*('New Lease Yearly'!$D$4/4),J987*'New Lease Yearly'!$D$4/12)),-L987-J987)</f>
        <v>0</v>
      </c>
      <c r="L987" s="47">
        <f t="shared" si="158"/>
        <v>0</v>
      </c>
      <c r="M987" s="47">
        <f t="shared" si="159"/>
        <v>0</v>
      </c>
      <c r="N987" s="57"/>
      <c r="O987" s="38">
        <v>237</v>
      </c>
      <c r="P987" s="58">
        <f t="shared" si="163"/>
        <v>398117</v>
      </c>
      <c r="Q987" s="47">
        <f t="shared" si="164"/>
        <v>0</v>
      </c>
      <c r="R987" s="47">
        <f>IF(S986&lt;1,0,-'New Lease Yearly'!$K$4/'New Lease Yearly'!$L$4)</f>
        <v>0</v>
      </c>
      <c r="S987" s="47">
        <f t="shared" si="160"/>
        <v>0</v>
      </c>
      <c r="AE987"/>
      <c r="AF987" s="6"/>
    </row>
    <row r="988" spans="1:32" x14ac:dyDescent="0.25">
      <c r="A988" s="53">
        <f t="shared" si="161"/>
        <v>972</v>
      </c>
      <c r="B988" s="29">
        <f t="shared" si="155"/>
        <v>0</v>
      </c>
      <c r="C988" s="9" t="str">
        <f>IF(D988=0,"-",IF('New Lease Yearly'!$H$4="Yearly",EDATE(C987,12),IF('New Lease Yearly'!$H$4="Quarterly",EDATE(C987,3),EDATE(C987,1))))</f>
        <v>-</v>
      </c>
      <c r="D988" s="54">
        <f>IF(A988&gt;'New Lease Yearly'!$E$4,0,'New Lease Yearly'!$G$4)*((1+$M$4)^(((((IF($H$4="Yearly",ROUNDDOWN(IF(A988-($N$4)&lt;0,0,((A988-($N$4)/(($N$4))))/($N$4)),0),IF($H$4="Monthly",ROUNDDOWN(IF(A988-($N$4*12)&lt;0,0,((A988-(12*$N$4)/((12*$N$4))))/($N$4*12)),0),ROUNDDOWN(IF(A988-($N$4*4)&lt;0,0,((A988-(4*$N$4)/((4*$N$4))))/($N$4*4)),0)))))))))+(IF(A988=$E$4,$J$4,0))</f>
        <v>0</v>
      </c>
      <c r="E988" s="49">
        <f>IF(D988=0,0,1/((1+IF('New Lease Yearly'!$H$4="Yearly",'New Lease Yearly'!$D$4,IF('New Lease Yearly'!$H$4="Quarterly",'New Lease Yearly'!$D$4/4,'New Lease Yearly'!$D$4/12)))^IF($E$17=1,A987,A988)))</f>
        <v>0</v>
      </c>
      <c r="F988" s="55">
        <f t="shared" si="156"/>
        <v>0</v>
      </c>
      <c r="G988" s="56"/>
      <c r="H988" s="38">
        <f t="shared" si="162"/>
        <v>972</v>
      </c>
      <c r="I988" s="9" t="str">
        <f t="shared" si="157"/>
        <v>-</v>
      </c>
      <c r="J988" s="47">
        <f>IF(H988&gt;'New Lease Yearly'!$E$4,0,M987)</f>
        <v>0</v>
      </c>
      <c r="K988" s="47">
        <f>IF(IF('New Lease Yearly'!$H$4="Yearly",J988*'New Lease Yearly'!$D$4,IF('New Lease Yearly'!$H$4="Quarterly",J988*('New Lease Yearly'!$D$4/4),J988*'New Lease Yearly'!$D$4/12))&gt;0,IF('New Lease Yearly'!$H$4="Yearly",J988*'New Lease Yearly'!$D$4,IF('New Lease Yearly'!$H$4="Quarterly",J988*('New Lease Yearly'!$D$4/4),J988*'New Lease Yearly'!$D$4/12)),-L988-J988)</f>
        <v>0</v>
      </c>
      <c r="L988" s="47">
        <f t="shared" si="158"/>
        <v>0</v>
      </c>
      <c r="M988" s="47">
        <f t="shared" si="159"/>
        <v>0</v>
      </c>
      <c r="N988" s="57"/>
      <c r="O988" s="38">
        <v>237</v>
      </c>
      <c r="P988" s="58">
        <f t="shared" si="163"/>
        <v>398482</v>
      </c>
      <c r="Q988" s="47">
        <f t="shared" si="164"/>
        <v>0</v>
      </c>
      <c r="R988" s="47">
        <f>IF(S987&lt;1,0,-'New Lease Yearly'!$K$4/'New Lease Yearly'!$L$4)</f>
        <v>0</v>
      </c>
      <c r="S988" s="47">
        <f t="shared" si="160"/>
        <v>0</v>
      </c>
      <c r="AE988"/>
      <c r="AF988" s="6"/>
    </row>
    <row r="989" spans="1:32" x14ac:dyDescent="0.25">
      <c r="A989" s="53">
        <f t="shared" si="161"/>
        <v>973</v>
      </c>
      <c r="B989" s="29">
        <f t="shared" si="155"/>
        <v>0</v>
      </c>
      <c r="C989" s="9" t="str">
        <f>IF(D989=0,"-",IF('New Lease Yearly'!$H$4="Yearly",EDATE(C988,12),IF('New Lease Yearly'!$H$4="Quarterly",EDATE(C988,3),EDATE(C988,1))))</f>
        <v>-</v>
      </c>
      <c r="D989" s="54">
        <f>IF(A989&gt;'New Lease Yearly'!$E$4,0,'New Lease Yearly'!$G$4)*((1+$M$4)^(((((IF($H$4="Yearly",ROUNDDOWN(IF(A989-($N$4)&lt;0,0,((A989-($N$4)/(($N$4))))/($N$4)),0),IF($H$4="Monthly",ROUNDDOWN(IF(A989-($N$4*12)&lt;0,0,((A989-(12*$N$4)/((12*$N$4))))/($N$4*12)),0),ROUNDDOWN(IF(A989-($N$4*4)&lt;0,0,((A989-(4*$N$4)/((4*$N$4))))/($N$4*4)),0)))))))))+(IF(A989=$E$4,$J$4,0))</f>
        <v>0</v>
      </c>
      <c r="E989" s="49">
        <f>IF(D989=0,0,1/((1+IF('New Lease Yearly'!$H$4="Yearly",'New Lease Yearly'!$D$4,IF('New Lease Yearly'!$H$4="Quarterly",'New Lease Yearly'!$D$4/4,'New Lease Yearly'!$D$4/12)))^IF($E$17=1,A988,A989)))</f>
        <v>0</v>
      </c>
      <c r="F989" s="55">
        <f t="shared" si="156"/>
        <v>0</v>
      </c>
      <c r="G989" s="56"/>
      <c r="H989" s="38">
        <f t="shared" si="162"/>
        <v>973</v>
      </c>
      <c r="I989" s="9" t="str">
        <f t="shared" si="157"/>
        <v>-</v>
      </c>
      <c r="J989" s="47">
        <f>IF(H989&gt;'New Lease Yearly'!$E$4,0,M988)</f>
        <v>0</v>
      </c>
      <c r="K989" s="47">
        <f>IF(IF('New Lease Yearly'!$H$4="Yearly",J989*'New Lease Yearly'!$D$4,IF('New Lease Yearly'!$H$4="Quarterly",J989*('New Lease Yearly'!$D$4/4),J989*'New Lease Yearly'!$D$4/12))&gt;0,IF('New Lease Yearly'!$H$4="Yearly",J989*'New Lease Yearly'!$D$4,IF('New Lease Yearly'!$H$4="Quarterly",J989*('New Lease Yearly'!$D$4/4),J989*'New Lease Yearly'!$D$4/12)),-L989-J989)</f>
        <v>0</v>
      </c>
      <c r="L989" s="47">
        <f t="shared" si="158"/>
        <v>0</v>
      </c>
      <c r="M989" s="47">
        <f t="shared" si="159"/>
        <v>0</v>
      </c>
      <c r="N989" s="57"/>
      <c r="O989" s="38">
        <v>237</v>
      </c>
      <c r="P989" s="58">
        <f t="shared" si="163"/>
        <v>398847</v>
      </c>
      <c r="Q989" s="47">
        <f t="shared" si="164"/>
        <v>0</v>
      </c>
      <c r="R989" s="47">
        <f>IF(S988&lt;1,0,-'New Lease Yearly'!$K$4/'New Lease Yearly'!$L$4)</f>
        <v>0</v>
      </c>
      <c r="S989" s="47">
        <f t="shared" si="160"/>
        <v>0</v>
      </c>
      <c r="AE989"/>
      <c r="AF989" s="6"/>
    </row>
    <row r="990" spans="1:32" x14ac:dyDescent="0.25">
      <c r="A990" s="53">
        <f t="shared" si="161"/>
        <v>974</v>
      </c>
      <c r="B990" s="29">
        <f t="shared" si="155"/>
        <v>0</v>
      </c>
      <c r="C990" s="9" t="str">
        <f>IF(D990=0,"-",IF('New Lease Yearly'!$H$4="Yearly",EDATE(C989,12),IF('New Lease Yearly'!$H$4="Quarterly",EDATE(C989,3),EDATE(C989,1))))</f>
        <v>-</v>
      </c>
      <c r="D990" s="54">
        <f>IF(A990&gt;'New Lease Yearly'!$E$4,0,'New Lease Yearly'!$G$4)*((1+$M$4)^(((((IF($H$4="Yearly",ROUNDDOWN(IF(A990-($N$4)&lt;0,0,((A990-($N$4)/(($N$4))))/($N$4)),0),IF($H$4="Monthly",ROUNDDOWN(IF(A990-($N$4*12)&lt;0,0,((A990-(12*$N$4)/((12*$N$4))))/($N$4*12)),0),ROUNDDOWN(IF(A990-($N$4*4)&lt;0,0,((A990-(4*$N$4)/((4*$N$4))))/($N$4*4)),0)))))))))+(IF(A990=$E$4,$J$4,0))</f>
        <v>0</v>
      </c>
      <c r="E990" s="49">
        <f>IF(D990=0,0,1/((1+IF('New Lease Yearly'!$H$4="Yearly",'New Lease Yearly'!$D$4,IF('New Lease Yearly'!$H$4="Quarterly",'New Lease Yearly'!$D$4/4,'New Lease Yearly'!$D$4/12)))^IF($E$17=1,A989,A990)))</f>
        <v>0</v>
      </c>
      <c r="F990" s="55">
        <f t="shared" si="156"/>
        <v>0</v>
      </c>
      <c r="G990" s="56"/>
      <c r="H990" s="38">
        <f t="shared" si="162"/>
        <v>974</v>
      </c>
      <c r="I990" s="9" t="str">
        <f t="shared" si="157"/>
        <v>-</v>
      </c>
      <c r="J990" s="47">
        <f>IF(H990&gt;'New Lease Yearly'!$E$4,0,M989)</f>
        <v>0</v>
      </c>
      <c r="K990" s="47">
        <f>IF(IF('New Lease Yearly'!$H$4="Yearly",J990*'New Lease Yearly'!$D$4,IF('New Lease Yearly'!$H$4="Quarterly",J990*('New Lease Yearly'!$D$4/4),J990*'New Lease Yearly'!$D$4/12))&gt;0,IF('New Lease Yearly'!$H$4="Yearly",J990*'New Lease Yearly'!$D$4,IF('New Lease Yearly'!$H$4="Quarterly",J990*('New Lease Yearly'!$D$4/4),J990*'New Lease Yearly'!$D$4/12)),-L990-J990)</f>
        <v>0</v>
      </c>
      <c r="L990" s="47">
        <f t="shared" si="158"/>
        <v>0</v>
      </c>
      <c r="M990" s="47">
        <f t="shared" si="159"/>
        <v>0</v>
      </c>
      <c r="N990" s="57"/>
      <c r="O990" s="38">
        <v>237</v>
      </c>
      <c r="P990" s="58">
        <f t="shared" si="163"/>
        <v>399213</v>
      </c>
      <c r="Q990" s="47">
        <f t="shared" si="164"/>
        <v>0</v>
      </c>
      <c r="R990" s="47">
        <f>IF(S989&lt;1,0,-'New Lease Yearly'!$K$4/'New Lease Yearly'!$L$4)</f>
        <v>0</v>
      </c>
      <c r="S990" s="47">
        <f t="shared" si="160"/>
        <v>0</v>
      </c>
      <c r="AE990"/>
      <c r="AF990" s="6"/>
    </row>
    <row r="991" spans="1:32" x14ac:dyDescent="0.25">
      <c r="A991" s="53">
        <f t="shared" si="161"/>
        <v>975</v>
      </c>
      <c r="B991" s="29">
        <f t="shared" si="155"/>
        <v>0</v>
      </c>
      <c r="C991" s="9" t="str">
        <f>IF(D991=0,"-",IF('New Lease Yearly'!$H$4="Yearly",EDATE(C990,12),IF('New Lease Yearly'!$H$4="Quarterly",EDATE(C990,3),EDATE(C990,1))))</f>
        <v>-</v>
      </c>
      <c r="D991" s="54">
        <f>IF(A991&gt;'New Lease Yearly'!$E$4,0,'New Lease Yearly'!$G$4)*((1+$M$4)^(((((IF($H$4="Yearly",ROUNDDOWN(IF(A991-($N$4)&lt;0,0,((A991-($N$4)/(($N$4))))/($N$4)),0),IF($H$4="Monthly",ROUNDDOWN(IF(A991-($N$4*12)&lt;0,0,((A991-(12*$N$4)/((12*$N$4))))/($N$4*12)),0),ROUNDDOWN(IF(A991-($N$4*4)&lt;0,0,((A991-(4*$N$4)/((4*$N$4))))/($N$4*4)),0)))))))))+(IF(A991=$E$4,$J$4,0))</f>
        <v>0</v>
      </c>
      <c r="E991" s="49">
        <f>IF(D991=0,0,1/((1+IF('New Lease Yearly'!$H$4="Yearly",'New Lease Yearly'!$D$4,IF('New Lease Yearly'!$H$4="Quarterly",'New Lease Yearly'!$D$4/4,'New Lease Yearly'!$D$4/12)))^IF($E$17=1,A990,A991)))</f>
        <v>0</v>
      </c>
      <c r="F991" s="55">
        <f t="shared" si="156"/>
        <v>0</v>
      </c>
      <c r="G991" s="56"/>
      <c r="H991" s="38">
        <f t="shared" si="162"/>
        <v>975</v>
      </c>
      <c r="I991" s="9" t="str">
        <f t="shared" si="157"/>
        <v>-</v>
      </c>
      <c r="J991" s="47">
        <f>IF(H991&gt;'New Lease Yearly'!$E$4,0,M990)</f>
        <v>0</v>
      </c>
      <c r="K991" s="47">
        <f>IF(IF('New Lease Yearly'!$H$4="Yearly",J991*'New Lease Yearly'!$D$4,IF('New Lease Yearly'!$H$4="Quarterly",J991*('New Lease Yearly'!$D$4/4),J991*'New Lease Yearly'!$D$4/12))&gt;0,IF('New Lease Yearly'!$H$4="Yearly",J991*'New Lease Yearly'!$D$4,IF('New Lease Yearly'!$H$4="Quarterly",J991*('New Lease Yearly'!$D$4/4),J991*'New Lease Yearly'!$D$4/12)),-L991-J991)</f>
        <v>0</v>
      </c>
      <c r="L991" s="47">
        <f t="shared" si="158"/>
        <v>0</v>
      </c>
      <c r="M991" s="47">
        <f t="shared" si="159"/>
        <v>0</v>
      </c>
      <c r="N991" s="57"/>
      <c r="O991" s="38">
        <v>237</v>
      </c>
      <c r="P991" s="58">
        <f t="shared" si="163"/>
        <v>399578</v>
      </c>
      <c r="Q991" s="47">
        <f t="shared" si="164"/>
        <v>0</v>
      </c>
      <c r="R991" s="47">
        <f>IF(S990&lt;1,0,-'New Lease Yearly'!$K$4/'New Lease Yearly'!$L$4)</f>
        <v>0</v>
      </c>
      <c r="S991" s="47">
        <f t="shared" si="160"/>
        <v>0</v>
      </c>
      <c r="AE991"/>
      <c r="AF991" s="6"/>
    </row>
    <row r="992" spans="1:32" x14ac:dyDescent="0.25">
      <c r="A992" s="53">
        <f t="shared" si="161"/>
        <v>976</v>
      </c>
      <c r="B992" s="29">
        <f t="shared" si="155"/>
        <v>0</v>
      </c>
      <c r="C992" s="9" t="str">
        <f>IF(D992=0,"-",IF('New Lease Yearly'!$H$4="Yearly",EDATE(C991,12),IF('New Lease Yearly'!$H$4="Quarterly",EDATE(C991,3),EDATE(C991,1))))</f>
        <v>-</v>
      </c>
      <c r="D992" s="54">
        <f>IF(A992&gt;'New Lease Yearly'!$E$4,0,'New Lease Yearly'!$G$4)*((1+$M$4)^(((((IF($H$4="Yearly",ROUNDDOWN(IF(A992-($N$4)&lt;0,0,((A992-($N$4)/(($N$4))))/($N$4)),0),IF($H$4="Monthly",ROUNDDOWN(IF(A992-($N$4*12)&lt;0,0,((A992-(12*$N$4)/((12*$N$4))))/($N$4*12)),0),ROUNDDOWN(IF(A992-($N$4*4)&lt;0,0,((A992-(4*$N$4)/((4*$N$4))))/($N$4*4)),0)))))))))+(IF(A992=$E$4,$J$4,0))</f>
        <v>0</v>
      </c>
      <c r="E992" s="49">
        <f>IF(D992=0,0,1/((1+IF('New Lease Yearly'!$H$4="Yearly",'New Lease Yearly'!$D$4,IF('New Lease Yearly'!$H$4="Quarterly",'New Lease Yearly'!$D$4/4,'New Lease Yearly'!$D$4/12)))^IF($E$17=1,A991,A992)))</f>
        <v>0</v>
      </c>
      <c r="F992" s="55">
        <f t="shared" si="156"/>
        <v>0</v>
      </c>
      <c r="G992" s="56"/>
      <c r="H992" s="38">
        <f t="shared" si="162"/>
        <v>976</v>
      </c>
      <c r="I992" s="9" t="str">
        <f t="shared" si="157"/>
        <v>-</v>
      </c>
      <c r="J992" s="47">
        <f>IF(H992&gt;'New Lease Yearly'!$E$4,0,M991)</f>
        <v>0</v>
      </c>
      <c r="K992" s="47">
        <f>IF(IF('New Lease Yearly'!$H$4="Yearly",J992*'New Lease Yearly'!$D$4,IF('New Lease Yearly'!$H$4="Quarterly",J992*('New Lease Yearly'!$D$4/4),J992*'New Lease Yearly'!$D$4/12))&gt;0,IF('New Lease Yearly'!$H$4="Yearly",J992*'New Lease Yearly'!$D$4,IF('New Lease Yearly'!$H$4="Quarterly",J992*('New Lease Yearly'!$D$4/4),J992*'New Lease Yearly'!$D$4/12)),-L992-J992)</f>
        <v>0</v>
      </c>
      <c r="L992" s="47">
        <f t="shared" si="158"/>
        <v>0</v>
      </c>
      <c r="M992" s="47">
        <f t="shared" si="159"/>
        <v>0</v>
      </c>
      <c r="N992" s="57"/>
      <c r="O992" s="38">
        <v>237</v>
      </c>
      <c r="P992" s="58">
        <f t="shared" si="163"/>
        <v>399943</v>
      </c>
      <c r="Q992" s="47">
        <f t="shared" si="164"/>
        <v>0</v>
      </c>
      <c r="R992" s="47">
        <f>IF(S991&lt;1,0,-'New Lease Yearly'!$K$4/'New Lease Yearly'!$L$4)</f>
        <v>0</v>
      </c>
      <c r="S992" s="47">
        <f t="shared" si="160"/>
        <v>0</v>
      </c>
      <c r="AE992"/>
      <c r="AF992" s="6"/>
    </row>
    <row r="993" spans="1:32" x14ac:dyDescent="0.25">
      <c r="A993" s="53">
        <f t="shared" si="161"/>
        <v>977</v>
      </c>
      <c r="B993" s="29">
        <f t="shared" si="155"/>
        <v>0</v>
      </c>
      <c r="C993" s="9" t="str">
        <f>IF(D993=0,"-",IF('New Lease Yearly'!$H$4="Yearly",EDATE(C992,12),IF('New Lease Yearly'!$H$4="Quarterly",EDATE(C992,3),EDATE(C992,1))))</f>
        <v>-</v>
      </c>
      <c r="D993" s="54">
        <f>IF(A993&gt;'New Lease Yearly'!$E$4,0,'New Lease Yearly'!$G$4)*((1+$M$4)^(((((IF($H$4="Yearly",ROUNDDOWN(IF(A993-($N$4)&lt;0,0,((A993-($N$4)/(($N$4))))/($N$4)),0),IF($H$4="Monthly",ROUNDDOWN(IF(A993-($N$4*12)&lt;0,0,((A993-(12*$N$4)/((12*$N$4))))/($N$4*12)),0),ROUNDDOWN(IF(A993-($N$4*4)&lt;0,0,((A993-(4*$N$4)/((4*$N$4))))/($N$4*4)),0)))))))))+(IF(A993=$E$4,$J$4,0))</f>
        <v>0</v>
      </c>
      <c r="E993" s="49">
        <f>IF(D993=0,0,1/((1+IF('New Lease Yearly'!$H$4="Yearly",'New Lease Yearly'!$D$4,IF('New Lease Yearly'!$H$4="Quarterly",'New Lease Yearly'!$D$4/4,'New Lease Yearly'!$D$4/12)))^IF($E$17=1,A992,A993)))</f>
        <v>0</v>
      </c>
      <c r="F993" s="55">
        <f t="shared" si="156"/>
        <v>0</v>
      </c>
      <c r="G993" s="56"/>
      <c r="H993" s="38">
        <f t="shared" si="162"/>
        <v>977</v>
      </c>
      <c r="I993" s="9" t="str">
        <f t="shared" si="157"/>
        <v>-</v>
      </c>
      <c r="J993" s="47">
        <f>IF(H993&gt;'New Lease Yearly'!$E$4,0,M992)</f>
        <v>0</v>
      </c>
      <c r="K993" s="47">
        <f>IF(IF('New Lease Yearly'!$H$4="Yearly",J993*'New Lease Yearly'!$D$4,IF('New Lease Yearly'!$H$4="Quarterly",J993*('New Lease Yearly'!$D$4/4),J993*'New Lease Yearly'!$D$4/12))&gt;0,IF('New Lease Yearly'!$H$4="Yearly",J993*'New Lease Yearly'!$D$4,IF('New Lease Yearly'!$H$4="Quarterly",J993*('New Lease Yearly'!$D$4/4),J993*'New Lease Yearly'!$D$4/12)),-L993-J993)</f>
        <v>0</v>
      </c>
      <c r="L993" s="47">
        <f t="shared" si="158"/>
        <v>0</v>
      </c>
      <c r="M993" s="47">
        <f t="shared" si="159"/>
        <v>0</v>
      </c>
      <c r="N993" s="57"/>
      <c r="O993" s="38">
        <v>237</v>
      </c>
      <c r="P993" s="58">
        <f t="shared" si="163"/>
        <v>400308</v>
      </c>
      <c r="Q993" s="47">
        <f t="shared" si="164"/>
        <v>0</v>
      </c>
      <c r="R993" s="47">
        <f>IF(S992&lt;1,0,-'New Lease Yearly'!$K$4/'New Lease Yearly'!$L$4)</f>
        <v>0</v>
      </c>
      <c r="S993" s="47">
        <f t="shared" si="160"/>
        <v>0</v>
      </c>
      <c r="AE993"/>
      <c r="AF993" s="6"/>
    </row>
    <row r="994" spans="1:32" x14ac:dyDescent="0.25">
      <c r="A994" s="53">
        <f t="shared" si="161"/>
        <v>978</v>
      </c>
      <c r="B994" s="29">
        <f t="shared" si="155"/>
        <v>0</v>
      </c>
      <c r="C994" s="9" t="str">
        <f>IF(D994=0,"-",IF('New Lease Yearly'!$H$4="Yearly",EDATE(C993,12),IF('New Lease Yearly'!$H$4="Quarterly",EDATE(C993,3),EDATE(C993,1))))</f>
        <v>-</v>
      </c>
      <c r="D994" s="54">
        <f>IF(A994&gt;'New Lease Yearly'!$E$4,0,'New Lease Yearly'!$G$4)*((1+$M$4)^(((((IF($H$4="Yearly",ROUNDDOWN(IF(A994-($N$4)&lt;0,0,((A994-($N$4)/(($N$4))))/($N$4)),0),IF($H$4="Monthly",ROUNDDOWN(IF(A994-($N$4*12)&lt;0,0,((A994-(12*$N$4)/((12*$N$4))))/($N$4*12)),0),ROUNDDOWN(IF(A994-($N$4*4)&lt;0,0,((A994-(4*$N$4)/((4*$N$4))))/($N$4*4)),0)))))))))+(IF(A994=$E$4,$J$4,0))</f>
        <v>0</v>
      </c>
      <c r="E994" s="49">
        <f>IF(D994=0,0,1/((1+IF('New Lease Yearly'!$H$4="Yearly",'New Lease Yearly'!$D$4,IF('New Lease Yearly'!$H$4="Quarterly",'New Lease Yearly'!$D$4/4,'New Lease Yearly'!$D$4/12)))^IF($E$17=1,A993,A994)))</f>
        <v>0</v>
      </c>
      <c r="F994" s="55">
        <f t="shared" si="156"/>
        <v>0</v>
      </c>
      <c r="G994" s="56"/>
      <c r="H994" s="38">
        <f t="shared" si="162"/>
        <v>978</v>
      </c>
      <c r="I994" s="9" t="str">
        <f t="shared" si="157"/>
        <v>-</v>
      </c>
      <c r="J994" s="47">
        <f>IF(H994&gt;'New Lease Yearly'!$E$4,0,M993)</f>
        <v>0</v>
      </c>
      <c r="K994" s="47">
        <f>IF(IF('New Lease Yearly'!$H$4="Yearly",J994*'New Lease Yearly'!$D$4,IF('New Lease Yearly'!$H$4="Quarterly",J994*('New Lease Yearly'!$D$4/4),J994*'New Lease Yearly'!$D$4/12))&gt;0,IF('New Lease Yearly'!$H$4="Yearly",J994*'New Lease Yearly'!$D$4,IF('New Lease Yearly'!$H$4="Quarterly",J994*('New Lease Yearly'!$D$4/4),J994*'New Lease Yearly'!$D$4/12)),-L994-J994)</f>
        <v>0</v>
      </c>
      <c r="L994" s="47">
        <f t="shared" si="158"/>
        <v>0</v>
      </c>
      <c r="M994" s="47">
        <f t="shared" si="159"/>
        <v>0</v>
      </c>
      <c r="N994" s="57"/>
      <c r="O994" s="38">
        <v>237</v>
      </c>
      <c r="P994" s="58">
        <f t="shared" si="163"/>
        <v>400674</v>
      </c>
      <c r="Q994" s="47">
        <f t="shared" si="164"/>
        <v>0</v>
      </c>
      <c r="R994" s="47">
        <f>IF(S993&lt;1,0,-'New Lease Yearly'!$K$4/'New Lease Yearly'!$L$4)</f>
        <v>0</v>
      </c>
      <c r="S994" s="47">
        <f t="shared" si="160"/>
        <v>0</v>
      </c>
      <c r="AE994"/>
      <c r="AF994" s="6"/>
    </row>
    <row r="995" spans="1:32" x14ac:dyDescent="0.25">
      <c r="A995" s="53">
        <f t="shared" si="161"/>
        <v>979</v>
      </c>
      <c r="B995" s="29">
        <f t="shared" si="155"/>
        <v>0</v>
      </c>
      <c r="C995" s="9" t="str">
        <f>IF(D995=0,"-",IF('New Lease Yearly'!$H$4="Yearly",EDATE(C994,12),IF('New Lease Yearly'!$H$4="Quarterly",EDATE(C994,3),EDATE(C994,1))))</f>
        <v>-</v>
      </c>
      <c r="D995" s="54">
        <f>IF(A995&gt;'New Lease Yearly'!$E$4,0,'New Lease Yearly'!$G$4)*((1+$M$4)^(((((IF($H$4="Yearly",ROUNDDOWN(IF(A995-($N$4)&lt;0,0,((A995-($N$4)/(($N$4))))/($N$4)),0),IF($H$4="Monthly",ROUNDDOWN(IF(A995-($N$4*12)&lt;0,0,((A995-(12*$N$4)/((12*$N$4))))/($N$4*12)),0),ROUNDDOWN(IF(A995-($N$4*4)&lt;0,0,((A995-(4*$N$4)/((4*$N$4))))/($N$4*4)),0)))))))))+(IF(A995=$E$4,$J$4,0))</f>
        <v>0</v>
      </c>
      <c r="E995" s="49">
        <f>IF(D995=0,0,1/((1+IF('New Lease Yearly'!$H$4="Yearly",'New Lease Yearly'!$D$4,IF('New Lease Yearly'!$H$4="Quarterly",'New Lease Yearly'!$D$4/4,'New Lease Yearly'!$D$4/12)))^IF($E$17=1,A994,A995)))</f>
        <v>0</v>
      </c>
      <c r="F995" s="55">
        <f t="shared" si="156"/>
        <v>0</v>
      </c>
      <c r="G995" s="56"/>
      <c r="H995" s="38">
        <f t="shared" si="162"/>
        <v>979</v>
      </c>
      <c r="I995" s="9" t="str">
        <f t="shared" si="157"/>
        <v>-</v>
      </c>
      <c r="J995" s="47">
        <f>IF(H995&gt;'New Lease Yearly'!$E$4,0,M994)</f>
        <v>0</v>
      </c>
      <c r="K995" s="47">
        <f>IF(IF('New Lease Yearly'!$H$4="Yearly",J995*'New Lease Yearly'!$D$4,IF('New Lease Yearly'!$H$4="Quarterly",J995*('New Lease Yearly'!$D$4/4),J995*'New Lease Yearly'!$D$4/12))&gt;0,IF('New Lease Yearly'!$H$4="Yearly",J995*'New Lease Yearly'!$D$4,IF('New Lease Yearly'!$H$4="Quarterly",J995*('New Lease Yearly'!$D$4/4),J995*'New Lease Yearly'!$D$4/12)),-L995-J995)</f>
        <v>0</v>
      </c>
      <c r="L995" s="47">
        <f t="shared" si="158"/>
        <v>0</v>
      </c>
      <c r="M995" s="47">
        <f t="shared" si="159"/>
        <v>0</v>
      </c>
      <c r="N995" s="57"/>
      <c r="O995" s="38">
        <v>237</v>
      </c>
      <c r="P995" s="58">
        <f t="shared" si="163"/>
        <v>401039</v>
      </c>
      <c r="Q995" s="47">
        <f t="shared" si="164"/>
        <v>0</v>
      </c>
      <c r="R995" s="47">
        <f>IF(S994&lt;1,0,-'New Lease Yearly'!$K$4/'New Lease Yearly'!$L$4)</f>
        <v>0</v>
      </c>
      <c r="S995" s="47">
        <f t="shared" si="160"/>
        <v>0</v>
      </c>
      <c r="AE995"/>
      <c r="AF995" s="6"/>
    </row>
    <row r="996" spans="1:32" x14ac:dyDescent="0.25">
      <c r="A996" s="53">
        <f t="shared" si="161"/>
        <v>980</v>
      </c>
      <c r="B996" s="29">
        <f t="shared" si="155"/>
        <v>0</v>
      </c>
      <c r="C996" s="9" t="str">
        <f>IF(D996=0,"-",IF('New Lease Yearly'!$H$4="Yearly",EDATE(C995,12),IF('New Lease Yearly'!$H$4="Quarterly",EDATE(C995,3),EDATE(C995,1))))</f>
        <v>-</v>
      </c>
      <c r="D996" s="54">
        <f>IF(A996&gt;'New Lease Yearly'!$E$4,0,'New Lease Yearly'!$G$4)*((1+$M$4)^(((((IF($H$4="Yearly",ROUNDDOWN(IF(A996-($N$4)&lt;0,0,((A996-($N$4)/(($N$4))))/($N$4)),0),IF($H$4="Monthly",ROUNDDOWN(IF(A996-($N$4*12)&lt;0,0,((A996-(12*$N$4)/((12*$N$4))))/($N$4*12)),0),ROUNDDOWN(IF(A996-($N$4*4)&lt;0,0,((A996-(4*$N$4)/((4*$N$4))))/($N$4*4)),0)))))))))+(IF(A996=$E$4,$J$4,0))</f>
        <v>0</v>
      </c>
      <c r="E996" s="49">
        <f>IF(D996=0,0,1/((1+IF('New Lease Yearly'!$H$4="Yearly",'New Lease Yearly'!$D$4,IF('New Lease Yearly'!$H$4="Quarterly",'New Lease Yearly'!$D$4/4,'New Lease Yearly'!$D$4/12)))^IF($E$17=1,A995,A996)))</f>
        <v>0</v>
      </c>
      <c r="F996" s="55">
        <f t="shared" si="156"/>
        <v>0</v>
      </c>
      <c r="G996" s="56"/>
      <c r="H996" s="38">
        <f t="shared" si="162"/>
        <v>980</v>
      </c>
      <c r="I996" s="9" t="str">
        <f t="shared" si="157"/>
        <v>-</v>
      </c>
      <c r="J996" s="47">
        <f>IF(H996&gt;'New Lease Yearly'!$E$4,0,M995)</f>
        <v>0</v>
      </c>
      <c r="K996" s="47">
        <f>IF(IF('New Lease Yearly'!$H$4="Yearly",J996*'New Lease Yearly'!$D$4,IF('New Lease Yearly'!$H$4="Quarterly",J996*('New Lease Yearly'!$D$4/4),J996*'New Lease Yearly'!$D$4/12))&gt;0,IF('New Lease Yearly'!$H$4="Yearly",J996*'New Lease Yearly'!$D$4,IF('New Lease Yearly'!$H$4="Quarterly",J996*('New Lease Yearly'!$D$4/4),J996*'New Lease Yearly'!$D$4/12)),-L996-J996)</f>
        <v>0</v>
      </c>
      <c r="L996" s="47">
        <f t="shared" si="158"/>
        <v>0</v>
      </c>
      <c r="M996" s="47">
        <f t="shared" si="159"/>
        <v>0</v>
      </c>
      <c r="N996" s="57"/>
      <c r="O996" s="38">
        <v>237</v>
      </c>
      <c r="P996" s="58">
        <f t="shared" si="163"/>
        <v>401404</v>
      </c>
      <c r="Q996" s="47">
        <f t="shared" si="164"/>
        <v>0</v>
      </c>
      <c r="R996" s="47">
        <f>IF(S995&lt;1,0,-'New Lease Yearly'!$K$4/'New Lease Yearly'!$L$4)</f>
        <v>0</v>
      </c>
      <c r="S996" s="47">
        <f t="shared" si="160"/>
        <v>0</v>
      </c>
      <c r="AE996"/>
      <c r="AF996" s="6"/>
    </row>
    <row r="997" spans="1:32" x14ac:dyDescent="0.25">
      <c r="A997" s="53">
        <f t="shared" si="161"/>
        <v>981</v>
      </c>
      <c r="B997" s="29">
        <f t="shared" si="155"/>
        <v>0</v>
      </c>
      <c r="C997" s="9" t="str">
        <f>IF(D997=0,"-",IF('New Lease Yearly'!$H$4="Yearly",EDATE(C996,12),IF('New Lease Yearly'!$H$4="Quarterly",EDATE(C996,3),EDATE(C996,1))))</f>
        <v>-</v>
      </c>
      <c r="D997" s="54">
        <f>IF(A997&gt;'New Lease Yearly'!$E$4,0,'New Lease Yearly'!$G$4)*((1+$M$4)^(((((IF($H$4="Yearly",ROUNDDOWN(IF(A997-($N$4)&lt;0,0,((A997-($N$4)/(($N$4))))/($N$4)),0),IF($H$4="Monthly",ROUNDDOWN(IF(A997-($N$4*12)&lt;0,0,((A997-(12*$N$4)/((12*$N$4))))/($N$4*12)),0),ROUNDDOWN(IF(A997-($N$4*4)&lt;0,0,((A997-(4*$N$4)/((4*$N$4))))/($N$4*4)),0)))))))))+(IF(A997=$E$4,$J$4,0))</f>
        <v>0</v>
      </c>
      <c r="E997" s="49">
        <f>IF(D997=0,0,1/((1+IF('New Lease Yearly'!$H$4="Yearly",'New Lease Yearly'!$D$4,IF('New Lease Yearly'!$H$4="Quarterly",'New Lease Yearly'!$D$4/4,'New Lease Yearly'!$D$4/12)))^IF($E$17=1,A996,A997)))</f>
        <v>0</v>
      </c>
      <c r="F997" s="55">
        <f t="shared" si="156"/>
        <v>0</v>
      </c>
      <c r="G997" s="56"/>
      <c r="H997" s="38">
        <f t="shared" si="162"/>
        <v>981</v>
      </c>
      <c r="I997" s="9" t="str">
        <f t="shared" si="157"/>
        <v>-</v>
      </c>
      <c r="J997" s="47">
        <f>IF(H997&gt;'New Lease Yearly'!$E$4,0,M996)</f>
        <v>0</v>
      </c>
      <c r="K997" s="47">
        <f>IF(IF('New Lease Yearly'!$H$4="Yearly",J997*'New Lease Yearly'!$D$4,IF('New Lease Yearly'!$H$4="Quarterly",J997*('New Lease Yearly'!$D$4/4),J997*'New Lease Yearly'!$D$4/12))&gt;0,IF('New Lease Yearly'!$H$4="Yearly",J997*'New Lease Yearly'!$D$4,IF('New Lease Yearly'!$H$4="Quarterly",J997*('New Lease Yearly'!$D$4/4),J997*'New Lease Yearly'!$D$4/12)),-L997-J997)</f>
        <v>0</v>
      </c>
      <c r="L997" s="47">
        <f t="shared" si="158"/>
        <v>0</v>
      </c>
      <c r="M997" s="47">
        <f t="shared" si="159"/>
        <v>0</v>
      </c>
      <c r="N997" s="57"/>
      <c r="O997" s="38">
        <v>237</v>
      </c>
      <c r="P997" s="58">
        <f t="shared" si="163"/>
        <v>401769</v>
      </c>
      <c r="Q997" s="47">
        <f t="shared" si="164"/>
        <v>0</v>
      </c>
      <c r="R997" s="47">
        <f>IF(S996&lt;1,0,-'New Lease Yearly'!$K$4/'New Lease Yearly'!$L$4)</f>
        <v>0</v>
      </c>
      <c r="S997" s="47">
        <f t="shared" si="160"/>
        <v>0</v>
      </c>
      <c r="AE997"/>
      <c r="AF997" s="6"/>
    </row>
    <row r="998" spans="1:32" x14ac:dyDescent="0.25">
      <c r="A998" s="53">
        <f t="shared" si="161"/>
        <v>982</v>
      </c>
      <c r="B998" s="29">
        <f t="shared" si="155"/>
        <v>0</v>
      </c>
      <c r="C998" s="9" t="str">
        <f>IF(D998=0,"-",IF('New Lease Yearly'!$H$4="Yearly",EDATE(C997,12),IF('New Lease Yearly'!$H$4="Quarterly",EDATE(C997,3),EDATE(C997,1))))</f>
        <v>-</v>
      </c>
      <c r="D998" s="54">
        <f>IF(A998&gt;'New Lease Yearly'!$E$4,0,'New Lease Yearly'!$G$4)*((1+$M$4)^(((((IF($H$4="Yearly",ROUNDDOWN(IF(A998-($N$4)&lt;0,0,((A998-($N$4)/(($N$4))))/($N$4)),0),IF($H$4="Monthly",ROUNDDOWN(IF(A998-($N$4*12)&lt;0,0,((A998-(12*$N$4)/((12*$N$4))))/($N$4*12)),0),ROUNDDOWN(IF(A998-($N$4*4)&lt;0,0,((A998-(4*$N$4)/((4*$N$4))))/($N$4*4)),0)))))))))+(IF(A998=$E$4,$J$4,0))</f>
        <v>0</v>
      </c>
      <c r="E998" s="49">
        <f>IF(D998=0,0,1/((1+IF('New Lease Yearly'!$H$4="Yearly",'New Lease Yearly'!$D$4,IF('New Lease Yearly'!$H$4="Quarterly",'New Lease Yearly'!$D$4/4,'New Lease Yearly'!$D$4/12)))^IF($E$17=1,A997,A998)))</f>
        <v>0</v>
      </c>
      <c r="F998" s="55">
        <f t="shared" si="156"/>
        <v>0</v>
      </c>
      <c r="G998" s="56"/>
      <c r="H998" s="38">
        <f t="shared" si="162"/>
        <v>982</v>
      </c>
      <c r="I998" s="9" t="str">
        <f t="shared" si="157"/>
        <v>-</v>
      </c>
      <c r="J998" s="47">
        <f>IF(H998&gt;'New Lease Yearly'!$E$4,0,M997)</f>
        <v>0</v>
      </c>
      <c r="K998" s="47">
        <f>IF(IF('New Lease Yearly'!$H$4="Yearly",J998*'New Lease Yearly'!$D$4,IF('New Lease Yearly'!$H$4="Quarterly",J998*('New Lease Yearly'!$D$4/4),J998*'New Lease Yearly'!$D$4/12))&gt;0,IF('New Lease Yearly'!$H$4="Yearly",J998*'New Lease Yearly'!$D$4,IF('New Lease Yearly'!$H$4="Quarterly",J998*('New Lease Yearly'!$D$4/4),J998*'New Lease Yearly'!$D$4/12)),-L998-J998)</f>
        <v>0</v>
      </c>
      <c r="L998" s="47">
        <f t="shared" si="158"/>
        <v>0</v>
      </c>
      <c r="M998" s="47">
        <f t="shared" si="159"/>
        <v>0</v>
      </c>
      <c r="N998" s="57"/>
      <c r="O998" s="38">
        <v>237</v>
      </c>
      <c r="P998" s="58">
        <f t="shared" si="163"/>
        <v>402134</v>
      </c>
      <c r="Q998" s="47">
        <f t="shared" si="164"/>
        <v>0</v>
      </c>
      <c r="R998" s="47">
        <f>IF(S997&lt;1,0,-'New Lease Yearly'!$K$4/'New Lease Yearly'!$L$4)</f>
        <v>0</v>
      </c>
      <c r="S998" s="47">
        <f t="shared" si="160"/>
        <v>0</v>
      </c>
      <c r="AE998"/>
      <c r="AF998" s="6"/>
    </row>
    <row r="999" spans="1:32" x14ac:dyDescent="0.25">
      <c r="A999" s="53">
        <f t="shared" si="161"/>
        <v>983</v>
      </c>
      <c r="B999" s="29">
        <f t="shared" si="155"/>
        <v>0</v>
      </c>
      <c r="C999" s="9" t="str">
        <f>IF(D999=0,"-",IF('New Lease Yearly'!$H$4="Yearly",EDATE(C998,12),IF('New Lease Yearly'!$H$4="Quarterly",EDATE(C998,3),EDATE(C998,1))))</f>
        <v>-</v>
      </c>
      <c r="D999" s="54">
        <f>IF(A999&gt;'New Lease Yearly'!$E$4,0,'New Lease Yearly'!$G$4)*((1+$M$4)^(((((IF($H$4="Yearly",ROUNDDOWN(IF(A999-($N$4)&lt;0,0,((A999-($N$4)/(($N$4))))/($N$4)),0),IF($H$4="Monthly",ROUNDDOWN(IF(A999-($N$4*12)&lt;0,0,((A999-(12*$N$4)/((12*$N$4))))/($N$4*12)),0),ROUNDDOWN(IF(A999-($N$4*4)&lt;0,0,((A999-(4*$N$4)/((4*$N$4))))/($N$4*4)),0)))))))))+(IF(A999=$E$4,$J$4,0))</f>
        <v>0</v>
      </c>
      <c r="E999" s="49">
        <f>IF(D999=0,0,1/((1+IF('New Lease Yearly'!$H$4="Yearly",'New Lease Yearly'!$D$4,IF('New Lease Yearly'!$H$4="Quarterly",'New Lease Yearly'!$D$4/4,'New Lease Yearly'!$D$4/12)))^IF($E$17=1,A998,A999)))</f>
        <v>0</v>
      </c>
      <c r="F999" s="55">
        <f t="shared" si="156"/>
        <v>0</v>
      </c>
      <c r="G999" s="56"/>
      <c r="H999" s="38">
        <f t="shared" si="162"/>
        <v>983</v>
      </c>
      <c r="I999" s="9" t="str">
        <f t="shared" si="157"/>
        <v>-</v>
      </c>
      <c r="J999" s="47">
        <f>IF(H999&gt;'New Lease Yearly'!$E$4,0,M998)</f>
        <v>0</v>
      </c>
      <c r="K999" s="47">
        <f>IF(IF('New Lease Yearly'!$H$4="Yearly",J999*'New Lease Yearly'!$D$4,IF('New Lease Yearly'!$H$4="Quarterly",J999*('New Lease Yearly'!$D$4/4),J999*'New Lease Yearly'!$D$4/12))&gt;0,IF('New Lease Yearly'!$H$4="Yearly",J999*'New Lease Yearly'!$D$4,IF('New Lease Yearly'!$H$4="Quarterly",J999*('New Lease Yearly'!$D$4/4),J999*'New Lease Yearly'!$D$4/12)),-L999-J999)</f>
        <v>0</v>
      </c>
      <c r="L999" s="47">
        <f t="shared" si="158"/>
        <v>0</v>
      </c>
      <c r="M999" s="47">
        <f t="shared" si="159"/>
        <v>0</v>
      </c>
      <c r="N999" s="57"/>
      <c r="O999" s="38">
        <v>237</v>
      </c>
      <c r="P999" s="58">
        <f t="shared" si="163"/>
        <v>402499</v>
      </c>
      <c r="Q999" s="47">
        <f t="shared" si="164"/>
        <v>0</v>
      </c>
      <c r="R999" s="47">
        <f>IF(S998&lt;1,0,-'New Lease Yearly'!$K$4/'New Lease Yearly'!$L$4)</f>
        <v>0</v>
      </c>
      <c r="S999" s="47">
        <f t="shared" si="160"/>
        <v>0</v>
      </c>
      <c r="AE999"/>
      <c r="AF999" s="6"/>
    </row>
    <row r="1000" spans="1:32" x14ac:dyDescent="0.25">
      <c r="A1000" s="53">
        <f t="shared" si="161"/>
        <v>984</v>
      </c>
      <c r="B1000" s="29">
        <f t="shared" si="155"/>
        <v>0</v>
      </c>
      <c r="C1000" s="9" t="str">
        <f>IF(D1000=0,"-",IF('New Lease Yearly'!$H$4="Yearly",EDATE(C999,12),IF('New Lease Yearly'!$H$4="Quarterly",EDATE(C999,3),EDATE(C999,1))))</f>
        <v>-</v>
      </c>
      <c r="D1000" s="54">
        <f>IF(A1000&gt;'New Lease Yearly'!$E$4,0,'New Lease Yearly'!$G$4)*((1+$M$4)^(((((IF($H$4="Yearly",ROUNDDOWN(IF(A1000-($N$4)&lt;0,0,((A1000-($N$4)/(($N$4))))/($N$4)),0),IF($H$4="Monthly",ROUNDDOWN(IF(A1000-($N$4*12)&lt;0,0,((A1000-(12*$N$4)/((12*$N$4))))/($N$4*12)),0),ROUNDDOWN(IF(A1000-($N$4*4)&lt;0,0,((A1000-(4*$N$4)/((4*$N$4))))/($N$4*4)),0)))))))))+(IF(A1000=$E$4,$J$4,0))</f>
        <v>0</v>
      </c>
      <c r="E1000" s="49">
        <f>IF(D1000=0,0,1/((1+IF('New Lease Yearly'!$H$4="Yearly",'New Lease Yearly'!$D$4,IF('New Lease Yearly'!$H$4="Quarterly",'New Lease Yearly'!$D$4/4,'New Lease Yearly'!$D$4/12)))^IF($E$17=1,A999,A1000)))</f>
        <v>0</v>
      </c>
      <c r="F1000" s="55">
        <f t="shared" si="156"/>
        <v>0</v>
      </c>
      <c r="G1000" s="56"/>
      <c r="H1000" s="38">
        <f t="shared" si="162"/>
        <v>984</v>
      </c>
      <c r="I1000" s="9" t="str">
        <f t="shared" si="157"/>
        <v>-</v>
      </c>
      <c r="J1000" s="47">
        <f>IF(H1000&gt;'New Lease Yearly'!$E$4,0,M999)</f>
        <v>0</v>
      </c>
      <c r="K1000" s="47">
        <f>IF(IF('New Lease Yearly'!$H$4="Yearly",J1000*'New Lease Yearly'!$D$4,IF('New Lease Yearly'!$H$4="Quarterly",J1000*('New Lease Yearly'!$D$4/4),J1000*'New Lease Yearly'!$D$4/12))&gt;0,IF('New Lease Yearly'!$H$4="Yearly",J1000*'New Lease Yearly'!$D$4,IF('New Lease Yearly'!$H$4="Quarterly",J1000*('New Lease Yearly'!$D$4/4),J1000*'New Lease Yearly'!$D$4/12)),-L1000-J1000)</f>
        <v>0</v>
      </c>
      <c r="L1000" s="47">
        <f t="shared" si="158"/>
        <v>0</v>
      </c>
      <c r="M1000" s="47">
        <f t="shared" si="159"/>
        <v>0</v>
      </c>
      <c r="N1000" s="57"/>
      <c r="O1000" s="38">
        <v>237</v>
      </c>
      <c r="P1000" s="58">
        <f t="shared" si="163"/>
        <v>402864</v>
      </c>
      <c r="Q1000" s="47">
        <f t="shared" si="164"/>
        <v>0</v>
      </c>
      <c r="R1000" s="47">
        <f>IF(S999&lt;1,0,-'New Lease Yearly'!$K$4/'New Lease Yearly'!$L$4)</f>
        <v>0</v>
      </c>
      <c r="S1000" s="47">
        <f t="shared" si="160"/>
        <v>0</v>
      </c>
      <c r="AE1000"/>
      <c r="AF1000" s="6"/>
    </row>
    <row r="1001" spans="1:32" x14ac:dyDescent="0.25">
      <c r="A1001" s="53">
        <f t="shared" si="161"/>
        <v>985</v>
      </c>
      <c r="B1001" s="29">
        <f t="shared" si="155"/>
        <v>0</v>
      </c>
      <c r="C1001" s="9" t="str">
        <f>IF(D1001=0,"-",IF('New Lease Yearly'!$H$4="Yearly",EDATE(C1000,12),IF('New Lease Yearly'!$H$4="Quarterly",EDATE(C1000,3),EDATE(C1000,1))))</f>
        <v>-</v>
      </c>
      <c r="D1001" s="54">
        <f>IF(A1001&gt;'New Lease Yearly'!$E$4,0,'New Lease Yearly'!$G$4)*((1+$M$4)^(((((IF($H$4="Yearly",ROUNDDOWN(IF(A1001-($N$4)&lt;0,0,((A1001-($N$4)/(($N$4))))/($N$4)),0),IF($H$4="Monthly",ROUNDDOWN(IF(A1001-($N$4*12)&lt;0,0,((A1001-(12*$N$4)/((12*$N$4))))/($N$4*12)),0),ROUNDDOWN(IF(A1001-($N$4*4)&lt;0,0,((A1001-(4*$N$4)/((4*$N$4))))/($N$4*4)),0)))))))))+(IF(A1001=$E$4,$J$4,0))</f>
        <v>0</v>
      </c>
      <c r="E1001" s="49">
        <f>IF(D1001=0,0,1/((1+IF('New Lease Yearly'!$H$4="Yearly",'New Lease Yearly'!$D$4,IF('New Lease Yearly'!$H$4="Quarterly",'New Lease Yearly'!$D$4/4,'New Lease Yearly'!$D$4/12)))^IF($E$17=1,A1000,A1001)))</f>
        <v>0</v>
      </c>
      <c r="F1001" s="55">
        <f t="shared" si="156"/>
        <v>0</v>
      </c>
      <c r="G1001" s="56"/>
      <c r="H1001" s="38">
        <f t="shared" si="162"/>
        <v>985</v>
      </c>
      <c r="I1001" s="9" t="str">
        <f t="shared" si="157"/>
        <v>-</v>
      </c>
      <c r="J1001" s="47">
        <f>IF(H1001&gt;'New Lease Yearly'!$E$4,0,M1000)</f>
        <v>0</v>
      </c>
      <c r="K1001" s="47">
        <f>IF(IF('New Lease Yearly'!$H$4="Yearly",J1001*'New Lease Yearly'!$D$4,IF('New Lease Yearly'!$H$4="Quarterly",J1001*('New Lease Yearly'!$D$4/4),J1001*'New Lease Yearly'!$D$4/12))&gt;0,IF('New Lease Yearly'!$H$4="Yearly",J1001*'New Lease Yearly'!$D$4,IF('New Lease Yearly'!$H$4="Quarterly",J1001*('New Lease Yearly'!$D$4/4),J1001*'New Lease Yearly'!$D$4/12)),-L1001-J1001)</f>
        <v>0</v>
      </c>
      <c r="L1001" s="47">
        <f t="shared" si="158"/>
        <v>0</v>
      </c>
      <c r="M1001" s="47">
        <f t="shared" si="159"/>
        <v>0</v>
      </c>
      <c r="N1001" s="57"/>
      <c r="O1001" s="38">
        <v>237</v>
      </c>
      <c r="P1001" s="58">
        <f t="shared" si="163"/>
        <v>403229</v>
      </c>
      <c r="Q1001" s="47">
        <f t="shared" si="164"/>
        <v>0</v>
      </c>
      <c r="R1001" s="47">
        <f>IF(S1000&lt;1,0,-'New Lease Yearly'!$K$4/'New Lease Yearly'!$L$4)</f>
        <v>0</v>
      </c>
      <c r="S1001" s="47">
        <f t="shared" si="160"/>
        <v>0</v>
      </c>
      <c r="AE1001"/>
      <c r="AF1001" s="6"/>
    </row>
    <row r="1002" spans="1:32" x14ac:dyDescent="0.25">
      <c r="A1002" s="53">
        <f t="shared" si="161"/>
        <v>986</v>
      </c>
      <c r="B1002" s="29">
        <f t="shared" si="155"/>
        <v>0</v>
      </c>
      <c r="C1002" s="9" t="str">
        <f>IF(D1002=0,"-",IF('New Lease Yearly'!$H$4="Yearly",EDATE(C1001,12),IF('New Lease Yearly'!$H$4="Quarterly",EDATE(C1001,3),EDATE(C1001,1))))</f>
        <v>-</v>
      </c>
      <c r="D1002" s="54">
        <f>IF(A1002&gt;'New Lease Yearly'!$E$4,0,'New Lease Yearly'!$G$4)*((1+$M$4)^(((((IF($H$4="Yearly",ROUNDDOWN(IF(A1002-($N$4)&lt;0,0,((A1002-($N$4)/(($N$4))))/($N$4)),0),IF($H$4="Monthly",ROUNDDOWN(IF(A1002-($N$4*12)&lt;0,0,((A1002-(12*$N$4)/((12*$N$4))))/($N$4*12)),0),ROUNDDOWN(IF(A1002-($N$4*4)&lt;0,0,((A1002-(4*$N$4)/((4*$N$4))))/($N$4*4)),0)))))))))+(IF(A1002=$E$4,$J$4,0))</f>
        <v>0</v>
      </c>
      <c r="E1002" s="49">
        <f>IF(D1002=0,0,1/((1+IF('New Lease Yearly'!$H$4="Yearly",'New Lease Yearly'!$D$4,IF('New Lease Yearly'!$H$4="Quarterly",'New Lease Yearly'!$D$4/4,'New Lease Yearly'!$D$4/12)))^IF($E$17=1,A1001,A1002)))</f>
        <v>0</v>
      </c>
      <c r="F1002" s="55">
        <f t="shared" si="156"/>
        <v>0</v>
      </c>
      <c r="G1002" s="56"/>
      <c r="H1002" s="38">
        <f t="shared" si="162"/>
        <v>986</v>
      </c>
      <c r="I1002" s="9" t="str">
        <f t="shared" si="157"/>
        <v>-</v>
      </c>
      <c r="J1002" s="47">
        <f>IF(H1002&gt;'New Lease Yearly'!$E$4,0,M1001)</f>
        <v>0</v>
      </c>
      <c r="K1002" s="47">
        <f>IF(IF('New Lease Yearly'!$H$4="Yearly",J1002*'New Lease Yearly'!$D$4,IF('New Lease Yearly'!$H$4="Quarterly",J1002*('New Lease Yearly'!$D$4/4),J1002*'New Lease Yearly'!$D$4/12))&gt;0,IF('New Lease Yearly'!$H$4="Yearly",J1002*'New Lease Yearly'!$D$4,IF('New Lease Yearly'!$H$4="Quarterly",J1002*('New Lease Yearly'!$D$4/4),J1002*'New Lease Yearly'!$D$4/12)),-L1002-J1002)</f>
        <v>0</v>
      </c>
      <c r="L1002" s="47">
        <f t="shared" si="158"/>
        <v>0</v>
      </c>
      <c r="M1002" s="47">
        <f t="shared" si="159"/>
        <v>0</v>
      </c>
      <c r="N1002" s="57"/>
      <c r="O1002" s="38">
        <v>237</v>
      </c>
      <c r="P1002" s="58">
        <f t="shared" si="163"/>
        <v>403595</v>
      </c>
      <c r="Q1002" s="47">
        <f t="shared" si="164"/>
        <v>0</v>
      </c>
      <c r="R1002" s="47">
        <f>IF(S1001&lt;1,0,-'New Lease Yearly'!$K$4/'New Lease Yearly'!$L$4)</f>
        <v>0</v>
      </c>
      <c r="S1002" s="47">
        <f t="shared" si="160"/>
        <v>0</v>
      </c>
      <c r="AE1002"/>
      <c r="AF1002" s="6"/>
    </row>
    <row r="1003" spans="1:32" x14ac:dyDescent="0.25">
      <c r="A1003" s="53">
        <f t="shared" si="161"/>
        <v>987</v>
      </c>
      <c r="B1003" s="29">
        <f t="shared" si="155"/>
        <v>0</v>
      </c>
      <c r="C1003" s="9" t="str">
        <f>IF(D1003=0,"-",IF('New Lease Yearly'!$H$4="Yearly",EDATE(C1002,12),IF('New Lease Yearly'!$H$4="Quarterly",EDATE(C1002,3),EDATE(C1002,1))))</f>
        <v>-</v>
      </c>
      <c r="D1003" s="54">
        <f>IF(A1003&gt;'New Lease Yearly'!$E$4,0,'New Lease Yearly'!$G$4)*((1+$M$4)^(((((IF($H$4="Yearly",ROUNDDOWN(IF(A1003-($N$4)&lt;0,0,((A1003-($N$4)/(($N$4))))/($N$4)),0),IF($H$4="Monthly",ROUNDDOWN(IF(A1003-($N$4*12)&lt;0,0,((A1003-(12*$N$4)/((12*$N$4))))/($N$4*12)),0),ROUNDDOWN(IF(A1003-($N$4*4)&lt;0,0,((A1003-(4*$N$4)/((4*$N$4))))/($N$4*4)),0)))))))))+(IF(A1003=$E$4,$J$4,0))</f>
        <v>0</v>
      </c>
      <c r="E1003" s="49">
        <f>IF(D1003=0,0,1/((1+IF('New Lease Yearly'!$H$4="Yearly",'New Lease Yearly'!$D$4,IF('New Lease Yearly'!$H$4="Quarterly",'New Lease Yearly'!$D$4/4,'New Lease Yearly'!$D$4/12)))^IF($E$17=1,A1002,A1003)))</f>
        <v>0</v>
      </c>
      <c r="F1003" s="55">
        <f t="shared" si="156"/>
        <v>0</v>
      </c>
      <c r="G1003" s="56"/>
      <c r="H1003" s="38">
        <f t="shared" si="162"/>
        <v>987</v>
      </c>
      <c r="I1003" s="9" t="str">
        <f t="shared" si="157"/>
        <v>-</v>
      </c>
      <c r="J1003" s="47">
        <f>IF(H1003&gt;'New Lease Yearly'!$E$4,0,M1002)</f>
        <v>0</v>
      </c>
      <c r="K1003" s="47">
        <f>IF(IF('New Lease Yearly'!$H$4="Yearly",J1003*'New Lease Yearly'!$D$4,IF('New Lease Yearly'!$H$4="Quarterly",J1003*('New Lease Yearly'!$D$4/4),J1003*'New Lease Yearly'!$D$4/12))&gt;0,IF('New Lease Yearly'!$H$4="Yearly",J1003*'New Lease Yearly'!$D$4,IF('New Lease Yearly'!$H$4="Quarterly",J1003*('New Lease Yearly'!$D$4/4),J1003*'New Lease Yearly'!$D$4/12)),-L1003-J1003)</f>
        <v>0</v>
      </c>
      <c r="L1003" s="47">
        <f t="shared" si="158"/>
        <v>0</v>
      </c>
      <c r="M1003" s="47">
        <f t="shared" si="159"/>
        <v>0</v>
      </c>
      <c r="N1003" s="57"/>
      <c r="O1003" s="38">
        <v>237</v>
      </c>
      <c r="P1003" s="58">
        <f t="shared" si="163"/>
        <v>403960</v>
      </c>
      <c r="Q1003" s="47">
        <f t="shared" si="164"/>
        <v>0</v>
      </c>
      <c r="R1003" s="47">
        <f>IF(S1002&lt;1,0,-'New Lease Yearly'!$K$4/'New Lease Yearly'!$L$4)</f>
        <v>0</v>
      </c>
      <c r="S1003" s="47">
        <f t="shared" si="160"/>
        <v>0</v>
      </c>
      <c r="AE1003"/>
      <c r="AF1003" s="6"/>
    </row>
    <row r="1004" spans="1:32" x14ac:dyDescent="0.25">
      <c r="A1004" s="53">
        <f t="shared" si="161"/>
        <v>988</v>
      </c>
      <c r="B1004" s="29">
        <f t="shared" si="155"/>
        <v>0</v>
      </c>
      <c r="C1004" s="9" t="str">
        <f>IF(D1004=0,"-",IF('New Lease Yearly'!$H$4="Yearly",EDATE(C1003,12),IF('New Lease Yearly'!$H$4="Quarterly",EDATE(C1003,3),EDATE(C1003,1))))</f>
        <v>-</v>
      </c>
      <c r="D1004" s="54">
        <f>IF(A1004&gt;'New Lease Yearly'!$E$4,0,'New Lease Yearly'!$G$4)*((1+$M$4)^(((((IF($H$4="Yearly",ROUNDDOWN(IF(A1004-($N$4)&lt;0,0,((A1004-($N$4)/(($N$4))))/($N$4)),0),IF($H$4="Monthly",ROUNDDOWN(IF(A1004-($N$4*12)&lt;0,0,((A1004-(12*$N$4)/((12*$N$4))))/($N$4*12)),0),ROUNDDOWN(IF(A1004-($N$4*4)&lt;0,0,((A1004-(4*$N$4)/((4*$N$4))))/($N$4*4)),0)))))))))+(IF(A1004=$E$4,$J$4,0))</f>
        <v>0</v>
      </c>
      <c r="E1004" s="49">
        <f>IF(D1004=0,0,1/((1+IF('New Lease Yearly'!$H$4="Yearly",'New Lease Yearly'!$D$4,IF('New Lease Yearly'!$H$4="Quarterly",'New Lease Yearly'!$D$4/4,'New Lease Yearly'!$D$4/12)))^IF($E$17=1,A1003,A1004)))</f>
        <v>0</v>
      </c>
      <c r="F1004" s="55">
        <f t="shared" si="156"/>
        <v>0</v>
      </c>
      <c r="G1004" s="56"/>
      <c r="H1004" s="38">
        <f t="shared" si="162"/>
        <v>988</v>
      </c>
      <c r="I1004" s="9" t="str">
        <f t="shared" si="157"/>
        <v>-</v>
      </c>
      <c r="J1004" s="47">
        <f>IF(H1004&gt;'New Lease Yearly'!$E$4,0,M1003)</f>
        <v>0</v>
      </c>
      <c r="K1004" s="47">
        <f>IF(IF('New Lease Yearly'!$H$4="Yearly",J1004*'New Lease Yearly'!$D$4,IF('New Lease Yearly'!$H$4="Quarterly",J1004*('New Lease Yearly'!$D$4/4),J1004*'New Lease Yearly'!$D$4/12))&gt;0,IF('New Lease Yearly'!$H$4="Yearly",J1004*'New Lease Yearly'!$D$4,IF('New Lease Yearly'!$H$4="Quarterly",J1004*('New Lease Yearly'!$D$4/4),J1004*'New Lease Yearly'!$D$4/12)),-L1004-J1004)</f>
        <v>0</v>
      </c>
      <c r="L1004" s="47">
        <f t="shared" si="158"/>
        <v>0</v>
      </c>
      <c r="M1004" s="47">
        <f t="shared" si="159"/>
        <v>0</v>
      </c>
      <c r="N1004" s="57"/>
      <c r="O1004" s="38">
        <v>237</v>
      </c>
      <c r="P1004" s="58">
        <f t="shared" si="163"/>
        <v>404325</v>
      </c>
      <c r="Q1004" s="47">
        <f t="shared" si="164"/>
        <v>0</v>
      </c>
      <c r="R1004" s="47">
        <f>IF(S1003&lt;1,0,-'New Lease Yearly'!$K$4/'New Lease Yearly'!$L$4)</f>
        <v>0</v>
      </c>
      <c r="S1004" s="47">
        <f t="shared" si="160"/>
        <v>0</v>
      </c>
      <c r="AE1004"/>
      <c r="AF1004" s="6"/>
    </row>
    <row r="1005" spans="1:32" x14ac:dyDescent="0.25">
      <c r="A1005" s="53">
        <f t="shared" si="161"/>
        <v>989</v>
      </c>
      <c r="B1005" s="29">
        <f t="shared" si="155"/>
        <v>0</v>
      </c>
      <c r="C1005" s="9" t="str">
        <f>IF(D1005=0,"-",IF('New Lease Yearly'!$H$4="Yearly",EDATE(C1004,12),IF('New Lease Yearly'!$H$4="Quarterly",EDATE(C1004,3),EDATE(C1004,1))))</f>
        <v>-</v>
      </c>
      <c r="D1005" s="54">
        <f>IF(A1005&gt;'New Lease Yearly'!$E$4,0,'New Lease Yearly'!$G$4)*((1+$M$4)^(((((IF($H$4="Yearly",ROUNDDOWN(IF(A1005-($N$4)&lt;0,0,((A1005-($N$4)/(($N$4))))/($N$4)),0),IF($H$4="Monthly",ROUNDDOWN(IF(A1005-($N$4*12)&lt;0,0,((A1005-(12*$N$4)/((12*$N$4))))/($N$4*12)),0),ROUNDDOWN(IF(A1005-($N$4*4)&lt;0,0,((A1005-(4*$N$4)/((4*$N$4))))/($N$4*4)),0)))))))))+(IF(A1005=$E$4,$J$4,0))</f>
        <v>0</v>
      </c>
      <c r="E1005" s="49">
        <f>IF(D1005=0,0,1/((1+IF('New Lease Yearly'!$H$4="Yearly",'New Lease Yearly'!$D$4,IF('New Lease Yearly'!$H$4="Quarterly",'New Lease Yearly'!$D$4/4,'New Lease Yearly'!$D$4/12)))^IF($E$17=1,A1004,A1005)))</f>
        <v>0</v>
      </c>
      <c r="F1005" s="55">
        <f t="shared" si="156"/>
        <v>0</v>
      </c>
      <c r="G1005" s="56"/>
      <c r="H1005" s="38">
        <f t="shared" si="162"/>
        <v>989</v>
      </c>
      <c r="I1005" s="9" t="str">
        <f t="shared" si="157"/>
        <v>-</v>
      </c>
      <c r="J1005" s="47">
        <f>IF(H1005&gt;'New Lease Yearly'!$E$4,0,M1004)</f>
        <v>0</v>
      </c>
      <c r="K1005" s="47">
        <f>IF(IF('New Lease Yearly'!$H$4="Yearly",J1005*'New Lease Yearly'!$D$4,IF('New Lease Yearly'!$H$4="Quarterly",J1005*('New Lease Yearly'!$D$4/4),J1005*'New Lease Yearly'!$D$4/12))&gt;0,IF('New Lease Yearly'!$H$4="Yearly",J1005*'New Lease Yearly'!$D$4,IF('New Lease Yearly'!$H$4="Quarterly",J1005*('New Lease Yearly'!$D$4/4),J1005*'New Lease Yearly'!$D$4/12)),-L1005-J1005)</f>
        <v>0</v>
      </c>
      <c r="L1005" s="47">
        <f t="shared" si="158"/>
        <v>0</v>
      </c>
      <c r="M1005" s="47">
        <f t="shared" si="159"/>
        <v>0</v>
      </c>
      <c r="N1005" s="57"/>
      <c r="O1005" s="38">
        <v>237</v>
      </c>
      <c r="P1005" s="58">
        <f t="shared" si="163"/>
        <v>404690</v>
      </c>
      <c r="Q1005" s="47">
        <f t="shared" si="164"/>
        <v>0</v>
      </c>
      <c r="R1005" s="47">
        <f>IF(S1004&lt;1,0,-'New Lease Yearly'!$K$4/'New Lease Yearly'!$L$4)</f>
        <v>0</v>
      </c>
      <c r="S1005" s="47">
        <f t="shared" si="160"/>
        <v>0</v>
      </c>
      <c r="AE1005"/>
      <c r="AF1005" s="6"/>
    </row>
    <row r="1006" spans="1:32" x14ac:dyDescent="0.25">
      <c r="A1006" s="53">
        <f t="shared" si="161"/>
        <v>990</v>
      </c>
      <c r="B1006" s="29">
        <f t="shared" si="155"/>
        <v>0</v>
      </c>
      <c r="C1006" s="9" t="str">
        <f>IF(D1006=0,"-",IF('New Lease Yearly'!$H$4="Yearly",EDATE(C1005,12),IF('New Lease Yearly'!$H$4="Quarterly",EDATE(C1005,3),EDATE(C1005,1))))</f>
        <v>-</v>
      </c>
      <c r="D1006" s="54">
        <f>IF(A1006&gt;'New Lease Yearly'!$E$4,0,'New Lease Yearly'!$G$4)*((1+$M$4)^(((((IF($H$4="Yearly",ROUNDDOWN(IF(A1006-($N$4)&lt;0,0,((A1006-($N$4)/(($N$4))))/($N$4)),0),IF($H$4="Monthly",ROUNDDOWN(IF(A1006-($N$4*12)&lt;0,0,((A1006-(12*$N$4)/((12*$N$4))))/($N$4*12)),0),ROUNDDOWN(IF(A1006-($N$4*4)&lt;0,0,((A1006-(4*$N$4)/((4*$N$4))))/($N$4*4)),0)))))))))+(IF(A1006=$E$4,$J$4,0))</f>
        <v>0</v>
      </c>
      <c r="E1006" s="49">
        <f>IF(D1006=0,0,1/((1+IF('New Lease Yearly'!$H$4="Yearly",'New Lease Yearly'!$D$4,IF('New Lease Yearly'!$H$4="Quarterly",'New Lease Yearly'!$D$4/4,'New Lease Yearly'!$D$4/12)))^IF($E$17=1,A1005,A1006)))</f>
        <v>0</v>
      </c>
      <c r="F1006" s="55">
        <f t="shared" si="156"/>
        <v>0</v>
      </c>
      <c r="G1006" s="56"/>
      <c r="H1006" s="38">
        <f t="shared" si="162"/>
        <v>990</v>
      </c>
      <c r="I1006" s="9" t="str">
        <f t="shared" si="157"/>
        <v>-</v>
      </c>
      <c r="J1006" s="47">
        <f>IF(H1006&gt;'New Lease Yearly'!$E$4,0,M1005)</f>
        <v>0</v>
      </c>
      <c r="K1006" s="47">
        <f>IF(IF('New Lease Yearly'!$H$4="Yearly",J1006*'New Lease Yearly'!$D$4,IF('New Lease Yearly'!$H$4="Quarterly",J1006*('New Lease Yearly'!$D$4/4),J1006*'New Lease Yearly'!$D$4/12))&gt;0,IF('New Lease Yearly'!$H$4="Yearly",J1006*'New Lease Yearly'!$D$4,IF('New Lease Yearly'!$H$4="Quarterly",J1006*('New Lease Yearly'!$D$4/4),J1006*'New Lease Yearly'!$D$4/12)),-L1006-J1006)</f>
        <v>0</v>
      </c>
      <c r="L1006" s="47">
        <f t="shared" si="158"/>
        <v>0</v>
      </c>
      <c r="M1006" s="47">
        <f t="shared" si="159"/>
        <v>0</v>
      </c>
      <c r="N1006" s="57"/>
      <c r="O1006" s="38">
        <v>237</v>
      </c>
      <c r="P1006" s="58">
        <f t="shared" si="163"/>
        <v>405056</v>
      </c>
      <c r="Q1006" s="47">
        <f t="shared" si="164"/>
        <v>0</v>
      </c>
      <c r="R1006" s="47">
        <f>IF(S1005&lt;1,0,-'New Lease Yearly'!$K$4/'New Lease Yearly'!$L$4)</f>
        <v>0</v>
      </c>
      <c r="S1006" s="47">
        <f t="shared" si="160"/>
        <v>0</v>
      </c>
      <c r="AE1006"/>
      <c r="AF1006" s="6"/>
    </row>
    <row r="1007" spans="1:32" x14ac:dyDescent="0.25">
      <c r="A1007" s="53">
        <f t="shared" si="161"/>
        <v>991</v>
      </c>
      <c r="B1007" s="29">
        <f t="shared" si="155"/>
        <v>0</v>
      </c>
      <c r="C1007" s="9" t="str">
        <f>IF(D1007=0,"-",IF('New Lease Yearly'!$H$4="Yearly",EDATE(C1006,12),IF('New Lease Yearly'!$H$4="Quarterly",EDATE(C1006,3),EDATE(C1006,1))))</f>
        <v>-</v>
      </c>
      <c r="D1007" s="54">
        <f>IF(A1007&gt;'New Lease Yearly'!$E$4,0,'New Lease Yearly'!$G$4)*((1+$M$4)^(((((IF($H$4="Yearly",ROUNDDOWN(IF(A1007-($N$4)&lt;0,0,((A1007-($N$4)/(($N$4))))/($N$4)),0),IF($H$4="Monthly",ROUNDDOWN(IF(A1007-($N$4*12)&lt;0,0,((A1007-(12*$N$4)/((12*$N$4))))/($N$4*12)),0),ROUNDDOWN(IF(A1007-($N$4*4)&lt;0,0,((A1007-(4*$N$4)/((4*$N$4))))/($N$4*4)),0)))))))))+(IF(A1007=$E$4,$J$4,0))</f>
        <v>0</v>
      </c>
      <c r="E1007" s="49">
        <f>IF(D1007=0,0,1/((1+IF('New Lease Yearly'!$H$4="Yearly",'New Lease Yearly'!$D$4,IF('New Lease Yearly'!$H$4="Quarterly",'New Lease Yearly'!$D$4/4,'New Lease Yearly'!$D$4/12)))^IF($E$17=1,A1006,A1007)))</f>
        <v>0</v>
      </c>
      <c r="F1007" s="55">
        <f t="shared" si="156"/>
        <v>0</v>
      </c>
      <c r="G1007" s="56"/>
      <c r="H1007" s="38">
        <f t="shared" si="162"/>
        <v>991</v>
      </c>
      <c r="I1007" s="9" t="str">
        <f t="shared" si="157"/>
        <v>-</v>
      </c>
      <c r="J1007" s="47">
        <f>IF(H1007&gt;'New Lease Yearly'!$E$4,0,M1006)</f>
        <v>0</v>
      </c>
      <c r="K1007" s="47">
        <f>IF(IF('New Lease Yearly'!$H$4="Yearly",J1007*'New Lease Yearly'!$D$4,IF('New Lease Yearly'!$H$4="Quarterly",J1007*('New Lease Yearly'!$D$4/4),J1007*'New Lease Yearly'!$D$4/12))&gt;0,IF('New Lease Yearly'!$H$4="Yearly",J1007*'New Lease Yearly'!$D$4,IF('New Lease Yearly'!$H$4="Quarterly",J1007*('New Lease Yearly'!$D$4/4),J1007*'New Lease Yearly'!$D$4/12)),-L1007-J1007)</f>
        <v>0</v>
      </c>
      <c r="L1007" s="47">
        <f t="shared" si="158"/>
        <v>0</v>
      </c>
      <c r="M1007" s="47">
        <f t="shared" si="159"/>
        <v>0</v>
      </c>
      <c r="N1007" s="57"/>
      <c r="O1007" s="38">
        <v>237</v>
      </c>
      <c r="P1007" s="58">
        <f t="shared" si="163"/>
        <v>405421</v>
      </c>
      <c r="Q1007" s="47">
        <f t="shared" si="164"/>
        <v>0</v>
      </c>
      <c r="R1007" s="47">
        <f>IF(S1006&lt;1,0,-'New Lease Yearly'!$K$4/'New Lease Yearly'!$L$4)</f>
        <v>0</v>
      </c>
      <c r="S1007" s="47">
        <f t="shared" si="160"/>
        <v>0</v>
      </c>
      <c r="AE1007"/>
      <c r="AF1007" s="6"/>
    </row>
    <row r="1008" spans="1:32" x14ac:dyDescent="0.25">
      <c r="A1008" s="53">
        <f t="shared" si="161"/>
        <v>992</v>
      </c>
      <c r="B1008" s="29">
        <f t="shared" si="155"/>
        <v>0</v>
      </c>
      <c r="C1008" s="9" t="str">
        <f>IF(D1008=0,"-",IF('New Lease Yearly'!$H$4="Yearly",EDATE(C1007,12),IF('New Lease Yearly'!$H$4="Quarterly",EDATE(C1007,3),EDATE(C1007,1))))</f>
        <v>-</v>
      </c>
      <c r="D1008" s="54">
        <f>IF(A1008&gt;'New Lease Yearly'!$E$4,0,'New Lease Yearly'!$G$4)*((1+$M$4)^(((((IF($H$4="Yearly",ROUNDDOWN(IF(A1008-($N$4)&lt;0,0,((A1008-($N$4)/(($N$4))))/($N$4)),0),IF($H$4="Monthly",ROUNDDOWN(IF(A1008-($N$4*12)&lt;0,0,((A1008-(12*$N$4)/((12*$N$4))))/($N$4*12)),0),ROUNDDOWN(IF(A1008-($N$4*4)&lt;0,0,((A1008-(4*$N$4)/((4*$N$4))))/($N$4*4)),0)))))))))+(IF(A1008=$E$4,$J$4,0))</f>
        <v>0</v>
      </c>
      <c r="E1008" s="49">
        <f>IF(D1008=0,0,1/((1+IF('New Lease Yearly'!$H$4="Yearly",'New Lease Yearly'!$D$4,IF('New Lease Yearly'!$H$4="Quarterly",'New Lease Yearly'!$D$4/4,'New Lease Yearly'!$D$4/12)))^IF($E$17=1,A1007,A1008)))</f>
        <v>0</v>
      </c>
      <c r="F1008" s="55">
        <f t="shared" si="156"/>
        <v>0</v>
      </c>
      <c r="G1008" s="56"/>
      <c r="H1008" s="38">
        <f t="shared" si="162"/>
        <v>992</v>
      </c>
      <c r="I1008" s="9" t="str">
        <f t="shared" si="157"/>
        <v>-</v>
      </c>
      <c r="J1008" s="47">
        <f>IF(H1008&gt;'New Lease Yearly'!$E$4,0,M1007)</f>
        <v>0</v>
      </c>
      <c r="K1008" s="47">
        <f>IF(IF('New Lease Yearly'!$H$4="Yearly",J1008*'New Lease Yearly'!$D$4,IF('New Lease Yearly'!$H$4="Quarterly",J1008*('New Lease Yearly'!$D$4/4),J1008*'New Lease Yearly'!$D$4/12))&gt;0,IF('New Lease Yearly'!$H$4="Yearly",J1008*'New Lease Yearly'!$D$4,IF('New Lease Yearly'!$H$4="Quarterly",J1008*('New Lease Yearly'!$D$4/4),J1008*'New Lease Yearly'!$D$4/12)),-L1008-J1008)</f>
        <v>0</v>
      </c>
      <c r="L1008" s="47">
        <f t="shared" si="158"/>
        <v>0</v>
      </c>
      <c r="M1008" s="47">
        <f t="shared" si="159"/>
        <v>0</v>
      </c>
      <c r="N1008" s="57"/>
      <c r="O1008" s="38">
        <v>237</v>
      </c>
      <c r="P1008" s="58">
        <f t="shared" si="163"/>
        <v>405786</v>
      </c>
      <c r="Q1008" s="47">
        <f t="shared" si="164"/>
        <v>0</v>
      </c>
      <c r="R1008" s="47">
        <f>IF(S1007&lt;1,0,-'New Lease Yearly'!$K$4/'New Lease Yearly'!$L$4)</f>
        <v>0</v>
      </c>
      <c r="S1008" s="47">
        <f t="shared" si="160"/>
        <v>0</v>
      </c>
      <c r="AE1008"/>
      <c r="AF1008" s="6"/>
    </row>
    <row r="1009" spans="1:32" x14ac:dyDescent="0.25">
      <c r="A1009" s="53">
        <f t="shared" si="161"/>
        <v>993</v>
      </c>
      <c r="B1009" s="29">
        <f t="shared" si="155"/>
        <v>0</v>
      </c>
      <c r="C1009" s="9" t="str">
        <f>IF(D1009=0,"-",IF('New Lease Yearly'!$H$4="Yearly",EDATE(C1008,12),IF('New Lease Yearly'!$H$4="Quarterly",EDATE(C1008,3),EDATE(C1008,1))))</f>
        <v>-</v>
      </c>
      <c r="D1009" s="54">
        <f>IF(A1009&gt;'New Lease Yearly'!$E$4,0,'New Lease Yearly'!$G$4)*((1+$M$4)^(((((IF($H$4="Yearly",ROUNDDOWN(IF(A1009-($N$4)&lt;0,0,((A1009-($N$4)/(($N$4))))/($N$4)),0),IF($H$4="Monthly",ROUNDDOWN(IF(A1009-($N$4*12)&lt;0,0,((A1009-(12*$N$4)/((12*$N$4))))/($N$4*12)),0),ROUNDDOWN(IF(A1009-($N$4*4)&lt;0,0,((A1009-(4*$N$4)/((4*$N$4))))/($N$4*4)),0)))))))))+(IF(A1009=$E$4,$J$4,0))</f>
        <v>0</v>
      </c>
      <c r="E1009" s="49">
        <f>IF(D1009=0,0,1/((1+IF('New Lease Yearly'!$H$4="Yearly",'New Lease Yearly'!$D$4,IF('New Lease Yearly'!$H$4="Quarterly",'New Lease Yearly'!$D$4/4,'New Lease Yearly'!$D$4/12)))^IF($E$17=1,A1008,A1009)))</f>
        <v>0</v>
      </c>
      <c r="F1009" s="55">
        <f t="shared" si="156"/>
        <v>0</v>
      </c>
      <c r="G1009" s="56"/>
      <c r="H1009" s="38">
        <f t="shared" si="162"/>
        <v>993</v>
      </c>
      <c r="I1009" s="9" t="str">
        <f t="shared" si="157"/>
        <v>-</v>
      </c>
      <c r="J1009" s="47">
        <f>IF(H1009&gt;'New Lease Yearly'!$E$4,0,M1008)</f>
        <v>0</v>
      </c>
      <c r="K1009" s="47">
        <f>IF(IF('New Lease Yearly'!$H$4="Yearly",J1009*'New Lease Yearly'!$D$4,IF('New Lease Yearly'!$H$4="Quarterly",J1009*('New Lease Yearly'!$D$4/4),J1009*'New Lease Yearly'!$D$4/12))&gt;0,IF('New Lease Yearly'!$H$4="Yearly",J1009*'New Lease Yearly'!$D$4,IF('New Lease Yearly'!$H$4="Quarterly",J1009*('New Lease Yearly'!$D$4/4),J1009*'New Lease Yearly'!$D$4/12)),-L1009-J1009)</f>
        <v>0</v>
      </c>
      <c r="L1009" s="47">
        <f t="shared" si="158"/>
        <v>0</v>
      </c>
      <c r="M1009" s="47">
        <f t="shared" si="159"/>
        <v>0</v>
      </c>
      <c r="N1009" s="57"/>
      <c r="O1009" s="38">
        <v>237</v>
      </c>
      <c r="P1009" s="58">
        <f t="shared" si="163"/>
        <v>406151</v>
      </c>
      <c r="Q1009" s="47">
        <f t="shared" si="164"/>
        <v>0</v>
      </c>
      <c r="R1009" s="47">
        <f>IF(S1008&lt;1,0,-'New Lease Yearly'!$K$4/'New Lease Yearly'!$L$4)</f>
        <v>0</v>
      </c>
      <c r="S1009" s="47">
        <f t="shared" si="160"/>
        <v>0</v>
      </c>
      <c r="AE1009"/>
      <c r="AF1009" s="6"/>
    </row>
    <row r="1010" spans="1:32" x14ac:dyDescent="0.25">
      <c r="A1010" s="53">
        <f t="shared" si="161"/>
        <v>994</v>
      </c>
      <c r="B1010" s="29">
        <f t="shared" si="155"/>
        <v>0</v>
      </c>
      <c r="C1010" s="9" t="str">
        <f>IF(D1010=0,"-",IF('New Lease Yearly'!$H$4="Yearly",EDATE(C1009,12),IF('New Lease Yearly'!$H$4="Quarterly",EDATE(C1009,3),EDATE(C1009,1))))</f>
        <v>-</v>
      </c>
      <c r="D1010" s="54">
        <f>IF(A1010&gt;'New Lease Yearly'!$E$4,0,'New Lease Yearly'!$G$4)*((1+$M$4)^(((((IF($H$4="Yearly",ROUNDDOWN(IF(A1010-($N$4)&lt;0,0,((A1010-($N$4)/(($N$4))))/($N$4)),0),IF($H$4="Monthly",ROUNDDOWN(IF(A1010-($N$4*12)&lt;0,0,((A1010-(12*$N$4)/((12*$N$4))))/($N$4*12)),0),ROUNDDOWN(IF(A1010-($N$4*4)&lt;0,0,((A1010-(4*$N$4)/((4*$N$4))))/($N$4*4)),0)))))))))+(IF(A1010=$E$4,$J$4,0))</f>
        <v>0</v>
      </c>
      <c r="E1010" s="49">
        <f>IF(D1010=0,0,1/((1+IF('New Lease Yearly'!$H$4="Yearly",'New Lease Yearly'!$D$4,IF('New Lease Yearly'!$H$4="Quarterly",'New Lease Yearly'!$D$4/4,'New Lease Yearly'!$D$4/12)))^IF($E$17=1,A1009,A1010)))</f>
        <v>0</v>
      </c>
      <c r="F1010" s="55">
        <f t="shared" si="156"/>
        <v>0</v>
      </c>
      <c r="G1010" s="56"/>
      <c r="H1010" s="38">
        <f t="shared" si="162"/>
        <v>994</v>
      </c>
      <c r="I1010" s="9" t="str">
        <f t="shared" si="157"/>
        <v>-</v>
      </c>
      <c r="J1010" s="47">
        <f>IF(H1010&gt;'New Lease Yearly'!$E$4,0,M1009)</f>
        <v>0</v>
      </c>
      <c r="K1010" s="47">
        <f>IF(IF('New Lease Yearly'!$H$4="Yearly",J1010*'New Lease Yearly'!$D$4,IF('New Lease Yearly'!$H$4="Quarterly",J1010*('New Lease Yearly'!$D$4/4),J1010*'New Lease Yearly'!$D$4/12))&gt;0,IF('New Lease Yearly'!$H$4="Yearly",J1010*'New Lease Yearly'!$D$4,IF('New Lease Yearly'!$H$4="Quarterly",J1010*('New Lease Yearly'!$D$4/4),J1010*'New Lease Yearly'!$D$4/12)),-L1010-J1010)</f>
        <v>0</v>
      </c>
      <c r="L1010" s="47">
        <f t="shared" si="158"/>
        <v>0</v>
      </c>
      <c r="M1010" s="47">
        <f t="shared" si="159"/>
        <v>0</v>
      </c>
      <c r="N1010" s="57"/>
      <c r="O1010" s="38">
        <v>237</v>
      </c>
      <c r="P1010" s="58">
        <f t="shared" si="163"/>
        <v>406517</v>
      </c>
      <c r="Q1010" s="47">
        <f t="shared" si="164"/>
        <v>0</v>
      </c>
      <c r="R1010" s="47">
        <f>IF(S1009&lt;1,0,-'New Lease Yearly'!$K$4/'New Lease Yearly'!$L$4)</f>
        <v>0</v>
      </c>
      <c r="S1010" s="47">
        <f t="shared" si="160"/>
        <v>0</v>
      </c>
      <c r="AE1010"/>
      <c r="AF1010" s="6"/>
    </row>
    <row r="1011" spans="1:32" x14ac:dyDescent="0.25">
      <c r="A1011" s="53">
        <f t="shared" si="161"/>
        <v>995</v>
      </c>
      <c r="B1011" s="29">
        <f t="shared" si="155"/>
        <v>0</v>
      </c>
      <c r="C1011" s="9" t="str">
        <f>IF(D1011=0,"-",IF('New Lease Yearly'!$H$4="Yearly",EDATE(C1010,12),IF('New Lease Yearly'!$H$4="Quarterly",EDATE(C1010,3),EDATE(C1010,1))))</f>
        <v>-</v>
      </c>
      <c r="D1011" s="54">
        <f>IF(A1011&gt;'New Lease Yearly'!$E$4,0,'New Lease Yearly'!$G$4)*((1+$M$4)^(((((IF($H$4="Yearly",ROUNDDOWN(IF(A1011-($N$4)&lt;0,0,((A1011-($N$4)/(($N$4))))/($N$4)),0),IF($H$4="Monthly",ROUNDDOWN(IF(A1011-($N$4*12)&lt;0,0,((A1011-(12*$N$4)/((12*$N$4))))/($N$4*12)),0),ROUNDDOWN(IF(A1011-($N$4*4)&lt;0,0,((A1011-(4*$N$4)/((4*$N$4))))/($N$4*4)),0)))))))))+(IF(A1011=$E$4,$J$4,0))</f>
        <v>0</v>
      </c>
      <c r="E1011" s="49">
        <f>IF(D1011=0,0,1/((1+IF('New Lease Yearly'!$H$4="Yearly",'New Lease Yearly'!$D$4,IF('New Lease Yearly'!$H$4="Quarterly",'New Lease Yearly'!$D$4/4,'New Lease Yearly'!$D$4/12)))^IF($E$17=1,A1010,A1011)))</f>
        <v>0</v>
      </c>
      <c r="F1011" s="55">
        <f t="shared" si="156"/>
        <v>0</v>
      </c>
      <c r="G1011" s="56"/>
      <c r="H1011" s="38">
        <f t="shared" si="162"/>
        <v>995</v>
      </c>
      <c r="I1011" s="9" t="str">
        <f t="shared" si="157"/>
        <v>-</v>
      </c>
      <c r="J1011" s="47">
        <f>IF(H1011&gt;'New Lease Yearly'!$E$4,0,M1010)</f>
        <v>0</v>
      </c>
      <c r="K1011" s="47">
        <f>IF(IF('New Lease Yearly'!$H$4="Yearly",J1011*'New Lease Yearly'!$D$4,IF('New Lease Yearly'!$H$4="Quarterly",J1011*('New Lease Yearly'!$D$4/4),J1011*'New Lease Yearly'!$D$4/12))&gt;0,IF('New Lease Yearly'!$H$4="Yearly",J1011*'New Lease Yearly'!$D$4,IF('New Lease Yearly'!$H$4="Quarterly",J1011*('New Lease Yearly'!$D$4/4),J1011*'New Lease Yearly'!$D$4/12)),-L1011-J1011)</f>
        <v>0</v>
      </c>
      <c r="L1011" s="47">
        <f t="shared" si="158"/>
        <v>0</v>
      </c>
      <c r="M1011" s="47">
        <f t="shared" si="159"/>
        <v>0</v>
      </c>
      <c r="N1011" s="57"/>
      <c r="O1011" s="38">
        <v>237</v>
      </c>
      <c r="P1011" s="58">
        <f t="shared" si="163"/>
        <v>406882</v>
      </c>
      <c r="Q1011" s="47">
        <f t="shared" si="164"/>
        <v>0</v>
      </c>
      <c r="R1011" s="47">
        <f>IF(S1010&lt;1,0,-'New Lease Yearly'!$K$4/'New Lease Yearly'!$L$4)</f>
        <v>0</v>
      </c>
      <c r="S1011" s="47">
        <f t="shared" si="160"/>
        <v>0</v>
      </c>
      <c r="AE1011"/>
      <c r="AF1011" s="6"/>
    </row>
    <row r="1012" spans="1:32" x14ac:dyDescent="0.25">
      <c r="A1012" s="53">
        <f t="shared" si="161"/>
        <v>996</v>
      </c>
      <c r="B1012" s="29">
        <f t="shared" si="155"/>
        <v>0</v>
      </c>
      <c r="C1012" s="9" t="str">
        <f>IF(D1012=0,"-",IF('New Lease Yearly'!$H$4="Yearly",EDATE(C1011,12),IF('New Lease Yearly'!$H$4="Quarterly",EDATE(C1011,3),EDATE(C1011,1))))</f>
        <v>-</v>
      </c>
      <c r="D1012" s="54">
        <f>IF(A1012&gt;'New Lease Yearly'!$E$4,0,'New Lease Yearly'!$G$4)*((1+$M$4)^(((((IF($H$4="Yearly",ROUNDDOWN(IF(A1012-($N$4)&lt;0,0,((A1012-($N$4)/(($N$4))))/($N$4)),0),IF($H$4="Monthly",ROUNDDOWN(IF(A1012-($N$4*12)&lt;0,0,((A1012-(12*$N$4)/((12*$N$4))))/($N$4*12)),0),ROUNDDOWN(IF(A1012-($N$4*4)&lt;0,0,((A1012-(4*$N$4)/((4*$N$4))))/($N$4*4)),0)))))))))+(IF(A1012=$E$4,$J$4,0))</f>
        <v>0</v>
      </c>
      <c r="E1012" s="49">
        <f>IF(D1012=0,0,1/((1+IF('New Lease Yearly'!$H$4="Yearly",'New Lease Yearly'!$D$4,IF('New Lease Yearly'!$H$4="Quarterly",'New Lease Yearly'!$D$4/4,'New Lease Yearly'!$D$4/12)))^IF($E$17=1,A1011,A1012)))</f>
        <v>0</v>
      </c>
      <c r="F1012" s="55">
        <f t="shared" si="156"/>
        <v>0</v>
      </c>
      <c r="G1012" s="56"/>
      <c r="H1012" s="38">
        <f t="shared" si="162"/>
        <v>996</v>
      </c>
      <c r="I1012" s="9" t="str">
        <f t="shared" si="157"/>
        <v>-</v>
      </c>
      <c r="J1012" s="47">
        <f>IF(H1012&gt;'New Lease Yearly'!$E$4,0,M1011)</f>
        <v>0</v>
      </c>
      <c r="K1012" s="47">
        <f>IF(IF('New Lease Yearly'!$H$4="Yearly",J1012*'New Lease Yearly'!$D$4,IF('New Lease Yearly'!$H$4="Quarterly",J1012*('New Lease Yearly'!$D$4/4),J1012*'New Lease Yearly'!$D$4/12))&gt;0,IF('New Lease Yearly'!$H$4="Yearly",J1012*'New Lease Yearly'!$D$4,IF('New Lease Yearly'!$H$4="Quarterly",J1012*('New Lease Yearly'!$D$4/4),J1012*'New Lease Yearly'!$D$4/12)),-L1012-J1012)</f>
        <v>0</v>
      </c>
      <c r="L1012" s="47">
        <f t="shared" si="158"/>
        <v>0</v>
      </c>
      <c r="M1012" s="47">
        <f t="shared" si="159"/>
        <v>0</v>
      </c>
      <c r="N1012" s="57"/>
      <c r="O1012" s="38">
        <v>237</v>
      </c>
      <c r="P1012" s="58">
        <f t="shared" si="163"/>
        <v>407247</v>
      </c>
      <c r="Q1012" s="47">
        <f t="shared" si="164"/>
        <v>0</v>
      </c>
      <c r="R1012" s="47">
        <f>IF(S1011&lt;1,0,-'New Lease Yearly'!$K$4/'New Lease Yearly'!$L$4)</f>
        <v>0</v>
      </c>
      <c r="S1012" s="47">
        <f t="shared" si="160"/>
        <v>0</v>
      </c>
      <c r="AE1012"/>
      <c r="AF1012" s="6"/>
    </row>
    <row r="1013" spans="1:32" x14ac:dyDescent="0.25">
      <c r="A1013" s="53">
        <f t="shared" si="161"/>
        <v>997</v>
      </c>
      <c r="B1013" s="29">
        <f t="shared" si="155"/>
        <v>0</v>
      </c>
      <c r="C1013" s="9" t="str">
        <f>IF(D1013=0,"-",IF('New Lease Yearly'!$H$4="Yearly",EDATE(C1012,12),IF('New Lease Yearly'!$H$4="Quarterly",EDATE(C1012,3),EDATE(C1012,1))))</f>
        <v>-</v>
      </c>
      <c r="D1013" s="54">
        <f>IF(A1013&gt;'New Lease Yearly'!$E$4,0,'New Lease Yearly'!$G$4)*((1+$M$4)^(((((IF($H$4="Yearly",ROUNDDOWN(IF(A1013-($N$4)&lt;0,0,((A1013-($N$4)/(($N$4))))/($N$4)),0),IF($H$4="Monthly",ROUNDDOWN(IF(A1013-($N$4*12)&lt;0,0,((A1013-(12*$N$4)/((12*$N$4))))/($N$4*12)),0),ROUNDDOWN(IF(A1013-($N$4*4)&lt;0,0,((A1013-(4*$N$4)/((4*$N$4))))/($N$4*4)),0)))))))))+(IF(A1013=$E$4,$J$4,0))</f>
        <v>0</v>
      </c>
      <c r="E1013" s="49">
        <f>IF(D1013=0,0,1/((1+IF('New Lease Yearly'!$H$4="Yearly",'New Lease Yearly'!$D$4,IF('New Lease Yearly'!$H$4="Quarterly",'New Lease Yearly'!$D$4/4,'New Lease Yearly'!$D$4/12)))^IF($E$17=1,A1012,A1013)))</f>
        <v>0</v>
      </c>
      <c r="F1013" s="55">
        <f t="shared" si="156"/>
        <v>0</v>
      </c>
      <c r="G1013" s="56"/>
      <c r="H1013" s="38">
        <f t="shared" si="162"/>
        <v>997</v>
      </c>
      <c r="I1013" s="9" t="str">
        <f t="shared" si="157"/>
        <v>-</v>
      </c>
      <c r="J1013" s="47">
        <f>IF(H1013&gt;'New Lease Yearly'!$E$4,0,M1012)</f>
        <v>0</v>
      </c>
      <c r="K1013" s="47">
        <f>IF(IF('New Lease Yearly'!$H$4="Yearly",J1013*'New Lease Yearly'!$D$4,IF('New Lease Yearly'!$H$4="Quarterly",J1013*('New Lease Yearly'!$D$4/4),J1013*'New Lease Yearly'!$D$4/12))&gt;0,IF('New Lease Yearly'!$H$4="Yearly",J1013*'New Lease Yearly'!$D$4,IF('New Lease Yearly'!$H$4="Quarterly",J1013*('New Lease Yearly'!$D$4/4),J1013*'New Lease Yearly'!$D$4/12)),-L1013-J1013)</f>
        <v>0</v>
      </c>
      <c r="L1013" s="47">
        <f t="shared" si="158"/>
        <v>0</v>
      </c>
      <c r="M1013" s="47">
        <f t="shared" si="159"/>
        <v>0</v>
      </c>
      <c r="N1013" s="57"/>
      <c r="O1013" s="38">
        <v>237</v>
      </c>
      <c r="P1013" s="58">
        <f t="shared" si="163"/>
        <v>407612</v>
      </c>
      <c r="Q1013" s="47">
        <f t="shared" si="164"/>
        <v>0</v>
      </c>
      <c r="R1013" s="47">
        <f>IF(S1012&lt;1,0,-'New Lease Yearly'!$K$4/'New Lease Yearly'!$L$4)</f>
        <v>0</v>
      </c>
      <c r="S1013" s="47">
        <f t="shared" si="160"/>
        <v>0</v>
      </c>
      <c r="AE1013"/>
      <c r="AF1013" s="6"/>
    </row>
    <row r="1014" spans="1:32" x14ac:dyDescent="0.25">
      <c r="A1014" s="53">
        <f t="shared" si="161"/>
        <v>998</v>
      </c>
      <c r="B1014" s="29">
        <f t="shared" si="155"/>
        <v>0</v>
      </c>
      <c r="C1014" s="9" t="str">
        <f>IF(D1014=0,"-",IF('New Lease Yearly'!$H$4="Yearly",EDATE(C1013,12),IF('New Lease Yearly'!$H$4="Quarterly",EDATE(C1013,3),EDATE(C1013,1))))</f>
        <v>-</v>
      </c>
      <c r="D1014" s="54">
        <f>IF(A1014&gt;'New Lease Yearly'!$E$4,0,'New Lease Yearly'!$G$4)*((1+$M$4)^(((((IF($H$4="Yearly",ROUNDDOWN(IF(A1014-($N$4)&lt;0,0,((A1014-($N$4)/(($N$4))))/($N$4)),0),IF($H$4="Monthly",ROUNDDOWN(IF(A1014-($N$4*12)&lt;0,0,((A1014-(12*$N$4)/((12*$N$4))))/($N$4*12)),0),ROUNDDOWN(IF(A1014-($N$4*4)&lt;0,0,((A1014-(4*$N$4)/((4*$N$4))))/($N$4*4)),0)))))))))+(IF(A1014=$E$4,$J$4,0))</f>
        <v>0</v>
      </c>
      <c r="E1014" s="49">
        <f>IF(D1014=0,0,1/((1+IF('New Lease Yearly'!$H$4="Yearly",'New Lease Yearly'!$D$4,IF('New Lease Yearly'!$H$4="Quarterly",'New Lease Yearly'!$D$4/4,'New Lease Yearly'!$D$4/12)))^IF($E$17=1,A1013,A1014)))</f>
        <v>0</v>
      </c>
      <c r="F1014" s="55">
        <f t="shared" si="156"/>
        <v>0</v>
      </c>
      <c r="G1014" s="56"/>
      <c r="H1014" s="38">
        <f t="shared" si="162"/>
        <v>998</v>
      </c>
      <c r="I1014" s="9" t="str">
        <f t="shared" si="157"/>
        <v>-</v>
      </c>
      <c r="J1014" s="47">
        <f>IF(H1014&gt;'New Lease Yearly'!$E$4,0,M1013)</f>
        <v>0</v>
      </c>
      <c r="K1014" s="47">
        <f>IF(IF('New Lease Yearly'!$H$4="Yearly",J1014*'New Lease Yearly'!$D$4,IF('New Lease Yearly'!$H$4="Quarterly",J1014*('New Lease Yearly'!$D$4/4),J1014*'New Lease Yearly'!$D$4/12))&gt;0,IF('New Lease Yearly'!$H$4="Yearly",J1014*'New Lease Yearly'!$D$4,IF('New Lease Yearly'!$H$4="Quarterly",J1014*('New Lease Yearly'!$D$4/4),J1014*'New Lease Yearly'!$D$4/12)),-L1014-J1014)</f>
        <v>0</v>
      </c>
      <c r="L1014" s="47">
        <f t="shared" si="158"/>
        <v>0</v>
      </c>
      <c r="M1014" s="47">
        <f t="shared" si="159"/>
        <v>0</v>
      </c>
      <c r="N1014" s="57"/>
      <c r="O1014" s="38">
        <v>237</v>
      </c>
      <c r="P1014" s="58">
        <f t="shared" si="163"/>
        <v>407978</v>
      </c>
      <c r="Q1014" s="47">
        <f t="shared" si="164"/>
        <v>0</v>
      </c>
      <c r="R1014" s="47">
        <f>IF(S1013&lt;1,0,-'New Lease Yearly'!$K$4/'New Lease Yearly'!$L$4)</f>
        <v>0</v>
      </c>
      <c r="S1014" s="47">
        <f t="shared" si="160"/>
        <v>0</v>
      </c>
      <c r="AE1014"/>
      <c r="AF1014" s="6"/>
    </row>
    <row r="1015" spans="1:32" x14ac:dyDescent="0.25">
      <c r="A1015" s="53">
        <f t="shared" si="161"/>
        <v>999</v>
      </c>
      <c r="B1015" s="29">
        <f t="shared" si="155"/>
        <v>0</v>
      </c>
      <c r="C1015" s="9" t="str">
        <f>IF(D1015=0,"-",IF('New Lease Yearly'!$H$4="Yearly",EDATE(C1014,12),IF('New Lease Yearly'!$H$4="Quarterly",EDATE(C1014,3),EDATE(C1014,1))))</f>
        <v>-</v>
      </c>
      <c r="D1015" s="54">
        <f>IF(A1015&gt;'New Lease Yearly'!$E$4,0,'New Lease Yearly'!$G$4)*((1+$M$4)^(((((IF($H$4="Yearly",ROUNDDOWN(IF(A1015-($N$4)&lt;0,0,((A1015-($N$4)/(($N$4))))/($N$4)),0),IF($H$4="Monthly",ROUNDDOWN(IF(A1015-($N$4*12)&lt;0,0,((A1015-(12*$N$4)/((12*$N$4))))/($N$4*12)),0),ROUNDDOWN(IF(A1015-($N$4*4)&lt;0,0,((A1015-(4*$N$4)/((4*$N$4))))/($N$4*4)),0)))))))))+(IF(A1015=$E$4,$J$4,0))</f>
        <v>0</v>
      </c>
      <c r="E1015" s="49">
        <f>IF(D1015=0,0,1/((1+IF('New Lease Yearly'!$H$4="Yearly",'New Lease Yearly'!$D$4,IF('New Lease Yearly'!$H$4="Quarterly",'New Lease Yearly'!$D$4/4,'New Lease Yearly'!$D$4/12)))^IF($E$17=1,A1014,A1015)))</f>
        <v>0</v>
      </c>
      <c r="F1015" s="55">
        <f t="shared" si="156"/>
        <v>0</v>
      </c>
      <c r="G1015" s="56"/>
      <c r="H1015" s="38">
        <f t="shared" si="162"/>
        <v>999</v>
      </c>
      <c r="I1015" s="9" t="str">
        <f t="shared" si="157"/>
        <v>-</v>
      </c>
      <c r="J1015" s="47">
        <f>IF(H1015&gt;'New Lease Yearly'!$E$4,0,M1014)</f>
        <v>0</v>
      </c>
      <c r="K1015" s="47">
        <f>IF(IF('New Lease Yearly'!$H$4="Yearly",J1015*'New Lease Yearly'!$D$4,IF('New Lease Yearly'!$H$4="Quarterly",J1015*('New Lease Yearly'!$D$4/4),J1015*'New Lease Yearly'!$D$4/12))&gt;0,IF('New Lease Yearly'!$H$4="Yearly",J1015*'New Lease Yearly'!$D$4,IF('New Lease Yearly'!$H$4="Quarterly",J1015*('New Lease Yearly'!$D$4/4),J1015*'New Lease Yearly'!$D$4/12)),-L1015-J1015)</f>
        <v>0</v>
      </c>
      <c r="L1015" s="47">
        <f t="shared" si="158"/>
        <v>0</v>
      </c>
      <c r="M1015" s="47">
        <f t="shared" si="159"/>
        <v>0</v>
      </c>
      <c r="N1015" s="57"/>
      <c r="O1015" s="38">
        <v>237</v>
      </c>
      <c r="P1015" s="58">
        <f t="shared" si="163"/>
        <v>408343</v>
      </c>
      <c r="Q1015" s="47">
        <f t="shared" si="164"/>
        <v>0</v>
      </c>
      <c r="R1015" s="47">
        <f>IF(S1014&lt;1,0,-'New Lease Yearly'!$K$4/'New Lease Yearly'!$L$4)</f>
        <v>0</v>
      </c>
      <c r="S1015" s="47">
        <f t="shared" si="160"/>
        <v>0</v>
      </c>
      <c r="AE1015"/>
      <c r="AF1015" s="6"/>
    </row>
    <row r="1016" spans="1:32" x14ac:dyDescent="0.25">
      <c r="A1016" s="53">
        <f t="shared" si="161"/>
        <v>1000</v>
      </c>
      <c r="B1016" s="29">
        <f t="shared" si="155"/>
        <v>0</v>
      </c>
      <c r="C1016" s="9" t="str">
        <f>IF(D1016=0,"-",IF('New Lease Yearly'!$H$4="Yearly",EDATE(C1015,12),IF('New Lease Yearly'!$H$4="Quarterly",EDATE(C1015,3),EDATE(C1015,1))))</f>
        <v>-</v>
      </c>
      <c r="D1016" s="54">
        <f>IF(A1016&gt;'New Lease Yearly'!$E$4,0,'New Lease Yearly'!$G$4)*((1+$M$4)^(((((IF($H$4="Yearly",ROUNDDOWN(IF(A1016-($N$4)&lt;0,0,((A1016-($N$4)/(($N$4))))/($N$4)),0),IF($H$4="Monthly",ROUNDDOWN(IF(A1016-($N$4*12)&lt;0,0,((A1016-(12*$N$4)/((12*$N$4))))/($N$4*12)),0),ROUNDDOWN(IF(A1016-($N$4*4)&lt;0,0,((A1016-(4*$N$4)/((4*$N$4))))/($N$4*4)),0)))))))))+(IF(A1016=$E$4,$J$4,0))</f>
        <v>0</v>
      </c>
      <c r="E1016" s="49">
        <f>IF(D1016=0,0,1/((1+IF('New Lease Yearly'!$H$4="Yearly",'New Lease Yearly'!$D$4,IF('New Lease Yearly'!$H$4="Quarterly",'New Lease Yearly'!$D$4/4,'New Lease Yearly'!$D$4/12)))^IF($E$17=1,A1015,A1016)))</f>
        <v>0</v>
      </c>
      <c r="F1016" s="55">
        <f t="shared" si="156"/>
        <v>0</v>
      </c>
      <c r="G1016" s="56"/>
      <c r="H1016" s="38">
        <f t="shared" si="162"/>
        <v>1000</v>
      </c>
      <c r="I1016" s="9" t="str">
        <f t="shared" si="157"/>
        <v>-</v>
      </c>
      <c r="J1016" s="47">
        <f>IF(H1016&gt;'New Lease Yearly'!$E$4,0,M1015)</f>
        <v>0</v>
      </c>
      <c r="K1016" s="47">
        <f>IF(IF('New Lease Yearly'!$H$4="Yearly",J1016*'New Lease Yearly'!$D$4,IF('New Lease Yearly'!$H$4="Quarterly",J1016*('New Lease Yearly'!$D$4/4),J1016*'New Lease Yearly'!$D$4/12))&gt;0,IF('New Lease Yearly'!$H$4="Yearly",J1016*'New Lease Yearly'!$D$4,IF('New Lease Yearly'!$H$4="Quarterly",J1016*('New Lease Yearly'!$D$4/4),J1016*'New Lease Yearly'!$D$4/12)),-L1016-J1016)</f>
        <v>0</v>
      </c>
      <c r="L1016" s="47">
        <f t="shared" si="158"/>
        <v>0</v>
      </c>
      <c r="M1016" s="47">
        <f t="shared" si="159"/>
        <v>0</v>
      </c>
      <c r="N1016" s="57"/>
      <c r="O1016" s="38">
        <v>237</v>
      </c>
      <c r="P1016" s="58">
        <f t="shared" si="163"/>
        <v>408708</v>
      </c>
      <c r="Q1016" s="47">
        <f t="shared" si="164"/>
        <v>0</v>
      </c>
      <c r="R1016" s="47">
        <f>IF(S1015&lt;1,0,-'New Lease Yearly'!$K$4/'New Lease Yearly'!$L$4)</f>
        <v>0</v>
      </c>
      <c r="S1016" s="47">
        <f t="shared" si="160"/>
        <v>0</v>
      </c>
      <c r="AE1016"/>
      <c r="AF1016" s="6"/>
    </row>
    <row r="1017" spans="1:32" x14ac:dyDescent="0.25">
      <c r="A1017" s="53">
        <f t="shared" si="161"/>
        <v>1001</v>
      </c>
      <c r="B1017" s="29">
        <f t="shared" si="155"/>
        <v>0</v>
      </c>
      <c r="C1017" s="9" t="str">
        <f>IF(D1017=0,"-",IF('New Lease Yearly'!$H$4="Yearly",EDATE(C1016,12),IF('New Lease Yearly'!$H$4="Quarterly",EDATE(C1016,3),EDATE(C1016,1))))</f>
        <v>-</v>
      </c>
      <c r="D1017" s="54">
        <f>IF(A1017&gt;'New Lease Yearly'!$E$4,0,'New Lease Yearly'!$G$4)*((1+$M$4)^(((((IF($H$4="Yearly",ROUNDDOWN(IF(A1017-($N$4)&lt;0,0,((A1017-($N$4)/(($N$4))))/($N$4)),0),IF($H$4="Monthly",ROUNDDOWN(IF(A1017-($N$4*12)&lt;0,0,((A1017-(12*$N$4)/((12*$N$4))))/($N$4*12)),0),ROUNDDOWN(IF(A1017-($N$4*4)&lt;0,0,((A1017-(4*$N$4)/((4*$N$4))))/($N$4*4)),0)))))))))+(IF(A1017=$E$4,$J$4,0))</f>
        <v>0</v>
      </c>
      <c r="E1017" s="49">
        <f>IF(D1017=0,0,1/((1+IF('New Lease Yearly'!$H$4="Yearly",'New Lease Yearly'!$D$4,IF('New Lease Yearly'!$H$4="Quarterly",'New Lease Yearly'!$D$4/4,'New Lease Yearly'!$D$4/12)))^IF($E$17=1,A1016,A1017)))</f>
        <v>0</v>
      </c>
      <c r="F1017" s="55">
        <f t="shared" si="156"/>
        <v>0</v>
      </c>
      <c r="G1017" s="56"/>
      <c r="H1017" s="38">
        <f t="shared" si="162"/>
        <v>1001</v>
      </c>
      <c r="I1017" s="9" t="str">
        <f t="shared" si="157"/>
        <v>-</v>
      </c>
      <c r="J1017" s="47">
        <f>IF(H1017&gt;'New Lease Yearly'!$E$4,0,M1016)</f>
        <v>0</v>
      </c>
      <c r="K1017" s="47">
        <f>IF(IF('New Lease Yearly'!$H$4="Yearly",J1017*'New Lease Yearly'!$D$4,IF('New Lease Yearly'!$H$4="Quarterly",J1017*('New Lease Yearly'!$D$4/4),J1017*'New Lease Yearly'!$D$4/12))&gt;0,IF('New Lease Yearly'!$H$4="Yearly",J1017*'New Lease Yearly'!$D$4,IF('New Lease Yearly'!$H$4="Quarterly",J1017*('New Lease Yearly'!$D$4/4),J1017*'New Lease Yearly'!$D$4/12)),-L1017-J1017)</f>
        <v>0</v>
      </c>
      <c r="L1017" s="47">
        <f t="shared" si="158"/>
        <v>0</v>
      </c>
      <c r="M1017" s="47">
        <f t="shared" si="159"/>
        <v>0</v>
      </c>
      <c r="N1017" s="57"/>
      <c r="O1017" s="38">
        <v>237</v>
      </c>
      <c r="P1017" s="58">
        <f t="shared" si="163"/>
        <v>409073</v>
      </c>
      <c r="Q1017" s="47">
        <f t="shared" si="164"/>
        <v>0</v>
      </c>
      <c r="R1017" s="47">
        <f>IF(S1016&lt;1,0,-'New Lease Yearly'!$K$4/'New Lease Yearly'!$L$4)</f>
        <v>0</v>
      </c>
      <c r="S1017" s="47">
        <f t="shared" si="160"/>
        <v>0</v>
      </c>
      <c r="AE1017"/>
      <c r="AF1017" s="6"/>
    </row>
    <row r="1018" spans="1:32" x14ac:dyDescent="0.25">
      <c r="A1018" s="53">
        <f t="shared" si="161"/>
        <v>1002</v>
      </c>
      <c r="B1018" s="29">
        <f t="shared" si="155"/>
        <v>0</v>
      </c>
      <c r="C1018" s="9" t="str">
        <f>IF(D1018=0,"-",IF('New Lease Yearly'!$H$4="Yearly",EDATE(C1017,12),IF('New Lease Yearly'!$H$4="Quarterly",EDATE(C1017,3),EDATE(C1017,1))))</f>
        <v>-</v>
      </c>
      <c r="D1018" s="54">
        <f>IF(A1018&gt;'New Lease Yearly'!$E$4,0,'New Lease Yearly'!$G$4)*((1+$M$4)^(((((IF($H$4="Yearly",ROUNDDOWN(IF(A1018-($N$4)&lt;0,0,((A1018-($N$4)/(($N$4))))/($N$4)),0),IF($H$4="Monthly",ROUNDDOWN(IF(A1018-($N$4*12)&lt;0,0,((A1018-(12*$N$4)/((12*$N$4))))/($N$4*12)),0),ROUNDDOWN(IF(A1018-($N$4*4)&lt;0,0,((A1018-(4*$N$4)/((4*$N$4))))/($N$4*4)),0)))))))))+(IF(A1018=$E$4,$J$4,0))</f>
        <v>0</v>
      </c>
      <c r="E1018" s="49">
        <f>IF(D1018=0,0,1/((1+IF('New Lease Yearly'!$H$4="Yearly",'New Lease Yearly'!$D$4,IF('New Lease Yearly'!$H$4="Quarterly",'New Lease Yearly'!$D$4/4,'New Lease Yearly'!$D$4/12)))^IF($E$17=1,A1017,A1018)))</f>
        <v>0</v>
      </c>
      <c r="F1018" s="55">
        <f t="shared" si="156"/>
        <v>0</v>
      </c>
      <c r="G1018" s="56"/>
      <c r="H1018" s="38">
        <f t="shared" si="162"/>
        <v>1002</v>
      </c>
      <c r="I1018" s="9" t="str">
        <f t="shared" si="157"/>
        <v>-</v>
      </c>
      <c r="J1018" s="47">
        <f>IF(H1018&gt;'New Lease Yearly'!$E$4,0,M1017)</f>
        <v>0</v>
      </c>
      <c r="K1018" s="47">
        <f>IF(IF('New Lease Yearly'!$H$4="Yearly",J1018*'New Lease Yearly'!$D$4,IF('New Lease Yearly'!$H$4="Quarterly",J1018*('New Lease Yearly'!$D$4/4),J1018*'New Lease Yearly'!$D$4/12))&gt;0,IF('New Lease Yearly'!$H$4="Yearly",J1018*'New Lease Yearly'!$D$4,IF('New Lease Yearly'!$H$4="Quarterly",J1018*('New Lease Yearly'!$D$4/4),J1018*'New Lease Yearly'!$D$4/12)),-L1018-J1018)</f>
        <v>0</v>
      </c>
      <c r="L1018" s="47">
        <f t="shared" si="158"/>
        <v>0</v>
      </c>
      <c r="M1018" s="47">
        <f t="shared" si="159"/>
        <v>0</v>
      </c>
      <c r="N1018" s="57"/>
      <c r="O1018" s="38">
        <v>237</v>
      </c>
      <c r="P1018" s="58">
        <f t="shared" si="163"/>
        <v>409439</v>
      </c>
      <c r="Q1018" s="47">
        <f t="shared" si="164"/>
        <v>0</v>
      </c>
      <c r="R1018" s="47">
        <f>IF(S1017&lt;1,0,-'New Lease Yearly'!$K$4/'New Lease Yearly'!$L$4)</f>
        <v>0</v>
      </c>
      <c r="S1018" s="47">
        <f t="shared" si="160"/>
        <v>0</v>
      </c>
      <c r="AE1018"/>
      <c r="AF1018" s="6"/>
    </row>
    <row r="1019" spans="1:32" x14ac:dyDescent="0.25">
      <c r="A1019" s="53">
        <f t="shared" si="161"/>
        <v>1003</v>
      </c>
      <c r="B1019" s="29">
        <f t="shared" si="155"/>
        <v>0</v>
      </c>
      <c r="C1019" s="9" t="str">
        <f>IF(D1019=0,"-",IF('New Lease Yearly'!$H$4="Yearly",EDATE(C1018,12),IF('New Lease Yearly'!$H$4="Quarterly",EDATE(C1018,3),EDATE(C1018,1))))</f>
        <v>-</v>
      </c>
      <c r="D1019" s="54">
        <f>IF(A1019&gt;'New Lease Yearly'!$E$4,0,'New Lease Yearly'!$G$4)*((1+$M$4)^(((((IF($H$4="Yearly",ROUNDDOWN(IF(A1019-($N$4)&lt;0,0,((A1019-($N$4)/(($N$4))))/($N$4)),0),IF($H$4="Monthly",ROUNDDOWN(IF(A1019-($N$4*12)&lt;0,0,((A1019-(12*$N$4)/((12*$N$4))))/($N$4*12)),0),ROUNDDOWN(IF(A1019-($N$4*4)&lt;0,0,((A1019-(4*$N$4)/((4*$N$4))))/($N$4*4)),0)))))))))+(IF(A1019=$E$4,$J$4,0))</f>
        <v>0</v>
      </c>
      <c r="E1019" s="49">
        <f>IF(D1019=0,0,1/((1+IF('New Lease Yearly'!$H$4="Yearly",'New Lease Yearly'!$D$4,IF('New Lease Yearly'!$H$4="Quarterly",'New Lease Yearly'!$D$4/4,'New Lease Yearly'!$D$4/12)))^IF($E$17=1,A1018,A1019)))</f>
        <v>0</v>
      </c>
      <c r="F1019" s="55">
        <f t="shared" si="156"/>
        <v>0</v>
      </c>
      <c r="G1019" s="56"/>
      <c r="H1019" s="38">
        <f t="shared" si="162"/>
        <v>1003</v>
      </c>
      <c r="I1019" s="9" t="str">
        <f t="shared" si="157"/>
        <v>-</v>
      </c>
      <c r="J1019" s="47">
        <f>IF(H1019&gt;'New Lease Yearly'!$E$4,0,M1018)</f>
        <v>0</v>
      </c>
      <c r="K1019" s="47">
        <f>IF(IF('New Lease Yearly'!$H$4="Yearly",J1019*'New Lease Yearly'!$D$4,IF('New Lease Yearly'!$H$4="Quarterly",J1019*('New Lease Yearly'!$D$4/4),J1019*'New Lease Yearly'!$D$4/12))&gt;0,IF('New Lease Yearly'!$H$4="Yearly",J1019*'New Lease Yearly'!$D$4,IF('New Lease Yearly'!$H$4="Quarterly",J1019*('New Lease Yearly'!$D$4/4),J1019*'New Lease Yearly'!$D$4/12)),-L1019-J1019)</f>
        <v>0</v>
      </c>
      <c r="L1019" s="47">
        <f t="shared" si="158"/>
        <v>0</v>
      </c>
      <c r="M1019" s="47">
        <f t="shared" si="159"/>
        <v>0</v>
      </c>
      <c r="N1019" s="57"/>
      <c r="O1019" s="38">
        <v>237</v>
      </c>
      <c r="P1019" s="58">
        <f t="shared" si="163"/>
        <v>409804</v>
      </c>
      <c r="Q1019" s="47">
        <f t="shared" si="164"/>
        <v>0</v>
      </c>
      <c r="R1019" s="47">
        <f>IF(S1018&lt;1,0,-'New Lease Yearly'!$K$4/'New Lease Yearly'!$L$4)</f>
        <v>0</v>
      </c>
      <c r="S1019" s="47">
        <f t="shared" si="160"/>
        <v>0</v>
      </c>
      <c r="AE1019"/>
      <c r="AF1019" s="6"/>
    </row>
    <row r="1020" spans="1:32" x14ac:dyDescent="0.25">
      <c r="A1020" s="53">
        <f t="shared" si="161"/>
        <v>1004</v>
      </c>
      <c r="B1020" s="29">
        <f t="shared" si="155"/>
        <v>0</v>
      </c>
      <c r="C1020" s="9" t="str">
        <f>IF(D1020=0,"-",IF('New Lease Yearly'!$H$4="Yearly",EDATE(C1019,12),IF('New Lease Yearly'!$H$4="Quarterly",EDATE(C1019,3),EDATE(C1019,1))))</f>
        <v>-</v>
      </c>
      <c r="D1020" s="54">
        <f>IF(A1020&gt;'New Lease Yearly'!$E$4,0,'New Lease Yearly'!$G$4)*((1+$M$4)^(((((IF($H$4="Yearly",ROUNDDOWN(IF(A1020-($N$4)&lt;0,0,((A1020-($N$4)/(($N$4))))/($N$4)),0),IF($H$4="Monthly",ROUNDDOWN(IF(A1020-($N$4*12)&lt;0,0,((A1020-(12*$N$4)/((12*$N$4))))/($N$4*12)),0),ROUNDDOWN(IF(A1020-($N$4*4)&lt;0,0,((A1020-(4*$N$4)/((4*$N$4))))/($N$4*4)),0)))))))))+(IF(A1020=$E$4,$J$4,0))</f>
        <v>0</v>
      </c>
      <c r="E1020" s="49">
        <f>IF(D1020=0,0,1/((1+IF('New Lease Yearly'!$H$4="Yearly",'New Lease Yearly'!$D$4,IF('New Lease Yearly'!$H$4="Quarterly",'New Lease Yearly'!$D$4/4,'New Lease Yearly'!$D$4/12)))^IF($E$17=1,A1019,A1020)))</f>
        <v>0</v>
      </c>
      <c r="F1020" s="55">
        <f t="shared" si="156"/>
        <v>0</v>
      </c>
      <c r="G1020" s="56"/>
      <c r="H1020" s="38">
        <f t="shared" si="162"/>
        <v>1004</v>
      </c>
      <c r="I1020" s="9" t="str">
        <f t="shared" si="157"/>
        <v>-</v>
      </c>
      <c r="J1020" s="47">
        <f>IF(H1020&gt;'New Lease Yearly'!$E$4,0,M1019)</f>
        <v>0</v>
      </c>
      <c r="K1020" s="47">
        <f>IF(IF('New Lease Yearly'!$H$4="Yearly",J1020*'New Lease Yearly'!$D$4,IF('New Lease Yearly'!$H$4="Quarterly",J1020*('New Lease Yearly'!$D$4/4),J1020*'New Lease Yearly'!$D$4/12))&gt;0,IF('New Lease Yearly'!$H$4="Yearly",J1020*'New Lease Yearly'!$D$4,IF('New Lease Yearly'!$H$4="Quarterly",J1020*('New Lease Yearly'!$D$4/4),J1020*'New Lease Yearly'!$D$4/12)),-L1020-J1020)</f>
        <v>0</v>
      </c>
      <c r="L1020" s="47">
        <f t="shared" si="158"/>
        <v>0</v>
      </c>
      <c r="M1020" s="47">
        <f t="shared" si="159"/>
        <v>0</v>
      </c>
      <c r="N1020" s="57"/>
      <c r="O1020" s="38">
        <v>237</v>
      </c>
      <c r="P1020" s="58">
        <f t="shared" si="163"/>
        <v>410169</v>
      </c>
      <c r="Q1020" s="47">
        <f t="shared" si="164"/>
        <v>0</v>
      </c>
      <c r="R1020" s="47">
        <f>IF(S1019&lt;1,0,-'New Lease Yearly'!$K$4/'New Lease Yearly'!$L$4)</f>
        <v>0</v>
      </c>
      <c r="S1020" s="47">
        <f t="shared" si="160"/>
        <v>0</v>
      </c>
      <c r="AE1020"/>
      <c r="AF1020" s="6"/>
    </row>
    <row r="1021" spans="1:32" x14ac:dyDescent="0.25">
      <c r="A1021" s="53">
        <f t="shared" si="161"/>
        <v>1005</v>
      </c>
      <c r="B1021" s="29">
        <f t="shared" si="155"/>
        <v>0</v>
      </c>
      <c r="C1021" s="9" t="str">
        <f>IF(D1021=0,"-",IF('New Lease Yearly'!$H$4="Yearly",EDATE(C1020,12),IF('New Lease Yearly'!$H$4="Quarterly",EDATE(C1020,3),EDATE(C1020,1))))</f>
        <v>-</v>
      </c>
      <c r="D1021" s="54">
        <f>IF(A1021&gt;'New Lease Yearly'!$E$4,0,'New Lease Yearly'!$G$4)*((1+$M$4)^(((((IF($H$4="Yearly",ROUNDDOWN(IF(A1021-($N$4)&lt;0,0,((A1021-($N$4)/(($N$4))))/($N$4)),0),IF($H$4="Monthly",ROUNDDOWN(IF(A1021-($N$4*12)&lt;0,0,((A1021-(12*$N$4)/((12*$N$4))))/($N$4*12)),0),ROUNDDOWN(IF(A1021-($N$4*4)&lt;0,0,((A1021-(4*$N$4)/((4*$N$4))))/($N$4*4)),0)))))))))+(IF(A1021=$E$4,$J$4,0))</f>
        <v>0</v>
      </c>
      <c r="E1021" s="49">
        <f>IF(D1021=0,0,1/((1+IF('New Lease Yearly'!$H$4="Yearly",'New Lease Yearly'!$D$4,IF('New Lease Yearly'!$H$4="Quarterly",'New Lease Yearly'!$D$4/4,'New Lease Yearly'!$D$4/12)))^IF($E$17=1,A1020,A1021)))</f>
        <v>0</v>
      </c>
      <c r="F1021" s="55">
        <f t="shared" si="156"/>
        <v>0</v>
      </c>
      <c r="G1021" s="56"/>
      <c r="H1021" s="38">
        <f t="shared" si="162"/>
        <v>1005</v>
      </c>
      <c r="I1021" s="9" t="str">
        <f t="shared" si="157"/>
        <v>-</v>
      </c>
      <c r="J1021" s="47">
        <f>IF(H1021&gt;'New Lease Yearly'!$E$4,0,M1020)</f>
        <v>0</v>
      </c>
      <c r="K1021" s="47">
        <f>IF(IF('New Lease Yearly'!$H$4="Yearly",J1021*'New Lease Yearly'!$D$4,IF('New Lease Yearly'!$H$4="Quarterly",J1021*('New Lease Yearly'!$D$4/4),J1021*'New Lease Yearly'!$D$4/12))&gt;0,IF('New Lease Yearly'!$H$4="Yearly",J1021*'New Lease Yearly'!$D$4,IF('New Lease Yearly'!$H$4="Quarterly",J1021*('New Lease Yearly'!$D$4/4),J1021*'New Lease Yearly'!$D$4/12)),-L1021-J1021)</f>
        <v>0</v>
      </c>
      <c r="L1021" s="47">
        <f t="shared" si="158"/>
        <v>0</v>
      </c>
      <c r="M1021" s="47">
        <f t="shared" si="159"/>
        <v>0</v>
      </c>
      <c r="N1021" s="57"/>
      <c r="O1021" s="38">
        <v>237</v>
      </c>
      <c r="P1021" s="58">
        <f t="shared" si="163"/>
        <v>410534</v>
      </c>
      <c r="Q1021" s="47">
        <f t="shared" si="164"/>
        <v>0</v>
      </c>
      <c r="R1021" s="47">
        <f>IF(S1020&lt;1,0,-'New Lease Yearly'!$K$4/'New Lease Yearly'!$L$4)</f>
        <v>0</v>
      </c>
      <c r="S1021" s="47">
        <f t="shared" si="160"/>
        <v>0</v>
      </c>
      <c r="AE1021"/>
      <c r="AF1021" s="6"/>
    </row>
    <row r="1022" spans="1:32" x14ac:dyDescent="0.25">
      <c r="A1022" s="53">
        <f t="shared" si="161"/>
        <v>1006</v>
      </c>
      <c r="B1022" s="29">
        <f t="shared" si="155"/>
        <v>0</v>
      </c>
      <c r="C1022" s="9" t="str">
        <f>IF(D1022=0,"-",IF('New Lease Yearly'!$H$4="Yearly",EDATE(C1021,12),IF('New Lease Yearly'!$H$4="Quarterly",EDATE(C1021,3),EDATE(C1021,1))))</f>
        <v>-</v>
      </c>
      <c r="D1022" s="54">
        <f>IF(A1022&gt;'New Lease Yearly'!$E$4,0,'New Lease Yearly'!$G$4)*((1+$M$4)^(((((IF($H$4="Yearly",ROUNDDOWN(IF(A1022-($N$4)&lt;0,0,((A1022-($N$4)/(($N$4))))/($N$4)),0),IF($H$4="Monthly",ROUNDDOWN(IF(A1022-($N$4*12)&lt;0,0,((A1022-(12*$N$4)/((12*$N$4))))/($N$4*12)),0),ROUNDDOWN(IF(A1022-($N$4*4)&lt;0,0,((A1022-(4*$N$4)/((4*$N$4))))/($N$4*4)),0)))))))))+(IF(A1022=$E$4,$J$4,0))</f>
        <v>0</v>
      </c>
      <c r="E1022" s="49">
        <f>IF(D1022=0,0,1/((1+IF('New Lease Yearly'!$H$4="Yearly",'New Lease Yearly'!$D$4,IF('New Lease Yearly'!$H$4="Quarterly",'New Lease Yearly'!$D$4/4,'New Lease Yearly'!$D$4/12)))^IF($E$17=1,A1021,A1022)))</f>
        <v>0</v>
      </c>
      <c r="F1022" s="55">
        <f t="shared" si="156"/>
        <v>0</v>
      </c>
      <c r="G1022" s="56"/>
      <c r="H1022" s="38">
        <f t="shared" si="162"/>
        <v>1006</v>
      </c>
      <c r="I1022" s="9" t="str">
        <f t="shared" si="157"/>
        <v>-</v>
      </c>
      <c r="J1022" s="47">
        <f>IF(H1022&gt;'New Lease Yearly'!$E$4,0,M1021)</f>
        <v>0</v>
      </c>
      <c r="K1022" s="47">
        <f>IF(IF('New Lease Yearly'!$H$4="Yearly",J1022*'New Lease Yearly'!$D$4,IF('New Lease Yearly'!$H$4="Quarterly",J1022*('New Lease Yearly'!$D$4/4),J1022*'New Lease Yearly'!$D$4/12))&gt;0,IF('New Lease Yearly'!$H$4="Yearly",J1022*'New Lease Yearly'!$D$4,IF('New Lease Yearly'!$H$4="Quarterly",J1022*('New Lease Yearly'!$D$4/4),J1022*'New Lease Yearly'!$D$4/12)),-L1022-J1022)</f>
        <v>0</v>
      </c>
      <c r="L1022" s="47">
        <f t="shared" si="158"/>
        <v>0</v>
      </c>
      <c r="M1022" s="47">
        <f t="shared" si="159"/>
        <v>0</v>
      </c>
      <c r="N1022" s="57"/>
      <c r="O1022" s="38">
        <v>237</v>
      </c>
      <c r="P1022" s="58">
        <f t="shared" si="163"/>
        <v>410900</v>
      </c>
      <c r="Q1022" s="47">
        <f t="shared" si="164"/>
        <v>0</v>
      </c>
      <c r="R1022" s="47">
        <f>IF(S1021&lt;1,0,-'New Lease Yearly'!$K$4/'New Lease Yearly'!$L$4)</f>
        <v>0</v>
      </c>
      <c r="S1022" s="47">
        <f t="shared" si="160"/>
        <v>0</v>
      </c>
      <c r="AE1022"/>
      <c r="AF1022" s="6"/>
    </row>
    <row r="1023" spans="1:32" x14ac:dyDescent="0.25">
      <c r="A1023" s="53">
        <f t="shared" si="161"/>
        <v>1007</v>
      </c>
      <c r="B1023" s="29">
        <f t="shared" si="155"/>
        <v>0</v>
      </c>
      <c r="C1023" s="9" t="str">
        <f>IF(D1023=0,"-",IF('New Lease Yearly'!$H$4="Yearly",EDATE(C1022,12),IF('New Lease Yearly'!$H$4="Quarterly",EDATE(C1022,3),EDATE(C1022,1))))</f>
        <v>-</v>
      </c>
      <c r="D1023" s="54">
        <f>IF(A1023&gt;'New Lease Yearly'!$E$4,0,'New Lease Yearly'!$G$4)*((1+$M$4)^(((((IF($H$4="Yearly",ROUNDDOWN(IF(A1023-($N$4)&lt;0,0,((A1023-($N$4)/(($N$4))))/($N$4)),0),IF($H$4="Monthly",ROUNDDOWN(IF(A1023-($N$4*12)&lt;0,0,((A1023-(12*$N$4)/((12*$N$4))))/($N$4*12)),0),ROUNDDOWN(IF(A1023-($N$4*4)&lt;0,0,((A1023-(4*$N$4)/((4*$N$4))))/($N$4*4)),0)))))))))+(IF(A1023=$E$4,$J$4,0))</f>
        <v>0</v>
      </c>
      <c r="E1023" s="49">
        <f>IF(D1023=0,0,1/((1+IF('New Lease Yearly'!$H$4="Yearly",'New Lease Yearly'!$D$4,IF('New Lease Yearly'!$H$4="Quarterly",'New Lease Yearly'!$D$4/4,'New Lease Yearly'!$D$4/12)))^IF($E$17=1,A1022,A1023)))</f>
        <v>0</v>
      </c>
      <c r="F1023" s="55">
        <f t="shared" si="156"/>
        <v>0</v>
      </c>
      <c r="G1023" s="56"/>
      <c r="H1023" s="38">
        <f t="shared" si="162"/>
        <v>1007</v>
      </c>
      <c r="I1023" s="9" t="str">
        <f t="shared" si="157"/>
        <v>-</v>
      </c>
      <c r="J1023" s="47">
        <f>IF(H1023&gt;'New Lease Yearly'!$E$4,0,M1022)</f>
        <v>0</v>
      </c>
      <c r="K1023" s="47">
        <f>IF(IF('New Lease Yearly'!$H$4="Yearly",J1023*'New Lease Yearly'!$D$4,IF('New Lease Yearly'!$H$4="Quarterly",J1023*('New Lease Yearly'!$D$4/4),J1023*'New Lease Yearly'!$D$4/12))&gt;0,IF('New Lease Yearly'!$H$4="Yearly",J1023*'New Lease Yearly'!$D$4,IF('New Lease Yearly'!$H$4="Quarterly",J1023*('New Lease Yearly'!$D$4/4),J1023*'New Lease Yearly'!$D$4/12)),-L1023-J1023)</f>
        <v>0</v>
      </c>
      <c r="L1023" s="47">
        <f t="shared" si="158"/>
        <v>0</v>
      </c>
      <c r="M1023" s="47">
        <f t="shared" si="159"/>
        <v>0</v>
      </c>
      <c r="N1023" s="57"/>
      <c r="O1023" s="38">
        <v>237</v>
      </c>
      <c r="P1023" s="58">
        <f t="shared" si="163"/>
        <v>411265</v>
      </c>
      <c r="Q1023" s="47">
        <f t="shared" si="164"/>
        <v>0</v>
      </c>
      <c r="R1023" s="47">
        <f>IF(S1022&lt;1,0,-'New Lease Yearly'!$K$4/'New Lease Yearly'!$L$4)</f>
        <v>0</v>
      </c>
      <c r="S1023" s="47">
        <f t="shared" si="160"/>
        <v>0</v>
      </c>
      <c r="AE1023"/>
      <c r="AF1023" s="6"/>
    </row>
    <row r="1024" spans="1:32" x14ac:dyDescent="0.25">
      <c r="A1024" s="53">
        <f t="shared" si="161"/>
        <v>1008</v>
      </c>
      <c r="B1024" s="29">
        <f t="shared" si="155"/>
        <v>0</v>
      </c>
      <c r="C1024" s="9" t="str">
        <f>IF(D1024=0,"-",IF('New Lease Yearly'!$H$4="Yearly",EDATE(C1023,12),IF('New Lease Yearly'!$H$4="Quarterly",EDATE(C1023,3),EDATE(C1023,1))))</f>
        <v>-</v>
      </c>
      <c r="D1024" s="54">
        <f>IF(A1024&gt;'New Lease Yearly'!$E$4,0,'New Lease Yearly'!$G$4)*((1+$M$4)^(((((IF($H$4="Yearly",ROUNDDOWN(IF(A1024-($N$4)&lt;0,0,((A1024-($N$4)/(($N$4))))/($N$4)),0),IF($H$4="Monthly",ROUNDDOWN(IF(A1024-($N$4*12)&lt;0,0,((A1024-(12*$N$4)/((12*$N$4))))/($N$4*12)),0),ROUNDDOWN(IF(A1024-($N$4*4)&lt;0,0,((A1024-(4*$N$4)/((4*$N$4))))/($N$4*4)),0)))))))))+(IF(A1024=$E$4,$J$4,0))</f>
        <v>0</v>
      </c>
      <c r="E1024" s="49">
        <f>IF(D1024=0,0,1/((1+IF('New Lease Yearly'!$H$4="Yearly",'New Lease Yearly'!$D$4,IF('New Lease Yearly'!$H$4="Quarterly",'New Lease Yearly'!$D$4/4,'New Lease Yearly'!$D$4/12)))^IF($E$17=1,A1023,A1024)))</f>
        <v>0</v>
      </c>
      <c r="F1024" s="55">
        <f t="shared" si="156"/>
        <v>0</v>
      </c>
      <c r="G1024" s="56"/>
      <c r="H1024" s="38">
        <f t="shared" si="162"/>
        <v>1008</v>
      </c>
      <c r="I1024" s="9" t="str">
        <f t="shared" si="157"/>
        <v>-</v>
      </c>
      <c r="J1024" s="47">
        <f>IF(H1024&gt;'New Lease Yearly'!$E$4,0,M1023)</f>
        <v>0</v>
      </c>
      <c r="K1024" s="47">
        <f>IF(IF('New Lease Yearly'!$H$4="Yearly",J1024*'New Lease Yearly'!$D$4,IF('New Lease Yearly'!$H$4="Quarterly",J1024*('New Lease Yearly'!$D$4/4),J1024*'New Lease Yearly'!$D$4/12))&gt;0,IF('New Lease Yearly'!$H$4="Yearly",J1024*'New Lease Yearly'!$D$4,IF('New Lease Yearly'!$H$4="Quarterly",J1024*('New Lease Yearly'!$D$4/4),J1024*'New Lease Yearly'!$D$4/12)),-L1024-J1024)</f>
        <v>0</v>
      </c>
      <c r="L1024" s="47">
        <f t="shared" si="158"/>
        <v>0</v>
      </c>
      <c r="M1024" s="47">
        <f t="shared" si="159"/>
        <v>0</v>
      </c>
      <c r="N1024" s="57"/>
      <c r="O1024" s="38">
        <v>237</v>
      </c>
      <c r="P1024" s="58">
        <f t="shared" si="163"/>
        <v>411630</v>
      </c>
      <c r="Q1024" s="47">
        <f t="shared" si="164"/>
        <v>0</v>
      </c>
      <c r="R1024" s="47">
        <f>IF(S1023&lt;1,0,-'New Lease Yearly'!$K$4/'New Lease Yearly'!$L$4)</f>
        <v>0</v>
      </c>
      <c r="S1024" s="47">
        <f t="shared" si="160"/>
        <v>0</v>
      </c>
      <c r="AE1024"/>
      <c r="AF1024" s="6"/>
    </row>
    <row r="1025" spans="1:32" x14ac:dyDescent="0.25">
      <c r="A1025" s="53">
        <f t="shared" si="161"/>
        <v>1009</v>
      </c>
      <c r="B1025" s="29">
        <f t="shared" si="155"/>
        <v>0</v>
      </c>
      <c r="C1025" s="9" t="str">
        <f>IF(D1025=0,"-",IF('New Lease Yearly'!$H$4="Yearly",EDATE(C1024,12),IF('New Lease Yearly'!$H$4="Quarterly",EDATE(C1024,3),EDATE(C1024,1))))</f>
        <v>-</v>
      </c>
      <c r="D1025" s="54">
        <f>IF(A1025&gt;'New Lease Yearly'!$E$4,0,'New Lease Yearly'!$G$4)*((1+$M$4)^(((((IF($H$4="Yearly",ROUNDDOWN(IF(A1025-($N$4)&lt;0,0,((A1025-($N$4)/(($N$4))))/($N$4)),0),IF($H$4="Monthly",ROUNDDOWN(IF(A1025-($N$4*12)&lt;0,0,((A1025-(12*$N$4)/((12*$N$4))))/($N$4*12)),0),ROUNDDOWN(IF(A1025-($N$4*4)&lt;0,0,((A1025-(4*$N$4)/((4*$N$4))))/($N$4*4)),0)))))))))+(IF(A1025=$E$4,$J$4,0))</f>
        <v>0</v>
      </c>
      <c r="E1025" s="49">
        <f>IF(D1025=0,0,1/((1+IF('New Lease Yearly'!$H$4="Yearly",'New Lease Yearly'!$D$4,IF('New Lease Yearly'!$H$4="Quarterly",'New Lease Yearly'!$D$4/4,'New Lease Yearly'!$D$4/12)))^IF($E$17=1,A1024,A1025)))</f>
        <v>0</v>
      </c>
      <c r="F1025" s="55">
        <f t="shared" si="156"/>
        <v>0</v>
      </c>
      <c r="G1025" s="56"/>
      <c r="H1025" s="38">
        <f t="shared" si="162"/>
        <v>1009</v>
      </c>
      <c r="I1025" s="9" t="str">
        <f t="shared" si="157"/>
        <v>-</v>
      </c>
      <c r="J1025" s="47">
        <f>IF(H1025&gt;'New Lease Yearly'!$E$4,0,M1024)</f>
        <v>0</v>
      </c>
      <c r="K1025" s="47">
        <f>IF(IF('New Lease Yearly'!$H$4="Yearly",J1025*'New Lease Yearly'!$D$4,IF('New Lease Yearly'!$H$4="Quarterly",J1025*('New Lease Yearly'!$D$4/4),J1025*'New Lease Yearly'!$D$4/12))&gt;0,IF('New Lease Yearly'!$H$4="Yearly",J1025*'New Lease Yearly'!$D$4,IF('New Lease Yearly'!$H$4="Quarterly",J1025*('New Lease Yearly'!$D$4/4),J1025*'New Lease Yearly'!$D$4/12)),-L1025-J1025)</f>
        <v>0</v>
      </c>
      <c r="L1025" s="47">
        <f t="shared" si="158"/>
        <v>0</v>
      </c>
      <c r="M1025" s="47">
        <f t="shared" si="159"/>
        <v>0</v>
      </c>
      <c r="N1025" s="57"/>
      <c r="O1025" s="38">
        <v>237</v>
      </c>
      <c r="P1025" s="58">
        <f t="shared" si="163"/>
        <v>411995</v>
      </c>
      <c r="Q1025" s="47">
        <f t="shared" si="164"/>
        <v>0</v>
      </c>
      <c r="R1025" s="47">
        <f>IF(S1024&lt;1,0,-'New Lease Yearly'!$K$4/'New Lease Yearly'!$L$4)</f>
        <v>0</v>
      </c>
      <c r="S1025" s="47">
        <f t="shared" si="160"/>
        <v>0</v>
      </c>
      <c r="AE1025"/>
      <c r="AF1025" s="6"/>
    </row>
    <row r="1026" spans="1:32" x14ac:dyDescent="0.25">
      <c r="A1026" s="53">
        <f t="shared" si="161"/>
        <v>1010</v>
      </c>
      <c r="B1026" s="29">
        <f t="shared" si="155"/>
        <v>0</v>
      </c>
      <c r="C1026" s="9" t="str">
        <f>IF(D1026=0,"-",IF('New Lease Yearly'!$H$4="Yearly",EDATE(C1025,12),IF('New Lease Yearly'!$H$4="Quarterly",EDATE(C1025,3),EDATE(C1025,1))))</f>
        <v>-</v>
      </c>
      <c r="D1026" s="54">
        <f>IF(A1026&gt;'New Lease Yearly'!$E$4,0,'New Lease Yearly'!$G$4)*((1+$M$4)^(((((IF($H$4="Yearly",ROUNDDOWN(IF(A1026-($N$4)&lt;0,0,((A1026-($N$4)/(($N$4))))/($N$4)),0),IF($H$4="Monthly",ROUNDDOWN(IF(A1026-($N$4*12)&lt;0,0,((A1026-(12*$N$4)/((12*$N$4))))/($N$4*12)),0),ROUNDDOWN(IF(A1026-($N$4*4)&lt;0,0,((A1026-(4*$N$4)/((4*$N$4))))/($N$4*4)),0)))))))))+(IF(A1026=$E$4,$J$4,0))</f>
        <v>0</v>
      </c>
      <c r="E1026" s="49">
        <f>IF(D1026=0,0,1/((1+IF('New Lease Yearly'!$H$4="Yearly",'New Lease Yearly'!$D$4,IF('New Lease Yearly'!$H$4="Quarterly",'New Lease Yearly'!$D$4/4,'New Lease Yearly'!$D$4/12)))^IF($E$17=1,A1025,A1026)))</f>
        <v>0</v>
      </c>
      <c r="F1026" s="55">
        <f t="shared" si="156"/>
        <v>0</v>
      </c>
      <c r="G1026" s="56"/>
      <c r="H1026" s="38">
        <f t="shared" si="162"/>
        <v>1010</v>
      </c>
      <c r="I1026" s="9" t="str">
        <f t="shared" si="157"/>
        <v>-</v>
      </c>
      <c r="J1026" s="47">
        <f>IF(H1026&gt;'New Lease Yearly'!$E$4,0,M1025)</f>
        <v>0</v>
      </c>
      <c r="K1026" s="47">
        <f>IF(IF('New Lease Yearly'!$H$4="Yearly",J1026*'New Lease Yearly'!$D$4,IF('New Lease Yearly'!$H$4="Quarterly",J1026*('New Lease Yearly'!$D$4/4),J1026*'New Lease Yearly'!$D$4/12))&gt;0,IF('New Lease Yearly'!$H$4="Yearly",J1026*'New Lease Yearly'!$D$4,IF('New Lease Yearly'!$H$4="Quarterly",J1026*('New Lease Yearly'!$D$4/4),J1026*'New Lease Yearly'!$D$4/12)),-L1026-J1026)</f>
        <v>0</v>
      </c>
      <c r="L1026" s="47">
        <f t="shared" si="158"/>
        <v>0</v>
      </c>
      <c r="M1026" s="47">
        <f t="shared" si="159"/>
        <v>0</v>
      </c>
      <c r="N1026" s="57"/>
      <c r="O1026" s="38">
        <v>237</v>
      </c>
      <c r="P1026" s="58">
        <f t="shared" si="163"/>
        <v>412361</v>
      </c>
      <c r="Q1026" s="47">
        <f t="shared" si="164"/>
        <v>0</v>
      </c>
      <c r="R1026" s="47">
        <f>IF(S1025&lt;1,0,-'New Lease Yearly'!$K$4/'New Lease Yearly'!$L$4)</f>
        <v>0</v>
      </c>
      <c r="S1026" s="47">
        <f t="shared" si="160"/>
        <v>0</v>
      </c>
      <c r="AE1026"/>
      <c r="AF1026" s="6"/>
    </row>
    <row r="1027" spans="1:32" x14ac:dyDescent="0.25">
      <c r="A1027" s="53">
        <f t="shared" si="161"/>
        <v>1011</v>
      </c>
      <c r="B1027" s="29">
        <f t="shared" si="155"/>
        <v>0</v>
      </c>
      <c r="C1027" s="9" t="str">
        <f>IF(D1027=0,"-",IF('New Lease Yearly'!$H$4="Yearly",EDATE(C1026,12),IF('New Lease Yearly'!$H$4="Quarterly",EDATE(C1026,3),EDATE(C1026,1))))</f>
        <v>-</v>
      </c>
      <c r="D1027" s="54">
        <f>IF(A1027&gt;'New Lease Yearly'!$E$4,0,'New Lease Yearly'!$G$4)*((1+$M$4)^(((((IF($H$4="Yearly",ROUNDDOWN(IF(A1027-($N$4)&lt;0,0,((A1027-($N$4)/(($N$4))))/($N$4)),0),IF($H$4="Monthly",ROUNDDOWN(IF(A1027-($N$4*12)&lt;0,0,((A1027-(12*$N$4)/((12*$N$4))))/($N$4*12)),0),ROUNDDOWN(IF(A1027-($N$4*4)&lt;0,0,((A1027-(4*$N$4)/((4*$N$4))))/($N$4*4)),0)))))))))+(IF(A1027=$E$4,$J$4,0))</f>
        <v>0</v>
      </c>
      <c r="E1027" s="49">
        <f>IF(D1027=0,0,1/((1+IF('New Lease Yearly'!$H$4="Yearly",'New Lease Yearly'!$D$4,IF('New Lease Yearly'!$H$4="Quarterly",'New Lease Yearly'!$D$4/4,'New Lease Yearly'!$D$4/12)))^IF($E$17=1,A1026,A1027)))</f>
        <v>0</v>
      </c>
      <c r="F1027" s="55">
        <f t="shared" si="156"/>
        <v>0</v>
      </c>
      <c r="G1027" s="56"/>
      <c r="H1027" s="38">
        <f t="shared" si="162"/>
        <v>1011</v>
      </c>
      <c r="I1027" s="9" t="str">
        <f t="shared" si="157"/>
        <v>-</v>
      </c>
      <c r="J1027" s="47">
        <f>IF(H1027&gt;'New Lease Yearly'!$E$4,0,M1026)</f>
        <v>0</v>
      </c>
      <c r="K1027" s="47">
        <f>IF(IF('New Lease Yearly'!$H$4="Yearly",J1027*'New Lease Yearly'!$D$4,IF('New Lease Yearly'!$H$4="Quarterly",J1027*('New Lease Yearly'!$D$4/4),J1027*'New Lease Yearly'!$D$4/12))&gt;0,IF('New Lease Yearly'!$H$4="Yearly",J1027*'New Lease Yearly'!$D$4,IF('New Lease Yearly'!$H$4="Quarterly",J1027*('New Lease Yearly'!$D$4/4),J1027*'New Lease Yearly'!$D$4/12)),-L1027-J1027)</f>
        <v>0</v>
      </c>
      <c r="L1027" s="47">
        <f t="shared" si="158"/>
        <v>0</v>
      </c>
      <c r="M1027" s="47">
        <f t="shared" si="159"/>
        <v>0</v>
      </c>
      <c r="N1027" s="57"/>
      <c r="O1027" s="38">
        <v>237</v>
      </c>
      <c r="P1027" s="58">
        <f t="shared" si="163"/>
        <v>412726</v>
      </c>
      <c r="Q1027" s="47">
        <f t="shared" si="164"/>
        <v>0</v>
      </c>
      <c r="R1027" s="47">
        <f>IF(S1026&lt;1,0,-'New Lease Yearly'!$K$4/'New Lease Yearly'!$L$4)</f>
        <v>0</v>
      </c>
      <c r="S1027" s="47">
        <f t="shared" si="160"/>
        <v>0</v>
      </c>
      <c r="AE1027"/>
      <c r="AF1027" s="6"/>
    </row>
    <row r="1028" spans="1:32" x14ac:dyDescent="0.25">
      <c r="A1028" s="53">
        <f t="shared" si="161"/>
        <v>1012</v>
      </c>
      <c r="B1028" s="29">
        <f t="shared" si="155"/>
        <v>0</v>
      </c>
      <c r="C1028" s="9" t="str">
        <f>IF(D1028=0,"-",IF('New Lease Yearly'!$H$4="Yearly",EDATE(C1027,12),IF('New Lease Yearly'!$H$4="Quarterly",EDATE(C1027,3),EDATE(C1027,1))))</f>
        <v>-</v>
      </c>
      <c r="D1028" s="54">
        <f>IF(A1028&gt;'New Lease Yearly'!$E$4,0,'New Lease Yearly'!$G$4)*((1+$M$4)^(((((IF($H$4="Yearly",ROUNDDOWN(IF(A1028-($N$4)&lt;0,0,((A1028-($N$4)/(($N$4))))/($N$4)),0),IF($H$4="Monthly",ROUNDDOWN(IF(A1028-($N$4*12)&lt;0,0,((A1028-(12*$N$4)/((12*$N$4))))/($N$4*12)),0),ROUNDDOWN(IF(A1028-($N$4*4)&lt;0,0,((A1028-(4*$N$4)/((4*$N$4))))/($N$4*4)),0)))))))))+(IF(A1028=$E$4,$J$4,0))</f>
        <v>0</v>
      </c>
      <c r="E1028" s="49">
        <f>IF(D1028=0,0,1/((1+IF('New Lease Yearly'!$H$4="Yearly",'New Lease Yearly'!$D$4,IF('New Lease Yearly'!$H$4="Quarterly",'New Lease Yearly'!$D$4/4,'New Lease Yearly'!$D$4/12)))^IF($E$17=1,A1027,A1028)))</f>
        <v>0</v>
      </c>
      <c r="F1028" s="55">
        <f t="shared" si="156"/>
        <v>0</v>
      </c>
      <c r="G1028" s="56"/>
      <c r="H1028" s="38">
        <f t="shared" si="162"/>
        <v>1012</v>
      </c>
      <c r="I1028" s="9" t="str">
        <f t="shared" si="157"/>
        <v>-</v>
      </c>
      <c r="J1028" s="47">
        <f>IF(H1028&gt;'New Lease Yearly'!$E$4,0,M1027)</f>
        <v>0</v>
      </c>
      <c r="K1028" s="47">
        <f>IF(IF('New Lease Yearly'!$H$4="Yearly",J1028*'New Lease Yearly'!$D$4,IF('New Lease Yearly'!$H$4="Quarterly",J1028*('New Lease Yearly'!$D$4/4),J1028*'New Lease Yearly'!$D$4/12))&gt;0,IF('New Lease Yearly'!$H$4="Yearly",J1028*'New Lease Yearly'!$D$4,IF('New Lease Yearly'!$H$4="Quarterly",J1028*('New Lease Yearly'!$D$4/4),J1028*'New Lease Yearly'!$D$4/12)),-L1028-J1028)</f>
        <v>0</v>
      </c>
      <c r="L1028" s="47">
        <f t="shared" si="158"/>
        <v>0</v>
      </c>
      <c r="M1028" s="47">
        <f t="shared" si="159"/>
        <v>0</v>
      </c>
      <c r="N1028" s="57"/>
      <c r="O1028" s="38">
        <v>237</v>
      </c>
      <c r="P1028" s="58">
        <f t="shared" si="163"/>
        <v>413091</v>
      </c>
      <c r="Q1028" s="47">
        <f t="shared" si="164"/>
        <v>0</v>
      </c>
      <c r="R1028" s="47">
        <f>IF(S1027&lt;1,0,-'New Lease Yearly'!$K$4/'New Lease Yearly'!$L$4)</f>
        <v>0</v>
      </c>
      <c r="S1028" s="47">
        <f t="shared" si="160"/>
        <v>0</v>
      </c>
      <c r="AE1028"/>
      <c r="AF1028" s="6"/>
    </row>
    <row r="1029" spans="1:32" x14ac:dyDescent="0.25">
      <c r="A1029" s="53">
        <f t="shared" si="161"/>
        <v>1013</v>
      </c>
      <c r="B1029" s="29">
        <f t="shared" si="155"/>
        <v>0</v>
      </c>
      <c r="C1029" s="9" t="str">
        <f>IF(D1029=0,"-",IF('New Lease Yearly'!$H$4="Yearly",EDATE(C1028,12),IF('New Lease Yearly'!$H$4="Quarterly",EDATE(C1028,3),EDATE(C1028,1))))</f>
        <v>-</v>
      </c>
      <c r="D1029" s="54">
        <f>IF(A1029&gt;'New Lease Yearly'!$E$4,0,'New Lease Yearly'!$G$4)*((1+$M$4)^(((((IF($H$4="Yearly",ROUNDDOWN(IF(A1029-($N$4)&lt;0,0,((A1029-($N$4)/(($N$4))))/($N$4)),0),IF($H$4="Monthly",ROUNDDOWN(IF(A1029-($N$4*12)&lt;0,0,((A1029-(12*$N$4)/((12*$N$4))))/($N$4*12)),0),ROUNDDOWN(IF(A1029-($N$4*4)&lt;0,0,((A1029-(4*$N$4)/((4*$N$4))))/($N$4*4)),0)))))))))+(IF(A1029=$E$4,$J$4,0))</f>
        <v>0</v>
      </c>
      <c r="E1029" s="49">
        <f>IF(D1029=0,0,1/((1+IF('New Lease Yearly'!$H$4="Yearly",'New Lease Yearly'!$D$4,IF('New Lease Yearly'!$H$4="Quarterly",'New Lease Yearly'!$D$4/4,'New Lease Yearly'!$D$4/12)))^IF($E$17=1,A1028,A1029)))</f>
        <v>0</v>
      </c>
      <c r="F1029" s="55">
        <f t="shared" si="156"/>
        <v>0</v>
      </c>
      <c r="G1029" s="56"/>
      <c r="H1029" s="38">
        <f t="shared" si="162"/>
        <v>1013</v>
      </c>
      <c r="I1029" s="9" t="str">
        <f t="shared" si="157"/>
        <v>-</v>
      </c>
      <c r="J1029" s="47">
        <f>IF(H1029&gt;'New Lease Yearly'!$E$4,0,M1028)</f>
        <v>0</v>
      </c>
      <c r="K1029" s="47">
        <f>IF(IF('New Lease Yearly'!$H$4="Yearly",J1029*'New Lease Yearly'!$D$4,IF('New Lease Yearly'!$H$4="Quarterly",J1029*('New Lease Yearly'!$D$4/4),J1029*'New Lease Yearly'!$D$4/12))&gt;0,IF('New Lease Yearly'!$H$4="Yearly",J1029*'New Lease Yearly'!$D$4,IF('New Lease Yearly'!$H$4="Quarterly",J1029*('New Lease Yearly'!$D$4/4),J1029*'New Lease Yearly'!$D$4/12)),-L1029-J1029)</f>
        <v>0</v>
      </c>
      <c r="L1029" s="47">
        <f t="shared" si="158"/>
        <v>0</v>
      </c>
      <c r="M1029" s="47">
        <f t="shared" si="159"/>
        <v>0</v>
      </c>
      <c r="N1029" s="57"/>
      <c r="O1029" s="38">
        <v>237</v>
      </c>
      <c r="P1029" s="58">
        <f t="shared" si="163"/>
        <v>413456</v>
      </c>
      <c r="Q1029" s="47">
        <f t="shared" si="164"/>
        <v>0</v>
      </c>
      <c r="R1029" s="47">
        <f>IF(S1028&lt;1,0,-'New Lease Yearly'!$K$4/'New Lease Yearly'!$L$4)</f>
        <v>0</v>
      </c>
      <c r="S1029" s="47">
        <f t="shared" si="160"/>
        <v>0</v>
      </c>
      <c r="AE1029"/>
      <c r="AF1029" s="6"/>
    </row>
    <row r="1030" spans="1:32" x14ac:dyDescent="0.25">
      <c r="A1030" s="53">
        <f t="shared" si="161"/>
        <v>1014</v>
      </c>
      <c r="B1030" s="29">
        <f t="shared" si="155"/>
        <v>0</v>
      </c>
      <c r="C1030" s="9" t="str">
        <f>IF(D1030=0,"-",IF('New Lease Yearly'!$H$4="Yearly",EDATE(C1029,12),IF('New Lease Yearly'!$H$4="Quarterly",EDATE(C1029,3),EDATE(C1029,1))))</f>
        <v>-</v>
      </c>
      <c r="D1030" s="54">
        <f>IF(A1030&gt;'New Lease Yearly'!$E$4,0,'New Lease Yearly'!$G$4)*((1+$M$4)^(((((IF($H$4="Yearly",ROUNDDOWN(IF(A1030-($N$4)&lt;0,0,((A1030-($N$4)/(($N$4))))/($N$4)),0),IF($H$4="Monthly",ROUNDDOWN(IF(A1030-($N$4*12)&lt;0,0,((A1030-(12*$N$4)/((12*$N$4))))/($N$4*12)),0),ROUNDDOWN(IF(A1030-($N$4*4)&lt;0,0,((A1030-(4*$N$4)/((4*$N$4))))/($N$4*4)),0)))))))))+(IF(A1030=$E$4,$J$4,0))</f>
        <v>0</v>
      </c>
      <c r="E1030" s="49">
        <f>IF(D1030=0,0,1/((1+IF('New Lease Yearly'!$H$4="Yearly",'New Lease Yearly'!$D$4,IF('New Lease Yearly'!$H$4="Quarterly",'New Lease Yearly'!$D$4/4,'New Lease Yearly'!$D$4/12)))^IF($E$17=1,A1029,A1030)))</f>
        <v>0</v>
      </c>
      <c r="F1030" s="55">
        <f t="shared" si="156"/>
        <v>0</v>
      </c>
      <c r="G1030" s="56"/>
      <c r="H1030" s="38">
        <f t="shared" si="162"/>
        <v>1014</v>
      </c>
      <c r="I1030" s="9" t="str">
        <f t="shared" si="157"/>
        <v>-</v>
      </c>
      <c r="J1030" s="47">
        <f>IF(H1030&gt;'New Lease Yearly'!$E$4,0,M1029)</f>
        <v>0</v>
      </c>
      <c r="K1030" s="47">
        <f>IF(IF('New Lease Yearly'!$H$4="Yearly",J1030*'New Lease Yearly'!$D$4,IF('New Lease Yearly'!$H$4="Quarterly",J1030*('New Lease Yearly'!$D$4/4),J1030*'New Lease Yearly'!$D$4/12))&gt;0,IF('New Lease Yearly'!$H$4="Yearly",J1030*'New Lease Yearly'!$D$4,IF('New Lease Yearly'!$H$4="Quarterly",J1030*('New Lease Yearly'!$D$4/4),J1030*'New Lease Yearly'!$D$4/12)),-L1030-J1030)</f>
        <v>0</v>
      </c>
      <c r="L1030" s="47">
        <f t="shared" si="158"/>
        <v>0</v>
      </c>
      <c r="M1030" s="47">
        <f t="shared" si="159"/>
        <v>0</v>
      </c>
      <c r="N1030" s="57"/>
      <c r="O1030" s="38">
        <v>237</v>
      </c>
      <c r="P1030" s="58">
        <f t="shared" si="163"/>
        <v>413822</v>
      </c>
      <c r="Q1030" s="47">
        <f t="shared" si="164"/>
        <v>0</v>
      </c>
      <c r="R1030" s="47">
        <f>IF(S1029&lt;1,0,-'New Lease Yearly'!$K$4/'New Lease Yearly'!$L$4)</f>
        <v>0</v>
      </c>
      <c r="S1030" s="47">
        <f t="shared" si="160"/>
        <v>0</v>
      </c>
      <c r="AE1030"/>
      <c r="AF1030" s="6"/>
    </row>
    <row r="1031" spans="1:32" x14ac:dyDescent="0.25">
      <c r="A1031" s="53">
        <f t="shared" si="161"/>
        <v>1015</v>
      </c>
      <c r="B1031" s="29">
        <f t="shared" si="155"/>
        <v>0</v>
      </c>
      <c r="C1031" s="9" t="str">
        <f>IF(D1031=0,"-",IF('New Lease Yearly'!$H$4="Yearly",EDATE(C1030,12),IF('New Lease Yearly'!$H$4="Quarterly",EDATE(C1030,3),EDATE(C1030,1))))</f>
        <v>-</v>
      </c>
      <c r="D1031" s="54">
        <f>IF(A1031&gt;'New Lease Yearly'!$E$4,0,'New Lease Yearly'!$G$4)*((1+$M$4)^(((((IF($H$4="Yearly",ROUNDDOWN(IF(A1031-($N$4)&lt;0,0,((A1031-($N$4)/(($N$4))))/($N$4)),0),IF($H$4="Monthly",ROUNDDOWN(IF(A1031-($N$4*12)&lt;0,0,((A1031-(12*$N$4)/((12*$N$4))))/($N$4*12)),0),ROUNDDOWN(IF(A1031-($N$4*4)&lt;0,0,((A1031-(4*$N$4)/((4*$N$4))))/($N$4*4)),0)))))))))+(IF(A1031=$E$4,$J$4,0))</f>
        <v>0</v>
      </c>
      <c r="E1031" s="49">
        <f>IF(D1031=0,0,1/((1+IF('New Lease Yearly'!$H$4="Yearly",'New Lease Yearly'!$D$4,IF('New Lease Yearly'!$H$4="Quarterly",'New Lease Yearly'!$D$4/4,'New Lease Yearly'!$D$4/12)))^IF($E$17=1,A1030,A1031)))</f>
        <v>0</v>
      </c>
      <c r="F1031" s="55">
        <f t="shared" si="156"/>
        <v>0</v>
      </c>
      <c r="G1031" s="56"/>
      <c r="H1031" s="38">
        <f t="shared" si="162"/>
        <v>1015</v>
      </c>
      <c r="I1031" s="9" t="str">
        <f t="shared" si="157"/>
        <v>-</v>
      </c>
      <c r="J1031" s="47">
        <f>IF(H1031&gt;'New Lease Yearly'!$E$4,0,M1030)</f>
        <v>0</v>
      </c>
      <c r="K1031" s="47">
        <f>IF(IF('New Lease Yearly'!$H$4="Yearly",J1031*'New Lease Yearly'!$D$4,IF('New Lease Yearly'!$H$4="Quarterly",J1031*('New Lease Yearly'!$D$4/4),J1031*'New Lease Yearly'!$D$4/12))&gt;0,IF('New Lease Yearly'!$H$4="Yearly",J1031*'New Lease Yearly'!$D$4,IF('New Lease Yearly'!$H$4="Quarterly",J1031*('New Lease Yearly'!$D$4/4),J1031*'New Lease Yearly'!$D$4/12)),-L1031-J1031)</f>
        <v>0</v>
      </c>
      <c r="L1031" s="47">
        <f t="shared" si="158"/>
        <v>0</v>
      </c>
      <c r="M1031" s="47">
        <f t="shared" si="159"/>
        <v>0</v>
      </c>
      <c r="N1031" s="57"/>
      <c r="O1031" s="38">
        <v>237</v>
      </c>
      <c r="P1031" s="58">
        <f t="shared" si="163"/>
        <v>414187</v>
      </c>
      <c r="Q1031" s="47">
        <f t="shared" si="164"/>
        <v>0</v>
      </c>
      <c r="R1031" s="47">
        <f>IF(S1030&lt;1,0,-'New Lease Yearly'!$K$4/'New Lease Yearly'!$L$4)</f>
        <v>0</v>
      </c>
      <c r="S1031" s="47">
        <f t="shared" si="160"/>
        <v>0</v>
      </c>
      <c r="AE1031"/>
      <c r="AF1031" s="6"/>
    </row>
    <row r="1032" spans="1:32" x14ac:dyDescent="0.25">
      <c r="A1032" s="53">
        <f t="shared" si="161"/>
        <v>1016</v>
      </c>
      <c r="B1032" s="29">
        <f t="shared" si="155"/>
        <v>0</v>
      </c>
      <c r="C1032" s="9" t="str">
        <f>IF(D1032=0,"-",IF('New Lease Yearly'!$H$4="Yearly",EDATE(C1031,12),IF('New Lease Yearly'!$H$4="Quarterly",EDATE(C1031,3),EDATE(C1031,1))))</f>
        <v>-</v>
      </c>
      <c r="D1032" s="54">
        <f>IF(A1032&gt;'New Lease Yearly'!$E$4,0,'New Lease Yearly'!$G$4)*((1+$M$4)^(((((IF($H$4="Yearly",ROUNDDOWN(IF(A1032-($N$4)&lt;0,0,((A1032-($N$4)/(($N$4))))/($N$4)),0),IF($H$4="Monthly",ROUNDDOWN(IF(A1032-($N$4*12)&lt;0,0,((A1032-(12*$N$4)/((12*$N$4))))/($N$4*12)),0),ROUNDDOWN(IF(A1032-($N$4*4)&lt;0,0,((A1032-(4*$N$4)/((4*$N$4))))/($N$4*4)),0)))))))))+(IF(A1032=$E$4,$J$4,0))</f>
        <v>0</v>
      </c>
      <c r="E1032" s="49">
        <f>IF(D1032=0,0,1/((1+IF('New Lease Yearly'!$H$4="Yearly",'New Lease Yearly'!$D$4,IF('New Lease Yearly'!$H$4="Quarterly",'New Lease Yearly'!$D$4/4,'New Lease Yearly'!$D$4/12)))^IF($E$17=1,A1031,A1032)))</f>
        <v>0</v>
      </c>
      <c r="F1032" s="55">
        <f t="shared" si="156"/>
        <v>0</v>
      </c>
      <c r="G1032" s="56"/>
      <c r="H1032" s="38">
        <f t="shared" si="162"/>
        <v>1016</v>
      </c>
      <c r="I1032" s="9" t="str">
        <f t="shared" si="157"/>
        <v>-</v>
      </c>
      <c r="J1032" s="47">
        <f>IF(H1032&gt;'New Lease Yearly'!$E$4,0,M1031)</f>
        <v>0</v>
      </c>
      <c r="K1032" s="47">
        <f>IF(IF('New Lease Yearly'!$H$4="Yearly",J1032*'New Lease Yearly'!$D$4,IF('New Lease Yearly'!$H$4="Quarterly",J1032*('New Lease Yearly'!$D$4/4),J1032*'New Lease Yearly'!$D$4/12))&gt;0,IF('New Lease Yearly'!$H$4="Yearly",J1032*'New Lease Yearly'!$D$4,IF('New Lease Yearly'!$H$4="Quarterly",J1032*('New Lease Yearly'!$D$4/4),J1032*'New Lease Yearly'!$D$4/12)),-L1032-J1032)</f>
        <v>0</v>
      </c>
      <c r="L1032" s="47">
        <f t="shared" si="158"/>
        <v>0</v>
      </c>
      <c r="M1032" s="47">
        <f t="shared" si="159"/>
        <v>0</v>
      </c>
      <c r="N1032" s="57"/>
      <c r="O1032" s="38">
        <v>237</v>
      </c>
      <c r="P1032" s="58">
        <f t="shared" si="163"/>
        <v>414552</v>
      </c>
      <c r="Q1032" s="47">
        <f t="shared" si="164"/>
        <v>0</v>
      </c>
      <c r="R1032" s="47">
        <f>IF(S1031&lt;1,0,-'New Lease Yearly'!$K$4/'New Lease Yearly'!$L$4)</f>
        <v>0</v>
      </c>
      <c r="S1032" s="47">
        <f t="shared" si="160"/>
        <v>0</v>
      </c>
      <c r="AE1032"/>
      <c r="AF1032" s="6"/>
    </row>
    <row r="1033" spans="1:32" x14ac:dyDescent="0.25">
      <c r="A1033" s="53">
        <f t="shared" si="161"/>
        <v>1017</v>
      </c>
      <c r="B1033" s="29">
        <f t="shared" si="155"/>
        <v>0</v>
      </c>
      <c r="C1033" s="9" t="str">
        <f>IF(D1033=0,"-",IF('New Lease Yearly'!$H$4="Yearly",EDATE(C1032,12),IF('New Lease Yearly'!$H$4="Quarterly",EDATE(C1032,3),EDATE(C1032,1))))</f>
        <v>-</v>
      </c>
      <c r="D1033" s="54">
        <f>IF(A1033&gt;'New Lease Yearly'!$E$4,0,'New Lease Yearly'!$G$4)*((1+$M$4)^(((((IF($H$4="Yearly",ROUNDDOWN(IF(A1033-($N$4)&lt;0,0,((A1033-($N$4)/(($N$4))))/($N$4)),0),IF($H$4="Monthly",ROUNDDOWN(IF(A1033-($N$4*12)&lt;0,0,((A1033-(12*$N$4)/((12*$N$4))))/($N$4*12)),0),ROUNDDOWN(IF(A1033-($N$4*4)&lt;0,0,((A1033-(4*$N$4)/((4*$N$4))))/($N$4*4)),0)))))))))+(IF(A1033=$E$4,$J$4,0))</f>
        <v>0</v>
      </c>
      <c r="E1033" s="49">
        <f>IF(D1033=0,0,1/((1+IF('New Lease Yearly'!$H$4="Yearly",'New Lease Yearly'!$D$4,IF('New Lease Yearly'!$H$4="Quarterly",'New Lease Yearly'!$D$4/4,'New Lease Yearly'!$D$4/12)))^IF($E$17=1,A1032,A1033)))</f>
        <v>0</v>
      </c>
      <c r="F1033" s="55">
        <f t="shared" si="156"/>
        <v>0</v>
      </c>
      <c r="G1033" s="56"/>
      <c r="H1033" s="38">
        <f t="shared" si="162"/>
        <v>1017</v>
      </c>
      <c r="I1033" s="9" t="str">
        <f t="shared" si="157"/>
        <v>-</v>
      </c>
      <c r="J1033" s="47">
        <f>IF(H1033&gt;'New Lease Yearly'!$E$4,0,M1032)</f>
        <v>0</v>
      </c>
      <c r="K1033" s="47">
        <f>IF(IF('New Lease Yearly'!$H$4="Yearly",J1033*'New Lease Yearly'!$D$4,IF('New Lease Yearly'!$H$4="Quarterly",J1033*('New Lease Yearly'!$D$4/4),J1033*'New Lease Yearly'!$D$4/12))&gt;0,IF('New Lease Yearly'!$H$4="Yearly",J1033*'New Lease Yearly'!$D$4,IF('New Lease Yearly'!$H$4="Quarterly",J1033*('New Lease Yearly'!$D$4/4),J1033*'New Lease Yearly'!$D$4/12)),-L1033-J1033)</f>
        <v>0</v>
      </c>
      <c r="L1033" s="47">
        <f t="shared" si="158"/>
        <v>0</v>
      </c>
      <c r="M1033" s="47">
        <f t="shared" si="159"/>
        <v>0</v>
      </c>
      <c r="N1033" s="57"/>
      <c r="O1033" s="38">
        <v>237</v>
      </c>
      <c r="P1033" s="58">
        <f t="shared" si="163"/>
        <v>414917</v>
      </c>
      <c r="Q1033" s="47">
        <f t="shared" si="164"/>
        <v>0</v>
      </c>
      <c r="R1033" s="47">
        <f>IF(S1032&lt;1,0,-'New Lease Yearly'!$K$4/'New Lease Yearly'!$L$4)</f>
        <v>0</v>
      </c>
      <c r="S1033" s="47">
        <f t="shared" si="160"/>
        <v>0</v>
      </c>
      <c r="AE1033"/>
      <c r="AF1033" s="6"/>
    </row>
    <row r="1034" spans="1:32" x14ac:dyDescent="0.25">
      <c r="A1034" s="53">
        <f t="shared" si="161"/>
        <v>1018</v>
      </c>
      <c r="B1034" s="29">
        <f t="shared" si="155"/>
        <v>0</v>
      </c>
      <c r="C1034" s="9" t="str">
        <f>IF(D1034=0,"-",IF('New Lease Yearly'!$H$4="Yearly",EDATE(C1033,12),IF('New Lease Yearly'!$H$4="Quarterly",EDATE(C1033,3),EDATE(C1033,1))))</f>
        <v>-</v>
      </c>
      <c r="D1034" s="54">
        <f>IF(A1034&gt;'New Lease Yearly'!$E$4,0,'New Lease Yearly'!$G$4)*((1+$M$4)^(((((IF($H$4="Yearly",ROUNDDOWN(IF(A1034-($N$4)&lt;0,0,((A1034-($N$4)/(($N$4))))/($N$4)),0),IF($H$4="Monthly",ROUNDDOWN(IF(A1034-($N$4*12)&lt;0,0,((A1034-(12*$N$4)/((12*$N$4))))/($N$4*12)),0),ROUNDDOWN(IF(A1034-($N$4*4)&lt;0,0,((A1034-(4*$N$4)/((4*$N$4))))/($N$4*4)),0)))))))))+(IF(A1034=$E$4,$J$4,0))</f>
        <v>0</v>
      </c>
      <c r="E1034" s="49">
        <f>IF(D1034=0,0,1/((1+IF('New Lease Yearly'!$H$4="Yearly",'New Lease Yearly'!$D$4,IF('New Lease Yearly'!$H$4="Quarterly",'New Lease Yearly'!$D$4/4,'New Lease Yearly'!$D$4/12)))^IF($E$17=1,A1033,A1034)))</f>
        <v>0</v>
      </c>
      <c r="F1034" s="55">
        <f t="shared" si="156"/>
        <v>0</v>
      </c>
      <c r="G1034" s="56"/>
      <c r="H1034" s="38">
        <f t="shared" si="162"/>
        <v>1018</v>
      </c>
      <c r="I1034" s="9" t="str">
        <f t="shared" si="157"/>
        <v>-</v>
      </c>
      <c r="J1034" s="47">
        <f>IF(H1034&gt;'New Lease Yearly'!$E$4,0,M1033)</f>
        <v>0</v>
      </c>
      <c r="K1034" s="47">
        <f>IF(IF('New Lease Yearly'!$H$4="Yearly",J1034*'New Lease Yearly'!$D$4,IF('New Lease Yearly'!$H$4="Quarterly",J1034*('New Lease Yearly'!$D$4/4),J1034*'New Lease Yearly'!$D$4/12))&gt;0,IF('New Lease Yearly'!$H$4="Yearly",J1034*'New Lease Yearly'!$D$4,IF('New Lease Yearly'!$H$4="Quarterly",J1034*('New Lease Yearly'!$D$4/4),J1034*'New Lease Yearly'!$D$4/12)),-L1034-J1034)</f>
        <v>0</v>
      </c>
      <c r="L1034" s="47">
        <f t="shared" si="158"/>
        <v>0</v>
      </c>
      <c r="M1034" s="47">
        <f t="shared" si="159"/>
        <v>0</v>
      </c>
      <c r="N1034" s="57"/>
      <c r="O1034" s="38">
        <v>237</v>
      </c>
      <c r="P1034" s="58">
        <f t="shared" si="163"/>
        <v>415283</v>
      </c>
      <c r="Q1034" s="47">
        <f t="shared" si="164"/>
        <v>0</v>
      </c>
      <c r="R1034" s="47">
        <f>IF(S1033&lt;1,0,-'New Lease Yearly'!$K$4/'New Lease Yearly'!$L$4)</f>
        <v>0</v>
      </c>
      <c r="S1034" s="47">
        <f t="shared" si="160"/>
        <v>0</v>
      </c>
      <c r="AE1034"/>
      <c r="AF1034" s="6"/>
    </row>
    <row r="1035" spans="1:32" x14ac:dyDescent="0.25">
      <c r="A1035" s="53">
        <f t="shared" si="161"/>
        <v>1019</v>
      </c>
      <c r="B1035" s="29">
        <f t="shared" si="155"/>
        <v>0</v>
      </c>
      <c r="C1035" s="9" t="str">
        <f>IF(D1035=0,"-",IF('New Lease Yearly'!$H$4="Yearly",EDATE(C1034,12),IF('New Lease Yearly'!$H$4="Quarterly",EDATE(C1034,3),EDATE(C1034,1))))</f>
        <v>-</v>
      </c>
      <c r="D1035" s="54">
        <f>IF(A1035&gt;'New Lease Yearly'!$E$4,0,'New Lease Yearly'!$G$4)*((1+$M$4)^(((((IF($H$4="Yearly",ROUNDDOWN(IF(A1035-($N$4)&lt;0,0,((A1035-($N$4)/(($N$4))))/($N$4)),0),IF($H$4="Monthly",ROUNDDOWN(IF(A1035-($N$4*12)&lt;0,0,((A1035-(12*$N$4)/((12*$N$4))))/($N$4*12)),0),ROUNDDOWN(IF(A1035-($N$4*4)&lt;0,0,((A1035-(4*$N$4)/((4*$N$4))))/($N$4*4)),0)))))))))+(IF(A1035=$E$4,$J$4,0))</f>
        <v>0</v>
      </c>
      <c r="E1035" s="49">
        <f>IF(D1035=0,0,1/((1+IF('New Lease Yearly'!$H$4="Yearly",'New Lease Yearly'!$D$4,IF('New Lease Yearly'!$H$4="Quarterly",'New Lease Yearly'!$D$4/4,'New Lease Yearly'!$D$4/12)))^IF($E$17=1,A1034,A1035)))</f>
        <v>0</v>
      </c>
      <c r="F1035" s="55">
        <f t="shared" si="156"/>
        <v>0</v>
      </c>
      <c r="G1035" s="56"/>
      <c r="H1035" s="38">
        <f t="shared" si="162"/>
        <v>1019</v>
      </c>
      <c r="I1035" s="9" t="str">
        <f t="shared" si="157"/>
        <v>-</v>
      </c>
      <c r="J1035" s="47">
        <f>IF(H1035&gt;'New Lease Yearly'!$E$4,0,M1034)</f>
        <v>0</v>
      </c>
      <c r="K1035" s="47">
        <f>IF(IF('New Lease Yearly'!$H$4="Yearly",J1035*'New Lease Yearly'!$D$4,IF('New Lease Yearly'!$H$4="Quarterly",J1035*('New Lease Yearly'!$D$4/4),J1035*'New Lease Yearly'!$D$4/12))&gt;0,IF('New Lease Yearly'!$H$4="Yearly",J1035*'New Lease Yearly'!$D$4,IF('New Lease Yearly'!$H$4="Quarterly",J1035*('New Lease Yearly'!$D$4/4),J1035*'New Lease Yearly'!$D$4/12)),-L1035-J1035)</f>
        <v>0</v>
      </c>
      <c r="L1035" s="47">
        <f t="shared" si="158"/>
        <v>0</v>
      </c>
      <c r="M1035" s="47">
        <f t="shared" si="159"/>
        <v>0</v>
      </c>
      <c r="N1035" s="57"/>
      <c r="O1035" s="38">
        <v>237</v>
      </c>
      <c r="P1035" s="58">
        <f t="shared" si="163"/>
        <v>415648</v>
      </c>
      <c r="Q1035" s="47">
        <f t="shared" si="164"/>
        <v>0</v>
      </c>
      <c r="R1035" s="47">
        <f>IF(S1034&lt;1,0,-'New Lease Yearly'!$K$4/'New Lease Yearly'!$L$4)</f>
        <v>0</v>
      </c>
      <c r="S1035" s="47">
        <f t="shared" si="160"/>
        <v>0</v>
      </c>
      <c r="AE1035"/>
      <c r="AF1035" s="6"/>
    </row>
    <row r="1036" spans="1:32" x14ac:dyDescent="0.25">
      <c r="A1036" s="53">
        <f t="shared" si="161"/>
        <v>1020</v>
      </c>
      <c r="B1036" s="29">
        <f t="shared" si="155"/>
        <v>0</v>
      </c>
      <c r="C1036" s="9" t="str">
        <f>IF(D1036=0,"-",IF('New Lease Yearly'!$H$4="Yearly",EDATE(C1035,12),IF('New Lease Yearly'!$H$4="Quarterly",EDATE(C1035,3),EDATE(C1035,1))))</f>
        <v>-</v>
      </c>
      <c r="D1036" s="54">
        <f>IF(A1036&gt;'New Lease Yearly'!$E$4,0,'New Lease Yearly'!$G$4)*((1+$M$4)^(((((IF($H$4="Yearly",ROUNDDOWN(IF(A1036-($N$4)&lt;0,0,((A1036-($N$4)/(($N$4))))/($N$4)),0),IF($H$4="Monthly",ROUNDDOWN(IF(A1036-($N$4*12)&lt;0,0,((A1036-(12*$N$4)/((12*$N$4))))/($N$4*12)),0),ROUNDDOWN(IF(A1036-($N$4*4)&lt;0,0,((A1036-(4*$N$4)/((4*$N$4))))/($N$4*4)),0)))))))))+(IF(A1036=$E$4,$J$4,0))</f>
        <v>0</v>
      </c>
      <c r="E1036" s="49">
        <f>IF(D1036=0,0,1/((1+IF('New Lease Yearly'!$H$4="Yearly",'New Lease Yearly'!$D$4,IF('New Lease Yearly'!$H$4="Quarterly",'New Lease Yearly'!$D$4/4,'New Lease Yearly'!$D$4/12)))^IF($E$17=1,A1035,A1036)))</f>
        <v>0</v>
      </c>
      <c r="F1036" s="55">
        <f t="shared" si="156"/>
        <v>0</v>
      </c>
      <c r="G1036" s="56"/>
      <c r="H1036" s="38">
        <f t="shared" si="162"/>
        <v>1020</v>
      </c>
      <c r="I1036" s="9" t="str">
        <f t="shared" si="157"/>
        <v>-</v>
      </c>
      <c r="J1036" s="47">
        <f>IF(H1036&gt;'New Lease Yearly'!$E$4,0,M1035)</f>
        <v>0</v>
      </c>
      <c r="K1036" s="47">
        <f>IF(IF('New Lease Yearly'!$H$4="Yearly",J1036*'New Lease Yearly'!$D$4,IF('New Lease Yearly'!$H$4="Quarterly",J1036*('New Lease Yearly'!$D$4/4),J1036*'New Lease Yearly'!$D$4/12))&gt;0,IF('New Lease Yearly'!$H$4="Yearly",J1036*'New Lease Yearly'!$D$4,IF('New Lease Yearly'!$H$4="Quarterly",J1036*('New Lease Yearly'!$D$4/4),J1036*'New Lease Yearly'!$D$4/12)),-L1036-J1036)</f>
        <v>0</v>
      </c>
      <c r="L1036" s="47">
        <f t="shared" si="158"/>
        <v>0</v>
      </c>
      <c r="M1036" s="47">
        <f t="shared" si="159"/>
        <v>0</v>
      </c>
      <c r="N1036" s="57"/>
      <c r="O1036" s="38">
        <v>237</v>
      </c>
      <c r="P1036" s="58">
        <f t="shared" si="163"/>
        <v>416013</v>
      </c>
      <c r="Q1036" s="47">
        <f t="shared" si="164"/>
        <v>0</v>
      </c>
      <c r="R1036" s="47">
        <f>IF(S1035&lt;1,0,-'New Lease Yearly'!$K$4/'New Lease Yearly'!$L$4)</f>
        <v>0</v>
      </c>
      <c r="S1036" s="47">
        <f t="shared" si="160"/>
        <v>0</v>
      </c>
      <c r="AE1036"/>
      <c r="AF1036" s="6"/>
    </row>
    <row r="1037" spans="1:32" x14ac:dyDescent="0.25">
      <c r="A1037" s="53">
        <f t="shared" si="161"/>
        <v>1021</v>
      </c>
      <c r="B1037" s="29">
        <f t="shared" si="155"/>
        <v>0</v>
      </c>
      <c r="C1037" s="9" t="str">
        <f>IF(D1037=0,"-",IF('New Lease Yearly'!$H$4="Yearly",EDATE(C1036,12),IF('New Lease Yearly'!$H$4="Quarterly",EDATE(C1036,3),EDATE(C1036,1))))</f>
        <v>-</v>
      </c>
      <c r="D1037" s="54">
        <f>IF(A1037&gt;'New Lease Yearly'!$E$4,0,'New Lease Yearly'!$G$4)*((1+$M$4)^(((((IF($H$4="Yearly",ROUNDDOWN(IF(A1037-($N$4)&lt;0,0,((A1037-($N$4)/(($N$4))))/($N$4)),0),IF($H$4="Monthly",ROUNDDOWN(IF(A1037-($N$4*12)&lt;0,0,((A1037-(12*$N$4)/((12*$N$4))))/($N$4*12)),0),ROUNDDOWN(IF(A1037-($N$4*4)&lt;0,0,((A1037-(4*$N$4)/((4*$N$4))))/($N$4*4)),0)))))))))+(IF(A1037=$E$4,$J$4,0))</f>
        <v>0</v>
      </c>
      <c r="E1037" s="49">
        <f>IF(D1037=0,0,1/((1+IF('New Lease Yearly'!$H$4="Yearly",'New Lease Yearly'!$D$4,IF('New Lease Yearly'!$H$4="Quarterly",'New Lease Yearly'!$D$4/4,'New Lease Yearly'!$D$4/12)))^IF($E$17=1,A1036,A1037)))</f>
        <v>0</v>
      </c>
      <c r="F1037" s="55">
        <f t="shared" si="156"/>
        <v>0</v>
      </c>
      <c r="G1037" s="56"/>
      <c r="H1037" s="38">
        <f t="shared" si="162"/>
        <v>1021</v>
      </c>
      <c r="I1037" s="9" t="str">
        <f t="shared" si="157"/>
        <v>-</v>
      </c>
      <c r="J1037" s="47">
        <f>IF(H1037&gt;'New Lease Yearly'!$E$4,0,M1036)</f>
        <v>0</v>
      </c>
      <c r="K1037" s="47">
        <f>IF(IF('New Lease Yearly'!$H$4="Yearly",J1037*'New Lease Yearly'!$D$4,IF('New Lease Yearly'!$H$4="Quarterly",J1037*('New Lease Yearly'!$D$4/4),J1037*'New Lease Yearly'!$D$4/12))&gt;0,IF('New Lease Yearly'!$H$4="Yearly",J1037*'New Lease Yearly'!$D$4,IF('New Lease Yearly'!$H$4="Quarterly",J1037*('New Lease Yearly'!$D$4/4),J1037*'New Lease Yearly'!$D$4/12)),-L1037-J1037)</f>
        <v>0</v>
      </c>
      <c r="L1037" s="47">
        <f t="shared" si="158"/>
        <v>0</v>
      </c>
      <c r="M1037" s="47">
        <f t="shared" si="159"/>
        <v>0</v>
      </c>
      <c r="N1037" s="57"/>
      <c r="O1037" s="38">
        <v>237</v>
      </c>
      <c r="P1037" s="58">
        <f t="shared" si="163"/>
        <v>416378</v>
      </c>
      <c r="Q1037" s="47">
        <f t="shared" si="164"/>
        <v>0</v>
      </c>
      <c r="R1037" s="47">
        <f>IF(S1036&lt;1,0,-'New Lease Yearly'!$K$4/'New Lease Yearly'!$L$4)</f>
        <v>0</v>
      </c>
      <c r="S1037" s="47">
        <f t="shared" si="160"/>
        <v>0</v>
      </c>
      <c r="AE1037"/>
      <c r="AF1037" s="6"/>
    </row>
    <row r="1038" spans="1:32" x14ac:dyDescent="0.25">
      <c r="A1038" s="53">
        <f t="shared" si="161"/>
        <v>1022</v>
      </c>
      <c r="B1038" s="29">
        <f t="shared" si="155"/>
        <v>0</v>
      </c>
      <c r="C1038" s="9" t="str">
        <f>IF(D1038=0,"-",IF('New Lease Yearly'!$H$4="Yearly",EDATE(C1037,12),IF('New Lease Yearly'!$H$4="Quarterly",EDATE(C1037,3),EDATE(C1037,1))))</f>
        <v>-</v>
      </c>
      <c r="D1038" s="54">
        <f>IF(A1038&gt;'New Lease Yearly'!$E$4,0,'New Lease Yearly'!$G$4)*((1+$M$4)^(((((IF($H$4="Yearly",ROUNDDOWN(IF(A1038-($N$4)&lt;0,0,((A1038-($N$4)/(($N$4))))/($N$4)),0),IF($H$4="Monthly",ROUNDDOWN(IF(A1038-($N$4*12)&lt;0,0,((A1038-(12*$N$4)/((12*$N$4))))/($N$4*12)),0),ROUNDDOWN(IF(A1038-($N$4*4)&lt;0,0,((A1038-(4*$N$4)/((4*$N$4))))/($N$4*4)),0)))))))))+(IF(A1038=$E$4,$J$4,0))</f>
        <v>0</v>
      </c>
      <c r="E1038" s="49">
        <f>IF(D1038=0,0,1/((1+IF('New Lease Yearly'!$H$4="Yearly",'New Lease Yearly'!$D$4,IF('New Lease Yearly'!$H$4="Quarterly",'New Lease Yearly'!$D$4/4,'New Lease Yearly'!$D$4/12)))^IF($E$17=1,A1037,A1038)))</f>
        <v>0</v>
      </c>
      <c r="F1038" s="55">
        <f t="shared" si="156"/>
        <v>0</v>
      </c>
      <c r="G1038" s="56"/>
      <c r="H1038" s="38">
        <f t="shared" si="162"/>
        <v>1022</v>
      </c>
      <c r="I1038" s="9" t="str">
        <f t="shared" si="157"/>
        <v>-</v>
      </c>
      <c r="J1038" s="47">
        <f>IF(H1038&gt;'New Lease Yearly'!$E$4,0,M1037)</f>
        <v>0</v>
      </c>
      <c r="K1038" s="47">
        <f>IF(IF('New Lease Yearly'!$H$4="Yearly",J1038*'New Lease Yearly'!$D$4,IF('New Lease Yearly'!$H$4="Quarterly",J1038*('New Lease Yearly'!$D$4/4),J1038*'New Lease Yearly'!$D$4/12))&gt;0,IF('New Lease Yearly'!$H$4="Yearly",J1038*'New Lease Yearly'!$D$4,IF('New Lease Yearly'!$H$4="Quarterly",J1038*('New Lease Yearly'!$D$4/4),J1038*'New Lease Yearly'!$D$4/12)),-L1038-J1038)</f>
        <v>0</v>
      </c>
      <c r="L1038" s="47">
        <f t="shared" si="158"/>
        <v>0</v>
      </c>
      <c r="M1038" s="47">
        <f t="shared" si="159"/>
        <v>0</v>
      </c>
      <c r="N1038" s="57"/>
      <c r="O1038" s="38">
        <v>237</v>
      </c>
      <c r="P1038" s="58">
        <f t="shared" si="163"/>
        <v>416744</v>
      </c>
      <c r="Q1038" s="47">
        <f t="shared" si="164"/>
        <v>0</v>
      </c>
      <c r="R1038" s="47">
        <f>IF(S1037&lt;1,0,-'New Lease Yearly'!$K$4/'New Lease Yearly'!$L$4)</f>
        <v>0</v>
      </c>
      <c r="S1038" s="47">
        <f t="shared" si="160"/>
        <v>0</v>
      </c>
      <c r="AE1038"/>
      <c r="AF1038" s="6"/>
    </row>
    <row r="1039" spans="1:32" x14ac:dyDescent="0.25">
      <c r="A1039" s="53">
        <f t="shared" si="161"/>
        <v>1023</v>
      </c>
      <c r="B1039" s="29">
        <f t="shared" si="155"/>
        <v>0</v>
      </c>
      <c r="C1039" s="9" t="str">
        <f>IF(D1039=0,"-",IF('New Lease Yearly'!$H$4="Yearly",EDATE(C1038,12),IF('New Lease Yearly'!$H$4="Quarterly",EDATE(C1038,3),EDATE(C1038,1))))</f>
        <v>-</v>
      </c>
      <c r="D1039" s="54">
        <f>IF(A1039&gt;'New Lease Yearly'!$E$4,0,'New Lease Yearly'!$G$4)*((1+$M$4)^(((((IF($H$4="Yearly",ROUNDDOWN(IF(A1039-($N$4)&lt;0,0,((A1039-($N$4)/(($N$4))))/($N$4)),0),IF($H$4="Monthly",ROUNDDOWN(IF(A1039-($N$4*12)&lt;0,0,((A1039-(12*$N$4)/((12*$N$4))))/($N$4*12)),0),ROUNDDOWN(IF(A1039-($N$4*4)&lt;0,0,((A1039-(4*$N$4)/((4*$N$4))))/($N$4*4)),0)))))))))+(IF(A1039=$E$4,$J$4,0))</f>
        <v>0</v>
      </c>
      <c r="E1039" s="49">
        <f>IF(D1039=0,0,1/((1+IF('New Lease Yearly'!$H$4="Yearly",'New Lease Yearly'!$D$4,IF('New Lease Yearly'!$H$4="Quarterly",'New Lease Yearly'!$D$4/4,'New Lease Yearly'!$D$4/12)))^IF($E$17=1,A1038,A1039)))</f>
        <v>0</v>
      </c>
      <c r="F1039" s="55">
        <f t="shared" si="156"/>
        <v>0</v>
      </c>
      <c r="G1039" s="56"/>
      <c r="H1039" s="38">
        <f t="shared" si="162"/>
        <v>1023</v>
      </c>
      <c r="I1039" s="9" t="str">
        <f t="shared" si="157"/>
        <v>-</v>
      </c>
      <c r="J1039" s="47">
        <f>IF(H1039&gt;'New Lease Yearly'!$E$4,0,M1038)</f>
        <v>0</v>
      </c>
      <c r="K1039" s="47">
        <f>IF(IF('New Lease Yearly'!$H$4="Yearly",J1039*'New Lease Yearly'!$D$4,IF('New Lease Yearly'!$H$4="Quarterly",J1039*('New Lease Yearly'!$D$4/4),J1039*'New Lease Yearly'!$D$4/12))&gt;0,IF('New Lease Yearly'!$H$4="Yearly",J1039*'New Lease Yearly'!$D$4,IF('New Lease Yearly'!$H$4="Quarterly",J1039*('New Lease Yearly'!$D$4/4),J1039*'New Lease Yearly'!$D$4/12)),-L1039-J1039)</f>
        <v>0</v>
      </c>
      <c r="L1039" s="47">
        <f t="shared" si="158"/>
        <v>0</v>
      </c>
      <c r="M1039" s="47">
        <f t="shared" si="159"/>
        <v>0</v>
      </c>
      <c r="N1039" s="57"/>
      <c r="O1039" s="38">
        <v>237</v>
      </c>
      <c r="P1039" s="58">
        <f t="shared" si="163"/>
        <v>417109</v>
      </c>
      <c r="Q1039" s="47">
        <f t="shared" si="164"/>
        <v>0</v>
      </c>
      <c r="R1039" s="47">
        <f>IF(S1038&lt;1,0,-'New Lease Yearly'!$K$4/'New Lease Yearly'!$L$4)</f>
        <v>0</v>
      </c>
      <c r="S1039" s="47">
        <f t="shared" si="160"/>
        <v>0</v>
      </c>
      <c r="AE1039"/>
      <c r="AF1039" s="6"/>
    </row>
    <row r="1040" spans="1:32" x14ac:dyDescent="0.25">
      <c r="A1040" s="53">
        <f t="shared" si="161"/>
        <v>1024</v>
      </c>
      <c r="B1040" s="29">
        <f t="shared" si="155"/>
        <v>0</v>
      </c>
      <c r="C1040" s="9" t="str">
        <f>IF(D1040=0,"-",IF('New Lease Yearly'!$H$4="Yearly",EDATE(C1039,12),IF('New Lease Yearly'!$H$4="Quarterly",EDATE(C1039,3),EDATE(C1039,1))))</f>
        <v>-</v>
      </c>
      <c r="D1040" s="54">
        <f>IF(A1040&gt;'New Lease Yearly'!$E$4,0,'New Lease Yearly'!$G$4)*((1+$M$4)^(((((IF($H$4="Yearly",ROUNDDOWN(IF(A1040-($N$4)&lt;0,0,((A1040-($N$4)/(($N$4))))/($N$4)),0),IF($H$4="Monthly",ROUNDDOWN(IF(A1040-($N$4*12)&lt;0,0,((A1040-(12*$N$4)/((12*$N$4))))/($N$4*12)),0),ROUNDDOWN(IF(A1040-($N$4*4)&lt;0,0,((A1040-(4*$N$4)/((4*$N$4))))/($N$4*4)),0)))))))))+(IF(A1040=$E$4,$J$4,0))</f>
        <v>0</v>
      </c>
      <c r="E1040" s="49">
        <f>IF(D1040=0,0,1/((1+IF('New Lease Yearly'!$H$4="Yearly",'New Lease Yearly'!$D$4,IF('New Lease Yearly'!$H$4="Quarterly",'New Lease Yearly'!$D$4/4,'New Lease Yearly'!$D$4/12)))^IF($E$17=1,A1039,A1040)))</f>
        <v>0</v>
      </c>
      <c r="F1040" s="55">
        <f t="shared" si="156"/>
        <v>0</v>
      </c>
      <c r="G1040" s="56"/>
      <c r="H1040" s="38">
        <f t="shared" si="162"/>
        <v>1024</v>
      </c>
      <c r="I1040" s="9" t="str">
        <f t="shared" si="157"/>
        <v>-</v>
      </c>
      <c r="J1040" s="47">
        <f>IF(H1040&gt;'New Lease Yearly'!$E$4,0,M1039)</f>
        <v>0</v>
      </c>
      <c r="K1040" s="47">
        <f>IF(IF('New Lease Yearly'!$H$4="Yearly",J1040*'New Lease Yearly'!$D$4,IF('New Lease Yearly'!$H$4="Quarterly",J1040*('New Lease Yearly'!$D$4/4),J1040*'New Lease Yearly'!$D$4/12))&gt;0,IF('New Lease Yearly'!$H$4="Yearly",J1040*'New Lease Yearly'!$D$4,IF('New Lease Yearly'!$H$4="Quarterly",J1040*('New Lease Yearly'!$D$4/4),J1040*'New Lease Yearly'!$D$4/12)),-L1040-J1040)</f>
        <v>0</v>
      </c>
      <c r="L1040" s="47">
        <f t="shared" si="158"/>
        <v>0</v>
      </c>
      <c r="M1040" s="47">
        <f t="shared" si="159"/>
        <v>0</v>
      </c>
      <c r="N1040" s="57"/>
      <c r="O1040" s="38">
        <v>237</v>
      </c>
      <c r="P1040" s="58">
        <f t="shared" si="163"/>
        <v>417474</v>
      </c>
      <c r="Q1040" s="47">
        <f t="shared" si="164"/>
        <v>0</v>
      </c>
      <c r="R1040" s="47">
        <f>IF(S1039&lt;1,0,-'New Lease Yearly'!$K$4/'New Lease Yearly'!$L$4)</f>
        <v>0</v>
      </c>
      <c r="S1040" s="47">
        <f t="shared" si="160"/>
        <v>0</v>
      </c>
      <c r="AE1040"/>
      <c r="AF1040" s="6"/>
    </row>
    <row r="1041" spans="1:32" x14ac:dyDescent="0.25">
      <c r="A1041" s="53">
        <f t="shared" si="161"/>
        <v>1025</v>
      </c>
      <c r="B1041" s="29">
        <f t="shared" ref="B1041:B1104" si="165">IF(C1041="-",0,YEAR(C1041))</f>
        <v>0</v>
      </c>
      <c r="C1041" s="9" t="str">
        <f>IF(D1041=0,"-",IF('New Lease Yearly'!$H$4="Yearly",EDATE(C1040,12),IF('New Lease Yearly'!$H$4="Quarterly",EDATE(C1040,3),EDATE(C1040,1))))</f>
        <v>-</v>
      </c>
      <c r="D1041" s="54">
        <f>IF(A1041&gt;'New Lease Yearly'!$E$4,0,'New Lease Yearly'!$G$4)*((1+$M$4)^(((((IF($H$4="Yearly",ROUNDDOWN(IF(A1041-($N$4)&lt;0,0,((A1041-($N$4)/(($N$4))))/($N$4)),0),IF($H$4="Monthly",ROUNDDOWN(IF(A1041-($N$4*12)&lt;0,0,((A1041-(12*$N$4)/((12*$N$4))))/($N$4*12)),0),ROUNDDOWN(IF(A1041-($N$4*4)&lt;0,0,((A1041-(4*$N$4)/((4*$N$4))))/($N$4*4)),0)))))))))+(IF(A1041=$E$4,$J$4,0))</f>
        <v>0</v>
      </c>
      <c r="E1041" s="49">
        <f>IF(D1041=0,0,1/((1+IF('New Lease Yearly'!$H$4="Yearly",'New Lease Yearly'!$D$4,IF('New Lease Yearly'!$H$4="Quarterly",'New Lease Yearly'!$D$4/4,'New Lease Yearly'!$D$4/12)))^IF($E$17=1,A1040,A1041)))</f>
        <v>0</v>
      </c>
      <c r="F1041" s="55">
        <f t="shared" ref="F1041:F1104" si="166">D1041*E1041</f>
        <v>0</v>
      </c>
      <c r="G1041" s="56"/>
      <c r="H1041" s="38">
        <f t="shared" si="162"/>
        <v>1025</v>
      </c>
      <c r="I1041" s="9" t="str">
        <f t="shared" ref="I1041:I1104" si="167">C1041</f>
        <v>-</v>
      </c>
      <c r="J1041" s="47">
        <f>IF(H1041&gt;'New Lease Yearly'!$E$4,0,M1040)</f>
        <v>0</v>
      </c>
      <c r="K1041" s="47">
        <f>IF(IF('New Lease Yearly'!$H$4="Yearly",J1041*'New Lease Yearly'!$D$4,IF('New Lease Yearly'!$H$4="Quarterly",J1041*('New Lease Yearly'!$D$4/4),J1041*'New Lease Yearly'!$D$4/12))&gt;0,IF('New Lease Yearly'!$H$4="Yearly",J1041*'New Lease Yearly'!$D$4,IF('New Lease Yearly'!$H$4="Quarterly",J1041*('New Lease Yearly'!$D$4/4),J1041*'New Lease Yearly'!$D$4/12)),-L1041-J1041)</f>
        <v>0</v>
      </c>
      <c r="L1041" s="47">
        <f t="shared" si="158"/>
        <v>0</v>
      </c>
      <c r="M1041" s="47">
        <f t="shared" si="159"/>
        <v>0</v>
      </c>
      <c r="N1041" s="57"/>
      <c r="O1041" s="38">
        <v>237</v>
      </c>
      <c r="P1041" s="58">
        <f t="shared" si="163"/>
        <v>417839</v>
      </c>
      <c r="Q1041" s="47">
        <f t="shared" si="164"/>
        <v>0</v>
      </c>
      <c r="R1041" s="47">
        <f>IF(S1040&lt;1,0,-'New Lease Yearly'!$K$4/'New Lease Yearly'!$L$4)</f>
        <v>0</v>
      </c>
      <c r="S1041" s="47">
        <f t="shared" si="160"/>
        <v>0</v>
      </c>
      <c r="AE1041"/>
      <c r="AF1041" s="6"/>
    </row>
    <row r="1042" spans="1:32" x14ac:dyDescent="0.25">
      <c r="A1042" s="53">
        <f t="shared" si="161"/>
        <v>1026</v>
      </c>
      <c r="B1042" s="29">
        <f t="shared" si="165"/>
        <v>0</v>
      </c>
      <c r="C1042" s="9" t="str">
        <f>IF(D1042=0,"-",IF('New Lease Yearly'!$H$4="Yearly",EDATE(C1041,12),IF('New Lease Yearly'!$H$4="Quarterly",EDATE(C1041,3),EDATE(C1041,1))))</f>
        <v>-</v>
      </c>
      <c r="D1042" s="54">
        <f>IF(A1042&gt;'New Lease Yearly'!$E$4,0,'New Lease Yearly'!$G$4)*((1+$M$4)^(((((IF($H$4="Yearly",ROUNDDOWN(IF(A1042-($N$4)&lt;0,0,((A1042-($N$4)/(($N$4))))/($N$4)),0),IF($H$4="Monthly",ROUNDDOWN(IF(A1042-($N$4*12)&lt;0,0,((A1042-(12*$N$4)/((12*$N$4))))/($N$4*12)),0),ROUNDDOWN(IF(A1042-($N$4*4)&lt;0,0,((A1042-(4*$N$4)/((4*$N$4))))/($N$4*4)),0)))))))))+(IF(A1042=$E$4,$J$4,0))</f>
        <v>0</v>
      </c>
      <c r="E1042" s="49">
        <f>IF(D1042=0,0,1/((1+IF('New Lease Yearly'!$H$4="Yearly",'New Lease Yearly'!$D$4,IF('New Lease Yearly'!$H$4="Quarterly",'New Lease Yearly'!$D$4/4,'New Lease Yearly'!$D$4/12)))^IF($E$17=1,A1041,A1042)))</f>
        <v>0</v>
      </c>
      <c r="F1042" s="55">
        <f t="shared" si="166"/>
        <v>0</v>
      </c>
      <c r="G1042" s="56"/>
      <c r="H1042" s="38">
        <f t="shared" si="162"/>
        <v>1026</v>
      </c>
      <c r="I1042" s="9" t="str">
        <f t="shared" si="167"/>
        <v>-</v>
      </c>
      <c r="J1042" s="47">
        <f>IF(H1042&gt;'New Lease Yearly'!$E$4,0,M1041)</f>
        <v>0</v>
      </c>
      <c r="K1042" s="47">
        <f>IF(IF('New Lease Yearly'!$H$4="Yearly",J1042*'New Lease Yearly'!$D$4,IF('New Lease Yearly'!$H$4="Quarterly",J1042*('New Lease Yearly'!$D$4/4),J1042*'New Lease Yearly'!$D$4/12))&gt;0,IF('New Lease Yearly'!$H$4="Yearly",J1042*'New Lease Yearly'!$D$4,IF('New Lease Yearly'!$H$4="Quarterly",J1042*('New Lease Yearly'!$D$4/4),J1042*'New Lease Yearly'!$D$4/12)),-L1042-J1042)</f>
        <v>0</v>
      </c>
      <c r="L1042" s="47">
        <f t="shared" ref="L1042:L1105" si="168">D1042</f>
        <v>0</v>
      </c>
      <c r="M1042" s="47">
        <f t="shared" ref="M1042:M1105" si="169">J1042+K1042-L1042</f>
        <v>0</v>
      </c>
      <c r="N1042" s="57"/>
      <c r="O1042" s="38">
        <v>237</v>
      </c>
      <c r="P1042" s="58">
        <f t="shared" si="163"/>
        <v>418205</v>
      </c>
      <c r="Q1042" s="47">
        <f t="shared" si="164"/>
        <v>0</v>
      </c>
      <c r="R1042" s="47">
        <f>IF(S1041&lt;1,0,-'New Lease Yearly'!$K$4/'New Lease Yearly'!$L$4)</f>
        <v>0</v>
      </c>
      <c r="S1042" s="47">
        <f t="shared" ref="S1042:S1105" si="170">IF(S1041&lt;1,0,SUM(Q1042:R1042))</f>
        <v>0</v>
      </c>
      <c r="AE1042"/>
      <c r="AF1042" s="6"/>
    </row>
    <row r="1043" spans="1:32" x14ac:dyDescent="0.25">
      <c r="A1043" s="53">
        <f t="shared" ref="A1043:A1106" si="171">A1042+1</f>
        <v>1027</v>
      </c>
      <c r="B1043" s="29">
        <f t="shared" si="165"/>
        <v>0</v>
      </c>
      <c r="C1043" s="9" t="str">
        <f>IF(D1043=0,"-",IF('New Lease Yearly'!$H$4="Yearly",EDATE(C1042,12),IF('New Lease Yearly'!$H$4="Quarterly",EDATE(C1042,3),EDATE(C1042,1))))</f>
        <v>-</v>
      </c>
      <c r="D1043" s="54">
        <f>IF(A1043&gt;'New Lease Yearly'!$E$4,0,'New Lease Yearly'!$G$4)*((1+$M$4)^(((((IF($H$4="Yearly",ROUNDDOWN(IF(A1043-($N$4)&lt;0,0,((A1043-($N$4)/(($N$4))))/($N$4)),0),IF($H$4="Monthly",ROUNDDOWN(IF(A1043-($N$4*12)&lt;0,0,((A1043-(12*$N$4)/((12*$N$4))))/($N$4*12)),0),ROUNDDOWN(IF(A1043-($N$4*4)&lt;0,0,((A1043-(4*$N$4)/((4*$N$4))))/($N$4*4)),0)))))))))+(IF(A1043=$E$4,$J$4,0))</f>
        <v>0</v>
      </c>
      <c r="E1043" s="49">
        <f>IF(D1043=0,0,1/((1+IF('New Lease Yearly'!$H$4="Yearly",'New Lease Yearly'!$D$4,IF('New Lease Yearly'!$H$4="Quarterly",'New Lease Yearly'!$D$4/4,'New Lease Yearly'!$D$4/12)))^IF($E$17=1,A1042,A1043)))</f>
        <v>0</v>
      </c>
      <c r="F1043" s="55">
        <f t="shared" si="166"/>
        <v>0</v>
      </c>
      <c r="G1043" s="56"/>
      <c r="H1043" s="38">
        <f t="shared" ref="H1043:H1106" si="172">H1042+1</f>
        <v>1027</v>
      </c>
      <c r="I1043" s="9" t="str">
        <f t="shared" si="167"/>
        <v>-</v>
      </c>
      <c r="J1043" s="47">
        <f>IF(H1043&gt;'New Lease Yearly'!$E$4,0,M1042)</f>
        <v>0</v>
      </c>
      <c r="K1043" s="47">
        <f>IF(IF('New Lease Yearly'!$H$4="Yearly",J1043*'New Lease Yearly'!$D$4,IF('New Lease Yearly'!$H$4="Quarterly",J1043*('New Lease Yearly'!$D$4/4),J1043*'New Lease Yearly'!$D$4/12))&gt;0,IF('New Lease Yearly'!$H$4="Yearly",J1043*'New Lease Yearly'!$D$4,IF('New Lease Yearly'!$H$4="Quarterly",J1043*('New Lease Yearly'!$D$4/4),J1043*'New Lease Yearly'!$D$4/12)),-L1043-J1043)</f>
        <v>0</v>
      </c>
      <c r="L1043" s="47">
        <f t="shared" si="168"/>
        <v>0</v>
      </c>
      <c r="M1043" s="47">
        <f t="shared" si="169"/>
        <v>0</v>
      </c>
      <c r="N1043" s="57"/>
      <c r="O1043" s="38">
        <v>237</v>
      </c>
      <c r="P1043" s="58">
        <f t="shared" ref="P1043:P1106" si="173">DATE(YEAR(P1042)+1,MONTH(P1042),DAY(P1042))</f>
        <v>418570</v>
      </c>
      <c r="Q1043" s="47">
        <f t="shared" ref="Q1043:Q1106" si="174">S1042</f>
        <v>0</v>
      </c>
      <c r="R1043" s="47">
        <f>IF(S1042&lt;1,0,-'New Lease Yearly'!$K$4/'New Lease Yearly'!$L$4)</f>
        <v>0</v>
      </c>
      <c r="S1043" s="47">
        <f t="shared" si="170"/>
        <v>0</v>
      </c>
      <c r="AE1043"/>
      <c r="AF1043" s="6"/>
    </row>
    <row r="1044" spans="1:32" x14ac:dyDescent="0.25">
      <c r="A1044" s="53">
        <f t="shared" si="171"/>
        <v>1028</v>
      </c>
      <c r="B1044" s="29">
        <f t="shared" si="165"/>
        <v>0</v>
      </c>
      <c r="C1044" s="9" t="str">
        <f>IF(D1044=0,"-",IF('New Lease Yearly'!$H$4="Yearly",EDATE(C1043,12),IF('New Lease Yearly'!$H$4="Quarterly",EDATE(C1043,3),EDATE(C1043,1))))</f>
        <v>-</v>
      </c>
      <c r="D1044" s="54">
        <f>IF(A1044&gt;'New Lease Yearly'!$E$4,0,'New Lease Yearly'!$G$4)*((1+$M$4)^(((((IF($H$4="Yearly",ROUNDDOWN(IF(A1044-($N$4)&lt;0,0,((A1044-($N$4)/(($N$4))))/($N$4)),0),IF($H$4="Monthly",ROUNDDOWN(IF(A1044-($N$4*12)&lt;0,0,((A1044-(12*$N$4)/((12*$N$4))))/($N$4*12)),0),ROUNDDOWN(IF(A1044-($N$4*4)&lt;0,0,((A1044-(4*$N$4)/((4*$N$4))))/($N$4*4)),0)))))))))+(IF(A1044=$E$4,$J$4,0))</f>
        <v>0</v>
      </c>
      <c r="E1044" s="49">
        <f>IF(D1044=0,0,1/((1+IF('New Lease Yearly'!$H$4="Yearly",'New Lease Yearly'!$D$4,IF('New Lease Yearly'!$H$4="Quarterly",'New Lease Yearly'!$D$4/4,'New Lease Yearly'!$D$4/12)))^IF($E$17=1,A1043,A1044)))</f>
        <v>0</v>
      </c>
      <c r="F1044" s="55">
        <f t="shared" si="166"/>
        <v>0</v>
      </c>
      <c r="G1044" s="56"/>
      <c r="H1044" s="38">
        <f t="shared" si="172"/>
        <v>1028</v>
      </c>
      <c r="I1044" s="9" t="str">
        <f t="shared" si="167"/>
        <v>-</v>
      </c>
      <c r="J1044" s="47">
        <f>IF(H1044&gt;'New Lease Yearly'!$E$4,0,M1043)</f>
        <v>0</v>
      </c>
      <c r="K1044" s="47">
        <f>IF(IF('New Lease Yearly'!$H$4="Yearly",J1044*'New Lease Yearly'!$D$4,IF('New Lease Yearly'!$H$4="Quarterly",J1044*('New Lease Yearly'!$D$4/4),J1044*'New Lease Yearly'!$D$4/12))&gt;0,IF('New Lease Yearly'!$H$4="Yearly",J1044*'New Lease Yearly'!$D$4,IF('New Lease Yearly'!$H$4="Quarterly",J1044*('New Lease Yearly'!$D$4/4),J1044*'New Lease Yearly'!$D$4/12)),-L1044-J1044)</f>
        <v>0</v>
      </c>
      <c r="L1044" s="47">
        <f t="shared" si="168"/>
        <v>0</v>
      </c>
      <c r="M1044" s="47">
        <f t="shared" si="169"/>
        <v>0</v>
      </c>
      <c r="N1044" s="57"/>
      <c r="O1044" s="38">
        <v>237</v>
      </c>
      <c r="P1044" s="58">
        <f t="shared" si="173"/>
        <v>418935</v>
      </c>
      <c r="Q1044" s="47">
        <f t="shared" si="174"/>
        <v>0</v>
      </c>
      <c r="R1044" s="47">
        <f>IF(S1043&lt;1,0,-'New Lease Yearly'!$K$4/'New Lease Yearly'!$L$4)</f>
        <v>0</v>
      </c>
      <c r="S1044" s="47">
        <f t="shared" si="170"/>
        <v>0</v>
      </c>
      <c r="AE1044"/>
      <c r="AF1044" s="6"/>
    </row>
    <row r="1045" spans="1:32" x14ac:dyDescent="0.25">
      <c r="A1045" s="53">
        <f t="shared" si="171"/>
        <v>1029</v>
      </c>
      <c r="B1045" s="29">
        <f t="shared" si="165"/>
        <v>0</v>
      </c>
      <c r="C1045" s="9" t="str">
        <f>IF(D1045=0,"-",IF('New Lease Yearly'!$H$4="Yearly",EDATE(C1044,12),IF('New Lease Yearly'!$H$4="Quarterly",EDATE(C1044,3),EDATE(C1044,1))))</f>
        <v>-</v>
      </c>
      <c r="D1045" s="54">
        <f>IF(A1045&gt;'New Lease Yearly'!$E$4,0,'New Lease Yearly'!$G$4)*((1+$M$4)^(((((IF($H$4="Yearly",ROUNDDOWN(IF(A1045-($N$4)&lt;0,0,((A1045-($N$4)/(($N$4))))/($N$4)),0),IF($H$4="Monthly",ROUNDDOWN(IF(A1045-($N$4*12)&lt;0,0,((A1045-(12*$N$4)/((12*$N$4))))/($N$4*12)),0),ROUNDDOWN(IF(A1045-($N$4*4)&lt;0,0,((A1045-(4*$N$4)/((4*$N$4))))/($N$4*4)),0)))))))))+(IF(A1045=$E$4,$J$4,0))</f>
        <v>0</v>
      </c>
      <c r="E1045" s="49">
        <f>IF(D1045=0,0,1/((1+IF('New Lease Yearly'!$H$4="Yearly",'New Lease Yearly'!$D$4,IF('New Lease Yearly'!$H$4="Quarterly",'New Lease Yearly'!$D$4/4,'New Lease Yearly'!$D$4/12)))^IF($E$17=1,A1044,A1045)))</f>
        <v>0</v>
      </c>
      <c r="F1045" s="55">
        <f t="shared" si="166"/>
        <v>0</v>
      </c>
      <c r="G1045" s="56"/>
      <c r="H1045" s="38">
        <f t="shared" si="172"/>
        <v>1029</v>
      </c>
      <c r="I1045" s="9" t="str">
        <f t="shared" si="167"/>
        <v>-</v>
      </c>
      <c r="J1045" s="47">
        <f>IF(H1045&gt;'New Lease Yearly'!$E$4,0,M1044)</f>
        <v>0</v>
      </c>
      <c r="K1045" s="47">
        <f>IF(IF('New Lease Yearly'!$H$4="Yearly",J1045*'New Lease Yearly'!$D$4,IF('New Lease Yearly'!$H$4="Quarterly",J1045*('New Lease Yearly'!$D$4/4),J1045*'New Lease Yearly'!$D$4/12))&gt;0,IF('New Lease Yearly'!$H$4="Yearly",J1045*'New Lease Yearly'!$D$4,IF('New Lease Yearly'!$H$4="Quarterly",J1045*('New Lease Yearly'!$D$4/4),J1045*'New Lease Yearly'!$D$4/12)),-L1045-J1045)</f>
        <v>0</v>
      </c>
      <c r="L1045" s="47">
        <f t="shared" si="168"/>
        <v>0</v>
      </c>
      <c r="M1045" s="47">
        <f t="shared" si="169"/>
        <v>0</v>
      </c>
      <c r="N1045" s="57"/>
      <c r="O1045" s="38">
        <v>237</v>
      </c>
      <c r="P1045" s="58">
        <f t="shared" si="173"/>
        <v>419300</v>
      </c>
      <c r="Q1045" s="47">
        <f t="shared" si="174"/>
        <v>0</v>
      </c>
      <c r="R1045" s="47">
        <f>IF(S1044&lt;1,0,-'New Lease Yearly'!$K$4/'New Lease Yearly'!$L$4)</f>
        <v>0</v>
      </c>
      <c r="S1045" s="47">
        <f t="shared" si="170"/>
        <v>0</v>
      </c>
      <c r="AE1045"/>
      <c r="AF1045" s="6"/>
    </row>
    <row r="1046" spans="1:32" x14ac:dyDescent="0.25">
      <c r="A1046" s="53">
        <f t="shared" si="171"/>
        <v>1030</v>
      </c>
      <c r="B1046" s="29">
        <f t="shared" si="165"/>
        <v>0</v>
      </c>
      <c r="C1046" s="9" t="str">
        <f>IF(D1046=0,"-",IF('New Lease Yearly'!$H$4="Yearly",EDATE(C1045,12),IF('New Lease Yearly'!$H$4="Quarterly",EDATE(C1045,3),EDATE(C1045,1))))</f>
        <v>-</v>
      </c>
      <c r="D1046" s="54">
        <f>IF(A1046&gt;'New Lease Yearly'!$E$4,0,'New Lease Yearly'!$G$4)*((1+$M$4)^(((((IF($H$4="Yearly",ROUNDDOWN(IF(A1046-($N$4)&lt;0,0,((A1046-($N$4)/(($N$4))))/($N$4)),0),IF($H$4="Monthly",ROUNDDOWN(IF(A1046-($N$4*12)&lt;0,0,((A1046-(12*$N$4)/((12*$N$4))))/($N$4*12)),0),ROUNDDOWN(IF(A1046-($N$4*4)&lt;0,0,((A1046-(4*$N$4)/((4*$N$4))))/($N$4*4)),0)))))))))+(IF(A1046=$E$4,$J$4,0))</f>
        <v>0</v>
      </c>
      <c r="E1046" s="49">
        <f>IF(D1046=0,0,1/((1+IF('New Lease Yearly'!$H$4="Yearly",'New Lease Yearly'!$D$4,IF('New Lease Yearly'!$H$4="Quarterly",'New Lease Yearly'!$D$4/4,'New Lease Yearly'!$D$4/12)))^IF($E$17=1,A1045,A1046)))</f>
        <v>0</v>
      </c>
      <c r="F1046" s="55">
        <f t="shared" si="166"/>
        <v>0</v>
      </c>
      <c r="G1046" s="56"/>
      <c r="H1046" s="38">
        <f t="shared" si="172"/>
        <v>1030</v>
      </c>
      <c r="I1046" s="9" t="str">
        <f t="shared" si="167"/>
        <v>-</v>
      </c>
      <c r="J1046" s="47">
        <f>IF(H1046&gt;'New Lease Yearly'!$E$4,0,M1045)</f>
        <v>0</v>
      </c>
      <c r="K1046" s="47">
        <f>IF(IF('New Lease Yearly'!$H$4="Yearly",J1046*'New Lease Yearly'!$D$4,IF('New Lease Yearly'!$H$4="Quarterly",J1046*('New Lease Yearly'!$D$4/4),J1046*'New Lease Yearly'!$D$4/12))&gt;0,IF('New Lease Yearly'!$H$4="Yearly",J1046*'New Lease Yearly'!$D$4,IF('New Lease Yearly'!$H$4="Quarterly",J1046*('New Lease Yearly'!$D$4/4),J1046*'New Lease Yearly'!$D$4/12)),-L1046-J1046)</f>
        <v>0</v>
      </c>
      <c r="L1046" s="47">
        <f t="shared" si="168"/>
        <v>0</v>
      </c>
      <c r="M1046" s="47">
        <f t="shared" si="169"/>
        <v>0</v>
      </c>
      <c r="N1046" s="57"/>
      <c r="O1046" s="38">
        <v>237</v>
      </c>
      <c r="P1046" s="58">
        <f t="shared" si="173"/>
        <v>419666</v>
      </c>
      <c r="Q1046" s="47">
        <f t="shared" si="174"/>
        <v>0</v>
      </c>
      <c r="R1046" s="47">
        <f>IF(S1045&lt;1,0,-'New Lease Yearly'!$K$4/'New Lease Yearly'!$L$4)</f>
        <v>0</v>
      </c>
      <c r="S1046" s="47">
        <f t="shared" si="170"/>
        <v>0</v>
      </c>
      <c r="AE1046"/>
      <c r="AF1046" s="6"/>
    </row>
    <row r="1047" spans="1:32" x14ac:dyDescent="0.25">
      <c r="A1047" s="53">
        <f t="shared" si="171"/>
        <v>1031</v>
      </c>
      <c r="B1047" s="29">
        <f t="shared" si="165"/>
        <v>0</v>
      </c>
      <c r="C1047" s="9" t="str">
        <f>IF(D1047=0,"-",IF('New Lease Yearly'!$H$4="Yearly",EDATE(C1046,12),IF('New Lease Yearly'!$H$4="Quarterly",EDATE(C1046,3),EDATE(C1046,1))))</f>
        <v>-</v>
      </c>
      <c r="D1047" s="54">
        <f>IF(A1047&gt;'New Lease Yearly'!$E$4,0,'New Lease Yearly'!$G$4)*((1+$M$4)^(((((IF($H$4="Yearly",ROUNDDOWN(IF(A1047-($N$4)&lt;0,0,((A1047-($N$4)/(($N$4))))/($N$4)),0),IF($H$4="Monthly",ROUNDDOWN(IF(A1047-($N$4*12)&lt;0,0,((A1047-(12*$N$4)/((12*$N$4))))/($N$4*12)),0),ROUNDDOWN(IF(A1047-($N$4*4)&lt;0,0,((A1047-(4*$N$4)/((4*$N$4))))/($N$4*4)),0)))))))))+(IF(A1047=$E$4,$J$4,0))</f>
        <v>0</v>
      </c>
      <c r="E1047" s="49">
        <f>IF(D1047=0,0,1/((1+IF('New Lease Yearly'!$H$4="Yearly",'New Lease Yearly'!$D$4,IF('New Lease Yearly'!$H$4="Quarterly",'New Lease Yearly'!$D$4/4,'New Lease Yearly'!$D$4/12)))^IF($E$17=1,A1046,A1047)))</f>
        <v>0</v>
      </c>
      <c r="F1047" s="55">
        <f t="shared" si="166"/>
        <v>0</v>
      </c>
      <c r="G1047" s="56"/>
      <c r="H1047" s="38">
        <f t="shared" si="172"/>
        <v>1031</v>
      </c>
      <c r="I1047" s="9" t="str">
        <f t="shared" si="167"/>
        <v>-</v>
      </c>
      <c r="J1047" s="47">
        <f>IF(H1047&gt;'New Lease Yearly'!$E$4,0,M1046)</f>
        <v>0</v>
      </c>
      <c r="K1047" s="47">
        <f>IF(IF('New Lease Yearly'!$H$4="Yearly",J1047*'New Lease Yearly'!$D$4,IF('New Lease Yearly'!$H$4="Quarterly",J1047*('New Lease Yearly'!$D$4/4),J1047*'New Lease Yearly'!$D$4/12))&gt;0,IF('New Lease Yearly'!$H$4="Yearly",J1047*'New Lease Yearly'!$D$4,IF('New Lease Yearly'!$H$4="Quarterly",J1047*('New Lease Yearly'!$D$4/4),J1047*'New Lease Yearly'!$D$4/12)),-L1047-J1047)</f>
        <v>0</v>
      </c>
      <c r="L1047" s="47">
        <f t="shared" si="168"/>
        <v>0</v>
      </c>
      <c r="M1047" s="47">
        <f t="shared" si="169"/>
        <v>0</v>
      </c>
      <c r="N1047" s="57"/>
      <c r="O1047" s="38">
        <v>237</v>
      </c>
      <c r="P1047" s="58">
        <f t="shared" si="173"/>
        <v>420031</v>
      </c>
      <c r="Q1047" s="47">
        <f t="shared" si="174"/>
        <v>0</v>
      </c>
      <c r="R1047" s="47">
        <f>IF(S1046&lt;1,0,-'New Lease Yearly'!$K$4/'New Lease Yearly'!$L$4)</f>
        <v>0</v>
      </c>
      <c r="S1047" s="47">
        <f t="shared" si="170"/>
        <v>0</v>
      </c>
      <c r="AE1047"/>
      <c r="AF1047" s="6"/>
    </row>
    <row r="1048" spans="1:32" x14ac:dyDescent="0.25">
      <c r="A1048" s="53">
        <f t="shared" si="171"/>
        <v>1032</v>
      </c>
      <c r="B1048" s="29">
        <f t="shared" si="165"/>
        <v>0</v>
      </c>
      <c r="C1048" s="9" t="str">
        <f>IF(D1048=0,"-",IF('New Lease Yearly'!$H$4="Yearly",EDATE(C1047,12),IF('New Lease Yearly'!$H$4="Quarterly",EDATE(C1047,3),EDATE(C1047,1))))</f>
        <v>-</v>
      </c>
      <c r="D1048" s="54">
        <f>IF(A1048&gt;'New Lease Yearly'!$E$4,0,'New Lease Yearly'!$G$4)*((1+$M$4)^(((((IF($H$4="Yearly",ROUNDDOWN(IF(A1048-($N$4)&lt;0,0,((A1048-($N$4)/(($N$4))))/($N$4)),0),IF($H$4="Monthly",ROUNDDOWN(IF(A1048-($N$4*12)&lt;0,0,((A1048-(12*$N$4)/((12*$N$4))))/($N$4*12)),0),ROUNDDOWN(IF(A1048-($N$4*4)&lt;0,0,((A1048-(4*$N$4)/((4*$N$4))))/($N$4*4)),0)))))))))+(IF(A1048=$E$4,$J$4,0))</f>
        <v>0</v>
      </c>
      <c r="E1048" s="49">
        <f>IF(D1048=0,0,1/((1+IF('New Lease Yearly'!$H$4="Yearly",'New Lease Yearly'!$D$4,IF('New Lease Yearly'!$H$4="Quarterly",'New Lease Yearly'!$D$4/4,'New Lease Yearly'!$D$4/12)))^IF($E$17=1,A1047,A1048)))</f>
        <v>0</v>
      </c>
      <c r="F1048" s="55">
        <f t="shared" si="166"/>
        <v>0</v>
      </c>
      <c r="G1048" s="56"/>
      <c r="H1048" s="38">
        <f t="shared" si="172"/>
        <v>1032</v>
      </c>
      <c r="I1048" s="9" t="str">
        <f t="shared" si="167"/>
        <v>-</v>
      </c>
      <c r="J1048" s="47">
        <f>IF(H1048&gt;'New Lease Yearly'!$E$4,0,M1047)</f>
        <v>0</v>
      </c>
      <c r="K1048" s="47">
        <f>IF(IF('New Lease Yearly'!$H$4="Yearly",J1048*'New Lease Yearly'!$D$4,IF('New Lease Yearly'!$H$4="Quarterly",J1048*('New Lease Yearly'!$D$4/4),J1048*'New Lease Yearly'!$D$4/12))&gt;0,IF('New Lease Yearly'!$H$4="Yearly",J1048*'New Lease Yearly'!$D$4,IF('New Lease Yearly'!$H$4="Quarterly",J1048*('New Lease Yearly'!$D$4/4),J1048*'New Lease Yearly'!$D$4/12)),-L1048-J1048)</f>
        <v>0</v>
      </c>
      <c r="L1048" s="47">
        <f t="shared" si="168"/>
        <v>0</v>
      </c>
      <c r="M1048" s="47">
        <f t="shared" si="169"/>
        <v>0</v>
      </c>
      <c r="N1048" s="57"/>
      <c r="O1048" s="38">
        <v>237</v>
      </c>
      <c r="P1048" s="58">
        <f t="shared" si="173"/>
        <v>420396</v>
      </c>
      <c r="Q1048" s="47">
        <f t="shared" si="174"/>
        <v>0</v>
      </c>
      <c r="R1048" s="47">
        <f>IF(S1047&lt;1,0,-'New Lease Yearly'!$K$4/'New Lease Yearly'!$L$4)</f>
        <v>0</v>
      </c>
      <c r="S1048" s="47">
        <f t="shared" si="170"/>
        <v>0</v>
      </c>
      <c r="AE1048"/>
      <c r="AF1048" s="6"/>
    </row>
    <row r="1049" spans="1:32" x14ac:dyDescent="0.25">
      <c r="A1049" s="53">
        <f t="shared" si="171"/>
        <v>1033</v>
      </c>
      <c r="B1049" s="29">
        <f t="shared" si="165"/>
        <v>0</v>
      </c>
      <c r="C1049" s="9" t="str">
        <f>IF(D1049=0,"-",IF('New Lease Yearly'!$H$4="Yearly",EDATE(C1048,12),IF('New Lease Yearly'!$H$4="Quarterly",EDATE(C1048,3),EDATE(C1048,1))))</f>
        <v>-</v>
      </c>
      <c r="D1049" s="54">
        <f>IF(A1049&gt;'New Lease Yearly'!$E$4,0,'New Lease Yearly'!$G$4)*((1+$M$4)^(((((IF($H$4="Yearly",ROUNDDOWN(IF(A1049-($N$4)&lt;0,0,((A1049-($N$4)/(($N$4))))/($N$4)),0),IF($H$4="Monthly",ROUNDDOWN(IF(A1049-($N$4*12)&lt;0,0,((A1049-(12*$N$4)/((12*$N$4))))/($N$4*12)),0),ROUNDDOWN(IF(A1049-($N$4*4)&lt;0,0,((A1049-(4*$N$4)/((4*$N$4))))/($N$4*4)),0)))))))))+(IF(A1049=$E$4,$J$4,0))</f>
        <v>0</v>
      </c>
      <c r="E1049" s="49">
        <f>IF(D1049=0,0,1/((1+IF('New Lease Yearly'!$H$4="Yearly",'New Lease Yearly'!$D$4,IF('New Lease Yearly'!$H$4="Quarterly",'New Lease Yearly'!$D$4/4,'New Lease Yearly'!$D$4/12)))^IF($E$17=1,A1048,A1049)))</f>
        <v>0</v>
      </c>
      <c r="F1049" s="55">
        <f t="shared" si="166"/>
        <v>0</v>
      </c>
      <c r="G1049" s="56"/>
      <c r="H1049" s="38">
        <f t="shared" si="172"/>
        <v>1033</v>
      </c>
      <c r="I1049" s="9" t="str">
        <f t="shared" si="167"/>
        <v>-</v>
      </c>
      <c r="J1049" s="47">
        <f>IF(H1049&gt;'New Lease Yearly'!$E$4,0,M1048)</f>
        <v>0</v>
      </c>
      <c r="K1049" s="47">
        <f>IF(IF('New Lease Yearly'!$H$4="Yearly",J1049*'New Lease Yearly'!$D$4,IF('New Lease Yearly'!$H$4="Quarterly",J1049*('New Lease Yearly'!$D$4/4),J1049*'New Lease Yearly'!$D$4/12))&gt;0,IF('New Lease Yearly'!$H$4="Yearly",J1049*'New Lease Yearly'!$D$4,IF('New Lease Yearly'!$H$4="Quarterly",J1049*('New Lease Yearly'!$D$4/4),J1049*'New Lease Yearly'!$D$4/12)),-L1049-J1049)</f>
        <v>0</v>
      </c>
      <c r="L1049" s="47">
        <f t="shared" si="168"/>
        <v>0</v>
      </c>
      <c r="M1049" s="47">
        <f t="shared" si="169"/>
        <v>0</v>
      </c>
      <c r="N1049" s="57"/>
      <c r="O1049" s="38">
        <v>237</v>
      </c>
      <c r="P1049" s="58">
        <f t="shared" si="173"/>
        <v>420761</v>
      </c>
      <c r="Q1049" s="47">
        <f t="shared" si="174"/>
        <v>0</v>
      </c>
      <c r="R1049" s="47">
        <f>IF(S1048&lt;1,0,-'New Lease Yearly'!$K$4/'New Lease Yearly'!$L$4)</f>
        <v>0</v>
      </c>
      <c r="S1049" s="47">
        <f t="shared" si="170"/>
        <v>0</v>
      </c>
      <c r="AE1049"/>
      <c r="AF1049" s="6"/>
    </row>
    <row r="1050" spans="1:32" x14ac:dyDescent="0.25">
      <c r="A1050" s="53">
        <f t="shared" si="171"/>
        <v>1034</v>
      </c>
      <c r="B1050" s="29">
        <f t="shared" si="165"/>
        <v>0</v>
      </c>
      <c r="C1050" s="9" t="str">
        <f>IF(D1050=0,"-",IF('New Lease Yearly'!$H$4="Yearly",EDATE(C1049,12),IF('New Lease Yearly'!$H$4="Quarterly",EDATE(C1049,3),EDATE(C1049,1))))</f>
        <v>-</v>
      </c>
      <c r="D1050" s="54">
        <f>IF(A1050&gt;'New Lease Yearly'!$E$4,0,'New Lease Yearly'!$G$4)*((1+$M$4)^(((((IF($H$4="Yearly",ROUNDDOWN(IF(A1050-($N$4)&lt;0,0,((A1050-($N$4)/(($N$4))))/($N$4)),0),IF($H$4="Monthly",ROUNDDOWN(IF(A1050-($N$4*12)&lt;0,0,((A1050-(12*$N$4)/((12*$N$4))))/($N$4*12)),0),ROUNDDOWN(IF(A1050-($N$4*4)&lt;0,0,((A1050-(4*$N$4)/((4*$N$4))))/($N$4*4)),0)))))))))+(IF(A1050=$E$4,$J$4,0))</f>
        <v>0</v>
      </c>
      <c r="E1050" s="49">
        <f>IF(D1050=0,0,1/((1+IF('New Lease Yearly'!$H$4="Yearly",'New Lease Yearly'!$D$4,IF('New Lease Yearly'!$H$4="Quarterly",'New Lease Yearly'!$D$4/4,'New Lease Yearly'!$D$4/12)))^IF($E$17=1,A1049,A1050)))</f>
        <v>0</v>
      </c>
      <c r="F1050" s="55">
        <f t="shared" si="166"/>
        <v>0</v>
      </c>
      <c r="G1050" s="56"/>
      <c r="H1050" s="38">
        <f t="shared" si="172"/>
        <v>1034</v>
      </c>
      <c r="I1050" s="9" t="str">
        <f t="shared" si="167"/>
        <v>-</v>
      </c>
      <c r="J1050" s="47">
        <f>IF(H1050&gt;'New Lease Yearly'!$E$4,0,M1049)</f>
        <v>0</v>
      </c>
      <c r="K1050" s="47">
        <f>IF(IF('New Lease Yearly'!$H$4="Yearly",J1050*'New Lease Yearly'!$D$4,IF('New Lease Yearly'!$H$4="Quarterly",J1050*('New Lease Yearly'!$D$4/4),J1050*'New Lease Yearly'!$D$4/12))&gt;0,IF('New Lease Yearly'!$H$4="Yearly",J1050*'New Lease Yearly'!$D$4,IF('New Lease Yearly'!$H$4="Quarterly",J1050*('New Lease Yearly'!$D$4/4),J1050*'New Lease Yearly'!$D$4/12)),-L1050-J1050)</f>
        <v>0</v>
      </c>
      <c r="L1050" s="47">
        <f t="shared" si="168"/>
        <v>0</v>
      </c>
      <c r="M1050" s="47">
        <f t="shared" si="169"/>
        <v>0</v>
      </c>
      <c r="N1050" s="57"/>
      <c r="O1050" s="38">
        <v>237</v>
      </c>
      <c r="P1050" s="58">
        <f t="shared" si="173"/>
        <v>421127</v>
      </c>
      <c r="Q1050" s="47">
        <f t="shared" si="174"/>
        <v>0</v>
      </c>
      <c r="R1050" s="47">
        <f>IF(S1049&lt;1,0,-'New Lease Yearly'!$K$4/'New Lease Yearly'!$L$4)</f>
        <v>0</v>
      </c>
      <c r="S1050" s="47">
        <f t="shared" si="170"/>
        <v>0</v>
      </c>
      <c r="AE1050"/>
      <c r="AF1050" s="6"/>
    </row>
    <row r="1051" spans="1:32" x14ac:dyDescent="0.25">
      <c r="A1051" s="53">
        <f t="shared" si="171"/>
        <v>1035</v>
      </c>
      <c r="B1051" s="29">
        <f t="shared" si="165"/>
        <v>0</v>
      </c>
      <c r="C1051" s="9" t="str">
        <f>IF(D1051=0,"-",IF('New Lease Yearly'!$H$4="Yearly",EDATE(C1050,12),IF('New Lease Yearly'!$H$4="Quarterly",EDATE(C1050,3),EDATE(C1050,1))))</f>
        <v>-</v>
      </c>
      <c r="D1051" s="54">
        <f>IF(A1051&gt;'New Lease Yearly'!$E$4,0,'New Lease Yearly'!$G$4)*((1+$M$4)^(((((IF($H$4="Yearly",ROUNDDOWN(IF(A1051-($N$4)&lt;0,0,((A1051-($N$4)/(($N$4))))/($N$4)),0),IF($H$4="Monthly",ROUNDDOWN(IF(A1051-($N$4*12)&lt;0,0,((A1051-(12*$N$4)/((12*$N$4))))/($N$4*12)),0),ROUNDDOWN(IF(A1051-($N$4*4)&lt;0,0,((A1051-(4*$N$4)/((4*$N$4))))/($N$4*4)),0)))))))))+(IF(A1051=$E$4,$J$4,0))</f>
        <v>0</v>
      </c>
      <c r="E1051" s="49">
        <f>IF(D1051=0,0,1/((1+IF('New Lease Yearly'!$H$4="Yearly",'New Lease Yearly'!$D$4,IF('New Lease Yearly'!$H$4="Quarterly",'New Lease Yearly'!$D$4/4,'New Lease Yearly'!$D$4/12)))^IF($E$17=1,A1050,A1051)))</f>
        <v>0</v>
      </c>
      <c r="F1051" s="55">
        <f t="shared" si="166"/>
        <v>0</v>
      </c>
      <c r="G1051" s="56"/>
      <c r="H1051" s="38">
        <f t="shared" si="172"/>
        <v>1035</v>
      </c>
      <c r="I1051" s="9" t="str">
        <f t="shared" si="167"/>
        <v>-</v>
      </c>
      <c r="J1051" s="47">
        <f>IF(H1051&gt;'New Lease Yearly'!$E$4,0,M1050)</f>
        <v>0</v>
      </c>
      <c r="K1051" s="47">
        <f>IF(IF('New Lease Yearly'!$H$4="Yearly",J1051*'New Lease Yearly'!$D$4,IF('New Lease Yearly'!$H$4="Quarterly",J1051*('New Lease Yearly'!$D$4/4),J1051*'New Lease Yearly'!$D$4/12))&gt;0,IF('New Lease Yearly'!$H$4="Yearly",J1051*'New Lease Yearly'!$D$4,IF('New Lease Yearly'!$H$4="Quarterly",J1051*('New Lease Yearly'!$D$4/4),J1051*'New Lease Yearly'!$D$4/12)),-L1051-J1051)</f>
        <v>0</v>
      </c>
      <c r="L1051" s="47">
        <f t="shared" si="168"/>
        <v>0</v>
      </c>
      <c r="M1051" s="47">
        <f t="shared" si="169"/>
        <v>0</v>
      </c>
      <c r="N1051" s="57"/>
      <c r="O1051" s="38">
        <v>237</v>
      </c>
      <c r="P1051" s="58">
        <f t="shared" si="173"/>
        <v>421492</v>
      </c>
      <c r="Q1051" s="47">
        <f t="shared" si="174"/>
        <v>0</v>
      </c>
      <c r="R1051" s="47">
        <f>IF(S1050&lt;1,0,-'New Lease Yearly'!$K$4/'New Lease Yearly'!$L$4)</f>
        <v>0</v>
      </c>
      <c r="S1051" s="47">
        <f t="shared" si="170"/>
        <v>0</v>
      </c>
      <c r="AE1051"/>
      <c r="AF1051" s="6"/>
    </row>
    <row r="1052" spans="1:32" x14ac:dyDescent="0.25">
      <c r="A1052" s="53">
        <f t="shared" si="171"/>
        <v>1036</v>
      </c>
      <c r="B1052" s="29">
        <f t="shared" si="165"/>
        <v>0</v>
      </c>
      <c r="C1052" s="9" t="str">
        <f>IF(D1052=0,"-",IF('New Lease Yearly'!$H$4="Yearly",EDATE(C1051,12),IF('New Lease Yearly'!$H$4="Quarterly",EDATE(C1051,3),EDATE(C1051,1))))</f>
        <v>-</v>
      </c>
      <c r="D1052" s="54">
        <f>IF(A1052&gt;'New Lease Yearly'!$E$4,0,'New Lease Yearly'!$G$4)*((1+$M$4)^(((((IF($H$4="Yearly",ROUNDDOWN(IF(A1052-($N$4)&lt;0,0,((A1052-($N$4)/(($N$4))))/($N$4)),0),IF($H$4="Monthly",ROUNDDOWN(IF(A1052-($N$4*12)&lt;0,0,((A1052-(12*$N$4)/((12*$N$4))))/($N$4*12)),0),ROUNDDOWN(IF(A1052-($N$4*4)&lt;0,0,((A1052-(4*$N$4)/((4*$N$4))))/($N$4*4)),0)))))))))+(IF(A1052=$E$4,$J$4,0))</f>
        <v>0</v>
      </c>
      <c r="E1052" s="49">
        <f>IF(D1052=0,0,1/((1+IF('New Lease Yearly'!$H$4="Yearly",'New Lease Yearly'!$D$4,IF('New Lease Yearly'!$H$4="Quarterly",'New Lease Yearly'!$D$4/4,'New Lease Yearly'!$D$4/12)))^IF($E$17=1,A1051,A1052)))</f>
        <v>0</v>
      </c>
      <c r="F1052" s="55">
        <f t="shared" si="166"/>
        <v>0</v>
      </c>
      <c r="G1052" s="56"/>
      <c r="H1052" s="38">
        <f t="shared" si="172"/>
        <v>1036</v>
      </c>
      <c r="I1052" s="9" t="str">
        <f t="shared" si="167"/>
        <v>-</v>
      </c>
      <c r="J1052" s="47">
        <f>IF(H1052&gt;'New Lease Yearly'!$E$4,0,M1051)</f>
        <v>0</v>
      </c>
      <c r="K1052" s="47">
        <f>IF(IF('New Lease Yearly'!$H$4="Yearly",J1052*'New Lease Yearly'!$D$4,IF('New Lease Yearly'!$H$4="Quarterly",J1052*('New Lease Yearly'!$D$4/4),J1052*'New Lease Yearly'!$D$4/12))&gt;0,IF('New Lease Yearly'!$H$4="Yearly",J1052*'New Lease Yearly'!$D$4,IF('New Lease Yearly'!$H$4="Quarterly",J1052*('New Lease Yearly'!$D$4/4),J1052*'New Lease Yearly'!$D$4/12)),-L1052-J1052)</f>
        <v>0</v>
      </c>
      <c r="L1052" s="47">
        <f t="shared" si="168"/>
        <v>0</v>
      </c>
      <c r="M1052" s="47">
        <f t="shared" si="169"/>
        <v>0</v>
      </c>
      <c r="N1052" s="57"/>
      <c r="O1052" s="38">
        <v>237</v>
      </c>
      <c r="P1052" s="58">
        <f t="shared" si="173"/>
        <v>421857</v>
      </c>
      <c r="Q1052" s="47">
        <f t="shared" si="174"/>
        <v>0</v>
      </c>
      <c r="R1052" s="47">
        <f>IF(S1051&lt;1,0,-'New Lease Yearly'!$K$4/'New Lease Yearly'!$L$4)</f>
        <v>0</v>
      </c>
      <c r="S1052" s="47">
        <f t="shared" si="170"/>
        <v>0</v>
      </c>
      <c r="AE1052"/>
      <c r="AF1052" s="6"/>
    </row>
    <row r="1053" spans="1:32" x14ac:dyDescent="0.25">
      <c r="A1053" s="53">
        <f t="shared" si="171"/>
        <v>1037</v>
      </c>
      <c r="B1053" s="29">
        <f t="shared" si="165"/>
        <v>0</v>
      </c>
      <c r="C1053" s="9" t="str">
        <f>IF(D1053=0,"-",IF('New Lease Yearly'!$H$4="Yearly",EDATE(C1052,12),IF('New Lease Yearly'!$H$4="Quarterly",EDATE(C1052,3),EDATE(C1052,1))))</f>
        <v>-</v>
      </c>
      <c r="D1053" s="54">
        <f>IF(A1053&gt;'New Lease Yearly'!$E$4,0,'New Lease Yearly'!$G$4)*((1+$M$4)^(((((IF($H$4="Yearly",ROUNDDOWN(IF(A1053-($N$4)&lt;0,0,((A1053-($N$4)/(($N$4))))/($N$4)),0),IF($H$4="Monthly",ROUNDDOWN(IF(A1053-($N$4*12)&lt;0,0,((A1053-(12*$N$4)/((12*$N$4))))/($N$4*12)),0),ROUNDDOWN(IF(A1053-($N$4*4)&lt;0,0,((A1053-(4*$N$4)/((4*$N$4))))/($N$4*4)),0)))))))))+(IF(A1053=$E$4,$J$4,0))</f>
        <v>0</v>
      </c>
      <c r="E1053" s="49">
        <f>IF(D1053=0,0,1/((1+IF('New Lease Yearly'!$H$4="Yearly",'New Lease Yearly'!$D$4,IF('New Lease Yearly'!$H$4="Quarterly",'New Lease Yearly'!$D$4/4,'New Lease Yearly'!$D$4/12)))^IF($E$17=1,A1052,A1053)))</f>
        <v>0</v>
      </c>
      <c r="F1053" s="55">
        <f t="shared" si="166"/>
        <v>0</v>
      </c>
      <c r="G1053" s="56"/>
      <c r="H1053" s="38">
        <f t="shared" si="172"/>
        <v>1037</v>
      </c>
      <c r="I1053" s="9" t="str">
        <f t="shared" si="167"/>
        <v>-</v>
      </c>
      <c r="J1053" s="47">
        <f>IF(H1053&gt;'New Lease Yearly'!$E$4,0,M1052)</f>
        <v>0</v>
      </c>
      <c r="K1053" s="47">
        <f>IF(IF('New Lease Yearly'!$H$4="Yearly",J1053*'New Lease Yearly'!$D$4,IF('New Lease Yearly'!$H$4="Quarterly",J1053*('New Lease Yearly'!$D$4/4),J1053*'New Lease Yearly'!$D$4/12))&gt;0,IF('New Lease Yearly'!$H$4="Yearly",J1053*'New Lease Yearly'!$D$4,IF('New Lease Yearly'!$H$4="Quarterly",J1053*('New Lease Yearly'!$D$4/4),J1053*'New Lease Yearly'!$D$4/12)),-L1053-J1053)</f>
        <v>0</v>
      </c>
      <c r="L1053" s="47">
        <f t="shared" si="168"/>
        <v>0</v>
      </c>
      <c r="M1053" s="47">
        <f t="shared" si="169"/>
        <v>0</v>
      </c>
      <c r="N1053" s="57"/>
      <c r="O1053" s="38">
        <v>237</v>
      </c>
      <c r="P1053" s="58">
        <f t="shared" si="173"/>
        <v>422222</v>
      </c>
      <c r="Q1053" s="47">
        <f t="shared" si="174"/>
        <v>0</v>
      </c>
      <c r="R1053" s="47">
        <f>IF(S1052&lt;1,0,-'New Lease Yearly'!$K$4/'New Lease Yearly'!$L$4)</f>
        <v>0</v>
      </c>
      <c r="S1053" s="47">
        <f t="shared" si="170"/>
        <v>0</v>
      </c>
      <c r="AE1053"/>
      <c r="AF1053" s="6"/>
    </row>
    <row r="1054" spans="1:32" x14ac:dyDescent="0.25">
      <c r="A1054" s="53">
        <f t="shared" si="171"/>
        <v>1038</v>
      </c>
      <c r="B1054" s="29">
        <f t="shared" si="165"/>
        <v>0</v>
      </c>
      <c r="C1054" s="9" t="str">
        <f>IF(D1054=0,"-",IF('New Lease Yearly'!$H$4="Yearly",EDATE(C1053,12),IF('New Lease Yearly'!$H$4="Quarterly",EDATE(C1053,3),EDATE(C1053,1))))</f>
        <v>-</v>
      </c>
      <c r="D1054" s="54">
        <f>IF(A1054&gt;'New Lease Yearly'!$E$4,0,'New Lease Yearly'!$G$4)*((1+$M$4)^(((((IF($H$4="Yearly",ROUNDDOWN(IF(A1054-($N$4)&lt;0,0,((A1054-($N$4)/(($N$4))))/($N$4)),0),IF($H$4="Monthly",ROUNDDOWN(IF(A1054-($N$4*12)&lt;0,0,((A1054-(12*$N$4)/((12*$N$4))))/($N$4*12)),0),ROUNDDOWN(IF(A1054-($N$4*4)&lt;0,0,((A1054-(4*$N$4)/((4*$N$4))))/($N$4*4)),0)))))))))+(IF(A1054=$E$4,$J$4,0))</f>
        <v>0</v>
      </c>
      <c r="E1054" s="49">
        <f>IF(D1054=0,0,1/((1+IF('New Lease Yearly'!$H$4="Yearly",'New Lease Yearly'!$D$4,IF('New Lease Yearly'!$H$4="Quarterly",'New Lease Yearly'!$D$4/4,'New Lease Yearly'!$D$4/12)))^IF($E$17=1,A1053,A1054)))</f>
        <v>0</v>
      </c>
      <c r="F1054" s="55">
        <f t="shared" si="166"/>
        <v>0</v>
      </c>
      <c r="G1054" s="56"/>
      <c r="H1054" s="38">
        <f t="shared" si="172"/>
        <v>1038</v>
      </c>
      <c r="I1054" s="9" t="str">
        <f t="shared" si="167"/>
        <v>-</v>
      </c>
      <c r="J1054" s="47">
        <f>IF(H1054&gt;'New Lease Yearly'!$E$4,0,M1053)</f>
        <v>0</v>
      </c>
      <c r="K1054" s="47">
        <f>IF(IF('New Lease Yearly'!$H$4="Yearly",J1054*'New Lease Yearly'!$D$4,IF('New Lease Yearly'!$H$4="Quarterly",J1054*('New Lease Yearly'!$D$4/4),J1054*'New Lease Yearly'!$D$4/12))&gt;0,IF('New Lease Yearly'!$H$4="Yearly",J1054*'New Lease Yearly'!$D$4,IF('New Lease Yearly'!$H$4="Quarterly",J1054*('New Lease Yearly'!$D$4/4),J1054*'New Lease Yearly'!$D$4/12)),-L1054-J1054)</f>
        <v>0</v>
      </c>
      <c r="L1054" s="47">
        <f t="shared" si="168"/>
        <v>0</v>
      </c>
      <c r="M1054" s="47">
        <f t="shared" si="169"/>
        <v>0</v>
      </c>
      <c r="N1054" s="57"/>
      <c r="O1054" s="38">
        <v>237</v>
      </c>
      <c r="P1054" s="58">
        <f t="shared" si="173"/>
        <v>422588</v>
      </c>
      <c r="Q1054" s="47">
        <f t="shared" si="174"/>
        <v>0</v>
      </c>
      <c r="R1054" s="47">
        <f>IF(S1053&lt;1,0,-'New Lease Yearly'!$K$4/'New Lease Yearly'!$L$4)</f>
        <v>0</v>
      </c>
      <c r="S1054" s="47">
        <f t="shared" si="170"/>
        <v>0</v>
      </c>
      <c r="AE1054"/>
      <c r="AF1054" s="6"/>
    </row>
    <row r="1055" spans="1:32" x14ac:dyDescent="0.25">
      <c r="A1055" s="53">
        <f t="shared" si="171"/>
        <v>1039</v>
      </c>
      <c r="B1055" s="29">
        <f t="shared" si="165"/>
        <v>0</v>
      </c>
      <c r="C1055" s="9" t="str">
        <f>IF(D1055=0,"-",IF('New Lease Yearly'!$H$4="Yearly",EDATE(C1054,12),IF('New Lease Yearly'!$H$4="Quarterly",EDATE(C1054,3),EDATE(C1054,1))))</f>
        <v>-</v>
      </c>
      <c r="D1055" s="54">
        <f>IF(A1055&gt;'New Lease Yearly'!$E$4,0,'New Lease Yearly'!$G$4)*((1+$M$4)^(((((IF($H$4="Yearly",ROUNDDOWN(IF(A1055-($N$4)&lt;0,0,((A1055-($N$4)/(($N$4))))/($N$4)),0),IF($H$4="Monthly",ROUNDDOWN(IF(A1055-($N$4*12)&lt;0,0,((A1055-(12*$N$4)/((12*$N$4))))/($N$4*12)),0),ROUNDDOWN(IF(A1055-($N$4*4)&lt;0,0,((A1055-(4*$N$4)/((4*$N$4))))/($N$4*4)),0)))))))))+(IF(A1055=$E$4,$J$4,0))</f>
        <v>0</v>
      </c>
      <c r="E1055" s="49">
        <f>IF(D1055=0,0,1/((1+IF('New Lease Yearly'!$H$4="Yearly",'New Lease Yearly'!$D$4,IF('New Lease Yearly'!$H$4="Quarterly",'New Lease Yearly'!$D$4/4,'New Lease Yearly'!$D$4/12)))^IF($E$17=1,A1054,A1055)))</f>
        <v>0</v>
      </c>
      <c r="F1055" s="55">
        <f t="shared" si="166"/>
        <v>0</v>
      </c>
      <c r="G1055" s="56"/>
      <c r="H1055" s="38">
        <f t="shared" si="172"/>
        <v>1039</v>
      </c>
      <c r="I1055" s="9" t="str">
        <f t="shared" si="167"/>
        <v>-</v>
      </c>
      <c r="J1055" s="47">
        <f>IF(H1055&gt;'New Lease Yearly'!$E$4,0,M1054)</f>
        <v>0</v>
      </c>
      <c r="K1055" s="47">
        <f>IF(IF('New Lease Yearly'!$H$4="Yearly",J1055*'New Lease Yearly'!$D$4,IF('New Lease Yearly'!$H$4="Quarterly",J1055*('New Lease Yearly'!$D$4/4),J1055*'New Lease Yearly'!$D$4/12))&gt;0,IF('New Lease Yearly'!$H$4="Yearly",J1055*'New Lease Yearly'!$D$4,IF('New Lease Yearly'!$H$4="Quarterly",J1055*('New Lease Yearly'!$D$4/4),J1055*'New Lease Yearly'!$D$4/12)),-L1055-J1055)</f>
        <v>0</v>
      </c>
      <c r="L1055" s="47">
        <f t="shared" si="168"/>
        <v>0</v>
      </c>
      <c r="M1055" s="47">
        <f t="shared" si="169"/>
        <v>0</v>
      </c>
      <c r="N1055" s="57"/>
      <c r="O1055" s="38">
        <v>237</v>
      </c>
      <c r="P1055" s="58">
        <f t="shared" si="173"/>
        <v>422953</v>
      </c>
      <c r="Q1055" s="47">
        <f t="shared" si="174"/>
        <v>0</v>
      </c>
      <c r="R1055" s="47">
        <f>IF(S1054&lt;1,0,-'New Lease Yearly'!$K$4/'New Lease Yearly'!$L$4)</f>
        <v>0</v>
      </c>
      <c r="S1055" s="47">
        <f t="shared" si="170"/>
        <v>0</v>
      </c>
      <c r="AE1055"/>
      <c r="AF1055" s="6"/>
    </row>
    <row r="1056" spans="1:32" x14ac:dyDescent="0.25">
      <c r="A1056" s="53">
        <f t="shared" si="171"/>
        <v>1040</v>
      </c>
      <c r="B1056" s="29">
        <f t="shared" si="165"/>
        <v>0</v>
      </c>
      <c r="C1056" s="9" t="str">
        <f>IF(D1056=0,"-",IF('New Lease Yearly'!$H$4="Yearly",EDATE(C1055,12),IF('New Lease Yearly'!$H$4="Quarterly",EDATE(C1055,3),EDATE(C1055,1))))</f>
        <v>-</v>
      </c>
      <c r="D1056" s="54">
        <f>IF(A1056&gt;'New Lease Yearly'!$E$4,0,'New Lease Yearly'!$G$4)*((1+$M$4)^(((((IF($H$4="Yearly",ROUNDDOWN(IF(A1056-($N$4)&lt;0,0,((A1056-($N$4)/(($N$4))))/($N$4)),0),IF($H$4="Monthly",ROUNDDOWN(IF(A1056-($N$4*12)&lt;0,0,((A1056-(12*$N$4)/((12*$N$4))))/($N$4*12)),0),ROUNDDOWN(IF(A1056-($N$4*4)&lt;0,0,((A1056-(4*$N$4)/((4*$N$4))))/($N$4*4)),0)))))))))+(IF(A1056=$E$4,$J$4,0))</f>
        <v>0</v>
      </c>
      <c r="E1056" s="49">
        <f>IF(D1056=0,0,1/((1+IF('New Lease Yearly'!$H$4="Yearly",'New Lease Yearly'!$D$4,IF('New Lease Yearly'!$H$4="Quarterly",'New Lease Yearly'!$D$4/4,'New Lease Yearly'!$D$4/12)))^IF($E$17=1,A1055,A1056)))</f>
        <v>0</v>
      </c>
      <c r="F1056" s="55">
        <f t="shared" si="166"/>
        <v>0</v>
      </c>
      <c r="G1056" s="56"/>
      <c r="H1056" s="38">
        <f t="shared" si="172"/>
        <v>1040</v>
      </c>
      <c r="I1056" s="9" t="str">
        <f t="shared" si="167"/>
        <v>-</v>
      </c>
      <c r="J1056" s="47">
        <f>IF(H1056&gt;'New Lease Yearly'!$E$4,0,M1055)</f>
        <v>0</v>
      </c>
      <c r="K1056" s="47">
        <f>IF(IF('New Lease Yearly'!$H$4="Yearly",J1056*'New Lease Yearly'!$D$4,IF('New Lease Yearly'!$H$4="Quarterly",J1056*('New Lease Yearly'!$D$4/4),J1056*'New Lease Yearly'!$D$4/12))&gt;0,IF('New Lease Yearly'!$H$4="Yearly",J1056*'New Lease Yearly'!$D$4,IF('New Lease Yearly'!$H$4="Quarterly",J1056*('New Lease Yearly'!$D$4/4),J1056*'New Lease Yearly'!$D$4/12)),-L1056-J1056)</f>
        <v>0</v>
      </c>
      <c r="L1056" s="47">
        <f t="shared" si="168"/>
        <v>0</v>
      </c>
      <c r="M1056" s="47">
        <f t="shared" si="169"/>
        <v>0</v>
      </c>
      <c r="N1056" s="57"/>
      <c r="O1056" s="38">
        <v>237</v>
      </c>
      <c r="P1056" s="58">
        <f t="shared" si="173"/>
        <v>423318</v>
      </c>
      <c r="Q1056" s="47">
        <f t="shared" si="174"/>
        <v>0</v>
      </c>
      <c r="R1056" s="47">
        <f>IF(S1055&lt;1,0,-'New Lease Yearly'!$K$4/'New Lease Yearly'!$L$4)</f>
        <v>0</v>
      </c>
      <c r="S1056" s="47">
        <f t="shared" si="170"/>
        <v>0</v>
      </c>
      <c r="AE1056"/>
      <c r="AF1056" s="6"/>
    </row>
    <row r="1057" spans="1:32" x14ac:dyDescent="0.25">
      <c r="A1057" s="53">
        <f t="shared" si="171"/>
        <v>1041</v>
      </c>
      <c r="B1057" s="29">
        <f t="shared" si="165"/>
        <v>0</v>
      </c>
      <c r="C1057" s="9" t="str">
        <f>IF(D1057=0,"-",IF('New Lease Yearly'!$H$4="Yearly",EDATE(C1056,12),IF('New Lease Yearly'!$H$4="Quarterly",EDATE(C1056,3),EDATE(C1056,1))))</f>
        <v>-</v>
      </c>
      <c r="D1057" s="54">
        <f>IF(A1057&gt;'New Lease Yearly'!$E$4,0,'New Lease Yearly'!$G$4)*((1+$M$4)^(((((IF($H$4="Yearly",ROUNDDOWN(IF(A1057-($N$4)&lt;0,0,((A1057-($N$4)/(($N$4))))/($N$4)),0),IF($H$4="Monthly",ROUNDDOWN(IF(A1057-($N$4*12)&lt;0,0,((A1057-(12*$N$4)/((12*$N$4))))/($N$4*12)),0),ROUNDDOWN(IF(A1057-($N$4*4)&lt;0,0,((A1057-(4*$N$4)/((4*$N$4))))/($N$4*4)),0)))))))))+(IF(A1057=$E$4,$J$4,0))</f>
        <v>0</v>
      </c>
      <c r="E1057" s="49">
        <f>IF(D1057=0,0,1/((1+IF('New Lease Yearly'!$H$4="Yearly",'New Lease Yearly'!$D$4,IF('New Lease Yearly'!$H$4="Quarterly",'New Lease Yearly'!$D$4/4,'New Lease Yearly'!$D$4/12)))^IF($E$17=1,A1056,A1057)))</f>
        <v>0</v>
      </c>
      <c r="F1057" s="55">
        <f t="shared" si="166"/>
        <v>0</v>
      </c>
      <c r="G1057" s="56"/>
      <c r="H1057" s="38">
        <f t="shared" si="172"/>
        <v>1041</v>
      </c>
      <c r="I1057" s="9" t="str">
        <f t="shared" si="167"/>
        <v>-</v>
      </c>
      <c r="J1057" s="47">
        <f>IF(H1057&gt;'New Lease Yearly'!$E$4,0,M1056)</f>
        <v>0</v>
      </c>
      <c r="K1057" s="47">
        <f>IF(IF('New Lease Yearly'!$H$4="Yearly",J1057*'New Lease Yearly'!$D$4,IF('New Lease Yearly'!$H$4="Quarterly",J1057*('New Lease Yearly'!$D$4/4),J1057*'New Lease Yearly'!$D$4/12))&gt;0,IF('New Lease Yearly'!$H$4="Yearly",J1057*'New Lease Yearly'!$D$4,IF('New Lease Yearly'!$H$4="Quarterly",J1057*('New Lease Yearly'!$D$4/4),J1057*'New Lease Yearly'!$D$4/12)),-L1057-J1057)</f>
        <v>0</v>
      </c>
      <c r="L1057" s="47">
        <f t="shared" si="168"/>
        <v>0</v>
      </c>
      <c r="M1057" s="47">
        <f t="shared" si="169"/>
        <v>0</v>
      </c>
      <c r="N1057" s="57"/>
      <c r="O1057" s="38">
        <v>237</v>
      </c>
      <c r="P1057" s="58">
        <f t="shared" si="173"/>
        <v>423683</v>
      </c>
      <c r="Q1057" s="47">
        <f t="shared" si="174"/>
        <v>0</v>
      </c>
      <c r="R1057" s="47">
        <f>IF(S1056&lt;1,0,-'New Lease Yearly'!$K$4/'New Lease Yearly'!$L$4)</f>
        <v>0</v>
      </c>
      <c r="S1057" s="47">
        <f t="shared" si="170"/>
        <v>0</v>
      </c>
      <c r="AE1057"/>
      <c r="AF1057" s="6"/>
    </row>
    <row r="1058" spans="1:32" x14ac:dyDescent="0.25">
      <c r="A1058" s="53">
        <f t="shared" si="171"/>
        <v>1042</v>
      </c>
      <c r="B1058" s="29">
        <f t="shared" si="165"/>
        <v>0</v>
      </c>
      <c r="C1058" s="9" t="str">
        <f>IF(D1058=0,"-",IF('New Lease Yearly'!$H$4="Yearly",EDATE(C1057,12),IF('New Lease Yearly'!$H$4="Quarterly",EDATE(C1057,3),EDATE(C1057,1))))</f>
        <v>-</v>
      </c>
      <c r="D1058" s="54">
        <f>IF(A1058&gt;'New Lease Yearly'!$E$4,0,'New Lease Yearly'!$G$4)*((1+$M$4)^(((((IF($H$4="Yearly",ROUNDDOWN(IF(A1058-($N$4)&lt;0,0,((A1058-($N$4)/(($N$4))))/($N$4)),0),IF($H$4="Monthly",ROUNDDOWN(IF(A1058-($N$4*12)&lt;0,0,((A1058-(12*$N$4)/((12*$N$4))))/($N$4*12)),0),ROUNDDOWN(IF(A1058-($N$4*4)&lt;0,0,((A1058-(4*$N$4)/((4*$N$4))))/($N$4*4)),0)))))))))+(IF(A1058=$E$4,$J$4,0))</f>
        <v>0</v>
      </c>
      <c r="E1058" s="49">
        <f>IF(D1058=0,0,1/((1+IF('New Lease Yearly'!$H$4="Yearly",'New Lease Yearly'!$D$4,IF('New Lease Yearly'!$H$4="Quarterly",'New Lease Yearly'!$D$4/4,'New Lease Yearly'!$D$4/12)))^IF($E$17=1,A1057,A1058)))</f>
        <v>0</v>
      </c>
      <c r="F1058" s="55">
        <f t="shared" si="166"/>
        <v>0</v>
      </c>
      <c r="G1058" s="56"/>
      <c r="H1058" s="38">
        <f t="shared" si="172"/>
        <v>1042</v>
      </c>
      <c r="I1058" s="9" t="str">
        <f t="shared" si="167"/>
        <v>-</v>
      </c>
      <c r="J1058" s="47">
        <f>IF(H1058&gt;'New Lease Yearly'!$E$4,0,M1057)</f>
        <v>0</v>
      </c>
      <c r="K1058" s="47">
        <f>IF(IF('New Lease Yearly'!$H$4="Yearly",J1058*'New Lease Yearly'!$D$4,IF('New Lease Yearly'!$H$4="Quarterly",J1058*('New Lease Yearly'!$D$4/4),J1058*'New Lease Yearly'!$D$4/12))&gt;0,IF('New Lease Yearly'!$H$4="Yearly",J1058*'New Lease Yearly'!$D$4,IF('New Lease Yearly'!$H$4="Quarterly",J1058*('New Lease Yearly'!$D$4/4),J1058*'New Lease Yearly'!$D$4/12)),-L1058-J1058)</f>
        <v>0</v>
      </c>
      <c r="L1058" s="47">
        <f t="shared" si="168"/>
        <v>0</v>
      </c>
      <c r="M1058" s="47">
        <f t="shared" si="169"/>
        <v>0</v>
      </c>
      <c r="N1058" s="57"/>
      <c r="O1058" s="38">
        <v>237</v>
      </c>
      <c r="P1058" s="58">
        <f t="shared" si="173"/>
        <v>424049</v>
      </c>
      <c r="Q1058" s="47">
        <f t="shared" si="174"/>
        <v>0</v>
      </c>
      <c r="R1058" s="47">
        <f>IF(S1057&lt;1,0,-'New Lease Yearly'!$K$4/'New Lease Yearly'!$L$4)</f>
        <v>0</v>
      </c>
      <c r="S1058" s="47">
        <f t="shared" si="170"/>
        <v>0</v>
      </c>
      <c r="AE1058"/>
      <c r="AF1058" s="6"/>
    </row>
    <row r="1059" spans="1:32" x14ac:dyDescent="0.25">
      <c r="A1059" s="53">
        <f t="shared" si="171"/>
        <v>1043</v>
      </c>
      <c r="B1059" s="29">
        <f t="shared" si="165"/>
        <v>0</v>
      </c>
      <c r="C1059" s="9" t="str">
        <f>IF(D1059=0,"-",IF('New Lease Yearly'!$H$4="Yearly",EDATE(C1058,12),IF('New Lease Yearly'!$H$4="Quarterly",EDATE(C1058,3),EDATE(C1058,1))))</f>
        <v>-</v>
      </c>
      <c r="D1059" s="54">
        <f>IF(A1059&gt;'New Lease Yearly'!$E$4,0,'New Lease Yearly'!$G$4)*((1+$M$4)^(((((IF($H$4="Yearly",ROUNDDOWN(IF(A1059-($N$4)&lt;0,0,((A1059-($N$4)/(($N$4))))/($N$4)),0),IF($H$4="Monthly",ROUNDDOWN(IF(A1059-($N$4*12)&lt;0,0,((A1059-(12*$N$4)/((12*$N$4))))/($N$4*12)),0),ROUNDDOWN(IF(A1059-($N$4*4)&lt;0,0,((A1059-(4*$N$4)/((4*$N$4))))/($N$4*4)),0)))))))))+(IF(A1059=$E$4,$J$4,0))</f>
        <v>0</v>
      </c>
      <c r="E1059" s="49">
        <f>IF(D1059=0,0,1/((1+IF('New Lease Yearly'!$H$4="Yearly",'New Lease Yearly'!$D$4,IF('New Lease Yearly'!$H$4="Quarterly",'New Lease Yearly'!$D$4/4,'New Lease Yearly'!$D$4/12)))^IF($E$17=1,A1058,A1059)))</f>
        <v>0</v>
      </c>
      <c r="F1059" s="55">
        <f t="shared" si="166"/>
        <v>0</v>
      </c>
      <c r="G1059" s="56"/>
      <c r="H1059" s="38">
        <f t="shared" si="172"/>
        <v>1043</v>
      </c>
      <c r="I1059" s="9" t="str">
        <f t="shared" si="167"/>
        <v>-</v>
      </c>
      <c r="J1059" s="47">
        <f>IF(H1059&gt;'New Lease Yearly'!$E$4,0,M1058)</f>
        <v>0</v>
      </c>
      <c r="K1059" s="47">
        <f>IF(IF('New Lease Yearly'!$H$4="Yearly",J1059*'New Lease Yearly'!$D$4,IF('New Lease Yearly'!$H$4="Quarterly",J1059*('New Lease Yearly'!$D$4/4),J1059*'New Lease Yearly'!$D$4/12))&gt;0,IF('New Lease Yearly'!$H$4="Yearly",J1059*'New Lease Yearly'!$D$4,IF('New Lease Yearly'!$H$4="Quarterly",J1059*('New Lease Yearly'!$D$4/4),J1059*'New Lease Yearly'!$D$4/12)),-L1059-J1059)</f>
        <v>0</v>
      </c>
      <c r="L1059" s="47">
        <f t="shared" si="168"/>
        <v>0</v>
      </c>
      <c r="M1059" s="47">
        <f t="shared" si="169"/>
        <v>0</v>
      </c>
      <c r="N1059" s="57"/>
      <c r="O1059" s="38">
        <v>237</v>
      </c>
      <c r="P1059" s="58">
        <f t="shared" si="173"/>
        <v>424414</v>
      </c>
      <c r="Q1059" s="47">
        <f t="shared" si="174"/>
        <v>0</v>
      </c>
      <c r="R1059" s="47">
        <f>IF(S1058&lt;1,0,-'New Lease Yearly'!$K$4/'New Lease Yearly'!$L$4)</f>
        <v>0</v>
      </c>
      <c r="S1059" s="47">
        <f t="shared" si="170"/>
        <v>0</v>
      </c>
      <c r="AE1059"/>
      <c r="AF1059" s="6"/>
    </row>
    <row r="1060" spans="1:32" x14ac:dyDescent="0.25">
      <c r="A1060" s="53">
        <f t="shared" si="171"/>
        <v>1044</v>
      </c>
      <c r="B1060" s="29">
        <f t="shared" si="165"/>
        <v>0</v>
      </c>
      <c r="C1060" s="9" t="str">
        <f>IF(D1060=0,"-",IF('New Lease Yearly'!$H$4="Yearly",EDATE(C1059,12),IF('New Lease Yearly'!$H$4="Quarterly",EDATE(C1059,3),EDATE(C1059,1))))</f>
        <v>-</v>
      </c>
      <c r="D1060" s="54">
        <f>IF(A1060&gt;'New Lease Yearly'!$E$4,0,'New Lease Yearly'!$G$4)*((1+$M$4)^(((((IF($H$4="Yearly",ROUNDDOWN(IF(A1060-($N$4)&lt;0,0,((A1060-($N$4)/(($N$4))))/($N$4)),0),IF($H$4="Monthly",ROUNDDOWN(IF(A1060-($N$4*12)&lt;0,0,((A1060-(12*$N$4)/((12*$N$4))))/($N$4*12)),0),ROUNDDOWN(IF(A1060-($N$4*4)&lt;0,0,((A1060-(4*$N$4)/((4*$N$4))))/($N$4*4)),0)))))))))+(IF(A1060=$E$4,$J$4,0))</f>
        <v>0</v>
      </c>
      <c r="E1060" s="49">
        <f>IF(D1060=0,0,1/((1+IF('New Lease Yearly'!$H$4="Yearly",'New Lease Yearly'!$D$4,IF('New Lease Yearly'!$H$4="Quarterly",'New Lease Yearly'!$D$4/4,'New Lease Yearly'!$D$4/12)))^IF($E$17=1,A1059,A1060)))</f>
        <v>0</v>
      </c>
      <c r="F1060" s="55">
        <f t="shared" si="166"/>
        <v>0</v>
      </c>
      <c r="G1060" s="56"/>
      <c r="H1060" s="38">
        <f t="shared" si="172"/>
        <v>1044</v>
      </c>
      <c r="I1060" s="9" t="str">
        <f t="shared" si="167"/>
        <v>-</v>
      </c>
      <c r="J1060" s="47">
        <f>IF(H1060&gt;'New Lease Yearly'!$E$4,0,M1059)</f>
        <v>0</v>
      </c>
      <c r="K1060" s="47">
        <f>IF(IF('New Lease Yearly'!$H$4="Yearly",J1060*'New Lease Yearly'!$D$4,IF('New Lease Yearly'!$H$4="Quarterly",J1060*('New Lease Yearly'!$D$4/4),J1060*'New Lease Yearly'!$D$4/12))&gt;0,IF('New Lease Yearly'!$H$4="Yearly",J1060*'New Lease Yearly'!$D$4,IF('New Lease Yearly'!$H$4="Quarterly",J1060*('New Lease Yearly'!$D$4/4),J1060*'New Lease Yearly'!$D$4/12)),-L1060-J1060)</f>
        <v>0</v>
      </c>
      <c r="L1060" s="47">
        <f t="shared" si="168"/>
        <v>0</v>
      </c>
      <c r="M1060" s="47">
        <f t="shared" si="169"/>
        <v>0</v>
      </c>
      <c r="N1060" s="57"/>
      <c r="O1060" s="38">
        <v>237</v>
      </c>
      <c r="P1060" s="58">
        <f t="shared" si="173"/>
        <v>424779</v>
      </c>
      <c r="Q1060" s="47">
        <f t="shared" si="174"/>
        <v>0</v>
      </c>
      <c r="R1060" s="47">
        <f>IF(S1059&lt;1,0,-'New Lease Yearly'!$K$4/'New Lease Yearly'!$L$4)</f>
        <v>0</v>
      </c>
      <c r="S1060" s="47">
        <f t="shared" si="170"/>
        <v>0</v>
      </c>
      <c r="AE1060"/>
      <c r="AF1060" s="6"/>
    </row>
    <row r="1061" spans="1:32" x14ac:dyDescent="0.25">
      <c r="A1061" s="53">
        <f t="shared" si="171"/>
        <v>1045</v>
      </c>
      <c r="B1061" s="29">
        <f t="shared" si="165"/>
        <v>0</v>
      </c>
      <c r="C1061" s="9" t="str">
        <f>IF(D1061=0,"-",IF('New Lease Yearly'!$H$4="Yearly",EDATE(C1060,12),IF('New Lease Yearly'!$H$4="Quarterly",EDATE(C1060,3),EDATE(C1060,1))))</f>
        <v>-</v>
      </c>
      <c r="D1061" s="54">
        <f>IF(A1061&gt;'New Lease Yearly'!$E$4,0,'New Lease Yearly'!$G$4)*((1+$M$4)^(((((IF($H$4="Yearly",ROUNDDOWN(IF(A1061-($N$4)&lt;0,0,((A1061-($N$4)/(($N$4))))/($N$4)),0),IF($H$4="Monthly",ROUNDDOWN(IF(A1061-($N$4*12)&lt;0,0,((A1061-(12*$N$4)/((12*$N$4))))/($N$4*12)),0),ROUNDDOWN(IF(A1061-($N$4*4)&lt;0,0,((A1061-(4*$N$4)/((4*$N$4))))/($N$4*4)),0)))))))))+(IF(A1061=$E$4,$J$4,0))</f>
        <v>0</v>
      </c>
      <c r="E1061" s="49">
        <f>IF(D1061=0,0,1/((1+IF('New Lease Yearly'!$H$4="Yearly",'New Lease Yearly'!$D$4,IF('New Lease Yearly'!$H$4="Quarterly",'New Lease Yearly'!$D$4/4,'New Lease Yearly'!$D$4/12)))^IF($E$17=1,A1060,A1061)))</f>
        <v>0</v>
      </c>
      <c r="F1061" s="55">
        <f t="shared" si="166"/>
        <v>0</v>
      </c>
      <c r="G1061" s="56"/>
      <c r="H1061" s="38">
        <f t="shared" si="172"/>
        <v>1045</v>
      </c>
      <c r="I1061" s="9" t="str">
        <f t="shared" si="167"/>
        <v>-</v>
      </c>
      <c r="J1061" s="47">
        <f>IF(H1061&gt;'New Lease Yearly'!$E$4,0,M1060)</f>
        <v>0</v>
      </c>
      <c r="K1061" s="47">
        <f>IF(IF('New Lease Yearly'!$H$4="Yearly",J1061*'New Lease Yearly'!$D$4,IF('New Lease Yearly'!$H$4="Quarterly",J1061*('New Lease Yearly'!$D$4/4),J1061*'New Lease Yearly'!$D$4/12))&gt;0,IF('New Lease Yearly'!$H$4="Yearly",J1061*'New Lease Yearly'!$D$4,IF('New Lease Yearly'!$H$4="Quarterly",J1061*('New Lease Yearly'!$D$4/4),J1061*'New Lease Yearly'!$D$4/12)),-L1061-J1061)</f>
        <v>0</v>
      </c>
      <c r="L1061" s="47">
        <f t="shared" si="168"/>
        <v>0</v>
      </c>
      <c r="M1061" s="47">
        <f t="shared" si="169"/>
        <v>0</v>
      </c>
      <c r="N1061" s="57"/>
      <c r="O1061" s="38">
        <v>237</v>
      </c>
      <c r="P1061" s="58">
        <f t="shared" si="173"/>
        <v>425144</v>
      </c>
      <c r="Q1061" s="47">
        <f t="shared" si="174"/>
        <v>0</v>
      </c>
      <c r="R1061" s="47">
        <f>IF(S1060&lt;1,0,-'New Lease Yearly'!$K$4/'New Lease Yearly'!$L$4)</f>
        <v>0</v>
      </c>
      <c r="S1061" s="47">
        <f t="shared" si="170"/>
        <v>0</v>
      </c>
      <c r="AE1061"/>
      <c r="AF1061" s="6"/>
    </row>
    <row r="1062" spans="1:32" x14ac:dyDescent="0.25">
      <c r="A1062" s="53">
        <f t="shared" si="171"/>
        <v>1046</v>
      </c>
      <c r="B1062" s="29">
        <f t="shared" si="165"/>
        <v>0</v>
      </c>
      <c r="C1062" s="9" t="str">
        <f>IF(D1062=0,"-",IF('New Lease Yearly'!$H$4="Yearly",EDATE(C1061,12),IF('New Lease Yearly'!$H$4="Quarterly",EDATE(C1061,3),EDATE(C1061,1))))</f>
        <v>-</v>
      </c>
      <c r="D1062" s="54">
        <f>IF(A1062&gt;'New Lease Yearly'!$E$4,0,'New Lease Yearly'!$G$4)*((1+$M$4)^(((((IF($H$4="Yearly",ROUNDDOWN(IF(A1062-($N$4)&lt;0,0,((A1062-($N$4)/(($N$4))))/($N$4)),0),IF($H$4="Monthly",ROUNDDOWN(IF(A1062-($N$4*12)&lt;0,0,((A1062-(12*$N$4)/((12*$N$4))))/($N$4*12)),0),ROUNDDOWN(IF(A1062-($N$4*4)&lt;0,0,((A1062-(4*$N$4)/((4*$N$4))))/($N$4*4)),0)))))))))+(IF(A1062=$E$4,$J$4,0))</f>
        <v>0</v>
      </c>
      <c r="E1062" s="49">
        <f>IF(D1062=0,0,1/((1+IF('New Lease Yearly'!$H$4="Yearly",'New Lease Yearly'!$D$4,IF('New Lease Yearly'!$H$4="Quarterly",'New Lease Yearly'!$D$4/4,'New Lease Yearly'!$D$4/12)))^IF($E$17=1,A1061,A1062)))</f>
        <v>0</v>
      </c>
      <c r="F1062" s="55">
        <f t="shared" si="166"/>
        <v>0</v>
      </c>
      <c r="G1062" s="56"/>
      <c r="H1062" s="38">
        <f t="shared" si="172"/>
        <v>1046</v>
      </c>
      <c r="I1062" s="9" t="str">
        <f t="shared" si="167"/>
        <v>-</v>
      </c>
      <c r="J1062" s="47">
        <f>IF(H1062&gt;'New Lease Yearly'!$E$4,0,M1061)</f>
        <v>0</v>
      </c>
      <c r="K1062" s="47">
        <f>IF(IF('New Lease Yearly'!$H$4="Yearly",J1062*'New Lease Yearly'!$D$4,IF('New Lease Yearly'!$H$4="Quarterly",J1062*('New Lease Yearly'!$D$4/4),J1062*'New Lease Yearly'!$D$4/12))&gt;0,IF('New Lease Yearly'!$H$4="Yearly",J1062*'New Lease Yearly'!$D$4,IF('New Lease Yearly'!$H$4="Quarterly",J1062*('New Lease Yearly'!$D$4/4),J1062*'New Lease Yearly'!$D$4/12)),-L1062-J1062)</f>
        <v>0</v>
      </c>
      <c r="L1062" s="47">
        <f t="shared" si="168"/>
        <v>0</v>
      </c>
      <c r="M1062" s="47">
        <f t="shared" si="169"/>
        <v>0</v>
      </c>
      <c r="N1062" s="57"/>
      <c r="O1062" s="38">
        <v>237</v>
      </c>
      <c r="P1062" s="58">
        <f t="shared" si="173"/>
        <v>425510</v>
      </c>
      <c r="Q1062" s="47">
        <f t="shared" si="174"/>
        <v>0</v>
      </c>
      <c r="R1062" s="47">
        <f>IF(S1061&lt;1,0,-'New Lease Yearly'!$K$4/'New Lease Yearly'!$L$4)</f>
        <v>0</v>
      </c>
      <c r="S1062" s="47">
        <f t="shared" si="170"/>
        <v>0</v>
      </c>
      <c r="AE1062"/>
      <c r="AF1062" s="6"/>
    </row>
    <row r="1063" spans="1:32" x14ac:dyDescent="0.25">
      <c r="A1063" s="53">
        <f t="shared" si="171"/>
        <v>1047</v>
      </c>
      <c r="B1063" s="29">
        <f t="shared" si="165"/>
        <v>0</v>
      </c>
      <c r="C1063" s="9" t="str">
        <f>IF(D1063=0,"-",IF('New Lease Yearly'!$H$4="Yearly",EDATE(C1062,12),IF('New Lease Yearly'!$H$4="Quarterly",EDATE(C1062,3),EDATE(C1062,1))))</f>
        <v>-</v>
      </c>
      <c r="D1063" s="54">
        <f>IF(A1063&gt;'New Lease Yearly'!$E$4,0,'New Lease Yearly'!$G$4)*((1+$M$4)^(((((IF($H$4="Yearly",ROUNDDOWN(IF(A1063-($N$4)&lt;0,0,((A1063-($N$4)/(($N$4))))/($N$4)),0),IF($H$4="Monthly",ROUNDDOWN(IF(A1063-($N$4*12)&lt;0,0,((A1063-(12*$N$4)/((12*$N$4))))/($N$4*12)),0),ROUNDDOWN(IF(A1063-($N$4*4)&lt;0,0,((A1063-(4*$N$4)/((4*$N$4))))/($N$4*4)),0)))))))))+(IF(A1063=$E$4,$J$4,0))</f>
        <v>0</v>
      </c>
      <c r="E1063" s="49">
        <f>IF(D1063=0,0,1/((1+IF('New Lease Yearly'!$H$4="Yearly",'New Lease Yearly'!$D$4,IF('New Lease Yearly'!$H$4="Quarterly",'New Lease Yearly'!$D$4/4,'New Lease Yearly'!$D$4/12)))^IF($E$17=1,A1062,A1063)))</f>
        <v>0</v>
      </c>
      <c r="F1063" s="55">
        <f t="shared" si="166"/>
        <v>0</v>
      </c>
      <c r="G1063" s="56"/>
      <c r="H1063" s="38">
        <f t="shared" si="172"/>
        <v>1047</v>
      </c>
      <c r="I1063" s="9" t="str">
        <f t="shared" si="167"/>
        <v>-</v>
      </c>
      <c r="J1063" s="47">
        <f>IF(H1063&gt;'New Lease Yearly'!$E$4,0,M1062)</f>
        <v>0</v>
      </c>
      <c r="K1063" s="47">
        <f>IF(IF('New Lease Yearly'!$H$4="Yearly",J1063*'New Lease Yearly'!$D$4,IF('New Lease Yearly'!$H$4="Quarterly",J1063*('New Lease Yearly'!$D$4/4),J1063*'New Lease Yearly'!$D$4/12))&gt;0,IF('New Lease Yearly'!$H$4="Yearly",J1063*'New Lease Yearly'!$D$4,IF('New Lease Yearly'!$H$4="Quarterly",J1063*('New Lease Yearly'!$D$4/4),J1063*'New Lease Yearly'!$D$4/12)),-L1063-J1063)</f>
        <v>0</v>
      </c>
      <c r="L1063" s="47">
        <f t="shared" si="168"/>
        <v>0</v>
      </c>
      <c r="M1063" s="47">
        <f t="shared" si="169"/>
        <v>0</v>
      </c>
      <c r="N1063" s="57"/>
      <c r="O1063" s="38">
        <v>237</v>
      </c>
      <c r="P1063" s="58">
        <f t="shared" si="173"/>
        <v>425875</v>
      </c>
      <c r="Q1063" s="47">
        <f t="shared" si="174"/>
        <v>0</v>
      </c>
      <c r="R1063" s="47">
        <f>IF(S1062&lt;1,0,-'New Lease Yearly'!$K$4/'New Lease Yearly'!$L$4)</f>
        <v>0</v>
      </c>
      <c r="S1063" s="47">
        <f t="shared" si="170"/>
        <v>0</v>
      </c>
      <c r="AE1063"/>
      <c r="AF1063" s="6"/>
    </row>
    <row r="1064" spans="1:32" x14ac:dyDescent="0.25">
      <c r="A1064" s="53">
        <f t="shared" si="171"/>
        <v>1048</v>
      </c>
      <c r="B1064" s="29">
        <f t="shared" si="165"/>
        <v>0</v>
      </c>
      <c r="C1064" s="9" t="str">
        <f>IF(D1064=0,"-",IF('New Lease Yearly'!$H$4="Yearly",EDATE(C1063,12),IF('New Lease Yearly'!$H$4="Quarterly",EDATE(C1063,3),EDATE(C1063,1))))</f>
        <v>-</v>
      </c>
      <c r="D1064" s="54">
        <f>IF(A1064&gt;'New Lease Yearly'!$E$4,0,'New Lease Yearly'!$G$4)*((1+$M$4)^(((((IF($H$4="Yearly",ROUNDDOWN(IF(A1064-($N$4)&lt;0,0,((A1064-($N$4)/(($N$4))))/($N$4)),0),IF($H$4="Monthly",ROUNDDOWN(IF(A1064-($N$4*12)&lt;0,0,((A1064-(12*$N$4)/((12*$N$4))))/($N$4*12)),0),ROUNDDOWN(IF(A1064-($N$4*4)&lt;0,0,((A1064-(4*$N$4)/((4*$N$4))))/($N$4*4)),0)))))))))+(IF(A1064=$E$4,$J$4,0))</f>
        <v>0</v>
      </c>
      <c r="E1064" s="49">
        <f>IF(D1064=0,0,1/((1+IF('New Lease Yearly'!$H$4="Yearly",'New Lease Yearly'!$D$4,IF('New Lease Yearly'!$H$4="Quarterly",'New Lease Yearly'!$D$4/4,'New Lease Yearly'!$D$4/12)))^IF($E$17=1,A1063,A1064)))</f>
        <v>0</v>
      </c>
      <c r="F1064" s="55">
        <f t="shared" si="166"/>
        <v>0</v>
      </c>
      <c r="G1064" s="56"/>
      <c r="H1064" s="38">
        <f t="shared" si="172"/>
        <v>1048</v>
      </c>
      <c r="I1064" s="9" t="str">
        <f t="shared" si="167"/>
        <v>-</v>
      </c>
      <c r="J1064" s="47">
        <f>IF(H1064&gt;'New Lease Yearly'!$E$4,0,M1063)</f>
        <v>0</v>
      </c>
      <c r="K1064" s="47">
        <f>IF(IF('New Lease Yearly'!$H$4="Yearly",J1064*'New Lease Yearly'!$D$4,IF('New Lease Yearly'!$H$4="Quarterly",J1064*('New Lease Yearly'!$D$4/4),J1064*'New Lease Yearly'!$D$4/12))&gt;0,IF('New Lease Yearly'!$H$4="Yearly",J1064*'New Lease Yearly'!$D$4,IF('New Lease Yearly'!$H$4="Quarterly",J1064*('New Lease Yearly'!$D$4/4),J1064*'New Lease Yearly'!$D$4/12)),-L1064-J1064)</f>
        <v>0</v>
      </c>
      <c r="L1064" s="47">
        <f t="shared" si="168"/>
        <v>0</v>
      </c>
      <c r="M1064" s="47">
        <f t="shared" si="169"/>
        <v>0</v>
      </c>
      <c r="N1064" s="57"/>
      <c r="O1064" s="38">
        <v>237</v>
      </c>
      <c r="P1064" s="58">
        <f t="shared" si="173"/>
        <v>426240</v>
      </c>
      <c r="Q1064" s="47">
        <f t="shared" si="174"/>
        <v>0</v>
      </c>
      <c r="R1064" s="47">
        <f>IF(S1063&lt;1,0,-'New Lease Yearly'!$K$4/'New Lease Yearly'!$L$4)</f>
        <v>0</v>
      </c>
      <c r="S1064" s="47">
        <f t="shared" si="170"/>
        <v>0</v>
      </c>
      <c r="AE1064"/>
      <c r="AF1064" s="6"/>
    </row>
    <row r="1065" spans="1:32" x14ac:dyDescent="0.25">
      <c r="A1065" s="53">
        <f t="shared" si="171"/>
        <v>1049</v>
      </c>
      <c r="B1065" s="29">
        <f t="shared" si="165"/>
        <v>0</v>
      </c>
      <c r="C1065" s="9" t="str">
        <f>IF(D1065=0,"-",IF('New Lease Yearly'!$H$4="Yearly",EDATE(C1064,12),IF('New Lease Yearly'!$H$4="Quarterly",EDATE(C1064,3),EDATE(C1064,1))))</f>
        <v>-</v>
      </c>
      <c r="D1065" s="54">
        <f>IF(A1065&gt;'New Lease Yearly'!$E$4,0,'New Lease Yearly'!$G$4)*((1+$M$4)^(((((IF($H$4="Yearly",ROUNDDOWN(IF(A1065-($N$4)&lt;0,0,((A1065-($N$4)/(($N$4))))/($N$4)),0),IF($H$4="Monthly",ROUNDDOWN(IF(A1065-($N$4*12)&lt;0,0,((A1065-(12*$N$4)/((12*$N$4))))/($N$4*12)),0),ROUNDDOWN(IF(A1065-($N$4*4)&lt;0,0,((A1065-(4*$N$4)/((4*$N$4))))/($N$4*4)),0)))))))))+(IF(A1065=$E$4,$J$4,0))</f>
        <v>0</v>
      </c>
      <c r="E1065" s="49">
        <f>IF(D1065=0,0,1/((1+IF('New Lease Yearly'!$H$4="Yearly",'New Lease Yearly'!$D$4,IF('New Lease Yearly'!$H$4="Quarterly",'New Lease Yearly'!$D$4/4,'New Lease Yearly'!$D$4/12)))^IF($E$17=1,A1064,A1065)))</f>
        <v>0</v>
      </c>
      <c r="F1065" s="55">
        <f t="shared" si="166"/>
        <v>0</v>
      </c>
      <c r="G1065" s="56"/>
      <c r="H1065" s="38">
        <f t="shared" si="172"/>
        <v>1049</v>
      </c>
      <c r="I1065" s="9" t="str">
        <f t="shared" si="167"/>
        <v>-</v>
      </c>
      <c r="J1065" s="47">
        <f>IF(H1065&gt;'New Lease Yearly'!$E$4,0,M1064)</f>
        <v>0</v>
      </c>
      <c r="K1065" s="47">
        <f>IF(IF('New Lease Yearly'!$H$4="Yearly",J1065*'New Lease Yearly'!$D$4,IF('New Lease Yearly'!$H$4="Quarterly",J1065*('New Lease Yearly'!$D$4/4),J1065*'New Lease Yearly'!$D$4/12))&gt;0,IF('New Lease Yearly'!$H$4="Yearly",J1065*'New Lease Yearly'!$D$4,IF('New Lease Yearly'!$H$4="Quarterly",J1065*('New Lease Yearly'!$D$4/4),J1065*'New Lease Yearly'!$D$4/12)),-L1065-J1065)</f>
        <v>0</v>
      </c>
      <c r="L1065" s="47">
        <f t="shared" si="168"/>
        <v>0</v>
      </c>
      <c r="M1065" s="47">
        <f t="shared" si="169"/>
        <v>0</v>
      </c>
      <c r="N1065" s="57"/>
      <c r="O1065" s="38">
        <v>237</v>
      </c>
      <c r="P1065" s="58">
        <f t="shared" si="173"/>
        <v>426605</v>
      </c>
      <c r="Q1065" s="47">
        <f t="shared" si="174"/>
        <v>0</v>
      </c>
      <c r="R1065" s="47">
        <f>IF(S1064&lt;1,0,-'New Lease Yearly'!$K$4/'New Lease Yearly'!$L$4)</f>
        <v>0</v>
      </c>
      <c r="S1065" s="47">
        <f t="shared" si="170"/>
        <v>0</v>
      </c>
      <c r="AE1065"/>
      <c r="AF1065" s="6"/>
    </row>
    <row r="1066" spans="1:32" x14ac:dyDescent="0.25">
      <c r="A1066" s="53">
        <f t="shared" si="171"/>
        <v>1050</v>
      </c>
      <c r="B1066" s="29">
        <f t="shared" si="165"/>
        <v>0</v>
      </c>
      <c r="C1066" s="9" t="str">
        <f>IF(D1066=0,"-",IF('New Lease Yearly'!$H$4="Yearly",EDATE(C1065,12),IF('New Lease Yearly'!$H$4="Quarterly",EDATE(C1065,3),EDATE(C1065,1))))</f>
        <v>-</v>
      </c>
      <c r="D1066" s="54">
        <f>IF(A1066&gt;'New Lease Yearly'!$E$4,0,'New Lease Yearly'!$G$4)*((1+$M$4)^(((((IF($H$4="Yearly",ROUNDDOWN(IF(A1066-($N$4)&lt;0,0,((A1066-($N$4)/(($N$4))))/($N$4)),0),IF($H$4="Monthly",ROUNDDOWN(IF(A1066-($N$4*12)&lt;0,0,((A1066-(12*$N$4)/((12*$N$4))))/($N$4*12)),0),ROUNDDOWN(IF(A1066-($N$4*4)&lt;0,0,((A1066-(4*$N$4)/((4*$N$4))))/($N$4*4)),0)))))))))+(IF(A1066=$E$4,$J$4,0))</f>
        <v>0</v>
      </c>
      <c r="E1066" s="49">
        <f>IF(D1066=0,0,1/((1+IF('New Lease Yearly'!$H$4="Yearly",'New Lease Yearly'!$D$4,IF('New Lease Yearly'!$H$4="Quarterly",'New Lease Yearly'!$D$4/4,'New Lease Yearly'!$D$4/12)))^IF($E$17=1,A1065,A1066)))</f>
        <v>0</v>
      </c>
      <c r="F1066" s="55">
        <f t="shared" si="166"/>
        <v>0</v>
      </c>
      <c r="G1066" s="56"/>
      <c r="H1066" s="38">
        <f t="shared" si="172"/>
        <v>1050</v>
      </c>
      <c r="I1066" s="9" t="str">
        <f t="shared" si="167"/>
        <v>-</v>
      </c>
      <c r="J1066" s="47">
        <f>IF(H1066&gt;'New Lease Yearly'!$E$4,0,M1065)</f>
        <v>0</v>
      </c>
      <c r="K1066" s="47">
        <f>IF(IF('New Lease Yearly'!$H$4="Yearly",J1066*'New Lease Yearly'!$D$4,IF('New Lease Yearly'!$H$4="Quarterly",J1066*('New Lease Yearly'!$D$4/4),J1066*'New Lease Yearly'!$D$4/12))&gt;0,IF('New Lease Yearly'!$H$4="Yearly",J1066*'New Lease Yearly'!$D$4,IF('New Lease Yearly'!$H$4="Quarterly",J1066*('New Lease Yearly'!$D$4/4),J1066*'New Lease Yearly'!$D$4/12)),-L1066-J1066)</f>
        <v>0</v>
      </c>
      <c r="L1066" s="47">
        <f t="shared" si="168"/>
        <v>0</v>
      </c>
      <c r="M1066" s="47">
        <f t="shared" si="169"/>
        <v>0</v>
      </c>
      <c r="N1066" s="57"/>
      <c r="O1066" s="38">
        <v>237</v>
      </c>
      <c r="P1066" s="58">
        <f t="shared" si="173"/>
        <v>426971</v>
      </c>
      <c r="Q1066" s="47">
        <f t="shared" si="174"/>
        <v>0</v>
      </c>
      <c r="R1066" s="47">
        <f>IF(S1065&lt;1,0,-'New Lease Yearly'!$K$4/'New Lease Yearly'!$L$4)</f>
        <v>0</v>
      </c>
      <c r="S1066" s="47">
        <f t="shared" si="170"/>
        <v>0</v>
      </c>
      <c r="AE1066"/>
      <c r="AF1066" s="6"/>
    </row>
    <row r="1067" spans="1:32" x14ac:dyDescent="0.25">
      <c r="A1067" s="53">
        <f t="shared" si="171"/>
        <v>1051</v>
      </c>
      <c r="B1067" s="29">
        <f t="shared" si="165"/>
        <v>0</v>
      </c>
      <c r="C1067" s="9" t="str">
        <f>IF(D1067=0,"-",IF('New Lease Yearly'!$H$4="Yearly",EDATE(C1066,12),IF('New Lease Yearly'!$H$4="Quarterly",EDATE(C1066,3),EDATE(C1066,1))))</f>
        <v>-</v>
      </c>
      <c r="D1067" s="54">
        <f>IF(A1067&gt;'New Lease Yearly'!$E$4,0,'New Lease Yearly'!$G$4)*((1+$M$4)^(((((IF($H$4="Yearly",ROUNDDOWN(IF(A1067-($N$4)&lt;0,0,((A1067-($N$4)/(($N$4))))/($N$4)),0),IF($H$4="Monthly",ROUNDDOWN(IF(A1067-($N$4*12)&lt;0,0,((A1067-(12*$N$4)/((12*$N$4))))/($N$4*12)),0),ROUNDDOWN(IF(A1067-($N$4*4)&lt;0,0,((A1067-(4*$N$4)/((4*$N$4))))/($N$4*4)),0)))))))))+(IF(A1067=$E$4,$J$4,0))</f>
        <v>0</v>
      </c>
      <c r="E1067" s="49">
        <f>IF(D1067=0,0,1/((1+IF('New Lease Yearly'!$H$4="Yearly",'New Lease Yearly'!$D$4,IF('New Lease Yearly'!$H$4="Quarterly",'New Lease Yearly'!$D$4/4,'New Lease Yearly'!$D$4/12)))^IF($E$17=1,A1066,A1067)))</f>
        <v>0</v>
      </c>
      <c r="F1067" s="55">
        <f t="shared" si="166"/>
        <v>0</v>
      </c>
      <c r="G1067" s="56"/>
      <c r="H1067" s="38">
        <f t="shared" si="172"/>
        <v>1051</v>
      </c>
      <c r="I1067" s="9" t="str">
        <f t="shared" si="167"/>
        <v>-</v>
      </c>
      <c r="J1067" s="47">
        <f>IF(H1067&gt;'New Lease Yearly'!$E$4,0,M1066)</f>
        <v>0</v>
      </c>
      <c r="K1067" s="47">
        <f>IF(IF('New Lease Yearly'!$H$4="Yearly",J1067*'New Lease Yearly'!$D$4,IF('New Lease Yearly'!$H$4="Quarterly",J1067*('New Lease Yearly'!$D$4/4),J1067*'New Lease Yearly'!$D$4/12))&gt;0,IF('New Lease Yearly'!$H$4="Yearly",J1067*'New Lease Yearly'!$D$4,IF('New Lease Yearly'!$H$4="Quarterly",J1067*('New Lease Yearly'!$D$4/4),J1067*'New Lease Yearly'!$D$4/12)),-L1067-J1067)</f>
        <v>0</v>
      </c>
      <c r="L1067" s="47">
        <f t="shared" si="168"/>
        <v>0</v>
      </c>
      <c r="M1067" s="47">
        <f t="shared" si="169"/>
        <v>0</v>
      </c>
      <c r="N1067" s="57"/>
      <c r="O1067" s="38">
        <v>237</v>
      </c>
      <c r="P1067" s="58">
        <f t="shared" si="173"/>
        <v>427336</v>
      </c>
      <c r="Q1067" s="47">
        <f t="shared" si="174"/>
        <v>0</v>
      </c>
      <c r="R1067" s="47">
        <f>IF(S1066&lt;1,0,-'New Lease Yearly'!$K$4/'New Lease Yearly'!$L$4)</f>
        <v>0</v>
      </c>
      <c r="S1067" s="47">
        <f t="shared" si="170"/>
        <v>0</v>
      </c>
      <c r="AE1067"/>
      <c r="AF1067" s="6"/>
    </row>
    <row r="1068" spans="1:32" x14ac:dyDescent="0.25">
      <c r="A1068" s="53">
        <f t="shared" si="171"/>
        <v>1052</v>
      </c>
      <c r="B1068" s="29">
        <f t="shared" si="165"/>
        <v>0</v>
      </c>
      <c r="C1068" s="9" t="str">
        <f>IF(D1068=0,"-",IF('New Lease Yearly'!$H$4="Yearly",EDATE(C1067,12),IF('New Lease Yearly'!$H$4="Quarterly",EDATE(C1067,3),EDATE(C1067,1))))</f>
        <v>-</v>
      </c>
      <c r="D1068" s="54">
        <f>IF(A1068&gt;'New Lease Yearly'!$E$4,0,'New Lease Yearly'!$G$4)*((1+$M$4)^(((((IF($H$4="Yearly",ROUNDDOWN(IF(A1068-($N$4)&lt;0,0,((A1068-($N$4)/(($N$4))))/($N$4)),0),IF($H$4="Monthly",ROUNDDOWN(IF(A1068-($N$4*12)&lt;0,0,((A1068-(12*$N$4)/((12*$N$4))))/($N$4*12)),0),ROUNDDOWN(IF(A1068-($N$4*4)&lt;0,0,((A1068-(4*$N$4)/((4*$N$4))))/($N$4*4)),0)))))))))+(IF(A1068=$E$4,$J$4,0))</f>
        <v>0</v>
      </c>
      <c r="E1068" s="49">
        <f>IF(D1068=0,0,1/((1+IF('New Lease Yearly'!$H$4="Yearly",'New Lease Yearly'!$D$4,IF('New Lease Yearly'!$H$4="Quarterly",'New Lease Yearly'!$D$4/4,'New Lease Yearly'!$D$4/12)))^IF($E$17=1,A1067,A1068)))</f>
        <v>0</v>
      </c>
      <c r="F1068" s="55">
        <f t="shared" si="166"/>
        <v>0</v>
      </c>
      <c r="G1068" s="56"/>
      <c r="H1068" s="38">
        <f t="shared" si="172"/>
        <v>1052</v>
      </c>
      <c r="I1068" s="9" t="str">
        <f t="shared" si="167"/>
        <v>-</v>
      </c>
      <c r="J1068" s="47">
        <f>IF(H1068&gt;'New Lease Yearly'!$E$4,0,M1067)</f>
        <v>0</v>
      </c>
      <c r="K1068" s="47">
        <f>IF(IF('New Lease Yearly'!$H$4="Yearly",J1068*'New Lease Yearly'!$D$4,IF('New Lease Yearly'!$H$4="Quarterly",J1068*('New Lease Yearly'!$D$4/4),J1068*'New Lease Yearly'!$D$4/12))&gt;0,IF('New Lease Yearly'!$H$4="Yearly",J1068*'New Lease Yearly'!$D$4,IF('New Lease Yearly'!$H$4="Quarterly",J1068*('New Lease Yearly'!$D$4/4),J1068*'New Lease Yearly'!$D$4/12)),-L1068-J1068)</f>
        <v>0</v>
      </c>
      <c r="L1068" s="47">
        <f t="shared" si="168"/>
        <v>0</v>
      </c>
      <c r="M1068" s="47">
        <f t="shared" si="169"/>
        <v>0</v>
      </c>
      <c r="N1068" s="57"/>
      <c r="O1068" s="38">
        <v>237</v>
      </c>
      <c r="P1068" s="58">
        <f t="shared" si="173"/>
        <v>427701</v>
      </c>
      <c r="Q1068" s="47">
        <f t="shared" si="174"/>
        <v>0</v>
      </c>
      <c r="R1068" s="47">
        <f>IF(S1067&lt;1,0,-'New Lease Yearly'!$K$4/'New Lease Yearly'!$L$4)</f>
        <v>0</v>
      </c>
      <c r="S1068" s="47">
        <f t="shared" si="170"/>
        <v>0</v>
      </c>
      <c r="AE1068"/>
      <c r="AF1068" s="6"/>
    </row>
    <row r="1069" spans="1:32" x14ac:dyDescent="0.25">
      <c r="A1069" s="53">
        <f t="shared" si="171"/>
        <v>1053</v>
      </c>
      <c r="B1069" s="29">
        <f t="shared" si="165"/>
        <v>0</v>
      </c>
      <c r="C1069" s="9" t="str">
        <f>IF(D1069=0,"-",IF('New Lease Yearly'!$H$4="Yearly",EDATE(C1068,12),IF('New Lease Yearly'!$H$4="Quarterly",EDATE(C1068,3),EDATE(C1068,1))))</f>
        <v>-</v>
      </c>
      <c r="D1069" s="54">
        <f>IF(A1069&gt;'New Lease Yearly'!$E$4,0,'New Lease Yearly'!$G$4)*((1+$M$4)^(((((IF($H$4="Yearly",ROUNDDOWN(IF(A1069-($N$4)&lt;0,0,((A1069-($N$4)/(($N$4))))/($N$4)),0),IF($H$4="Monthly",ROUNDDOWN(IF(A1069-($N$4*12)&lt;0,0,((A1069-(12*$N$4)/((12*$N$4))))/($N$4*12)),0),ROUNDDOWN(IF(A1069-($N$4*4)&lt;0,0,((A1069-(4*$N$4)/((4*$N$4))))/($N$4*4)),0)))))))))+(IF(A1069=$E$4,$J$4,0))</f>
        <v>0</v>
      </c>
      <c r="E1069" s="49">
        <f>IF(D1069=0,0,1/((1+IF('New Lease Yearly'!$H$4="Yearly",'New Lease Yearly'!$D$4,IF('New Lease Yearly'!$H$4="Quarterly",'New Lease Yearly'!$D$4/4,'New Lease Yearly'!$D$4/12)))^IF($E$17=1,A1068,A1069)))</f>
        <v>0</v>
      </c>
      <c r="F1069" s="55">
        <f t="shared" si="166"/>
        <v>0</v>
      </c>
      <c r="G1069" s="56"/>
      <c r="H1069" s="38">
        <f t="shared" si="172"/>
        <v>1053</v>
      </c>
      <c r="I1069" s="9" t="str">
        <f t="shared" si="167"/>
        <v>-</v>
      </c>
      <c r="J1069" s="47">
        <f>IF(H1069&gt;'New Lease Yearly'!$E$4,0,M1068)</f>
        <v>0</v>
      </c>
      <c r="K1069" s="47">
        <f>IF(IF('New Lease Yearly'!$H$4="Yearly",J1069*'New Lease Yearly'!$D$4,IF('New Lease Yearly'!$H$4="Quarterly",J1069*('New Lease Yearly'!$D$4/4),J1069*'New Lease Yearly'!$D$4/12))&gt;0,IF('New Lease Yearly'!$H$4="Yearly",J1069*'New Lease Yearly'!$D$4,IF('New Lease Yearly'!$H$4="Quarterly",J1069*('New Lease Yearly'!$D$4/4),J1069*'New Lease Yearly'!$D$4/12)),-L1069-J1069)</f>
        <v>0</v>
      </c>
      <c r="L1069" s="47">
        <f t="shared" si="168"/>
        <v>0</v>
      </c>
      <c r="M1069" s="47">
        <f t="shared" si="169"/>
        <v>0</v>
      </c>
      <c r="N1069" s="57"/>
      <c r="O1069" s="38">
        <v>237</v>
      </c>
      <c r="P1069" s="58">
        <f t="shared" si="173"/>
        <v>428066</v>
      </c>
      <c r="Q1069" s="47">
        <f t="shared" si="174"/>
        <v>0</v>
      </c>
      <c r="R1069" s="47">
        <f>IF(S1068&lt;1,0,-'New Lease Yearly'!$K$4/'New Lease Yearly'!$L$4)</f>
        <v>0</v>
      </c>
      <c r="S1069" s="47">
        <f t="shared" si="170"/>
        <v>0</v>
      </c>
      <c r="AE1069"/>
      <c r="AF1069" s="6"/>
    </row>
    <row r="1070" spans="1:32" x14ac:dyDescent="0.25">
      <c r="A1070" s="53">
        <f t="shared" si="171"/>
        <v>1054</v>
      </c>
      <c r="B1070" s="29">
        <f t="shared" si="165"/>
        <v>0</v>
      </c>
      <c r="C1070" s="9" t="str">
        <f>IF(D1070=0,"-",IF('New Lease Yearly'!$H$4="Yearly",EDATE(C1069,12),IF('New Lease Yearly'!$H$4="Quarterly",EDATE(C1069,3),EDATE(C1069,1))))</f>
        <v>-</v>
      </c>
      <c r="D1070" s="54">
        <f>IF(A1070&gt;'New Lease Yearly'!$E$4,0,'New Lease Yearly'!$G$4)*((1+$M$4)^(((((IF($H$4="Yearly",ROUNDDOWN(IF(A1070-($N$4)&lt;0,0,((A1070-($N$4)/(($N$4))))/($N$4)),0),IF($H$4="Monthly",ROUNDDOWN(IF(A1070-($N$4*12)&lt;0,0,((A1070-(12*$N$4)/((12*$N$4))))/($N$4*12)),0),ROUNDDOWN(IF(A1070-($N$4*4)&lt;0,0,((A1070-(4*$N$4)/((4*$N$4))))/($N$4*4)),0)))))))))+(IF(A1070=$E$4,$J$4,0))</f>
        <v>0</v>
      </c>
      <c r="E1070" s="49">
        <f>IF(D1070=0,0,1/((1+IF('New Lease Yearly'!$H$4="Yearly",'New Lease Yearly'!$D$4,IF('New Lease Yearly'!$H$4="Quarterly",'New Lease Yearly'!$D$4/4,'New Lease Yearly'!$D$4/12)))^IF($E$17=1,A1069,A1070)))</f>
        <v>0</v>
      </c>
      <c r="F1070" s="55">
        <f t="shared" si="166"/>
        <v>0</v>
      </c>
      <c r="G1070" s="56"/>
      <c r="H1070" s="38">
        <f t="shared" si="172"/>
        <v>1054</v>
      </c>
      <c r="I1070" s="9" t="str">
        <f t="shared" si="167"/>
        <v>-</v>
      </c>
      <c r="J1070" s="47">
        <f>IF(H1070&gt;'New Lease Yearly'!$E$4,0,M1069)</f>
        <v>0</v>
      </c>
      <c r="K1070" s="47">
        <f>IF(IF('New Lease Yearly'!$H$4="Yearly",J1070*'New Lease Yearly'!$D$4,IF('New Lease Yearly'!$H$4="Quarterly",J1070*('New Lease Yearly'!$D$4/4),J1070*'New Lease Yearly'!$D$4/12))&gt;0,IF('New Lease Yearly'!$H$4="Yearly",J1070*'New Lease Yearly'!$D$4,IF('New Lease Yearly'!$H$4="Quarterly",J1070*('New Lease Yearly'!$D$4/4),J1070*'New Lease Yearly'!$D$4/12)),-L1070-J1070)</f>
        <v>0</v>
      </c>
      <c r="L1070" s="47">
        <f t="shared" si="168"/>
        <v>0</v>
      </c>
      <c r="M1070" s="47">
        <f t="shared" si="169"/>
        <v>0</v>
      </c>
      <c r="N1070" s="57"/>
      <c r="O1070" s="38">
        <v>237</v>
      </c>
      <c r="P1070" s="58">
        <f t="shared" si="173"/>
        <v>428432</v>
      </c>
      <c r="Q1070" s="47">
        <f t="shared" si="174"/>
        <v>0</v>
      </c>
      <c r="R1070" s="47">
        <f>IF(S1069&lt;1,0,-'New Lease Yearly'!$K$4/'New Lease Yearly'!$L$4)</f>
        <v>0</v>
      </c>
      <c r="S1070" s="47">
        <f t="shared" si="170"/>
        <v>0</v>
      </c>
      <c r="AE1070"/>
      <c r="AF1070" s="6"/>
    </row>
    <row r="1071" spans="1:32" x14ac:dyDescent="0.25">
      <c r="A1071" s="53">
        <f t="shared" si="171"/>
        <v>1055</v>
      </c>
      <c r="B1071" s="29">
        <f t="shared" si="165"/>
        <v>0</v>
      </c>
      <c r="C1071" s="9" t="str">
        <f>IF(D1071=0,"-",IF('New Lease Yearly'!$H$4="Yearly",EDATE(C1070,12),IF('New Lease Yearly'!$H$4="Quarterly",EDATE(C1070,3),EDATE(C1070,1))))</f>
        <v>-</v>
      </c>
      <c r="D1071" s="54">
        <f>IF(A1071&gt;'New Lease Yearly'!$E$4,0,'New Lease Yearly'!$G$4)*((1+$M$4)^(((((IF($H$4="Yearly",ROUNDDOWN(IF(A1071-($N$4)&lt;0,0,((A1071-($N$4)/(($N$4))))/($N$4)),0),IF($H$4="Monthly",ROUNDDOWN(IF(A1071-($N$4*12)&lt;0,0,((A1071-(12*$N$4)/((12*$N$4))))/($N$4*12)),0),ROUNDDOWN(IF(A1071-($N$4*4)&lt;0,0,((A1071-(4*$N$4)/((4*$N$4))))/($N$4*4)),0)))))))))+(IF(A1071=$E$4,$J$4,0))</f>
        <v>0</v>
      </c>
      <c r="E1071" s="49">
        <f>IF(D1071=0,0,1/((1+IF('New Lease Yearly'!$H$4="Yearly",'New Lease Yearly'!$D$4,IF('New Lease Yearly'!$H$4="Quarterly",'New Lease Yearly'!$D$4/4,'New Lease Yearly'!$D$4/12)))^IF($E$17=1,A1070,A1071)))</f>
        <v>0</v>
      </c>
      <c r="F1071" s="55">
        <f t="shared" si="166"/>
        <v>0</v>
      </c>
      <c r="G1071" s="56"/>
      <c r="H1071" s="38">
        <f t="shared" si="172"/>
        <v>1055</v>
      </c>
      <c r="I1071" s="9" t="str">
        <f t="shared" si="167"/>
        <v>-</v>
      </c>
      <c r="J1071" s="47">
        <f>IF(H1071&gt;'New Lease Yearly'!$E$4,0,M1070)</f>
        <v>0</v>
      </c>
      <c r="K1071" s="47">
        <f>IF(IF('New Lease Yearly'!$H$4="Yearly",J1071*'New Lease Yearly'!$D$4,IF('New Lease Yearly'!$H$4="Quarterly",J1071*('New Lease Yearly'!$D$4/4),J1071*'New Lease Yearly'!$D$4/12))&gt;0,IF('New Lease Yearly'!$H$4="Yearly",J1071*'New Lease Yearly'!$D$4,IF('New Lease Yearly'!$H$4="Quarterly",J1071*('New Lease Yearly'!$D$4/4),J1071*'New Lease Yearly'!$D$4/12)),-L1071-J1071)</f>
        <v>0</v>
      </c>
      <c r="L1071" s="47">
        <f t="shared" si="168"/>
        <v>0</v>
      </c>
      <c r="M1071" s="47">
        <f t="shared" si="169"/>
        <v>0</v>
      </c>
      <c r="N1071" s="57"/>
      <c r="O1071" s="38">
        <v>237</v>
      </c>
      <c r="P1071" s="58">
        <f t="shared" si="173"/>
        <v>428797</v>
      </c>
      <c r="Q1071" s="47">
        <f t="shared" si="174"/>
        <v>0</v>
      </c>
      <c r="R1071" s="47">
        <f>IF(S1070&lt;1,0,-'New Lease Yearly'!$K$4/'New Lease Yearly'!$L$4)</f>
        <v>0</v>
      </c>
      <c r="S1071" s="47">
        <f t="shared" si="170"/>
        <v>0</v>
      </c>
      <c r="AE1071"/>
      <c r="AF1071" s="6"/>
    </row>
    <row r="1072" spans="1:32" x14ac:dyDescent="0.25">
      <c r="A1072" s="53">
        <f t="shared" si="171"/>
        <v>1056</v>
      </c>
      <c r="B1072" s="29">
        <f t="shared" si="165"/>
        <v>0</v>
      </c>
      <c r="C1072" s="9" t="str">
        <f>IF(D1072=0,"-",IF('New Lease Yearly'!$H$4="Yearly",EDATE(C1071,12),IF('New Lease Yearly'!$H$4="Quarterly",EDATE(C1071,3),EDATE(C1071,1))))</f>
        <v>-</v>
      </c>
      <c r="D1072" s="54">
        <f>IF(A1072&gt;'New Lease Yearly'!$E$4,0,'New Lease Yearly'!$G$4)*((1+$M$4)^(((((IF($H$4="Yearly",ROUNDDOWN(IF(A1072-($N$4)&lt;0,0,((A1072-($N$4)/(($N$4))))/($N$4)),0),IF($H$4="Monthly",ROUNDDOWN(IF(A1072-($N$4*12)&lt;0,0,((A1072-(12*$N$4)/((12*$N$4))))/($N$4*12)),0),ROUNDDOWN(IF(A1072-($N$4*4)&lt;0,0,((A1072-(4*$N$4)/((4*$N$4))))/($N$4*4)),0)))))))))+(IF(A1072=$E$4,$J$4,0))</f>
        <v>0</v>
      </c>
      <c r="E1072" s="49">
        <f>IF(D1072=0,0,1/((1+IF('New Lease Yearly'!$H$4="Yearly",'New Lease Yearly'!$D$4,IF('New Lease Yearly'!$H$4="Quarterly",'New Lease Yearly'!$D$4/4,'New Lease Yearly'!$D$4/12)))^IF($E$17=1,A1071,A1072)))</f>
        <v>0</v>
      </c>
      <c r="F1072" s="55">
        <f t="shared" si="166"/>
        <v>0</v>
      </c>
      <c r="G1072" s="56"/>
      <c r="H1072" s="38">
        <f t="shared" si="172"/>
        <v>1056</v>
      </c>
      <c r="I1072" s="9" t="str">
        <f t="shared" si="167"/>
        <v>-</v>
      </c>
      <c r="J1072" s="47">
        <f>IF(H1072&gt;'New Lease Yearly'!$E$4,0,M1071)</f>
        <v>0</v>
      </c>
      <c r="K1072" s="47">
        <f>IF(IF('New Lease Yearly'!$H$4="Yearly",J1072*'New Lease Yearly'!$D$4,IF('New Lease Yearly'!$H$4="Quarterly",J1072*('New Lease Yearly'!$D$4/4),J1072*'New Lease Yearly'!$D$4/12))&gt;0,IF('New Lease Yearly'!$H$4="Yearly",J1072*'New Lease Yearly'!$D$4,IF('New Lease Yearly'!$H$4="Quarterly",J1072*('New Lease Yearly'!$D$4/4),J1072*'New Lease Yearly'!$D$4/12)),-L1072-J1072)</f>
        <v>0</v>
      </c>
      <c r="L1072" s="47">
        <f t="shared" si="168"/>
        <v>0</v>
      </c>
      <c r="M1072" s="47">
        <f t="shared" si="169"/>
        <v>0</v>
      </c>
      <c r="N1072" s="57"/>
      <c r="O1072" s="38">
        <v>237</v>
      </c>
      <c r="P1072" s="58">
        <f t="shared" si="173"/>
        <v>429162</v>
      </c>
      <c r="Q1072" s="47">
        <f t="shared" si="174"/>
        <v>0</v>
      </c>
      <c r="R1072" s="47">
        <f>IF(S1071&lt;1,0,-'New Lease Yearly'!$K$4/'New Lease Yearly'!$L$4)</f>
        <v>0</v>
      </c>
      <c r="S1072" s="47">
        <f t="shared" si="170"/>
        <v>0</v>
      </c>
      <c r="AE1072"/>
      <c r="AF1072" s="6"/>
    </row>
    <row r="1073" spans="1:32" x14ac:dyDescent="0.25">
      <c r="A1073" s="53">
        <f t="shared" si="171"/>
        <v>1057</v>
      </c>
      <c r="B1073" s="29">
        <f t="shared" si="165"/>
        <v>0</v>
      </c>
      <c r="C1073" s="9" t="str">
        <f>IF(D1073=0,"-",IF('New Lease Yearly'!$H$4="Yearly",EDATE(C1072,12),IF('New Lease Yearly'!$H$4="Quarterly",EDATE(C1072,3),EDATE(C1072,1))))</f>
        <v>-</v>
      </c>
      <c r="D1073" s="54">
        <f>IF(A1073&gt;'New Lease Yearly'!$E$4,0,'New Lease Yearly'!$G$4)*((1+$M$4)^(((((IF($H$4="Yearly",ROUNDDOWN(IF(A1073-($N$4)&lt;0,0,((A1073-($N$4)/(($N$4))))/($N$4)),0),IF($H$4="Monthly",ROUNDDOWN(IF(A1073-($N$4*12)&lt;0,0,((A1073-(12*$N$4)/((12*$N$4))))/($N$4*12)),0),ROUNDDOWN(IF(A1073-($N$4*4)&lt;0,0,((A1073-(4*$N$4)/((4*$N$4))))/($N$4*4)),0)))))))))+(IF(A1073=$E$4,$J$4,0))</f>
        <v>0</v>
      </c>
      <c r="E1073" s="49">
        <f>IF(D1073=0,0,1/((1+IF('New Lease Yearly'!$H$4="Yearly",'New Lease Yearly'!$D$4,IF('New Lease Yearly'!$H$4="Quarterly",'New Lease Yearly'!$D$4/4,'New Lease Yearly'!$D$4/12)))^IF($E$17=1,A1072,A1073)))</f>
        <v>0</v>
      </c>
      <c r="F1073" s="55">
        <f t="shared" si="166"/>
        <v>0</v>
      </c>
      <c r="G1073" s="56"/>
      <c r="H1073" s="38">
        <f t="shared" si="172"/>
        <v>1057</v>
      </c>
      <c r="I1073" s="9" t="str">
        <f t="shared" si="167"/>
        <v>-</v>
      </c>
      <c r="J1073" s="47">
        <f>IF(H1073&gt;'New Lease Yearly'!$E$4,0,M1072)</f>
        <v>0</v>
      </c>
      <c r="K1073" s="47">
        <f>IF(IF('New Lease Yearly'!$H$4="Yearly",J1073*'New Lease Yearly'!$D$4,IF('New Lease Yearly'!$H$4="Quarterly",J1073*('New Lease Yearly'!$D$4/4),J1073*'New Lease Yearly'!$D$4/12))&gt;0,IF('New Lease Yearly'!$H$4="Yearly",J1073*'New Lease Yearly'!$D$4,IF('New Lease Yearly'!$H$4="Quarterly",J1073*('New Lease Yearly'!$D$4/4),J1073*'New Lease Yearly'!$D$4/12)),-L1073-J1073)</f>
        <v>0</v>
      </c>
      <c r="L1073" s="47">
        <f t="shared" si="168"/>
        <v>0</v>
      </c>
      <c r="M1073" s="47">
        <f t="shared" si="169"/>
        <v>0</v>
      </c>
      <c r="N1073" s="57"/>
      <c r="O1073" s="38">
        <v>237</v>
      </c>
      <c r="P1073" s="58">
        <f t="shared" si="173"/>
        <v>429527</v>
      </c>
      <c r="Q1073" s="47">
        <f t="shared" si="174"/>
        <v>0</v>
      </c>
      <c r="R1073" s="47">
        <f>IF(S1072&lt;1,0,-'New Lease Yearly'!$K$4/'New Lease Yearly'!$L$4)</f>
        <v>0</v>
      </c>
      <c r="S1073" s="47">
        <f t="shared" si="170"/>
        <v>0</v>
      </c>
      <c r="AE1073"/>
      <c r="AF1073" s="6"/>
    </row>
    <row r="1074" spans="1:32" x14ac:dyDescent="0.25">
      <c r="A1074" s="53">
        <f t="shared" si="171"/>
        <v>1058</v>
      </c>
      <c r="B1074" s="29">
        <f t="shared" si="165"/>
        <v>0</v>
      </c>
      <c r="C1074" s="9" t="str">
        <f>IF(D1074=0,"-",IF('New Lease Yearly'!$H$4="Yearly",EDATE(C1073,12),IF('New Lease Yearly'!$H$4="Quarterly",EDATE(C1073,3),EDATE(C1073,1))))</f>
        <v>-</v>
      </c>
      <c r="D1074" s="54">
        <f>IF(A1074&gt;'New Lease Yearly'!$E$4,0,'New Lease Yearly'!$G$4)*((1+$M$4)^(((((IF($H$4="Yearly",ROUNDDOWN(IF(A1074-($N$4)&lt;0,0,((A1074-($N$4)/(($N$4))))/($N$4)),0),IF($H$4="Monthly",ROUNDDOWN(IF(A1074-($N$4*12)&lt;0,0,((A1074-(12*$N$4)/((12*$N$4))))/($N$4*12)),0),ROUNDDOWN(IF(A1074-($N$4*4)&lt;0,0,((A1074-(4*$N$4)/((4*$N$4))))/($N$4*4)),0)))))))))+(IF(A1074=$E$4,$J$4,0))</f>
        <v>0</v>
      </c>
      <c r="E1074" s="49">
        <f>IF(D1074=0,0,1/((1+IF('New Lease Yearly'!$H$4="Yearly",'New Lease Yearly'!$D$4,IF('New Lease Yearly'!$H$4="Quarterly",'New Lease Yearly'!$D$4/4,'New Lease Yearly'!$D$4/12)))^IF($E$17=1,A1073,A1074)))</f>
        <v>0</v>
      </c>
      <c r="F1074" s="55">
        <f t="shared" si="166"/>
        <v>0</v>
      </c>
      <c r="G1074" s="56"/>
      <c r="H1074" s="38">
        <f t="shared" si="172"/>
        <v>1058</v>
      </c>
      <c r="I1074" s="9" t="str">
        <f t="shared" si="167"/>
        <v>-</v>
      </c>
      <c r="J1074" s="47">
        <f>IF(H1074&gt;'New Lease Yearly'!$E$4,0,M1073)</f>
        <v>0</v>
      </c>
      <c r="K1074" s="47">
        <f>IF(IF('New Lease Yearly'!$H$4="Yearly",J1074*'New Lease Yearly'!$D$4,IF('New Lease Yearly'!$H$4="Quarterly",J1074*('New Lease Yearly'!$D$4/4),J1074*'New Lease Yearly'!$D$4/12))&gt;0,IF('New Lease Yearly'!$H$4="Yearly",J1074*'New Lease Yearly'!$D$4,IF('New Lease Yearly'!$H$4="Quarterly",J1074*('New Lease Yearly'!$D$4/4),J1074*'New Lease Yearly'!$D$4/12)),-L1074-J1074)</f>
        <v>0</v>
      </c>
      <c r="L1074" s="47">
        <f t="shared" si="168"/>
        <v>0</v>
      </c>
      <c r="M1074" s="47">
        <f t="shared" si="169"/>
        <v>0</v>
      </c>
      <c r="N1074" s="57"/>
      <c r="O1074" s="38">
        <v>237</v>
      </c>
      <c r="P1074" s="58">
        <f t="shared" si="173"/>
        <v>429893</v>
      </c>
      <c r="Q1074" s="47">
        <f t="shared" si="174"/>
        <v>0</v>
      </c>
      <c r="R1074" s="47">
        <f>IF(S1073&lt;1,0,-'New Lease Yearly'!$K$4/'New Lease Yearly'!$L$4)</f>
        <v>0</v>
      </c>
      <c r="S1074" s="47">
        <f t="shared" si="170"/>
        <v>0</v>
      </c>
      <c r="AE1074"/>
      <c r="AF1074" s="6"/>
    </row>
    <row r="1075" spans="1:32" x14ac:dyDescent="0.25">
      <c r="A1075" s="53">
        <f t="shared" si="171"/>
        <v>1059</v>
      </c>
      <c r="B1075" s="29">
        <f t="shared" si="165"/>
        <v>0</v>
      </c>
      <c r="C1075" s="9" t="str">
        <f>IF(D1075=0,"-",IF('New Lease Yearly'!$H$4="Yearly",EDATE(C1074,12),IF('New Lease Yearly'!$H$4="Quarterly",EDATE(C1074,3),EDATE(C1074,1))))</f>
        <v>-</v>
      </c>
      <c r="D1075" s="54">
        <f>IF(A1075&gt;'New Lease Yearly'!$E$4,0,'New Lease Yearly'!$G$4)*((1+$M$4)^(((((IF($H$4="Yearly",ROUNDDOWN(IF(A1075-($N$4)&lt;0,0,((A1075-($N$4)/(($N$4))))/($N$4)),0),IF($H$4="Monthly",ROUNDDOWN(IF(A1075-($N$4*12)&lt;0,0,((A1075-(12*$N$4)/((12*$N$4))))/($N$4*12)),0),ROUNDDOWN(IF(A1075-($N$4*4)&lt;0,0,((A1075-(4*$N$4)/((4*$N$4))))/($N$4*4)),0)))))))))+(IF(A1075=$E$4,$J$4,0))</f>
        <v>0</v>
      </c>
      <c r="E1075" s="49">
        <f>IF(D1075=0,0,1/((1+IF('New Lease Yearly'!$H$4="Yearly",'New Lease Yearly'!$D$4,IF('New Lease Yearly'!$H$4="Quarterly",'New Lease Yearly'!$D$4/4,'New Lease Yearly'!$D$4/12)))^IF($E$17=1,A1074,A1075)))</f>
        <v>0</v>
      </c>
      <c r="F1075" s="55">
        <f t="shared" si="166"/>
        <v>0</v>
      </c>
      <c r="G1075" s="56"/>
      <c r="H1075" s="38">
        <f t="shared" si="172"/>
        <v>1059</v>
      </c>
      <c r="I1075" s="9" t="str">
        <f t="shared" si="167"/>
        <v>-</v>
      </c>
      <c r="J1075" s="47">
        <f>IF(H1075&gt;'New Lease Yearly'!$E$4,0,M1074)</f>
        <v>0</v>
      </c>
      <c r="K1075" s="47">
        <f>IF(IF('New Lease Yearly'!$H$4="Yearly",J1075*'New Lease Yearly'!$D$4,IF('New Lease Yearly'!$H$4="Quarterly",J1075*('New Lease Yearly'!$D$4/4),J1075*'New Lease Yearly'!$D$4/12))&gt;0,IF('New Lease Yearly'!$H$4="Yearly",J1075*'New Lease Yearly'!$D$4,IF('New Lease Yearly'!$H$4="Quarterly",J1075*('New Lease Yearly'!$D$4/4),J1075*'New Lease Yearly'!$D$4/12)),-L1075-J1075)</f>
        <v>0</v>
      </c>
      <c r="L1075" s="47">
        <f t="shared" si="168"/>
        <v>0</v>
      </c>
      <c r="M1075" s="47">
        <f t="shared" si="169"/>
        <v>0</v>
      </c>
      <c r="N1075" s="57"/>
      <c r="O1075" s="38">
        <v>237</v>
      </c>
      <c r="P1075" s="58">
        <f t="shared" si="173"/>
        <v>430258</v>
      </c>
      <c r="Q1075" s="47">
        <f t="shared" si="174"/>
        <v>0</v>
      </c>
      <c r="R1075" s="47">
        <f>IF(S1074&lt;1,0,-'New Lease Yearly'!$K$4/'New Lease Yearly'!$L$4)</f>
        <v>0</v>
      </c>
      <c r="S1075" s="47">
        <f t="shared" si="170"/>
        <v>0</v>
      </c>
      <c r="AE1075"/>
      <c r="AF1075" s="6"/>
    </row>
    <row r="1076" spans="1:32" x14ac:dyDescent="0.25">
      <c r="A1076" s="53">
        <f t="shared" si="171"/>
        <v>1060</v>
      </c>
      <c r="B1076" s="29">
        <f t="shared" si="165"/>
        <v>0</v>
      </c>
      <c r="C1076" s="9" t="str">
        <f>IF(D1076=0,"-",IF('New Lease Yearly'!$H$4="Yearly",EDATE(C1075,12),IF('New Lease Yearly'!$H$4="Quarterly",EDATE(C1075,3),EDATE(C1075,1))))</f>
        <v>-</v>
      </c>
      <c r="D1076" s="54">
        <f>IF(A1076&gt;'New Lease Yearly'!$E$4,0,'New Lease Yearly'!$G$4)*((1+$M$4)^(((((IF($H$4="Yearly",ROUNDDOWN(IF(A1076-($N$4)&lt;0,0,((A1076-($N$4)/(($N$4))))/($N$4)),0),IF($H$4="Monthly",ROUNDDOWN(IF(A1076-($N$4*12)&lt;0,0,((A1076-(12*$N$4)/((12*$N$4))))/($N$4*12)),0),ROUNDDOWN(IF(A1076-($N$4*4)&lt;0,0,((A1076-(4*$N$4)/((4*$N$4))))/($N$4*4)),0)))))))))+(IF(A1076=$E$4,$J$4,0))</f>
        <v>0</v>
      </c>
      <c r="E1076" s="49">
        <f>IF(D1076=0,0,1/((1+IF('New Lease Yearly'!$H$4="Yearly",'New Lease Yearly'!$D$4,IF('New Lease Yearly'!$H$4="Quarterly",'New Lease Yearly'!$D$4/4,'New Lease Yearly'!$D$4/12)))^IF($E$17=1,A1075,A1076)))</f>
        <v>0</v>
      </c>
      <c r="F1076" s="55">
        <f t="shared" si="166"/>
        <v>0</v>
      </c>
      <c r="G1076" s="56"/>
      <c r="H1076" s="38">
        <f t="shared" si="172"/>
        <v>1060</v>
      </c>
      <c r="I1076" s="9" t="str">
        <f t="shared" si="167"/>
        <v>-</v>
      </c>
      <c r="J1076" s="47">
        <f>IF(H1076&gt;'New Lease Yearly'!$E$4,0,M1075)</f>
        <v>0</v>
      </c>
      <c r="K1076" s="47">
        <f>IF(IF('New Lease Yearly'!$H$4="Yearly",J1076*'New Lease Yearly'!$D$4,IF('New Lease Yearly'!$H$4="Quarterly",J1076*('New Lease Yearly'!$D$4/4),J1076*'New Lease Yearly'!$D$4/12))&gt;0,IF('New Lease Yearly'!$H$4="Yearly",J1076*'New Lease Yearly'!$D$4,IF('New Lease Yearly'!$H$4="Quarterly",J1076*('New Lease Yearly'!$D$4/4),J1076*'New Lease Yearly'!$D$4/12)),-L1076-J1076)</f>
        <v>0</v>
      </c>
      <c r="L1076" s="47">
        <f t="shared" si="168"/>
        <v>0</v>
      </c>
      <c r="M1076" s="47">
        <f t="shared" si="169"/>
        <v>0</v>
      </c>
      <c r="N1076" s="57"/>
      <c r="O1076" s="38">
        <v>237</v>
      </c>
      <c r="P1076" s="58">
        <f t="shared" si="173"/>
        <v>430623</v>
      </c>
      <c r="Q1076" s="47">
        <f t="shared" si="174"/>
        <v>0</v>
      </c>
      <c r="R1076" s="47">
        <f>IF(S1075&lt;1,0,-'New Lease Yearly'!$K$4/'New Lease Yearly'!$L$4)</f>
        <v>0</v>
      </c>
      <c r="S1076" s="47">
        <f t="shared" si="170"/>
        <v>0</v>
      </c>
      <c r="AE1076"/>
      <c r="AF1076" s="6"/>
    </row>
    <row r="1077" spans="1:32" x14ac:dyDescent="0.25">
      <c r="A1077" s="53">
        <f t="shared" si="171"/>
        <v>1061</v>
      </c>
      <c r="B1077" s="29">
        <f t="shared" si="165"/>
        <v>0</v>
      </c>
      <c r="C1077" s="9" t="str">
        <f>IF(D1077=0,"-",IF('New Lease Yearly'!$H$4="Yearly",EDATE(C1076,12),IF('New Lease Yearly'!$H$4="Quarterly",EDATE(C1076,3),EDATE(C1076,1))))</f>
        <v>-</v>
      </c>
      <c r="D1077" s="54">
        <f>IF(A1077&gt;'New Lease Yearly'!$E$4,0,'New Lease Yearly'!$G$4)*((1+$M$4)^(((((IF($H$4="Yearly",ROUNDDOWN(IF(A1077-($N$4)&lt;0,0,((A1077-($N$4)/(($N$4))))/($N$4)),0),IF($H$4="Monthly",ROUNDDOWN(IF(A1077-($N$4*12)&lt;0,0,((A1077-(12*$N$4)/((12*$N$4))))/($N$4*12)),0),ROUNDDOWN(IF(A1077-($N$4*4)&lt;0,0,((A1077-(4*$N$4)/((4*$N$4))))/($N$4*4)),0)))))))))+(IF(A1077=$E$4,$J$4,0))</f>
        <v>0</v>
      </c>
      <c r="E1077" s="49">
        <f>IF(D1077=0,0,1/((1+IF('New Lease Yearly'!$H$4="Yearly",'New Lease Yearly'!$D$4,IF('New Lease Yearly'!$H$4="Quarterly",'New Lease Yearly'!$D$4/4,'New Lease Yearly'!$D$4/12)))^IF($E$17=1,A1076,A1077)))</f>
        <v>0</v>
      </c>
      <c r="F1077" s="55">
        <f t="shared" si="166"/>
        <v>0</v>
      </c>
      <c r="G1077" s="56"/>
      <c r="H1077" s="38">
        <f t="shared" si="172"/>
        <v>1061</v>
      </c>
      <c r="I1077" s="9" t="str">
        <f t="shared" si="167"/>
        <v>-</v>
      </c>
      <c r="J1077" s="47">
        <f>IF(H1077&gt;'New Lease Yearly'!$E$4,0,M1076)</f>
        <v>0</v>
      </c>
      <c r="K1077" s="47">
        <f>IF(IF('New Lease Yearly'!$H$4="Yearly",J1077*'New Lease Yearly'!$D$4,IF('New Lease Yearly'!$H$4="Quarterly",J1077*('New Lease Yearly'!$D$4/4),J1077*'New Lease Yearly'!$D$4/12))&gt;0,IF('New Lease Yearly'!$H$4="Yearly",J1077*'New Lease Yearly'!$D$4,IF('New Lease Yearly'!$H$4="Quarterly",J1077*('New Lease Yearly'!$D$4/4),J1077*'New Lease Yearly'!$D$4/12)),-L1077-J1077)</f>
        <v>0</v>
      </c>
      <c r="L1077" s="47">
        <f t="shared" si="168"/>
        <v>0</v>
      </c>
      <c r="M1077" s="47">
        <f t="shared" si="169"/>
        <v>0</v>
      </c>
      <c r="N1077" s="57"/>
      <c r="O1077" s="38">
        <v>237</v>
      </c>
      <c r="P1077" s="58">
        <f t="shared" si="173"/>
        <v>430988</v>
      </c>
      <c r="Q1077" s="47">
        <f t="shared" si="174"/>
        <v>0</v>
      </c>
      <c r="R1077" s="47">
        <f>IF(S1076&lt;1,0,-'New Lease Yearly'!$K$4/'New Lease Yearly'!$L$4)</f>
        <v>0</v>
      </c>
      <c r="S1077" s="47">
        <f t="shared" si="170"/>
        <v>0</v>
      </c>
      <c r="AE1077"/>
      <c r="AF1077" s="6"/>
    </row>
    <row r="1078" spans="1:32" x14ac:dyDescent="0.25">
      <c r="A1078" s="53">
        <f t="shared" si="171"/>
        <v>1062</v>
      </c>
      <c r="B1078" s="29">
        <f t="shared" si="165"/>
        <v>0</v>
      </c>
      <c r="C1078" s="9" t="str">
        <f>IF(D1078=0,"-",IF('New Lease Yearly'!$H$4="Yearly",EDATE(C1077,12),IF('New Lease Yearly'!$H$4="Quarterly",EDATE(C1077,3),EDATE(C1077,1))))</f>
        <v>-</v>
      </c>
      <c r="D1078" s="54">
        <f>IF(A1078&gt;'New Lease Yearly'!$E$4,0,'New Lease Yearly'!$G$4)*((1+$M$4)^(((((IF($H$4="Yearly",ROUNDDOWN(IF(A1078-($N$4)&lt;0,0,((A1078-($N$4)/(($N$4))))/($N$4)),0),IF($H$4="Monthly",ROUNDDOWN(IF(A1078-($N$4*12)&lt;0,0,((A1078-(12*$N$4)/((12*$N$4))))/($N$4*12)),0),ROUNDDOWN(IF(A1078-($N$4*4)&lt;0,0,((A1078-(4*$N$4)/((4*$N$4))))/($N$4*4)),0)))))))))+(IF(A1078=$E$4,$J$4,0))</f>
        <v>0</v>
      </c>
      <c r="E1078" s="49">
        <f>IF(D1078=0,0,1/((1+IF('New Lease Yearly'!$H$4="Yearly",'New Lease Yearly'!$D$4,IF('New Lease Yearly'!$H$4="Quarterly",'New Lease Yearly'!$D$4/4,'New Lease Yearly'!$D$4/12)))^IF($E$17=1,A1077,A1078)))</f>
        <v>0</v>
      </c>
      <c r="F1078" s="55">
        <f t="shared" si="166"/>
        <v>0</v>
      </c>
      <c r="G1078" s="56"/>
      <c r="H1078" s="38">
        <f t="shared" si="172"/>
        <v>1062</v>
      </c>
      <c r="I1078" s="9" t="str">
        <f t="shared" si="167"/>
        <v>-</v>
      </c>
      <c r="J1078" s="47">
        <f>IF(H1078&gt;'New Lease Yearly'!$E$4,0,M1077)</f>
        <v>0</v>
      </c>
      <c r="K1078" s="47">
        <f>IF(IF('New Lease Yearly'!$H$4="Yearly",J1078*'New Lease Yearly'!$D$4,IF('New Lease Yearly'!$H$4="Quarterly",J1078*('New Lease Yearly'!$D$4/4),J1078*'New Lease Yearly'!$D$4/12))&gt;0,IF('New Lease Yearly'!$H$4="Yearly",J1078*'New Lease Yearly'!$D$4,IF('New Lease Yearly'!$H$4="Quarterly",J1078*('New Lease Yearly'!$D$4/4),J1078*'New Lease Yearly'!$D$4/12)),-L1078-J1078)</f>
        <v>0</v>
      </c>
      <c r="L1078" s="47">
        <f t="shared" si="168"/>
        <v>0</v>
      </c>
      <c r="M1078" s="47">
        <f t="shared" si="169"/>
        <v>0</v>
      </c>
      <c r="N1078" s="57"/>
      <c r="O1078" s="38">
        <v>237</v>
      </c>
      <c r="P1078" s="58">
        <f t="shared" si="173"/>
        <v>431354</v>
      </c>
      <c r="Q1078" s="47">
        <f t="shared" si="174"/>
        <v>0</v>
      </c>
      <c r="R1078" s="47">
        <f>IF(S1077&lt;1,0,-'New Lease Yearly'!$K$4/'New Lease Yearly'!$L$4)</f>
        <v>0</v>
      </c>
      <c r="S1078" s="47">
        <f t="shared" si="170"/>
        <v>0</v>
      </c>
      <c r="AE1078"/>
      <c r="AF1078" s="6"/>
    </row>
    <row r="1079" spans="1:32" x14ac:dyDescent="0.25">
      <c r="A1079" s="53">
        <f t="shared" si="171"/>
        <v>1063</v>
      </c>
      <c r="B1079" s="29">
        <f t="shared" si="165"/>
        <v>0</v>
      </c>
      <c r="C1079" s="9" t="str">
        <f>IF(D1079=0,"-",IF('New Lease Yearly'!$H$4="Yearly",EDATE(C1078,12),IF('New Lease Yearly'!$H$4="Quarterly",EDATE(C1078,3),EDATE(C1078,1))))</f>
        <v>-</v>
      </c>
      <c r="D1079" s="54">
        <f>IF(A1079&gt;'New Lease Yearly'!$E$4,0,'New Lease Yearly'!$G$4)*((1+$M$4)^(((((IF($H$4="Yearly",ROUNDDOWN(IF(A1079-($N$4)&lt;0,0,((A1079-($N$4)/(($N$4))))/($N$4)),0),IF($H$4="Monthly",ROUNDDOWN(IF(A1079-($N$4*12)&lt;0,0,((A1079-(12*$N$4)/((12*$N$4))))/($N$4*12)),0),ROUNDDOWN(IF(A1079-($N$4*4)&lt;0,0,((A1079-(4*$N$4)/((4*$N$4))))/($N$4*4)),0)))))))))+(IF(A1079=$E$4,$J$4,0))</f>
        <v>0</v>
      </c>
      <c r="E1079" s="49">
        <f>IF(D1079=0,0,1/((1+IF('New Lease Yearly'!$H$4="Yearly",'New Lease Yearly'!$D$4,IF('New Lease Yearly'!$H$4="Quarterly",'New Lease Yearly'!$D$4/4,'New Lease Yearly'!$D$4/12)))^IF($E$17=1,A1078,A1079)))</f>
        <v>0</v>
      </c>
      <c r="F1079" s="55">
        <f t="shared" si="166"/>
        <v>0</v>
      </c>
      <c r="G1079" s="56"/>
      <c r="H1079" s="38">
        <f t="shared" si="172"/>
        <v>1063</v>
      </c>
      <c r="I1079" s="9" t="str">
        <f t="shared" si="167"/>
        <v>-</v>
      </c>
      <c r="J1079" s="47">
        <f>IF(H1079&gt;'New Lease Yearly'!$E$4,0,M1078)</f>
        <v>0</v>
      </c>
      <c r="K1079" s="47">
        <f>IF(IF('New Lease Yearly'!$H$4="Yearly",J1079*'New Lease Yearly'!$D$4,IF('New Lease Yearly'!$H$4="Quarterly",J1079*('New Lease Yearly'!$D$4/4),J1079*'New Lease Yearly'!$D$4/12))&gt;0,IF('New Lease Yearly'!$H$4="Yearly",J1079*'New Lease Yearly'!$D$4,IF('New Lease Yearly'!$H$4="Quarterly",J1079*('New Lease Yearly'!$D$4/4),J1079*'New Lease Yearly'!$D$4/12)),-L1079-J1079)</f>
        <v>0</v>
      </c>
      <c r="L1079" s="47">
        <f t="shared" si="168"/>
        <v>0</v>
      </c>
      <c r="M1079" s="47">
        <f t="shared" si="169"/>
        <v>0</v>
      </c>
      <c r="N1079" s="57"/>
      <c r="O1079" s="38">
        <v>237</v>
      </c>
      <c r="P1079" s="58">
        <f t="shared" si="173"/>
        <v>431719</v>
      </c>
      <c r="Q1079" s="47">
        <f t="shared" si="174"/>
        <v>0</v>
      </c>
      <c r="R1079" s="47">
        <f>IF(S1078&lt;1,0,-'New Lease Yearly'!$K$4/'New Lease Yearly'!$L$4)</f>
        <v>0</v>
      </c>
      <c r="S1079" s="47">
        <f t="shared" si="170"/>
        <v>0</v>
      </c>
      <c r="AE1079"/>
      <c r="AF1079" s="6"/>
    </row>
    <row r="1080" spans="1:32" x14ac:dyDescent="0.25">
      <c r="A1080" s="53">
        <f t="shared" si="171"/>
        <v>1064</v>
      </c>
      <c r="B1080" s="29">
        <f t="shared" si="165"/>
        <v>0</v>
      </c>
      <c r="C1080" s="9" t="str">
        <f>IF(D1080=0,"-",IF('New Lease Yearly'!$H$4="Yearly",EDATE(C1079,12),IF('New Lease Yearly'!$H$4="Quarterly",EDATE(C1079,3),EDATE(C1079,1))))</f>
        <v>-</v>
      </c>
      <c r="D1080" s="54">
        <f>IF(A1080&gt;'New Lease Yearly'!$E$4,0,'New Lease Yearly'!$G$4)*((1+$M$4)^(((((IF($H$4="Yearly",ROUNDDOWN(IF(A1080-($N$4)&lt;0,0,((A1080-($N$4)/(($N$4))))/($N$4)),0),IF($H$4="Monthly",ROUNDDOWN(IF(A1080-($N$4*12)&lt;0,0,((A1080-(12*$N$4)/((12*$N$4))))/($N$4*12)),0),ROUNDDOWN(IF(A1080-($N$4*4)&lt;0,0,((A1080-(4*$N$4)/((4*$N$4))))/($N$4*4)),0)))))))))+(IF(A1080=$E$4,$J$4,0))</f>
        <v>0</v>
      </c>
      <c r="E1080" s="49">
        <f>IF(D1080=0,0,1/((1+IF('New Lease Yearly'!$H$4="Yearly",'New Lease Yearly'!$D$4,IF('New Lease Yearly'!$H$4="Quarterly",'New Lease Yearly'!$D$4/4,'New Lease Yearly'!$D$4/12)))^IF($E$17=1,A1079,A1080)))</f>
        <v>0</v>
      </c>
      <c r="F1080" s="55">
        <f t="shared" si="166"/>
        <v>0</v>
      </c>
      <c r="G1080" s="56"/>
      <c r="H1080" s="38">
        <f t="shared" si="172"/>
        <v>1064</v>
      </c>
      <c r="I1080" s="9" t="str">
        <f t="shared" si="167"/>
        <v>-</v>
      </c>
      <c r="J1080" s="47">
        <f>IF(H1080&gt;'New Lease Yearly'!$E$4,0,M1079)</f>
        <v>0</v>
      </c>
      <c r="K1080" s="47">
        <f>IF(IF('New Lease Yearly'!$H$4="Yearly",J1080*'New Lease Yearly'!$D$4,IF('New Lease Yearly'!$H$4="Quarterly",J1080*('New Lease Yearly'!$D$4/4),J1080*'New Lease Yearly'!$D$4/12))&gt;0,IF('New Lease Yearly'!$H$4="Yearly",J1080*'New Lease Yearly'!$D$4,IF('New Lease Yearly'!$H$4="Quarterly",J1080*('New Lease Yearly'!$D$4/4),J1080*'New Lease Yearly'!$D$4/12)),-L1080-J1080)</f>
        <v>0</v>
      </c>
      <c r="L1080" s="47">
        <f t="shared" si="168"/>
        <v>0</v>
      </c>
      <c r="M1080" s="47">
        <f t="shared" si="169"/>
        <v>0</v>
      </c>
      <c r="N1080" s="57"/>
      <c r="O1080" s="38">
        <v>237</v>
      </c>
      <c r="P1080" s="58">
        <f t="shared" si="173"/>
        <v>432084</v>
      </c>
      <c r="Q1080" s="47">
        <f t="shared" si="174"/>
        <v>0</v>
      </c>
      <c r="R1080" s="47">
        <f>IF(S1079&lt;1,0,-'New Lease Yearly'!$K$4/'New Lease Yearly'!$L$4)</f>
        <v>0</v>
      </c>
      <c r="S1080" s="47">
        <f t="shared" si="170"/>
        <v>0</v>
      </c>
      <c r="AE1080"/>
      <c r="AF1080" s="6"/>
    </row>
    <row r="1081" spans="1:32" x14ac:dyDescent="0.25">
      <c r="A1081" s="53">
        <f t="shared" si="171"/>
        <v>1065</v>
      </c>
      <c r="B1081" s="29">
        <f t="shared" si="165"/>
        <v>0</v>
      </c>
      <c r="C1081" s="9" t="str">
        <f>IF(D1081=0,"-",IF('New Lease Yearly'!$H$4="Yearly",EDATE(C1080,12),IF('New Lease Yearly'!$H$4="Quarterly",EDATE(C1080,3),EDATE(C1080,1))))</f>
        <v>-</v>
      </c>
      <c r="D1081" s="54">
        <f>IF(A1081&gt;'New Lease Yearly'!$E$4,0,'New Lease Yearly'!$G$4)*((1+$M$4)^(((((IF($H$4="Yearly",ROUNDDOWN(IF(A1081-($N$4)&lt;0,0,((A1081-($N$4)/(($N$4))))/($N$4)),0),IF($H$4="Monthly",ROUNDDOWN(IF(A1081-($N$4*12)&lt;0,0,((A1081-(12*$N$4)/((12*$N$4))))/($N$4*12)),0),ROUNDDOWN(IF(A1081-($N$4*4)&lt;0,0,((A1081-(4*$N$4)/((4*$N$4))))/($N$4*4)),0)))))))))+(IF(A1081=$E$4,$J$4,0))</f>
        <v>0</v>
      </c>
      <c r="E1081" s="49">
        <f>IF(D1081=0,0,1/((1+IF('New Lease Yearly'!$H$4="Yearly",'New Lease Yearly'!$D$4,IF('New Lease Yearly'!$H$4="Quarterly",'New Lease Yearly'!$D$4/4,'New Lease Yearly'!$D$4/12)))^IF($E$17=1,A1080,A1081)))</f>
        <v>0</v>
      </c>
      <c r="F1081" s="55">
        <f t="shared" si="166"/>
        <v>0</v>
      </c>
      <c r="G1081" s="56"/>
      <c r="H1081" s="38">
        <f t="shared" si="172"/>
        <v>1065</v>
      </c>
      <c r="I1081" s="9" t="str">
        <f t="shared" si="167"/>
        <v>-</v>
      </c>
      <c r="J1081" s="47">
        <f>IF(H1081&gt;'New Lease Yearly'!$E$4,0,M1080)</f>
        <v>0</v>
      </c>
      <c r="K1081" s="47">
        <f>IF(IF('New Lease Yearly'!$H$4="Yearly",J1081*'New Lease Yearly'!$D$4,IF('New Lease Yearly'!$H$4="Quarterly",J1081*('New Lease Yearly'!$D$4/4),J1081*'New Lease Yearly'!$D$4/12))&gt;0,IF('New Lease Yearly'!$H$4="Yearly",J1081*'New Lease Yearly'!$D$4,IF('New Lease Yearly'!$H$4="Quarterly",J1081*('New Lease Yearly'!$D$4/4),J1081*'New Lease Yearly'!$D$4/12)),-L1081-J1081)</f>
        <v>0</v>
      </c>
      <c r="L1081" s="47">
        <f t="shared" si="168"/>
        <v>0</v>
      </c>
      <c r="M1081" s="47">
        <f t="shared" si="169"/>
        <v>0</v>
      </c>
      <c r="N1081" s="57"/>
      <c r="O1081" s="38">
        <v>237</v>
      </c>
      <c r="P1081" s="58">
        <f t="shared" si="173"/>
        <v>432449</v>
      </c>
      <c r="Q1081" s="47">
        <f t="shared" si="174"/>
        <v>0</v>
      </c>
      <c r="R1081" s="47">
        <f>IF(S1080&lt;1,0,-'New Lease Yearly'!$K$4/'New Lease Yearly'!$L$4)</f>
        <v>0</v>
      </c>
      <c r="S1081" s="47">
        <f t="shared" si="170"/>
        <v>0</v>
      </c>
      <c r="AE1081"/>
      <c r="AF1081" s="6"/>
    </row>
    <row r="1082" spans="1:32" x14ac:dyDescent="0.25">
      <c r="A1082" s="53">
        <f t="shared" si="171"/>
        <v>1066</v>
      </c>
      <c r="B1082" s="29">
        <f t="shared" si="165"/>
        <v>0</v>
      </c>
      <c r="C1082" s="9" t="str">
        <f>IF(D1082=0,"-",IF('New Lease Yearly'!$H$4="Yearly",EDATE(C1081,12),IF('New Lease Yearly'!$H$4="Quarterly",EDATE(C1081,3),EDATE(C1081,1))))</f>
        <v>-</v>
      </c>
      <c r="D1082" s="54">
        <f>IF(A1082&gt;'New Lease Yearly'!$E$4,0,'New Lease Yearly'!$G$4)*((1+$M$4)^(((((IF($H$4="Yearly",ROUNDDOWN(IF(A1082-($N$4)&lt;0,0,((A1082-($N$4)/(($N$4))))/($N$4)),0),IF($H$4="Monthly",ROUNDDOWN(IF(A1082-($N$4*12)&lt;0,0,((A1082-(12*$N$4)/((12*$N$4))))/($N$4*12)),0),ROUNDDOWN(IF(A1082-($N$4*4)&lt;0,0,((A1082-(4*$N$4)/((4*$N$4))))/($N$4*4)),0)))))))))+(IF(A1082=$E$4,$J$4,0))</f>
        <v>0</v>
      </c>
      <c r="E1082" s="49">
        <f>IF(D1082=0,0,1/((1+IF('New Lease Yearly'!$H$4="Yearly",'New Lease Yearly'!$D$4,IF('New Lease Yearly'!$H$4="Quarterly",'New Lease Yearly'!$D$4/4,'New Lease Yearly'!$D$4/12)))^IF($E$17=1,A1081,A1082)))</f>
        <v>0</v>
      </c>
      <c r="F1082" s="55">
        <f t="shared" si="166"/>
        <v>0</v>
      </c>
      <c r="G1082" s="56"/>
      <c r="H1082" s="38">
        <f t="shared" si="172"/>
        <v>1066</v>
      </c>
      <c r="I1082" s="9" t="str">
        <f t="shared" si="167"/>
        <v>-</v>
      </c>
      <c r="J1082" s="47">
        <f>IF(H1082&gt;'New Lease Yearly'!$E$4,0,M1081)</f>
        <v>0</v>
      </c>
      <c r="K1082" s="47">
        <f>IF(IF('New Lease Yearly'!$H$4="Yearly",J1082*'New Lease Yearly'!$D$4,IF('New Lease Yearly'!$H$4="Quarterly",J1082*('New Lease Yearly'!$D$4/4),J1082*'New Lease Yearly'!$D$4/12))&gt;0,IF('New Lease Yearly'!$H$4="Yearly",J1082*'New Lease Yearly'!$D$4,IF('New Lease Yearly'!$H$4="Quarterly",J1082*('New Lease Yearly'!$D$4/4),J1082*'New Lease Yearly'!$D$4/12)),-L1082-J1082)</f>
        <v>0</v>
      </c>
      <c r="L1082" s="47">
        <f t="shared" si="168"/>
        <v>0</v>
      </c>
      <c r="M1082" s="47">
        <f t="shared" si="169"/>
        <v>0</v>
      </c>
      <c r="N1082" s="57"/>
      <c r="O1082" s="38">
        <v>237</v>
      </c>
      <c r="P1082" s="58">
        <f t="shared" si="173"/>
        <v>432815</v>
      </c>
      <c r="Q1082" s="47">
        <f t="shared" si="174"/>
        <v>0</v>
      </c>
      <c r="R1082" s="47">
        <f>IF(S1081&lt;1,0,-'New Lease Yearly'!$K$4/'New Lease Yearly'!$L$4)</f>
        <v>0</v>
      </c>
      <c r="S1082" s="47">
        <f t="shared" si="170"/>
        <v>0</v>
      </c>
      <c r="AE1082"/>
      <c r="AF1082" s="6"/>
    </row>
    <row r="1083" spans="1:32" x14ac:dyDescent="0.25">
      <c r="A1083" s="53">
        <f t="shared" si="171"/>
        <v>1067</v>
      </c>
      <c r="B1083" s="29">
        <f t="shared" si="165"/>
        <v>0</v>
      </c>
      <c r="C1083" s="9" t="str">
        <f>IF(D1083=0,"-",IF('New Lease Yearly'!$H$4="Yearly",EDATE(C1082,12),IF('New Lease Yearly'!$H$4="Quarterly",EDATE(C1082,3),EDATE(C1082,1))))</f>
        <v>-</v>
      </c>
      <c r="D1083" s="54">
        <f>IF(A1083&gt;'New Lease Yearly'!$E$4,0,'New Lease Yearly'!$G$4)*((1+$M$4)^(((((IF($H$4="Yearly",ROUNDDOWN(IF(A1083-($N$4)&lt;0,0,((A1083-($N$4)/(($N$4))))/($N$4)),0),IF($H$4="Monthly",ROUNDDOWN(IF(A1083-($N$4*12)&lt;0,0,((A1083-(12*$N$4)/((12*$N$4))))/($N$4*12)),0),ROUNDDOWN(IF(A1083-($N$4*4)&lt;0,0,((A1083-(4*$N$4)/((4*$N$4))))/($N$4*4)),0)))))))))+(IF(A1083=$E$4,$J$4,0))</f>
        <v>0</v>
      </c>
      <c r="E1083" s="49">
        <f>IF(D1083=0,0,1/((1+IF('New Lease Yearly'!$H$4="Yearly",'New Lease Yearly'!$D$4,IF('New Lease Yearly'!$H$4="Quarterly",'New Lease Yearly'!$D$4/4,'New Lease Yearly'!$D$4/12)))^IF($E$17=1,A1082,A1083)))</f>
        <v>0</v>
      </c>
      <c r="F1083" s="55">
        <f t="shared" si="166"/>
        <v>0</v>
      </c>
      <c r="G1083" s="56"/>
      <c r="H1083" s="38">
        <f t="shared" si="172"/>
        <v>1067</v>
      </c>
      <c r="I1083" s="9" t="str">
        <f t="shared" si="167"/>
        <v>-</v>
      </c>
      <c r="J1083" s="47">
        <f>IF(H1083&gt;'New Lease Yearly'!$E$4,0,M1082)</f>
        <v>0</v>
      </c>
      <c r="K1083" s="47">
        <f>IF(IF('New Lease Yearly'!$H$4="Yearly",J1083*'New Lease Yearly'!$D$4,IF('New Lease Yearly'!$H$4="Quarterly",J1083*('New Lease Yearly'!$D$4/4),J1083*'New Lease Yearly'!$D$4/12))&gt;0,IF('New Lease Yearly'!$H$4="Yearly",J1083*'New Lease Yearly'!$D$4,IF('New Lease Yearly'!$H$4="Quarterly",J1083*('New Lease Yearly'!$D$4/4),J1083*'New Lease Yearly'!$D$4/12)),-L1083-J1083)</f>
        <v>0</v>
      </c>
      <c r="L1083" s="47">
        <f t="shared" si="168"/>
        <v>0</v>
      </c>
      <c r="M1083" s="47">
        <f t="shared" si="169"/>
        <v>0</v>
      </c>
      <c r="N1083" s="57"/>
      <c r="O1083" s="38">
        <v>237</v>
      </c>
      <c r="P1083" s="58">
        <f t="shared" si="173"/>
        <v>433180</v>
      </c>
      <c r="Q1083" s="47">
        <f t="shared" si="174"/>
        <v>0</v>
      </c>
      <c r="R1083" s="47">
        <f>IF(S1082&lt;1,0,-'New Lease Yearly'!$K$4/'New Lease Yearly'!$L$4)</f>
        <v>0</v>
      </c>
      <c r="S1083" s="47">
        <f t="shared" si="170"/>
        <v>0</v>
      </c>
      <c r="AE1083"/>
      <c r="AF1083" s="6"/>
    </row>
    <row r="1084" spans="1:32" x14ac:dyDescent="0.25">
      <c r="A1084" s="53">
        <f t="shared" si="171"/>
        <v>1068</v>
      </c>
      <c r="B1084" s="29">
        <f t="shared" si="165"/>
        <v>0</v>
      </c>
      <c r="C1084" s="9" t="str">
        <f>IF(D1084=0,"-",IF('New Lease Yearly'!$H$4="Yearly",EDATE(C1083,12),IF('New Lease Yearly'!$H$4="Quarterly",EDATE(C1083,3),EDATE(C1083,1))))</f>
        <v>-</v>
      </c>
      <c r="D1084" s="54">
        <f>IF(A1084&gt;'New Lease Yearly'!$E$4,0,'New Lease Yearly'!$G$4)*((1+$M$4)^(((((IF($H$4="Yearly",ROUNDDOWN(IF(A1084-($N$4)&lt;0,0,((A1084-($N$4)/(($N$4))))/($N$4)),0),IF($H$4="Monthly",ROUNDDOWN(IF(A1084-($N$4*12)&lt;0,0,((A1084-(12*$N$4)/((12*$N$4))))/($N$4*12)),0),ROUNDDOWN(IF(A1084-($N$4*4)&lt;0,0,((A1084-(4*$N$4)/((4*$N$4))))/($N$4*4)),0)))))))))+(IF(A1084=$E$4,$J$4,0))</f>
        <v>0</v>
      </c>
      <c r="E1084" s="49">
        <f>IF(D1084=0,0,1/((1+IF('New Lease Yearly'!$H$4="Yearly",'New Lease Yearly'!$D$4,IF('New Lease Yearly'!$H$4="Quarterly",'New Lease Yearly'!$D$4/4,'New Lease Yearly'!$D$4/12)))^IF($E$17=1,A1083,A1084)))</f>
        <v>0</v>
      </c>
      <c r="F1084" s="55">
        <f t="shared" si="166"/>
        <v>0</v>
      </c>
      <c r="G1084" s="56"/>
      <c r="H1084" s="38">
        <f t="shared" si="172"/>
        <v>1068</v>
      </c>
      <c r="I1084" s="9" t="str">
        <f t="shared" si="167"/>
        <v>-</v>
      </c>
      <c r="J1084" s="47">
        <f>IF(H1084&gt;'New Lease Yearly'!$E$4,0,M1083)</f>
        <v>0</v>
      </c>
      <c r="K1084" s="47">
        <f>IF(IF('New Lease Yearly'!$H$4="Yearly",J1084*'New Lease Yearly'!$D$4,IF('New Lease Yearly'!$H$4="Quarterly",J1084*('New Lease Yearly'!$D$4/4),J1084*'New Lease Yearly'!$D$4/12))&gt;0,IF('New Lease Yearly'!$H$4="Yearly",J1084*'New Lease Yearly'!$D$4,IF('New Lease Yearly'!$H$4="Quarterly",J1084*('New Lease Yearly'!$D$4/4),J1084*'New Lease Yearly'!$D$4/12)),-L1084-J1084)</f>
        <v>0</v>
      </c>
      <c r="L1084" s="47">
        <f t="shared" si="168"/>
        <v>0</v>
      </c>
      <c r="M1084" s="47">
        <f t="shared" si="169"/>
        <v>0</v>
      </c>
      <c r="N1084" s="57"/>
      <c r="O1084" s="38">
        <v>237</v>
      </c>
      <c r="P1084" s="58">
        <f t="shared" si="173"/>
        <v>433545</v>
      </c>
      <c r="Q1084" s="47">
        <f t="shared" si="174"/>
        <v>0</v>
      </c>
      <c r="R1084" s="47">
        <f>IF(S1083&lt;1,0,-'New Lease Yearly'!$K$4/'New Lease Yearly'!$L$4)</f>
        <v>0</v>
      </c>
      <c r="S1084" s="47">
        <f t="shared" si="170"/>
        <v>0</v>
      </c>
      <c r="AE1084"/>
      <c r="AF1084" s="6"/>
    </row>
    <row r="1085" spans="1:32" x14ac:dyDescent="0.25">
      <c r="A1085" s="53">
        <f t="shared" si="171"/>
        <v>1069</v>
      </c>
      <c r="B1085" s="29">
        <f t="shared" si="165"/>
        <v>0</v>
      </c>
      <c r="C1085" s="9" t="str">
        <f>IF(D1085=0,"-",IF('New Lease Yearly'!$H$4="Yearly",EDATE(C1084,12),IF('New Lease Yearly'!$H$4="Quarterly",EDATE(C1084,3),EDATE(C1084,1))))</f>
        <v>-</v>
      </c>
      <c r="D1085" s="54">
        <f>IF(A1085&gt;'New Lease Yearly'!$E$4,0,'New Lease Yearly'!$G$4)*((1+$M$4)^(((((IF($H$4="Yearly",ROUNDDOWN(IF(A1085-($N$4)&lt;0,0,((A1085-($N$4)/(($N$4))))/($N$4)),0),IF($H$4="Monthly",ROUNDDOWN(IF(A1085-($N$4*12)&lt;0,0,((A1085-(12*$N$4)/((12*$N$4))))/($N$4*12)),0),ROUNDDOWN(IF(A1085-($N$4*4)&lt;0,0,((A1085-(4*$N$4)/((4*$N$4))))/($N$4*4)),0)))))))))+(IF(A1085=$E$4,$J$4,0))</f>
        <v>0</v>
      </c>
      <c r="E1085" s="49">
        <f>IF(D1085=0,0,1/((1+IF('New Lease Yearly'!$H$4="Yearly",'New Lease Yearly'!$D$4,IF('New Lease Yearly'!$H$4="Quarterly",'New Lease Yearly'!$D$4/4,'New Lease Yearly'!$D$4/12)))^IF($E$17=1,A1084,A1085)))</f>
        <v>0</v>
      </c>
      <c r="F1085" s="55">
        <f t="shared" si="166"/>
        <v>0</v>
      </c>
      <c r="G1085" s="56"/>
      <c r="H1085" s="38">
        <f t="shared" si="172"/>
        <v>1069</v>
      </c>
      <c r="I1085" s="9" t="str">
        <f t="shared" si="167"/>
        <v>-</v>
      </c>
      <c r="J1085" s="47">
        <f>IF(H1085&gt;'New Lease Yearly'!$E$4,0,M1084)</f>
        <v>0</v>
      </c>
      <c r="K1085" s="47">
        <f>IF(IF('New Lease Yearly'!$H$4="Yearly",J1085*'New Lease Yearly'!$D$4,IF('New Lease Yearly'!$H$4="Quarterly",J1085*('New Lease Yearly'!$D$4/4),J1085*'New Lease Yearly'!$D$4/12))&gt;0,IF('New Lease Yearly'!$H$4="Yearly",J1085*'New Lease Yearly'!$D$4,IF('New Lease Yearly'!$H$4="Quarterly",J1085*('New Lease Yearly'!$D$4/4),J1085*'New Lease Yearly'!$D$4/12)),-L1085-J1085)</f>
        <v>0</v>
      </c>
      <c r="L1085" s="47">
        <f t="shared" si="168"/>
        <v>0</v>
      </c>
      <c r="M1085" s="47">
        <f t="shared" si="169"/>
        <v>0</v>
      </c>
      <c r="N1085" s="57"/>
      <c r="O1085" s="38">
        <v>237</v>
      </c>
      <c r="P1085" s="58">
        <f t="shared" si="173"/>
        <v>433910</v>
      </c>
      <c r="Q1085" s="47">
        <f t="shared" si="174"/>
        <v>0</v>
      </c>
      <c r="R1085" s="47">
        <f>IF(S1084&lt;1,0,-'New Lease Yearly'!$K$4/'New Lease Yearly'!$L$4)</f>
        <v>0</v>
      </c>
      <c r="S1085" s="47">
        <f t="shared" si="170"/>
        <v>0</v>
      </c>
      <c r="AE1085"/>
      <c r="AF1085" s="6"/>
    </row>
    <row r="1086" spans="1:32" x14ac:dyDescent="0.25">
      <c r="A1086" s="53">
        <f t="shared" si="171"/>
        <v>1070</v>
      </c>
      <c r="B1086" s="29">
        <f t="shared" si="165"/>
        <v>0</v>
      </c>
      <c r="C1086" s="9" t="str">
        <f>IF(D1086=0,"-",IF('New Lease Yearly'!$H$4="Yearly",EDATE(C1085,12),IF('New Lease Yearly'!$H$4="Quarterly",EDATE(C1085,3),EDATE(C1085,1))))</f>
        <v>-</v>
      </c>
      <c r="D1086" s="54">
        <f>IF(A1086&gt;'New Lease Yearly'!$E$4,0,'New Lease Yearly'!$G$4)*((1+$M$4)^(((((IF($H$4="Yearly",ROUNDDOWN(IF(A1086-($N$4)&lt;0,0,((A1086-($N$4)/(($N$4))))/($N$4)),0),IF($H$4="Monthly",ROUNDDOWN(IF(A1086-($N$4*12)&lt;0,0,((A1086-(12*$N$4)/((12*$N$4))))/($N$4*12)),0),ROUNDDOWN(IF(A1086-($N$4*4)&lt;0,0,((A1086-(4*$N$4)/((4*$N$4))))/($N$4*4)),0)))))))))+(IF(A1086=$E$4,$J$4,0))</f>
        <v>0</v>
      </c>
      <c r="E1086" s="49">
        <f>IF(D1086=0,0,1/((1+IF('New Lease Yearly'!$H$4="Yearly",'New Lease Yearly'!$D$4,IF('New Lease Yearly'!$H$4="Quarterly",'New Lease Yearly'!$D$4/4,'New Lease Yearly'!$D$4/12)))^IF($E$17=1,A1085,A1086)))</f>
        <v>0</v>
      </c>
      <c r="F1086" s="55">
        <f t="shared" si="166"/>
        <v>0</v>
      </c>
      <c r="G1086" s="56"/>
      <c r="H1086" s="38">
        <f t="shared" si="172"/>
        <v>1070</v>
      </c>
      <c r="I1086" s="9" t="str">
        <f t="shared" si="167"/>
        <v>-</v>
      </c>
      <c r="J1086" s="47">
        <f>IF(H1086&gt;'New Lease Yearly'!$E$4,0,M1085)</f>
        <v>0</v>
      </c>
      <c r="K1086" s="47">
        <f>IF(IF('New Lease Yearly'!$H$4="Yearly",J1086*'New Lease Yearly'!$D$4,IF('New Lease Yearly'!$H$4="Quarterly",J1086*('New Lease Yearly'!$D$4/4),J1086*'New Lease Yearly'!$D$4/12))&gt;0,IF('New Lease Yearly'!$H$4="Yearly",J1086*'New Lease Yearly'!$D$4,IF('New Lease Yearly'!$H$4="Quarterly",J1086*('New Lease Yearly'!$D$4/4),J1086*'New Lease Yearly'!$D$4/12)),-L1086-J1086)</f>
        <v>0</v>
      </c>
      <c r="L1086" s="47">
        <f t="shared" si="168"/>
        <v>0</v>
      </c>
      <c r="M1086" s="47">
        <f t="shared" si="169"/>
        <v>0</v>
      </c>
      <c r="N1086" s="57"/>
      <c r="O1086" s="38">
        <v>237</v>
      </c>
      <c r="P1086" s="58">
        <f t="shared" si="173"/>
        <v>434276</v>
      </c>
      <c r="Q1086" s="47">
        <f t="shared" si="174"/>
        <v>0</v>
      </c>
      <c r="R1086" s="47">
        <f>IF(S1085&lt;1,0,-'New Lease Yearly'!$K$4/'New Lease Yearly'!$L$4)</f>
        <v>0</v>
      </c>
      <c r="S1086" s="47">
        <f t="shared" si="170"/>
        <v>0</v>
      </c>
      <c r="AE1086"/>
      <c r="AF1086" s="6"/>
    </row>
    <row r="1087" spans="1:32" x14ac:dyDescent="0.25">
      <c r="A1087" s="53">
        <f t="shared" si="171"/>
        <v>1071</v>
      </c>
      <c r="B1087" s="29">
        <f t="shared" si="165"/>
        <v>0</v>
      </c>
      <c r="C1087" s="9" t="str">
        <f>IF(D1087=0,"-",IF('New Lease Yearly'!$H$4="Yearly",EDATE(C1086,12),IF('New Lease Yearly'!$H$4="Quarterly",EDATE(C1086,3),EDATE(C1086,1))))</f>
        <v>-</v>
      </c>
      <c r="D1087" s="54">
        <f>IF(A1087&gt;'New Lease Yearly'!$E$4,0,'New Lease Yearly'!$G$4)*((1+$M$4)^(((((IF($H$4="Yearly",ROUNDDOWN(IF(A1087-($N$4)&lt;0,0,((A1087-($N$4)/(($N$4))))/($N$4)),0),IF($H$4="Monthly",ROUNDDOWN(IF(A1087-($N$4*12)&lt;0,0,((A1087-(12*$N$4)/((12*$N$4))))/($N$4*12)),0),ROUNDDOWN(IF(A1087-($N$4*4)&lt;0,0,((A1087-(4*$N$4)/((4*$N$4))))/($N$4*4)),0)))))))))+(IF(A1087=$E$4,$J$4,0))</f>
        <v>0</v>
      </c>
      <c r="E1087" s="49">
        <f>IF(D1087=0,0,1/((1+IF('New Lease Yearly'!$H$4="Yearly",'New Lease Yearly'!$D$4,IF('New Lease Yearly'!$H$4="Quarterly",'New Lease Yearly'!$D$4/4,'New Lease Yearly'!$D$4/12)))^IF($E$17=1,A1086,A1087)))</f>
        <v>0</v>
      </c>
      <c r="F1087" s="55">
        <f t="shared" si="166"/>
        <v>0</v>
      </c>
      <c r="G1087" s="56"/>
      <c r="H1087" s="38">
        <f t="shared" si="172"/>
        <v>1071</v>
      </c>
      <c r="I1087" s="9" t="str">
        <f t="shared" si="167"/>
        <v>-</v>
      </c>
      <c r="J1087" s="47">
        <f>IF(H1087&gt;'New Lease Yearly'!$E$4,0,M1086)</f>
        <v>0</v>
      </c>
      <c r="K1087" s="47">
        <f>IF(IF('New Lease Yearly'!$H$4="Yearly",J1087*'New Lease Yearly'!$D$4,IF('New Lease Yearly'!$H$4="Quarterly",J1087*('New Lease Yearly'!$D$4/4),J1087*'New Lease Yearly'!$D$4/12))&gt;0,IF('New Lease Yearly'!$H$4="Yearly",J1087*'New Lease Yearly'!$D$4,IF('New Lease Yearly'!$H$4="Quarterly",J1087*('New Lease Yearly'!$D$4/4),J1087*'New Lease Yearly'!$D$4/12)),-L1087-J1087)</f>
        <v>0</v>
      </c>
      <c r="L1087" s="47">
        <f t="shared" si="168"/>
        <v>0</v>
      </c>
      <c r="M1087" s="47">
        <f t="shared" si="169"/>
        <v>0</v>
      </c>
      <c r="N1087" s="57"/>
      <c r="O1087" s="38">
        <v>237</v>
      </c>
      <c r="P1087" s="58">
        <f t="shared" si="173"/>
        <v>434641</v>
      </c>
      <c r="Q1087" s="47">
        <f t="shared" si="174"/>
        <v>0</v>
      </c>
      <c r="R1087" s="47">
        <f>IF(S1086&lt;1,0,-'New Lease Yearly'!$K$4/'New Lease Yearly'!$L$4)</f>
        <v>0</v>
      </c>
      <c r="S1087" s="47">
        <f t="shared" si="170"/>
        <v>0</v>
      </c>
      <c r="AE1087"/>
      <c r="AF1087" s="6"/>
    </row>
    <row r="1088" spans="1:32" x14ac:dyDescent="0.25">
      <c r="A1088" s="53">
        <f t="shared" si="171"/>
        <v>1072</v>
      </c>
      <c r="B1088" s="29">
        <f t="shared" si="165"/>
        <v>0</v>
      </c>
      <c r="C1088" s="9" t="str">
        <f>IF(D1088=0,"-",IF('New Lease Yearly'!$H$4="Yearly",EDATE(C1087,12),IF('New Lease Yearly'!$H$4="Quarterly",EDATE(C1087,3),EDATE(C1087,1))))</f>
        <v>-</v>
      </c>
      <c r="D1088" s="54">
        <f>IF(A1088&gt;'New Lease Yearly'!$E$4,0,'New Lease Yearly'!$G$4)*((1+$M$4)^(((((IF($H$4="Yearly",ROUNDDOWN(IF(A1088-($N$4)&lt;0,0,((A1088-($N$4)/(($N$4))))/($N$4)),0),IF($H$4="Monthly",ROUNDDOWN(IF(A1088-($N$4*12)&lt;0,0,((A1088-(12*$N$4)/((12*$N$4))))/($N$4*12)),0),ROUNDDOWN(IF(A1088-($N$4*4)&lt;0,0,((A1088-(4*$N$4)/((4*$N$4))))/($N$4*4)),0)))))))))+(IF(A1088=$E$4,$J$4,0))</f>
        <v>0</v>
      </c>
      <c r="E1088" s="49">
        <f>IF(D1088=0,0,1/((1+IF('New Lease Yearly'!$H$4="Yearly",'New Lease Yearly'!$D$4,IF('New Lease Yearly'!$H$4="Quarterly",'New Lease Yearly'!$D$4/4,'New Lease Yearly'!$D$4/12)))^IF($E$17=1,A1087,A1088)))</f>
        <v>0</v>
      </c>
      <c r="F1088" s="55">
        <f t="shared" si="166"/>
        <v>0</v>
      </c>
      <c r="G1088" s="56"/>
      <c r="H1088" s="38">
        <f t="shared" si="172"/>
        <v>1072</v>
      </c>
      <c r="I1088" s="9" t="str">
        <f t="shared" si="167"/>
        <v>-</v>
      </c>
      <c r="J1088" s="47">
        <f>IF(H1088&gt;'New Lease Yearly'!$E$4,0,M1087)</f>
        <v>0</v>
      </c>
      <c r="K1088" s="47">
        <f>IF(IF('New Lease Yearly'!$H$4="Yearly",J1088*'New Lease Yearly'!$D$4,IF('New Lease Yearly'!$H$4="Quarterly",J1088*('New Lease Yearly'!$D$4/4),J1088*'New Lease Yearly'!$D$4/12))&gt;0,IF('New Lease Yearly'!$H$4="Yearly",J1088*'New Lease Yearly'!$D$4,IF('New Lease Yearly'!$H$4="Quarterly",J1088*('New Lease Yearly'!$D$4/4),J1088*'New Lease Yearly'!$D$4/12)),-L1088-J1088)</f>
        <v>0</v>
      </c>
      <c r="L1088" s="47">
        <f t="shared" si="168"/>
        <v>0</v>
      </c>
      <c r="M1088" s="47">
        <f t="shared" si="169"/>
        <v>0</v>
      </c>
      <c r="N1088" s="57"/>
      <c r="O1088" s="38">
        <v>237</v>
      </c>
      <c r="P1088" s="58">
        <f t="shared" si="173"/>
        <v>435006</v>
      </c>
      <c r="Q1088" s="47">
        <f t="shared" si="174"/>
        <v>0</v>
      </c>
      <c r="R1088" s="47">
        <f>IF(S1087&lt;1,0,-'New Lease Yearly'!$K$4/'New Lease Yearly'!$L$4)</f>
        <v>0</v>
      </c>
      <c r="S1088" s="47">
        <f t="shared" si="170"/>
        <v>0</v>
      </c>
      <c r="AE1088"/>
      <c r="AF1088" s="6"/>
    </row>
    <row r="1089" spans="1:32" x14ac:dyDescent="0.25">
      <c r="A1089" s="53">
        <f t="shared" si="171"/>
        <v>1073</v>
      </c>
      <c r="B1089" s="29">
        <f t="shared" si="165"/>
        <v>0</v>
      </c>
      <c r="C1089" s="9" t="str">
        <f>IF(D1089=0,"-",IF('New Lease Yearly'!$H$4="Yearly",EDATE(C1088,12),IF('New Lease Yearly'!$H$4="Quarterly",EDATE(C1088,3),EDATE(C1088,1))))</f>
        <v>-</v>
      </c>
      <c r="D1089" s="54">
        <f>IF(A1089&gt;'New Lease Yearly'!$E$4,0,'New Lease Yearly'!$G$4)*((1+$M$4)^(((((IF($H$4="Yearly",ROUNDDOWN(IF(A1089-($N$4)&lt;0,0,((A1089-($N$4)/(($N$4))))/($N$4)),0),IF($H$4="Monthly",ROUNDDOWN(IF(A1089-($N$4*12)&lt;0,0,((A1089-(12*$N$4)/((12*$N$4))))/($N$4*12)),0),ROUNDDOWN(IF(A1089-($N$4*4)&lt;0,0,((A1089-(4*$N$4)/((4*$N$4))))/($N$4*4)),0)))))))))+(IF(A1089=$E$4,$J$4,0))</f>
        <v>0</v>
      </c>
      <c r="E1089" s="49">
        <f>IF(D1089=0,0,1/((1+IF('New Lease Yearly'!$H$4="Yearly",'New Lease Yearly'!$D$4,IF('New Lease Yearly'!$H$4="Quarterly",'New Lease Yearly'!$D$4/4,'New Lease Yearly'!$D$4/12)))^IF($E$17=1,A1088,A1089)))</f>
        <v>0</v>
      </c>
      <c r="F1089" s="55">
        <f t="shared" si="166"/>
        <v>0</v>
      </c>
      <c r="G1089" s="56"/>
      <c r="H1089" s="38">
        <f t="shared" si="172"/>
        <v>1073</v>
      </c>
      <c r="I1089" s="9" t="str">
        <f t="shared" si="167"/>
        <v>-</v>
      </c>
      <c r="J1089" s="47">
        <f>IF(H1089&gt;'New Lease Yearly'!$E$4,0,M1088)</f>
        <v>0</v>
      </c>
      <c r="K1089" s="47">
        <f>IF(IF('New Lease Yearly'!$H$4="Yearly",J1089*'New Lease Yearly'!$D$4,IF('New Lease Yearly'!$H$4="Quarterly",J1089*('New Lease Yearly'!$D$4/4),J1089*'New Lease Yearly'!$D$4/12))&gt;0,IF('New Lease Yearly'!$H$4="Yearly",J1089*'New Lease Yearly'!$D$4,IF('New Lease Yearly'!$H$4="Quarterly",J1089*('New Lease Yearly'!$D$4/4),J1089*'New Lease Yearly'!$D$4/12)),-L1089-J1089)</f>
        <v>0</v>
      </c>
      <c r="L1089" s="47">
        <f t="shared" si="168"/>
        <v>0</v>
      </c>
      <c r="M1089" s="47">
        <f t="shared" si="169"/>
        <v>0</v>
      </c>
      <c r="N1089" s="57"/>
      <c r="O1089" s="38">
        <v>237</v>
      </c>
      <c r="P1089" s="58">
        <f t="shared" si="173"/>
        <v>435371</v>
      </c>
      <c r="Q1089" s="47">
        <f t="shared" si="174"/>
        <v>0</v>
      </c>
      <c r="R1089" s="47">
        <f>IF(S1088&lt;1,0,-'New Lease Yearly'!$K$4/'New Lease Yearly'!$L$4)</f>
        <v>0</v>
      </c>
      <c r="S1089" s="47">
        <f t="shared" si="170"/>
        <v>0</v>
      </c>
      <c r="AE1089"/>
      <c r="AF1089" s="6"/>
    </row>
    <row r="1090" spans="1:32" x14ac:dyDescent="0.25">
      <c r="A1090" s="53">
        <f t="shared" si="171"/>
        <v>1074</v>
      </c>
      <c r="B1090" s="29">
        <f t="shared" si="165"/>
        <v>0</v>
      </c>
      <c r="C1090" s="9" t="str">
        <f>IF(D1090=0,"-",IF('New Lease Yearly'!$H$4="Yearly",EDATE(C1089,12),IF('New Lease Yearly'!$H$4="Quarterly",EDATE(C1089,3),EDATE(C1089,1))))</f>
        <v>-</v>
      </c>
      <c r="D1090" s="54">
        <f>IF(A1090&gt;'New Lease Yearly'!$E$4,0,'New Lease Yearly'!$G$4)*((1+$M$4)^(((((IF($H$4="Yearly",ROUNDDOWN(IF(A1090-($N$4)&lt;0,0,((A1090-($N$4)/(($N$4))))/($N$4)),0),IF($H$4="Monthly",ROUNDDOWN(IF(A1090-($N$4*12)&lt;0,0,((A1090-(12*$N$4)/((12*$N$4))))/($N$4*12)),0),ROUNDDOWN(IF(A1090-($N$4*4)&lt;0,0,((A1090-(4*$N$4)/((4*$N$4))))/($N$4*4)),0)))))))))+(IF(A1090=$E$4,$J$4,0))</f>
        <v>0</v>
      </c>
      <c r="E1090" s="49">
        <f>IF(D1090=0,0,1/((1+IF('New Lease Yearly'!$H$4="Yearly",'New Lease Yearly'!$D$4,IF('New Lease Yearly'!$H$4="Quarterly",'New Lease Yearly'!$D$4/4,'New Lease Yearly'!$D$4/12)))^IF($E$17=1,A1089,A1090)))</f>
        <v>0</v>
      </c>
      <c r="F1090" s="55">
        <f t="shared" si="166"/>
        <v>0</v>
      </c>
      <c r="G1090" s="56"/>
      <c r="H1090" s="38">
        <f t="shared" si="172"/>
        <v>1074</v>
      </c>
      <c r="I1090" s="9" t="str">
        <f t="shared" si="167"/>
        <v>-</v>
      </c>
      <c r="J1090" s="47">
        <f>IF(H1090&gt;'New Lease Yearly'!$E$4,0,M1089)</f>
        <v>0</v>
      </c>
      <c r="K1090" s="47">
        <f>IF(IF('New Lease Yearly'!$H$4="Yearly",J1090*'New Lease Yearly'!$D$4,IF('New Lease Yearly'!$H$4="Quarterly",J1090*('New Lease Yearly'!$D$4/4),J1090*'New Lease Yearly'!$D$4/12))&gt;0,IF('New Lease Yearly'!$H$4="Yearly",J1090*'New Lease Yearly'!$D$4,IF('New Lease Yearly'!$H$4="Quarterly",J1090*('New Lease Yearly'!$D$4/4),J1090*'New Lease Yearly'!$D$4/12)),-L1090-J1090)</f>
        <v>0</v>
      </c>
      <c r="L1090" s="47">
        <f t="shared" si="168"/>
        <v>0</v>
      </c>
      <c r="M1090" s="47">
        <f t="shared" si="169"/>
        <v>0</v>
      </c>
      <c r="N1090" s="57"/>
      <c r="O1090" s="38">
        <v>237</v>
      </c>
      <c r="P1090" s="58">
        <f t="shared" si="173"/>
        <v>435737</v>
      </c>
      <c r="Q1090" s="47">
        <f t="shared" si="174"/>
        <v>0</v>
      </c>
      <c r="R1090" s="47">
        <f>IF(S1089&lt;1,0,-'New Lease Yearly'!$K$4/'New Lease Yearly'!$L$4)</f>
        <v>0</v>
      </c>
      <c r="S1090" s="47">
        <f t="shared" si="170"/>
        <v>0</v>
      </c>
      <c r="AE1090"/>
      <c r="AF1090" s="6"/>
    </row>
    <row r="1091" spans="1:32" x14ac:dyDescent="0.25">
      <c r="A1091" s="53">
        <f t="shared" si="171"/>
        <v>1075</v>
      </c>
      <c r="B1091" s="29">
        <f t="shared" si="165"/>
        <v>0</v>
      </c>
      <c r="C1091" s="9" t="str">
        <f>IF(D1091=0,"-",IF('New Lease Yearly'!$H$4="Yearly",EDATE(C1090,12),IF('New Lease Yearly'!$H$4="Quarterly",EDATE(C1090,3),EDATE(C1090,1))))</f>
        <v>-</v>
      </c>
      <c r="D1091" s="54">
        <f>IF(A1091&gt;'New Lease Yearly'!$E$4,0,'New Lease Yearly'!$G$4)*((1+$M$4)^(((((IF($H$4="Yearly",ROUNDDOWN(IF(A1091-($N$4)&lt;0,0,((A1091-($N$4)/(($N$4))))/($N$4)),0),IF($H$4="Monthly",ROUNDDOWN(IF(A1091-($N$4*12)&lt;0,0,((A1091-(12*$N$4)/((12*$N$4))))/($N$4*12)),0),ROUNDDOWN(IF(A1091-($N$4*4)&lt;0,0,((A1091-(4*$N$4)/((4*$N$4))))/($N$4*4)),0)))))))))+(IF(A1091=$E$4,$J$4,0))</f>
        <v>0</v>
      </c>
      <c r="E1091" s="49">
        <f>IF(D1091=0,0,1/((1+IF('New Lease Yearly'!$H$4="Yearly",'New Lease Yearly'!$D$4,IF('New Lease Yearly'!$H$4="Quarterly",'New Lease Yearly'!$D$4/4,'New Lease Yearly'!$D$4/12)))^IF($E$17=1,A1090,A1091)))</f>
        <v>0</v>
      </c>
      <c r="F1091" s="55">
        <f t="shared" si="166"/>
        <v>0</v>
      </c>
      <c r="G1091" s="56"/>
      <c r="H1091" s="38">
        <f t="shared" si="172"/>
        <v>1075</v>
      </c>
      <c r="I1091" s="9" t="str">
        <f t="shared" si="167"/>
        <v>-</v>
      </c>
      <c r="J1091" s="47">
        <f>IF(H1091&gt;'New Lease Yearly'!$E$4,0,M1090)</f>
        <v>0</v>
      </c>
      <c r="K1091" s="47">
        <f>IF(IF('New Lease Yearly'!$H$4="Yearly",J1091*'New Lease Yearly'!$D$4,IF('New Lease Yearly'!$H$4="Quarterly",J1091*('New Lease Yearly'!$D$4/4),J1091*'New Lease Yearly'!$D$4/12))&gt;0,IF('New Lease Yearly'!$H$4="Yearly",J1091*'New Lease Yearly'!$D$4,IF('New Lease Yearly'!$H$4="Quarterly",J1091*('New Lease Yearly'!$D$4/4),J1091*'New Lease Yearly'!$D$4/12)),-L1091-J1091)</f>
        <v>0</v>
      </c>
      <c r="L1091" s="47">
        <f t="shared" si="168"/>
        <v>0</v>
      </c>
      <c r="M1091" s="47">
        <f t="shared" si="169"/>
        <v>0</v>
      </c>
      <c r="N1091" s="57"/>
      <c r="O1091" s="38">
        <v>237</v>
      </c>
      <c r="P1091" s="58">
        <f t="shared" si="173"/>
        <v>436102</v>
      </c>
      <c r="Q1091" s="47">
        <f t="shared" si="174"/>
        <v>0</v>
      </c>
      <c r="R1091" s="47">
        <f>IF(S1090&lt;1,0,-'New Lease Yearly'!$K$4/'New Lease Yearly'!$L$4)</f>
        <v>0</v>
      </c>
      <c r="S1091" s="47">
        <f t="shared" si="170"/>
        <v>0</v>
      </c>
      <c r="AE1091"/>
      <c r="AF1091" s="6"/>
    </row>
    <row r="1092" spans="1:32" x14ac:dyDescent="0.25">
      <c r="A1092" s="53">
        <f t="shared" si="171"/>
        <v>1076</v>
      </c>
      <c r="B1092" s="29">
        <f t="shared" si="165"/>
        <v>0</v>
      </c>
      <c r="C1092" s="9" t="str">
        <f>IF(D1092=0,"-",IF('New Lease Yearly'!$H$4="Yearly",EDATE(C1091,12),IF('New Lease Yearly'!$H$4="Quarterly",EDATE(C1091,3),EDATE(C1091,1))))</f>
        <v>-</v>
      </c>
      <c r="D1092" s="54">
        <f>IF(A1092&gt;'New Lease Yearly'!$E$4,0,'New Lease Yearly'!$G$4)*((1+$M$4)^(((((IF($H$4="Yearly",ROUNDDOWN(IF(A1092-($N$4)&lt;0,0,((A1092-($N$4)/(($N$4))))/($N$4)),0),IF($H$4="Monthly",ROUNDDOWN(IF(A1092-($N$4*12)&lt;0,0,((A1092-(12*$N$4)/((12*$N$4))))/($N$4*12)),0),ROUNDDOWN(IF(A1092-($N$4*4)&lt;0,0,((A1092-(4*$N$4)/((4*$N$4))))/($N$4*4)),0)))))))))+(IF(A1092=$E$4,$J$4,0))</f>
        <v>0</v>
      </c>
      <c r="E1092" s="49">
        <f>IF(D1092=0,0,1/((1+IF('New Lease Yearly'!$H$4="Yearly",'New Lease Yearly'!$D$4,IF('New Lease Yearly'!$H$4="Quarterly",'New Lease Yearly'!$D$4/4,'New Lease Yearly'!$D$4/12)))^IF($E$17=1,A1091,A1092)))</f>
        <v>0</v>
      </c>
      <c r="F1092" s="55">
        <f t="shared" si="166"/>
        <v>0</v>
      </c>
      <c r="G1092" s="56"/>
      <c r="H1092" s="38">
        <f t="shared" si="172"/>
        <v>1076</v>
      </c>
      <c r="I1092" s="9" t="str">
        <f t="shared" si="167"/>
        <v>-</v>
      </c>
      <c r="J1092" s="47">
        <f>IF(H1092&gt;'New Lease Yearly'!$E$4,0,M1091)</f>
        <v>0</v>
      </c>
      <c r="K1092" s="47">
        <f>IF(IF('New Lease Yearly'!$H$4="Yearly",J1092*'New Lease Yearly'!$D$4,IF('New Lease Yearly'!$H$4="Quarterly",J1092*('New Lease Yearly'!$D$4/4),J1092*'New Lease Yearly'!$D$4/12))&gt;0,IF('New Lease Yearly'!$H$4="Yearly",J1092*'New Lease Yearly'!$D$4,IF('New Lease Yearly'!$H$4="Quarterly",J1092*('New Lease Yearly'!$D$4/4),J1092*'New Lease Yearly'!$D$4/12)),-L1092-J1092)</f>
        <v>0</v>
      </c>
      <c r="L1092" s="47">
        <f t="shared" si="168"/>
        <v>0</v>
      </c>
      <c r="M1092" s="47">
        <f t="shared" si="169"/>
        <v>0</v>
      </c>
      <c r="N1092" s="57"/>
      <c r="O1092" s="38">
        <v>237</v>
      </c>
      <c r="P1092" s="58">
        <f t="shared" si="173"/>
        <v>436467</v>
      </c>
      <c r="Q1092" s="47">
        <f t="shared" si="174"/>
        <v>0</v>
      </c>
      <c r="R1092" s="47">
        <f>IF(S1091&lt;1,0,-'New Lease Yearly'!$K$4/'New Lease Yearly'!$L$4)</f>
        <v>0</v>
      </c>
      <c r="S1092" s="47">
        <f t="shared" si="170"/>
        <v>0</v>
      </c>
      <c r="AE1092"/>
      <c r="AF1092" s="6"/>
    </row>
    <row r="1093" spans="1:32" x14ac:dyDescent="0.25">
      <c r="A1093" s="53">
        <f t="shared" si="171"/>
        <v>1077</v>
      </c>
      <c r="B1093" s="29">
        <f t="shared" si="165"/>
        <v>0</v>
      </c>
      <c r="C1093" s="9" t="str">
        <f>IF(D1093=0,"-",IF('New Lease Yearly'!$H$4="Yearly",EDATE(C1092,12),IF('New Lease Yearly'!$H$4="Quarterly",EDATE(C1092,3),EDATE(C1092,1))))</f>
        <v>-</v>
      </c>
      <c r="D1093" s="54">
        <f>IF(A1093&gt;'New Lease Yearly'!$E$4,0,'New Lease Yearly'!$G$4)*((1+$M$4)^(((((IF($H$4="Yearly",ROUNDDOWN(IF(A1093-($N$4)&lt;0,0,((A1093-($N$4)/(($N$4))))/($N$4)),0),IF($H$4="Monthly",ROUNDDOWN(IF(A1093-($N$4*12)&lt;0,0,((A1093-(12*$N$4)/((12*$N$4))))/($N$4*12)),0),ROUNDDOWN(IF(A1093-($N$4*4)&lt;0,0,((A1093-(4*$N$4)/((4*$N$4))))/($N$4*4)),0)))))))))+(IF(A1093=$E$4,$J$4,0))</f>
        <v>0</v>
      </c>
      <c r="E1093" s="49">
        <f>IF(D1093=0,0,1/((1+IF('New Lease Yearly'!$H$4="Yearly",'New Lease Yearly'!$D$4,IF('New Lease Yearly'!$H$4="Quarterly",'New Lease Yearly'!$D$4/4,'New Lease Yearly'!$D$4/12)))^IF($E$17=1,A1092,A1093)))</f>
        <v>0</v>
      </c>
      <c r="F1093" s="55">
        <f t="shared" si="166"/>
        <v>0</v>
      </c>
      <c r="G1093" s="56"/>
      <c r="H1093" s="38">
        <f t="shared" si="172"/>
        <v>1077</v>
      </c>
      <c r="I1093" s="9" t="str">
        <f t="shared" si="167"/>
        <v>-</v>
      </c>
      <c r="J1093" s="47">
        <f>IF(H1093&gt;'New Lease Yearly'!$E$4,0,M1092)</f>
        <v>0</v>
      </c>
      <c r="K1093" s="47">
        <f>IF(IF('New Lease Yearly'!$H$4="Yearly",J1093*'New Lease Yearly'!$D$4,IF('New Lease Yearly'!$H$4="Quarterly",J1093*('New Lease Yearly'!$D$4/4),J1093*'New Lease Yearly'!$D$4/12))&gt;0,IF('New Lease Yearly'!$H$4="Yearly",J1093*'New Lease Yearly'!$D$4,IF('New Lease Yearly'!$H$4="Quarterly",J1093*('New Lease Yearly'!$D$4/4),J1093*'New Lease Yearly'!$D$4/12)),-L1093-J1093)</f>
        <v>0</v>
      </c>
      <c r="L1093" s="47">
        <f t="shared" si="168"/>
        <v>0</v>
      </c>
      <c r="M1093" s="47">
        <f t="shared" si="169"/>
        <v>0</v>
      </c>
      <c r="N1093" s="57"/>
      <c r="O1093" s="38">
        <v>237</v>
      </c>
      <c r="P1093" s="58">
        <f t="shared" si="173"/>
        <v>436832</v>
      </c>
      <c r="Q1093" s="47">
        <f t="shared" si="174"/>
        <v>0</v>
      </c>
      <c r="R1093" s="47">
        <f>IF(S1092&lt;1,0,-'New Lease Yearly'!$K$4/'New Lease Yearly'!$L$4)</f>
        <v>0</v>
      </c>
      <c r="S1093" s="47">
        <f t="shared" si="170"/>
        <v>0</v>
      </c>
      <c r="AE1093"/>
      <c r="AF1093" s="6"/>
    </row>
    <row r="1094" spans="1:32" x14ac:dyDescent="0.25">
      <c r="A1094" s="53">
        <f t="shared" si="171"/>
        <v>1078</v>
      </c>
      <c r="B1094" s="29">
        <f t="shared" si="165"/>
        <v>0</v>
      </c>
      <c r="C1094" s="9" t="str">
        <f>IF(D1094=0,"-",IF('New Lease Yearly'!$H$4="Yearly",EDATE(C1093,12),IF('New Lease Yearly'!$H$4="Quarterly",EDATE(C1093,3),EDATE(C1093,1))))</f>
        <v>-</v>
      </c>
      <c r="D1094" s="54">
        <f>IF(A1094&gt;'New Lease Yearly'!$E$4,0,'New Lease Yearly'!$G$4)*((1+$M$4)^(((((IF($H$4="Yearly",ROUNDDOWN(IF(A1094-($N$4)&lt;0,0,((A1094-($N$4)/(($N$4))))/($N$4)),0),IF($H$4="Monthly",ROUNDDOWN(IF(A1094-($N$4*12)&lt;0,0,((A1094-(12*$N$4)/((12*$N$4))))/($N$4*12)),0),ROUNDDOWN(IF(A1094-($N$4*4)&lt;0,0,((A1094-(4*$N$4)/((4*$N$4))))/($N$4*4)),0)))))))))+(IF(A1094=$E$4,$J$4,0))</f>
        <v>0</v>
      </c>
      <c r="E1094" s="49">
        <f>IF(D1094=0,0,1/((1+IF('New Lease Yearly'!$H$4="Yearly",'New Lease Yearly'!$D$4,IF('New Lease Yearly'!$H$4="Quarterly",'New Lease Yearly'!$D$4/4,'New Lease Yearly'!$D$4/12)))^IF($E$17=1,A1093,A1094)))</f>
        <v>0</v>
      </c>
      <c r="F1094" s="55">
        <f t="shared" si="166"/>
        <v>0</v>
      </c>
      <c r="G1094" s="56"/>
      <c r="H1094" s="38">
        <f t="shared" si="172"/>
        <v>1078</v>
      </c>
      <c r="I1094" s="9" t="str">
        <f t="shared" si="167"/>
        <v>-</v>
      </c>
      <c r="J1094" s="47">
        <f>IF(H1094&gt;'New Lease Yearly'!$E$4,0,M1093)</f>
        <v>0</v>
      </c>
      <c r="K1094" s="47">
        <f>IF(IF('New Lease Yearly'!$H$4="Yearly",J1094*'New Lease Yearly'!$D$4,IF('New Lease Yearly'!$H$4="Quarterly",J1094*('New Lease Yearly'!$D$4/4),J1094*'New Lease Yearly'!$D$4/12))&gt;0,IF('New Lease Yearly'!$H$4="Yearly",J1094*'New Lease Yearly'!$D$4,IF('New Lease Yearly'!$H$4="Quarterly",J1094*('New Lease Yearly'!$D$4/4),J1094*'New Lease Yearly'!$D$4/12)),-L1094-J1094)</f>
        <v>0</v>
      </c>
      <c r="L1094" s="47">
        <f t="shared" si="168"/>
        <v>0</v>
      </c>
      <c r="M1094" s="47">
        <f t="shared" si="169"/>
        <v>0</v>
      </c>
      <c r="N1094" s="57"/>
      <c r="O1094" s="38">
        <v>237</v>
      </c>
      <c r="P1094" s="58">
        <f t="shared" si="173"/>
        <v>437198</v>
      </c>
      <c r="Q1094" s="47">
        <f t="shared" si="174"/>
        <v>0</v>
      </c>
      <c r="R1094" s="47">
        <f>IF(S1093&lt;1,0,-'New Lease Yearly'!$K$4/'New Lease Yearly'!$L$4)</f>
        <v>0</v>
      </c>
      <c r="S1094" s="47">
        <f t="shared" si="170"/>
        <v>0</v>
      </c>
      <c r="AE1094"/>
      <c r="AF1094" s="6"/>
    </row>
    <row r="1095" spans="1:32" x14ac:dyDescent="0.25">
      <c r="A1095" s="53">
        <f t="shared" si="171"/>
        <v>1079</v>
      </c>
      <c r="B1095" s="29">
        <f t="shared" si="165"/>
        <v>0</v>
      </c>
      <c r="C1095" s="9" t="str">
        <f>IF(D1095=0,"-",IF('New Lease Yearly'!$H$4="Yearly",EDATE(C1094,12),IF('New Lease Yearly'!$H$4="Quarterly",EDATE(C1094,3),EDATE(C1094,1))))</f>
        <v>-</v>
      </c>
      <c r="D1095" s="54">
        <f>IF(A1095&gt;'New Lease Yearly'!$E$4,0,'New Lease Yearly'!$G$4)*((1+$M$4)^(((((IF($H$4="Yearly",ROUNDDOWN(IF(A1095-($N$4)&lt;0,0,((A1095-($N$4)/(($N$4))))/($N$4)),0),IF($H$4="Monthly",ROUNDDOWN(IF(A1095-($N$4*12)&lt;0,0,((A1095-(12*$N$4)/((12*$N$4))))/($N$4*12)),0),ROUNDDOWN(IF(A1095-($N$4*4)&lt;0,0,((A1095-(4*$N$4)/((4*$N$4))))/($N$4*4)),0)))))))))+(IF(A1095=$E$4,$J$4,0))</f>
        <v>0</v>
      </c>
      <c r="E1095" s="49">
        <f>IF(D1095=0,0,1/((1+IF('New Lease Yearly'!$H$4="Yearly",'New Lease Yearly'!$D$4,IF('New Lease Yearly'!$H$4="Quarterly",'New Lease Yearly'!$D$4/4,'New Lease Yearly'!$D$4/12)))^IF($E$17=1,A1094,A1095)))</f>
        <v>0</v>
      </c>
      <c r="F1095" s="55">
        <f t="shared" si="166"/>
        <v>0</v>
      </c>
      <c r="G1095" s="56"/>
      <c r="H1095" s="38">
        <f t="shared" si="172"/>
        <v>1079</v>
      </c>
      <c r="I1095" s="9" t="str">
        <f t="shared" si="167"/>
        <v>-</v>
      </c>
      <c r="J1095" s="47">
        <f>IF(H1095&gt;'New Lease Yearly'!$E$4,0,M1094)</f>
        <v>0</v>
      </c>
      <c r="K1095" s="47">
        <f>IF(IF('New Lease Yearly'!$H$4="Yearly",J1095*'New Lease Yearly'!$D$4,IF('New Lease Yearly'!$H$4="Quarterly",J1095*('New Lease Yearly'!$D$4/4),J1095*'New Lease Yearly'!$D$4/12))&gt;0,IF('New Lease Yearly'!$H$4="Yearly",J1095*'New Lease Yearly'!$D$4,IF('New Lease Yearly'!$H$4="Quarterly",J1095*('New Lease Yearly'!$D$4/4),J1095*'New Lease Yearly'!$D$4/12)),-L1095-J1095)</f>
        <v>0</v>
      </c>
      <c r="L1095" s="47">
        <f t="shared" si="168"/>
        <v>0</v>
      </c>
      <c r="M1095" s="47">
        <f t="shared" si="169"/>
        <v>0</v>
      </c>
      <c r="N1095" s="57"/>
      <c r="O1095" s="38">
        <v>237</v>
      </c>
      <c r="P1095" s="58">
        <f t="shared" si="173"/>
        <v>437563</v>
      </c>
      <c r="Q1095" s="47">
        <f t="shared" si="174"/>
        <v>0</v>
      </c>
      <c r="R1095" s="47">
        <f>IF(S1094&lt;1,0,-'New Lease Yearly'!$K$4/'New Lease Yearly'!$L$4)</f>
        <v>0</v>
      </c>
      <c r="S1095" s="47">
        <f t="shared" si="170"/>
        <v>0</v>
      </c>
      <c r="AE1095"/>
      <c r="AF1095" s="6"/>
    </row>
    <row r="1096" spans="1:32" x14ac:dyDescent="0.25">
      <c r="A1096" s="53">
        <f t="shared" si="171"/>
        <v>1080</v>
      </c>
      <c r="B1096" s="29">
        <f t="shared" si="165"/>
        <v>0</v>
      </c>
      <c r="C1096" s="9" t="str">
        <f>IF(D1096=0,"-",IF('New Lease Yearly'!$H$4="Yearly",EDATE(C1095,12),IF('New Lease Yearly'!$H$4="Quarterly",EDATE(C1095,3),EDATE(C1095,1))))</f>
        <v>-</v>
      </c>
      <c r="D1096" s="54">
        <f>IF(A1096&gt;'New Lease Yearly'!$E$4,0,'New Lease Yearly'!$G$4)*((1+$M$4)^(((((IF($H$4="Yearly",ROUNDDOWN(IF(A1096-($N$4)&lt;0,0,((A1096-($N$4)/(($N$4))))/($N$4)),0),IF($H$4="Monthly",ROUNDDOWN(IF(A1096-($N$4*12)&lt;0,0,((A1096-(12*$N$4)/((12*$N$4))))/($N$4*12)),0),ROUNDDOWN(IF(A1096-($N$4*4)&lt;0,0,((A1096-(4*$N$4)/((4*$N$4))))/($N$4*4)),0)))))))))+(IF(A1096=$E$4,$J$4,0))</f>
        <v>0</v>
      </c>
      <c r="E1096" s="49">
        <f>IF(D1096=0,0,1/((1+IF('New Lease Yearly'!$H$4="Yearly",'New Lease Yearly'!$D$4,IF('New Lease Yearly'!$H$4="Quarterly",'New Lease Yearly'!$D$4/4,'New Lease Yearly'!$D$4/12)))^IF($E$17=1,A1095,A1096)))</f>
        <v>0</v>
      </c>
      <c r="F1096" s="55">
        <f t="shared" si="166"/>
        <v>0</v>
      </c>
      <c r="G1096" s="56"/>
      <c r="H1096" s="38">
        <f t="shared" si="172"/>
        <v>1080</v>
      </c>
      <c r="I1096" s="9" t="str">
        <f t="shared" si="167"/>
        <v>-</v>
      </c>
      <c r="J1096" s="47">
        <f>IF(H1096&gt;'New Lease Yearly'!$E$4,0,M1095)</f>
        <v>0</v>
      </c>
      <c r="K1096" s="47">
        <f>IF(IF('New Lease Yearly'!$H$4="Yearly",J1096*'New Lease Yearly'!$D$4,IF('New Lease Yearly'!$H$4="Quarterly",J1096*('New Lease Yearly'!$D$4/4),J1096*'New Lease Yearly'!$D$4/12))&gt;0,IF('New Lease Yearly'!$H$4="Yearly",J1096*'New Lease Yearly'!$D$4,IF('New Lease Yearly'!$H$4="Quarterly",J1096*('New Lease Yearly'!$D$4/4),J1096*'New Lease Yearly'!$D$4/12)),-L1096-J1096)</f>
        <v>0</v>
      </c>
      <c r="L1096" s="47">
        <f t="shared" si="168"/>
        <v>0</v>
      </c>
      <c r="M1096" s="47">
        <f t="shared" si="169"/>
        <v>0</v>
      </c>
      <c r="N1096" s="57"/>
      <c r="O1096" s="38">
        <v>237</v>
      </c>
      <c r="P1096" s="58">
        <f t="shared" si="173"/>
        <v>437928</v>
      </c>
      <c r="Q1096" s="47">
        <f t="shared" si="174"/>
        <v>0</v>
      </c>
      <c r="R1096" s="47">
        <f>IF(S1095&lt;1,0,-'New Lease Yearly'!$K$4/'New Lease Yearly'!$L$4)</f>
        <v>0</v>
      </c>
      <c r="S1096" s="47">
        <f t="shared" si="170"/>
        <v>0</v>
      </c>
      <c r="AE1096"/>
      <c r="AF1096" s="6"/>
    </row>
    <row r="1097" spans="1:32" x14ac:dyDescent="0.25">
      <c r="A1097" s="53">
        <f t="shared" si="171"/>
        <v>1081</v>
      </c>
      <c r="B1097" s="29">
        <f t="shared" si="165"/>
        <v>0</v>
      </c>
      <c r="C1097" s="9" t="str">
        <f>IF(D1097=0,"-",IF('New Lease Yearly'!$H$4="Yearly",EDATE(C1096,12),IF('New Lease Yearly'!$H$4="Quarterly",EDATE(C1096,3),EDATE(C1096,1))))</f>
        <v>-</v>
      </c>
      <c r="D1097" s="54">
        <f>IF(A1097&gt;'New Lease Yearly'!$E$4,0,'New Lease Yearly'!$G$4)*((1+$M$4)^(((((IF($H$4="Yearly",ROUNDDOWN(IF(A1097-($N$4)&lt;0,0,((A1097-($N$4)/(($N$4))))/($N$4)),0),IF($H$4="Monthly",ROUNDDOWN(IF(A1097-($N$4*12)&lt;0,0,((A1097-(12*$N$4)/((12*$N$4))))/($N$4*12)),0),ROUNDDOWN(IF(A1097-($N$4*4)&lt;0,0,((A1097-(4*$N$4)/((4*$N$4))))/($N$4*4)),0)))))))))+(IF(A1097=$E$4,$J$4,0))</f>
        <v>0</v>
      </c>
      <c r="E1097" s="49">
        <f>IF(D1097=0,0,1/((1+IF('New Lease Yearly'!$H$4="Yearly",'New Lease Yearly'!$D$4,IF('New Lease Yearly'!$H$4="Quarterly",'New Lease Yearly'!$D$4/4,'New Lease Yearly'!$D$4/12)))^IF($E$17=1,A1096,A1097)))</f>
        <v>0</v>
      </c>
      <c r="F1097" s="55">
        <f t="shared" si="166"/>
        <v>0</v>
      </c>
      <c r="G1097" s="56"/>
      <c r="H1097" s="38">
        <f t="shared" si="172"/>
        <v>1081</v>
      </c>
      <c r="I1097" s="9" t="str">
        <f t="shared" si="167"/>
        <v>-</v>
      </c>
      <c r="J1097" s="47">
        <f>IF(H1097&gt;'New Lease Yearly'!$E$4,0,M1096)</f>
        <v>0</v>
      </c>
      <c r="K1097" s="47">
        <f>IF(IF('New Lease Yearly'!$H$4="Yearly",J1097*'New Lease Yearly'!$D$4,IF('New Lease Yearly'!$H$4="Quarterly",J1097*('New Lease Yearly'!$D$4/4),J1097*'New Lease Yearly'!$D$4/12))&gt;0,IF('New Lease Yearly'!$H$4="Yearly",J1097*'New Lease Yearly'!$D$4,IF('New Lease Yearly'!$H$4="Quarterly",J1097*('New Lease Yearly'!$D$4/4),J1097*'New Lease Yearly'!$D$4/12)),-L1097-J1097)</f>
        <v>0</v>
      </c>
      <c r="L1097" s="47">
        <f t="shared" si="168"/>
        <v>0</v>
      </c>
      <c r="M1097" s="47">
        <f t="shared" si="169"/>
        <v>0</v>
      </c>
      <c r="N1097" s="57"/>
      <c r="O1097" s="38">
        <v>237</v>
      </c>
      <c r="P1097" s="58">
        <f t="shared" si="173"/>
        <v>438293</v>
      </c>
      <c r="Q1097" s="47">
        <f t="shared" si="174"/>
        <v>0</v>
      </c>
      <c r="R1097" s="47">
        <f>IF(S1096&lt;1,0,-'New Lease Yearly'!$K$4/'New Lease Yearly'!$L$4)</f>
        <v>0</v>
      </c>
      <c r="S1097" s="47">
        <f t="shared" si="170"/>
        <v>0</v>
      </c>
      <c r="AE1097"/>
      <c r="AF1097" s="6"/>
    </row>
    <row r="1098" spans="1:32" x14ac:dyDescent="0.25">
      <c r="A1098" s="53">
        <f t="shared" si="171"/>
        <v>1082</v>
      </c>
      <c r="B1098" s="29">
        <f t="shared" si="165"/>
        <v>0</v>
      </c>
      <c r="C1098" s="9" t="str">
        <f>IF(D1098=0,"-",IF('New Lease Yearly'!$H$4="Yearly",EDATE(C1097,12),IF('New Lease Yearly'!$H$4="Quarterly",EDATE(C1097,3),EDATE(C1097,1))))</f>
        <v>-</v>
      </c>
      <c r="D1098" s="54">
        <f>IF(A1098&gt;'New Lease Yearly'!$E$4,0,'New Lease Yearly'!$G$4)*((1+$M$4)^(((((IF($H$4="Yearly",ROUNDDOWN(IF(A1098-($N$4)&lt;0,0,((A1098-($N$4)/(($N$4))))/($N$4)),0),IF($H$4="Monthly",ROUNDDOWN(IF(A1098-($N$4*12)&lt;0,0,((A1098-(12*$N$4)/((12*$N$4))))/($N$4*12)),0),ROUNDDOWN(IF(A1098-($N$4*4)&lt;0,0,((A1098-(4*$N$4)/((4*$N$4))))/($N$4*4)),0)))))))))+(IF(A1098=$E$4,$J$4,0))</f>
        <v>0</v>
      </c>
      <c r="E1098" s="49">
        <f>IF(D1098=0,0,1/((1+IF('New Lease Yearly'!$H$4="Yearly",'New Lease Yearly'!$D$4,IF('New Lease Yearly'!$H$4="Quarterly",'New Lease Yearly'!$D$4/4,'New Lease Yearly'!$D$4/12)))^IF($E$17=1,A1097,A1098)))</f>
        <v>0</v>
      </c>
      <c r="F1098" s="55">
        <f t="shared" si="166"/>
        <v>0</v>
      </c>
      <c r="G1098" s="56"/>
      <c r="H1098" s="38">
        <f t="shared" si="172"/>
        <v>1082</v>
      </c>
      <c r="I1098" s="9" t="str">
        <f t="shared" si="167"/>
        <v>-</v>
      </c>
      <c r="J1098" s="47">
        <f>IF(H1098&gt;'New Lease Yearly'!$E$4,0,M1097)</f>
        <v>0</v>
      </c>
      <c r="K1098" s="47">
        <f>IF(IF('New Lease Yearly'!$H$4="Yearly",J1098*'New Lease Yearly'!$D$4,IF('New Lease Yearly'!$H$4="Quarterly",J1098*('New Lease Yearly'!$D$4/4),J1098*'New Lease Yearly'!$D$4/12))&gt;0,IF('New Lease Yearly'!$H$4="Yearly",J1098*'New Lease Yearly'!$D$4,IF('New Lease Yearly'!$H$4="Quarterly",J1098*('New Lease Yearly'!$D$4/4),J1098*'New Lease Yearly'!$D$4/12)),-L1098-J1098)</f>
        <v>0</v>
      </c>
      <c r="L1098" s="47">
        <f t="shared" si="168"/>
        <v>0</v>
      </c>
      <c r="M1098" s="47">
        <f t="shared" si="169"/>
        <v>0</v>
      </c>
      <c r="N1098" s="57"/>
      <c r="O1098" s="38">
        <v>237</v>
      </c>
      <c r="P1098" s="58">
        <f t="shared" si="173"/>
        <v>438658</v>
      </c>
      <c r="Q1098" s="47">
        <f t="shared" si="174"/>
        <v>0</v>
      </c>
      <c r="R1098" s="47">
        <f>IF(S1097&lt;1,0,-'New Lease Yearly'!$K$4/'New Lease Yearly'!$L$4)</f>
        <v>0</v>
      </c>
      <c r="S1098" s="47">
        <f t="shared" si="170"/>
        <v>0</v>
      </c>
      <c r="AE1098"/>
      <c r="AF1098" s="6"/>
    </row>
    <row r="1099" spans="1:32" x14ac:dyDescent="0.25">
      <c r="A1099" s="53">
        <f t="shared" si="171"/>
        <v>1083</v>
      </c>
      <c r="B1099" s="29">
        <f t="shared" si="165"/>
        <v>0</v>
      </c>
      <c r="C1099" s="9" t="str">
        <f>IF(D1099=0,"-",IF('New Lease Yearly'!$H$4="Yearly",EDATE(C1098,12),IF('New Lease Yearly'!$H$4="Quarterly",EDATE(C1098,3),EDATE(C1098,1))))</f>
        <v>-</v>
      </c>
      <c r="D1099" s="54">
        <f>IF(A1099&gt;'New Lease Yearly'!$E$4,0,'New Lease Yearly'!$G$4)*((1+$M$4)^(((((IF($H$4="Yearly",ROUNDDOWN(IF(A1099-($N$4)&lt;0,0,((A1099-($N$4)/(($N$4))))/($N$4)),0),IF($H$4="Monthly",ROUNDDOWN(IF(A1099-($N$4*12)&lt;0,0,((A1099-(12*$N$4)/((12*$N$4))))/($N$4*12)),0),ROUNDDOWN(IF(A1099-($N$4*4)&lt;0,0,((A1099-(4*$N$4)/((4*$N$4))))/($N$4*4)),0)))))))))+(IF(A1099=$E$4,$J$4,0))</f>
        <v>0</v>
      </c>
      <c r="E1099" s="49">
        <f>IF(D1099=0,0,1/((1+IF('New Lease Yearly'!$H$4="Yearly",'New Lease Yearly'!$D$4,IF('New Lease Yearly'!$H$4="Quarterly",'New Lease Yearly'!$D$4/4,'New Lease Yearly'!$D$4/12)))^IF($E$17=1,A1098,A1099)))</f>
        <v>0</v>
      </c>
      <c r="F1099" s="55">
        <f t="shared" si="166"/>
        <v>0</v>
      </c>
      <c r="G1099" s="56"/>
      <c r="H1099" s="38">
        <f t="shared" si="172"/>
        <v>1083</v>
      </c>
      <c r="I1099" s="9" t="str">
        <f t="shared" si="167"/>
        <v>-</v>
      </c>
      <c r="J1099" s="47">
        <f>IF(H1099&gt;'New Lease Yearly'!$E$4,0,M1098)</f>
        <v>0</v>
      </c>
      <c r="K1099" s="47">
        <f>IF(IF('New Lease Yearly'!$H$4="Yearly",J1099*'New Lease Yearly'!$D$4,IF('New Lease Yearly'!$H$4="Quarterly",J1099*('New Lease Yearly'!$D$4/4),J1099*'New Lease Yearly'!$D$4/12))&gt;0,IF('New Lease Yearly'!$H$4="Yearly",J1099*'New Lease Yearly'!$D$4,IF('New Lease Yearly'!$H$4="Quarterly",J1099*('New Lease Yearly'!$D$4/4),J1099*'New Lease Yearly'!$D$4/12)),-L1099-J1099)</f>
        <v>0</v>
      </c>
      <c r="L1099" s="47">
        <f t="shared" si="168"/>
        <v>0</v>
      </c>
      <c r="M1099" s="47">
        <f t="shared" si="169"/>
        <v>0</v>
      </c>
      <c r="N1099" s="57"/>
      <c r="O1099" s="38">
        <v>237</v>
      </c>
      <c r="P1099" s="58">
        <f t="shared" si="173"/>
        <v>439023</v>
      </c>
      <c r="Q1099" s="47">
        <f t="shared" si="174"/>
        <v>0</v>
      </c>
      <c r="R1099" s="47">
        <f>IF(S1098&lt;1,0,-'New Lease Yearly'!$K$4/'New Lease Yearly'!$L$4)</f>
        <v>0</v>
      </c>
      <c r="S1099" s="47">
        <f t="shared" si="170"/>
        <v>0</v>
      </c>
      <c r="AE1099"/>
      <c r="AF1099" s="6"/>
    </row>
    <row r="1100" spans="1:32" x14ac:dyDescent="0.25">
      <c r="A1100" s="53">
        <f t="shared" si="171"/>
        <v>1084</v>
      </c>
      <c r="B1100" s="29">
        <f t="shared" si="165"/>
        <v>0</v>
      </c>
      <c r="C1100" s="9" t="str">
        <f>IF(D1100=0,"-",IF('New Lease Yearly'!$H$4="Yearly",EDATE(C1099,12),IF('New Lease Yearly'!$H$4="Quarterly",EDATE(C1099,3),EDATE(C1099,1))))</f>
        <v>-</v>
      </c>
      <c r="D1100" s="54">
        <f>IF(A1100&gt;'New Lease Yearly'!$E$4,0,'New Lease Yearly'!$G$4)*((1+$M$4)^(((((IF($H$4="Yearly",ROUNDDOWN(IF(A1100-($N$4)&lt;0,0,((A1100-($N$4)/(($N$4))))/($N$4)),0),IF($H$4="Monthly",ROUNDDOWN(IF(A1100-($N$4*12)&lt;0,0,((A1100-(12*$N$4)/((12*$N$4))))/($N$4*12)),0),ROUNDDOWN(IF(A1100-($N$4*4)&lt;0,0,((A1100-(4*$N$4)/((4*$N$4))))/($N$4*4)),0)))))))))+(IF(A1100=$E$4,$J$4,0))</f>
        <v>0</v>
      </c>
      <c r="E1100" s="49">
        <f>IF(D1100=0,0,1/((1+IF('New Lease Yearly'!$H$4="Yearly",'New Lease Yearly'!$D$4,IF('New Lease Yearly'!$H$4="Quarterly",'New Lease Yearly'!$D$4/4,'New Lease Yearly'!$D$4/12)))^IF($E$17=1,A1099,A1100)))</f>
        <v>0</v>
      </c>
      <c r="F1100" s="55">
        <f t="shared" si="166"/>
        <v>0</v>
      </c>
      <c r="G1100" s="56"/>
      <c r="H1100" s="38">
        <f t="shared" si="172"/>
        <v>1084</v>
      </c>
      <c r="I1100" s="9" t="str">
        <f t="shared" si="167"/>
        <v>-</v>
      </c>
      <c r="J1100" s="47">
        <f>IF(H1100&gt;'New Lease Yearly'!$E$4,0,M1099)</f>
        <v>0</v>
      </c>
      <c r="K1100" s="47">
        <f>IF(IF('New Lease Yearly'!$H$4="Yearly",J1100*'New Lease Yearly'!$D$4,IF('New Lease Yearly'!$H$4="Quarterly",J1100*('New Lease Yearly'!$D$4/4),J1100*'New Lease Yearly'!$D$4/12))&gt;0,IF('New Lease Yearly'!$H$4="Yearly",J1100*'New Lease Yearly'!$D$4,IF('New Lease Yearly'!$H$4="Quarterly",J1100*('New Lease Yearly'!$D$4/4),J1100*'New Lease Yearly'!$D$4/12)),-L1100-J1100)</f>
        <v>0</v>
      </c>
      <c r="L1100" s="47">
        <f t="shared" si="168"/>
        <v>0</v>
      </c>
      <c r="M1100" s="47">
        <f t="shared" si="169"/>
        <v>0</v>
      </c>
      <c r="N1100" s="57"/>
      <c r="O1100" s="38">
        <v>237</v>
      </c>
      <c r="P1100" s="58">
        <f t="shared" si="173"/>
        <v>439388</v>
      </c>
      <c r="Q1100" s="47">
        <f t="shared" si="174"/>
        <v>0</v>
      </c>
      <c r="R1100" s="47">
        <f>IF(S1099&lt;1,0,-'New Lease Yearly'!$K$4/'New Lease Yearly'!$L$4)</f>
        <v>0</v>
      </c>
      <c r="S1100" s="47">
        <f t="shared" si="170"/>
        <v>0</v>
      </c>
      <c r="AE1100"/>
      <c r="AF1100" s="6"/>
    </row>
    <row r="1101" spans="1:32" x14ac:dyDescent="0.25">
      <c r="A1101" s="53">
        <f t="shared" si="171"/>
        <v>1085</v>
      </c>
      <c r="B1101" s="29">
        <f t="shared" si="165"/>
        <v>0</v>
      </c>
      <c r="C1101" s="9" t="str">
        <f>IF(D1101=0,"-",IF('New Lease Yearly'!$H$4="Yearly",EDATE(C1100,12),IF('New Lease Yearly'!$H$4="Quarterly",EDATE(C1100,3),EDATE(C1100,1))))</f>
        <v>-</v>
      </c>
      <c r="D1101" s="54">
        <f>IF(A1101&gt;'New Lease Yearly'!$E$4,0,'New Lease Yearly'!$G$4)*((1+$M$4)^(((((IF($H$4="Yearly",ROUNDDOWN(IF(A1101-($N$4)&lt;0,0,((A1101-($N$4)/(($N$4))))/($N$4)),0),IF($H$4="Monthly",ROUNDDOWN(IF(A1101-($N$4*12)&lt;0,0,((A1101-(12*$N$4)/((12*$N$4))))/($N$4*12)),0),ROUNDDOWN(IF(A1101-($N$4*4)&lt;0,0,((A1101-(4*$N$4)/((4*$N$4))))/($N$4*4)),0)))))))))+(IF(A1101=$E$4,$J$4,0))</f>
        <v>0</v>
      </c>
      <c r="E1101" s="49">
        <f>IF(D1101=0,0,1/((1+IF('New Lease Yearly'!$H$4="Yearly",'New Lease Yearly'!$D$4,IF('New Lease Yearly'!$H$4="Quarterly",'New Lease Yearly'!$D$4/4,'New Lease Yearly'!$D$4/12)))^IF($E$17=1,A1100,A1101)))</f>
        <v>0</v>
      </c>
      <c r="F1101" s="55">
        <f t="shared" si="166"/>
        <v>0</v>
      </c>
      <c r="G1101" s="56"/>
      <c r="H1101" s="38">
        <f t="shared" si="172"/>
        <v>1085</v>
      </c>
      <c r="I1101" s="9" t="str">
        <f t="shared" si="167"/>
        <v>-</v>
      </c>
      <c r="J1101" s="47">
        <f>IF(H1101&gt;'New Lease Yearly'!$E$4,0,M1100)</f>
        <v>0</v>
      </c>
      <c r="K1101" s="47">
        <f>IF(IF('New Lease Yearly'!$H$4="Yearly",J1101*'New Lease Yearly'!$D$4,IF('New Lease Yearly'!$H$4="Quarterly",J1101*('New Lease Yearly'!$D$4/4),J1101*'New Lease Yearly'!$D$4/12))&gt;0,IF('New Lease Yearly'!$H$4="Yearly",J1101*'New Lease Yearly'!$D$4,IF('New Lease Yearly'!$H$4="Quarterly",J1101*('New Lease Yearly'!$D$4/4),J1101*'New Lease Yearly'!$D$4/12)),-L1101-J1101)</f>
        <v>0</v>
      </c>
      <c r="L1101" s="47">
        <f t="shared" si="168"/>
        <v>0</v>
      </c>
      <c r="M1101" s="47">
        <f t="shared" si="169"/>
        <v>0</v>
      </c>
      <c r="N1101" s="57"/>
      <c r="O1101" s="38">
        <v>237</v>
      </c>
      <c r="P1101" s="58">
        <f t="shared" si="173"/>
        <v>439753</v>
      </c>
      <c r="Q1101" s="47">
        <f t="shared" si="174"/>
        <v>0</v>
      </c>
      <c r="R1101" s="47">
        <f>IF(S1100&lt;1,0,-'New Lease Yearly'!$K$4/'New Lease Yearly'!$L$4)</f>
        <v>0</v>
      </c>
      <c r="S1101" s="47">
        <f t="shared" si="170"/>
        <v>0</v>
      </c>
      <c r="AE1101"/>
      <c r="AF1101" s="6"/>
    </row>
    <row r="1102" spans="1:32" x14ac:dyDescent="0.25">
      <c r="A1102" s="53">
        <f t="shared" si="171"/>
        <v>1086</v>
      </c>
      <c r="B1102" s="29">
        <f t="shared" si="165"/>
        <v>0</v>
      </c>
      <c r="C1102" s="9" t="str">
        <f>IF(D1102=0,"-",IF('New Lease Yearly'!$H$4="Yearly",EDATE(C1101,12),IF('New Lease Yearly'!$H$4="Quarterly",EDATE(C1101,3),EDATE(C1101,1))))</f>
        <v>-</v>
      </c>
      <c r="D1102" s="54">
        <f>IF(A1102&gt;'New Lease Yearly'!$E$4,0,'New Lease Yearly'!$G$4)*((1+$M$4)^(((((IF($H$4="Yearly",ROUNDDOWN(IF(A1102-($N$4)&lt;0,0,((A1102-($N$4)/(($N$4))))/($N$4)),0),IF($H$4="Monthly",ROUNDDOWN(IF(A1102-($N$4*12)&lt;0,0,((A1102-(12*$N$4)/((12*$N$4))))/($N$4*12)),0),ROUNDDOWN(IF(A1102-($N$4*4)&lt;0,0,((A1102-(4*$N$4)/((4*$N$4))))/($N$4*4)),0)))))))))+(IF(A1102=$E$4,$J$4,0))</f>
        <v>0</v>
      </c>
      <c r="E1102" s="49">
        <f>IF(D1102=0,0,1/((1+IF('New Lease Yearly'!$H$4="Yearly",'New Lease Yearly'!$D$4,IF('New Lease Yearly'!$H$4="Quarterly",'New Lease Yearly'!$D$4/4,'New Lease Yearly'!$D$4/12)))^IF($E$17=1,A1101,A1102)))</f>
        <v>0</v>
      </c>
      <c r="F1102" s="55">
        <f t="shared" si="166"/>
        <v>0</v>
      </c>
      <c r="G1102" s="56"/>
      <c r="H1102" s="38">
        <f t="shared" si="172"/>
        <v>1086</v>
      </c>
      <c r="I1102" s="9" t="str">
        <f t="shared" si="167"/>
        <v>-</v>
      </c>
      <c r="J1102" s="47">
        <f>IF(H1102&gt;'New Lease Yearly'!$E$4,0,M1101)</f>
        <v>0</v>
      </c>
      <c r="K1102" s="47">
        <f>IF(IF('New Lease Yearly'!$H$4="Yearly",J1102*'New Lease Yearly'!$D$4,IF('New Lease Yearly'!$H$4="Quarterly",J1102*('New Lease Yearly'!$D$4/4),J1102*'New Lease Yearly'!$D$4/12))&gt;0,IF('New Lease Yearly'!$H$4="Yearly",J1102*'New Lease Yearly'!$D$4,IF('New Lease Yearly'!$H$4="Quarterly",J1102*('New Lease Yearly'!$D$4/4),J1102*'New Lease Yearly'!$D$4/12)),-L1102-J1102)</f>
        <v>0</v>
      </c>
      <c r="L1102" s="47">
        <f t="shared" si="168"/>
        <v>0</v>
      </c>
      <c r="M1102" s="47">
        <f t="shared" si="169"/>
        <v>0</v>
      </c>
      <c r="N1102" s="57"/>
      <c r="O1102" s="38">
        <v>237</v>
      </c>
      <c r="P1102" s="58">
        <f t="shared" si="173"/>
        <v>440119</v>
      </c>
      <c r="Q1102" s="47">
        <f t="shared" si="174"/>
        <v>0</v>
      </c>
      <c r="R1102" s="47">
        <f>IF(S1101&lt;1,0,-'New Lease Yearly'!$K$4/'New Lease Yearly'!$L$4)</f>
        <v>0</v>
      </c>
      <c r="S1102" s="47">
        <f t="shared" si="170"/>
        <v>0</v>
      </c>
      <c r="AE1102"/>
      <c r="AF1102" s="6"/>
    </row>
    <row r="1103" spans="1:32" x14ac:dyDescent="0.25">
      <c r="A1103" s="53">
        <f t="shared" si="171"/>
        <v>1087</v>
      </c>
      <c r="B1103" s="29">
        <f t="shared" si="165"/>
        <v>0</v>
      </c>
      <c r="C1103" s="9" t="str">
        <f>IF(D1103=0,"-",IF('New Lease Yearly'!$H$4="Yearly",EDATE(C1102,12),IF('New Lease Yearly'!$H$4="Quarterly",EDATE(C1102,3),EDATE(C1102,1))))</f>
        <v>-</v>
      </c>
      <c r="D1103" s="54">
        <f>IF(A1103&gt;'New Lease Yearly'!$E$4,0,'New Lease Yearly'!$G$4)*((1+$M$4)^(((((IF($H$4="Yearly",ROUNDDOWN(IF(A1103-($N$4)&lt;0,0,((A1103-($N$4)/(($N$4))))/($N$4)),0),IF($H$4="Monthly",ROUNDDOWN(IF(A1103-($N$4*12)&lt;0,0,((A1103-(12*$N$4)/((12*$N$4))))/($N$4*12)),0),ROUNDDOWN(IF(A1103-($N$4*4)&lt;0,0,((A1103-(4*$N$4)/((4*$N$4))))/($N$4*4)),0)))))))))+(IF(A1103=$E$4,$J$4,0))</f>
        <v>0</v>
      </c>
      <c r="E1103" s="49">
        <f>IF(D1103=0,0,1/((1+IF('New Lease Yearly'!$H$4="Yearly",'New Lease Yearly'!$D$4,IF('New Lease Yearly'!$H$4="Quarterly",'New Lease Yearly'!$D$4/4,'New Lease Yearly'!$D$4/12)))^IF($E$17=1,A1102,A1103)))</f>
        <v>0</v>
      </c>
      <c r="F1103" s="55">
        <f t="shared" si="166"/>
        <v>0</v>
      </c>
      <c r="G1103" s="56"/>
      <c r="H1103" s="38">
        <f t="shared" si="172"/>
        <v>1087</v>
      </c>
      <c r="I1103" s="9" t="str">
        <f t="shared" si="167"/>
        <v>-</v>
      </c>
      <c r="J1103" s="47">
        <f>IF(H1103&gt;'New Lease Yearly'!$E$4,0,M1102)</f>
        <v>0</v>
      </c>
      <c r="K1103" s="47">
        <f>IF(IF('New Lease Yearly'!$H$4="Yearly",J1103*'New Lease Yearly'!$D$4,IF('New Lease Yearly'!$H$4="Quarterly",J1103*('New Lease Yearly'!$D$4/4),J1103*'New Lease Yearly'!$D$4/12))&gt;0,IF('New Lease Yearly'!$H$4="Yearly",J1103*'New Lease Yearly'!$D$4,IF('New Lease Yearly'!$H$4="Quarterly",J1103*('New Lease Yearly'!$D$4/4),J1103*'New Lease Yearly'!$D$4/12)),-L1103-J1103)</f>
        <v>0</v>
      </c>
      <c r="L1103" s="47">
        <f t="shared" si="168"/>
        <v>0</v>
      </c>
      <c r="M1103" s="47">
        <f t="shared" si="169"/>
        <v>0</v>
      </c>
      <c r="N1103" s="57"/>
      <c r="O1103" s="38">
        <v>237</v>
      </c>
      <c r="P1103" s="58">
        <f t="shared" si="173"/>
        <v>440484</v>
      </c>
      <c r="Q1103" s="47">
        <f t="shared" si="174"/>
        <v>0</v>
      </c>
      <c r="R1103" s="47">
        <f>IF(S1102&lt;1,0,-'New Lease Yearly'!$K$4/'New Lease Yearly'!$L$4)</f>
        <v>0</v>
      </c>
      <c r="S1103" s="47">
        <f t="shared" si="170"/>
        <v>0</v>
      </c>
      <c r="AE1103"/>
      <c r="AF1103" s="6"/>
    </row>
    <row r="1104" spans="1:32" x14ac:dyDescent="0.25">
      <c r="A1104" s="53">
        <f t="shared" si="171"/>
        <v>1088</v>
      </c>
      <c r="B1104" s="29">
        <f t="shared" si="165"/>
        <v>0</v>
      </c>
      <c r="C1104" s="9" t="str">
        <f>IF(D1104=0,"-",IF('New Lease Yearly'!$H$4="Yearly",EDATE(C1103,12),IF('New Lease Yearly'!$H$4="Quarterly",EDATE(C1103,3),EDATE(C1103,1))))</f>
        <v>-</v>
      </c>
      <c r="D1104" s="54">
        <f>IF(A1104&gt;'New Lease Yearly'!$E$4,0,'New Lease Yearly'!$G$4)*((1+$M$4)^(((((IF($H$4="Yearly",ROUNDDOWN(IF(A1104-($N$4)&lt;0,0,((A1104-($N$4)/(($N$4))))/($N$4)),0),IF($H$4="Monthly",ROUNDDOWN(IF(A1104-($N$4*12)&lt;0,0,((A1104-(12*$N$4)/((12*$N$4))))/($N$4*12)),0),ROUNDDOWN(IF(A1104-($N$4*4)&lt;0,0,((A1104-(4*$N$4)/((4*$N$4))))/($N$4*4)),0)))))))))+(IF(A1104=$E$4,$J$4,0))</f>
        <v>0</v>
      </c>
      <c r="E1104" s="49">
        <f>IF(D1104=0,0,1/((1+IF('New Lease Yearly'!$H$4="Yearly",'New Lease Yearly'!$D$4,IF('New Lease Yearly'!$H$4="Quarterly",'New Lease Yearly'!$D$4/4,'New Lease Yearly'!$D$4/12)))^IF($E$17=1,A1103,A1104)))</f>
        <v>0</v>
      </c>
      <c r="F1104" s="55">
        <f t="shared" si="166"/>
        <v>0</v>
      </c>
      <c r="G1104" s="56"/>
      <c r="H1104" s="38">
        <f t="shared" si="172"/>
        <v>1088</v>
      </c>
      <c r="I1104" s="9" t="str">
        <f t="shared" si="167"/>
        <v>-</v>
      </c>
      <c r="J1104" s="47">
        <f>IF(H1104&gt;'New Lease Yearly'!$E$4,0,M1103)</f>
        <v>0</v>
      </c>
      <c r="K1104" s="47">
        <f>IF(IF('New Lease Yearly'!$H$4="Yearly",J1104*'New Lease Yearly'!$D$4,IF('New Lease Yearly'!$H$4="Quarterly",J1104*('New Lease Yearly'!$D$4/4),J1104*'New Lease Yearly'!$D$4/12))&gt;0,IF('New Lease Yearly'!$H$4="Yearly",J1104*'New Lease Yearly'!$D$4,IF('New Lease Yearly'!$H$4="Quarterly",J1104*('New Lease Yearly'!$D$4/4),J1104*'New Lease Yearly'!$D$4/12)),-L1104-J1104)</f>
        <v>0</v>
      </c>
      <c r="L1104" s="47">
        <f t="shared" si="168"/>
        <v>0</v>
      </c>
      <c r="M1104" s="47">
        <f t="shared" si="169"/>
        <v>0</v>
      </c>
      <c r="N1104" s="57"/>
      <c r="O1104" s="38">
        <v>237</v>
      </c>
      <c r="P1104" s="58">
        <f t="shared" si="173"/>
        <v>440849</v>
      </c>
      <c r="Q1104" s="47">
        <f t="shared" si="174"/>
        <v>0</v>
      </c>
      <c r="R1104" s="47">
        <f>IF(S1103&lt;1,0,-'New Lease Yearly'!$K$4/'New Lease Yearly'!$L$4)</f>
        <v>0</v>
      </c>
      <c r="S1104" s="47">
        <f t="shared" si="170"/>
        <v>0</v>
      </c>
      <c r="AE1104"/>
      <c r="AF1104" s="6"/>
    </row>
    <row r="1105" spans="1:32" x14ac:dyDescent="0.25">
      <c r="A1105" s="53">
        <f t="shared" si="171"/>
        <v>1089</v>
      </c>
      <c r="B1105" s="29">
        <f t="shared" ref="B1105:B1168" si="175">IF(C1105="-",0,YEAR(C1105))</f>
        <v>0</v>
      </c>
      <c r="C1105" s="9" t="str">
        <f>IF(D1105=0,"-",IF('New Lease Yearly'!$H$4="Yearly",EDATE(C1104,12),IF('New Lease Yearly'!$H$4="Quarterly",EDATE(C1104,3),EDATE(C1104,1))))</f>
        <v>-</v>
      </c>
      <c r="D1105" s="54">
        <f>IF(A1105&gt;'New Lease Yearly'!$E$4,0,'New Lease Yearly'!$G$4)*((1+$M$4)^(((((IF($H$4="Yearly",ROUNDDOWN(IF(A1105-($N$4)&lt;0,0,((A1105-($N$4)/(($N$4))))/($N$4)),0),IF($H$4="Monthly",ROUNDDOWN(IF(A1105-($N$4*12)&lt;0,0,((A1105-(12*$N$4)/((12*$N$4))))/($N$4*12)),0),ROUNDDOWN(IF(A1105-($N$4*4)&lt;0,0,((A1105-(4*$N$4)/((4*$N$4))))/($N$4*4)),0)))))))))+(IF(A1105=$E$4,$J$4,0))</f>
        <v>0</v>
      </c>
      <c r="E1105" s="49">
        <f>IF(D1105=0,0,1/((1+IF('New Lease Yearly'!$H$4="Yearly",'New Lease Yearly'!$D$4,IF('New Lease Yearly'!$H$4="Quarterly",'New Lease Yearly'!$D$4/4,'New Lease Yearly'!$D$4/12)))^IF($E$17=1,A1104,A1105)))</f>
        <v>0</v>
      </c>
      <c r="F1105" s="55">
        <f t="shared" ref="F1105:F1168" si="176">D1105*E1105</f>
        <v>0</v>
      </c>
      <c r="G1105" s="56"/>
      <c r="H1105" s="38">
        <f t="shared" si="172"/>
        <v>1089</v>
      </c>
      <c r="I1105" s="9" t="str">
        <f t="shared" ref="I1105:I1168" si="177">C1105</f>
        <v>-</v>
      </c>
      <c r="J1105" s="47">
        <f>IF(H1105&gt;'New Lease Yearly'!$E$4,0,M1104)</f>
        <v>0</v>
      </c>
      <c r="K1105" s="47">
        <f>IF(IF('New Lease Yearly'!$H$4="Yearly",J1105*'New Lease Yearly'!$D$4,IF('New Lease Yearly'!$H$4="Quarterly",J1105*('New Lease Yearly'!$D$4/4),J1105*'New Lease Yearly'!$D$4/12))&gt;0,IF('New Lease Yearly'!$H$4="Yearly",J1105*'New Lease Yearly'!$D$4,IF('New Lease Yearly'!$H$4="Quarterly",J1105*('New Lease Yearly'!$D$4/4),J1105*'New Lease Yearly'!$D$4/12)),-L1105-J1105)</f>
        <v>0</v>
      </c>
      <c r="L1105" s="47">
        <f t="shared" si="168"/>
        <v>0</v>
      </c>
      <c r="M1105" s="47">
        <f t="shared" si="169"/>
        <v>0</v>
      </c>
      <c r="N1105" s="57"/>
      <c r="O1105" s="38">
        <v>237</v>
      </c>
      <c r="P1105" s="58">
        <f t="shared" si="173"/>
        <v>441214</v>
      </c>
      <c r="Q1105" s="47">
        <f t="shared" si="174"/>
        <v>0</v>
      </c>
      <c r="R1105" s="47">
        <f>IF(S1104&lt;1,0,-'New Lease Yearly'!$K$4/'New Lease Yearly'!$L$4)</f>
        <v>0</v>
      </c>
      <c r="S1105" s="47">
        <f t="shared" si="170"/>
        <v>0</v>
      </c>
      <c r="AE1105"/>
      <c r="AF1105" s="6"/>
    </row>
    <row r="1106" spans="1:32" x14ac:dyDescent="0.25">
      <c r="A1106" s="53">
        <f t="shared" si="171"/>
        <v>1090</v>
      </c>
      <c r="B1106" s="29">
        <f t="shared" si="175"/>
        <v>0</v>
      </c>
      <c r="C1106" s="9" t="str">
        <f>IF(D1106=0,"-",IF('New Lease Yearly'!$H$4="Yearly",EDATE(C1105,12),IF('New Lease Yearly'!$H$4="Quarterly",EDATE(C1105,3),EDATE(C1105,1))))</f>
        <v>-</v>
      </c>
      <c r="D1106" s="54">
        <f>IF(A1106&gt;'New Lease Yearly'!$E$4,0,'New Lease Yearly'!$G$4)*((1+$M$4)^(((((IF($H$4="Yearly",ROUNDDOWN(IF(A1106-($N$4)&lt;0,0,((A1106-($N$4)/(($N$4))))/($N$4)),0),IF($H$4="Monthly",ROUNDDOWN(IF(A1106-($N$4*12)&lt;0,0,((A1106-(12*$N$4)/((12*$N$4))))/($N$4*12)),0),ROUNDDOWN(IF(A1106-($N$4*4)&lt;0,0,((A1106-(4*$N$4)/((4*$N$4))))/($N$4*4)),0)))))))))+(IF(A1106=$E$4,$J$4,0))</f>
        <v>0</v>
      </c>
      <c r="E1106" s="49">
        <f>IF(D1106=0,0,1/((1+IF('New Lease Yearly'!$H$4="Yearly",'New Lease Yearly'!$D$4,IF('New Lease Yearly'!$H$4="Quarterly",'New Lease Yearly'!$D$4/4,'New Lease Yearly'!$D$4/12)))^IF($E$17=1,A1105,A1106)))</f>
        <v>0</v>
      </c>
      <c r="F1106" s="55">
        <f t="shared" si="176"/>
        <v>0</v>
      </c>
      <c r="G1106" s="56"/>
      <c r="H1106" s="38">
        <f t="shared" si="172"/>
        <v>1090</v>
      </c>
      <c r="I1106" s="9" t="str">
        <f t="shared" si="177"/>
        <v>-</v>
      </c>
      <c r="J1106" s="47">
        <f>IF(H1106&gt;'New Lease Yearly'!$E$4,0,M1105)</f>
        <v>0</v>
      </c>
      <c r="K1106" s="47">
        <f>IF(IF('New Lease Yearly'!$H$4="Yearly",J1106*'New Lease Yearly'!$D$4,IF('New Lease Yearly'!$H$4="Quarterly",J1106*('New Lease Yearly'!$D$4/4),J1106*'New Lease Yearly'!$D$4/12))&gt;0,IF('New Lease Yearly'!$H$4="Yearly",J1106*'New Lease Yearly'!$D$4,IF('New Lease Yearly'!$H$4="Quarterly",J1106*('New Lease Yearly'!$D$4/4),J1106*'New Lease Yearly'!$D$4/12)),-L1106-J1106)</f>
        <v>0</v>
      </c>
      <c r="L1106" s="47">
        <f t="shared" ref="L1106:L1169" si="178">D1106</f>
        <v>0</v>
      </c>
      <c r="M1106" s="47">
        <f t="shared" ref="M1106:M1169" si="179">J1106+K1106-L1106</f>
        <v>0</v>
      </c>
      <c r="N1106" s="57"/>
      <c r="O1106" s="38">
        <v>237</v>
      </c>
      <c r="P1106" s="58">
        <f t="shared" si="173"/>
        <v>441580</v>
      </c>
      <c r="Q1106" s="47">
        <f t="shared" si="174"/>
        <v>0</v>
      </c>
      <c r="R1106" s="47">
        <f>IF(S1105&lt;1,0,-'New Lease Yearly'!$K$4/'New Lease Yearly'!$L$4)</f>
        <v>0</v>
      </c>
      <c r="S1106" s="47">
        <f t="shared" ref="S1106:S1169" si="180">IF(S1105&lt;1,0,SUM(Q1106:R1106))</f>
        <v>0</v>
      </c>
      <c r="AE1106"/>
      <c r="AF1106" s="6"/>
    </row>
    <row r="1107" spans="1:32" x14ac:dyDescent="0.25">
      <c r="A1107" s="53">
        <f t="shared" ref="A1107:A1170" si="181">A1106+1</f>
        <v>1091</v>
      </c>
      <c r="B1107" s="29">
        <f t="shared" si="175"/>
        <v>0</v>
      </c>
      <c r="C1107" s="9" t="str">
        <f>IF(D1107=0,"-",IF('New Lease Yearly'!$H$4="Yearly",EDATE(C1106,12),IF('New Lease Yearly'!$H$4="Quarterly",EDATE(C1106,3),EDATE(C1106,1))))</f>
        <v>-</v>
      </c>
      <c r="D1107" s="54">
        <f>IF(A1107&gt;'New Lease Yearly'!$E$4,0,'New Lease Yearly'!$G$4)*((1+$M$4)^(((((IF($H$4="Yearly",ROUNDDOWN(IF(A1107-($N$4)&lt;0,0,((A1107-($N$4)/(($N$4))))/($N$4)),0),IF($H$4="Monthly",ROUNDDOWN(IF(A1107-($N$4*12)&lt;0,0,((A1107-(12*$N$4)/((12*$N$4))))/($N$4*12)),0),ROUNDDOWN(IF(A1107-($N$4*4)&lt;0,0,((A1107-(4*$N$4)/((4*$N$4))))/($N$4*4)),0)))))))))+(IF(A1107=$E$4,$J$4,0))</f>
        <v>0</v>
      </c>
      <c r="E1107" s="49">
        <f>IF(D1107=0,0,1/((1+IF('New Lease Yearly'!$H$4="Yearly",'New Lease Yearly'!$D$4,IF('New Lease Yearly'!$H$4="Quarterly",'New Lease Yearly'!$D$4/4,'New Lease Yearly'!$D$4/12)))^IF($E$17=1,A1106,A1107)))</f>
        <v>0</v>
      </c>
      <c r="F1107" s="55">
        <f t="shared" si="176"/>
        <v>0</v>
      </c>
      <c r="G1107" s="56"/>
      <c r="H1107" s="38">
        <f t="shared" ref="H1107:H1170" si="182">H1106+1</f>
        <v>1091</v>
      </c>
      <c r="I1107" s="9" t="str">
        <f t="shared" si="177"/>
        <v>-</v>
      </c>
      <c r="J1107" s="47">
        <f>IF(H1107&gt;'New Lease Yearly'!$E$4,0,M1106)</f>
        <v>0</v>
      </c>
      <c r="K1107" s="47">
        <f>IF(IF('New Lease Yearly'!$H$4="Yearly",J1107*'New Lease Yearly'!$D$4,IF('New Lease Yearly'!$H$4="Quarterly",J1107*('New Lease Yearly'!$D$4/4),J1107*'New Lease Yearly'!$D$4/12))&gt;0,IF('New Lease Yearly'!$H$4="Yearly",J1107*'New Lease Yearly'!$D$4,IF('New Lease Yearly'!$H$4="Quarterly",J1107*('New Lease Yearly'!$D$4/4),J1107*'New Lease Yearly'!$D$4/12)),-L1107-J1107)</f>
        <v>0</v>
      </c>
      <c r="L1107" s="47">
        <f t="shared" si="178"/>
        <v>0</v>
      </c>
      <c r="M1107" s="47">
        <f t="shared" si="179"/>
        <v>0</v>
      </c>
      <c r="N1107" s="57"/>
      <c r="O1107" s="38">
        <v>237</v>
      </c>
      <c r="P1107" s="58">
        <f t="shared" ref="P1107:P1170" si="183">DATE(YEAR(P1106)+1,MONTH(P1106),DAY(P1106))</f>
        <v>441945</v>
      </c>
      <c r="Q1107" s="47">
        <f t="shared" ref="Q1107:Q1170" si="184">S1106</f>
        <v>0</v>
      </c>
      <c r="R1107" s="47">
        <f>IF(S1106&lt;1,0,-'New Lease Yearly'!$K$4/'New Lease Yearly'!$L$4)</f>
        <v>0</v>
      </c>
      <c r="S1107" s="47">
        <f t="shared" si="180"/>
        <v>0</v>
      </c>
      <c r="AE1107"/>
      <c r="AF1107" s="6"/>
    </row>
    <row r="1108" spans="1:32" x14ac:dyDescent="0.25">
      <c r="A1108" s="53">
        <f t="shared" si="181"/>
        <v>1092</v>
      </c>
      <c r="B1108" s="29">
        <f t="shared" si="175"/>
        <v>0</v>
      </c>
      <c r="C1108" s="9" t="str">
        <f>IF(D1108=0,"-",IF('New Lease Yearly'!$H$4="Yearly",EDATE(C1107,12),IF('New Lease Yearly'!$H$4="Quarterly",EDATE(C1107,3),EDATE(C1107,1))))</f>
        <v>-</v>
      </c>
      <c r="D1108" s="54">
        <f>IF(A1108&gt;'New Lease Yearly'!$E$4,0,'New Lease Yearly'!$G$4)*((1+$M$4)^(((((IF($H$4="Yearly",ROUNDDOWN(IF(A1108-($N$4)&lt;0,0,((A1108-($N$4)/(($N$4))))/($N$4)),0),IF($H$4="Monthly",ROUNDDOWN(IF(A1108-($N$4*12)&lt;0,0,((A1108-(12*$N$4)/((12*$N$4))))/($N$4*12)),0),ROUNDDOWN(IF(A1108-($N$4*4)&lt;0,0,((A1108-(4*$N$4)/((4*$N$4))))/($N$4*4)),0)))))))))+(IF(A1108=$E$4,$J$4,0))</f>
        <v>0</v>
      </c>
      <c r="E1108" s="49">
        <f>IF(D1108=0,0,1/((1+IF('New Lease Yearly'!$H$4="Yearly",'New Lease Yearly'!$D$4,IF('New Lease Yearly'!$H$4="Quarterly",'New Lease Yearly'!$D$4/4,'New Lease Yearly'!$D$4/12)))^IF($E$17=1,A1107,A1108)))</f>
        <v>0</v>
      </c>
      <c r="F1108" s="55">
        <f t="shared" si="176"/>
        <v>0</v>
      </c>
      <c r="G1108" s="56"/>
      <c r="H1108" s="38">
        <f t="shared" si="182"/>
        <v>1092</v>
      </c>
      <c r="I1108" s="9" t="str">
        <f t="shared" si="177"/>
        <v>-</v>
      </c>
      <c r="J1108" s="47">
        <f>IF(H1108&gt;'New Lease Yearly'!$E$4,0,M1107)</f>
        <v>0</v>
      </c>
      <c r="K1108" s="47">
        <f>IF(IF('New Lease Yearly'!$H$4="Yearly",J1108*'New Lease Yearly'!$D$4,IF('New Lease Yearly'!$H$4="Quarterly",J1108*('New Lease Yearly'!$D$4/4),J1108*'New Lease Yearly'!$D$4/12))&gt;0,IF('New Lease Yearly'!$H$4="Yearly",J1108*'New Lease Yearly'!$D$4,IF('New Lease Yearly'!$H$4="Quarterly",J1108*('New Lease Yearly'!$D$4/4),J1108*'New Lease Yearly'!$D$4/12)),-L1108-J1108)</f>
        <v>0</v>
      </c>
      <c r="L1108" s="47">
        <f t="shared" si="178"/>
        <v>0</v>
      </c>
      <c r="M1108" s="47">
        <f t="shared" si="179"/>
        <v>0</v>
      </c>
      <c r="N1108" s="57"/>
      <c r="O1108" s="38">
        <v>237</v>
      </c>
      <c r="P1108" s="58">
        <f t="shared" si="183"/>
        <v>442310</v>
      </c>
      <c r="Q1108" s="47">
        <f t="shared" si="184"/>
        <v>0</v>
      </c>
      <c r="R1108" s="47">
        <f>IF(S1107&lt;1,0,-'New Lease Yearly'!$K$4/'New Lease Yearly'!$L$4)</f>
        <v>0</v>
      </c>
      <c r="S1108" s="47">
        <f t="shared" si="180"/>
        <v>0</v>
      </c>
      <c r="AE1108"/>
      <c r="AF1108" s="6"/>
    </row>
    <row r="1109" spans="1:32" x14ac:dyDescent="0.25">
      <c r="A1109" s="53">
        <f t="shared" si="181"/>
        <v>1093</v>
      </c>
      <c r="B1109" s="29">
        <f t="shared" si="175"/>
        <v>0</v>
      </c>
      <c r="C1109" s="9" t="str">
        <f>IF(D1109=0,"-",IF('New Lease Yearly'!$H$4="Yearly",EDATE(C1108,12),IF('New Lease Yearly'!$H$4="Quarterly",EDATE(C1108,3),EDATE(C1108,1))))</f>
        <v>-</v>
      </c>
      <c r="D1109" s="54">
        <f>IF(A1109&gt;'New Lease Yearly'!$E$4,0,'New Lease Yearly'!$G$4)*((1+$M$4)^(((((IF($H$4="Yearly",ROUNDDOWN(IF(A1109-($N$4)&lt;0,0,((A1109-($N$4)/(($N$4))))/($N$4)),0),IF($H$4="Monthly",ROUNDDOWN(IF(A1109-($N$4*12)&lt;0,0,((A1109-(12*$N$4)/((12*$N$4))))/($N$4*12)),0),ROUNDDOWN(IF(A1109-($N$4*4)&lt;0,0,((A1109-(4*$N$4)/((4*$N$4))))/($N$4*4)),0)))))))))+(IF(A1109=$E$4,$J$4,0))</f>
        <v>0</v>
      </c>
      <c r="E1109" s="49">
        <f>IF(D1109=0,0,1/((1+IF('New Lease Yearly'!$H$4="Yearly",'New Lease Yearly'!$D$4,IF('New Lease Yearly'!$H$4="Quarterly",'New Lease Yearly'!$D$4/4,'New Lease Yearly'!$D$4/12)))^IF($E$17=1,A1108,A1109)))</f>
        <v>0</v>
      </c>
      <c r="F1109" s="55">
        <f t="shared" si="176"/>
        <v>0</v>
      </c>
      <c r="G1109" s="56"/>
      <c r="H1109" s="38">
        <f t="shared" si="182"/>
        <v>1093</v>
      </c>
      <c r="I1109" s="9" t="str">
        <f t="shared" si="177"/>
        <v>-</v>
      </c>
      <c r="J1109" s="47">
        <f>IF(H1109&gt;'New Lease Yearly'!$E$4,0,M1108)</f>
        <v>0</v>
      </c>
      <c r="K1109" s="47">
        <f>IF(IF('New Lease Yearly'!$H$4="Yearly",J1109*'New Lease Yearly'!$D$4,IF('New Lease Yearly'!$H$4="Quarterly",J1109*('New Lease Yearly'!$D$4/4),J1109*'New Lease Yearly'!$D$4/12))&gt;0,IF('New Lease Yearly'!$H$4="Yearly",J1109*'New Lease Yearly'!$D$4,IF('New Lease Yearly'!$H$4="Quarterly",J1109*('New Lease Yearly'!$D$4/4),J1109*'New Lease Yearly'!$D$4/12)),-L1109-J1109)</f>
        <v>0</v>
      </c>
      <c r="L1109" s="47">
        <f t="shared" si="178"/>
        <v>0</v>
      </c>
      <c r="M1109" s="47">
        <f t="shared" si="179"/>
        <v>0</v>
      </c>
      <c r="N1109" s="57"/>
      <c r="O1109" s="38">
        <v>237</v>
      </c>
      <c r="P1109" s="58">
        <f t="shared" si="183"/>
        <v>442675</v>
      </c>
      <c r="Q1109" s="47">
        <f t="shared" si="184"/>
        <v>0</v>
      </c>
      <c r="R1109" s="47">
        <f>IF(S1108&lt;1,0,-'New Lease Yearly'!$K$4/'New Lease Yearly'!$L$4)</f>
        <v>0</v>
      </c>
      <c r="S1109" s="47">
        <f t="shared" si="180"/>
        <v>0</v>
      </c>
      <c r="AE1109"/>
      <c r="AF1109" s="6"/>
    </row>
    <row r="1110" spans="1:32" x14ac:dyDescent="0.25">
      <c r="A1110" s="53">
        <f t="shared" si="181"/>
        <v>1094</v>
      </c>
      <c r="B1110" s="29">
        <f t="shared" si="175"/>
        <v>0</v>
      </c>
      <c r="C1110" s="9" t="str">
        <f>IF(D1110=0,"-",IF('New Lease Yearly'!$H$4="Yearly",EDATE(C1109,12),IF('New Lease Yearly'!$H$4="Quarterly",EDATE(C1109,3),EDATE(C1109,1))))</f>
        <v>-</v>
      </c>
      <c r="D1110" s="54">
        <f>IF(A1110&gt;'New Lease Yearly'!$E$4,0,'New Lease Yearly'!$G$4)*((1+$M$4)^(((((IF($H$4="Yearly",ROUNDDOWN(IF(A1110-($N$4)&lt;0,0,((A1110-($N$4)/(($N$4))))/($N$4)),0),IF($H$4="Monthly",ROUNDDOWN(IF(A1110-($N$4*12)&lt;0,0,((A1110-(12*$N$4)/((12*$N$4))))/($N$4*12)),0),ROUNDDOWN(IF(A1110-($N$4*4)&lt;0,0,((A1110-(4*$N$4)/((4*$N$4))))/($N$4*4)),0)))))))))+(IF(A1110=$E$4,$J$4,0))</f>
        <v>0</v>
      </c>
      <c r="E1110" s="49">
        <f>IF(D1110=0,0,1/((1+IF('New Lease Yearly'!$H$4="Yearly",'New Lease Yearly'!$D$4,IF('New Lease Yearly'!$H$4="Quarterly",'New Lease Yearly'!$D$4/4,'New Lease Yearly'!$D$4/12)))^IF($E$17=1,A1109,A1110)))</f>
        <v>0</v>
      </c>
      <c r="F1110" s="55">
        <f t="shared" si="176"/>
        <v>0</v>
      </c>
      <c r="G1110" s="56"/>
      <c r="H1110" s="38">
        <f t="shared" si="182"/>
        <v>1094</v>
      </c>
      <c r="I1110" s="9" t="str">
        <f t="shared" si="177"/>
        <v>-</v>
      </c>
      <c r="J1110" s="47">
        <f>IF(H1110&gt;'New Lease Yearly'!$E$4,0,M1109)</f>
        <v>0</v>
      </c>
      <c r="K1110" s="47">
        <f>IF(IF('New Lease Yearly'!$H$4="Yearly",J1110*'New Lease Yearly'!$D$4,IF('New Lease Yearly'!$H$4="Quarterly",J1110*('New Lease Yearly'!$D$4/4),J1110*'New Lease Yearly'!$D$4/12))&gt;0,IF('New Lease Yearly'!$H$4="Yearly",J1110*'New Lease Yearly'!$D$4,IF('New Lease Yearly'!$H$4="Quarterly",J1110*('New Lease Yearly'!$D$4/4),J1110*'New Lease Yearly'!$D$4/12)),-L1110-J1110)</f>
        <v>0</v>
      </c>
      <c r="L1110" s="47">
        <f t="shared" si="178"/>
        <v>0</v>
      </c>
      <c r="M1110" s="47">
        <f t="shared" si="179"/>
        <v>0</v>
      </c>
      <c r="N1110" s="57"/>
      <c r="O1110" s="38">
        <v>237</v>
      </c>
      <c r="P1110" s="58">
        <f t="shared" si="183"/>
        <v>443041</v>
      </c>
      <c r="Q1110" s="47">
        <f t="shared" si="184"/>
        <v>0</v>
      </c>
      <c r="R1110" s="47">
        <f>IF(S1109&lt;1,0,-'New Lease Yearly'!$K$4/'New Lease Yearly'!$L$4)</f>
        <v>0</v>
      </c>
      <c r="S1110" s="47">
        <f t="shared" si="180"/>
        <v>0</v>
      </c>
      <c r="AE1110"/>
      <c r="AF1110" s="6"/>
    </row>
    <row r="1111" spans="1:32" x14ac:dyDescent="0.25">
      <c r="A1111" s="53">
        <f t="shared" si="181"/>
        <v>1095</v>
      </c>
      <c r="B1111" s="29">
        <f t="shared" si="175"/>
        <v>0</v>
      </c>
      <c r="C1111" s="9" t="str">
        <f>IF(D1111=0,"-",IF('New Lease Yearly'!$H$4="Yearly",EDATE(C1110,12),IF('New Lease Yearly'!$H$4="Quarterly",EDATE(C1110,3),EDATE(C1110,1))))</f>
        <v>-</v>
      </c>
      <c r="D1111" s="54">
        <f>IF(A1111&gt;'New Lease Yearly'!$E$4,0,'New Lease Yearly'!$G$4)*((1+$M$4)^(((((IF($H$4="Yearly",ROUNDDOWN(IF(A1111-($N$4)&lt;0,0,((A1111-($N$4)/(($N$4))))/($N$4)),0),IF($H$4="Monthly",ROUNDDOWN(IF(A1111-($N$4*12)&lt;0,0,((A1111-(12*$N$4)/((12*$N$4))))/($N$4*12)),0),ROUNDDOWN(IF(A1111-($N$4*4)&lt;0,0,((A1111-(4*$N$4)/((4*$N$4))))/($N$4*4)),0)))))))))+(IF(A1111=$E$4,$J$4,0))</f>
        <v>0</v>
      </c>
      <c r="E1111" s="49">
        <f>IF(D1111=0,0,1/((1+IF('New Lease Yearly'!$H$4="Yearly",'New Lease Yearly'!$D$4,IF('New Lease Yearly'!$H$4="Quarterly",'New Lease Yearly'!$D$4/4,'New Lease Yearly'!$D$4/12)))^IF($E$17=1,A1110,A1111)))</f>
        <v>0</v>
      </c>
      <c r="F1111" s="55">
        <f t="shared" si="176"/>
        <v>0</v>
      </c>
      <c r="G1111" s="56"/>
      <c r="H1111" s="38">
        <f t="shared" si="182"/>
        <v>1095</v>
      </c>
      <c r="I1111" s="9" t="str">
        <f t="shared" si="177"/>
        <v>-</v>
      </c>
      <c r="J1111" s="47">
        <f>IF(H1111&gt;'New Lease Yearly'!$E$4,0,M1110)</f>
        <v>0</v>
      </c>
      <c r="K1111" s="47">
        <f>IF(IF('New Lease Yearly'!$H$4="Yearly",J1111*'New Lease Yearly'!$D$4,IF('New Lease Yearly'!$H$4="Quarterly",J1111*('New Lease Yearly'!$D$4/4),J1111*'New Lease Yearly'!$D$4/12))&gt;0,IF('New Lease Yearly'!$H$4="Yearly",J1111*'New Lease Yearly'!$D$4,IF('New Lease Yearly'!$H$4="Quarterly",J1111*('New Lease Yearly'!$D$4/4),J1111*'New Lease Yearly'!$D$4/12)),-L1111-J1111)</f>
        <v>0</v>
      </c>
      <c r="L1111" s="47">
        <f t="shared" si="178"/>
        <v>0</v>
      </c>
      <c r="M1111" s="47">
        <f t="shared" si="179"/>
        <v>0</v>
      </c>
      <c r="N1111" s="57"/>
      <c r="O1111" s="38">
        <v>237</v>
      </c>
      <c r="P1111" s="58">
        <f t="shared" si="183"/>
        <v>443406</v>
      </c>
      <c r="Q1111" s="47">
        <f t="shared" si="184"/>
        <v>0</v>
      </c>
      <c r="R1111" s="47">
        <f>IF(S1110&lt;1,0,-'New Lease Yearly'!$K$4/'New Lease Yearly'!$L$4)</f>
        <v>0</v>
      </c>
      <c r="S1111" s="47">
        <f t="shared" si="180"/>
        <v>0</v>
      </c>
      <c r="AE1111"/>
      <c r="AF1111" s="6"/>
    </row>
    <row r="1112" spans="1:32" x14ac:dyDescent="0.25">
      <c r="A1112" s="53">
        <f t="shared" si="181"/>
        <v>1096</v>
      </c>
      <c r="B1112" s="29">
        <f t="shared" si="175"/>
        <v>0</v>
      </c>
      <c r="C1112" s="9" t="str">
        <f>IF(D1112=0,"-",IF('New Lease Yearly'!$H$4="Yearly",EDATE(C1111,12),IF('New Lease Yearly'!$H$4="Quarterly",EDATE(C1111,3),EDATE(C1111,1))))</f>
        <v>-</v>
      </c>
      <c r="D1112" s="54">
        <f>IF(A1112&gt;'New Lease Yearly'!$E$4,0,'New Lease Yearly'!$G$4)*((1+$M$4)^(((((IF($H$4="Yearly",ROUNDDOWN(IF(A1112-($N$4)&lt;0,0,((A1112-($N$4)/(($N$4))))/($N$4)),0),IF($H$4="Monthly",ROUNDDOWN(IF(A1112-($N$4*12)&lt;0,0,((A1112-(12*$N$4)/((12*$N$4))))/($N$4*12)),0),ROUNDDOWN(IF(A1112-($N$4*4)&lt;0,0,((A1112-(4*$N$4)/((4*$N$4))))/($N$4*4)),0)))))))))+(IF(A1112=$E$4,$J$4,0))</f>
        <v>0</v>
      </c>
      <c r="E1112" s="49">
        <f>IF(D1112=0,0,1/((1+IF('New Lease Yearly'!$H$4="Yearly",'New Lease Yearly'!$D$4,IF('New Lease Yearly'!$H$4="Quarterly",'New Lease Yearly'!$D$4/4,'New Lease Yearly'!$D$4/12)))^IF($E$17=1,A1111,A1112)))</f>
        <v>0</v>
      </c>
      <c r="F1112" s="55">
        <f t="shared" si="176"/>
        <v>0</v>
      </c>
      <c r="G1112" s="56"/>
      <c r="H1112" s="38">
        <f t="shared" si="182"/>
        <v>1096</v>
      </c>
      <c r="I1112" s="9" t="str">
        <f t="shared" si="177"/>
        <v>-</v>
      </c>
      <c r="J1112" s="47">
        <f>IF(H1112&gt;'New Lease Yearly'!$E$4,0,M1111)</f>
        <v>0</v>
      </c>
      <c r="K1112" s="47">
        <f>IF(IF('New Lease Yearly'!$H$4="Yearly",J1112*'New Lease Yearly'!$D$4,IF('New Lease Yearly'!$H$4="Quarterly",J1112*('New Lease Yearly'!$D$4/4),J1112*'New Lease Yearly'!$D$4/12))&gt;0,IF('New Lease Yearly'!$H$4="Yearly",J1112*'New Lease Yearly'!$D$4,IF('New Lease Yearly'!$H$4="Quarterly",J1112*('New Lease Yearly'!$D$4/4),J1112*'New Lease Yearly'!$D$4/12)),-L1112-J1112)</f>
        <v>0</v>
      </c>
      <c r="L1112" s="47">
        <f t="shared" si="178"/>
        <v>0</v>
      </c>
      <c r="M1112" s="47">
        <f t="shared" si="179"/>
        <v>0</v>
      </c>
      <c r="N1112" s="57"/>
      <c r="O1112" s="38">
        <v>237</v>
      </c>
      <c r="P1112" s="58">
        <f t="shared" si="183"/>
        <v>443771</v>
      </c>
      <c r="Q1112" s="47">
        <f t="shared" si="184"/>
        <v>0</v>
      </c>
      <c r="R1112" s="47">
        <f>IF(S1111&lt;1,0,-'New Lease Yearly'!$K$4/'New Lease Yearly'!$L$4)</f>
        <v>0</v>
      </c>
      <c r="S1112" s="47">
        <f t="shared" si="180"/>
        <v>0</v>
      </c>
      <c r="AE1112"/>
      <c r="AF1112" s="6"/>
    </row>
    <row r="1113" spans="1:32" x14ac:dyDescent="0.25">
      <c r="A1113" s="53">
        <f t="shared" si="181"/>
        <v>1097</v>
      </c>
      <c r="B1113" s="29">
        <f t="shared" si="175"/>
        <v>0</v>
      </c>
      <c r="C1113" s="9" t="str">
        <f>IF(D1113=0,"-",IF('New Lease Yearly'!$H$4="Yearly",EDATE(C1112,12),IF('New Lease Yearly'!$H$4="Quarterly",EDATE(C1112,3),EDATE(C1112,1))))</f>
        <v>-</v>
      </c>
      <c r="D1113" s="54">
        <f>IF(A1113&gt;'New Lease Yearly'!$E$4,0,'New Lease Yearly'!$G$4)*((1+$M$4)^(((((IF($H$4="Yearly",ROUNDDOWN(IF(A1113-($N$4)&lt;0,0,((A1113-($N$4)/(($N$4))))/($N$4)),0),IF($H$4="Monthly",ROUNDDOWN(IF(A1113-($N$4*12)&lt;0,0,((A1113-(12*$N$4)/((12*$N$4))))/($N$4*12)),0),ROUNDDOWN(IF(A1113-($N$4*4)&lt;0,0,((A1113-(4*$N$4)/((4*$N$4))))/($N$4*4)),0)))))))))+(IF(A1113=$E$4,$J$4,0))</f>
        <v>0</v>
      </c>
      <c r="E1113" s="49">
        <f>IF(D1113=0,0,1/((1+IF('New Lease Yearly'!$H$4="Yearly",'New Lease Yearly'!$D$4,IF('New Lease Yearly'!$H$4="Quarterly",'New Lease Yearly'!$D$4/4,'New Lease Yearly'!$D$4/12)))^IF($E$17=1,A1112,A1113)))</f>
        <v>0</v>
      </c>
      <c r="F1113" s="55">
        <f t="shared" si="176"/>
        <v>0</v>
      </c>
      <c r="G1113" s="56"/>
      <c r="H1113" s="38">
        <f t="shared" si="182"/>
        <v>1097</v>
      </c>
      <c r="I1113" s="9" t="str">
        <f t="shared" si="177"/>
        <v>-</v>
      </c>
      <c r="J1113" s="47">
        <f>IF(H1113&gt;'New Lease Yearly'!$E$4,0,M1112)</f>
        <v>0</v>
      </c>
      <c r="K1113" s="47">
        <f>IF(IF('New Lease Yearly'!$H$4="Yearly",J1113*'New Lease Yearly'!$D$4,IF('New Lease Yearly'!$H$4="Quarterly",J1113*('New Lease Yearly'!$D$4/4),J1113*'New Lease Yearly'!$D$4/12))&gt;0,IF('New Lease Yearly'!$H$4="Yearly",J1113*'New Lease Yearly'!$D$4,IF('New Lease Yearly'!$H$4="Quarterly",J1113*('New Lease Yearly'!$D$4/4),J1113*'New Lease Yearly'!$D$4/12)),-L1113-J1113)</f>
        <v>0</v>
      </c>
      <c r="L1113" s="47">
        <f t="shared" si="178"/>
        <v>0</v>
      </c>
      <c r="M1113" s="47">
        <f t="shared" si="179"/>
        <v>0</v>
      </c>
      <c r="N1113" s="57"/>
      <c r="O1113" s="38">
        <v>237</v>
      </c>
      <c r="P1113" s="58">
        <f t="shared" si="183"/>
        <v>444136</v>
      </c>
      <c r="Q1113" s="47">
        <f t="shared" si="184"/>
        <v>0</v>
      </c>
      <c r="R1113" s="47">
        <f>IF(S1112&lt;1,0,-'New Lease Yearly'!$K$4/'New Lease Yearly'!$L$4)</f>
        <v>0</v>
      </c>
      <c r="S1113" s="47">
        <f t="shared" si="180"/>
        <v>0</v>
      </c>
      <c r="AE1113"/>
      <c r="AF1113" s="6"/>
    </row>
    <row r="1114" spans="1:32" x14ac:dyDescent="0.25">
      <c r="A1114" s="53">
        <f t="shared" si="181"/>
        <v>1098</v>
      </c>
      <c r="B1114" s="29">
        <f t="shared" si="175"/>
        <v>0</v>
      </c>
      <c r="C1114" s="9" t="str">
        <f>IF(D1114=0,"-",IF('New Lease Yearly'!$H$4="Yearly",EDATE(C1113,12),IF('New Lease Yearly'!$H$4="Quarterly",EDATE(C1113,3),EDATE(C1113,1))))</f>
        <v>-</v>
      </c>
      <c r="D1114" s="54">
        <f>IF(A1114&gt;'New Lease Yearly'!$E$4,0,'New Lease Yearly'!$G$4)*((1+$M$4)^(((((IF($H$4="Yearly",ROUNDDOWN(IF(A1114-($N$4)&lt;0,0,((A1114-($N$4)/(($N$4))))/($N$4)),0),IF($H$4="Monthly",ROUNDDOWN(IF(A1114-($N$4*12)&lt;0,0,((A1114-(12*$N$4)/((12*$N$4))))/($N$4*12)),0),ROUNDDOWN(IF(A1114-($N$4*4)&lt;0,0,((A1114-(4*$N$4)/((4*$N$4))))/($N$4*4)),0)))))))))+(IF(A1114=$E$4,$J$4,0))</f>
        <v>0</v>
      </c>
      <c r="E1114" s="49">
        <f>IF(D1114=0,0,1/((1+IF('New Lease Yearly'!$H$4="Yearly",'New Lease Yearly'!$D$4,IF('New Lease Yearly'!$H$4="Quarterly",'New Lease Yearly'!$D$4/4,'New Lease Yearly'!$D$4/12)))^IF($E$17=1,A1113,A1114)))</f>
        <v>0</v>
      </c>
      <c r="F1114" s="55">
        <f t="shared" si="176"/>
        <v>0</v>
      </c>
      <c r="G1114" s="56"/>
      <c r="H1114" s="38">
        <f t="shared" si="182"/>
        <v>1098</v>
      </c>
      <c r="I1114" s="9" t="str">
        <f t="shared" si="177"/>
        <v>-</v>
      </c>
      <c r="J1114" s="47">
        <f>IF(H1114&gt;'New Lease Yearly'!$E$4,0,M1113)</f>
        <v>0</v>
      </c>
      <c r="K1114" s="47">
        <f>IF(IF('New Lease Yearly'!$H$4="Yearly",J1114*'New Lease Yearly'!$D$4,IF('New Lease Yearly'!$H$4="Quarterly",J1114*('New Lease Yearly'!$D$4/4),J1114*'New Lease Yearly'!$D$4/12))&gt;0,IF('New Lease Yearly'!$H$4="Yearly",J1114*'New Lease Yearly'!$D$4,IF('New Lease Yearly'!$H$4="Quarterly",J1114*('New Lease Yearly'!$D$4/4),J1114*'New Lease Yearly'!$D$4/12)),-L1114-J1114)</f>
        <v>0</v>
      </c>
      <c r="L1114" s="47">
        <f t="shared" si="178"/>
        <v>0</v>
      </c>
      <c r="M1114" s="47">
        <f t="shared" si="179"/>
        <v>0</v>
      </c>
      <c r="N1114" s="57"/>
      <c r="O1114" s="38">
        <v>237</v>
      </c>
      <c r="P1114" s="58">
        <f t="shared" si="183"/>
        <v>444502</v>
      </c>
      <c r="Q1114" s="47">
        <f t="shared" si="184"/>
        <v>0</v>
      </c>
      <c r="R1114" s="47">
        <f>IF(S1113&lt;1,0,-'New Lease Yearly'!$K$4/'New Lease Yearly'!$L$4)</f>
        <v>0</v>
      </c>
      <c r="S1114" s="47">
        <f t="shared" si="180"/>
        <v>0</v>
      </c>
      <c r="AE1114"/>
      <c r="AF1114" s="6"/>
    </row>
    <row r="1115" spans="1:32" x14ac:dyDescent="0.25">
      <c r="A1115" s="53">
        <f t="shared" si="181"/>
        <v>1099</v>
      </c>
      <c r="B1115" s="29">
        <f t="shared" si="175"/>
        <v>0</v>
      </c>
      <c r="C1115" s="9" t="str">
        <f>IF(D1115=0,"-",IF('New Lease Yearly'!$H$4="Yearly",EDATE(C1114,12),IF('New Lease Yearly'!$H$4="Quarterly",EDATE(C1114,3),EDATE(C1114,1))))</f>
        <v>-</v>
      </c>
      <c r="D1115" s="54">
        <f>IF(A1115&gt;'New Lease Yearly'!$E$4,0,'New Lease Yearly'!$G$4)*((1+$M$4)^(((((IF($H$4="Yearly",ROUNDDOWN(IF(A1115-($N$4)&lt;0,0,((A1115-($N$4)/(($N$4))))/($N$4)),0),IF($H$4="Monthly",ROUNDDOWN(IF(A1115-($N$4*12)&lt;0,0,((A1115-(12*$N$4)/((12*$N$4))))/($N$4*12)),0),ROUNDDOWN(IF(A1115-($N$4*4)&lt;0,0,((A1115-(4*$N$4)/((4*$N$4))))/($N$4*4)),0)))))))))+(IF(A1115=$E$4,$J$4,0))</f>
        <v>0</v>
      </c>
      <c r="E1115" s="49">
        <f>IF(D1115=0,0,1/((1+IF('New Lease Yearly'!$H$4="Yearly",'New Lease Yearly'!$D$4,IF('New Lease Yearly'!$H$4="Quarterly",'New Lease Yearly'!$D$4/4,'New Lease Yearly'!$D$4/12)))^IF($E$17=1,A1114,A1115)))</f>
        <v>0</v>
      </c>
      <c r="F1115" s="55">
        <f t="shared" si="176"/>
        <v>0</v>
      </c>
      <c r="G1115" s="56"/>
      <c r="H1115" s="38">
        <f t="shared" si="182"/>
        <v>1099</v>
      </c>
      <c r="I1115" s="9" t="str">
        <f t="shared" si="177"/>
        <v>-</v>
      </c>
      <c r="J1115" s="47">
        <f>IF(H1115&gt;'New Lease Yearly'!$E$4,0,M1114)</f>
        <v>0</v>
      </c>
      <c r="K1115" s="47">
        <f>IF(IF('New Lease Yearly'!$H$4="Yearly",J1115*'New Lease Yearly'!$D$4,IF('New Lease Yearly'!$H$4="Quarterly",J1115*('New Lease Yearly'!$D$4/4),J1115*'New Lease Yearly'!$D$4/12))&gt;0,IF('New Lease Yearly'!$H$4="Yearly",J1115*'New Lease Yearly'!$D$4,IF('New Lease Yearly'!$H$4="Quarterly",J1115*('New Lease Yearly'!$D$4/4),J1115*'New Lease Yearly'!$D$4/12)),-L1115-J1115)</f>
        <v>0</v>
      </c>
      <c r="L1115" s="47">
        <f t="shared" si="178"/>
        <v>0</v>
      </c>
      <c r="M1115" s="47">
        <f t="shared" si="179"/>
        <v>0</v>
      </c>
      <c r="N1115" s="57"/>
      <c r="O1115" s="38">
        <v>237</v>
      </c>
      <c r="P1115" s="58">
        <f t="shared" si="183"/>
        <v>444867</v>
      </c>
      <c r="Q1115" s="47">
        <f t="shared" si="184"/>
        <v>0</v>
      </c>
      <c r="R1115" s="47">
        <f>IF(S1114&lt;1,0,-'New Lease Yearly'!$K$4/'New Lease Yearly'!$L$4)</f>
        <v>0</v>
      </c>
      <c r="S1115" s="47">
        <f t="shared" si="180"/>
        <v>0</v>
      </c>
      <c r="AE1115"/>
      <c r="AF1115" s="6"/>
    </row>
    <row r="1116" spans="1:32" x14ac:dyDescent="0.25">
      <c r="A1116" s="53">
        <f t="shared" si="181"/>
        <v>1100</v>
      </c>
      <c r="B1116" s="29">
        <f t="shared" si="175"/>
        <v>0</v>
      </c>
      <c r="C1116" s="9" t="str">
        <f>IF(D1116=0,"-",IF('New Lease Yearly'!$H$4="Yearly",EDATE(C1115,12),IF('New Lease Yearly'!$H$4="Quarterly",EDATE(C1115,3),EDATE(C1115,1))))</f>
        <v>-</v>
      </c>
      <c r="D1116" s="54">
        <f>IF(A1116&gt;'New Lease Yearly'!$E$4,0,'New Lease Yearly'!$G$4)*((1+$M$4)^(((((IF($H$4="Yearly",ROUNDDOWN(IF(A1116-($N$4)&lt;0,0,((A1116-($N$4)/(($N$4))))/($N$4)),0),IF($H$4="Monthly",ROUNDDOWN(IF(A1116-($N$4*12)&lt;0,0,((A1116-(12*$N$4)/((12*$N$4))))/($N$4*12)),0),ROUNDDOWN(IF(A1116-($N$4*4)&lt;0,0,((A1116-(4*$N$4)/((4*$N$4))))/($N$4*4)),0)))))))))+(IF(A1116=$E$4,$J$4,0))</f>
        <v>0</v>
      </c>
      <c r="E1116" s="49">
        <f>IF(D1116=0,0,1/((1+IF('New Lease Yearly'!$H$4="Yearly",'New Lease Yearly'!$D$4,IF('New Lease Yearly'!$H$4="Quarterly",'New Lease Yearly'!$D$4/4,'New Lease Yearly'!$D$4/12)))^IF($E$17=1,A1115,A1116)))</f>
        <v>0</v>
      </c>
      <c r="F1116" s="55">
        <f t="shared" si="176"/>
        <v>0</v>
      </c>
      <c r="G1116" s="56"/>
      <c r="H1116" s="38">
        <f t="shared" si="182"/>
        <v>1100</v>
      </c>
      <c r="I1116" s="9" t="str">
        <f t="shared" si="177"/>
        <v>-</v>
      </c>
      <c r="J1116" s="47">
        <f>IF(H1116&gt;'New Lease Yearly'!$E$4,0,M1115)</f>
        <v>0</v>
      </c>
      <c r="K1116" s="47">
        <f>IF(IF('New Lease Yearly'!$H$4="Yearly",J1116*'New Lease Yearly'!$D$4,IF('New Lease Yearly'!$H$4="Quarterly",J1116*('New Lease Yearly'!$D$4/4),J1116*'New Lease Yearly'!$D$4/12))&gt;0,IF('New Lease Yearly'!$H$4="Yearly",J1116*'New Lease Yearly'!$D$4,IF('New Lease Yearly'!$H$4="Quarterly",J1116*('New Lease Yearly'!$D$4/4),J1116*'New Lease Yearly'!$D$4/12)),-L1116-J1116)</f>
        <v>0</v>
      </c>
      <c r="L1116" s="47">
        <f t="shared" si="178"/>
        <v>0</v>
      </c>
      <c r="M1116" s="47">
        <f t="shared" si="179"/>
        <v>0</v>
      </c>
      <c r="N1116" s="57"/>
      <c r="O1116" s="38">
        <v>237</v>
      </c>
      <c r="P1116" s="58">
        <f t="shared" si="183"/>
        <v>445232</v>
      </c>
      <c r="Q1116" s="47">
        <f t="shared" si="184"/>
        <v>0</v>
      </c>
      <c r="R1116" s="47">
        <f>IF(S1115&lt;1,0,-'New Lease Yearly'!$K$4/'New Lease Yearly'!$L$4)</f>
        <v>0</v>
      </c>
      <c r="S1116" s="47">
        <f t="shared" si="180"/>
        <v>0</v>
      </c>
      <c r="AE1116"/>
      <c r="AF1116" s="6"/>
    </row>
    <row r="1117" spans="1:32" x14ac:dyDescent="0.25">
      <c r="A1117" s="53">
        <f t="shared" si="181"/>
        <v>1101</v>
      </c>
      <c r="B1117" s="29">
        <f t="shared" si="175"/>
        <v>0</v>
      </c>
      <c r="C1117" s="9" t="str">
        <f>IF(D1117=0,"-",IF('New Lease Yearly'!$H$4="Yearly",EDATE(C1116,12),IF('New Lease Yearly'!$H$4="Quarterly",EDATE(C1116,3),EDATE(C1116,1))))</f>
        <v>-</v>
      </c>
      <c r="D1117" s="54">
        <f>IF(A1117&gt;'New Lease Yearly'!$E$4,0,'New Lease Yearly'!$G$4)*((1+$M$4)^(((((IF($H$4="Yearly",ROUNDDOWN(IF(A1117-($N$4)&lt;0,0,((A1117-($N$4)/(($N$4))))/($N$4)),0),IF($H$4="Monthly",ROUNDDOWN(IF(A1117-($N$4*12)&lt;0,0,((A1117-(12*$N$4)/((12*$N$4))))/($N$4*12)),0),ROUNDDOWN(IF(A1117-($N$4*4)&lt;0,0,((A1117-(4*$N$4)/((4*$N$4))))/($N$4*4)),0)))))))))+(IF(A1117=$E$4,$J$4,0))</f>
        <v>0</v>
      </c>
      <c r="E1117" s="49">
        <f>IF(D1117=0,0,1/((1+IF('New Lease Yearly'!$H$4="Yearly",'New Lease Yearly'!$D$4,IF('New Lease Yearly'!$H$4="Quarterly",'New Lease Yearly'!$D$4/4,'New Lease Yearly'!$D$4/12)))^IF($E$17=1,A1116,A1117)))</f>
        <v>0</v>
      </c>
      <c r="F1117" s="55">
        <f t="shared" si="176"/>
        <v>0</v>
      </c>
      <c r="G1117" s="56"/>
      <c r="H1117" s="38">
        <f t="shared" si="182"/>
        <v>1101</v>
      </c>
      <c r="I1117" s="9" t="str">
        <f t="shared" si="177"/>
        <v>-</v>
      </c>
      <c r="J1117" s="47">
        <f>IF(H1117&gt;'New Lease Yearly'!$E$4,0,M1116)</f>
        <v>0</v>
      </c>
      <c r="K1117" s="47">
        <f>IF(IF('New Lease Yearly'!$H$4="Yearly",J1117*'New Lease Yearly'!$D$4,IF('New Lease Yearly'!$H$4="Quarterly",J1117*('New Lease Yearly'!$D$4/4),J1117*'New Lease Yearly'!$D$4/12))&gt;0,IF('New Lease Yearly'!$H$4="Yearly",J1117*'New Lease Yearly'!$D$4,IF('New Lease Yearly'!$H$4="Quarterly",J1117*('New Lease Yearly'!$D$4/4),J1117*'New Lease Yearly'!$D$4/12)),-L1117-J1117)</f>
        <v>0</v>
      </c>
      <c r="L1117" s="47">
        <f t="shared" si="178"/>
        <v>0</v>
      </c>
      <c r="M1117" s="47">
        <f t="shared" si="179"/>
        <v>0</v>
      </c>
      <c r="N1117" s="57"/>
      <c r="O1117" s="38">
        <v>237</v>
      </c>
      <c r="P1117" s="58">
        <f t="shared" si="183"/>
        <v>445597</v>
      </c>
      <c r="Q1117" s="47">
        <f t="shared" si="184"/>
        <v>0</v>
      </c>
      <c r="R1117" s="47">
        <f>IF(S1116&lt;1,0,-'New Lease Yearly'!$K$4/'New Lease Yearly'!$L$4)</f>
        <v>0</v>
      </c>
      <c r="S1117" s="47">
        <f t="shared" si="180"/>
        <v>0</v>
      </c>
      <c r="AE1117"/>
      <c r="AF1117" s="6"/>
    </row>
    <row r="1118" spans="1:32" x14ac:dyDescent="0.25">
      <c r="A1118" s="53">
        <f t="shared" si="181"/>
        <v>1102</v>
      </c>
      <c r="B1118" s="29">
        <f t="shared" si="175"/>
        <v>0</v>
      </c>
      <c r="C1118" s="9" t="str">
        <f>IF(D1118=0,"-",IF('New Lease Yearly'!$H$4="Yearly",EDATE(C1117,12),IF('New Lease Yearly'!$H$4="Quarterly",EDATE(C1117,3),EDATE(C1117,1))))</f>
        <v>-</v>
      </c>
      <c r="D1118" s="54">
        <f>IF(A1118&gt;'New Lease Yearly'!$E$4,0,'New Lease Yearly'!$G$4)*((1+$M$4)^(((((IF($H$4="Yearly",ROUNDDOWN(IF(A1118-($N$4)&lt;0,0,((A1118-($N$4)/(($N$4))))/($N$4)),0),IF($H$4="Monthly",ROUNDDOWN(IF(A1118-($N$4*12)&lt;0,0,((A1118-(12*$N$4)/((12*$N$4))))/($N$4*12)),0),ROUNDDOWN(IF(A1118-($N$4*4)&lt;0,0,((A1118-(4*$N$4)/((4*$N$4))))/($N$4*4)),0)))))))))+(IF(A1118=$E$4,$J$4,0))</f>
        <v>0</v>
      </c>
      <c r="E1118" s="49">
        <f>IF(D1118=0,0,1/((1+IF('New Lease Yearly'!$H$4="Yearly",'New Lease Yearly'!$D$4,IF('New Lease Yearly'!$H$4="Quarterly",'New Lease Yearly'!$D$4/4,'New Lease Yearly'!$D$4/12)))^IF($E$17=1,A1117,A1118)))</f>
        <v>0</v>
      </c>
      <c r="F1118" s="55">
        <f t="shared" si="176"/>
        <v>0</v>
      </c>
      <c r="G1118" s="56"/>
      <c r="H1118" s="38">
        <f t="shared" si="182"/>
        <v>1102</v>
      </c>
      <c r="I1118" s="9" t="str">
        <f t="shared" si="177"/>
        <v>-</v>
      </c>
      <c r="J1118" s="47">
        <f>IF(H1118&gt;'New Lease Yearly'!$E$4,0,M1117)</f>
        <v>0</v>
      </c>
      <c r="K1118" s="47">
        <f>IF(IF('New Lease Yearly'!$H$4="Yearly",J1118*'New Lease Yearly'!$D$4,IF('New Lease Yearly'!$H$4="Quarterly",J1118*('New Lease Yearly'!$D$4/4),J1118*'New Lease Yearly'!$D$4/12))&gt;0,IF('New Lease Yearly'!$H$4="Yearly",J1118*'New Lease Yearly'!$D$4,IF('New Lease Yearly'!$H$4="Quarterly",J1118*('New Lease Yearly'!$D$4/4),J1118*'New Lease Yearly'!$D$4/12)),-L1118-J1118)</f>
        <v>0</v>
      </c>
      <c r="L1118" s="47">
        <f t="shared" si="178"/>
        <v>0</v>
      </c>
      <c r="M1118" s="47">
        <f t="shared" si="179"/>
        <v>0</v>
      </c>
      <c r="N1118" s="57"/>
      <c r="O1118" s="38">
        <v>237</v>
      </c>
      <c r="P1118" s="58">
        <f t="shared" si="183"/>
        <v>445963</v>
      </c>
      <c r="Q1118" s="47">
        <f t="shared" si="184"/>
        <v>0</v>
      </c>
      <c r="R1118" s="47">
        <f>IF(S1117&lt;1,0,-'New Lease Yearly'!$K$4/'New Lease Yearly'!$L$4)</f>
        <v>0</v>
      </c>
      <c r="S1118" s="47">
        <f t="shared" si="180"/>
        <v>0</v>
      </c>
      <c r="AE1118"/>
      <c r="AF1118" s="6"/>
    </row>
    <row r="1119" spans="1:32" x14ac:dyDescent="0.25">
      <c r="A1119" s="53">
        <f t="shared" si="181"/>
        <v>1103</v>
      </c>
      <c r="B1119" s="29">
        <f t="shared" si="175"/>
        <v>0</v>
      </c>
      <c r="C1119" s="9" t="str">
        <f>IF(D1119=0,"-",IF('New Lease Yearly'!$H$4="Yearly",EDATE(C1118,12),IF('New Lease Yearly'!$H$4="Quarterly",EDATE(C1118,3),EDATE(C1118,1))))</f>
        <v>-</v>
      </c>
      <c r="D1119" s="54">
        <f>IF(A1119&gt;'New Lease Yearly'!$E$4,0,'New Lease Yearly'!$G$4)*((1+$M$4)^(((((IF($H$4="Yearly",ROUNDDOWN(IF(A1119-($N$4)&lt;0,0,((A1119-($N$4)/(($N$4))))/($N$4)),0),IF($H$4="Monthly",ROUNDDOWN(IF(A1119-($N$4*12)&lt;0,0,((A1119-(12*$N$4)/((12*$N$4))))/($N$4*12)),0),ROUNDDOWN(IF(A1119-($N$4*4)&lt;0,0,((A1119-(4*$N$4)/((4*$N$4))))/($N$4*4)),0)))))))))+(IF(A1119=$E$4,$J$4,0))</f>
        <v>0</v>
      </c>
      <c r="E1119" s="49">
        <f>IF(D1119=0,0,1/((1+IF('New Lease Yearly'!$H$4="Yearly",'New Lease Yearly'!$D$4,IF('New Lease Yearly'!$H$4="Quarterly",'New Lease Yearly'!$D$4/4,'New Lease Yearly'!$D$4/12)))^IF($E$17=1,A1118,A1119)))</f>
        <v>0</v>
      </c>
      <c r="F1119" s="55">
        <f t="shared" si="176"/>
        <v>0</v>
      </c>
      <c r="G1119" s="56"/>
      <c r="H1119" s="38">
        <f t="shared" si="182"/>
        <v>1103</v>
      </c>
      <c r="I1119" s="9" t="str">
        <f t="shared" si="177"/>
        <v>-</v>
      </c>
      <c r="J1119" s="47">
        <f>IF(H1119&gt;'New Lease Yearly'!$E$4,0,M1118)</f>
        <v>0</v>
      </c>
      <c r="K1119" s="47">
        <f>IF(IF('New Lease Yearly'!$H$4="Yearly",J1119*'New Lease Yearly'!$D$4,IF('New Lease Yearly'!$H$4="Quarterly",J1119*('New Lease Yearly'!$D$4/4),J1119*'New Lease Yearly'!$D$4/12))&gt;0,IF('New Lease Yearly'!$H$4="Yearly",J1119*'New Lease Yearly'!$D$4,IF('New Lease Yearly'!$H$4="Quarterly",J1119*('New Lease Yearly'!$D$4/4),J1119*'New Lease Yearly'!$D$4/12)),-L1119-J1119)</f>
        <v>0</v>
      </c>
      <c r="L1119" s="47">
        <f t="shared" si="178"/>
        <v>0</v>
      </c>
      <c r="M1119" s="47">
        <f t="shared" si="179"/>
        <v>0</v>
      </c>
      <c r="N1119" s="57"/>
      <c r="O1119" s="38">
        <v>237</v>
      </c>
      <c r="P1119" s="58">
        <f t="shared" si="183"/>
        <v>446328</v>
      </c>
      <c r="Q1119" s="47">
        <f t="shared" si="184"/>
        <v>0</v>
      </c>
      <c r="R1119" s="47">
        <f>IF(S1118&lt;1,0,-'New Lease Yearly'!$K$4/'New Lease Yearly'!$L$4)</f>
        <v>0</v>
      </c>
      <c r="S1119" s="47">
        <f t="shared" si="180"/>
        <v>0</v>
      </c>
      <c r="AE1119"/>
      <c r="AF1119" s="6"/>
    </row>
    <row r="1120" spans="1:32" x14ac:dyDescent="0.25">
      <c r="A1120" s="53">
        <f t="shared" si="181"/>
        <v>1104</v>
      </c>
      <c r="B1120" s="29">
        <f t="shared" si="175"/>
        <v>0</v>
      </c>
      <c r="C1120" s="9" t="str">
        <f>IF(D1120=0,"-",IF('New Lease Yearly'!$H$4="Yearly",EDATE(C1119,12),IF('New Lease Yearly'!$H$4="Quarterly",EDATE(C1119,3),EDATE(C1119,1))))</f>
        <v>-</v>
      </c>
      <c r="D1120" s="54">
        <f>IF(A1120&gt;'New Lease Yearly'!$E$4,0,'New Lease Yearly'!$G$4)*((1+$M$4)^(((((IF($H$4="Yearly",ROUNDDOWN(IF(A1120-($N$4)&lt;0,0,((A1120-($N$4)/(($N$4))))/($N$4)),0),IF($H$4="Monthly",ROUNDDOWN(IF(A1120-($N$4*12)&lt;0,0,((A1120-(12*$N$4)/((12*$N$4))))/($N$4*12)),0),ROUNDDOWN(IF(A1120-($N$4*4)&lt;0,0,((A1120-(4*$N$4)/((4*$N$4))))/($N$4*4)),0)))))))))+(IF(A1120=$E$4,$J$4,0))</f>
        <v>0</v>
      </c>
      <c r="E1120" s="49">
        <f>IF(D1120=0,0,1/((1+IF('New Lease Yearly'!$H$4="Yearly",'New Lease Yearly'!$D$4,IF('New Lease Yearly'!$H$4="Quarterly",'New Lease Yearly'!$D$4/4,'New Lease Yearly'!$D$4/12)))^IF($E$17=1,A1119,A1120)))</f>
        <v>0</v>
      </c>
      <c r="F1120" s="55">
        <f t="shared" si="176"/>
        <v>0</v>
      </c>
      <c r="G1120" s="56"/>
      <c r="H1120" s="38">
        <f t="shared" si="182"/>
        <v>1104</v>
      </c>
      <c r="I1120" s="9" t="str">
        <f t="shared" si="177"/>
        <v>-</v>
      </c>
      <c r="J1120" s="47">
        <f>IF(H1120&gt;'New Lease Yearly'!$E$4,0,M1119)</f>
        <v>0</v>
      </c>
      <c r="K1120" s="47">
        <f>IF(IF('New Lease Yearly'!$H$4="Yearly",J1120*'New Lease Yearly'!$D$4,IF('New Lease Yearly'!$H$4="Quarterly",J1120*('New Lease Yearly'!$D$4/4),J1120*'New Lease Yearly'!$D$4/12))&gt;0,IF('New Lease Yearly'!$H$4="Yearly",J1120*'New Lease Yearly'!$D$4,IF('New Lease Yearly'!$H$4="Quarterly",J1120*('New Lease Yearly'!$D$4/4),J1120*'New Lease Yearly'!$D$4/12)),-L1120-J1120)</f>
        <v>0</v>
      </c>
      <c r="L1120" s="47">
        <f t="shared" si="178"/>
        <v>0</v>
      </c>
      <c r="M1120" s="47">
        <f t="shared" si="179"/>
        <v>0</v>
      </c>
      <c r="N1120" s="57"/>
      <c r="O1120" s="38">
        <v>237</v>
      </c>
      <c r="P1120" s="58">
        <f t="shared" si="183"/>
        <v>446693</v>
      </c>
      <c r="Q1120" s="47">
        <f t="shared" si="184"/>
        <v>0</v>
      </c>
      <c r="R1120" s="47">
        <f>IF(S1119&lt;1,0,-'New Lease Yearly'!$K$4/'New Lease Yearly'!$L$4)</f>
        <v>0</v>
      </c>
      <c r="S1120" s="47">
        <f t="shared" si="180"/>
        <v>0</v>
      </c>
      <c r="AE1120"/>
      <c r="AF1120" s="6"/>
    </row>
    <row r="1121" spans="1:32" x14ac:dyDescent="0.25">
      <c r="A1121" s="53">
        <f t="shared" si="181"/>
        <v>1105</v>
      </c>
      <c r="B1121" s="29">
        <f t="shared" si="175"/>
        <v>0</v>
      </c>
      <c r="C1121" s="9" t="str">
        <f>IF(D1121=0,"-",IF('New Lease Yearly'!$H$4="Yearly",EDATE(C1120,12),IF('New Lease Yearly'!$H$4="Quarterly",EDATE(C1120,3),EDATE(C1120,1))))</f>
        <v>-</v>
      </c>
      <c r="D1121" s="54">
        <f>IF(A1121&gt;'New Lease Yearly'!$E$4,0,'New Lease Yearly'!$G$4)*((1+$M$4)^(((((IF($H$4="Yearly",ROUNDDOWN(IF(A1121-($N$4)&lt;0,0,((A1121-($N$4)/(($N$4))))/($N$4)),0),IF($H$4="Monthly",ROUNDDOWN(IF(A1121-($N$4*12)&lt;0,0,((A1121-(12*$N$4)/((12*$N$4))))/($N$4*12)),0),ROUNDDOWN(IF(A1121-($N$4*4)&lt;0,0,((A1121-(4*$N$4)/((4*$N$4))))/($N$4*4)),0)))))))))+(IF(A1121=$E$4,$J$4,0))</f>
        <v>0</v>
      </c>
      <c r="E1121" s="49">
        <f>IF(D1121=0,0,1/((1+IF('New Lease Yearly'!$H$4="Yearly",'New Lease Yearly'!$D$4,IF('New Lease Yearly'!$H$4="Quarterly",'New Lease Yearly'!$D$4/4,'New Lease Yearly'!$D$4/12)))^IF($E$17=1,A1120,A1121)))</f>
        <v>0</v>
      </c>
      <c r="F1121" s="55">
        <f t="shared" si="176"/>
        <v>0</v>
      </c>
      <c r="G1121" s="56"/>
      <c r="H1121" s="38">
        <f t="shared" si="182"/>
        <v>1105</v>
      </c>
      <c r="I1121" s="9" t="str">
        <f t="shared" si="177"/>
        <v>-</v>
      </c>
      <c r="J1121" s="47">
        <f>IF(H1121&gt;'New Lease Yearly'!$E$4,0,M1120)</f>
        <v>0</v>
      </c>
      <c r="K1121" s="47">
        <f>IF(IF('New Lease Yearly'!$H$4="Yearly",J1121*'New Lease Yearly'!$D$4,IF('New Lease Yearly'!$H$4="Quarterly",J1121*('New Lease Yearly'!$D$4/4),J1121*'New Lease Yearly'!$D$4/12))&gt;0,IF('New Lease Yearly'!$H$4="Yearly",J1121*'New Lease Yearly'!$D$4,IF('New Lease Yearly'!$H$4="Quarterly",J1121*('New Lease Yearly'!$D$4/4),J1121*'New Lease Yearly'!$D$4/12)),-L1121-J1121)</f>
        <v>0</v>
      </c>
      <c r="L1121" s="47">
        <f t="shared" si="178"/>
        <v>0</v>
      </c>
      <c r="M1121" s="47">
        <f t="shared" si="179"/>
        <v>0</v>
      </c>
      <c r="N1121" s="57"/>
      <c r="O1121" s="38">
        <v>237</v>
      </c>
      <c r="P1121" s="58">
        <f t="shared" si="183"/>
        <v>447058</v>
      </c>
      <c r="Q1121" s="47">
        <f t="shared" si="184"/>
        <v>0</v>
      </c>
      <c r="R1121" s="47">
        <f>IF(S1120&lt;1,0,-'New Lease Yearly'!$K$4/'New Lease Yearly'!$L$4)</f>
        <v>0</v>
      </c>
      <c r="S1121" s="47">
        <f t="shared" si="180"/>
        <v>0</v>
      </c>
      <c r="AE1121"/>
      <c r="AF1121" s="6"/>
    </row>
    <row r="1122" spans="1:32" x14ac:dyDescent="0.25">
      <c r="A1122" s="53">
        <f t="shared" si="181"/>
        <v>1106</v>
      </c>
      <c r="B1122" s="29">
        <f t="shared" si="175"/>
        <v>0</v>
      </c>
      <c r="C1122" s="9" t="str">
        <f>IF(D1122=0,"-",IF('New Lease Yearly'!$H$4="Yearly",EDATE(C1121,12),IF('New Lease Yearly'!$H$4="Quarterly",EDATE(C1121,3),EDATE(C1121,1))))</f>
        <v>-</v>
      </c>
      <c r="D1122" s="54">
        <f>IF(A1122&gt;'New Lease Yearly'!$E$4,0,'New Lease Yearly'!$G$4)*((1+$M$4)^(((((IF($H$4="Yearly",ROUNDDOWN(IF(A1122-($N$4)&lt;0,0,((A1122-($N$4)/(($N$4))))/($N$4)),0),IF($H$4="Monthly",ROUNDDOWN(IF(A1122-($N$4*12)&lt;0,0,((A1122-(12*$N$4)/((12*$N$4))))/($N$4*12)),0),ROUNDDOWN(IF(A1122-($N$4*4)&lt;0,0,((A1122-(4*$N$4)/((4*$N$4))))/($N$4*4)),0)))))))))+(IF(A1122=$E$4,$J$4,0))</f>
        <v>0</v>
      </c>
      <c r="E1122" s="49">
        <f>IF(D1122=0,0,1/((1+IF('New Lease Yearly'!$H$4="Yearly",'New Lease Yearly'!$D$4,IF('New Lease Yearly'!$H$4="Quarterly",'New Lease Yearly'!$D$4/4,'New Lease Yearly'!$D$4/12)))^IF($E$17=1,A1121,A1122)))</f>
        <v>0</v>
      </c>
      <c r="F1122" s="55">
        <f t="shared" si="176"/>
        <v>0</v>
      </c>
      <c r="G1122" s="56"/>
      <c r="H1122" s="38">
        <f t="shared" si="182"/>
        <v>1106</v>
      </c>
      <c r="I1122" s="9" t="str">
        <f t="shared" si="177"/>
        <v>-</v>
      </c>
      <c r="J1122" s="47">
        <f>IF(H1122&gt;'New Lease Yearly'!$E$4,0,M1121)</f>
        <v>0</v>
      </c>
      <c r="K1122" s="47">
        <f>IF(IF('New Lease Yearly'!$H$4="Yearly",J1122*'New Lease Yearly'!$D$4,IF('New Lease Yearly'!$H$4="Quarterly",J1122*('New Lease Yearly'!$D$4/4),J1122*'New Lease Yearly'!$D$4/12))&gt;0,IF('New Lease Yearly'!$H$4="Yearly",J1122*'New Lease Yearly'!$D$4,IF('New Lease Yearly'!$H$4="Quarterly",J1122*('New Lease Yearly'!$D$4/4),J1122*'New Lease Yearly'!$D$4/12)),-L1122-J1122)</f>
        <v>0</v>
      </c>
      <c r="L1122" s="47">
        <f t="shared" si="178"/>
        <v>0</v>
      </c>
      <c r="M1122" s="47">
        <f t="shared" si="179"/>
        <v>0</v>
      </c>
      <c r="N1122" s="57"/>
      <c r="O1122" s="38">
        <v>237</v>
      </c>
      <c r="P1122" s="58">
        <f t="shared" si="183"/>
        <v>447424</v>
      </c>
      <c r="Q1122" s="47">
        <f t="shared" si="184"/>
        <v>0</v>
      </c>
      <c r="R1122" s="47">
        <f>IF(S1121&lt;1,0,-'New Lease Yearly'!$K$4/'New Lease Yearly'!$L$4)</f>
        <v>0</v>
      </c>
      <c r="S1122" s="47">
        <f t="shared" si="180"/>
        <v>0</v>
      </c>
      <c r="AE1122"/>
      <c r="AF1122" s="6"/>
    </row>
    <row r="1123" spans="1:32" x14ac:dyDescent="0.25">
      <c r="A1123" s="53">
        <f t="shared" si="181"/>
        <v>1107</v>
      </c>
      <c r="B1123" s="29">
        <f t="shared" si="175"/>
        <v>0</v>
      </c>
      <c r="C1123" s="9" t="str">
        <f>IF(D1123=0,"-",IF('New Lease Yearly'!$H$4="Yearly",EDATE(C1122,12),IF('New Lease Yearly'!$H$4="Quarterly",EDATE(C1122,3),EDATE(C1122,1))))</f>
        <v>-</v>
      </c>
      <c r="D1123" s="54">
        <f>IF(A1123&gt;'New Lease Yearly'!$E$4,0,'New Lease Yearly'!$G$4)*((1+$M$4)^(((((IF($H$4="Yearly",ROUNDDOWN(IF(A1123-($N$4)&lt;0,0,((A1123-($N$4)/(($N$4))))/($N$4)),0),IF($H$4="Monthly",ROUNDDOWN(IF(A1123-($N$4*12)&lt;0,0,((A1123-(12*$N$4)/((12*$N$4))))/($N$4*12)),0),ROUNDDOWN(IF(A1123-($N$4*4)&lt;0,0,((A1123-(4*$N$4)/((4*$N$4))))/($N$4*4)),0)))))))))+(IF(A1123=$E$4,$J$4,0))</f>
        <v>0</v>
      </c>
      <c r="E1123" s="49">
        <f>IF(D1123=0,0,1/((1+IF('New Lease Yearly'!$H$4="Yearly",'New Lease Yearly'!$D$4,IF('New Lease Yearly'!$H$4="Quarterly",'New Lease Yearly'!$D$4/4,'New Lease Yearly'!$D$4/12)))^IF($E$17=1,A1122,A1123)))</f>
        <v>0</v>
      </c>
      <c r="F1123" s="55">
        <f t="shared" si="176"/>
        <v>0</v>
      </c>
      <c r="G1123" s="56"/>
      <c r="H1123" s="38">
        <f t="shared" si="182"/>
        <v>1107</v>
      </c>
      <c r="I1123" s="9" t="str">
        <f t="shared" si="177"/>
        <v>-</v>
      </c>
      <c r="J1123" s="47">
        <f>IF(H1123&gt;'New Lease Yearly'!$E$4,0,M1122)</f>
        <v>0</v>
      </c>
      <c r="K1123" s="47">
        <f>IF(IF('New Lease Yearly'!$H$4="Yearly",J1123*'New Lease Yearly'!$D$4,IF('New Lease Yearly'!$H$4="Quarterly",J1123*('New Lease Yearly'!$D$4/4),J1123*'New Lease Yearly'!$D$4/12))&gt;0,IF('New Lease Yearly'!$H$4="Yearly",J1123*'New Lease Yearly'!$D$4,IF('New Lease Yearly'!$H$4="Quarterly",J1123*('New Lease Yearly'!$D$4/4),J1123*'New Lease Yearly'!$D$4/12)),-L1123-J1123)</f>
        <v>0</v>
      </c>
      <c r="L1123" s="47">
        <f t="shared" si="178"/>
        <v>0</v>
      </c>
      <c r="M1123" s="47">
        <f t="shared" si="179"/>
        <v>0</v>
      </c>
      <c r="N1123" s="57"/>
      <c r="O1123" s="38">
        <v>237</v>
      </c>
      <c r="P1123" s="58">
        <f t="shared" si="183"/>
        <v>447789</v>
      </c>
      <c r="Q1123" s="47">
        <f t="shared" si="184"/>
        <v>0</v>
      </c>
      <c r="R1123" s="47">
        <f>IF(S1122&lt;1,0,-'New Lease Yearly'!$K$4/'New Lease Yearly'!$L$4)</f>
        <v>0</v>
      </c>
      <c r="S1123" s="47">
        <f t="shared" si="180"/>
        <v>0</v>
      </c>
      <c r="AE1123"/>
      <c r="AF1123" s="6"/>
    </row>
    <row r="1124" spans="1:32" x14ac:dyDescent="0.25">
      <c r="A1124" s="53">
        <f t="shared" si="181"/>
        <v>1108</v>
      </c>
      <c r="B1124" s="29">
        <f t="shared" si="175"/>
        <v>0</v>
      </c>
      <c r="C1124" s="9" t="str">
        <f>IF(D1124=0,"-",IF('New Lease Yearly'!$H$4="Yearly",EDATE(C1123,12),IF('New Lease Yearly'!$H$4="Quarterly",EDATE(C1123,3),EDATE(C1123,1))))</f>
        <v>-</v>
      </c>
      <c r="D1124" s="54">
        <f>IF(A1124&gt;'New Lease Yearly'!$E$4,0,'New Lease Yearly'!$G$4)*((1+$M$4)^(((((IF($H$4="Yearly",ROUNDDOWN(IF(A1124-($N$4)&lt;0,0,((A1124-($N$4)/(($N$4))))/($N$4)),0),IF($H$4="Monthly",ROUNDDOWN(IF(A1124-($N$4*12)&lt;0,0,((A1124-(12*$N$4)/((12*$N$4))))/($N$4*12)),0),ROUNDDOWN(IF(A1124-($N$4*4)&lt;0,0,((A1124-(4*$N$4)/((4*$N$4))))/($N$4*4)),0)))))))))+(IF(A1124=$E$4,$J$4,0))</f>
        <v>0</v>
      </c>
      <c r="E1124" s="49">
        <f>IF(D1124=0,0,1/((1+IF('New Lease Yearly'!$H$4="Yearly",'New Lease Yearly'!$D$4,IF('New Lease Yearly'!$H$4="Quarterly",'New Lease Yearly'!$D$4/4,'New Lease Yearly'!$D$4/12)))^IF($E$17=1,A1123,A1124)))</f>
        <v>0</v>
      </c>
      <c r="F1124" s="55">
        <f t="shared" si="176"/>
        <v>0</v>
      </c>
      <c r="G1124" s="56"/>
      <c r="H1124" s="38">
        <f t="shared" si="182"/>
        <v>1108</v>
      </c>
      <c r="I1124" s="9" t="str">
        <f t="shared" si="177"/>
        <v>-</v>
      </c>
      <c r="J1124" s="47">
        <f>IF(H1124&gt;'New Lease Yearly'!$E$4,0,M1123)</f>
        <v>0</v>
      </c>
      <c r="K1124" s="47">
        <f>IF(IF('New Lease Yearly'!$H$4="Yearly",J1124*'New Lease Yearly'!$D$4,IF('New Lease Yearly'!$H$4="Quarterly",J1124*('New Lease Yearly'!$D$4/4),J1124*'New Lease Yearly'!$D$4/12))&gt;0,IF('New Lease Yearly'!$H$4="Yearly",J1124*'New Lease Yearly'!$D$4,IF('New Lease Yearly'!$H$4="Quarterly",J1124*('New Lease Yearly'!$D$4/4),J1124*'New Lease Yearly'!$D$4/12)),-L1124-J1124)</f>
        <v>0</v>
      </c>
      <c r="L1124" s="47">
        <f t="shared" si="178"/>
        <v>0</v>
      </c>
      <c r="M1124" s="47">
        <f t="shared" si="179"/>
        <v>0</v>
      </c>
      <c r="N1124" s="57"/>
      <c r="O1124" s="38">
        <v>237</v>
      </c>
      <c r="P1124" s="58">
        <f t="shared" si="183"/>
        <v>448154</v>
      </c>
      <c r="Q1124" s="47">
        <f t="shared" si="184"/>
        <v>0</v>
      </c>
      <c r="R1124" s="47">
        <f>IF(S1123&lt;1,0,-'New Lease Yearly'!$K$4/'New Lease Yearly'!$L$4)</f>
        <v>0</v>
      </c>
      <c r="S1124" s="47">
        <f t="shared" si="180"/>
        <v>0</v>
      </c>
      <c r="AE1124"/>
      <c r="AF1124" s="6"/>
    </row>
    <row r="1125" spans="1:32" x14ac:dyDescent="0.25">
      <c r="A1125" s="53">
        <f t="shared" si="181"/>
        <v>1109</v>
      </c>
      <c r="B1125" s="29">
        <f t="shared" si="175"/>
        <v>0</v>
      </c>
      <c r="C1125" s="9" t="str">
        <f>IF(D1125=0,"-",IF('New Lease Yearly'!$H$4="Yearly",EDATE(C1124,12),IF('New Lease Yearly'!$H$4="Quarterly",EDATE(C1124,3),EDATE(C1124,1))))</f>
        <v>-</v>
      </c>
      <c r="D1125" s="54">
        <f>IF(A1125&gt;'New Lease Yearly'!$E$4,0,'New Lease Yearly'!$G$4)*((1+$M$4)^(((((IF($H$4="Yearly",ROUNDDOWN(IF(A1125-($N$4)&lt;0,0,((A1125-($N$4)/(($N$4))))/($N$4)),0),IF($H$4="Monthly",ROUNDDOWN(IF(A1125-($N$4*12)&lt;0,0,((A1125-(12*$N$4)/((12*$N$4))))/($N$4*12)),0),ROUNDDOWN(IF(A1125-($N$4*4)&lt;0,0,((A1125-(4*$N$4)/((4*$N$4))))/($N$4*4)),0)))))))))+(IF(A1125=$E$4,$J$4,0))</f>
        <v>0</v>
      </c>
      <c r="E1125" s="49">
        <f>IF(D1125=0,0,1/((1+IF('New Lease Yearly'!$H$4="Yearly",'New Lease Yearly'!$D$4,IF('New Lease Yearly'!$H$4="Quarterly",'New Lease Yearly'!$D$4/4,'New Lease Yearly'!$D$4/12)))^IF($E$17=1,A1124,A1125)))</f>
        <v>0</v>
      </c>
      <c r="F1125" s="55">
        <f t="shared" si="176"/>
        <v>0</v>
      </c>
      <c r="G1125" s="56"/>
      <c r="H1125" s="38">
        <f t="shared" si="182"/>
        <v>1109</v>
      </c>
      <c r="I1125" s="9" t="str">
        <f t="shared" si="177"/>
        <v>-</v>
      </c>
      <c r="J1125" s="47">
        <f>IF(H1125&gt;'New Lease Yearly'!$E$4,0,M1124)</f>
        <v>0</v>
      </c>
      <c r="K1125" s="47">
        <f>IF(IF('New Lease Yearly'!$H$4="Yearly",J1125*'New Lease Yearly'!$D$4,IF('New Lease Yearly'!$H$4="Quarterly",J1125*('New Lease Yearly'!$D$4/4),J1125*'New Lease Yearly'!$D$4/12))&gt;0,IF('New Lease Yearly'!$H$4="Yearly",J1125*'New Lease Yearly'!$D$4,IF('New Lease Yearly'!$H$4="Quarterly",J1125*('New Lease Yearly'!$D$4/4),J1125*'New Lease Yearly'!$D$4/12)),-L1125-J1125)</f>
        <v>0</v>
      </c>
      <c r="L1125" s="47">
        <f t="shared" si="178"/>
        <v>0</v>
      </c>
      <c r="M1125" s="47">
        <f t="shared" si="179"/>
        <v>0</v>
      </c>
      <c r="N1125" s="57"/>
      <c r="O1125" s="38">
        <v>237</v>
      </c>
      <c r="P1125" s="58">
        <f t="shared" si="183"/>
        <v>448519</v>
      </c>
      <c r="Q1125" s="47">
        <f t="shared" si="184"/>
        <v>0</v>
      </c>
      <c r="R1125" s="47">
        <f>IF(S1124&lt;1,0,-'New Lease Yearly'!$K$4/'New Lease Yearly'!$L$4)</f>
        <v>0</v>
      </c>
      <c r="S1125" s="47">
        <f t="shared" si="180"/>
        <v>0</v>
      </c>
      <c r="AE1125"/>
      <c r="AF1125" s="6"/>
    </row>
    <row r="1126" spans="1:32" x14ac:dyDescent="0.25">
      <c r="A1126" s="53">
        <f t="shared" si="181"/>
        <v>1110</v>
      </c>
      <c r="B1126" s="29">
        <f t="shared" si="175"/>
        <v>0</v>
      </c>
      <c r="C1126" s="9" t="str">
        <f>IF(D1126=0,"-",IF('New Lease Yearly'!$H$4="Yearly",EDATE(C1125,12),IF('New Lease Yearly'!$H$4="Quarterly",EDATE(C1125,3),EDATE(C1125,1))))</f>
        <v>-</v>
      </c>
      <c r="D1126" s="54">
        <f>IF(A1126&gt;'New Lease Yearly'!$E$4,0,'New Lease Yearly'!$G$4)*((1+$M$4)^(((((IF($H$4="Yearly",ROUNDDOWN(IF(A1126-($N$4)&lt;0,0,((A1126-($N$4)/(($N$4))))/($N$4)),0),IF($H$4="Monthly",ROUNDDOWN(IF(A1126-($N$4*12)&lt;0,0,((A1126-(12*$N$4)/((12*$N$4))))/($N$4*12)),0),ROUNDDOWN(IF(A1126-($N$4*4)&lt;0,0,((A1126-(4*$N$4)/((4*$N$4))))/($N$4*4)),0)))))))))+(IF(A1126=$E$4,$J$4,0))</f>
        <v>0</v>
      </c>
      <c r="E1126" s="49">
        <f>IF(D1126=0,0,1/((1+IF('New Lease Yearly'!$H$4="Yearly",'New Lease Yearly'!$D$4,IF('New Lease Yearly'!$H$4="Quarterly",'New Lease Yearly'!$D$4/4,'New Lease Yearly'!$D$4/12)))^IF($E$17=1,A1125,A1126)))</f>
        <v>0</v>
      </c>
      <c r="F1126" s="55">
        <f t="shared" si="176"/>
        <v>0</v>
      </c>
      <c r="G1126" s="56"/>
      <c r="H1126" s="38">
        <f t="shared" si="182"/>
        <v>1110</v>
      </c>
      <c r="I1126" s="9" t="str">
        <f t="shared" si="177"/>
        <v>-</v>
      </c>
      <c r="J1126" s="47">
        <f>IF(H1126&gt;'New Lease Yearly'!$E$4,0,M1125)</f>
        <v>0</v>
      </c>
      <c r="K1126" s="47">
        <f>IF(IF('New Lease Yearly'!$H$4="Yearly",J1126*'New Lease Yearly'!$D$4,IF('New Lease Yearly'!$H$4="Quarterly",J1126*('New Lease Yearly'!$D$4/4),J1126*'New Lease Yearly'!$D$4/12))&gt;0,IF('New Lease Yearly'!$H$4="Yearly",J1126*'New Lease Yearly'!$D$4,IF('New Lease Yearly'!$H$4="Quarterly",J1126*('New Lease Yearly'!$D$4/4),J1126*'New Lease Yearly'!$D$4/12)),-L1126-J1126)</f>
        <v>0</v>
      </c>
      <c r="L1126" s="47">
        <f t="shared" si="178"/>
        <v>0</v>
      </c>
      <c r="M1126" s="47">
        <f t="shared" si="179"/>
        <v>0</v>
      </c>
      <c r="N1126" s="57"/>
      <c r="O1126" s="38">
        <v>237</v>
      </c>
      <c r="P1126" s="58">
        <f t="shared" si="183"/>
        <v>448885</v>
      </c>
      <c r="Q1126" s="47">
        <f t="shared" si="184"/>
        <v>0</v>
      </c>
      <c r="R1126" s="47">
        <f>IF(S1125&lt;1,0,-'New Lease Yearly'!$K$4/'New Lease Yearly'!$L$4)</f>
        <v>0</v>
      </c>
      <c r="S1126" s="47">
        <f t="shared" si="180"/>
        <v>0</v>
      </c>
      <c r="AE1126"/>
      <c r="AF1126" s="6"/>
    </row>
    <row r="1127" spans="1:32" x14ac:dyDescent="0.25">
      <c r="A1127" s="53">
        <f t="shared" si="181"/>
        <v>1111</v>
      </c>
      <c r="B1127" s="29">
        <f t="shared" si="175"/>
        <v>0</v>
      </c>
      <c r="C1127" s="9" t="str">
        <f>IF(D1127=0,"-",IF('New Lease Yearly'!$H$4="Yearly",EDATE(C1126,12),IF('New Lease Yearly'!$H$4="Quarterly",EDATE(C1126,3),EDATE(C1126,1))))</f>
        <v>-</v>
      </c>
      <c r="D1127" s="54">
        <f>IF(A1127&gt;'New Lease Yearly'!$E$4,0,'New Lease Yearly'!$G$4)*((1+$M$4)^(((((IF($H$4="Yearly",ROUNDDOWN(IF(A1127-($N$4)&lt;0,0,((A1127-($N$4)/(($N$4))))/($N$4)),0),IF($H$4="Monthly",ROUNDDOWN(IF(A1127-($N$4*12)&lt;0,0,((A1127-(12*$N$4)/((12*$N$4))))/($N$4*12)),0),ROUNDDOWN(IF(A1127-($N$4*4)&lt;0,0,((A1127-(4*$N$4)/((4*$N$4))))/($N$4*4)),0)))))))))+(IF(A1127=$E$4,$J$4,0))</f>
        <v>0</v>
      </c>
      <c r="E1127" s="49">
        <f>IF(D1127=0,0,1/((1+IF('New Lease Yearly'!$H$4="Yearly",'New Lease Yearly'!$D$4,IF('New Lease Yearly'!$H$4="Quarterly",'New Lease Yearly'!$D$4/4,'New Lease Yearly'!$D$4/12)))^IF($E$17=1,A1126,A1127)))</f>
        <v>0</v>
      </c>
      <c r="F1127" s="55">
        <f t="shared" si="176"/>
        <v>0</v>
      </c>
      <c r="G1127" s="56"/>
      <c r="H1127" s="38">
        <f t="shared" si="182"/>
        <v>1111</v>
      </c>
      <c r="I1127" s="9" t="str">
        <f t="shared" si="177"/>
        <v>-</v>
      </c>
      <c r="J1127" s="47">
        <f>IF(H1127&gt;'New Lease Yearly'!$E$4,0,M1126)</f>
        <v>0</v>
      </c>
      <c r="K1127" s="47">
        <f>IF(IF('New Lease Yearly'!$H$4="Yearly",J1127*'New Lease Yearly'!$D$4,IF('New Lease Yearly'!$H$4="Quarterly",J1127*('New Lease Yearly'!$D$4/4),J1127*'New Lease Yearly'!$D$4/12))&gt;0,IF('New Lease Yearly'!$H$4="Yearly",J1127*'New Lease Yearly'!$D$4,IF('New Lease Yearly'!$H$4="Quarterly",J1127*('New Lease Yearly'!$D$4/4),J1127*'New Lease Yearly'!$D$4/12)),-L1127-J1127)</f>
        <v>0</v>
      </c>
      <c r="L1127" s="47">
        <f t="shared" si="178"/>
        <v>0</v>
      </c>
      <c r="M1127" s="47">
        <f t="shared" si="179"/>
        <v>0</v>
      </c>
      <c r="N1127" s="57"/>
      <c r="O1127" s="38">
        <v>237</v>
      </c>
      <c r="P1127" s="58">
        <f t="shared" si="183"/>
        <v>449250</v>
      </c>
      <c r="Q1127" s="47">
        <f t="shared" si="184"/>
        <v>0</v>
      </c>
      <c r="R1127" s="47">
        <f>IF(S1126&lt;1,0,-'New Lease Yearly'!$K$4/'New Lease Yearly'!$L$4)</f>
        <v>0</v>
      </c>
      <c r="S1127" s="47">
        <f t="shared" si="180"/>
        <v>0</v>
      </c>
      <c r="AE1127"/>
      <c r="AF1127" s="6"/>
    </row>
    <row r="1128" spans="1:32" x14ac:dyDescent="0.25">
      <c r="A1128" s="53">
        <f t="shared" si="181"/>
        <v>1112</v>
      </c>
      <c r="B1128" s="29">
        <f t="shared" si="175"/>
        <v>0</v>
      </c>
      <c r="C1128" s="9" t="str">
        <f>IF(D1128=0,"-",IF('New Lease Yearly'!$H$4="Yearly",EDATE(C1127,12),IF('New Lease Yearly'!$H$4="Quarterly",EDATE(C1127,3),EDATE(C1127,1))))</f>
        <v>-</v>
      </c>
      <c r="D1128" s="54">
        <f>IF(A1128&gt;'New Lease Yearly'!$E$4,0,'New Lease Yearly'!$G$4)*((1+$M$4)^(((((IF($H$4="Yearly",ROUNDDOWN(IF(A1128-($N$4)&lt;0,0,((A1128-($N$4)/(($N$4))))/($N$4)),0),IF($H$4="Monthly",ROUNDDOWN(IF(A1128-($N$4*12)&lt;0,0,((A1128-(12*$N$4)/((12*$N$4))))/($N$4*12)),0),ROUNDDOWN(IF(A1128-($N$4*4)&lt;0,0,((A1128-(4*$N$4)/((4*$N$4))))/($N$4*4)),0)))))))))+(IF(A1128=$E$4,$J$4,0))</f>
        <v>0</v>
      </c>
      <c r="E1128" s="49">
        <f>IF(D1128=0,0,1/((1+IF('New Lease Yearly'!$H$4="Yearly",'New Lease Yearly'!$D$4,IF('New Lease Yearly'!$H$4="Quarterly",'New Lease Yearly'!$D$4/4,'New Lease Yearly'!$D$4/12)))^IF($E$17=1,A1127,A1128)))</f>
        <v>0</v>
      </c>
      <c r="F1128" s="55">
        <f t="shared" si="176"/>
        <v>0</v>
      </c>
      <c r="G1128" s="56"/>
      <c r="H1128" s="38">
        <f t="shared" si="182"/>
        <v>1112</v>
      </c>
      <c r="I1128" s="9" t="str">
        <f t="shared" si="177"/>
        <v>-</v>
      </c>
      <c r="J1128" s="47">
        <f>IF(H1128&gt;'New Lease Yearly'!$E$4,0,M1127)</f>
        <v>0</v>
      </c>
      <c r="K1128" s="47">
        <f>IF(IF('New Lease Yearly'!$H$4="Yearly",J1128*'New Lease Yearly'!$D$4,IF('New Lease Yearly'!$H$4="Quarterly",J1128*('New Lease Yearly'!$D$4/4),J1128*'New Lease Yearly'!$D$4/12))&gt;0,IF('New Lease Yearly'!$H$4="Yearly",J1128*'New Lease Yearly'!$D$4,IF('New Lease Yearly'!$H$4="Quarterly",J1128*('New Lease Yearly'!$D$4/4),J1128*'New Lease Yearly'!$D$4/12)),-L1128-J1128)</f>
        <v>0</v>
      </c>
      <c r="L1128" s="47">
        <f t="shared" si="178"/>
        <v>0</v>
      </c>
      <c r="M1128" s="47">
        <f t="shared" si="179"/>
        <v>0</v>
      </c>
      <c r="N1128" s="57"/>
      <c r="O1128" s="38">
        <v>237</v>
      </c>
      <c r="P1128" s="58">
        <f t="shared" si="183"/>
        <v>449615</v>
      </c>
      <c r="Q1128" s="47">
        <f t="shared" si="184"/>
        <v>0</v>
      </c>
      <c r="R1128" s="47">
        <f>IF(S1127&lt;1,0,-'New Lease Yearly'!$K$4/'New Lease Yearly'!$L$4)</f>
        <v>0</v>
      </c>
      <c r="S1128" s="47">
        <f t="shared" si="180"/>
        <v>0</v>
      </c>
      <c r="AE1128"/>
      <c r="AF1128" s="6"/>
    </row>
    <row r="1129" spans="1:32" x14ac:dyDescent="0.25">
      <c r="A1129" s="53">
        <f t="shared" si="181"/>
        <v>1113</v>
      </c>
      <c r="B1129" s="29">
        <f t="shared" si="175"/>
        <v>0</v>
      </c>
      <c r="C1129" s="9" t="str">
        <f>IF(D1129=0,"-",IF('New Lease Yearly'!$H$4="Yearly",EDATE(C1128,12),IF('New Lease Yearly'!$H$4="Quarterly",EDATE(C1128,3),EDATE(C1128,1))))</f>
        <v>-</v>
      </c>
      <c r="D1129" s="54">
        <f>IF(A1129&gt;'New Lease Yearly'!$E$4,0,'New Lease Yearly'!$G$4)*((1+$M$4)^(((((IF($H$4="Yearly",ROUNDDOWN(IF(A1129-($N$4)&lt;0,0,((A1129-($N$4)/(($N$4))))/($N$4)),0),IF($H$4="Monthly",ROUNDDOWN(IF(A1129-($N$4*12)&lt;0,0,((A1129-(12*$N$4)/((12*$N$4))))/($N$4*12)),0),ROUNDDOWN(IF(A1129-($N$4*4)&lt;0,0,((A1129-(4*$N$4)/((4*$N$4))))/($N$4*4)),0)))))))))+(IF(A1129=$E$4,$J$4,0))</f>
        <v>0</v>
      </c>
      <c r="E1129" s="49">
        <f>IF(D1129=0,0,1/((1+IF('New Lease Yearly'!$H$4="Yearly",'New Lease Yearly'!$D$4,IF('New Lease Yearly'!$H$4="Quarterly",'New Lease Yearly'!$D$4/4,'New Lease Yearly'!$D$4/12)))^IF($E$17=1,A1128,A1129)))</f>
        <v>0</v>
      </c>
      <c r="F1129" s="55">
        <f t="shared" si="176"/>
        <v>0</v>
      </c>
      <c r="G1129" s="56"/>
      <c r="H1129" s="38">
        <f t="shared" si="182"/>
        <v>1113</v>
      </c>
      <c r="I1129" s="9" t="str">
        <f t="shared" si="177"/>
        <v>-</v>
      </c>
      <c r="J1129" s="47">
        <f>IF(H1129&gt;'New Lease Yearly'!$E$4,0,M1128)</f>
        <v>0</v>
      </c>
      <c r="K1129" s="47">
        <f>IF(IF('New Lease Yearly'!$H$4="Yearly",J1129*'New Lease Yearly'!$D$4,IF('New Lease Yearly'!$H$4="Quarterly",J1129*('New Lease Yearly'!$D$4/4),J1129*'New Lease Yearly'!$D$4/12))&gt;0,IF('New Lease Yearly'!$H$4="Yearly",J1129*'New Lease Yearly'!$D$4,IF('New Lease Yearly'!$H$4="Quarterly",J1129*('New Lease Yearly'!$D$4/4),J1129*'New Lease Yearly'!$D$4/12)),-L1129-J1129)</f>
        <v>0</v>
      </c>
      <c r="L1129" s="47">
        <f t="shared" si="178"/>
        <v>0</v>
      </c>
      <c r="M1129" s="47">
        <f t="shared" si="179"/>
        <v>0</v>
      </c>
      <c r="N1129" s="57"/>
      <c r="O1129" s="38">
        <v>237</v>
      </c>
      <c r="P1129" s="58">
        <f t="shared" si="183"/>
        <v>449980</v>
      </c>
      <c r="Q1129" s="47">
        <f t="shared" si="184"/>
        <v>0</v>
      </c>
      <c r="R1129" s="47">
        <f>IF(S1128&lt;1,0,-'New Lease Yearly'!$K$4/'New Lease Yearly'!$L$4)</f>
        <v>0</v>
      </c>
      <c r="S1129" s="47">
        <f t="shared" si="180"/>
        <v>0</v>
      </c>
      <c r="AE1129"/>
      <c r="AF1129" s="6"/>
    </row>
    <row r="1130" spans="1:32" x14ac:dyDescent="0.25">
      <c r="A1130" s="53">
        <f t="shared" si="181"/>
        <v>1114</v>
      </c>
      <c r="B1130" s="29">
        <f t="shared" si="175"/>
        <v>0</v>
      </c>
      <c r="C1130" s="9" t="str">
        <f>IF(D1130=0,"-",IF('New Lease Yearly'!$H$4="Yearly",EDATE(C1129,12),IF('New Lease Yearly'!$H$4="Quarterly",EDATE(C1129,3),EDATE(C1129,1))))</f>
        <v>-</v>
      </c>
      <c r="D1130" s="54">
        <f>IF(A1130&gt;'New Lease Yearly'!$E$4,0,'New Lease Yearly'!$G$4)*((1+$M$4)^(((((IF($H$4="Yearly",ROUNDDOWN(IF(A1130-($N$4)&lt;0,0,((A1130-($N$4)/(($N$4))))/($N$4)),0),IF($H$4="Monthly",ROUNDDOWN(IF(A1130-($N$4*12)&lt;0,0,((A1130-(12*$N$4)/((12*$N$4))))/($N$4*12)),0),ROUNDDOWN(IF(A1130-($N$4*4)&lt;0,0,((A1130-(4*$N$4)/((4*$N$4))))/($N$4*4)),0)))))))))+(IF(A1130=$E$4,$J$4,0))</f>
        <v>0</v>
      </c>
      <c r="E1130" s="49">
        <f>IF(D1130=0,0,1/((1+IF('New Lease Yearly'!$H$4="Yearly",'New Lease Yearly'!$D$4,IF('New Lease Yearly'!$H$4="Quarterly",'New Lease Yearly'!$D$4/4,'New Lease Yearly'!$D$4/12)))^IF($E$17=1,A1129,A1130)))</f>
        <v>0</v>
      </c>
      <c r="F1130" s="55">
        <f t="shared" si="176"/>
        <v>0</v>
      </c>
      <c r="G1130" s="56"/>
      <c r="H1130" s="38">
        <f t="shared" si="182"/>
        <v>1114</v>
      </c>
      <c r="I1130" s="9" t="str">
        <f t="shared" si="177"/>
        <v>-</v>
      </c>
      <c r="J1130" s="47">
        <f>IF(H1130&gt;'New Lease Yearly'!$E$4,0,M1129)</f>
        <v>0</v>
      </c>
      <c r="K1130" s="47">
        <f>IF(IF('New Lease Yearly'!$H$4="Yearly",J1130*'New Lease Yearly'!$D$4,IF('New Lease Yearly'!$H$4="Quarterly",J1130*('New Lease Yearly'!$D$4/4),J1130*'New Lease Yearly'!$D$4/12))&gt;0,IF('New Lease Yearly'!$H$4="Yearly",J1130*'New Lease Yearly'!$D$4,IF('New Lease Yearly'!$H$4="Quarterly",J1130*('New Lease Yearly'!$D$4/4),J1130*'New Lease Yearly'!$D$4/12)),-L1130-J1130)</f>
        <v>0</v>
      </c>
      <c r="L1130" s="47">
        <f t="shared" si="178"/>
        <v>0</v>
      </c>
      <c r="M1130" s="47">
        <f t="shared" si="179"/>
        <v>0</v>
      </c>
      <c r="N1130" s="57"/>
      <c r="O1130" s="38">
        <v>237</v>
      </c>
      <c r="P1130" s="58">
        <f t="shared" si="183"/>
        <v>450346</v>
      </c>
      <c r="Q1130" s="47">
        <f t="shared" si="184"/>
        <v>0</v>
      </c>
      <c r="R1130" s="47">
        <f>IF(S1129&lt;1,0,-'New Lease Yearly'!$K$4/'New Lease Yearly'!$L$4)</f>
        <v>0</v>
      </c>
      <c r="S1130" s="47">
        <f t="shared" si="180"/>
        <v>0</v>
      </c>
      <c r="AE1130"/>
      <c r="AF1130" s="6"/>
    </row>
    <row r="1131" spans="1:32" x14ac:dyDescent="0.25">
      <c r="A1131" s="53">
        <f t="shared" si="181"/>
        <v>1115</v>
      </c>
      <c r="B1131" s="29">
        <f t="shared" si="175"/>
        <v>0</v>
      </c>
      <c r="C1131" s="9" t="str">
        <f>IF(D1131=0,"-",IF('New Lease Yearly'!$H$4="Yearly",EDATE(C1130,12),IF('New Lease Yearly'!$H$4="Quarterly",EDATE(C1130,3),EDATE(C1130,1))))</f>
        <v>-</v>
      </c>
      <c r="D1131" s="54">
        <f>IF(A1131&gt;'New Lease Yearly'!$E$4,0,'New Lease Yearly'!$G$4)*((1+$M$4)^(((((IF($H$4="Yearly",ROUNDDOWN(IF(A1131-($N$4)&lt;0,0,((A1131-($N$4)/(($N$4))))/($N$4)),0),IF($H$4="Monthly",ROUNDDOWN(IF(A1131-($N$4*12)&lt;0,0,((A1131-(12*$N$4)/((12*$N$4))))/($N$4*12)),0),ROUNDDOWN(IF(A1131-($N$4*4)&lt;0,0,((A1131-(4*$N$4)/((4*$N$4))))/($N$4*4)),0)))))))))+(IF(A1131=$E$4,$J$4,0))</f>
        <v>0</v>
      </c>
      <c r="E1131" s="49">
        <f>IF(D1131=0,0,1/((1+IF('New Lease Yearly'!$H$4="Yearly",'New Lease Yearly'!$D$4,IF('New Lease Yearly'!$H$4="Quarterly",'New Lease Yearly'!$D$4/4,'New Lease Yearly'!$D$4/12)))^IF($E$17=1,A1130,A1131)))</f>
        <v>0</v>
      </c>
      <c r="F1131" s="55">
        <f t="shared" si="176"/>
        <v>0</v>
      </c>
      <c r="G1131" s="56"/>
      <c r="H1131" s="38">
        <f t="shared" si="182"/>
        <v>1115</v>
      </c>
      <c r="I1131" s="9" t="str">
        <f t="shared" si="177"/>
        <v>-</v>
      </c>
      <c r="J1131" s="47">
        <f>IF(H1131&gt;'New Lease Yearly'!$E$4,0,M1130)</f>
        <v>0</v>
      </c>
      <c r="K1131" s="47">
        <f>IF(IF('New Lease Yearly'!$H$4="Yearly",J1131*'New Lease Yearly'!$D$4,IF('New Lease Yearly'!$H$4="Quarterly",J1131*('New Lease Yearly'!$D$4/4),J1131*'New Lease Yearly'!$D$4/12))&gt;0,IF('New Lease Yearly'!$H$4="Yearly",J1131*'New Lease Yearly'!$D$4,IF('New Lease Yearly'!$H$4="Quarterly",J1131*('New Lease Yearly'!$D$4/4),J1131*'New Lease Yearly'!$D$4/12)),-L1131-J1131)</f>
        <v>0</v>
      </c>
      <c r="L1131" s="47">
        <f t="shared" si="178"/>
        <v>0</v>
      </c>
      <c r="M1131" s="47">
        <f t="shared" si="179"/>
        <v>0</v>
      </c>
      <c r="N1131" s="57"/>
      <c r="O1131" s="38">
        <v>237</v>
      </c>
      <c r="P1131" s="58">
        <f t="shared" si="183"/>
        <v>450711</v>
      </c>
      <c r="Q1131" s="47">
        <f t="shared" si="184"/>
        <v>0</v>
      </c>
      <c r="R1131" s="47">
        <f>IF(S1130&lt;1,0,-'New Lease Yearly'!$K$4/'New Lease Yearly'!$L$4)</f>
        <v>0</v>
      </c>
      <c r="S1131" s="47">
        <f t="shared" si="180"/>
        <v>0</v>
      </c>
      <c r="AE1131"/>
      <c r="AF1131" s="6"/>
    </row>
    <row r="1132" spans="1:32" x14ac:dyDescent="0.25">
      <c r="A1132" s="53">
        <f t="shared" si="181"/>
        <v>1116</v>
      </c>
      <c r="B1132" s="29">
        <f t="shared" si="175"/>
        <v>0</v>
      </c>
      <c r="C1132" s="9" t="str">
        <f>IF(D1132=0,"-",IF('New Lease Yearly'!$H$4="Yearly",EDATE(C1131,12),IF('New Lease Yearly'!$H$4="Quarterly",EDATE(C1131,3),EDATE(C1131,1))))</f>
        <v>-</v>
      </c>
      <c r="D1132" s="54">
        <f>IF(A1132&gt;'New Lease Yearly'!$E$4,0,'New Lease Yearly'!$G$4)*((1+$M$4)^(((((IF($H$4="Yearly",ROUNDDOWN(IF(A1132-($N$4)&lt;0,0,((A1132-($N$4)/(($N$4))))/($N$4)),0),IF($H$4="Monthly",ROUNDDOWN(IF(A1132-($N$4*12)&lt;0,0,((A1132-(12*$N$4)/((12*$N$4))))/($N$4*12)),0),ROUNDDOWN(IF(A1132-($N$4*4)&lt;0,0,((A1132-(4*$N$4)/((4*$N$4))))/($N$4*4)),0)))))))))+(IF(A1132=$E$4,$J$4,0))</f>
        <v>0</v>
      </c>
      <c r="E1132" s="49">
        <f>IF(D1132=0,0,1/((1+IF('New Lease Yearly'!$H$4="Yearly",'New Lease Yearly'!$D$4,IF('New Lease Yearly'!$H$4="Quarterly",'New Lease Yearly'!$D$4/4,'New Lease Yearly'!$D$4/12)))^IF($E$17=1,A1131,A1132)))</f>
        <v>0</v>
      </c>
      <c r="F1132" s="55">
        <f t="shared" si="176"/>
        <v>0</v>
      </c>
      <c r="G1132" s="56"/>
      <c r="H1132" s="38">
        <f t="shared" si="182"/>
        <v>1116</v>
      </c>
      <c r="I1132" s="9" t="str">
        <f t="shared" si="177"/>
        <v>-</v>
      </c>
      <c r="J1132" s="47">
        <f>IF(H1132&gt;'New Lease Yearly'!$E$4,0,M1131)</f>
        <v>0</v>
      </c>
      <c r="K1132" s="47">
        <f>IF(IF('New Lease Yearly'!$H$4="Yearly",J1132*'New Lease Yearly'!$D$4,IF('New Lease Yearly'!$H$4="Quarterly",J1132*('New Lease Yearly'!$D$4/4),J1132*'New Lease Yearly'!$D$4/12))&gt;0,IF('New Lease Yearly'!$H$4="Yearly",J1132*'New Lease Yearly'!$D$4,IF('New Lease Yearly'!$H$4="Quarterly",J1132*('New Lease Yearly'!$D$4/4),J1132*'New Lease Yearly'!$D$4/12)),-L1132-J1132)</f>
        <v>0</v>
      </c>
      <c r="L1132" s="47">
        <f t="shared" si="178"/>
        <v>0</v>
      </c>
      <c r="M1132" s="47">
        <f t="shared" si="179"/>
        <v>0</v>
      </c>
      <c r="N1132" s="57"/>
      <c r="O1132" s="38">
        <v>237</v>
      </c>
      <c r="P1132" s="58">
        <f t="shared" si="183"/>
        <v>451076</v>
      </c>
      <c r="Q1132" s="47">
        <f t="shared" si="184"/>
        <v>0</v>
      </c>
      <c r="R1132" s="47">
        <f>IF(S1131&lt;1,0,-'New Lease Yearly'!$K$4/'New Lease Yearly'!$L$4)</f>
        <v>0</v>
      </c>
      <c r="S1132" s="47">
        <f t="shared" si="180"/>
        <v>0</v>
      </c>
      <c r="AE1132"/>
      <c r="AF1132" s="6"/>
    </row>
    <row r="1133" spans="1:32" x14ac:dyDescent="0.25">
      <c r="A1133" s="53">
        <f t="shared" si="181"/>
        <v>1117</v>
      </c>
      <c r="B1133" s="29">
        <f t="shared" si="175"/>
        <v>0</v>
      </c>
      <c r="C1133" s="9" t="str">
        <f>IF(D1133=0,"-",IF('New Lease Yearly'!$H$4="Yearly",EDATE(C1132,12),IF('New Lease Yearly'!$H$4="Quarterly",EDATE(C1132,3),EDATE(C1132,1))))</f>
        <v>-</v>
      </c>
      <c r="D1133" s="54">
        <f>IF(A1133&gt;'New Lease Yearly'!$E$4,0,'New Lease Yearly'!$G$4)*((1+$M$4)^(((((IF($H$4="Yearly",ROUNDDOWN(IF(A1133-($N$4)&lt;0,0,((A1133-($N$4)/(($N$4))))/($N$4)),0),IF($H$4="Monthly",ROUNDDOWN(IF(A1133-($N$4*12)&lt;0,0,((A1133-(12*$N$4)/((12*$N$4))))/($N$4*12)),0),ROUNDDOWN(IF(A1133-($N$4*4)&lt;0,0,((A1133-(4*$N$4)/((4*$N$4))))/($N$4*4)),0)))))))))+(IF(A1133=$E$4,$J$4,0))</f>
        <v>0</v>
      </c>
      <c r="E1133" s="49">
        <f>IF(D1133=0,0,1/((1+IF('New Lease Yearly'!$H$4="Yearly",'New Lease Yearly'!$D$4,IF('New Lease Yearly'!$H$4="Quarterly",'New Lease Yearly'!$D$4/4,'New Lease Yearly'!$D$4/12)))^IF($E$17=1,A1132,A1133)))</f>
        <v>0</v>
      </c>
      <c r="F1133" s="55">
        <f t="shared" si="176"/>
        <v>0</v>
      </c>
      <c r="G1133" s="56"/>
      <c r="H1133" s="38">
        <f t="shared" si="182"/>
        <v>1117</v>
      </c>
      <c r="I1133" s="9" t="str">
        <f t="shared" si="177"/>
        <v>-</v>
      </c>
      <c r="J1133" s="47">
        <f>IF(H1133&gt;'New Lease Yearly'!$E$4,0,M1132)</f>
        <v>0</v>
      </c>
      <c r="K1133" s="47">
        <f>IF(IF('New Lease Yearly'!$H$4="Yearly",J1133*'New Lease Yearly'!$D$4,IF('New Lease Yearly'!$H$4="Quarterly",J1133*('New Lease Yearly'!$D$4/4),J1133*'New Lease Yearly'!$D$4/12))&gt;0,IF('New Lease Yearly'!$H$4="Yearly",J1133*'New Lease Yearly'!$D$4,IF('New Lease Yearly'!$H$4="Quarterly",J1133*('New Lease Yearly'!$D$4/4),J1133*'New Lease Yearly'!$D$4/12)),-L1133-J1133)</f>
        <v>0</v>
      </c>
      <c r="L1133" s="47">
        <f t="shared" si="178"/>
        <v>0</v>
      </c>
      <c r="M1133" s="47">
        <f t="shared" si="179"/>
        <v>0</v>
      </c>
      <c r="N1133" s="57"/>
      <c r="O1133" s="38">
        <v>237</v>
      </c>
      <c r="P1133" s="58">
        <f t="shared" si="183"/>
        <v>451441</v>
      </c>
      <c r="Q1133" s="47">
        <f t="shared" si="184"/>
        <v>0</v>
      </c>
      <c r="R1133" s="47">
        <f>IF(S1132&lt;1,0,-'New Lease Yearly'!$K$4/'New Lease Yearly'!$L$4)</f>
        <v>0</v>
      </c>
      <c r="S1133" s="47">
        <f t="shared" si="180"/>
        <v>0</v>
      </c>
      <c r="AE1133"/>
      <c r="AF1133" s="6"/>
    </row>
    <row r="1134" spans="1:32" x14ac:dyDescent="0.25">
      <c r="A1134" s="53">
        <f t="shared" si="181"/>
        <v>1118</v>
      </c>
      <c r="B1134" s="29">
        <f t="shared" si="175"/>
        <v>0</v>
      </c>
      <c r="C1134" s="9" t="str">
        <f>IF(D1134=0,"-",IF('New Lease Yearly'!$H$4="Yearly",EDATE(C1133,12),IF('New Lease Yearly'!$H$4="Quarterly",EDATE(C1133,3),EDATE(C1133,1))))</f>
        <v>-</v>
      </c>
      <c r="D1134" s="54">
        <f>IF(A1134&gt;'New Lease Yearly'!$E$4,0,'New Lease Yearly'!$G$4)*((1+$M$4)^(((((IF($H$4="Yearly",ROUNDDOWN(IF(A1134-($N$4)&lt;0,0,((A1134-($N$4)/(($N$4))))/($N$4)),0),IF($H$4="Monthly",ROUNDDOWN(IF(A1134-($N$4*12)&lt;0,0,((A1134-(12*$N$4)/((12*$N$4))))/($N$4*12)),0),ROUNDDOWN(IF(A1134-($N$4*4)&lt;0,0,((A1134-(4*$N$4)/((4*$N$4))))/($N$4*4)),0)))))))))+(IF(A1134=$E$4,$J$4,0))</f>
        <v>0</v>
      </c>
      <c r="E1134" s="49">
        <f>IF(D1134=0,0,1/((1+IF('New Lease Yearly'!$H$4="Yearly",'New Lease Yearly'!$D$4,IF('New Lease Yearly'!$H$4="Quarterly",'New Lease Yearly'!$D$4/4,'New Lease Yearly'!$D$4/12)))^IF($E$17=1,A1133,A1134)))</f>
        <v>0</v>
      </c>
      <c r="F1134" s="55">
        <f t="shared" si="176"/>
        <v>0</v>
      </c>
      <c r="G1134" s="56"/>
      <c r="H1134" s="38">
        <f t="shared" si="182"/>
        <v>1118</v>
      </c>
      <c r="I1134" s="9" t="str">
        <f t="shared" si="177"/>
        <v>-</v>
      </c>
      <c r="J1134" s="47">
        <f>IF(H1134&gt;'New Lease Yearly'!$E$4,0,M1133)</f>
        <v>0</v>
      </c>
      <c r="K1134" s="47">
        <f>IF(IF('New Lease Yearly'!$H$4="Yearly",J1134*'New Lease Yearly'!$D$4,IF('New Lease Yearly'!$H$4="Quarterly",J1134*('New Lease Yearly'!$D$4/4),J1134*'New Lease Yearly'!$D$4/12))&gt;0,IF('New Lease Yearly'!$H$4="Yearly",J1134*'New Lease Yearly'!$D$4,IF('New Lease Yearly'!$H$4="Quarterly",J1134*('New Lease Yearly'!$D$4/4),J1134*'New Lease Yearly'!$D$4/12)),-L1134-J1134)</f>
        <v>0</v>
      </c>
      <c r="L1134" s="47">
        <f t="shared" si="178"/>
        <v>0</v>
      </c>
      <c r="M1134" s="47">
        <f t="shared" si="179"/>
        <v>0</v>
      </c>
      <c r="N1134" s="57"/>
      <c r="O1134" s="38">
        <v>237</v>
      </c>
      <c r="P1134" s="58">
        <f t="shared" si="183"/>
        <v>451807</v>
      </c>
      <c r="Q1134" s="47">
        <f t="shared" si="184"/>
        <v>0</v>
      </c>
      <c r="R1134" s="47">
        <f>IF(S1133&lt;1,0,-'New Lease Yearly'!$K$4/'New Lease Yearly'!$L$4)</f>
        <v>0</v>
      </c>
      <c r="S1134" s="47">
        <f t="shared" si="180"/>
        <v>0</v>
      </c>
      <c r="AE1134"/>
      <c r="AF1134" s="6"/>
    </row>
    <row r="1135" spans="1:32" x14ac:dyDescent="0.25">
      <c r="A1135" s="53">
        <f t="shared" si="181"/>
        <v>1119</v>
      </c>
      <c r="B1135" s="29">
        <f t="shared" si="175"/>
        <v>0</v>
      </c>
      <c r="C1135" s="9" t="str">
        <f>IF(D1135=0,"-",IF('New Lease Yearly'!$H$4="Yearly",EDATE(C1134,12),IF('New Lease Yearly'!$H$4="Quarterly",EDATE(C1134,3),EDATE(C1134,1))))</f>
        <v>-</v>
      </c>
      <c r="D1135" s="54">
        <f>IF(A1135&gt;'New Lease Yearly'!$E$4,0,'New Lease Yearly'!$G$4)*((1+$M$4)^(((((IF($H$4="Yearly",ROUNDDOWN(IF(A1135-($N$4)&lt;0,0,((A1135-($N$4)/(($N$4))))/($N$4)),0),IF($H$4="Monthly",ROUNDDOWN(IF(A1135-($N$4*12)&lt;0,0,((A1135-(12*$N$4)/((12*$N$4))))/($N$4*12)),0),ROUNDDOWN(IF(A1135-($N$4*4)&lt;0,0,((A1135-(4*$N$4)/((4*$N$4))))/($N$4*4)),0)))))))))+(IF(A1135=$E$4,$J$4,0))</f>
        <v>0</v>
      </c>
      <c r="E1135" s="49">
        <f>IF(D1135=0,0,1/((1+IF('New Lease Yearly'!$H$4="Yearly",'New Lease Yearly'!$D$4,IF('New Lease Yearly'!$H$4="Quarterly",'New Lease Yearly'!$D$4/4,'New Lease Yearly'!$D$4/12)))^IF($E$17=1,A1134,A1135)))</f>
        <v>0</v>
      </c>
      <c r="F1135" s="55">
        <f t="shared" si="176"/>
        <v>0</v>
      </c>
      <c r="G1135" s="56"/>
      <c r="H1135" s="38">
        <f t="shared" si="182"/>
        <v>1119</v>
      </c>
      <c r="I1135" s="9" t="str">
        <f t="shared" si="177"/>
        <v>-</v>
      </c>
      <c r="J1135" s="47">
        <f>IF(H1135&gt;'New Lease Yearly'!$E$4,0,M1134)</f>
        <v>0</v>
      </c>
      <c r="K1135" s="47">
        <f>IF(IF('New Lease Yearly'!$H$4="Yearly",J1135*'New Lease Yearly'!$D$4,IF('New Lease Yearly'!$H$4="Quarterly",J1135*('New Lease Yearly'!$D$4/4),J1135*'New Lease Yearly'!$D$4/12))&gt;0,IF('New Lease Yearly'!$H$4="Yearly",J1135*'New Lease Yearly'!$D$4,IF('New Lease Yearly'!$H$4="Quarterly",J1135*('New Lease Yearly'!$D$4/4),J1135*'New Lease Yearly'!$D$4/12)),-L1135-J1135)</f>
        <v>0</v>
      </c>
      <c r="L1135" s="47">
        <f t="shared" si="178"/>
        <v>0</v>
      </c>
      <c r="M1135" s="47">
        <f t="shared" si="179"/>
        <v>0</v>
      </c>
      <c r="N1135" s="57"/>
      <c r="O1135" s="38">
        <v>237</v>
      </c>
      <c r="P1135" s="58">
        <f t="shared" si="183"/>
        <v>452172</v>
      </c>
      <c r="Q1135" s="47">
        <f t="shared" si="184"/>
        <v>0</v>
      </c>
      <c r="R1135" s="47">
        <f>IF(S1134&lt;1,0,-'New Lease Yearly'!$K$4/'New Lease Yearly'!$L$4)</f>
        <v>0</v>
      </c>
      <c r="S1135" s="47">
        <f t="shared" si="180"/>
        <v>0</v>
      </c>
      <c r="AE1135"/>
      <c r="AF1135" s="6"/>
    </row>
    <row r="1136" spans="1:32" x14ac:dyDescent="0.25">
      <c r="A1136" s="53">
        <f t="shared" si="181"/>
        <v>1120</v>
      </c>
      <c r="B1136" s="29">
        <f t="shared" si="175"/>
        <v>0</v>
      </c>
      <c r="C1136" s="9" t="str">
        <f>IF(D1136=0,"-",IF('New Lease Yearly'!$H$4="Yearly",EDATE(C1135,12),IF('New Lease Yearly'!$H$4="Quarterly",EDATE(C1135,3),EDATE(C1135,1))))</f>
        <v>-</v>
      </c>
      <c r="D1136" s="54">
        <f>IF(A1136&gt;'New Lease Yearly'!$E$4,0,'New Lease Yearly'!$G$4)*((1+$M$4)^(((((IF($H$4="Yearly",ROUNDDOWN(IF(A1136-($N$4)&lt;0,0,((A1136-($N$4)/(($N$4))))/($N$4)),0),IF($H$4="Monthly",ROUNDDOWN(IF(A1136-($N$4*12)&lt;0,0,((A1136-(12*$N$4)/((12*$N$4))))/($N$4*12)),0),ROUNDDOWN(IF(A1136-($N$4*4)&lt;0,0,((A1136-(4*$N$4)/((4*$N$4))))/($N$4*4)),0)))))))))+(IF(A1136=$E$4,$J$4,0))</f>
        <v>0</v>
      </c>
      <c r="E1136" s="49">
        <f>IF(D1136=0,0,1/((1+IF('New Lease Yearly'!$H$4="Yearly",'New Lease Yearly'!$D$4,IF('New Lease Yearly'!$H$4="Quarterly",'New Lease Yearly'!$D$4/4,'New Lease Yearly'!$D$4/12)))^IF($E$17=1,A1135,A1136)))</f>
        <v>0</v>
      </c>
      <c r="F1136" s="55">
        <f t="shared" si="176"/>
        <v>0</v>
      </c>
      <c r="G1136" s="56"/>
      <c r="H1136" s="38">
        <f t="shared" si="182"/>
        <v>1120</v>
      </c>
      <c r="I1136" s="9" t="str">
        <f t="shared" si="177"/>
        <v>-</v>
      </c>
      <c r="J1136" s="47">
        <f>IF(H1136&gt;'New Lease Yearly'!$E$4,0,M1135)</f>
        <v>0</v>
      </c>
      <c r="K1136" s="47">
        <f>IF(IF('New Lease Yearly'!$H$4="Yearly",J1136*'New Lease Yearly'!$D$4,IF('New Lease Yearly'!$H$4="Quarterly",J1136*('New Lease Yearly'!$D$4/4),J1136*'New Lease Yearly'!$D$4/12))&gt;0,IF('New Lease Yearly'!$H$4="Yearly",J1136*'New Lease Yearly'!$D$4,IF('New Lease Yearly'!$H$4="Quarterly",J1136*('New Lease Yearly'!$D$4/4),J1136*'New Lease Yearly'!$D$4/12)),-L1136-J1136)</f>
        <v>0</v>
      </c>
      <c r="L1136" s="47">
        <f t="shared" si="178"/>
        <v>0</v>
      </c>
      <c r="M1136" s="47">
        <f t="shared" si="179"/>
        <v>0</v>
      </c>
      <c r="N1136" s="57"/>
      <c r="O1136" s="38">
        <v>237</v>
      </c>
      <c r="P1136" s="58">
        <f t="shared" si="183"/>
        <v>452537</v>
      </c>
      <c r="Q1136" s="47">
        <f t="shared" si="184"/>
        <v>0</v>
      </c>
      <c r="R1136" s="47">
        <f>IF(S1135&lt;1,0,-'New Lease Yearly'!$K$4/'New Lease Yearly'!$L$4)</f>
        <v>0</v>
      </c>
      <c r="S1136" s="47">
        <f t="shared" si="180"/>
        <v>0</v>
      </c>
      <c r="AE1136"/>
      <c r="AF1136" s="6"/>
    </row>
    <row r="1137" spans="1:32" x14ac:dyDescent="0.25">
      <c r="A1137" s="53">
        <f t="shared" si="181"/>
        <v>1121</v>
      </c>
      <c r="B1137" s="29">
        <f t="shared" si="175"/>
        <v>0</v>
      </c>
      <c r="C1137" s="9" t="str">
        <f>IF(D1137=0,"-",IF('New Lease Yearly'!$H$4="Yearly",EDATE(C1136,12),IF('New Lease Yearly'!$H$4="Quarterly",EDATE(C1136,3),EDATE(C1136,1))))</f>
        <v>-</v>
      </c>
      <c r="D1137" s="54">
        <f>IF(A1137&gt;'New Lease Yearly'!$E$4,0,'New Lease Yearly'!$G$4)*((1+$M$4)^(((((IF($H$4="Yearly",ROUNDDOWN(IF(A1137-($N$4)&lt;0,0,((A1137-($N$4)/(($N$4))))/($N$4)),0),IF($H$4="Monthly",ROUNDDOWN(IF(A1137-($N$4*12)&lt;0,0,((A1137-(12*$N$4)/((12*$N$4))))/($N$4*12)),0),ROUNDDOWN(IF(A1137-($N$4*4)&lt;0,0,((A1137-(4*$N$4)/((4*$N$4))))/($N$4*4)),0)))))))))+(IF(A1137=$E$4,$J$4,0))</f>
        <v>0</v>
      </c>
      <c r="E1137" s="49">
        <f>IF(D1137=0,0,1/((1+IF('New Lease Yearly'!$H$4="Yearly",'New Lease Yearly'!$D$4,IF('New Lease Yearly'!$H$4="Quarterly",'New Lease Yearly'!$D$4/4,'New Lease Yearly'!$D$4/12)))^IF($E$17=1,A1136,A1137)))</f>
        <v>0</v>
      </c>
      <c r="F1137" s="55">
        <f t="shared" si="176"/>
        <v>0</v>
      </c>
      <c r="G1137" s="56"/>
      <c r="H1137" s="38">
        <f t="shared" si="182"/>
        <v>1121</v>
      </c>
      <c r="I1137" s="9" t="str">
        <f t="shared" si="177"/>
        <v>-</v>
      </c>
      <c r="J1137" s="47">
        <f>IF(H1137&gt;'New Lease Yearly'!$E$4,0,M1136)</f>
        <v>0</v>
      </c>
      <c r="K1137" s="47">
        <f>IF(IF('New Lease Yearly'!$H$4="Yearly",J1137*'New Lease Yearly'!$D$4,IF('New Lease Yearly'!$H$4="Quarterly",J1137*('New Lease Yearly'!$D$4/4),J1137*'New Lease Yearly'!$D$4/12))&gt;0,IF('New Lease Yearly'!$H$4="Yearly",J1137*'New Lease Yearly'!$D$4,IF('New Lease Yearly'!$H$4="Quarterly",J1137*('New Lease Yearly'!$D$4/4),J1137*'New Lease Yearly'!$D$4/12)),-L1137-J1137)</f>
        <v>0</v>
      </c>
      <c r="L1137" s="47">
        <f t="shared" si="178"/>
        <v>0</v>
      </c>
      <c r="M1137" s="47">
        <f t="shared" si="179"/>
        <v>0</v>
      </c>
      <c r="N1137" s="57"/>
      <c r="O1137" s="38">
        <v>237</v>
      </c>
      <c r="P1137" s="58">
        <f t="shared" si="183"/>
        <v>452902</v>
      </c>
      <c r="Q1137" s="47">
        <f t="shared" si="184"/>
        <v>0</v>
      </c>
      <c r="R1137" s="47">
        <f>IF(S1136&lt;1,0,-'New Lease Yearly'!$K$4/'New Lease Yearly'!$L$4)</f>
        <v>0</v>
      </c>
      <c r="S1137" s="47">
        <f t="shared" si="180"/>
        <v>0</v>
      </c>
      <c r="AE1137"/>
      <c r="AF1137" s="6"/>
    </row>
    <row r="1138" spans="1:32" x14ac:dyDescent="0.25">
      <c r="A1138" s="53">
        <f t="shared" si="181"/>
        <v>1122</v>
      </c>
      <c r="B1138" s="29">
        <f t="shared" si="175"/>
        <v>0</v>
      </c>
      <c r="C1138" s="9" t="str">
        <f>IF(D1138=0,"-",IF('New Lease Yearly'!$H$4="Yearly",EDATE(C1137,12),IF('New Lease Yearly'!$H$4="Quarterly",EDATE(C1137,3),EDATE(C1137,1))))</f>
        <v>-</v>
      </c>
      <c r="D1138" s="54">
        <f>IF(A1138&gt;'New Lease Yearly'!$E$4,0,'New Lease Yearly'!$G$4)*((1+$M$4)^(((((IF($H$4="Yearly",ROUNDDOWN(IF(A1138-($N$4)&lt;0,0,((A1138-($N$4)/(($N$4))))/($N$4)),0),IF($H$4="Monthly",ROUNDDOWN(IF(A1138-($N$4*12)&lt;0,0,((A1138-(12*$N$4)/((12*$N$4))))/($N$4*12)),0),ROUNDDOWN(IF(A1138-($N$4*4)&lt;0,0,((A1138-(4*$N$4)/((4*$N$4))))/($N$4*4)),0)))))))))+(IF(A1138=$E$4,$J$4,0))</f>
        <v>0</v>
      </c>
      <c r="E1138" s="49">
        <f>IF(D1138=0,0,1/((1+IF('New Lease Yearly'!$H$4="Yearly",'New Lease Yearly'!$D$4,IF('New Lease Yearly'!$H$4="Quarterly",'New Lease Yearly'!$D$4/4,'New Lease Yearly'!$D$4/12)))^IF($E$17=1,A1137,A1138)))</f>
        <v>0</v>
      </c>
      <c r="F1138" s="55">
        <f t="shared" si="176"/>
        <v>0</v>
      </c>
      <c r="G1138" s="56"/>
      <c r="H1138" s="38">
        <f t="shared" si="182"/>
        <v>1122</v>
      </c>
      <c r="I1138" s="9" t="str">
        <f t="shared" si="177"/>
        <v>-</v>
      </c>
      <c r="J1138" s="47">
        <f>IF(H1138&gt;'New Lease Yearly'!$E$4,0,M1137)</f>
        <v>0</v>
      </c>
      <c r="K1138" s="47">
        <f>IF(IF('New Lease Yearly'!$H$4="Yearly",J1138*'New Lease Yearly'!$D$4,IF('New Lease Yearly'!$H$4="Quarterly",J1138*('New Lease Yearly'!$D$4/4),J1138*'New Lease Yearly'!$D$4/12))&gt;0,IF('New Lease Yearly'!$H$4="Yearly",J1138*'New Lease Yearly'!$D$4,IF('New Lease Yearly'!$H$4="Quarterly",J1138*('New Lease Yearly'!$D$4/4),J1138*'New Lease Yearly'!$D$4/12)),-L1138-J1138)</f>
        <v>0</v>
      </c>
      <c r="L1138" s="47">
        <f t="shared" si="178"/>
        <v>0</v>
      </c>
      <c r="M1138" s="47">
        <f t="shared" si="179"/>
        <v>0</v>
      </c>
      <c r="N1138" s="57"/>
      <c r="O1138" s="38">
        <v>237</v>
      </c>
      <c r="P1138" s="58">
        <f t="shared" si="183"/>
        <v>453268</v>
      </c>
      <c r="Q1138" s="47">
        <f t="shared" si="184"/>
        <v>0</v>
      </c>
      <c r="R1138" s="47">
        <f>IF(S1137&lt;1,0,-'New Lease Yearly'!$K$4/'New Lease Yearly'!$L$4)</f>
        <v>0</v>
      </c>
      <c r="S1138" s="47">
        <f t="shared" si="180"/>
        <v>0</v>
      </c>
      <c r="AE1138"/>
      <c r="AF1138" s="6"/>
    </row>
    <row r="1139" spans="1:32" x14ac:dyDescent="0.25">
      <c r="A1139" s="53">
        <f t="shared" si="181"/>
        <v>1123</v>
      </c>
      <c r="B1139" s="29">
        <f t="shared" si="175"/>
        <v>0</v>
      </c>
      <c r="C1139" s="9" t="str">
        <f>IF(D1139=0,"-",IF('New Lease Yearly'!$H$4="Yearly",EDATE(C1138,12),IF('New Lease Yearly'!$H$4="Quarterly",EDATE(C1138,3),EDATE(C1138,1))))</f>
        <v>-</v>
      </c>
      <c r="D1139" s="54">
        <f>IF(A1139&gt;'New Lease Yearly'!$E$4,0,'New Lease Yearly'!$G$4)*((1+$M$4)^(((((IF($H$4="Yearly",ROUNDDOWN(IF(A1139-($N$4)&lt;0,0,((A1139-($N$4)/(($N$4))))/($N$4)),0),IF($H$4="Monthly",ROUNDDOWN(IF(A1139-($N$4*12)&lt;0,0,((A1139-(12*$N$4)/((12*$N$4))))/($N$4*12)),0),ROUNDDOWN(IF(A1139-($N$4*4)&lt;0,0,((A1139-(4*$N$4)/((4*$N$4))))/($N$4*4)),0)))))))))+(IF(A1139=$E$4,$J$4,0))</f>
        <v>0</v>
      </c>
      <c r="E1139" s="49">
        <f>IF(D1139=0,0,1/((1+IF('New Lease Yearly'!$H$4="Yearly",'New Lease Yearly'!$D$4,IF('New Lease Yearly'!$H$4="Quarterly",'New Lease Yearly'!$D$4/4,'New Lease Yearly'!$D$4/12)))^IF($E$17=1,A1138,A1139)))</f>
        <v>0</v>
      </c>
      <c r="F1139" s="55">
        <f t="shared" si="176"/>
        <v>0</v>
      </c>
      <c r="G1139" s="56"/>
      <c r="H1139" s="38">
        <f t="shared" si="182"/>
        <v>1123</v>
      </c>
      <c r="I1139" s="9" t="str">
        <f t="shared" si="177"/>
        <v>-</v>
      </c>
      <c r="J1139" s="47">
        <f>IF(H1139&gt;'New Lease Yearly'!$E$4,0,M1138)</f>
        <v>0</v>
      </c>
      <c r="K1139" s="47">
        <f>IF(IF('New Lease Yearly'!$H$4="Yearly",J1139*'New Lease Yearly'!$D$4,IF('New Lease Yearly'!$H$4="Quarterly",J1139*('New Lease Yearly'!$D$4/4),J1139*'New Lease Yearly'!$D$4/12))&gt;0,IF('New Lease Yearly'!$H$4="Yearly",J1139*'New Lease Yearly'!$D$4,IF('New Lease Yearly'!$H$4="Quarterly",J1139*('New Lease Yearly'!$D$4/4),J1139*'New Lease Yearly'!$D$4/12)),-L1139-J1139)</f>
        <v>0</v>
      </c>
      <c r="L1139" s="47">
        <f t="shared" si="178"/>
        <v>0</v>
      </c>
      <c r="M1139" s="47">
        <f t="shared" si="179"/>
        <v>0</v>
      </c>
      <c r="N1139" s="57"/>
      <c r="O1139" s="38">
        <v>237</v>
      </c>
      <c r="P1139" s="58">
        <f t="shared" si="183"/>
        <v>453633</v>
      </c>
      <c r="Q1139" s="47">
        <f t="shared" si="184"/>
        <v>0</v>
      </c>
      <c r="R1139" s="47">
        <f>IF(S1138&lt;1,0,-'New Lease Yearly'!$K$4/'New Lease Yearly'!$L$4)</f>
        <v>0</v>
      </c>
      <c r="S1139" s="47">
        <f t="shared" si="180"/>
        <v>0</v>
      </c>
      <c r="AE1139"/>
      <c r="AF1139" s="6"/>
    </row>
    <row r="1140" spans="1:32" x14ac:dyDescent="0.25">
      <c r="A1140" s="53">
        <f t="shared" si="181"/>
        <v>1124</v>
      </c>
      <c r="B1140" s="29">
        <f t="shared" si="175"/>
        <v>0</v>
      </c>
      <c r="C1140" s="9" t="str">
        <f>IF(D1140=0,"-",IF('New Lease Yearly'!$H$4="Yearly",EDATE(C1139,12),IF('New Lease Yearly'!$H$4="Quarterly",EDATE(C1139,3),EDATE(C1139,1))))</f>
        <v>-</v>
      </c>
      <c r="D1140" s="54">
        <f>IF(A1140&gt;'New Lease Yearly'!$E$4,0,'New Lease Yearly'!$G$4)*((1+$M$4)^(((((IF($H$4="Yearly",ROUNDDOWN(IF(A1140-($N$4)&lt;0,0,((A1140-($N$4)/(($N$4))))/($N$4)),0),IF($H$4="Monthly",ROUNDDOWN(IF(A1140-($N$4*12)&lt;0,0,((A1140-(12*$N$4)/((12*$N$4))))/($N$4*12)),0),ROUNDDOWN(IF(A1140-($N$4*4)&lt;0,0,((A1140-(4*$N$4)/((4*$N$4))))/($N$4*4)),0)))))))))+(IF(A1140=$E$4,$J$4,0))</f>
        <v>0</v>
      </c>
      <c r="E1140" s="49">
        <f>IF(D1140=0,0,1/((1+IF('New Lease Yearly'!$H$4="Yearly",'New Lease Yearly'!$D$4,IF('New Lease Yearly'!$H$4="Quarterly",'New Lease Yearly'!$D$4/4,'New Lease Yearly'!$D$4/12)))^IF($E$17=1,A1139,A1140)))</f>
        <v>0</v>
      </c>
      <c r="F1140" s="55">
        <f t="shared" si="176"/>
        <v>0</v>
      </c>
      <c r="G1140" s="56"/>
      <c r="H1140" s="38">
        <f t="shared" si="182"/>
        <v>1124</v>
      </c>
      <c r="I1140" s="9" t="str">
        <f t="shared" si="177"/>
        <v>-</v>
      </c>
      <c r="J1140" s="47">
        <f>IF(H1140&gt;'New Lease Yearly'!$E$4,0,M1139)</f>
        <v>0</v>
      </c>
      <c r="K1140" s="47">
        <f>IF(IF('New Lease Yearly'!$H$4="Yearly",J1140*'New Lease Yearly'!$D$4,IF('New Lease Yearly'!$H$4="Quarterly",J1140*('New Lease Yearly'!$D$4/4),J1140*'New Lease Yearly'!$D$4/12))&gt;0,IF('New Lease Yearly'!$H$4="Yearly",J1140*'New Lease Yearly'!$D$4,IF('New Lease Yearly'!$H$4="Quarterly",J1140*('New Lease Yearly'!$D$4/4),J1140*'New Lease Yearly'!$D$4/12)),-L1140-J1140)</f>
        <v>0</v>
      </c>
      <c r="L1140" s="47">
        <f t="shared" si="178"/>
        <v>0</v>
      </c>
      <c r="M1140" s="47">
        <f t="shared" si="179"/>
        <v>0</v>
      </c>
      <c r="N1140" s="57"/>
      <c r="O1140" s="38">
        <v>237</v>
      </c>
      <c r="P1140" s="58">
        <f t="shared" si="183"/>
        <v>453998</v>
      </c>
      <c r="Q1140" s="47">
        <f t="shared" si="184"/>
        <v>0</v>
      </c>
      <c r="R1140" s="47">
        <f>IF(S1139&lt;1,0,-'New Lease Yearly'!$K$4/'New Lease Yearly'!$L$4)</f>
        <v>0</v>
      </c>
      <c r="S1140" s="47">
        <f t="shared" si="180"/>
        <v>0</v>
      </c>
      <c r="AE1140"/>
      <c r="AF1140" s="6"/>
    </row>
    <row r="1141" spans="1:32" x14ac:dyDescent="0.25">
      <c r="A1141" s="53">
        <f t="shared" si="181"/>
        <v>1125</v>
      </c>
      <c r="B1141" s="29">
        <f t="shared" si="175"/>
        <v>0</v>
      </c>
      <c r="C1141" s="9" t="str">
        <f>IF(D1141=0,"-",IF('New Lease Yearly'!$H$4="Yearly",EDATE(C1140,12),IF('New Lease Yearly'!$H$4="Quarterly",EDATE(C1140,3),EDATE(C1140,1))))</f>
        <v>-</v>
      </c>
      <c r="D1141" s="54">
        <f>IF(A1141&gt;'New Lease Yearly'!$E$4,0,'New Lease Yearly'!$G$4)*((1+$M$4)^(((((IF($H$4="Yearly",ROUNDDOWN(IF(A1141-($N$4)&lt;0,0,((A1141-($N$4)/(($N$4))))/($N$4)),0),IF($H$4="Monthly",ROUNDDOWN(IF(A1141-($N$4*12)&lt;0,0,((A1141-(12*$N$4)/((12*$N$4))))/($N$4*12)),0),ROUNDDOWN(IF(A1141-($N$4*4)&lt;0,0,((A1141-(4*$N$4)/((4*$N$4))))/($N$4*4)),0)))))))))+(IF(A1141=$E$4,$J$4,0))</f>
        <v>0</v>
      </c>
      <c r="E1141" s="49">
        <f>IF(D1141=0,0,1/((1+IF('New Lease Yearly'!$H$4="Yearly",'New Lease Yearly'!$D$4,IF('New Lease Yearly'!$H$4="Quarterly",'New Lease Yearly'!$D$4/4,'New Lease Yearly'!$D$4/12)))^IF($E$17=1,A1140,A1141)))</f>
        <v>0</v>
      </c>
      <c r="F1141" s="55">
        <f t="shared" si="176"/>
        <v>0</v>
      </c>
      <c r="G1141" s="56"/>
      <c r="H1141" s="38">
        <f t="shared" si="182"/>
        <v>1125</v>
      </c>
      <c r="I1141" s="9" t="str">
        <f t="shared" si="177"/>
        <v>-</v>
      </c>
      <c r="J1141" s="47">
        <f>IF(H1141&gt;'New Lease Yearly'!$E$4,0,M1140)</f>
        <v>0</v>
      </c>
      <c r="K1141" s="47">
        <f>IF(IF('New Lease Yearly'!$H$4="Yearly",J1141*'New Lease Yearly'!$D$4,IF('New Lease Yearly'!$H$4="Quarterly",J1141*('New Lease Yearly'!$D$4/4),J1141*'New Lease Yearly'!$D$4/12))&gt;0,IF('New Lease Yearly'!$H$4="Yearly",J1141*'New Lease Yearly'!$D$4,IF('New Lease Yearly'!$H$4="Quarterly",J1141*('New Lease Yearly'!$D$4/4),J1141*'New Lease Yearly'!$D$4/12)),-L1141-J1141)</f>
        <v>0</v>
      </c>
      <c r="L1141" s="47">
        <f t="shared" si="178"/>
        <v>0</v>
      </c>
      <c r="M1141" s="47">
        <f t="shared" si="179"/>
        <v>0</v>
      </c>
      <c r="N1141" s="57"/>
      <c r="O1141" s="38">
        <v>237</v>
      </c>
      <c r="P1141" s="58">
        <f t="shared" si="183"/>
        <v>454363</v>
      </c>
      <c r="Q1141" s="47">
        <f t="shared" si="184"/>
        <v>0</v>
      </c>
      <c r="R1141" s="47">
        <f>IF(S1140&lt;1,0,-'New Lease Yearly'!$K$4/'New Lease Yearly'!$L$4)</f>
        <v>0</v>
      </c>
      <c r="S1141" s="47">
        <f t="shared" si="180"/>
        <v>0</v>
      </c>
      <c r="AE1141"/>
      <c r="AF1141" s="6"/>
    </row>
    <row r="1142" spans="1:32" x14ac:dyDescent="0.25">
      <c r="A1142" s="53">
        <f t="shared" si="181"/>
        <v>1126</v>
      </c>
      <c r="B1142" s="29">
        <f t="shared" si="175"/>
        <v>0</v>
      </c>
      <c r="C1142" s="9" t="str">
        <f>IF(D1142=0,"-",IF('New Lease Yearly'!$H$4="Yearly",EDATE(C1141,12),IF('New Lease Yearly'!$H$4="Quarterly",EDATE(C1141,3),EDATE(C1141,1))))</f>
        <v>-</v>
      </c>
      <c r="D1142" s="54">
        <f>IF(A1142&gt;'New Lease Yearly'!$E$4,0,'New Lease Yearly'!$G$4)*((1+$M$4)^(((((IF($H$4="Yearly",ROUNDDOWN(IF(A1142-($N$4)&lt;0,0,((A1142-($N$4)/(($N$4))))/($N$4)),0),IF($H$4="Monthly",ROUNDDOWN(IF(A1142-($N$4*12)&lt;0,0,((A1142-(12*$N$4)/((12*$N$4))))/($N$4*12)),0),ROUNDDOWN(IF(A1142-($N$4*4)&lt;0,0,((A1142-(4*$N$4)/((4*$N$4))))/($N$4*4)),0)))))))))+(IF(A1142=$E$4,$J$4,0))</f>
        <v>0</v>
      </c>
      <c r="E1142" s="49">
        <f>IF(D1142=0,0,1/((1+IF('New Lease Yearly'!$H$4="Yearly",'New Lease Yearly'!$D$4,IF('New Lease Yearly'!$H$4="Quarterly",'New Lease Yearly'!$D$4/4,'New Lease Yearly'!$D$4/12)))^IF($E$17=1,A1141,A1142)))</f>
        <v>0</v>
      </c>
      <c r="F1142" s="55">
        <f t="shared" si="176"/>
        <v>0</v>
      </c>
      <c r="G1142" s="56"/>
      <c r="H1142" s="38">
        <f t="shared" si="182"/>
        <v>1126</v>
      </c>
      <c r="I1142" s="9" t="str">
        <f t="shared" si="177"/>
        <v>-</v>
      </c>
      <c r="J1142" s="47">
        <f>IF(H1142&gt;'New Lease Yearly'!$E$4,0,M1141)</f>
        <v>0</v>
      </c>
      <c r="K1142" s="47">
        <f>IF(IF('New Lease Yearly'!$H$4="Yearly",J1142*'New Lease Yearly'!$D$4,IF('New Lease Yearly'!$H$4="Quarterly",J1142*('New Lease Yearly'!$D$4/4),J1142*'New Lease Yearly'!$D$4/12))&gt;0,IF('New Lease Yearly'!$H$4="Yearly",J1142*'New Lease Yearly'!$D$4,IF('New Lease Yearly'!$H$4="Quarterly",J1142*('New Lease Yearly'!$D$4/4),J1142*'New Lease Yearly'!$D$4/12)),-L1142-J1142)</f>
        <v>0</v>
      </c>
      <c r="L1142" s="47">
        <f t="shared" si="178"/>
        <v>0</v>
      </c>
      <c r="M1142" s="47">
        <f t="shared" si="179"/>
        <v>0</v>
      </c>
      <c r="N1142" s="57"/>
      <c r="O1142" s="38">
        <v>237</v>
      </c>
      <c r="P1142" s="58">
        <f t="shared" si="183"/>
        <v>454729</v>
      </c>
      <c r="Q1142" s="47">
        <f t="shared" si="184"/>
        <v>0</v>
      </c>
      <c r="R1142" s="47">
        <f>IF(S1141&lt;1,0,-'New Lease Yearly'!$K$4/'New Lease Yearly'!$L$4)</f>
        <v>0</v>
      </c>
      <c r="S1142" s="47">
        <f t="shared" si="180"/>
        <v>0</v>
      </c>
      <c r="AE1142"/>
      <c r="AF1142" s="6"/>
    </row>
    <row r="1143" spans="1:32" x14ac:dyDescent="0.25">
      <c r="A1143" s="53">
        <f t="shared" si="181"/>
        <v>1127</v>
      </c>
      <c r="B1143" s="29">
        <f t="shared" si="175"/>
        <v>0</v>
      </c>
      <c r="C1143" s="9" t="str">
        <f>IF(D1143=0,"-",IF('New Lease Yearly'!$H$4="Yearly",EDATE(C1142,12),IF('New Lease Yearly'!$H$4="Quarterly",EDATE(C1142,3),EDATE(C1142,1))))</f>
        <v>-</v>
      </c>
      <c r="D1143" s="54">
        <f>IF(A1143&gt;'New Lease Yearly'!$E$4,0,'New Lease Yearly'!$G$4)*((1+$M$4)^(((((IF($H$4="Yearly",ROUNDDOWN(IF(A1143-($N$4)&lt;0,0,((A1143-($N$4)/(($N$4))))/($N$4)),0),IF($H$4="Monthly",ROUNDDOWN(IF(A1143-($N$4*12)&lt;0,0,((A1143-(12*$N$4)/((12*$N$4))))/($N$4*12)),0),ROUNDDOWN(IF(A1143-($N$4*4)&lt;0,0,((A1143-(4*$N$4)/((4*$N$4))))/($N$4*4)),0)))))))))+(IF(A1143=$E$4,$J$4,0))</f>
        <v>0</v>
      </c>
      <c r="E1143" s="49">
        <f>IF(D1143=0,0,1/((1+IF('New Lease Yearly'!$H$4="Yearly",'New Lease Yearly'!$D$4,IF('New Lease Yearly'!$H$4="Quarterly",'New Lease Yearly'!$D$4/4,'New Lease Yearly'!$D$4/12)))^IF($E$17=1,A1142,A1143)))</f>
        <v>0</v>
      </c>
      <c r="F1143" s="55">
        <f t="shared" si="176"/>
        <v>0</v>
      </c>
      <c r="G1143" s="56"/>
      <c r="H1143" s="38">
        <f t="shared" si="182"/>
        <v>1127</v>
      </c>
      <c r="I1143" s="9" t="str">
        <f t="shared" si="177"/>
        <v>-</v>
      </c>
      <c r="J1143" s="47">
        <f>IF(H1143&gt;'New Lease Yearly'!$E$4,0,M1142)</f>
        <v>0</v>
      </c>
      <c r="K1143" s="47">
        <f>IF(IF('New Lease Yearly'!$H$4="Yearly",J1143*'New Lease Yearly'!$D$4,IF('New Lease Yearly'!$H$4="Quarterly",J1143*('New Lease Yearly'!$D$4/4),J1143*'New Lease Yearly'!$D$4/12))&gt;0,IF('New Lease Yearly'!$H$4="Yearly",J1143*'New Lease Yearly'!$D$4,IF('New Lease Yearly'!$H$4="Quarterly",J1143*('New Lease Yearly'!$D$4/4),J1143*'New Lease Yearly'!$D$4/12)),-L1143-J1143)</f>
        <v>0</v>
      </c>
      <c r="L1143" s="47">
        <f t="shared" si="178"/>
        <v>0</v>
      </c>
      <c r="M1143" s="47">
        <f t="shared" si="179"/>
        <v>0</v>
      </c>
      <c r="N1143" s="57"/>
      <c r="O1143" s="38">
        <v>237</v>
      </c>
      <c r="P1143" s="58">
        <f t="shared" si="183"/>
        <v>455094</v>
      </c>
      <c r="Q1143" s="47">
        <f t="shared" si="184"/>
        <v>0</v>
      </c>
      <c r="R1143" s="47">
        <f>IF(S1142&lt;1,0,-'New Lease Yearly'!$K$4/'New Lease Yearly'!$L$4)</f>
        <v>0</v>
      </c>
      <c r="S1143" s="47">
        <f t="shared" si="180"/>
        <v>0</v>
      </c>
      <c r="AE1143"/>
      <c r="AF1143" s="6"/>
    </row>
    <row r="1144" spans="1:32" x14ac:dyDescent="0.25">
      <c r="A1144" s="53">
        <f t="shared" si="181"/>
        <v>1128</v>
      </c>
      <c r="B1144" s="29">
        <f t="shared" si="175"/>
        <v>0</v>
      </c>
      <c r="C1144" s="9" t="str">
        <f>IF(D1144=0,"-",IF('New Lease Yearly'!$H$4="Yearly",EDATE(C1143,12),IF('New Lease Yearly'!$H$4="Quarterly",EDATE(C1143,3),EDATE(C1143,1))))</f>
        <v>-</v>
      </c>
      <c r="D1144" s="54">
        <f>IF(A1144&gt;'New Lease Yearly'!$E$4,0,'New Lease Yearly'!$G$4)*((1+$M$4)^(((((IF($H$4="Yearly",ROUNDDOWN(IF(A1144-($N$4)&lt;0,0,((A1144-($N$4)/(($N$4))))/($N$4)),0),IF($H$4="Monthly",ROUNDDOWN(IF(A1144-($N$4*12)&lt;0,0,((A1144-(12*$N$4)/((12*$N$4))))/($N$4*12)),0),ROUNDDOWN(IF(A1144-($N$4*4)&lt;0,0,((A1144-(4*$N$4)/((4*$N$4))))/($N$4*4)),0)))))))))+(IF(A1144=$E$4,$J$4,0))</f>
        <v>0</v>
      </c>
      <c r="E1144" s="49">
        <f>IF(D1144=0,0,1/((1+IF('New Lease Yearly'!$H$4="Yearly",'New Lease Yearly'!$D$4,IF('New Lease Yearly'!$H$4="Quarterly",'New Lease Yearly'!$D$4/4,'New Lease Yearly'!$D$4/12)))^IF($E$17=1,A1143,A1144)))</f>
        <v>0</v>
      </c>
      <c r="F1144" s="55">
        <f t="shared" si="176"/>
        <v>0</v>
      </c>
      <c r="G1144" s="56"/>
      <c r="H1144" s="38">
        <f t="shared" si="182"/>
        <v>1128</v>
      </c>
      <c r="I1144" s="9" t="str">
        <f t="shared" si="177"/>
        <v>-</v>
      </c>
      <c r="J1144" s="47">
        <f>IF(H1144&gt;'New Lease Yearly'!$E$4,0,M1143)</f>
        <v>0</v>
      </c>
      <c r="K1144" s="47">
        <f>IF(IF('New Lease Yearly'!$H$4="Yearly",J1144*'New Lease Yearly'!$D$4,IF('New Lease Yearly'!$H$4="Quarterly",J1144*('New Lease Yearly'!$D$4/4),J1144*'New Lease Yearly'!$D$4/12))&gt;0,IF('New Lease Yearly'!$H$4="Yearly",J1144*'New Lease Yearly'!$D$4,IF('New Lease Yearly'!$H$4="Quarterly",J1144*('New Lease Yearly'!$D$4/4),J1144*'New Lease Yearly'!$D$4/12)),-L1144-J1144)</f>
        <v>0</v>
      </c>
      <c r="L1144" s="47">
        <f t="shared" si="178"/>
        <v>0</v>
      </c>
      <c r="M1144" s="47">
        <f t="shared" si="179"/>
        <v>0</v>
      </c>
      <c r="N1144" s="57"/>
      <c r="O1144" s="38">
        <v>237</v>
      </c>
      <c r="P1144" s="58">
        <f t="shared" si="183"/>
        <v>455459</v>
      </c>
      <c r="Q1144" s="47">
        <f t="shared" si="184"/>
        <v>0</v>
      </c>
      <c r="R1144" s="47">
        <f>IF(S1143&lt;1,0,-'New Lease Yearly'!$K$4/'New Lease Yearly'!$L$4)</f>
        <v>0</v>
      </c>
      <c r="S1144" s="47">
        <f t="shared" si="180"/>
        <v>0</v>
      </c>
      <c r="AE1144"/>
      <c r="AF1144" s="6"/>
    </row>
    <row r="1145" spans="1:32" x14ac:dyDescent="0.25">
      <c r="A1145" s="53">
        <f t="shared" si="181"/>
        <v>1129</v>
      </c>
      <c r="B1145" s="29">
        <f t="shared" si="175"/>
        <v>0</v>
      </c>
      <c r="C1145" s="9" t="str">
        <f>IF(D1145=0,"-",IF('New Lease Yearly'!$H$4="Yearly",EDATE(C1144,12),IF('New Lease Yearly'!$H$4="Quarterly",EDATE(C1144,3),EDATE(C1144,1))))</f>
        <v>-</v>
      </c>
      <c r="D1145" s="54">
        <f>IF(A1145&gt;'New Lease Yearly'!$E$4,0,'New Lease Yearly'!$G$4)*((1+$M$4)^(((((IF($H$4="Yearly",ROUNDDOWN(IF(A1145-($N$4)&lt;0,0,((A1145-($N$4)/(($N$4))))/($N$4)),0),IF($H$4="Monthly",ROUNDDOWN(IF(A1145-($N$4*12)&lt;0,0,((A1145-(12*$N$4)/((12*$N$4))))/($N$4*12)),0),ROUNDDOWN(IF(A1145-($N$4*4)&lt;0,0,((A1145-(4*$N$4)/((4*$N$4))))/($N$4*4)),0)))))))))+(IF(A1145=$E$4,$J$4,0))</f>
        <v>0</v>
      </c>
      <c r="E1145" s="49">
        <f>IF(D1145=0,0,1/((1+IF('New Lease Yearly'!$H$4="Yearly",'New Lease Yearly'!$D$4,IF('New Lease Yearly'!$H$4="Quarterly",'New Lease Yearly'!$D$4/4,'New Lease Yearly'!$D$4/12)))^IF($E$17=1,A1144,A1145)))</f>
        <v>0</v>
      </c>
      <c r="F1145" s="55">
        <f t="shared" si="176"/>
        <v>0</v>
      </c>
      <c r="G1145" s="56"/>
      <c r="H1145" s="38">
        <f t="shared" si="182"/>
        <v>1129</v>
      </c>
      <c r="I1145" s="9" t="str">
        <f t="shared" si="177"/>
        <v>-</v>
      </c>
      <c r="J1145" s="47">
        <f>IF(H1145&gt;'New Lease Yearly'!$E$4,0,M1144)</f>
        <v>0</v>
      </c>
      <c r="K1145" s="47">
        <f>IF(IF('New Lease Yearly'!$H$4="Yearly",J1145*'New Lease Yearly'!$D$4,IF('New Lease Yearly'!$H$4="Quarterly",J1145*('New Lease Yearly'!$D$4/4),J1145*'New Lease Yearly'!$D$4/12))&gt;0,IF('New Lease Yearly'!$H$4="Yearly",J1145*'New Lease Yearly'!$D$4,IF('New Lease Yearly'!$H$4="Quarterly",J1145*('New Lease Yearly'!$D$4/4),J1145*'New Lease Yearly'!$D$4/12)),-L1145-J1145)</f>
        <v>0</v>
      </c>
      <c r="L1145" s="47">
        <f t="shared" si="178"/>
        <v>0</v>
      </c>
      <c r="M1145" s="47">
        <f t="shared" si="179"/>
        <v>0</v>
      </c>
      <c r="N1145" s="57"/>
      <c r="O1145" s="38">
        <v>237</v>
      </c>
      <c r="P1145" s="58">
        <f t="shared" si="183"/>
        <v>455824</v>
      </c>
      <c r="Q1145" s="47">
        <f t="shared" si="184"/>
        <v>0</v>
      </c>
      <c r="R1145" s="47">
        <f>IF(S1144&lt;1,0,-'New Lease Yearly'!$K$4/'New Lease Yearly'!$L$4)</f>
        <v>0</v>
      </c>
      <c r="S1145" s="47">
        <f t="shared" si="180"/>
        <v>0</v>
      </c>
      <c r="AE1145"/>
      <c r="AF1145" s="6"/>
    </row>
    <row r="1146" spans="1:32" x14ac:dyDescent="0.25">
      <c r="A1146" s="53">
        <f t="shared" si="181"/>
        <v>1130</v>
      </c>
      <c r="B1146" s="29">
        <f t="shared" si="175"/>
        <v>0</v>
      </c>
      <c r="C1146" s="9" t="str">
        <f>IF(D1146=0,"-",IF('New Lease Yearly'!$H$4="Yearly",EDATE(C1145,12),IF('New Lease Yearly'!$H$4="Quarterly",EDATE(C1145,3),EDATE(C1145,1))))</f>
        <v>-</v>
      </c>
      <c r="D1146" s="54">
        <f>IF(A1146&gt;'New Lease Yearly'!$E$4,0,'New Lease Yearly'!$G$4)*((1+$M$4)^(((((IF($H$4="Yearly",ROUNDDOWN(IF(A1146-($N$4)&lt;0,0,((A1146-($N$4)/(($N$4))))/($N$4)),0),IF($H$4="Monthly",ROUNDDOWN(IF(A1146-($N$4*12)&lt;0,0,((A1146-(12*$N$4)/((12*$N$4))))/($N$4*12)),0),ROUNDDOWN(IF(A1146-($N$4*4)&lt;0,0,((A1146-(4*$N$4)/((4*$N$4))))/($N$4*4)),0)))))))))+(IF(A1146=$E$4,$J$4,0))</f>
        <v>0</v>
      </c>
      <c r="E1146" s="49">
        <f>IF(D1146=0,0,1/((1+IF('New Lease Yearly'!$H$4="Yearly",'New Lease Yearly'!$D$4,IF('New Lease Yearly'!$H$4="Quarterly",'New Lease Yearly'!$D$4/4,'New Lease Yearly'!$D$4/12)))^IF($E$17=1,A1145,A1146)))</f>
        <v>0</v>
      </c>
      <c r="F1146" s="55">
        <f t="shared" si="176"/>
        <v>0</v>
      </c>
      <c r="G1146" s="56"/>
      <c r="H1146" s="38">
        <f t="shared" si="182"/>
        <v>1130</v>
      </c>
      <c r="I1146" s="9" t="str">
        <f t="shared" si="177"/>
        <v>-</v>
      </c>
      <c r="J1146" s="47">
        <f>IF(H1146&gt;'New Lease Yearly'!$E$4,0,M1145)</f>
        <v>0</v>
      </c>
      <c r="K1146" s="47">
        <f>IF(IF('New Lease Yearly'!$H$4="Yearly",J1146*'New Lease Yearly'!$D$4,IF('New Lease Yearly'!$H$4="Quarterly",J1146*('New Lease Yearly'!$D$4/4),J1146*'New Lease Yearly'!$D$4/12))&gt;0,IF('New Lease Yearly'!$H$4="Yearly",J1146*'New Lease Yearly'!$D$4,IF('New Lease Yearly'!$H$4="Quarterly",J1146*('New Lease Yearly'!$D$4/4),J1146*'New Lease Yearly'!$D$4/12)),-L1146-J1146)</f>
        <v>0</v>
      </c>
      <c r="L1146" s="47">
        <f t="shared" si="178"/>
        <v>0</v>
      </c>
      <c r="M1146" s="47">
        <f t="shared" si="179"/>
        <v>0</v>
      </c>
      <c r="N1146" s="57"/>
      <c r="O1146" s="38">
        <v>237</v>
      </c>
      <c r="P1146" s="58">
        <f t="shared" si="183"/>
        <v>456190</v>
      </c>
      <c r="Q1146" s="47">
        <f t="shared" si="184"/>
        <v>0</v>
      </c>
      <c r="R1146" s="47">
        <f>IF(S1145&lt;1,0,-'New Lease Yearly'!$K$4/'New Lease Yearly'!$L$4)</f>
        <v>0</v>
      </c>
      <c r="S1146" s="47">
        <f t="shared" si="180"/>
        <v>0</v>
      </c>
      <c r="AE1146"/>
      <c r="AF1146" s="6"/>
    </row>
    <row r="1147" spans="1:32" x14ac:dyDescent="0.25">
      <c r="A1147" s="53">
        <f t="shared" si="181"/>
        <v>1131</v>
      </c>
      <c r="B1147" s="29">
        <f t="shared" si="175"/>
        <v>0</v>
      </c>
      <c r="C1147" s="9" t="str">
        <f>IF(D1147=0,"-",IF('New Lease Yearly'!$H$4="Yearly",EDATE(C1146,12),IF('New Lease Yearly'!$H$4="Quarterly",EDATE(C1146,3),EDATE(C1146,1))))</f>
        <v>-</v>
      </c>
      <c r="D1147" s="54">
        <f>IF(A1147&gt;'New Lease Yearly'!$E$4,0,'New Lease Yearly'!$G$4)*((1+$M$4)^(((((IF($H$4="Yearly",ROUNDDOWN(IF(A1147-($N$4)&lt;0,0,((A1147-($N$4)/(($N$4))))/($N$4)),0),IF($H$4="Monthly",ROUNDDOWN(IF(A1147-($N$4*12)&lt;0,0,((A1147-(12*$N$4)/((12*$N$4))))/($N$4*12)),0),ROUNDDOWN(IF(A1147-($N$4*4)&lt;0,0,((A1147-(4*$N$4)/((4*$N$4))))/($N$4*4)),0)))))))))+(IF(A1147=$E$4,$J$4,0))</f>
        <v>0</v>
      </c>
      <c r="E1147" s="49">
        <f>IF(D1147=0,0,1/((1+IF('New Lease Yearly'!$H$4="Yearly",'New Lease Yearly'!$D$4,IF('New Lease Yearly'!$H$4="Quarterly",'New Lease Yearly'!$D$4/4,'New Lease Yearly'!$D$4/12)))^IF($E$17=1,A1146,A1147)))</f>
        <v>0</v>
      </c>
      <c r="F1147" s="55">
        <f t="shared" si="176"/>
        <v>0</v>
      </c>
      <c r="G1147" s="56"/>
      <c r="H1147" s="38">
        <f t="shared" si="182"/>
        <v>1131</v>
      </c>
      <c r="I1147" s="9" t="str">
        <f t="shared" si="177"/>
        <v>-</v>
      </c>
      <c r="J1147" s="47">
        <f>IF(H1147&gt;'New Lease Yearly'!$E$4,0,M1146)</f>
        <v>0</v>
      </c>
      <c r="K1147" s="47">
        <f>IF(IF('New Lease Yearly'!$H$4="Yearly",J1147*'New Lease Yearly'!$D$4,IF('New Lease Yearly'!$H$4="Quarterly",J1147*('New Lease Yearly'!$D$4/4),J1147*'New Lease Yearly'!$D$4/12))&gt;0,IF('New Lease Yearly'!$H$4="Yearly",J1147*'New Lease Yearly'!$D$4,IF('New Lease Yearly'!$H$4="Quarterly",J1147*('New Lease Yearly'!$D$4/4),J1147*'New Lease Yearly'!$D$4/12)),-L1147-J1147)</f>
        <v>0</v>
      </c>
      <c r="L1147" s="47">
        <f t="shared" si="178"/>
        <v>0</v>
      </c>
      <c r="M1147" s="47">
        <f t="shared" si="179"/>
        <v>0</v>
      </c>
      <c r="N1147" s="57"/>
      <c r="O1147" s="38">
        <v>237</v>
      </c>
      <c r="P1147" s="58">
        <f t="shared" si="183"/>
        <v>456555</v>
      </c>
      <c r="Q1147" s="47">
        <f t="shared" si="184"/>
        <v>0</v>
      </c>
      <c r="R1147" s="47">
        <f>IF(S1146&lt;1,0,-'New Lease Yearly'!$K$4/'New Lease Yearly'!$L$4)</f>
        <v>0</v>
      </c>
      <c r="S1147" s="47">
        <f t="shared" si="180"/>
        <v>0</v>
      </c>
      <c r="AE1147"/>
      <c r="AF1147" s="6"/>
    </row>
    <row r="1148" spans="1:32" x14ac:dyDescent="0.25">
      <c r="A1148" s="53">
        <f t="shared" si="181"/>
        <v>1132</v>
      </c>
      <c r="B1148" s="29">
        <f t="shared" si="175"/>
        <v>0</v>
      </c>
      <c r="C1148" s="9" t="str">
        <f>IF(D1148=0,"-",IF('New Lease Yearly'!$H$4="Yearly",EDATE(C1147,12),IF('New Lease Yearly'!$H$4="Quarterly",EDATE(C1147,3),EDATE(C1147,1))))</f>
        <v>-</v>
      </c>
      <c r="D1148" s="54">
        <f>IF(A1148&gt;'New Lease Yearly'!$E$4,0,'New Lease Yearly'!$G$4)*((1+$M$4)^(((((IF($H$4="Yearly",ROUNDDOWN(IF(A1148-($N$4)&lt;0,0,((A1148-($N$4)/(($N$4))))/($N$4)),0),IF($H$4="Monthly",ROUNDDOWN(IF(A1148-($N$4*12)&lt;0,0,((A1148-(12*$N$4)/((12*$N$4))))/($N$4*12)),0),ROUNDDOWN(IF(A1148-($N$4*4)&lt;0,0,((A1148-(4*$N$4)/((4*$N$4))))/($N$4*4)),0)))))))))+(IF(A1148=$E$4,$J$4,0))</f>
        <v>0</v>
      </c>
      <c r="E1148" s="49">
        <f>IF(D1148=0,0,1/((1+IF('New Lease Yearly'!$H$4="Yearly",'New Lease Yearly'!$D$4,IF('New Lease Yearly'!$H$4="Quarterly",'New Lease Yearly'!$D$4/4,'New Lease Yearly'!$D$4/12)))^IF($E$17=1,A1147,A1148)))</f>
        <v>0</v>
      </c>
      <c r="F1148" s="55">
        <f t="shared" si="176"/>
        <v>0</v>
      </c>
      <c r="G1148" s="56"/>
      <c r="H1148" s="38">
        <f t="shared" si="182"/>
        <v>1132</v>
      </c>
      <c r="I1148" s="9" t="str">
        <f t="shared" si="177"/>
        <v>-</v>
      </c>
      <c r="J1148" s="47">
        <f>IF(H1148&gt;'New Lease Yearly'!$E$4,0,M1147)</f>
        <v>0</v>
      </c>
      <c r="K1148" s="47">
        <f>IF(IF('New Lease Yearly'!$H$4="Yearly",J1148*'New Lease Yearly'!$D$4,IF('New Lease Yearly'!$H$4="Quarterly",J1148*('New Lease Yearly'!$D$4/4),J1148*'New Lease Yearly'!$D$4/12))&gt;0,IF('New Lease Yearly'!$H$4="Yearly",J1148*'New Lease Yearly'!$D$4,IF('New Lease Yearly'!$H$4="Quarterly",J1148*('New Lease Yearly'!$D$4/4),J1148*'New Lease Yearly'!$D$4/12)),-L1148-J1148)</f>
        <v>0</v>
      </c>
      <c r="L1148" s="47">
        <f t="shared" si="178"/>
        <v>0</v>
      </c>
      <c r="M1148" s="47">
        <f t="shared" si="179"/>
        <v>0</v>
      </c>
      <c r="N1148" s="57"/>
      <c r="O1148" s="38">
        <v>237</v>
      </c>
      <c r="P1148" s="58">
        <f t="shared" si="183"/>
        <v>456920</v>
      </c>
      <c r="Q1148" s="47">
        <f t="shared" si="184"/>
        <v>0</v>
      </c>
      <c r="R1148" s="47">
        <f>IF(S1147&lt;1,0,-'New Lease Yearly'!$K$4/'New Lease Yearly'!$L$4)</f>
        <v>0</v>
      </c>
      <c r="S1148" s="47">
        <f t="shared" si="180"/>
        <v>0</v>
      </c>
      <c r="AE1148"/>
      <c r="AF1148" s="6"/>
    </row>
    <row r="1149" spans="1:32" x14ac:dyDescent="0.25">
      <c r="A1149" s="53">
        <f t="shared" si="181"/>
        <v>1133</v>
      </c>
      <c r="B1149" s="29">
        <f t="shared" si="175"/>
        <v>0</v>
      </c>
      <c r="C1149" s="9" t="str">
        <f>IF(D1149=0,"-",IF('New Lease Yearly'!$H$4="Yearly",EDATE(C1148,12),IF('New Lease Yearly'!$H$4="Quarterly",EDATE(C1148,3),EDATE(C1148,1))))</f>
        <v>-</v>
      </c>
      <c r="D1149" s="54">
        <f>IF(A1149&gt;'New Lease Yearly'!$E$4,0,'New Lease Yearly'!$G$4)*((1+$M$4)^(((((IF($H$4="Yearly",ROUNDDOWN(IF(A1149-($N$4)&lt;0,0,((A1149-($N$4)/(($N$4))))/($N$4)),0),IF($H$4="Monthly",ROUNDDOWN(IF(A1149-($N$4*12)&lt;0,0,((A1149-(12*$N$4)/((12*$N$4))))/($N$4*12)),0),ROUNDDOWN(IF(A1149-($N$4*4)&lt;0,0,((A1149-(4*$N$4)/((4*$N$4))))/($N$4*4)),0)))))))))+(IF(A1149=$E$4,$J$4,0))</f>
        <v>0</v>
      </c>
      <c r="E1149" s="49">
        <f>IF(D1149=0,0,1/((1+IF('New Lease Yearly'!$H$4="Yearly",'New Lease Yearly'!$D$4,IF('New Lease Yearly'!$H$4="Quarterly",'New Lease Yearly'!$D$4/4,'New Lease Yearly'!$D$4/12)))^IF($E$17=1,A1148,A1149)))</f>
        <v>0</v>
      </c>
      <c r="F1149" s="55">
        <f t="shared" si="176"/>
        <v>0</v>
      </c>
      <c r="G1149" s="56"/>
      <c r="H1149" s="38">
        <f t="shared" si="182"/>
        <v>1133</v>
      </c>
      <c r="I1149" s="9" t="str">
        <f t="shared" si="177"/>
        <v>-</v>
      </c>
      <c r="J1149" s="47">
        <f>IF(H1149&gt;'New Lease Yearly'!$E$4,0,M1148)</f>
        <v>0</v>
      </c>
      <c r="K1149" s="47">
        <f>IF(IF('New Lease Yearly'!$H$4="Yearly",J1149*'New Lease Yearly'!$D$4,IF('New Lease Yearly'!$H$4="Quarterly",J1149*('New Lease Yearly'!$D$4/4),J1149*'New Lease Yearly'!$D$4/12))&gt;0,IF('New Lease Yearly'!$H$4="Yearly",J1149*'New Lease Yearly'!$D$4,IF('New Lease Yearly'!$H$4="Quarterly",J1149*('New Lease Yearly'!$D$4/4),J1149*'New Lease Yearly'!$D$4/12)),-L1149-J1149)</f>
        <v>0</v>
      </c>
      <c r="L1149" s="47">
        <f t="shared" si="178"/>
        <v>0</v>
      </c>
      <c r="M1149" s="47">
        <f t="shared" si="179"/>
        <v>0</v>
      </c>
      <c r="N1149" s="57"/>
      <c r="O1149" s="38">
        <v>237</v>
      </c>
      <c r="P1149" s="58">
        <f t="shared" si="183"/>
        <v>457285</v>
      </c>
      <c r="Q1149" s="47">
        <f t="shared" si="184"/>
        <v>0</v>
      </c>
      <c r="R1149" s="47">
        <f>IF(S1148&lt;1,0,-'New Lease Yearly'!$K$4/'New Lease Yearly'!$L$4)</f>
        <v>0</v>
      </c>
      <c r="S1149" s="47">
        <f t="shared" si="180"/>
        <v>0</v>
      </c>
      <c r="AE1149"/>
      <c r="AF1149" s="6"/>
    </row>
    <row r="1150" spans="1:32" x14ac:dyDescent="0.25">
      <c r="A1150" s="53">
        <f t="shared" si="181"/>
        <v>1134</v>
      </c>
      <c r="B1150" s="29">
        <f t="shared" si="175"/>
        <v>0</v>
      </c>
      <c r="C1150" s="9" t="str">
        <f>IF(D1150=0,"-",IF('New Lease Yearly'!$H$4="Yearly",EDATE(C1149,12),IF('New Lease Yearly'!$H$4="Quarterly",EDATE(C1149,3),EDATE(C1149,1))))</f>
        <v>-</v>
      </c>
      <c r="D1150" s="54">
        <f>IF(A1150&gt;'New Lease Yearly'!$E$4,0,'New Lease Yearly'!$G$4)*((1+$M$4)^(((((IF($H$4="Yearly",ROUNDDOWN(IF(A1150-($N$4)&lt;0,0,((A1150-($N$4)/(($N$4))))/($N$4)),0),IF($H$4="Monthly",ROUNDDOWN(IF(A1150-($N$4*12)&lt;0,0,((A1150-(12*$N$4)/((12*$N$4))))/($N$4*12)),0),ROUNDDOWN(IF(A1150-($N$4*4)&lt;0,0,((A1150-(4*$N$4)/((4*$N$4))))/($N$4*4)),0)))))))))+(IF(A1150=$E$4,$J$4,0))</f>
        <v>0</v>
      </c>
      <c r="E1150" s="49">
        <f>IF(D1150=0,0,1/((1+IF('New Lease Yearly'!$H$4="Yearly",'New Lease Yearly'!$D$4,IF('New Lease Yearly'!$H$4="Quarterly",'New Lease Yearly'!$D$4/4,'New Lease Yearly'!$D$4/12)))^IF($E$17=1,A1149,A1150)))</f>
        <v>0</v>
      </c>
      <c r="F1150" s="55">
        <f t="shared" si="176"/>
        <v>0</v>
      </c>
      <c r="G1150" s="56"/>
      <c r="H1150" s="38">
        <f t="shared" si="182"/>
        <v>1134</v>
      </c>
      <c r="I1150" s="9" t="str">
        <f t="shared" si="177"/>
        <v>-</v>
      </c>
      <c r="J1150" s="47">
        <f>IF(H1150&gt;'New Lease Yearly'!$E$4,0,M1149)</f>
        <v>0</v>
      </c>
      <c r="K1150" s="47">
        <f>IF(IF('New Lease Yearly'!$H$4="Yearly",J1150*'New Lease Yearly'!$D$4,IF('New Lease Yearly'!$H$4="Quarterly",J1150*('New Lease Yearly'!$D$4/4),J1150*'New Lease Yearly'!$D$4/12))&gt;0,IF('New Lease Yearly'!$H$4="Yearly",J1150*'New Lease Yearly'!$D$4,IF('New Lease Yearly'!$H$4="Quarterly",J1150*('New Lease Yearly'!$D$4/4),J1150*'New Lease Yearly'!$D$4/12)),-L1150-J1150)</f>
        <v>0</v>
      </c>
      <c r="L1150" s="47">
        <f t="shared" si="178"/>
        <v>0</v>
      </c>
      <c r="M1150" s="47">
        <f t="shared" si="179"/>
        <v>0</v>
      </c>
      <c r="N1150" s="57"/>
      <c r="O1150" s="38">
        <v>237</v>
      </c>
      <c r="P1150" s="58">
        <f t="shared" si="183"/>
        <v>457651</v>
      </c>
      <c r="Q1150" s="47">
        <f t="shared" si="184"/>
        <v>0</v>
      </c>
      <c r="R1150" s="47">
        <f>IF(S1149&lt;1,0,-'New Lease Yearly'!$K$4/'New Lease Yearly'!$L$4)</f>
        <v>0</v>
      </c>
      <c r="S1150" s="47">
        <f t="shared" si="180"/>
        <v>0</v>
      </c>
      <c r="AE1150"/>
      <c r="AF1150" s="6"/>
    </row>
    <row r="1151" spans="1:32" x14ac:dyDescent="0.25">
      <c r="A1151" s="53">
        <f t="shared" si="181"/>
        <v>1135</v>
      </c>
      <c r="B1151" s="29">
        <f t="shared" si="175"/>
        <v>0</v>
      </c>
      <c r="C1151" s="9" t="str">
        <f>IF(D1151=0,"-",IF('New Lease Yearly'!$H$4="Yearly",EDATE(C1150,12),IF('New Lease Yearly'!$H$4="Quarterly",EDATE(C1150,3),EDATE(C1150,1))))</f>
        <v>-</v>
      </c>
      <c r="D1151" s="54">
        <f>IF(A1151&gt;'New Lease Yearly'!$E$4,0,'New Lease Yearly'!$G$4)*((1+$M$4)^(((((IF($H$4="Yearly",ROUNDDOWN(IF(A1151-($N$4)&lt;0,0,((A1151-($N$4)/(($N$4))))/($N$4)),0),IF($H$4="Monthly",ROUNDDOWN(IF(A1151-($N$4*12)&lt;0,0,((A1151-(12*$N$4)/((12*$N$4))))/($N$4*12)),0),ROUNDDOWN(IF(A1151-($N$4*4)&lt;0,0,((A1151-(4*$N$4)/((4*$N$4))))/($N$4*4)),0)))))))))+(IF(A1151=$E$4,$J$4,0))</f>
        <v>0</v>
      </c>
      <c r="E1151" s="49">
        <f>IF(D1151=0,0,1/((1+IF('New Lease Yearly'!$H$4="Yearly",'New Lease Yearly'!$D$4,IF('New Lease Yearly'!$H$4="Quarterly",'New Lease Yearly'!$D$4/4,'New Lease Yearly'!$D$4/12)))^IF($E$17=1,A1150,A1151)))</f>
        <v>0</v>
      </c>
      <c r="F1151" s="55">
        <f t="shared" si="176"/>
        <v>0</v>
      </c>
      <c r="G1151" s="56"/>
      <c r="H1151" s="38">
        <f t="shared" si="182"/>
        <v>1135</v>
      </c>
      <c r="I1151" s="9" t="str">
        <f t="shared" si="177"/>
        <v>-</v>
      </c>
      <c r="J1151" s="47">
        <f>IF(H1151&gt;'New Lease Yearly'!$E$4,0,M1150)</f>
        <v>0</v>
      </c>
      <c r="K1151" s="47">
        <f>IF(IF('New Lease Yearly'!$H$4="Yearly",J1151*'New Lease Yearly'!$D$4,IF('New Lease Yearly'!$H$4="Quarterly",J1151*('New Lease Yearly'!$D$4/4),J1151*'New Lease Yearly'!$D$4/12))&gt;0,IF('New Lease Yearly'!$H$4="Yearly",J1151*'New Lease Yearly'!$D$4,IF('New Lease Yearly'!$H$4="Quarterly",J1151*('New Lease Yearly'!$D$4/4),J1151*'New Lease Yearly'!$D$4/12)),-L1151-J1151)</f>
        <v>0</v>
      </c>
      <c r="L1151" s="47">
        <f t="shared" si="178"/>
        <v>0</v>
      </c>
      <c r="M1151" s="47">
        <f t="shared" si="179"/>
        <v>0</v>
      </c>
      <c r="N1151" s="57"/>
      <c r="O1151" s="38">
        <v>237</v>
      </c>
      <c r="P1151" s="58">
        <f t="shared" si="183"/>
        <v>458016</v>
      </c>
      <c r="Q1151" s="47">
        <f t="shared" si="184"/>
        <v>0</v>
      </c>
      <c r="R1151" s="47">
        <f>IF(S1150&lt;1,0,-'New Lease Yearly'!$K$4/'New Lease Yearly'!$L$4)</f>
        <v>0</v>
      </c>
      <c r="S1151" s="47">
        <f t="shared" si="180"/>
        <v>0</v>
      </c>
      <c r="AE1151"/>
      <c r="AF1151" s="6"/>
    </row>
    <row r="1152" spans="1:32" x14ac:dyDescent="0.25">
      <c r="A1152" s="53">
        <f t="shared" si="181"/>
        <v>1136</v>
      </c>
      <c r="B1152" s="29">
        <f t="shared" si="175"/>
        <v>0</v>
      </c>
      <c r="C1152" s="9" t="str">
        <f>IF(D1152=0,"-",IF('New Lease Yearly'!$H$4="Yearly",EDATE(C1151,12),IF('New Lease Yearly'!$H$4="Quarterly",EDATE(C1151,3),EDATE(C1151,1))))</f>
        <v>-</v>
      </c>
      <c r="D1152" s="54">
        <f>IF(A1152&gt;'New Lease Yearly'!$E$4,0,'New Lease Yearly'!$G$4)*((1+$M$4)^(((((IF($H$4="Yearly",ROUNDDOWN(IF(A1152-($N$4)&lt;0,0,((A1152-($N$4)/(($N$4))))/($N$4)),0),IF($H$4="Monthly",ROUNDDOWN(IF(A1152-($N$4*12)&lt;0,0,((A1152-(12*$N$4)/((12*$N$4))))/($N$4*12)),0),ROUNDDOWN(IF(A1152-($N$4*4)&lt;0,0,((A1152-(4*$N$4)/((4*$N$4))))/($N$4*4)),0)))))))))+(IF(A1152=$E$4,$J$4,0))</f>
        <v>0</v>
      </c>
      <c r="E1152" s="49">
        <f>IF(D1152=0,0,1/((1+IF('New Lease Yearly'!$H$4="Yearly",'New Lease Yearly'!$D$4,IF('New Lease Yearly'!$H$4="Quarterly",'New Lease Yearly'!$D$4/4,'New Lease Yearly'!$D$4/12)))^IF($E$17=1,A1151,A1152)))</f>
        <v>0</v>
      </c>
      <c r="F1152" s="55">
        <f t="shared" si="176"/>
        <v>0</v>
      </c>
      <c r="G1152" s="56"/>
      <c r="H1152" s="38">
        <f t="shared" si="182"/>
        <v>1136</v>
      </c>
      <c r="I1152" s="9" t="str">
        <f t="shared" si="177"/>
        <v>-</v>
      </c>
      <c r="J1152" s="47">
        <f>IF(H1152&gt;'New Lease Yearly'!$E$4,0,M1151)</f>
        <v>0</v>
      </c>
      <c r="K1152" s="47">
        <f>IF(IF('New Lease Yearly'!$H$4="Yearly",J1152*'New Lease Yearly'!$D$4,IF('New Lease Yearly'!$H$4="Quarterly",J1152*('New Lease Yearly'!$D$4/4),J1152*'New Lease Yearly'!$D$4/12))&gt;0,IF('New Lease Yearly'!$H$4="Yearly",J1152*'New Lease Yearly'!$D$4,IF('New Lease Yearly'!$H$4="Quarterly",J1152*('New Lease Yearly'!$D$4/4),J1152*'New Lease Yearly'!$D$4/12)),-L1152-J1152)</f>
        <v>0</v>
      </c>
      <c r="L1152" s="47">
        <f t="shared" si="178"/>
        <v>0</v>
      </c>
      <c r="M1152" s="47">
        <f t="shared" si="179"/>
        <v>0</v>
      </c>
      <c r="N1152" s="57"/>
      <c r="O1152" s="38">
        <v>237</v>
      </c>
      <c r="P1152" s="58">
        <f t="shared" si="183"/>
        <v>458381</v>
      </c>
      <c r="Q1152" s="47">
        <f t="shared" si="184"/>
        <v>0</v>
      </c>
      <c r="R1152" s="47">
        <f>IF(S1151&lt;1,0,-'New Lease Yearly'!$K$4/'New Lease Yearly'!$L$4)</f>
        <v>0</v>
      </c>
      <c r="S1152" s="47">
        <f t="shared" si="180"/>
        <v>0</v>
      </c>
      <c r="AE1152"/>
      <c r="AF1152" s="6"/>
    </row>
    <row r="1153" spans="1:32" x14ac:dyDescent="0.25">
      <c r="A1153" s="53">
        <f t="shared" si="181"/>
        <v>1137</v>
      </c>
      <c r="B1153" s="29">
        <f t="shared" si="175"/>
        <v>0</v>
      </c>
      <c r="C1153" s="9" t="str">
        <f>IF(D1153=0,"-",IF('New Lease Yearly'!$H$4="Yearly",EDATE(C1152,12),IF('New Lease Yearly'!$H$4="Quarterly",EDATE(C1152,3),EDATE(C1152,1))))</f>
        <v>-</v>
      </c>
      <c r="D1153" s="54">
        <f>IF(A1153&gt;'New Lease Yearly'!$E$4,0,'New Lease Yearly'!$G$4)*((1+$M$4)^(((((IF($H$4="Yearly",ROUNDDOWN(IF(A1153-($N$4)&lt;0,0,((A1153-($N$4)/(($N$4))))/($N$4)),0),IF($H$4="Monthly",ROUNDDOWN(IF(A1153-($N$4*12)&lt;0,0,((A1153-(12*$N$4)/((12*$N$4))))/($N$4*12)),0),ROUNDDOWN(IF(A1153-($N$4*4)&lt;0,0,((A1153-(4*$N$4)/((4*$N$4))))/($N$4*4)),0)))))))))+(IF(A1153=$E$4,$J$4,0))</f>
        <v>0</v>
      </c>
      <c r="E1153" s="49">
        <f>IF(D1153=0,0,1/((1+IF('New Lease Yearly'!$H$4="Yearly",'New Lease Yearly'!$D$4,IF('New Lease Yearly'!$H$4="Quarterly",'New Lease Yearly'!$D$4/4,'New Lease Yearly'!$D$4/12)))^IF($E$17=1,A1152,A1153)))</f>
        <v>0</v>
      </c>
      <c r="F1153" s="55">
        <f t="shared" si="176"/>
        <v>0</v>
      </c>
      <c r="G1153" s="56"/>
      <c r="H1153" s="38">
        <f t="shared" si="182"/>
        <v>1137</v>
      </c>
      <c r="I1153" s="9" t="str">
        <f t="shared" si="177"/>
        <v>-</v>
      </c>
      <c r="J1153" s="47">
        <f>IF(H1153&gt;'New Lease Yearly'!$E$4,0,M1152)</f>
        <v>0</v>
      </c>
      <c r="K1153" s="47">
        <f>IF(IF('New Lease Yearly'!$H$4="Yearly",J1153*'New Lease Yearly'!$D$4,IF('New Lease Yearly'!$H$4="Quarterly",J1153*('New Lease Yearly'!$D$4/4),J1153*'New Lease Yearly'!$D$4/12))&gt;0,IF('New Lease Yearly'!$H$4="Yearly",J1153*'New Lease Yearly'!$D$4,IF('New Lease Yearly'!$H$4="Quarterly",J1153*('New Lease Yearly'!$D$4/4),J1153*'New Lease Yearly'!$D$4/12)),-L1153-J1153)</f>
        <v>0</v>
      </c>
      <c r="L1153" s="47">
        <f t="shared" si="178"/>
        <v>0</v>
      </c>
      <c r="M1153" s="47">
        <f t="shared" si="179"/>
        <v>0</v>
      </c>
      <c r="N1153" s="57"/>
      <c r="O1153" s="38">
        <v>237</v>
      </c>
      <c r="P1153" s="58">
        <f t="shared" si="183"/>
        <v>458746</v>
      </c>
      <c r="Q1153" s="47">
        <f t="shared" si="184"/>
        <v>0</v>
      </c>
      <c r="R1153" s="47">
        <f>IF(S1152&lt;1,0,-'New Lease Yearly'!$K$4/'New Lease Yearly'!$L$4)</f>
        <v>0</v>
      </c>
      <c r="S1153" s="47">
        <f t="shared" si="180"/>
        <v>0</v>
      </c>
      <c r="AE1153"/>
      <c r="AF1153" s="6"/>
    </row>
    <row r="1154" spans="1:32" x14ac:dyDescent="0.25">
      <c r="A1154" s="53">
        <f t="shared" si="181"/>
        <v>1138</v>
      </c>
      <c r="B1154" s="29">
        <f t="shared" si="175"/>
        <v>0</v>
      </c>
      <c r="C1154" s="9" t="str">
        <f>IF(D1154=0,"-",IF('New Lease Yearly'!$H$4="Yearly",EDATE(C1153,12),IF('New Lease Yearly'!$H$4="Quarterly",EDATE(C1153,3),EDATE(C1153,1))))</f>
        <v>-</v>
      </c>
      <c r="D1154" s="54">
        <f>IF(A1154&gt;'New Lease Yearly'!$E$4,0,'New Lease Yearly'!$G$4)*((1+$M$4)^(((((IF($H$4="Yearly",ROUNDDOWN(IF(A1154-($N$4)&lt;0,0,((A1154-($N$4)/(($N$4))))/($N$4)),0),IF($H$4="Monthly",ROUNDDOWN(IF(A1154-($N$4*12)&lt;0,0,((A1154-(12*$N$4)/((12*$N$4))))/($N$4*12)),0),ROUNDDOWN(IF(A1154-($N$4*4)&lt;0,0,((A1154-(4*$N$4)/((4*$N$4))))/($N$4*4)),0)))))))))+(IF(A1154=$E$4,$J$4,0))</f>
        <v>0</v>
      </c>
      <c r="E1154" s="49">
        <f>IF(D1154=0,0,1/((1+IF('New Lease Yearly'!$H$4="Yearly",'New Lease Yearly'!$D$4,IF('New Lease Yearly'!$H$4="Quarterly",'New Lease Yearly'!$D$4/4,'New Lease Yearly'!$D$4/12)))^IF($E$17=1,A1153,A1154)))</f>
        <v>0</v>
      </c>
      <c r="F1154" s="55">
        <f t="shared" si="176"/>
        <v>0</v>
      </c>
      <c r="G1154" s="56"/>
      <c r="H1154" s="38">
        <f t="shared" si="182"/>
        <v>1138</v>
      </c>
      <c r="I1154" s="9" t="str">
        <f t="shared" si="177"/>
        <v>-</v>
      </c>
      <c r="J1154" s="47">
        <f>IF(H1154&gt;'New Lease Yearly'!$E$4,0,M1153)</f>
        <v>0</v>
      </c>
      <c r="K1154" s="47">
        <f>IF(IF('New Lease Yearly'!$H$4="Yearly",J1154*'New Lease Yearly'!$D$4,IF('New Lease Yearly'!$H$4="Quarterly",J1154*('New Lease Yearly'!$D$4/4),J1154*'New Lease Yearly'!$D$4/12))&gt;0,IF('New Lease Yearly'!$H$4="Yearly",J1154*'New Lease Yearly'!$D$4,IF('New Lease Yearly'!$H$4="Quarterly",J1154*('New Lease Yearly'!$D$4/4),J1154*'New Lease Yearly'!$D$4/12)),-L1154-J1154)</f>
        <v>0</v>
      </c>
      <c r="L1154" s="47">
        <f t="shared" si="178"/>
        <v>0</v>
      </c>
      <c r="M1154" s="47">
        <f t="shared" si="179"/>
        <v>0</v>
      </c>
      <c r="N1154" s="57"/>
      <c r="O1154" s="38">
        <v>237</v>
      </c>
      <c r="P1154" s="58">
        <f t="shared" si="183"/>
        <v>459112</v>
      </c>
      <c r="Q1154" s="47">
        <f t="shared" si="184"/>
        <v>0</v>
      </c>
      <c r="R1154" s="47">
        <f>IF(S1153&lt;1,0,-'New Lease Yearly'!$K$4/'New Lease Yearly'!$L$4)</f>
        <v>0</v>
      </c>
      <c r="S1154" s="47">
        <f t="shared" si="180"/>
        <v>0</v>
      </c>
      <c r="AE1154"/>
      <c r="AF1154" s="6"/>
    </row>
    <row r="1155" spans="1:32" x14ac:dyDescent="0.25">
      <c r="A1155" s="53">
        <f t="shared" si="181"/>
        <v>1139</v>
      </c>
      <c r="B1155" s="29">
        <f t="shared" si="175"/>
        <v>0</v>
      </c>
      <c r="C1155" s="9" t="str">
        <f>IF(D1155=0,"-",IF('New Lease Yearly'!$H$4="Yearly",EDATE(C1154,12),IF('New Lease Yearly'!$H$4="Quarterly",EDATE(C1154,3),EDATE(C1154,1))))</f>
        <v>-</v>
      </c>
      <c r="D1155" s="54">
        <f>IF(A1155&gt;'New Lease Yearly'!$E$4,0,'New Lease Yearly'!$G$4)*((1+$M$4)^(((((IF($H$4="Yearly",ROUNDDOWN(IF(A1155-($N$4)&lt;0,0,((A1155-($N$4)/(($N$4))))/($N$4)),0),IF($H$4="Monthly",ROUNDDOWN(IF(A1155-($N$4*12)&lt;0,0,((A1155-(12*$N$4)/((12*$N$4))))/($N$4*12)),0),ROUNDDOWN(IF(A1155-($N$4*4)&lt;0,0,((A1155-(4*$N$4)/((4*$N$4))))/($N$4*4)),0)))))))))+(IF(A1155=$E$4,$J$4,0))</f>
        <v>0</v>
      </c>
      <c r="E1155" s="49">
        <f>IF(D1155=0,0,1/((1+IF('New Lease Yearly'!$H$4="Yearly",'New Lease Yearly'!$D$4,IF('New Lease Yearly'!$H$4="Quarterly",'New Lease Yearly'!$D$4/4,'New Lease Yearly'!$D$4/12)))^IF($E$17=1,A1154,A1155)))</f>
        <v>0</v>
      </c>
      <c r="F1155" s="55">
        <f t="shared" si="176"/>
        <v>0</v>
      </c>
      <c r="G1155" s="56"/>
      <c r="H1155" s="38">
        <f t="shared" si="182"/>
        <v>1139</v>
      </c>
      <c r="I1155" s="9" t="str">
        <f t="shared" si="177"/>
        <v>-</v>
      </c>
      <c r="J1155" s="47">
        <f>IF(H1155&gt;'New Lease Yearly'!$E$4,0,M1154)</f>
        <v>0</v>
      </c>
      <c r="K1155" s="47">
        <f>IF(IF('New Lease Yearly'!$H$4="Yearly",J1155*'New Lease Yearly'!$D$4,IF('New Lease Yearly'!$H$4="Quarterly",J1155*('New Lease Yearly'!$D$4/4),J1155*'New Lease Yearly'!$D$4/12))&gt;0,IF('New Lease Yearly'!$H$4="Yearly",J1155*'New Lease Yearly'!$D$4,IF('New Lease Yearly'!$H$4="Quarterly",J1155*('New Lease Yearly'!$D$4/4),J1155*'New Lease Yearly'!$D$4/12)),-L1155-J1155)</f>
        <v>0</v>
      </c>
      <c r="L1155" s="47">
        <f t="shared" si="178"/>
        <v>0</v>
      </c>
      <c r="M1155" s="47">
        <f t="shared" si="179"/>
        <v>0</v>
      </c>
      <c r="N1155" s="57"/>
      <c r="O1155" s="38">
        <v>237</v>
      </c>
      <c r="P1155" s="58">
        <f t="shared" si="183"/>
        <v>459477</v>
      </c>
      <c r="Q1155" s="47">
        <f t="shared" si="184"/>
        <v>0</v>
      </c>
      <c r="R1155" s="47">
        <f>IF(S1154&lt;1,0,-'New Lease Yearly'!$K$4/'New Lease Yearly'!$L$4)</f>
        <v>0</v>
      </c>
      <c r="S1155" s="47">
        <f t="shared" si="180"/>
        <v>0</v>
      </c>
      <c r="AE1155"/>
      <c r="AF1155" s="6"/>
    </row>
    <row r="1156" spans="1:32" x14ac:dyDescent="0.25">
      <c r="A1156" s="53">
        <f t="shared" si="181"/>
        <v>1140</v>
      </c>
      <c r="B1156" s="29">
        <f t="shared" si="175"/>
        <v>0</v>
      </c>
      <c r="C1156" s="9" t="str">
        <f>IF(D1156=0,"-",IF('New Lease Yearly'!$H$4="Yearly",EDATE(C1155,12),IF('New Lease Yearly'!$H$4="Quarterly",EDATE(C1155,3),EDATE(C1155,1))))</f>
        <v>-</v>
      </c>
      <c r="D1156" s="54">
        <f>IF(A1156&gt;'New Lease Yearly'!$E$4,0,'New Lease Yearly'!$G$4)*((1+$M$4)^(((((IF($H$4="Yearly",ROUNDDOWN(IF(A1156-($N$4)&lt;0,0,((A1156-($N$4)/(($N$4))))/($N$4)),0),IF($H$4="Monthly",ROUNDDOWN(IF(A1156-($N$4*12)&lt;0,0,((A1156-(12*$N$4)/((12*$N$4))))/($N$4*12)),0),ROUNDDOWN(IF(A1156-($N$4*4)&lt;0,0,((A1156-(4*$N$4)/((4*$N$4))))/($N$4*4)),0)))))))))+(IF(A1156=$E$4,$J$4,0))</f>
        <v>0</v>
      </c>
      <c r="E1156" s="49">
        <f>IF(D1156=0,0,1/((1+IF('New Lease Yearly'!$H$4="Yearly",'New Lease Yearly'!$D$4,IF('New Lease Yearly'!$H$4="Quarterly",'New Lease Yearly'!$D$4/4,'New Lease Yearly'!$D$4/12)))^IF($E$17=1,A1155,A1156)))</f>
        <v>0</v>
      </c>
      <c r="F1156" s="55">
        <f t="shared" si="176"/>
        <v>0</v>
      </c>
      <c r="G1156" s="56"/>
      <c r="H1156" s="38">
        <f t="shared" si="182"/>
        <v>1140</v>
      </c>
      <c r="I1156" s="9" t="str">
        <f t="shared" si="177"/>
        <v>-</v>
      </c>
      <c r="J1156" s="47">
        <f>IF(H1156&gt;'New Lease Yearly'!$E$4,0,M1155)</f>
        <v>0</v>
      </c>
      <c r="K1156" s="47">
        <f>IF(IF('New Lease Yearly'!$H$4="Yearly",J1156*'New Lease Yearly'!$D$4,IF('New Lease Yearly'!$H$4="Quarterly",J1156*('New Lease Yearly'!$D$4/4),J1156*'New Lease Yearly'!$D$4/12))&gt;0,IF('New Lease Yearly'!$H$4="Yearly",J1156*'New Lease Yearly'!$D$4,IF('New Lease Yearly'!$H$4="Quarterly",J1156*('New Lease Yearly'!$D$4/4),J1156*'New Lease Yearly'!$D$4/12)),-L1156-J1156)</f>
        <v>0</v>
      </c>
      <c r="L1156" s="47">
        <f t="shared" si="178"/>
        <v>0</v>
      </c>
      <c r="M1156" s="47">
        <f t="shared" si="179"/>
        <v>0</v>
      </c>
      <c r="N1156" s="57"/>
      <c r="O1156" s="38">
        <v>237</v>
      </c>
      <c r="P1156" s="58">
        <f t="shared" si="183"/>
        <v>459842</v>
      </c>
      <c r="Q1156" s="47">
        <f t="shared" si="184"/>
        <v>0</v>
      </c>
      <c r="R1156" s="47">
        <f>IF(S1155&lt;1,0,-'New Lease Yearly'!$K$4/'New Lease Yearly'!$L$4)</f>
        <v>0</v>
      </c>
      <c r="S1156" s="47">
        <f t="shared" si="180"/>
        <v>0</v>
      </c>
      <c r="AE1156"/>
      <c r="AF1156" s="6"/>
    </row>
    <row r="1157" spans="1:32" x14ac:dyDescent="0.25">
      <c r="A1157" s="53">
        <f t="shared" si="181"/>
        <v>1141</v>
      </c>
      <c r="B1157" s="29">
        <f t="shared" si="175"/>
        <v>0</v>
      </c>
      <c r="C1157" s="9" t="str">
        <f>IF(D1157=0,"-",IF('New Lease Yearly'!$H$4="Yearly",EDATE(C1156,12),IF('New Lease Yearly'!$H$4="Quarterly",EDATE(C1156,3),EDATE(C1156,1))))</f>
        <v>-</v>
      </c>
      <c r="D1157" s="54">
        <f>IF(A1157&gt;'New Lease Yearly'!$E$4,0,'New Lease Yearly'!$G$4)*((1+$M$4)^(((((IF($H$4="Yearly",ROUNDDOWN(IF(A1157-($N$4)&lt;0,0,((A1157-($N$4)/(($N$4))))/($N$4)),0),IF($H$4="Monthly",ROUNDDOWN(IF(A1157-($N$4*12)&lt;0,0,((A1157-(12*$N$4)/((12*$N$4))))/($N$4*12)),0),ROUNDDOWN(IF(A1157-($N$4*4)&lt;0,0,((A1157-(4*$N$4)/((4*$N$4))))/($N$4*4)),0)))))))))+(IF(A1157=$E$4,$J$4,0))</f>
        <v>0</v>
      </c>
      <c r="E1157" s="49">
        <f>IF(D1157=0,0,1/((1+IF('New Lease Yearly'!$H$4="Yearly",'New Lease Yearly'!$D$4,IF('New Lease Yearly'!$H$4="Quarterly",'New Lease Yearly'!$D$4/4,'New Lease Yearly'!$D$4/12)))^IF($E$17=1,A1156,A1157)))</f>
        <v>0</v>
      </c>
      <c r="F1157" s="55">
        <f t="shared" si="176"/>
        <v>0</v>
      </c>
      <c r="G1157" s="56"/>
      <c r="H1157" s="38">
        <f t="shared" si="182"/>
        <v>1141</v>
      </c>
      <c r="I1157" s="9" t="str">
        <f t="shared" si="177"/>
        <v>-</v>
      </c>
      <c r="J1157" s="47">
        <f>IF(H1157&gt;'New Lease Yearly'!$E$4,0,M1156)</f>
        <v>0</v>
      </c>
      <c r="K1157" s="47">
        <f>IF(IF('New Lease Yearly'!$H$4="Yearly",J1157*'New Lease Yearly'!$D$4,IF('New Lease Yearly'!$H$4="Quarterly",J1157*('New Lease Yearly'!$D$4/4),J1157*'New Lease Yearly'!$D$4/12))&gt;0,IF('New Lease Yearly'!$H$4="Yearly",J1157*'New Lease Yearly'!$D$4,IF('New Lease Yearly'!$H$4="Quarterly",J1157*('New Lease Yearly'!$D$4/4),J1157*'New Lease Yearly'!$D$4/12)),-L1157-J1157)</f>
        <v>0</v>
      </c>
      <c r="L1157" s="47">
        <f t="shared" si="178"/>
        <v>0</v>
      </c>
      <c r="M1157" s="47">
        <f t="shared" si="179"/>
        <v>0</v>
      </c>
      <c r="N1157" s="57"/>
      <c r="O1157" s="38">
        <v>237</v>
      </c>
      <c r="P1157" s="58">
        <f t="shared" si="183"/>
        <v>460207</v>
      </c>
      <c r="Q1157" s="47">
        <f t="shared" si="184"/>
        <v>0</v>
      </c>
      <c r="R1157" s="47">
        <f>IF(S1156&lt;1,0,-'New Lease Yearly'!$K$4/'New Lease Yearly'!$L$4)</f>
        <v>0</v>
      </c>
      <c r="S1157" s="47">
        <f t="shared" si="180"/>
        <v>0</v>
      </c>
      <c r="AE1157"/>
      <c r="AF1157" s="6"/>
    </row>
    <row r="1158" spans="1:32" x14ac:dyDescent="0.25">
      <c r="A1158" s="53">
        <f t="shared" si="181"/>
        <v>1142</v>
      </c>
      <c r="B1158" s="29">
        <f t="shared" si="175"/>
        <v>0</v>
      </c>
      <c r="C1158" s="9" t="str">
        <f>IF(D1158=0,"-",IF('New Lease Yearly'!$H$4="Yearly",EDATE(C1157,12),IF('New Lease Yearly'!$H$4="Quarterly",EDATE(C1157,3),EDATE(C1157,1))))</f>
        <v>-</v>
      </c>
      <c r="D1158" s="54">
        <f>IF(A1158&gt;'New Lease Yearly'!$E$4,0,'New Lease Yearly'!$G$4)*((1+$M$4)^(((((IF($H$4="Yearly",ROUNDDOWN(IF(A1158-($N$4)&lt;0,0,((A1158-($N$4)/(($N$4))))/($N$4)),0),IF($H$4="Monthly",ROUNDDOWN(IF(A1158-($N$4*12)&lt;0,0,((A1158-(12*$N$4)/((12*$N$4))))/($N$4*12)),0),ROUNDDOWN(IF(A1158-($N$4*4)&lt;0,0,((A1158-(4*$N$4)/((4*$N$4))))/($N$4*4)),0)))))))))+(IF(A1158=$E$4,$J$4,0))</f>
        <v>0</v>
      </c>
      <c r="E1158" s="49">
        <f>IF(D1158=0,0,1/((1+IF('New Lease Yearly'!$H$4="Yearly",'New Lease Yearly'!$D$4,IF('New Lease Yearly'!$H$4="Quarterly",'New Lease Yearly'!$D$4/4,'New Lease Yearly'!$D$4/12)))^IF($E$17=1,A1157,A1158)))</f>
        <v>0</v>
      </c>
      <c r="F1158" s="55">
        <f t="shared" si="176"/>
        <v>0</v>
      </c>
      <c r="G1158" s="56"/>
      <c r="H1158" s="38">
        <f t="shared" si="182"/>
        <v>1142</v>
      </c>
      <c r="I1158" s="9" t="str">
        <f t="shared" si="177"/>
        <v>-</v>
      </c>
      <c r="J1158" s="47">
        <f>IF(H1158&gt;'New Lease Yearly'!$E$4,0,M1157)</f>
        <v>0</v>
      </c>
      <c r="K1158" s="47">
        <f>IF(IF('New Lease Yearly'!$H$4="Yearly",J1158*'New Lease Yearly'!$D$4,IF('New Lease Yearly'!$H$4="Quarterly",J1158*('New Lease Yearly'!$D$4/4),J1158*'New Lease Yearly'!$D$4/12))&gt;0,IF('New Lease Yearly'!$H$4="Yearly",J1158*'New Lease Yearly'!$D$4,IF('New Lease Yearly'!$H$4="Quarterly",J1158*('New Lease Yearly'!$D$4/4),J1158*'New Lease Yearly'!$D$4/12)),-L1158-J1158)</f>
        <v>0</v>
      </c>
      <c r="L1158" s="47">
        <f t="shared" si="178"/>
        <v>0</v>
      </c>
      <c r="M1158" s="47">
        <f t="shared" si="179"/>
        <v>0</v>
      </c>
      <c r="N1158" s="57"/>
      <c r="O1158" s="38">
        <v>237</v>
      </c>
      <c r="P1158" s="58">
        <f t="shared" si="183"/>
        <v>460573</v>
      </c>
      <c r="Q1158" s="47">
        <f t="shared" si="184"/>
        <v>0</v>
      </c>
      <c r="R1158" s="47">
        <f>IF(S1157&lt;1,0,-'New Lease Yearly'!$K$4/'New Lease Yearly'!$L$4)</f>
        <v>0</v>
      </c>
      <c r="S1158" s="47">
        <f t="shared" si="180"/>
        <v>0</v>
      </c>
      <c r="AE1158"/>
      <c r="AF1158" s="6"/>
    </row>
    <row r="1159" spans="1:32" x14ac:dyDescent="0.25">
      <c r="A1159" s="53">
        <f t="shared" si="181"/>
        <v>1143</v>
      </c>
      <c r="B1159" s="29">
        <f t="shared" si="175"/>
        <v>0</v>
      </c>
      <c r="C1159" s="9" t="str">
        <f>IF(D1159=0,"-",IF('New Lease Yearly'!$H$4="Yearly",EDATE(C1158,12),IF('New Lease Yearly'!$H$4="Quarterly",EDATE(C1158,3),EDATE(C1158,1))))</f>
        <v>-</v>
      </c>
      <c r="D1159" s="54">
        <f>IF(A1159&gt;'New Lease Yearly'!$E$4,0,'New Lease Yearly'!$G$4)*((1+$M$4)^(((((IF($H$4="Yearly",ROUNDDOWN(IF(A1159-($N$4)&lt;0,0,((A1159-($N$4)/(($N$4))))/($N$4)),0),IF($H$4="Monthly",ROUNDDOWN(IF(A1159-($N$4*12)&lt;0,0,((A1159-(12*$N$4)/((12*$N$4))))/($N$4*12)),0),ROUNDDOWN(IF(A1159-($N$4*4)&lt;0,0,((A1159-(4*$N$4)/((4*$N$4))))/($N$4*4)),0)))))))))+(IF(A1159=$E$4,$J$4,0))</f>
        <v>0</v>
      </c>
      <c r="E1159" s="49">
        <f>IF(D1159=0,0,1/((1+IF('New Lease Yearly'!$H$4="Yearly",'New Lease Yearly'!$D$4,IF('New Lease Yearly'!$H$4="Quarterly",'New Lease Yearly'!$D$4/4,'New Lease Yearly'!$D$4/12)))^IF($E$17=1,A1158,A1159)))</f>
        <v>0</v>
      </c>
      <c r="F1159" s="55">
        <f t="shared" si="176"/>
        <v>0</v>
      </c>
      <c r="G1159" s="56"/>
      <c r="H1159" s="38">
        <f t="shared" si="182"/>
        <v>1143</v>
      </c>
      <c r="I1159" s="9" t="str">
        <f t="shared" si="177"/>
        <v>-</v>
      </c>
      <c r="J1159" s="47">
        <f>IF(H1159&gt;'New Lease Yearly'!$E$4,0,M1158)</f>
        <v>0</v>
      </c>
      <c r="K1159" s="47">
        <f>IF(IF('New Lease Yearly'!$H$4="Yearly",J1159*'New Lease Yearly'!$D$4,IF('New Lease Yearly'!$H$4="Quarterly",J1159*('New Lease Yearly'!$D$4/4),J1159*'New Lease Yearly'!$D$4/12))&gt;0,IF('New Lease Yearly'!$H$4="Yearly",J1159*'New Lease Yearly'!$D$4,IF('New Lease Yearly'!$H$4="Quarterly",J1159*('New Lease Yearly'!$D$4/4),J1159*'New Lease Yearly'!$D$4/12)),-L1159-J1159)</f>
        <v>0</v>
      </c>
      <c r="L1159" s="47">
        <f t="shared" si="178"/>
        <v>0</v>
      </c>
      <c r="M1159" s="47">
        <f t="shared" si="179"/>
        <v>0</v>
      </c>
      <c r="N1159" s="57"/>
      <c r="O1159" s="38">
        <v>237</v>
      </c>
      <c r="P1159" s="58">
        <f t="shared" si="183"/>
        <v>460938</v>
      </c>
      <c r="Q1159" s="47">
        <f t="shared" si="184"/>
        <v>0</v>
      </c>
      <c r="R1159" s="47">
        <f>IF(S1158&lt;1,0,-'New Lease Yearly'!$K$4/'New Lease Yearly'!$L$4)</f>
        <v>0</v>
      </c>
      <c r="S1159" s="47">
        <f t="shared" si="180"/>
        <v>0</v>
      </c>
      <c r="AE1159"/>
      <c r="AF1159" s="6"/>
    </row>
    <row r="1160" spans="1:32" x14ac:dyDescent="0.25">
      <c r="A1160" s="53">
        <f t="shared" si="181"/>
        <v>1144</v>
      </c>
      <c r="B1160" s="29">
        <f t="shared" si="175"/>
        <v>0</v>
      </c>
      <c r="C1160" s="9" t="str">
        <f>IF(D1160=0,"-",IF('New Lease Yearly'!$H$4="Yearly",EDATE(C1159,12),IF('New Lease Yearly'!$H$4="Quarterly",EDATE(C1159,3),EDATE(C1159,1))))</f>
        <v>-</v>
      </c>
      <c r="D1160" s="54">
        <f>IF(A1160&gt;'New Lease Yearly'!$E$4,0,'New Lease Yearly'!$G$4)*((1+$M$4)^(((((IF($H$4="Yearly",ROUNDDOWN(IF(A1160-($N$4)&lt;0,0,((A1160-($N$4)/(($N$4))))/($N$4)),0),IF($H$4="Monthly",ROUNDDOWN(IF(A1160-($N$4*12)&lt;0,0,((A1160-(12*$N$4)/((12*$N$4))))/($N$4*12)),0),ROUNDDOWN(IF(A1160-($N$4*4)&lt;0,0,((A1160-(4*$N$4)/((4*$N$4))))/($N$4*4)),0)))))))))+(IF(A1160=$E$4,$J$4,0))</f>
        <v>0</v>
      </c>
      <c r="E1160" s="49">
        <f>IF(D1160=0,0,1/((1+IF('New Lease Yearly'!$H$4="Yearly",'New Lease Yearly'!$D$4,IF('New Lease Yearly'!$H$4="Quarterly",'New Lease Yearly'!$D$4/4,'New Lease Yearly'!$D$4/12)))^IF($E$17=1,A1159,A1160)))</f>
        <v>0</v>
      </c>
      <c r="F1160" s="55">
        <f t="shared" si="176"/>
        <v>0</v>
      </c>
      <c r="G1160" s="56"/>
      <c r="H1160" s="38">
        <f t="shared" si="182"/>
        <v>1144</v>
      </c>
      <c r="I1160" s="9" t="str">
        <f t="shared" si="177"/>
        <v>-</v>
      </c>
      <c r="J1160" s="47">
        <f>IF(H1160&gt;'New Lease Yearly'!$E$4,0,M1159)</f>
        <v>0</v>
      </c>
      <c r="K1160" s="47">
        <f>IF(IF('New Lease Yearly'!$H$4="Yearly",J1160*'New Lease Yearly'!$D$4,IF('New Lease Yearly'!$H$4="Quarterly",J1160*('New Lease Yearly'!$D$4/4),J1160*'New Lease Yearly'!$D$4/12))&gt;0,IF('New Lease Yearly'!$H$4="Yearly",J1160*'New Lease Yearly'!$D$4,IF('New Lease Yearly'!$H$4="Quarterly",J1160*('New Lease Yearly'!$D$4/4),J1160*'New Lease Yearly'!$D$4/12)),-L1160-J1160)</f>
        <v>0</v>
      </c>
      <c r="L1160" s="47">
        <f t="shared" si="178"/>
        <v>0</v>
      </c>
      <c r="M1160" s="47">
        <f t="shared" si="179"/>
        <v>0</v>
      </c>
      <c r="N1160" s="57"/>
      <c r="O1160" s="38">
        <v>237</v>
      </c>
      <c r="P1160" s="58">
        <f t="shared" si="183"/>
        <v>461303</v>
      </c>
      <c r="Q1160" s="47">
        <f t="shared" si="184"/>
        <v>0</v>
      </c>
      <c r="R1160" s="47">
        <f>IF(S1159&lt;1,0,-'New Lease Yearly'!$K$4/'New Lease Yearly'!$L$4)</f>
        <v>0</v>
      </c>
      <c r="S1160" s="47">
        <f t="shared" si="180"/>
        <v>0</v>
      </c>
      <c r="AE1160"/>
      <c r="AF1160" s="6"/>
    </row>
    <row r="1161" spans="1:32" x14ac:dyDescent="0.25">
      <c r="A1161" s="53">
        <f t="shared" si="181"/>
        <v>1145</v>
      </c>
      <c r="B1161" s="29">
        <f t="shared" si="175"/>
        <v>0</v>
      </c>
      <c r="C1161" s="9" t="str">
        <f>IF(D1161=0,"-",IF('New Lease Yearly'!$H$4="Yearly",EDATE(C1160,12),IF('New Lease Yearly'!$H$4="Quarterly",EDATE(C1160,3),EDATE(C1160,1))))</f>
        <v>-</v>
      </c>
      <c r="D1161" s="54">
        <f>IF(A1161&gt;'New Lease Yearly'!$E$4,0,'New Lease Yearly'!$G$4)*((1+$M$4)^(((((IF($H$4="Yearly",ROUNDDOWN(IF(A1161-($N$4)&lt;0,0,((A1161-($N$4)/(($N$4))))/($N$4)),0),IF($H$4="Monthly",ROUNDDOWN(IF(A1161-($N$4*12)&lt;0,0,((A1161-(12*$N$4)/((12*$N$4))))/($N$4*12)),0),ROUNDDOWN(IF(A1161-($N$4*4)&lt;0,0,((A1161-(4*$N$4)/((4*$N$4))))/($N$4*4)),0)))))))))+(IF(A1161=$E$4,$J$4,0))</f>
        <v>0</v>
      </c>
      <c r="E1161" s="49">
        <f>IF(D1161=0,0,1/((1+IF('New Lease Yearly'!$H$4="Yearly",'New Lease Yearly'!$D$4,IF('New Lease Yearly'!$H$4="Quarterly",'New Lease Yearly'!$D$4/4,'New Lease Yearly'!$D$4/12)))^IF($E$17=1,A1160,A1161)))</f>
        <v>0</v>
      </c>
      <c r="F1161" s="55">
        <f t="shared" si="176"/>
        <v>0</v>
      </c>
      <c r="G1161" s="56"/>
      <c r="H1161" s="38">
        <f t="shared" si="182"/>
        <v>1145</v>
      </c>
      <c r="I1161" s="9" t="str">
        <f t="shared" si="177"/>
        <v>-</v>
      </c>
      <c r="J1161" s="47">
        <f>IF(H1161&gt;'New Lease Yearly'!$E$4,0,M1160)</f>
        <v>0</v>
      </c>
      <c r="K1161" s="47">
        <f>IF(IF('New Lease Yearly'!$H$4="Yearly",J1161*'New Lease Yearly'!$D$4,IF('New Lease Yearly'!$H$4="Quarterly",J1161*('New Lease Yearly'!$D$4/4),J1161*'New Lease Yearly'!$D$4/12))&gt;0,IF('New Lease Yearly'!$H$4="Yearly",J1161*'New Lease Yearly'!$D$4,IF('New Lease Yearly'!$H$4="Quarterly",J1161*('New Lease Yearly'!$D$4/4),J1161*'New Lease Yearly'!$D$4/12)),-L1161-J1161)</f>
        <v>0</v>
      </c>
      <c r="L1161" s="47">
        <f t="shared" si="178"/>
        <v>0</v>
      </c>
      <c r="M1161" s="47">
        <f t="shared" si="179"/>
        <v>0</v>
      </c>
      <c r="N1161" s="57"/>
      <c r="O1161" s="38">
        <v>237</v>
      </c>
      <c r="P1161" s="58">
        <f t="shared" si="183"/>
        <v>461668</v>
      </c>
      <c r="Q1161" s="47">
        <f t="shared" si="184"/>
        <v>0</v>
      </c>
      <c r="R1161" s="47">
        <f>IF(S1160&lt;1,0,-'New Lease Yearly'!$K$4/'New Lease Yearly'!$L$4)</f>
        <v>0</v>
      </c>
      <c r="S1161" s="47">
        <f t="shared" si="180"/>
        <v>0</v>
      </c>
      <c r="AE1161"/>
      <c r="AF1161" s="6"/>
    </row>
    <row r="1162" spans="1:32" x14ac:dyDescent="0.25">
      <c r="A1162" s="53">
        <f t="shared" si="181"/>
        <v>1146</v>
      </c>
      <c r="B1162" s="29">
        <f t="shared" si="175"/>
        <v>0</v>
      </c>
      <c r="C1162" s="9" t="str">
        <f>IF(D1162=0,"-",IF('New Lease Yearly'!$H$4="Yearly",EDATE(C1161,12),IF('New Lease Yearly'!$H$4="Quarterly",EDATE(C1161,3),EDATE(C1161,1))))</f>
        <v>-</v>
      </c>
      <c r="D1162" s="54">
        <f>IF(A1162&gt;'New Lease Yearly'!$E$4,0,'New Lease Yearly'!$G$4)*((1+$M$4)^(((((IF($H$4="Yearly",ROUNDDOWN(IF(A1162-($N$4)&lt;0,0,((A1162-($N$4)/(($N$4))))/($N$4)),0),IF($H$4="Monthly",ROUNDDOWN(IF(A1162-($N$4*12)&lt;0,0,((A1162-(12*$N$4)/((12*$N$4))))/($N$4*12)),0),ROUNDDOWN(IF(A1162-($N$4*4)&lt;0,0,((A1162-(4*$N$4)/((4*$N$4))))/($N$4*4)),0)))))))))+(IF(A1162=$E$4,$J$4,0))</f>
        <v>0</v>
      </c>
      <c r="E1162" s="49">
        <f>IF(D1162=0,0,1/((1+IF('New Lease Yearly'!$H$4="Yearly",'New Lease Yearly'!$D$4,IF('New Lease Yearly'!$H$4="Quarterly",'New Lease Yearly'!$D$4/4,'New Lease Yearly'!$D$4/12)))^IF($E$17=1,A1161,A1162)))</f>
        <v>0</v>
      </c>
      <c r="F1162" s="55">
        <f t="shared" si="176"/>
        <v>0</v>
      </c>
      <c r="G1162" s="56"/>
      <c r="H1162" s="38">
        <f t="shared" si="182"/>
        <v>1146</v>
      </c>
      <c r="I1162" s="9" t="str">
        <f t="shared" si="177"/>
        <v>-</v>
      </c>
      <c r="J1162" s="47">
        <f>IF(H1162&gt;'New Lease Yearly'!$E$4,0,M1161)</f>
        <v>0</v>
      </c>
      <c r="K1162" s="47">
        <f>IF(IF('New Lease Yearly'!$H$4="Yearly",J1162*'New Lease Yearly'!$D$4,IF('New Lease Yearly'!$H$4="Quarterly",J1162*('New Lease Yearly'!$D$4/4),J1162*'New Lease Yearly'!$D$4/12))&gt;0,IF('New Lease Yearly'!$H$4="Yearly",J1162*'New Lease Yearly'!$D$4,IF('New Lease Yearly'!$H$4="Quarterly",J1162*('New Lease Yearly'!$D$4/4),J1162*'New Lease Yearly'!$D$4/12)),-L1162-J1162)</f>
        <v>0</v>
      </c>
      <c r="L1162" s="47">
        <f t="shared" si="178"/>
        <v>0</v>
      </c>
      <c r="M1162" s="47">
        <f t="shared" si="179"/>
        <v>0</v>
      </c>
      <c r="N1162" s="57"/>
      <c r="O1162" s="38">
        <v>237</v>
      </c>
      <c r="P1162" s="58">
        <f t="shared" si="183"/>
        <v>462034</v>
      </c>
      <c r="Q1162" s="47">
        <f t="shared" si="184"/>
        <v>0</v>
      </c>
      <c r="R1162" s="47">
        <f>IF(S1161&lt;1,0,-'New Lease Yearly'!$K$4/'New Lease Yearly'!$L$4)</f>
        <v>0</v>
      </c>
      <c r="S1162" s="47">
        <f t="shared" si="180"/>
        <v>0</v>
      </c>
      <c r="AE1162"/>
      <c r="AF1162" s="6"/>
    </row>
    <row r="1163" spans="1:32" x14ac:dyDescent="0.25">
      <c r="A1163" s="53">
        <f t="shared" si="181"/>
        <v>1147</v>
      </c>
      <c r="B1163" s="29">
        <f t="shared" si="175"/>
        <v>0</v>
      </c>
      <c r="C1163" s="9" t="str">
        <f>IF(D1163=0,"-",IF('New Lease Yearly'!$H$4="Yearly",EDATE(C1162,12),IF('New Lease Yearly'!$H$4="Quarterly",EDATE(C1162,3),EDATE(C1162,1))))</f>
        <v>-</v>
      </c>
      <c r="D1163" s="54">
        <f>IF(A1163&gt;'New Lease Yearly'!$E$4,0,'New Lease Yearly'!$G$4)*((1+$M$4)^(((((IF($H$4="Yearly",ROUNDDOWN(IF(A1163-($N$4)&lt;0,0,((A1163-($N$4)/(($N$4))))/($N$4)),0),IF($H$4="Monthly",ROUNDDOWN(IF(A1163-($N$4*12)&lt;0,0,((A1163-(12*$N$4)/((12*$N$4))))/($N$4*12)),0),ROUNDDOWN(IF(A1163-($N$4*4)&lt;0,0,((A1163-(4*$N$4)/((4*$N$4))))/($N$4*4)),0)))))))))+(IF(A1163=$E$4,$J$4,0))</f>
        <v>0</v>
      </c>
      <c r="E1163" s="49">
        <f>IF(D1163=0,0,1/((1+IF('New Lease Yearly'!$H$4="Yearly",'New Lease Yearly'!$D$4,IF('New Lease Yearly'!$H$4="Quarterly",'New Lease Yearly'!$D$4/4,'New Lease Yearly'!$D$4/12)))^IF($E$17=1,A1162,A1163)))</f>
        <v>0</v>
      </c>
      <c r="F1163" s="55">
        <f t="shared" si="176"/>
        <v>0</v>
      </c>
      <c r="G1163" s="56"/>
      <c r="H1163" s="38">
        <f t="shared" si="182"/>
        <v>1147</v>
      </c>
      <c r="I1163" s="9" t="str">
        <f t="shared" si="177"/>
        <v>-</v>
      </c>
      <c r="J1163" s="47">
        <f>IF(H1163&gt;'New Lease Yearly'!$E$4,0,M1162)</f>
        <v>0</v>
      </c>
      <c r="K1163" s="47">
        <f>IF(IF('New Lease Yearly'!$H$4="Yearly",J1163*'New Lease Yearly'!$D$4,IF('New Lease Yearly'!$H$4="Quarterly",J1163*('New Lease Yearly'!$D$4/4),J1163*'New Lease Yearly'!$D$4/12))&gt;0,IF('New Lease Yearly'!$H$4="Yearly",J1163*'New Lease Yearly'!$D$4,IF('New Lease Yearly'!$H$4="Quarterly",J1163*('New Lease Yearly'!$D$4/4),J1163*'New Lease Yearly'!$D$4/12)),-L1163-J1163)</f>
        <v>0</v>
      </c>
      <c r="L1163" s="47">
        <f t="shared" si="178"/>
        <v>0</v>
      </c>
      <c r="M1163" s="47">
        <f t="shared" si="179"/>
        <v>0</v>
      </c>
      <c r="N1163" s="57"/>
      <c r="O1163" s="38">
        <v>237</v>
      </c>
      <c r="P1163" s="58">
        <f t="shared" si="183"/>
        <v>462399</v>
      </c>
      <c r="Q1163" s="47">
        <f t="shared" si="184"/>
        <v>0</v>
      </c>
      <c r="R1163" s="47">
        <f>IF(S1162&lt;1,0,-'New Lease Yearly'!$K$4/'New Lease Yearly'!$L$4)</f>
        <v>0</v>
      </c>
      <c r="S1163" s="47">
        <f t="shared" si="180"/>
        <v>0</v>
      </c>
      <c r="AE1163"/>
      <c r="AF1163" s="6"/>
    </row>
    <row r="1164" spans="1:32" x14ac:dyDescent="0.25">
      <c r="A1164" s="53">
        <f t="shared" si="181"/>
        <v>1148</v>
      </c>
      <c r="B1164" s="29">
        <f t="shared" si="175"/>
        <v>0</v>
      </c>
      <c r="C1164" s="9" t="str">
        <f>IF(D1164=0,"-",IF('New Lease Yearly'!$H$4="Yearly",EDATE(C1163,12),IF('New Lease Yearly'!$H$4="Quarterly",EDATE(C1163,3),EDATE(C1163,1))))</f>
        <v>-</v>
      </c>
      <c r="D1164" s="54">
        <f>IF(A1164&gt;'New Lease Yearly'!$E$4,0,'New Lease Yearly'!$G$4)*((1+$M$4)^(((((IF($H$4="Yearly",ROUNDDOWN(IF(A1164-($N$4)&lt;0,0,((A1164-($N$4)/(($N$4))))/($N$4)),0),IF($H$4="Monthly",ROUNDDOWN(IF(A1164-($N$4*12)&lt;0,0,((A1164-(12*$N$4)/((12*$N$4))))/($N$4*12)),0),ROUNDDOWN(IF(A1164-($N$4*4)&lt;0,0,((A1164-(4*$N$4)/((4*$N$4))))/($N$4*4)),0)))))))))+(IF(A1164=$E$4,$J$4,0))</f>
        <v>0</v>
      </c>
      <c r="E1164" s="49">
        <f>IF(D1164=0,0,1/((1+IF('New Lease Yearly'!$H$4="Yearly",'New Lease Yearly'!$D$4,IF('New Lease Yearly'!$H$4="Quarterly",'New Lease Yearly'!$D$4/4,'New Lease Yearly'!$D$4/12)))^IF($E$17=1,A1163,A1164)))</f>
        <v>0</v>
      </c>
      <c r="F1164" s="55">
        <f t="shared" si="176"/>
        <v>0</v>
      </c>
      <c r="G1164" s="56"/>
      <c r="H1164" s="38">
        <f t="shared" si="182"/>
        <v>1148</v>
      </c>
      <c r="I1164" s="9" t="str">
        <f t="shared" si="177"/>
        <v>-</v>
      </c>
      <c r="J1164" s="47">
        <f>IF(H1164&gt;'New Lease Yearly'!$E$4,0,M1163)</f>
        <v>0</v>
      </c>
      <c r="K1164" s="47">
        <f>IF(IF('New Lease Yearly'!$H$4="Yearly",J1164*'New Lease Yearly'!$D$4,IF('New Lease Yearly'!$H$4="Quarterly",J1164*('New Lease Yearly'!$D$4/4),J1164*'New Lease Yearly'!$D$4/12))&gt;0,IF('New Lease Yearly'!$H$4="Yearly",J1164*'New Lease Yearly'!$D$4,IF('New Lease Yearly'!$H$4="Quarterly",J1164*('New Lease Yearly'!$D$4/4),J1164*'New Lease Yearly'!$D$4/12)),-L1164-J1164)</f>
        <v>0</v>
      </c>
      <c r="L1164" s="47">
        <f t="shared" si="178"/>
        <v>0</v>
      </c>
      <c r="M1164" s="47">
        <f t="shared" si="179"/>
        <v>0</v>
      </c>
      <c r="N1164" s="57"/>
      <c r="O1164" s="38">
        <v>237</v>
      </c>
      <c r="P1164" s="58">
        <f t="shared" si="183"/>
        <v>462764</v>
      </c>
      <c r="Q1164" s="47">
        <f t="shared" si="184"/>
        <v>0</v>
      </c>
      <c r="R1164" s="47">
        <f>IF(S1163&lt;1,0,-'New Lease Yearly'!$K$4/'New Lease Yearly'!$L$4)</f>
        <v>0</v>
      </c>
      <c r="S1164" s="47">
        <f t="shared" si="180"/>
        <v>0</v>
      </c>
      <c r="AE1164"/>
      <c r="AF1164" s="6"/>
    </row>
    <row r="1165" spans="1:32" x14ac:dyDescent="0.25">
      <c r="A1165" s="53">
        <f t="shared" si="181"/>
        <v>1149</v>
      </c>
      <c r="B1165" s="29">
        <f t="shared" si="175"/>
        <v>0</v>
      </c>
      <c r="C1165" s="9" t="str">
        <f>IF(D1165=0,"-",IF('New Lease Yearly'!$H$4="Yearly",EDATE(C1164,12),IF('New Lease Yearly'!$H$4="Quarterly",EDATE(C1164,3),EDATE(C1164,1))))</f>
        <v>-</v>
      </c>
      <c r="D1165" s="54">
        <f>IF(A1165&gt;'New Lease Yearly'!$E$4,0,'New Lease Yearly'!$G$4)*((1+$M$4)^(((((IF($H$4="Yearly",ROUNDDOWN(IF(A1165-($N$4)&lt;0,0,((A1165-($N$4)/(($N$4))))/($N$4)),0),IF($H$4="Monthly",ROUNDDOWN(IF(A1165-($N$4*12)&lt;0,0,((A1165-(12*$N$4)/((12*$N$4))))/($N$4*12)),0),ROUNDDOWN(IF(A1165-($N$4*4)&lt;0,0,((A1165-(4*$N$4)/((4*$N$4))))/($N$4*4)),0)))))))))+(IF(A1165=$E$4,$J$4,0))</f>
        <v>0</v>
      </c>
      <c r="E1165" s="49">
        <f>IF(D1165=0,0,1/((1+IF('New Lease Yearly'!$H$4="Yearly",'New Lease Yearly'!$D$4,IF('New Lease Yearly'!$H$4="Quarterly",'New Lease Yearly'!$D$4/4,'New Lease Yearly'!$D$4/12)))^IF($E$17=1,A1164,A1165)))</f>
        <v>0</v>
      </c>
      <c r="F1165" s="55">
        <f t="shared" si="176"/>
        <v>0</v>
      </c>
      <c r="G1165" s="56"/>
      <c r="H1165" s="38">
        <f t="shared" si="182"/>
        <v>1149</v>
      </c>
      <c r="I1165" s="9" t="str">
        <f t="shared" si="177"/>
        <v>-</v>
      </c>
      <c r="J1165" s="47">
        <f>IF(H1165&gt;'New Lease Yearly'!$E$4,0,M1164)</f>
        <v>0</v>
      </c>
      <c r="K1165" s="47">
        <f>IF(IF('New Lease Yearly'!$H$4="Yearly",J1165*'New Lease Yearly'!$D$4,IF('New Lease Yearly'!$H$4="Quarterly",J1165*('New Lease Yearly'!$D$4/4),J1165*'New Lease Yearly'!$D$4/12))&gt;0,IF('New Lease Yearly'!$H$4="Yearly",J1165*'New Lease Yearly'!$D$4,IF('New Lease Yearly'!$H$4="Quarterly",J1165*('New Lease Yearly'!$D$4/4),J1165*'New Lease Yearly'!$D$4/12)),-L1165-J1165)</f>
        <v>0</v>
      </c>
      <c r="L1165" s="47">
        <f t="shared" si="178"/>
        <v>0</v>
      </c>
      <c r="M1165" s="47">
        <f t="shared" si="179"/>
        <v>0</v>
      </c>
      <c r="N1165" s="57"/>
      <c r="O1165" s="38">
        <v>237</v>
      </c>
      <c r="P1165" s="58">
        <f t="shared" si="183"/>
        <v>463129</v>
      </c>
      <c r="Q1165" s="47">
        <f t="shared" si="184"/>
        <v>0</v>
      </c>
      <c r="R1165" s="47">
        <f>IF(S1164&lt;1,0,-'New Lease Yearly'!$K$4/'New Lease Yearly'!$L$4)</f>
        <v>0</v>
      </c>
      <c r="S1165" s="47">
        <f t="shared" si="180"/>
        <v>0</v>
      </c>
      <c r="AE1165"/>
      <c r="AF1165" s="6"/>
    </row>
    <row r="1166" spans="1:32" x14ac:dyDescent="0.25">
      <c r="A1166" s="53">
        <f t="shared" si="181"/>
        <v>1150</v>
      </c>
      <c r="B1166" s="29">
        <f t="shared" si="175"/>
        <v>0</v>
      </c>
      <c r="C1166" s="9" t="str">
        <f>IF(D1166=0,"-",IF('New Lease Yearly'!$H$4="Yearly",EDATE(C1165,12),IF('New Lease Yearly'!$H$4="Quarterly",EDATE(C1165,3),EDATE(C1165,1))))</f>
        <v>-</v>
      </c>
      <c r="D1166" s="54">
        <f>IF(A1166&gt;'New Lease Yearly'!$E$4,0,'New Lease Yearly'!$G$4)*((1+$M$4)^(((((IF($H$4="Yearly",ROUNDDOWN(IF(A1166-($N$4)&lt;0,0,((A1166-($N$4)/(($N$4))))/($N$4)),0),IF($H$4="Monthly",ROUNDDOWN(IF(A1166-($N$4*12)&lt;0,0,((A1166-(12*$N$4)/((12*$N$4))))/($N$4*12)),0),ROUNDDOWN(IF(A1166-($N$4*4)&lt;0,0,((A1166-(4*$N$4)/((4*$N$4))))/($N$4*4)),0)))))))))+(IF(A1166=$E$4,$J$4,0))</f>
        <v>0</v>
      </c>
      <c r="E1166" s="49">
        <f>IF(D1166=0,0,1/((1+IF('New Lease Yearly'!$H$4="Yearly",'New Lease Yearly'!$D$4,IF('New Lease Yearly'!$H$4="Quarterly",'New Lease Yearly'!$D$4/4,'New Lease Yearly'!$D$4/12)))^IF($E$17=1,A1165,A1166)))</f>
        <v>0</v>
      </c>
      <c r="F1166" s="55">
        <f t="shared" si="176"/>
        <v>0</v>
      </c>
      <c r="G1166" s="56"/>
      <c r="H1166" s="38">
        <f t="shared" si="182"/>
        <v>1150</v>
      </c>
      <c r="I1166" s="9" t="str">
        <f t="shared" si="177"/>
        <v>-</v>
      </c>
      <c r="J1166" s="47">
        <f>IF(H1166&gt;'New Lease Yearly'!$E$4,0,M1165)</f>
        <v>0</v>
      </c>
      <c r="K1166" s="47">
        <f>IF(IF('New Lease Yearly'!$H$4="Yearly",J1166*'New Lease Yearly'!$D$4,IF('New Lease Yearly'!$H$4="Quarterly",J1166*('New Lease Yearly'!$D$4/4),J1166*'New Lease Yearly'!$D$4/12))&gt;0,IF('New Lease Yearly'!$H$4="Yearly",J1166*'New Lease Yearly'!$D$4,IF('New Lease Yearly'!$H$4="Quarterly",J1166*('New Lease Yearly'!$D$4/4),J1166*'New Lease Yearly'!$D$4/12)),-L1166-J1166)</f>
        <v>0</v>
      </c>
      <c r="L1166" s="47">
        <f t="shared" si="178"/>
        <v>0</v>
      </c>
      <c r="M1166" s="47">
        <f t="shared" si="179"/>
        <v>0</v>
      </c>
      <c r="N1166" s="57"/>
      <c r="O1166" s="38">
        <v>237</v>
      </c>
      <c r="P1166" s="58">
        <f t="shared" si="183"/>
        <v>463495</v>
      </c>
      <c r="Q1166" s="47">
        <f t="shared" si="184"/>
        <v>0</v>
      </c>
      <c r="R1166" s="47">
        <f>IF(S1165&lt;1,0,-'New Lease Yearly'!$K$4/'New Lease Yearly'!$L$4)</f>
        <v>0</v>
      </c>
      <c r="S1166" s="47">
        <f t="shared" si="180"/>
        <v>0</v>
      </c>
      <c r="AE1166"/>
      <c r="AF1166" s="6"/>
    </row>
    <row r="1167" spans="1:32" x14ac:dyDescent="0.25">
      <c r="A1167" s="53">
        <f t="shared" si="181"/>
        <v>1151</v>
      </c>
      <c r="B1167" s="29">
        <f t="shared" si="175"/>
        <v>0</v>
      </c>
      <c r="C1167" s="9" t="str">
        <f>IF(D1167=0,"-",IF('New Lease Yearly'!$H$4="Yearly",EDATE(C1166,12),IF('New Lease Yearly'!$H$4="Quarterly",EDATE(C1166,3),EDATE(C1166,1))))</f>
        <v>-</v>
      </c>
      <c r="D1167" s="54">
        <f>IF(A1167&gt;'New Lease Yearly'!$E$4,0,'New Lease Yearly'!$G$4)*((1+$M$4)^(((((IF($H$4="Yearly",ROUNDDOWN(IF(A1167-($N$4)&lt;0,0,((A1167-($N$4)/(($N$4))))/($N$4)),0),IF($H$4="Monthly",ROUNDDOWN(IF(A1167-($N$4*12)&lt;0,0,((A1167-(12*$N$4)/((12*$N$4))))/($N$4*12)),0),ROUNDDOWN(IF(A1167-($N$4*4)&lt;0,0,((A1167-(4*$N$4)/((4*$N$4))))/($N$4*4)),0)))))))))+(IF(A1167=$E$4,$J$4,0))</f>
        <v>0</v>
      </c>
      <c r="E1167" s="49">
        <f>IF(D1167=0,0,1/((1+IF('New Lease Yearly'!$H$4="Yearly",'New Lease Yearly'!$D$4,IF('New Lease Yearly'!$H$4="Quarterly",'New Lease Yearly'!$D$4/4,'New Lease Yearly'!$D$4/12)))^IF($E$17=1,A1166,A1167)))</f>
        <v>0</v>
      </c>
      <c r="F1167" s="55">
        <f t="shared" si="176"/>
        <v>0</v>
      </c>
      <c r="G1167" s="56"/>
      <c r="H1167" s="38">
        <f t="shared" si="182"/>
        <v>1151</v>
      </c>
      <c r="I1167" s="9" t="str">
        <f t="shared" si="177"/>
        <v>-</v>
      </c>
      <c r="J1167" s="47">
        <f>IF(H1167&gt;'New Lease Yearly'!$E$4,0,M1166)</f>
        <v>0</v>
      </c>
      <c r="K1167" s="47">
        <f>IF(IF('New Lease Yearly'!$H$4="Yearly",J1167*'New Lease Yearly'!$D$4,IF('New Lease Yearly'!$H$4="Quarterly",J1167*('New Lease Yearly'!$D$4/4),J1167*'New Lease Yearly'!$D$4/12))&gt;0,IF('New Lease Yearly'!$H$4="Yearly",J1167*'New Lease Yearly'!$D$4,IF('New Lease Yearly'!$H$4="Quarterly",J1167*('New Lease Yearly'!$D$4/4),J1167*'New Lease Yearly'!$D$4/12)),-L1167-J1167)</f>
        <v>0</v>
      </c>
      <c r="L1167" s="47">
        <f t="shared" si="178"/>
        <v>0</v>
      </c>
      <c r="M1167" s="47">
        <f t="shared" si="179"/>
        <v>0</v>
      </c>
      <c r="N1167" s="57"/>
      <c r="O1167" s="38">
        <v>237</v>
      </c>
      <c r="P1167" s="58">
        <f t="shared" si="183"/>
        <v>463860</v>
      </c>
      <c r="Q1167" s="47">
        <f t="shared" si="184"/>
        <v>0</v>
      </c>
      <c r="R1167" s="47">
        <f>IF(S1166&lt;1,0,-'New Lease Yearly'!$K$4/'New Lease Yearly'!$L$4)</f>
        <v>0</v>
      </c>
      <c r="S1167" s="47">
        <f t="shared" si="180"/>
        <v>0</v>
      </c>
      <c r="AE1167"/>
      <c r="AF1167" s="6"/>
    </row>
    <row r="1168" spans="1:32" x14ac:dyDescent="0.25">
      <c r="A1168" s="53">
        <f t="shared" si="181"/>
        <v>1152</v>
      </c>
      <c r="B1168" s="29">
        <f t="shared" si="175"/>
        <v>0</v>
      </c>
      <c r="C1168" s="9" t="str">
        <f>IF(D1168=0,"-",IF('New Lease Yearly'!$H$4="Yearly",EDATE(C1167,12),IF('New Lease Yearly'!$H$4="Quarterly",EDATE(C1167,3),EDATE(C1167,1))))</f>
        <v>-</v>
      </c>
      <c r="D1168" s="54">
        <f>IF(A1168&gt;'New Lease Yearly'!$E$4,0,'New Lease Yearly'!$G$4)*((1+$M$4)^(((((IF($H$4="Yearly",ROUNDDOWN(IF(A1168-($N$4)&lt;0,0,((A1168-($N$4)/(($N$4))))/($N$4)),0),IF($H$4="Monthly",ROUNDDOWN(IF(A1168-($N$4*12)&lt;0,0,((A1168-(12*$N$4)/((12*$N$4))))/($N$4*12)),0),ROUNDDOWN(IF(A1168-($N$4*4)&lt;0,0,((A1168-(4*$N$4)/((4*$N$4))))/($N$4*4)),0)))))))))+(IF(A1168=$E$4,$J$4,0))</f>
        <v>0</v>
      </c>
      <c r="E1168" s="49">
        <f>IF(D1168=0,0,1/((1+IF('New Lease Yearly'!$H$4="Yearly",'New Lease Yearly'!$D$4,IF('New Lease Yearly'!$H$4="Quarterly",'New Lease Yearly'!$D$4/4,'New Lease Yearly'!$D$4/12)))^IF($E$17=1,A1167,A1168)))</f>
        <v>0</v>
      </c>
      <c r="F1168" s="55">
        <f t="shared" si="176"/>
        <v>0</v>
      </c>
      <c r="G1168" s="56"/>
      <c r="H1168" s="38">
        <f t="shared" si="182"/>
        <v>1152</v>
      </c>
      <c r="I1168" s="9" t="str">
        <f t="shared" si="177"/>
        <v>-</v>
      </c>
      <c r="J1168" s="47">
        <f>IF(H1168&gt;'New Lease Yearly'!$E$4,0,M1167)</f>
        <v>0</v>
      </c>
      <c r="K1168" s="47">
        <f>IF(IF('New Lease Yearly'!$H$4="Yearly",J1168*'New Lease Yearly'!$D$4,IF('New Lease Yearly'!$H$4="Quarterly",J1168*('New Lease Yearly'!$D$4/4),J1168*'New Lease Yearly'!$D$4/12))&gt;0,IF('New Lease Yearly'!$H$4="Yearly",J1168*'New Lease Yearly'!$D$4,IF('New Lease Yearly'!$H$4="Quarterly",J1168*('New Lease Yearly'!$D$4/4),J1168*'New Lease Yearly'!$D$4/12)),-L1168-J1168)</f>
        <v>0</v>
      </c>
      <c r="L1168" s="47">
        <f t="shared" si="178"/>
        <v>0</v>
      </c>
      <c r="M1168" s="47">
        <f t="shared" si="179"/>
        <v>0</v>
      </c>
      <c r="N1168" s="57"/>
      <c r="O1168" s="38">
        <v>237</v>
      </c>
      <c r="P1168" s="58">
        <f t="shared" si="183"/>
        <v>464225</v>
      </c>
      <c r="Q1168" s="47">
        <f t="shared" si="184"/>
        <v>0</v>
      </c>
      <c r="R1168" s="47">
        <f>IF(S1167&lt;1,0,-'New Lease Yearly'!$K$4/'New Lease Yearly'!$L$4)</f>
        <v>0</v>
      </c>
      <c r="S1168" s="47">
        <f t="shared" si="180"/>
        <v>0</v>
      </c>
      <c r="AE1168"/>
      <c r="AF1168" s="6"/>
    </row>
    <row r="1169" spans="1:32" x14ac:dyDescent="0.25">
      <c r="A1169" s="53">
        <f t="shared" si="181"/>
        <v>1153</v>
      </c>
      <c r="B1169" s="29">
        <f t="shared" ref="B1169:B1216" si="185">IF(C1169="-",0,YEAR(C1169))</f>
        <v>0</v>
      </c>
      <c r="C1169" s="9" t="str">
        <f>IF(D1169=0,"-",IF('New Lease Yearly'!$H$4="Yearly",EDATE(C1168,12),IF('New Lease Yearly'!$H$4="Quarterly",EDATE(C1168,3),EDATE(C1168,1))))</f>
        <v>-</v>
      </c>
      <c r="D1169" s="54">
        <f>IF(A1169&gt;'New Lease Yearly'!$E$4,0,'New Lease Yearly'!$G$4)*((1+$M$4)^(((((IF($H$4="Yearly",ROUNDDOWN(IF(A1169-($N$4)&lt;0,0,((A1169-($N$4)/(($N$4))))/($N$4)),0),IF($H$4="Monthly",ROUNDDOWN(IF(A1169-($N$4*12)&lt;0,0,((A1169-(12*$N$4)/((12*$N$4))))/($N$4*12)),0),ROUNDDOWN(IF(A1169-($N$4*4)&lt;0,0,((A1169-(4*$N$4)/((4*$N$4))))/($N$4*4)),0)))))))))+(IF(A1169=$E$4,$J$4,0))</f>
        <v>0</v>
      </c>
      <c r="E1169" s="49">
        <f>IF(D1169=0,0,1/((1+IF('New Lease Yearly'!$H$4="Yearly",'New Lease Yearly'!$D$4,IF('New Lease Yearly'!$H$4="Quarterly",'New Lease Yearly'!$D$4/4,'New Lease Yearly'!$D$4/12)))^IF($E$17=1,A1168,A1169)))</f>
        <v>0</v>
      </c>
      <c r="F1169" s="55">
        <f t="shared" ref="F1169:F1216" si="186">D1169*E1169</f>
        <v>0</v>
      </c>
      <c r="G1169" s="56"/>
      <c r="H1169" s="38">
        <f t="shared" si="182"/>
        <v>1153</v>
      </c>
      <c r="I1169" s="9" t="str">
        <f t="shared" ref="I1169:I1216" si="187">C1169</f>
        <v>-</v>
      </c>
      <c r="J1169" s="47">
        <f>IF(H1169&gt;'New Lease Yearly'!$E$4,0,M1168)</f>
        <v>0</v>
      </c>
      <c r="K1169" s="47">
        <f>IF(IF('New Lease Yearly'!$H$4="Yearly",J1169*'New Lease Yearly'!$D$4,IF('New Lease Yearly'!$H$4="Quarterly",J1169*('New Lease Yearly'!$D$4/4),J1169*'New Lease Yearly'!$D$4/12))&gt;0,IF('New Lease Yearly'!$H$4="Yearly",J1169*'New Lease Yearly'!$D$4,IF('New Lease Yearly'!$H$4="Quarterly",J1169*('New Lease Yearly'!$D$4/4),J1169*'New Lease Yearly'!$D$4/12)),-L1169-J1169)</f>
        <v>0</v>
      </c>
      <c r="L1169" s="47">
        <f t="shared" si="178"/>
        <v>0</v>
      </c>
      <c r="M1169" s="47">
        <f t="shared" si="179"/>
        <v>0</v>
      </c>
      <c r="N1169" s="57"/>
      <c r="O1169" s="38">
        <v>237</v>
      </c>
      <c r="P1169" s="58">
        <f t="shared" si="183"/>
        <v>464590</v>
      </c>
      <c r="Q1169" s="47">
        <f t="shared" si="184"/>
        <v>0</v>
      </c>
      <c r="R1169" s="47">
        <f>IF(S1168&lt;1,0,-'New Lease Yearly'!$K$4/'New Lease Yearly'!$L$4)</f>
        <v>0</v>
      </c>
      <c r="S1169" s="47">
        <f t="shared" si="180"/>
        <v>0</v>
      </c>
      <c r="AE1169"/>
      <c r="AF1169" s="6"/>
    </row>
    <row r="1170" spans="1:32" x14ac:dyDescent="0.25">
      <c r="A1170" s="53">
        <f t="shared" si="181"/>
        <v>1154</v>
      </c>
      <c r="B1170" s="29">
        <f t="shared" si="185"/>
        <v>0</v>
      </c>
      <c r="C1170" s="9" t="str">
        <f>IF(D1170=0,"-",IF('New Lease Yearly'!$H$4="Yearly",EDATE(C1169,12),IF('New Lease Yearly'!$H$4="Quarterly",EDATE(C1169,3),EDATE(C1169,1))))</f>
        <v>-</v>
      </c>
      <c r="D1170" s="54">
        <f>IF(A1170&gt;'New Lease Yearly'!$E$4,0,'New Lease Yearly'!$G$4)*((1+$M$4)^(((((IF($H$4="Yearly",ROUNDDOWN(IF(A1170-($N$4)&lt;0,0,((A1170-($N$4)/(($N$4))))/($N$4)),0),IF($H$4="Monthly",ROUNDDOWN(IF(A1170-($N$4*12)&lt;0,0,((A1170-(12*$N$4)/((12*$N$4))))/($N$4*12)),0),ROUNDDOWN(IF(A1170-($N$4*4)&lt;0,0,((A1170-(4*$N$4)/((4*$N$4))))/($N$4*4)),0)))))))))+(IF(A1170=$E$4,$J$4,0))</f>
        <v>0</v>
      </c>
      <c r="E1170" s="49">
        <f>IF(D1170=0,0,1/((1+IF('New Lease Yearly'!$H$4="Yearly",'New Lease Yearly'!$D$4,IF('New Lease Yearly'!$H$4="Quarterly",'New Lease Yearly'!$D$4/4,'New Lease Yearly'!$D$4/12)))^IF($E$17=1,A1169,A1170)))</f>
        <v>0</v>
      </c>
      <c r="F1170" s="55">
        <f t="shared" si="186"/>
        <v>0</v>
      </c>
      <c r="G1170" s="56"/>
      <c r="H1170" s="38">
        <f t="shared" si="182"/>
        <v>1154</v>
      </c>
      <c r="I1170" s="9" t="str">
        <f t="shared" si="187"/>
        <v>-</v>
      </c>
      <c r="J1170" s="47">
        <f>IF(H1170&gt;'New Lease Yearly'!$E$4,0,M1169)</f>
        <v>0</v>
      </c>
      <c r="K1170" s="47">
        <f>IF(IF('New Lease Yearly'!$H$4="Yearly",J1170*'New Lease Yearly'!$D$4,IF('New Lease Yearly'!$H$4="Quarterly",J1170*('New Lease Yearly'!$D$4/4),J1170*'New Lease Yearly'!$D$4/12))&gt;0,IF('New Lease Yearly'!$H$4="Yearly",J1170*'New Lease Yearly'!$D$4,IF('New Lease Yearly'!$H$4="Quarterly",J1170*('New Lease Yearly'!$D$4/4),J1170*'New Lease Yearly'!$D$4/12)),-L1170-J1170)</f>
        <v>0</v>
      </c>
      <c r="L1170" s="47">
        <f t="shared" ref="L1170:L1216" si="188">D1170</f>
        <v>0</v>
      </c>
      <c r="M1170" s="47">
        <f t="shared" ref="M1170:M1216" si="189">J1170+K1170-L1170</f>
        <v>0</v>
      </c>
      <c r="N1170" s="57"/>
      <c r="O1170" s="38">
        <v>237</v>
      </c>
      <c r="P1170" s="58">
        <f t="shared" si="183"/>
        <v>464956</v>
      </c>
      <c r="Q1170" s="47">
        <f t="shared" si="184"/>
        <v>0</v>
      </c>
      <c r="R1170" s="47">
        <f>IF(S1169&lt;1,0,-'New Lease Yearly'!$K$4/'New Lease Yearly'!$L$4)</f>
        <v>0</v>
      </c>
      <c r="S1170" s="47">
        <f t="shared" ref="S1170:S1216" si="190">IF(S1169&lt;1,0,SUM(Q1170:R1170))</f>
        <v>0</v>
      </c>
      <c r="AE1170"/>
      <c r="AF1170" s="6"/>
    </row>
    <row r="1171" spans="1:32" x14ac:dyDescent="0.25">
      <c r="A1171" s="53">
        <f t="shared" ref="A1171:A1216" si="191">A1170+1</f>
        <v>1155</v>
      </c>
      <c r="B1171" s="29">
        <f t="shared" si="185"/>
        <v>0</v>
      </c>
      <c r="C1171" s="9" t="str">
        <f>IF(D1171=0,"-",IF('New Lease Yearly'!$H$4="Yearly",EDATE(C1170,12),IF('New Lease Yearly'!$H$4="Quarterly",EDATE(C1170,3),EDATE(C1170,1))))</f>
        <v>-</v>
      </c>
      <c r="D1171" s="54">
        <f>IF(A1171&gt;'New Lease Yearly'!$E$4,0,'New Lease Yearly'!$G$4)*((1+$M$4)^(((((IF($H$4="Yearly",ROUNDDOWN(IF(A1171-($N$4)&lt;0,0,((A1171-($N$4)/(($N$4))))/($N$4)),0),IF($H$4="Monthly",ROUNDDOWN(IF(A1171-($N$4*12)&lt;0,0,((A1171-(12*$N$4)/((12*$N$4))))/($N$4*12)),0),ROUNDDOWN(IF(A1171-($N$4*4)&lt;0,0,((A1171-(4*$N$4)/((4*$N$4))))/($N$4*4)),0)))))))))+(IF(A1171=$E$4,$J$4,0))</f>
        <v>0</v>
      </c>
      <c r="E1171" s="49">
        <f>IF(D1171=0,0,1/((1+IF('New Lease Yearly'!$H$4="Yearly",'New Lease Yearly'!$D$4,IF('New Lease Yearly'!$H$4="Quarterly",'New Lease Yearly'!$D$4/4,'New Lease Yearly'!$D$4/12)))^IF($E$17=1,A1170,A1171)))</f>
        <v>0</v>
      </c>
      <c r="F1171" s="55">
        <f t="shared" si="186"/>
        <v>0</v>
      </c>
      <c r="G1171" s="56"/>
      <c r="H1171" s="38">
        <f t="shared" ref="H1171:H1216" si="192">H1170+1</f>
        <v>1155</v>
      </c>
      <c r="I1171" s="9" t="str">
        <f t="shared" si="187"/>
        <v>-</v>
      </c>
      <c r="J1171" s="47">
        <f>IF(H1171&gt;'New Lease Yearly'!$E$4,0,M1170)</f>
        <v>0</v>
      </c>
      <c r="K1171" s="47">
        <f>IF(IF('New Lease Yearly'!$H$4="Yearly",J1171*'New Lease Yearly'!$D$4,IF('New Lease Yearly'!$H$4="Quarterly",J1171*('New Lease Yearly'!$D$4/4),J1171*'New Lease Yearly'!$D$4/12))&gt;0,IF('New Lease Yearly'!$H$4="Yearly",J1171*'New Lease Yearly'!$D$4,IF('New Lease Yearly'!$H$4="Quarterly",J1171*('New Lease Yearly'!$D$4/4),J1171*'New Lease Yearly'!$D$4/12)),-L1171-J1171)</f>
        <v>0</v>
      </c>
      <c r="L1171" s="47">
        <f t="shared" si="188"/>
        <v>0</v>
      </c>
      <c r="M1171" s="47">
        <f t="shared" si="189"/>
        <v>0</v>
      </c>
      <c r="N1171" s="57"/>
      <c r="O1171" s="38">
        <v>237</v>
      </c>
      <c r="P1171" s="58">
        <f t="shared" ref="P1171:P1216" si="193">DATE(YEAR(P1170)+1,MONTH(P1170),DAY(P1170))</f>
        <v>465321</v>
      </c>
      <c r="Q1171" s="47">
        <f t="shared" ref="Q1171:Q1216" si="194">S1170</f>
        <v>0</v>
      </c>
      <c r="R1171" s="47">
        <f>IF(S1170&lt;1,0,-'New Lease Yearly'!$K$4/'New Lease Yearly'!$L$4)</f>
        <v>0</v>
      </c>
      <c r="S1171" s="47">
        <f t="shared" si="190"/>
        <v>0</v>
      </c>
      <c r="AE1171"/>
      <c r="AF1171" s="6"/>
    </row>
    <row r="1172" spans="1:32" x14ac:dyDescent="0.25">
      <c r="A1172" s="53">
        <f t="shared" si="191"/>
        <v>1156</v>
      </c>
      <c r="B1172" s="29">
        <f t="shared" si="185"/>
        <v>0</v>
      </c>
      <c r="C1172" s="9" t="str">
        <f>IF(D1172=0,"-",IF('New Lease Yearly'!$H$4="Yearly",EDATE(C1171,12),IF('New Lease Yearly'!$H$4="Quarterly",EDATE(C1171,3),EDATE(C1171,1))))</f>
        <v>-</v>
      </c>
      <c r="D1172" s="54">
        <f>IF(A1172&gt;'New Lease Yearly'!$E$4,0,'New Lease Yearly'!$G$4)*((1+$M$4)^(((((IF($H$4="Yearly",ROUNDDOWN(IF(A1172-($N$4)&lt;0,0,((A1172-($N$4)/(($N$4))))/($N$4)),0),IF($H$4="Monthly",ROUNDDOWN(IF(A1172-($N$4*12)&lt;0,0,((A1172-(12*$N$4)/((12*$N$4))))/($N$4*12)),0),ROUNDDOWN(IF(A1172-($N$4*4)&lt;0,0,((A1172-(4*$N$4)/((4*$N$4))))/($N$4*4)),0)))))))))+(IF(A1172=$E$4,$J$4,0))</f>
        <v>0</v>
      </c>
      <c r="E1172" s="49">
        <f>IF(D1172=0,0,1/((1+IF('New Lease Yearly'!$H$4="Yearly",'New Lease Yearly'!$D$4,IF('New Lease Yearly'!$H$4="Quarterly",'New Lease Yearly'!$D$4/4,'New Lease Yearly'!$D$4/12)))^IF($E$17=1,A1171,A1172)))</f>
        <v>0</v>
      </c>
      <c r="F1172" s="55">
        <f t="shared" si="186"/>
        <v>0</v>
      </c>
      <c r="G1172" s="56"/>
      <c r="H1172" s="38">
        <f t="shared" si="192"/>
        <v>1156</v>
      </c>
      <c r="I1172" s="9" t="str">
        <f t="shared" si="187"/>
        <v>-</v>
      </c>
      <c r="J1172" s="47">
        <f>IF(H1172&gt;'New Lease Yearly'!$E$4,0,M1171)</f>
        <v>0</v>
      </c>
      <c r="K1172" s="47">
        <f>IF(IF('New Lease Yearly'!$H$4="Yearly",J1172*'New Lease Yearly'!$D$4,IF('New Lease Yearly'!$H$4="Quarterly",J1172*('New Lease Yearly'!$D$4/4),J1172*'New Lease Yearly'!$D$4/12))&gt;0,IF('New Lease Yearly'!$H$4="Yearly",J1172*'New Lease Yearly'!$D$4,IF('New Lease Yearly'!$H$4="Quarterly",J1172*('New Lease Yearly'!$D$4/4),J1172*'New Lease Yearly'!$D$4/12)),-L1172-J1172)</f>
        <v>0</v>
      </c>
      <c r="L1172" s="47">
        <f t="shared" si="188"/>
        <v>0</v>
      </c>
      <c r="M1172" s="47">
        <f t="shared" si="189"/>
        <v>0</v>
      </c>
      <c r="N1172" s="57"/>
      <c r="O1172" s="38">
        <v>237</v>
      </c>
      <c r="P1172" s="58">
        <f t="shared" si="193"/>
        <v>465686</v>
      </c>
      <c r="Q1172" s="47">
        <f t="shared" si="194"/>
        <v>0</v>
      </c>
      <c r="R1172" s="47">
        <f>IF(S1171&lt;1,0,-'New Lease Yearly'!$K$4/'New Lease Yearly'!$L$4)</f>
        <v>0</v>
      </c>
      <c r="S1172" s="47">
        <f t="shared" si="190"/>
        <v>0</v>
      </c>
      <c r="AE1172"/>
      <c r="AF1172" s="6"/>
    </row>
    <row r="1173" spans="1:32" x14ac:dyDescent="0.25">
      <c r="A1173" s="53">
        <f t="shared" si="191"/>
        <v>1157</v>
      </c>
      <c r="B1173" s="29">
        <f t="shared" si="185"/>
        <v>0</v>
      </c>
      <c r="C1173" s="9" t="str">
        <f>IF(D1173=0,"-",IF('New Lease Yearly'!$H$4="Yearly",EDATE(C1172,12),IF('New Lease Yearly'!$H$4="Quarterly",EDATE(C1172,3),EDATE(C1172,1))))</f>
        <v>-</v>
      </c>
      <c r="D1173" s="54">
        <f>IF(A1173&gt;'New Lease Yearly'!$E$4,0,'New Lease Yearly'!$G$4)*((1+$M$4)^(((((IF($H$4="Yearly",ROUNDDOWN(IF(A1173-($N$4)&lt;0,0,((A1173-($N$4)/(($N$4))))/($N$4)),0),IF($H$4="Monthly",ROUNDDOWN(IF(A1173-($N$4*12)&lt;0,0,((A1173-(12*$N$4)/((12*$N$4))))/($N$4*12)),0),ROUNDDOWN(IF(A1173-($N$4*4)&lt;0,0,((A1173-(4*$N$4)/((4*$N$4))))/($N$4*4)),0)))))))))+(IF(A1173=$E$4,$J$4,0))</f>
        <v>0</v>
      </c>
      <c r="E1173" s="49">
        <f>IF(D1173=0,0,1/((1+IF('New Lease Yearly'!$H$4="Yearly",'New Lease Yearly'!$D$4,IF('New Lease Yearly'!$H$4="Quarterly",'New Lease Yearly'!$D$4/4,'New Lease Yearly'!$D$4/12)))^IF($E$17=1,A1172,A1173)))</f>
        <v>0</v>
      </c>
      <c r="F1173" s="55">
        <f t="shared" si="186"/>
        <v>0</v>
      </c>
      <c r="G1173" s="56"/>
      <c r="H1173" s="38">
        <f t="shared" si="192"/>
        <v>1157</v>
      </c>
      <c r="I1173" s="9" t="str">
        <f t="shared" si="187"/>
        <v>-</v>
      </c>
      <c r="J1173" s="47">
        <f>IF(H1173&gt;'New Lease Yearly'!$E$4,0,M1172)</f>
        <v>0</v>
      </c>
      <c r="K1173" s="47">
        <f>IF(IF('New Lease Yearly'!$H$4="Yearly",J1173*'New Lease Yearly'!$D$4,IF('New Lease Yearly'!$H$4="Quarterly",J1173*('New Lease Yearly'!$D$4/4),J1173*'New Lease Yearly'!$D$4/12))&gt;0,IF('New Lease Yearly'!$H$4="Yearly",J1173*'New Lease Yearly'!$D$4,IF('New Lease Yearly'!$H$4="Quarterly",J1173*('New Lease Yearly'!$D$4/4),J1173*'New Lease Yearly'!$D$4/12)),-L1173-J1173)</f>
        <v>0</v>
      </c>
      <c r="L1173" s="47">
        <f t="shared" si="188"/>
        <v>0</v>
      </c>
      <c r="M1173" s="47">
        <f t="shared" si="189"/>
        <v>0</v>
      </c>
      <c r="N1173" s="57"/>
      <c r="O1173" s="38">
        <v>237</v>
      </c>
      <c r="P1173" s="58">
        <f t="shared" si="193"/>
        <v>466051</v>
      </c>
      <c r="Q1173" s="47">
        <f t="shared" si="194"/>
        <v>0</v>
      </c>
      <c r="R1173" s="47">
        <f>IF(S1172&lt;1,0,-'New Lease Yearly'!$K$4/'New Lease Yearly'!$L$4)</f>
        <v>0</v>
      </c>
      <c r="S1173" s="47">
        <f t="shared" si="190"/>
        <v>0</v>
      </c>
      <c r="AE1173"/>
      <c r="AF1173" s="6"/>
    </row>
    <row r="1174" spans="1:32" x14ac:dyDescent="0.25">
      <c r="A1174" s="53">
        <f t="shared" si="191"/>
        <v>1158</v>
      </c>
      <c r="B1174" s="29">
        <f t="shared" si="185"/>
        <v>0</v>
      </c>
      <c r="C1174" s="9" t="str">
        <f>IF(D1174=0,"-",IF('New Lease Yearly'!$H$4="Yearly",EDATE(C1173,12),IF('New Lease Yearly'!$H$4="Quarterly",EDATE(C1173,3),EDATE(C1173,1))))</f>
        <v>-</v>
      </c>
      <c r="D1174" s="54">
        <f>IF(A1174&gt;'New Lease Yearly'!$E$4,0,'New Lease Yearly'!$G$4)*((1+$M$4)^(((((IF($H$4="Yearly",ROUNDDOWN(IF(A1174-($N$4)&lt;0,0,((A1174-($N$4)/(($N$4))))/($N$4)),0),IF($H$4="Monthly",ROUNDDOWN(IF(A1174-($N$4*12)&lt;0,0,((A1174-(12*$N$4)/((12*$N$4))))/($N$4*12)),0),ROUNDDOWN(IF(A1174-($N$4*4)&lt;0,0,((A1174-(4*$N$4)/((4*$N$4))))/($N$4*4)),0)))))))))+(IF(A1174=$E$4,$J$4,0))</f>
        <v>0</v>
      </c>
      <c r="E1174" s="49">
        <f>IF(D1174=0,0,1/((1+IF('New Lease Yearly'!$H$4="Yearly",'New Lease Yearly'!$D$4,IF('New Lease Yearly'!$H$4="Quarterly",'New Lease Yearly'!$D$4/4,'New Lease Yearly'!$D$4/12)))^IF($E$17=1,A1173,A1174)))</f>
        <v>0</v>
      </c>
      <c r="F1174" s="55">
        <f t="shared" si="186"/>
        <v>0</v>
      </c>
      <c r="G1174" s="56"/>
      <c r="H1174" s="38">
        <f t="shared" si="192"/>
        <v>1158</v>
      </c>
      <c r="I1174" s="9" t="str">
        <f t="shared" si="187"/>
        <v>-</v>
      </c>
      <c r="J1174" s="47">
        <f>IF(H1174&gt;'New Lease Yearly'!$E$4,0,M1173)</f>
        <v>0</v>
      </c>
      <c r="K1174" s="47">
        <f>IF(IF('New Lease Yearly'!$H$4="Yearly",J1174*'New Lease Yearly'!$D$4,IF('New Lease Yearly'!$H$4="Quarterly",J1174*('New Lease Yearly'!$D$4/4),J1174*'New Lease Yearly'!$D$4/12))&gt;0,IF('New Lease Yearly'!$H$4="Yearly",J1174*'New Lease Yearly'!$D$4,IF('New Lease Yearly'!$H$4="Quarterly",J1174*('New Lease Yearly'!$D$4/4),J1174*'New Lease Yearly'!$D$4/12)),-L1174-J1174)</f>
        <v>0</v>
      </c>
      <c r="L1174" s="47">
        <f t="shared" si="188"/>
        <v>0</v>
      </c>
      <c r="M1174" s="47">
        <f t="shared" si="189"/>
        <v>0</v>
      </c>
      <c r="N1174" s="57"/>
      <c r="O1174" s="38">
        <v>237</v>
      </c>
      <c r="P1174" s="58">
        <f t="shared" si="193"/>
        <v>466417</v>
      </c>
      <c r="Q1174" s="47">
        <f t="shared" si="194"/>
        <v>0</v>
      </c>
      <c r="R1174" s="47">
        <f>IF(S1173&lt;1,0,-'New Lease Yearly'!$K$4/'New Lease Yearly'!$L$4)</f>
        <v>0</v>
      </c>
      <c r="S1174" s="47">
        <f t="shared" si="190"/>
        <v>0</v>
      </c>
      <c r="AE1174"/>
      <c r="AF1174" s="6"/>
    </row>
    <row r="1175" spans="1:32" x14ac:dyDescent="0.25">
      <c r="A1175" s="53">
        <f t="shared" si="191"/>
        <v>1159</v>
      </c>
      <c r="B1175" s="29">
        <f t="shared" si="185"/>
        <v>0</v>
      </c>
      <c r="C1175" s="9" t="str">
        <f>IF(D1175=0,"-",IF('New Lease Yearly'!$H$4="Yearly",EDATE(C1174,12),IF('New Lease Yearly'!$H$4="Quarterly",EDATE(C1174,3),EDATE(C1174,1))))</f>
        <v>-</v>
      </c>
      <c r="D1175" s="54">
        <f>IF(A1175&gt;'New Lease Yearly'!$E$4,0,'New Lease Yearly'!$G$4)*((1+$M$4)^(((((IF($H$4="Yearly",ROUNDDOWN(IF(A1175-($N$4)&lt;0,0,((A1175-($N$4)/(($N$4))))/($N$4)),0),IF($H$4="Monthly",ROUNDDOWN(IF(A1175-($N$4*12)&lt;0,0,((A1175-(12*$N$4)/((12*$N$4))))/($N$4*12)),0),ROUNDDOWN(IF(A1175-($N$4*4)&lt;0,0,((A1175-(4*$N$4)/((4*$N$4))))/($N$4*4)),0)))))))))+(IF(A1175=$E$4,$J$4,0))</f>
        <v>0</v>
      </c>
      <c r="E1175" s="49">
        <f>IF(D1175=0,0,1/((1+IF('New Lease Yearly'!$H$4="Yearly",'New Lease Yearly'!$D$4,IF('New Lease Yearly'!$H$4="Quarterly",'New Lease Yearly'!$D$4/4,'New Lease Yearly'!$D$4/12)))^IF($E$17=1,A1174,A1175)))</f>
        <v>0</v>
      </c>
      <c r="F1175" s="55">
        <f t="shared" si="186"/>
        <v>0</v>
      </c>
      <c r="G1175" s="56"/>
      <c r="H1175" s="38">
        <f t="shared" si="192"/>
        <v>1159</v>
      </c>
      <c r="I1175" s="9" t="str">
        <f t="shared" si="187"/>
        <v>-</v>
      </c>
      <c r="J1175" s="47">
        <f>IF(H1175&gt;'New Lease Yearly'!$E$4,0,M1174)</f>
        <v>0</v>
      </c>
      <c r="K1175" s="47">
        <f>IF(IF('New Lease Yearly'!$H$4="Yearly",J1175*'New Lease Yearly'!$D$4,IF('New Lease Yearly'!$H$4="Quarterly",J1175*('New Lease Yearly'!$D$4/4),J1175*'New Lease Yearly'!$D$4/12))&gt;0,IF('New Lease Yearly'!$H$4="Yearly",J1175*'New Lease Yearly'!$D$4,IF('New Lease Yearly'!$H$4="Quarterly",J1175*('New Lease Yearly'!$D$4/4),J1175*'New Lease Yearly'!$D$4/12)),-L1175-J1175)</f>
        <v>0</v>
      </c>
      <c r="L1175" s="47">
        <f t="shared" si="188"/>
        <v>0</v>
      </c>
      <c r="M1175" s="47">
        <f t="shared" si="189"/>
        <v>0</v>
      </c>
      <c r="N1175" s="57"/>
      <c r="O1175" s="38">
        <v>237</v>
      </c>
      <c r="P1175" s="58">
        <f t="shared" si="193"/>
        <v>466782</v>
      </c>
      <c r="Q1175" s="47">
        <f t="shared" si="194"/>
        <v>0</v>
      </c>
      <c r="R1175" s="47">
        <f>IF(S1174&lt;1,0,-'New Lease Yearly'!$K$4/'New Lease Yearly'!$L$4)</f>
        <v>0</v>
      </c>
      <c r="S1175" s="47">
        <f t="shared" si="190"/>
        <v>0</v>
      </c>
      <c r="AE1175"/>
      <c r="AF1175" s="6"/>
    </row>
    <row r="1176" spans="1:32" x14ac:dyDescent="0.25">
      <c r="A1176" s="53">
        <f t="shared" si="191"/>
        <v>1160</v>
      </c>
      <c r="B1176" s="29">
        <f t="shared" si="185"/>
        <v>0</v>
      </c>
      <c r="C1176" s="9" t="str">
        <f>IF(D1176=0,"-",IF('New Lease Yearly'!$H$4="Yearly",EDATE(C1175,12),IF('New Lease Yearly'!$H$4="Quarterly",EDATE(C1175,3),EDATE(C1175,1))))</f>
        <v>-</v>
      </c>
      <c r="D1176" s="54">
        <f>IF(A1176&gt;'New Lease Yearly'!$E$4,0,'New Lease Yearly'!$G$4)*((1+$M$4)^(((((IF($H$4="Yearly",ROUNDDOWN(IF(A1176-($N$4)&lt;0,0,((A1176-($N$4)/(($N$4))))/($N$4)),0),IF($H$4="Monthly",ROUNDDOWN(IF(A1176-($N$4*12)&lt;0,0,((A1176-(12*$N$4)/((12*$N$4))))/($N$4*12)),0),ROUNDDOWN(IF(A1176-($N$4*4)&lt;0,0,((A1176-(4*$N$4)/((4*$N$4))))/($N$4*4)),0)))))))))+(IF(A1176=$E$4,$J$4,0))</f>
        <v>0</v>
      </c>
      <c r="E1176" s="49">
        <f>IF(D1176=0,0,1/((1+IF('New Lease Yearly'!$H$4="Yearly",'New Lease Yearly'!$D$4,IF('New Lease Yearly'!$H$4="Quarterly",'New Lease Yearly'!$D$4/4,'New Lease Yearly'!$D$4/12)))^IF($E$17=1,A1175,A1176)))</f>
        <v>0</v>
      </c>
      <c r="F1176" s="55">
        <f t="shared" si="186"/>
        <v>0</v>
      </c>
      <c r="G1176" s="56"/>
      <c r="H1176" s="38">
        <f t="shared" si="192"/>
        <v>1160</v>
      </c>
      <c r="I1176" s="9" t="str">
        <f t="shared" si="187"/>
        <v>-</v>
      </c>
      <c r="J1176" s="47">
        <f>IF(H1176&gt;'New Lease Yearly'!$E$4,0,M1175)</f>
        <v>0</v>
      </c>
      <c r="K1176" s="47">
        <f>IF(IF('New Lease Yearly'!$H$4="Yearly",J1176*'New Lease Yearly'!$D$4,IF('New Lease Yearly'!$H$4="Quarterly",J1176*('New Lease Yearly'!$D$4/4),J1176*'New Lease Yearly'!$D$4/12))&gt;0,IF('New Lease Yearly'!$H$4="Yearly",J1176*'New Lease Yearly'!$D$4,IF('New Lease Yearly'!$H$4="Quarterly",J1176*('New Lease Yearly'!$D$4/4),J1176*'New Lease Yearly'!$D$4/12)),-L1176-J1176)</f>
        <v>0</v>
      </c>
      <c r="L1176" s="47">
        <f t="shared" si="188"/>
        <v>0</v>
      </c>
      <c r="M1176" s="47">
        <f t="shared" si="189"/>
        <v>0</v>
      </c>
      <c r="N1176" s="57"/>
      <c r="O1176" s="38">
        <v>237</v>
      </c>
      <c r="P1176" s="58">
        <f t="shared" si="193"/>
        <v>467147</v>
      </c>
      <c r="Q1176" s="47">
        <f t="shared" si="194"/>
        <v>0</v>
      </c>
      <c r="R1176" s="47">
        <f>IF(S1175&lt;1,0,-'New Lease Yearly'!$K$4/'New Lease Yearly'!$L$4)</f>
        <v>0</v>
      </c>
      <c r="S1176" s="47">
        <f t="shared" si="190"/>
        <v>0</v>
      </c>
      <c r="AE1176"/>
      <c r="AF1176" s="6"/>
    </row>
    <row r="1177" spans="1:32" x14ac:dyDescent="0.25">
      <c r="A1177" s="53">
        <f t="shared" si="191"/>
        <v>1161</v>
      </c>
      <c r="B1177" s="29">
        <f t="shared" si="185"/>
        <v>0</v>
      </c>
      <c r="C1177" s="9" t="str">
        <f>IF(D1177=0,"-",IF('New Lease Yearly'!$H$4="Yearly",EDATE(C1176,12),IF('New Lease Yearly'!$H$4="Quarterly",EDATE(C1176,3),EDATE(C1176,1))))</f>
        <v>-</v>
      </c>
      <c r="D1177" s="54">
        <f>IF(A1177&gt;'New Lease Yearly'!$E$4,0,'New Lease Yearly'!$G$4)*((1+$M$4)^(((((IF($H$4="Yearly",ROUNDDOWN(IF(A1177-($N$4)&lt;0,0,((A1177-($N$4)/(($N$4))))/($N$4)),0),IF($H$4="Monthly",ROUNDDOWN(IF(A1177-($N$4*12)&lt;0,0,((A1177-(12*$N$4)/((12*$N$4))))/($N$4*12)),0),ROUNDDOWN(IF(A1177-($N$4*4)&lt;0,0,((A1177-(4*$N$4)/((4*$N$4))))/($N$4*4)),0)))))))))+(IF(A1177=$E$4,$J$4,0))</f>
        <v>0</v>
      </c>
      <c r="E1177" s="49">
        <f>IF(D1177=0,0,1/((1+IF('New Lease Yearly'!$H$4="Yearly",'New Lease Yearly'!$D$4,IF('New Lease Yearly'!$H$4="Quarterly",'New Lease Yearly'!$D$4/4,'New Lease Yearly'!$D$4/12)))^IF($E$17=1,A1176,A1177)))</f>
        <v>0</v>
      </c>
      <c r="F1177" s="55">
        <f t="shared" si="186"/>
        <v>0</v>
      </c>
      <c r="G1177" s="56"/>
      <c r="H1177" s="38">
        <f t="shared" si="192"/>
        <v>1161</v>
      </c>
      <c r="I1177" s="9" t="str">
        <f t="shared" si="187"/>
        <v>-</v>
      </c>
      <c r="J1177" s="47">
        <f>IF(H1177&gt;'New Lease Yearly'!$E$4,0,M1176)</f>
        <v>0</v>
      </c>
      <c r="K1177" s="47">
        <f>IF(IF('New Lease Yearly'!$H$4="Yearly",J1177*'New Lease Yearly'!$D$4,IF('New Lease Yearly'!$H$4="Quarterly",J1177*('New Lease Yearly'!$D$4/4),J1177*'New Lease Yearly'!$D$4/12))&gt;0,IF('New Lease Yearly'!$H$4="Yearly",J1177*'New Lease Yearly'!$D$4,IF('New Lease Yearly'!$H$4="Quarterly",J1177*('New Lease Yearly'!$D$4/4),J1177*'New Lease Yearly'!$D$4/12)),-L1177-J1177)</f>
        <v>0</v>
      </c>
      <c r="L1177" s="47">
        <f t="shared" si="188"/>
        <v>0</v>
      </c>
      <c r="M1177" s="47">
        <f t="shared" si="189"/>
        <v>0</v>
      </c>
      <c r="N1177" s="57"/>
      <c r="O1177" s="38">
        <v>237</v>
      </c>
      <c r="P1177" s="58">
        <f t="shared" si="193"/>
        <v>467512</v>
      </c>
      <c r="Q1177" s="47">
        <f t="shared" si="194"/>
        <v>0</v>
      </c>
      <c r="R1177" s="47">
        <f>IF(S1176&lt;1,0,-'New Lease Yearly'!$K$4/'New Lease Yearly'!$L$4)</f>
        <v>0</v>
      </c>
      <c r="S1177" s="47">
        <f t="shared" si="190"/>
        <v>0</v>
      </c>
      <c r="AE1177"/>
      <c r="AF1177" s="6"/>
    </row>
    <row r="1178" spans="1:32" x14ac:dyDescent="0.25">
      <c r="A1178" s="53">
        <f t="shared" si="191"/>
        <v>1162</v>
      </c>
      <c r="B1178" s="29">
        <f t="shared" si="185"/>
        <v>0</v>
      </c>
      <c r="C1178" s="9" t="str">
        <f>IF(D1178=0,"-",IF('New Lease Yearly'!$H$4="Yearly",EDATE(C1177,12),IF('New Lease Yearly'!$H$4="Quarterly",EDATE(C1177,3),EDATE(C1177,1))))</f>
        <v>-</v>
      </c>
      <c r="D1178" s="54">
        <f>IF(A1178&gt;'New Lease Yearly'!$E$4,0,'New Lease Yearly'!$G$4)*((1+$M$4)^(((((IF($H$4="Yearly",ROUNDDOWN(IF(A1178-($N$4)&lt;0,0,((A1178-($N$4)/(($N$4))))/($N$4)),0),IF($H$4="Monthly",ROUNDDOWN(IF(A1178-($N$4*12)&lt;0,0,((A1178-(12*$N$4)/((12*$N$4))))/($N$4*12)),0),ROUNDDOWN(IF(A1178-($N$4*4)&lt;0,0,((A1178-(4*$N$4)/((4*$N$4))))/($N$4*4)),0)))))))))+(IF(A1178=$E$4,$J$4,0))</f>
        <v>0</v>
      </c>
      <c r="E1178" s="49">
        <f>IF(D1178=0,0,1/((1+IF('New Lease Yearly'!$H$4="Yearly",'New Lease Yearly'!$D$4,IF('New Lease Yearly'!$H$4="Quarterly",'New Lease Yearly'!$D$4/4,'New Lease Yearly'!$D$4/12)))^IF($E$17=1,A1177,A1178)))</f>
        <v>0</v>
      </c>
      <c r="F1178" s="55">
        <f t="shared" si="186"/>
        <v>0</v>
      </c>
      <c r="G1178" s="56"/>
      <c r="H1178" s="38">
        <f t="shared" si="192"/>
        <v>1162</v>
      </c>
      <c r="I1178" s="9" t="str">
        <f t="shared" si="187"/>
        <v>-</v>
      </c>
      <c r="J1178" s="47">
        <f>IF(H1178&gt;'New Lease Yearly'!$E$4,0,M1177)</f>
        <v>0</v>
      </c>
      <c r="K1178" s="47">
        <f>IF(IF('New Lease Yearly'!$H$4="Yearly",J1178*'New Lease Yearly'!$D$4,IF('New Lease Yearly'!$H$4="Quarterly",J1178*('New Lease Yearly'!$D$4/4),J1178*'New Lease Yearly'!$D$4/12))&gt;0,IF('New Lease Yearly'!$H$4="Yearly",J1178*'New Lease Yearly'!$D$4,IF('New Lease Yearly'!$H$4="Quarterly",J1178*('New Lease Yearly'!$D$4/4),J1178*'New Lease Yearly'!$D$4/12)),-L1178-J1178)</f>
        <v>0</v>
      </c>
      <c r="L1178" s="47">
        <f t="shared" si="188"/>
        <v>0</v>
      </c>
      <c r="M1178" s="47">
        <f t="shared" si="189"/>
        <v>0</v>
      </c>
      <c r="N1178" s="57"/>
      <c r="O1178" s="38">
        <v>237</v>
      </c>
      <c r="P1178" s="58">
        <f t="shared" si="193"/>
        <v>467878</v>
      </c>
      <c r="Q1178" s="47">
        <f t="shared" si="194"/>
        <v>0</v>
      </c>
      <c r="R1178" s="47">
        <f>IF(S1177&lt;1,0,-'New Lease Yearly'!$K$4/'New Lease Yearly'!$L$4)</f>
        <v>0</v>
      </c>
      <c r="S1178" s="47">
        <f t="shared" si="190"/>
        <v>0</v>
      </c>
      <c r="AE1178"/>
      <c r="AF1178" s="6"/>
    </row>
    <row r="1179" spans="1:32" x14ac:dyDescent="0.25">
      <c r="A1179" s="53">
        <f t="shared" si="191"/>
        <v>1163</v>
      </c>
      <c r="B1179" s="29">
        <f t="shared" si="185"/>
        <v>0</v>
      </c>
      <c r="C1179" s="9" t="str">
        <f>IF(D1179=0,"-",IF('New Lease Yearly'!$H$4="Yearly",EDATE(C1178,12),IF('New Lease Yearly'!$H$4="Quarterly",EDATE(C1178,3),EDATE(C1178,1))))</f>
        <v>-</v>
      </c>
      <c r="D1179" s="54">
        <f>IF(A1179&gt;'New Lease Yearly'!$E$4,0,'New Lease Yearly'!$G$4)*((1+$M$4)^(((((IF($H$4="Yearly",ROUNDDOWN(IF(A1179-($N$4)&lt;0,0,((A1179-($N$4)/(($N$4))))/($N$4)),0),IF($H$4="Monthly",ROUNDDOWN(IF(A1179-($N$4*12)&lt;0,0,((A1179-(12*$N$4)/((12*$N$4))))/($N$4*12)),0),ROUNDDOWN(IF(A1179-($N$4*4)&lt;0,0,((A1179-(4*$N$4)/((4*$N$4))))/($N$4*4)),0)))))))))+(IF(A1179=$E$4,$J$4,0))</f>
        <v>0</v>
      </c>
      <c r="E1179" s="49">
        <f>IF(D1179=0,0,1/((1+IF('New Lease Yearly'!$H$4="Yearly",'New Lease Yearly'!$D$4,IF('New Lease Yearly'!$H$4="Quarterly",'New Lease Yearly'!$D$4/4,'New Lease Yearly'!$D$4/12)))^IF($E$17=1,A1178,A1179)))</f>
        <v>0</v>
      </c>
      <c r="F1179" s="55">
        <f t="shared" si="186"/>
        <v>0</v>
      </c>
      <c r="G1179" s="56"/>
      <c r="H1179" s="38">
        <f t="shared" si="192"/>
        <v>1163</v>
      </c>
      <c r="I1179" s="9" t="str">
        <f t="shared" si="187"/>
        <v>-</v>
      </c>
      <c r="J1179" s="47">
        <f>IF(H1179&gt;'New Lease Yearly'!$E$4,0,M1178)</f>
        <v>0</v>
      </c>
      <c r="K1179" s="47">
        <f>IF(IF('New Lease Yearly'!$H$4="Yearly",J1179*'New Lease Yearly'!$D$4,IF('New Lease Yearly'!$H$4="Quarterly",J1179*('New Lease Yearly'!$D$4/4),J1179*'New Lease Yearly'!$D$4/12))&gt;0,IF('New Lease Yearly'!$H$4="Yearly",J1179*'New Lease Yearly'!$D$4,IF('New Lease Yearly'!$H$4="Quarterly",J1179*('New Lease Yearly'!$D$4/4),J1179*'New Lease Yearly'!$D$4/12)),-L1179-J1179)</f>
        <v>0</v>
      </c>
      <c r="L1179" s="47">
        <f t="shared" si="188"/>
        <v>0</v>
      </c>
      <c r="M1179" s="47">
        <f t="shared" si="189"/>
        <v>0</v>
      </c>
      <c r="N1179" s="57"/>
      <c r="O1179" s="38">
        <v>237</v>
      </c>
      <c r="P1179" s="58">
        <f t="shared" si="193"/>
        <v>468243</v>
      </c>
      <c r="Q1179" s="47">
        <f t="shared" si="194"/>
        <v>0</v>
      </c>
      <c r="R1179" s="47">
        <f>IF(S1178&lt;1,0,-'New Lease Yearly'!$K$4/'New Lease Yearly'!$L$4)</f>
        <v>0</v>
      </c>
      <c r="S1179" s="47">
        <f t="shared" si="190"/>
        <v>0</v>
      </c>
      <c r="AE1179"/>
      <c r="AF1179" s="6"/>
    </row>
    <row r="1180" spans="1:32" x14ac:dyDescent="0.25">
      <c r="A1180" s="53">
        <f t="shared" si="191"/>
        <v>1164</v>
      </c>
      <c r="B1180" s="29">
        <f t="shared" si="185"/>
        <v>0</v>
      </c>
      <c r="C1180" s="9" t="str">
        <f>IF(D1180=0,"-",IF('New Lease Yearly'!$H$4="Yearly",EDATE(C1179,12),IF('New Lease Yearly'!$H$4="Quarterly",EDATE(C1179,3),EDATE(C1179,1))))</f>
        <v>-</v>
      </c>
      <c r="D1180" s="54">
        <f>IF(A1180&gt;'New Lease Yearly'!$E$4,0,'New Lease Yearly'!$G$4)*((1+$M$4)^(((((IF($H$4="Yearly",ROUNDDOWN(IF(A1180-($N$4)&lt;0,0,((A1180-($N$4)/(($N$4))))/($N$4)),0),IF($H$4="Monthly",ROUNDDOWN(IF(A1180-($N$4*12)&lt;0,0,((A1180-(12*$N$4)/((12*$N$4))))/($N$4*12)),0),ROUNDDOWN(IF(A1180-($N$4*4)&lt;0,0,((A1180-(4*$N$4)/((4*$N$4))))/($N$4*4)),0)))))))))+(IF(A1180=$E$4,$J$4,0))</f>
        <v>0</v>
      </c>
      <c r="E1180" s="49">
        <f>IF(D1180=0,0,1/((1+IF('New Lease Yearly'!$H$4="Yearly",'New Lease Yearly'!$D$4,IF('New Lease Yearly'!$H$4="Quarterly",'New Lease Yearly'!$D$4/4,'New Lease Yearly'!$D$4/12)))^IF($E$17=1,A1179,A1180)))</f>
        <v>0</v>
      </c>
      <c r="F1180" s="55">
        <f t="shared" si="186"/>
        <v>0</v>
      </c>
      <c r="G1180" s="56"/>
      <c r="H1180" s="38">
        <f t="shared" si="192"/>
        <v>1164</v>
      </c>
      <c r="I1180" s="9" t="str">
        <f t="shared" si="187"/>
        <v>-</v>
      </c>
      <c r="J1180" s="47">
        <f>IF(H1180&gt;'New Lease Yearly'!$E$4,0,M1179)</f>
        <v>0</v>
      </c>
      <c r="K1180" s="47">
        <f>IF(IF('New Lease Yearly'!$H$4="Yearly",J1180*'New Lease Yearly'!$D$4,IF('New Lease Yearly'!$H$4="Quarterly",J1180*('New Lease Yearly'!$D$4/4),J1180*'New Lease Yearly'!$D$4/12))&gt;0,IF('New Lease Yearly'!$H$4="Yearly",J1180*'New Lease Yearly'!$D$4,IF('New Lease Yearly'!$H$4="Quarterly",J1180*('New Lease Yearly'!$D$4/4),J1180*'New Lease Yearly'!$D$4/12)),-L1180-J1180)</f>
        <v>0</v>
      </c>
      <c r="L1180" s="47">
        <f t="shared" si="188"/>
        <v>0</v>
      </c>
      <c r="M1180" s="47">
        <f t="shared" si="189"/>
        <v>0</v>
      </c>
      <c r="N1180" s="57"/>
      <c r="O1180" s="38">
        <v>237</v>
      </c>
      <c r="P1180" s="58">
        <f t="shared" si="193"/>
        <v>468608</v>
      </c>
      <c r="Q1180" s="47">
        <f t="shared" si="194"/>
        <v>0</v>
      </c>
      <c r="R1180" s="47">
        <f>IF(S1179&lt;1,0,-'New Lease Yearly'!$K$4/'New Lease Yearly'!$L$4)</f>
        <v>0</v>
      </c>
      <c r="S1180" s="47">
        <f t="shared" si="190"/>
        <v>0</v>
      </c>
      <c r="AE1180"/>
      <c r="AF1180" s="6"/>
    </row>
    <row r="1181" spans="1:32" x14ac:dyDescent="0.25">
      <c r="A1181" s="53">
        <f t="shared" si="191"/>
        <v>1165</v>
      </c>
      <c r="B1181" s="29">
        <f t="shared" si="185"/>
        <v>0</v>
      </c>
      <c r="C1181" s="9" t="str">
        <f>IF(D1181=0,"-",IF('New Lease Yearly'!$H$4="Yearly",EDATE(C1180,12),IF('New Lease Yearly'!$H$4="Quarterly",EDATE(C1180,3),EDATE(C1180,1))))</f>
        <v>-</v>
      </c>
      <c r="D1181" s="54">
        <f>IF(A1181&gt;'New Lease Yearly'!$E$4,0,'New Lease Yearly'!$G$4)*((1+$M$4)^(((((IF($H$4="Yearly",ROUNDDOWN(IF(A1181-($N$4)&lt;0,0,((A1181-($N$4)/(($N$4))))/($N$4)),0),IF($H$4="Monthly",ROUNDDOWN(IF(A1181-($N$4*12)&lt;0,0,((A1181-(12*$N$4)/((12*$N$4))))/($N$4*12)),0),ROUNDDOWN(IF(A1181-($N$4*4)&lt;0,0,((A1181-(4*$N$4)/((4*$N$4))))/($N$4*4)),0)))))))))+(IF(A1181=$E$4,$J$4,0))</f>
        <v>0</v>
      </c>
      <c r="E1181" s="49">
        <f>IF(D1181=0,0,1/((1+IF('New Lease Yearly'!$H$4="Yearly",'New Lease Yearly'!$D$4,IF('New Lease Yearly'!$H$4="Quarterly",'New Lease Yearly'!$D$4/4,'New Lease Yearly'!$D$4/12)))^IF($E$17=1,A1180,A1181)))</f>
        <v>0</v>
      </c>
      <c r="F1181" s="55">
        <f t="shared" si="186"/>
        <v>0</v>
      </c>
      <c r="G1181" s="56"/>
      <c r="H1181" s="38">
        <f t="shared" si="192"/>
        <v>1165</v>
      </c>
      <c r="I1181" s="9" t="str">
        <f t="shared" si="187"/>
        <v>-</v>
      </c>
      <c r="J1181" s="47">
        <f>IF(H1181&gt;'New Lease Yearly'!$E$4,0,M1180)</f>
        <v>0</v>
      </c>
      <c r="K1181" s="47">
        <f>IF(IF('New Lease Yearly'!$H$4="Yearly",J1181*'New Lease Yearly'!$D$4,IF('New Lease Yearly'!$H$4="Quarterly",J1181*('New Lease Yearly'!$D$4/4),J1181*'New Lease Yearly'!$D$4/12))&gt;0,IF('New Lease Yearly'!$H$4="Yearly",J1181*'New Lease Yearly'!$D$4,IF('New Lease Yearly'!$H$4="Quarterly",J1181*('New Lease Yearly'!$D$4/4),J1181*'New Lease Yearly'!$D$4/12)),-L1181-J1181)</f>
        <v>0</v>
      </c>
      <c r="L1181" s="47">
        <f t="shared" si="188"/>
        <v>0</v>
      </c>
      <c r="M1181" s="47">
        <f t="shared" si="189"/>
        <v>0</v>
      </c>
      <c r="N1181" s="57"/>
      <c r="O1181" s="38">
        <v>237</v>
      </c>
      <c r="P1181" s="58">
        <f t="shared" si="193"/>
        <v>468973</v>
      </c>
      <c r="Q1181" s="47">
        <f t="shared" si="194"/>
        <v>0</v>
      </c>
      <c r="R1181" s="47">
        <f>IF(S1180&lt;1,0,-'New Lease Yearly'!$K$4/'New Lease Yearly'!$L$4)</f>
        <v>0</v>
      </c>
      <c r="S1181" s="47">
        <f t="shared" si="190"/>
        <v>0</v>
      </c>
      <c r="AE1181"/>
      <c r="AF1181" s="6"/>
    </row>
    <row r="1182" spans="1:32" x14ac:dyDescent="0.25">
      <c r="A1182" s="53">
        <f t="shared" si="191"/>
        <v>1166</v>
      </c>
      <c r="B1182" s="29">
        <f t="shared" si="185"/>
        <v>0</v>
      </c>
      <c r="C1182" s="9" t="str">
        <f>IF(D1182=0,"-",IF('New Lease Yearly'!$H$4="Yearly",EDATE(C1181,12),IF('New Lease Yearly'!$H$4="Quarterly",EDATE(C1181,3),EDATE(C1181,1))))</f>
        <v>-</v>
      </c>
      <c r="D1182" s="54">
        <f>IF(A1182&gt;'New Lease Yearly'!$E$4,0,'New Lease Yearly'!$G$4)*((1+$M$4)^(((((IF($H$4="Yearly",ROUNDDOWN(IF(A1182-($N$4)&lt;0,0,((A1182-($N$4)/(($N$4))))/($N$4)),0),IF($H$4="Monthly",ROUNDDOWN(IF(A1182-($N$4*12)&lt;0,0,((A1182-(12*$N$4)/((12*$N$4))))/($N$4*12)),0),ROUNDDOWN(IF(A1182-($N$4*4)&lt;0,0,((A1182-(4*$N$4)/((4*$N$4))))/($N$4*4)),0)))))))))+(IF(A1182=$E$4,$J$4,0))</f>
        <v>0</v>
      </c>
      <c r="E1182" s="49">
        <f>IF(D1182=0,0,1/((1+IF('New Lease Yearly'!$H$4="Yearly",'New Lease Yearly'!$D$4,IF('New Lease Yearly'!$H$4="Quarterly",'New Lease Yearly'!$D$4/4,'New Lease Yearly'!$D$4/12)))^IF($E$17=1,A1181,A1182)))</f>
        <v>0</v>
      </c>
      <c r="F1182" s="55">
        <f t="shared" si="186"/>
        <v>0</v>
      </c>
      <c r="G1182" s="56"/>
      <c r="H1182" s="38">
        <f t="shared" si="192"/>
        <v>1166</v>
      </c>
      <c r="I1182" s="9" t="str">
        <f t="shared" si="187"/>
        <v>-</v>
      </c>
      <c r="J1182" s="47">
        <f>IF(H1182&gt;'New Lease Yearly'!$E$4,0,M1181)</f>
        <v>0</v>
      </c>
      <c r="K1182" s="47">
        <f>IF(IF('New Lease Yearly'!$H$4="Yearly",J1182*'New Lease Yearly'!$D$4,IF('New Lease Yearly'!$H$4="Quarterly",J1182*('New Lease Yearly'!$D$4/4),J1182*'New Lease Yearly'!$D$4/12))&gt;0,IF('New Lease Yearly'!$H$4="Yearly",J1182*'New Lease Yearly'!$D$4,IF('New Lease Yearly'!$H$4="Quarterly",J1182*('New Lease Yearly'!$D$4/4),J1182*'New Lease Yearly'!$D$4/12)),-L1182-J1182)</f>
        <v>0</v>
      </c>
      <c r="L1182" s="47">
        <f t="shared" si="188"/>
        <v>0</v>
      </c>
      <c r="M1182" s="47">
        <f t="shared" si="189"/>
        <v>0</v>
      </c>
      <c r="N1182" s="57"/>
      <c r="O1182" s="38">
        <v>237</v>
      </c>
      <c r="P1182" s="58">
        <f t="shared" si="193"/>
        <v>469339</v>
      </c>
      <c r="Q1182" s="47">
        <f t="shared" si="194"/>
        <v>0</v>
      </c>
      <c r="R1182" s="47">
        <f>IF(S1181&lt;1,0,-'New Lease Yearly'!$K$4/'New Lease Yearly'!$L$4)</f>
        <v>0</v>
      </c>
      <c r="S1182" s="47">
        <f t="shared" si="190"/>
        <v>0</v>
      </c>
      <c r="AE1182"/>
      <c r="AF1182" s="6"/>
    </row>
    <row r="1183" spans="1:32" x14ac:dyDescent="0.25">
      <c r="A1183" s="53">
        <f t="shared" si="191"/>
        <v>1167</v>
      </c>
      <c r="B1183" s="29">
        <f t="shared" si="185"/>
        <v>0</v>
      </c>
      <c r="C1183" s="9" t="str">
        <f>IF(D1183=0,"-",IF('New Lease Yearly'!$H$4="Yearly",EDATE(C1182,12),IF('New Lease Yearly'!$H$4="Quarterly",EDATE(C1182,3),EDATE(C1182,1))))</f>
        <v>-</v>
      </c>
      <c r="D1183" s="54">
        <f>IF(A1183&gt;'New Lease Yearly'!$E$4,0,'New Lease Yearly'!$G$4)*((1+$M$4)^(((((IF($H$4="Yearly",ROUNDDOWN(IF(A1183-($N$4)&lt;0,0,((A1183-($N$4)/(($N$4))))/($N$4)),0),IF($H$4="Monthly",ROUNDDOWN(IF(A1183-($N$4*12)&lt;0,0,((A1183-(12*$N$4)/((12*$N$4))))/($N$4*12)),0),ROUNDDOWN(IF(A1183-($N$4*4)&lt;0,0,((A1183-(4*$N$4)/((4*$N$4))))/($N$4*4)),0)))))))))+(IF(A1183=$E$4,$J$4,0))</f>
        <v>0</v>
      </c>
      <c r="E1183" s="49">
        <f>IF(D1183=0,0,1/((1+IF('New Lease Yearly'!$H$4="Yearly",'New Lease Yearly'!$D$4,IF('New Lease Yearly'!$H$4="Quarterly",'New Lease Yearly'!$D$4/4,'New Lease Yearly'!$D$4/12)))^IF($E$17=1,A1182,A1183)))</f>
        <v>0</v>
      </c>
      <c r="F1183" s="55">
        <f t="shared" si="186"/>
        <v>0</v>
      </c>
      <c r="G1183" s="56"/>
      <c r="H1183" s="38">
        <f t="shared" si="192"/>
        <v>1167</v>
      </c>
      <c r="I1183" s="9" t="str">
        <f t="shared" si="187"/>
        <v>-</v>
      </c>
      <c r="J1183" s="47">
        <f>IF(H1183&gt;'New Lease Yearly'!$E$4,0,M1182)</f>
        <v>0</v>
      </c>
      <c r="K1183" s="47">
        <f>IF(IF('New Lease Yearly'!$H$4="Yearly",J1183*'New Lease Yearly'!$D$4,IF('New Lease Yearly'!$H$4="Quarterly",J1183*('New Lease Yearly'!$D$4/4),J1183*'New Lease Yearly'!$D$4/12))&gt;0,IF('New Lease Yearly'!$H$4="Yearly",J1183*'New Lease Yearly'!$D$4,IF('New Lease Yearly'!$H$4="Quarterly",J1183*('New Lease Yearly'!$D$4/4),J1183*'New Lease Yearly'!$D$4/12)),-L1183-J1183)</f>
        <v>0</v>
      </c>
      <c r="L1183" s="47">
        <f t="shared" si="188"/>
        <v>0</v>
      </c>
      <c r="M1183" s="47">
        <f t="shared" si="189"/>
        <v>0</v>
      </c>
      <c r="N1183" s="57"/>
      <c r="O1183" s="38">
        <v>237</v>
      </c>
      <c r="P1183" s="58">
        <f t="shared" si="193"/>
        <v>469704</v>
      </c>
      <c r="Q1183" s="47">
        <f t="shared" si="194"/>
        <v>0</v>
      </c>
      <c r="R1183" s="47">
        <f>IF(S1182&lt;1,0,-'New Lease Yearly'!$K$4/'New Lease Yearly'!$L$4)</f>
        <v>0</v>
      </c>
      <c r="S1183" s="47">
        <f t="shared" si="190"/>
        <v>0</v>
      </c>
      <c r="AE1183"/>
      <c r="AF1183" s="6"/>
    </row>
    <row r="1184" spans="1:32" x14ac:dyDescent="0.25">
      <c r="A1184" s="53">
        <f t="shared" si="191"/>
        <v>1168</v>
      </c>
      <c r="B1184" s="29">
        <f t="shared" si="185"/>
        <v>0</v>
      </c>
      <c r="C1184" s="9" t="str">
        <f>IF(D1184=0,"-",IF('New Lease Yearly'!$H$4="Yearly",EDATE(C1183,12),IF('New Lease Yearly'!$H$4="Quarterly",EDATE(C1183,3),EDATE(C1183,1))))</f>
        <v>-</v>
      </c>
      <c r="D1184" s="54">
        <f>IF(A1184&gt;'New Lease Yearly'!$E$4,0,'New Lease Yearly'!$G$4)*((1+$M$4)^(((((IF($H$4="Yearly",ROUNDDOWN(IF(A1184-($N$4)&lt;0,0,((A1184-($N$4)/(($N$4))))/($N$4)),0),IF($H$4="Monthly",ROUNDDOWN(IF(A1184-($N$4*12)&lt;0,0,((A1184-(12*$N$4)/((12*$N$4))))/($N$4*12)),0),ROUNDDOWN(IF(A1184-($N$4*4)&lt;0,0,((A1184-(4*$N$4)/((4*$N$4))))/($N$4*4)),0)))))))))+(IF(A1184=$E$4,$J$4,0))</f>
        <v>0</v>
      </c>
      <c r="E1184" s="49">
        <f>IF(D1184=0,0,1/((1+IF('New Lease Yearly'!$H$4="Yearly",'New Lease Yearly'!$D$4,IF('New Lease Yearly'!$H$4="Quarterly",'New Lease Yearly'!$D$4/4,'New Lease Yearly'!$D$4/12)))^IF($E$17=1,A1183,A1184)))</f>
        <v>0</v>
      </c>
      <c r="F1184" s="55">
        <f t="shared" si="186"/>
        <v>0</v>
      </c>
      <c r="G1184" s="56"/>
      <c r="H1184" s="38">
        <f t="shared" si="192"/>
        <v>1168</v>
      </c>
      <c r="I1184" s="9" t="str">
        <f t="shared" si="187"/>
        <v>-</v>
      </c>
      <c r="J1184" s="47">
        <f>IF(H1184&gt;'New Lease Yearly'!$E$4,0,M1183)</f>
        <v>0</v>
      </c>
      <c r="K1184" s="47">
        <f>IF(IF('New Lease Yearly'!$H$4="Yearly",J1184*'New Lease Yearly'!$D$4,IF('New Lease Yearly'!$H$4="Quarterly",J1184*('New Lease Yearly'!$D$4/4),J1184*'New Lease Yearly'!$D$4/12))&gt;0,IF('New Lease Yearly'!$H$4="Yearly",J1184*'New Lease Yearly'!$D$4,IF('New Lease Yearly'!$H$4="Quarterly",J1184*('New Lease Yearly'!$D$4/4),J1184*'New Lease Yearly'!$D$4/12)),-L1184-J1184)</f>
        <v>0</v>
      </c>
      <c r="L1184" s="47">
        <f t="shared" si="188"/>
        <v>0</v>
      </c>
      <c r="M1184" s="47">
        <f t="shared" si="189"/>
        <v>0</v>
      </c>
      <c r="N1184" s="57"/>
      <c r="O1184" s="38">
        <v>237</v>
      </c>
      <c r="P1184" s="58">
        <f t="shared" si="193"/>
        <v>470069</v>
      </c>
      <c r="Q1184" s="47">
        <f t="shared" si="194"/>
        <v>0</v>
      </c>
      <c r="R1184" s="47">
        <f>IF(S1183&lt;1,0,-'New Lease Yearly'!$K$4/'New Lease Yearly'!$L$4)</f>
        <v>0</v>
      </c>
      <c r="S1184" s="47">
        <f t="shared" si="190"/>
        <v>0</v>
      </c>
      <c r="AE1184"/>
      <c r="AF1184" s="6"/>
    </row>
    <row r="1185" spans="1:32" x14ac:dyDescent="0.25">
      <c r="A1185" s="53">
        <f t="shared" si="191"/>
        <v>1169</v>
      </c>
      <c r="B1185" s="29">
        <f t="shared" si="185"/>
        <v>0</v>
      </c>
      <c r="C1185" s="9" t="str">
        <f>IF(D1185=0,"-",IF('New Lease Yearly'!$H$4="Yearly",EDATE(C1184,12),IF('New Lease Yearly'!$H$4="Quarterly",EDATE(C1184,3),EDATE(C1184,1))))</f>
        <v>-</v>
      </c>
      <c r="D1185" s="54">
        <f>IF(A1185&gt;'New Lease Yearly'!$E$4,0,'New Lease Yearly'!$G$4)*((1+$M$4)^(((((IF($H$4="Yearly",ROUNDDOWN(IF(A1185-($N$4)&lt;0,0,((A1185-($N$4)/(($N$4))))/($N$4)),0),IF($H$4="Monthly",ROUNDDOWN(IF(A1185-($N$4*12)&lt;0,0,((A1185-(12*$N$4)/((12*$N$4))))/($N$4*12)),0),ROUNDDOWN(IF(A1185-($N$4*4)&lt;0,0,((A1185-(4*$N$4)/((4*$N$4))))/($N$4*4)),0)))))))))+(IF(A1185=$E$4,$J$4,0))</f>
        <v>0</v>
      </c>
      <c r="E1185" s="49">
        <f>IF(D1185=0,0,1/((1+IF('New Lease Yearly'!$H$4="Yearly",'New Lease Yearly'!$D$4,IF('New Lease Yearly'!$H$4="Quarterly",'New Lease Yearly'!$D$4/4,'New Lease Yearly'!$D$4/12)))^IF($E$17=1,A1184,A1185)))</f>
        <v>0</v>
      </c>
      <c r="F1185" s="55">
        <f t="shared" si="186"/>
        <v>0</v>
      </c>
      <c r="G1185" s="56"/>
      <c r="H1185" s="38">
        <f t="shared" si="192"/>
        <v>1169</v>
      </c>
      <c r="I1185" s="9" t="str">
        <f t="shared" si="187"/>
        <v>-</v>
      </c>
      <c r="J1185" s="47">
        <f>IF(H1185&gt;'New Lease Yearly'!$E$4,0,M1184)</f>
        <v>0</v>
      </c>
      <c r="K1185" s="47">
        <f>IF(IF('New Lease Yearly'!$H$4="Yearly",J1185*'New Lease Yearly'!$D$4,IF('New Lease Yearly'!$H$4="Quarterly",J1185*('New Lease Yearly'!$D$4/4),J1185*'New Lease Yearly'!$D$4/12))&gt;0,IF('New Lease Yearly'!$H$4="Yearly",J1185*'New Lease Yearly'!$D$4,IF('New Lease Yearly'!$H$4="Quarterly",J1185*('New Lease Yearly'!$D$4/4),J1185*'New Lease Yearly'!$D$4/12)),-L1185-J1185)</f>
        <v>0</v>
      </c>
      <c r="L1185" s="47">
        <f t="shared" si="188"/>
        <v>0</v>
      </c>
      <c r="M1185" s="47">
        <f t="shared" si="189"/>
        <v>0</v>
      </c>
      <c r="N1185" s="57"/>
      <c r="O1185" s="38">
        <v>237</v>
      </c>
      <c r="P1185" s="58">
        <f t="shared" si="193"/>
        <v>470434</v>
      </c>
      <c r="Q1185" s="47">
        <f t="shared" si="194"/>
        <v>0</v>
      </c>
      <c r="R1185" s="47">
        <f>IF(S1184&lt;1,0,-'New Lease Yearly'!$K$4/'New Lease Yearly'!$L$4)</f>
        <v>0</v>
      </c>
      <c r="S1185" s="47">
        <f t="shared" si="190"/>
        <v>0</v>
      </c>
      <c r="AE1185"/>
      <c r="AF1185" s="6"/>
    </row>
    <row r="1186" spans="1:32" x14ac:dyDescent="0.25">
      <c r="A1186" s="53">
        <f t="shared" si="191"/>
        <v>1170</v>
      </c>
      <c r="B1186" s="29">
        <f t="shared" si="185"/>
        <v>0</v>
      </c>
      <c r="C1186" s="9" t="str">
        <f>IF(D1186=0,"-",IF('New Lease Yearly'!$H$4="Yearly",EDATE(C1185,12),IF('New Lease Yearly'!$H$4="Quarterly",EDATE(C1185,3),EDATE(C1185,1))))</f>
        <v>-</v>
      </c>
      <c r="D1186" s="54">
        <f>IF(A1186&gt;'New Lease Yearly'!$E$4,0,'New Lease Yearly'!$G$4)*((1+$M$4)^(((((IF($H$4="Yearly",ROUNDDOWN(IF(A1186-($N$4)&lt;0,0,((A1186-($N$4)/(($N$4))))/($N$4)),0),IF($H$4="Monthly",ROUNDDOWN(IF(A1186-($N$4*12)&lt;0,0,((A1186-(12*$N$4)/((12*$N$4))))/($N$4*12)),0),ROUNDDOWN(IF(A1186-($N$4*4)&lt;0,0,((A1186-(4*$N$4)/((4*$N$4))))/($N$4*4)),0)))))))))+(IF(A1186=$E$4,$J$4,0))</f>
        <v>0</v>
      </c>
      <c r="E1186" s="49">
        <f>IF(D1186=0,0,1/((1+IF('New Lease Yearly'!$H$4="Yearly",'New Lease Yearly'!$D$4,IF('New Lease Yearly'!$H$4="Quarterly",'New Lease Yearly'!$D$4/4,'New Lease Yearly'!$D$4/12)))^IF($E$17=1,A1185,A1186)))</f>
        <v>0</v>
      </c>
      <c r="F1186" s="55">
        <f t="shared" si="186"/>
        <v>0</v>
      </c>
      <c r="G1186" s="56"/>
      <c r="H1186" s="38">
        <f t="shared" si="192"/>
        <v>1170</v>
      </c>
      <c r="I1186" s="9" t="str">
        <f t="shared" si="187"/>
        <v>-</v>
      </c>
      <c r="J1186" s="47">
        <f>IF(H1186&gt;'New Lease Yearly'!$E$4,0,M1185)</f>
        <v>0</v>
      </c>
      <c r="K1186" s="47">
        <f>IF(IF('New Lease Yearly'!$H$4="Yearly",J1186*'New Lease Yearly'!$D$4,IF('New Lease Yearly'!$H$4="Quarterly",J1186*('New Lease Yearly'!$D$4/4),J1186*'New Lease Yearly'!$D$4/12))&gt;0,IF('New Lease Yearly'!$H$4="Yearly",J1186*'New Lease Yearly'!$D$4,IF('New Lease Yearly'!$H$4="Quarterly",J1186*('New Lease Yearly'!$D$4/4),J1186*'New Lease Yearly'!$D$4/12)),-L1186-J1186)</f>
        <v>0</v>
      </c>
      <c r="L1186" s="47">
        <f t="shared" si="188"/>
        <v>0</v>
      </c>
      <c r="M1186" s="47">
        <f t="shared" si="189"/>
        <v>0</v>
      </c>
      <c r="N1186" s="57"/>
      <c r="O1186" s="38">
        <v>237</v>
      </c>
      <c r="P1186" s="58">
        <f t="shared" si="193"/>
        <v>470800</v>
      </c>
      <c r="Q1186" s="47">
        <f t="shared" si="194"/>
        <v>0</v>
      </c>
      <c r="R1186" s="47">
        <f>IF(S1185&lt;1,0,-'New Lease Yearly'!$K$4/'New Lease Yearly'!$L$4)</f>
        <v>0</v>
      </c>
      <c r="S1186" s="47">
        <f t="shared" si="190"/>
        <v>0</v>
      </c>
      <c r="AE1186"/>
      <c r="AF1186" s="6"/>
    </row>
    <row r="1187" spans="1:32" x14ac:dyDescent="0.25">
      <c r="A1187" s="53">
        <f t="shared" si="191"/>
        <v>1171</v>
      </c>
      <c r="B1187" s="29">
        <f t="shared" si="185"/>
        <v>0</v>
      </c>
      <c r="C1187" s="9" t="str">
        <f>IF(D1187=0,"-",IF('New Lease Yearly'!$H$4="Yearly",EDATE(C1186,12),IF('New Lease Yearly'!$H$4="Quarterly",EDATE(C1186,3),EDATE(C1186,1))))</f>
        <v>-</v>
      </c>
      <c r="D1187" s="54">
        <f>IF(A1187&gt;'New Lease Yearly'!$E$4,0,'New Lease Yearly'!$G$4)*((1+$M$4)^(((((IF($H$4="Yearly",ROUNDDOWN(IF(A1187-($N$4)&lt;0,0,((A1187-($N$4)/(($N$4))))/($N$4)),0),IF($H$4="Monthly",ROUNDDOWN(IF(A1187-($N$4*12)&lt;0,0,((A1187-(12*$N$4)/((12*$N$4))))/($N$4*12)),0),ROUNDDOWN(IF(A1187-($N$4*4)&lt;0,0,((A1187-(4*$N$4)/((4*$N$4))))/($N$4*4)),0)))))))))+(IF(A1187=$E$4,$J$4,0))</f>
        <v>0</v>
      </c>
      <c r="E1187" s="49">
        <f>IF(D1187=0,0,1/((1+IF('New Lease Yearly'!$H$4="Yearly",'New Lease Yearly'!$D$4,IF('New Lease Yearly'!$H$4="Quarterly",'New Lease Yearly'!$D$4/4,'New Lease Yearly'!$D$4/12)))^IF($E$17=1,A1186,A1187)))</f>
        <v>0</v>
      </c>
      <c r="F1187" s="55">
        <f t="shared" si="186"/>
        <v>0</v>
      </c>
      <c r="G1187" s="56"/>
      <c r="H1187" s="38">
        <f t="shared" si="192"/>
        <v>1171</v>
      </c>
      <c r="I1187" s="9" t="str">
        <f t="shared" si="187"/>
        <v>-</v>
      </c>
      <c r="J1187" s="47">
        <f>IF(H1187&gt;'New Lease Yearly'!$E$4,0,M1186)</f>
        <v>0</v>
      </c>
      <c r="K1187" s="47">
        <f>IF(IF('New Lease Yearly'!$H$4="Yearly",J1187*'New Lease Yearly'!$D$4,IF('New Lease Yearly'!$H$4="Quarterly",J1187*('New Lease Yearly'!$D$4/4),J1187*'New Lease Yearly'!$D$4/12))&gt;0,IF('New Lease Yearly'!$H$4="Yearly",J1187*'New Lease Yearly'!$D$4,IF('New Lease Yearly'!$H$4="Quarterly",J1187*('New Lease Yearly'!$D$4/4),J1187*'New Lease Yearly'!$D$4/12)),-L1187-J1187)</f>
        <v>0</v>
      </c>
      <c r="L1187" s="47">
        <f t="shared" si="188"/>
        <v>0</v>
      </c>
      <c r="M1187" s="47">
        <f t="shared" si="189"/>
        <v>0</v>
      </c>
      <c r="N1187" s="57"/>
      <c r="O1187" s="38">
        <v>237</v>
      </c>
      <c r="P1187" s="58">
        <f t="shared" si="193"/>
        <v>471165</v>
      </c>
      <c r="Q1187" s="47">
        <f t="shared" si="194"/>
        <v>0</v>
      </c>
      <c r="R1187" s="47">
        <f>IF(S1186&lt;1,0,-'New Lease Yearly'!$K$4/'New Lease Yearly'!$L$4)</f>
        <v>0</v>
      </c>
      <c r="S1187" s="47">
        <f t="shared" si="190"/>
        <v>0</v>
      </c>
      <c r="AE1187"/>
      <c r="AF1187" s="6"/>
    </row>
    <row r="1188" spans="1:32" x14ac:dyDescent="0.25">
      <c r="A1188" s="53">
        <f t="shared" si="191"/>
        <v>1172</v>
      </c>
      <c r="B1188" s="29">
        <f t="shared" si="185"/>
        <v>0</v>
      </c>
      <c r="C1188" s="9" t="str">
        <f>IF(D1188=0,"-",IF('New Lease Yearly'!$H$4="Yearly",EDATE(C1187,12),IF('New Lease Yearly'!$H$4="Quarterly",EDATE(C1187,3),EDATE(C1187,1))))</f>
        <v>-</v>
      </c>
      <c r="D1188" s="54">
        <f>IF(A1188&gt;'New Lease Yearly'!$E$4,0,'New Lease Yearly'!$G$4)*((1+$M$4)^(((((IF($H$4="Yearly",ROUNDDOWN(IF(A1188-($N$4)&lt;0,0,((A1188-($N$4)/(($N$4))))/($N$4)),0),IF($H$4="Monthly",ROUNDDOWN(IF(A1188-($N$4*12)&lt;0,0,((A1188-(12*$N$4)/((12*$N$4))))/($N$4*12)),0),ROUNDDOWN(IF(A1188-($N$4*4)&lt;0,0,((A1188-(4*$N$4)/((4*$N$4))))/($N$4*4)),0)))))))))+(IF(A1188=$E$4,$J$4,0))</f>
        <v>0</v>
      </c>
      <c r="E1188" s="49">
        <f>IF(D1188=0,0,1/((1+IF('New Lease Yearly'!$H$4="Yearly",'New Lease Yearly'!$D$4,IF('New Lease Yearly'!$H$4="Quarterly",'New Lease Yearly'!$D$4/4,'New Lease Yearly'!$D$4/12)))^IF($E$17=1,A1187,A1188)))</f>
        <v>0</v>
      </c>
      <c r="F1188" s="55">
        <f t="shared" si="186"/>
        <v>0</v>
      </c>
      <c r="G1188" s="56"/>
      <c r="H1188" s="38">
        <f t="shared" si="192"/>
        <v>1172</v>
      </c>
      <c r="I1188" s="9" t="str">
        <f t="shared" si="187"/>
        <v>-</v>
      </c>
      <c r="J1188" s="47">
        <f>IF(H1188&gt;'New Lease Yearly'!$E$4,0,M1187)</f>
        <v>0</v>
      </c>
      <c r="K1188" s="47">
        <f>IF(IF('New Lease Yearly'!$H$4="Yearly",J1188*'New Lease Yearly'!$D$4,IF('New Lease Yearly'!$H$4="Quarterly",J1188*('New Lease Yearly'!$D$4/4),J1188*'New Lease Yearly'!$D$4/12))&gt;0,IF('New Lease Yearly'!$H$4="Yearly",J1188*'New Lease Yearly'!$D$4,IF('New Lease Yearly'!$H$4="Quarterly",J1188*('New Lease Yearly'!$D$4/4),J1188*'New Lease Yearly'!$D$4/12)),-L1188-J1188)</f>
        <v>0</v>
      </c>
      <c r="L1188" s="47">
        <f t="shared" si="188"/>
        <v>0</v>
      </c>
      <c r="M1188" s="47">
        <f t="shared" si="189"/>
        <v>0</v>
      </c>
      <c r="N1188" s="57"/>
      <c r="O1188" s="38">
        <v>237</v>
      </c>
      <c r="P1188" s="58">
        <f t="shared" si="193"/>
        <v>471530</v>
      </c>
      <c r="Q1188" s="47">
        <f t="shared" si="194"/>
        <v>0</v>
      </c>
      <c r="R1188" s="47">
        <f>IF(S1187&lt;1,0,-'New Lease Yearly'!$K$4/'New Lease Yearly'!$L$4)</f>
        <v>0</v>
      </c>
      <c r="S1188" s="47">
        <f t="shared" si="190"/>
        <v>0</v>
      </c>
      <c r="AE1188"/>
      <c r="AF1188" s="6"/>
    </row>
    <row r="1189" spans="1:32" x14ac:dyDescent="0.25">
      <c r="A1189" s="53">
        <f t="shared" si="191"/>
        <v>1173</v>
      </c>
      <c r="B1189" s="29">
        <f t="shared" si="185"/>
        <v>0</v>
      </c>
      <c r="C1189" s="9" t="str">
        <f>IF(D1189=0,"-",IF('New Lease Yearly'!$H$4="Yearly",EDATE(C1188,12),IF('New Lease Yearly'!$H$4="Quarterly",EDATE(C1188,3),EDATE(C1188,1))))</f>
        <v>-</v>
      </c>
      <c r="D1189" s="54">
        <f>IF(A1189&gt;'New Lease Yearly'!$E$4,0,'New Lease Yearly'!$G$4)*((1+$M$4)^(((((IF($H$4="Yearly",ROUNDDOWN(IF(A1189-($N$4)&lt;0,0,((A1189-($N$4)/(($N$4))))/($N$4)),0),IF($H$4="Monthly",ROUNDDOWN(IF(A1189-($N$4*12)&lt;0,0,((A1189-(12*$N$4)/((12*$N$4))))/($N$4*12)),0),ROUNDDOWN(IF(A1189-($N$4*4)&lt;0,0,((A1189-(4*$N$4)/((4*$N$4))))/($N$4*4)),0)))))))))+(IF(A1189=$E$4,$J$4,0))</f>
        <v>0</v>
      </c>
      <c r="E1189" s="49">
        <f>IF(D1189=0,0,1/((1+IF('New Lease Yearly'!$H$4="Yearly",'New Lease Yearly'!$D$4,IF('New Lease Yearly'!$H$4="Quarterly",'New Lease Yearly'!$D$4/4,'New Lease Yearly'!$D$4/12)))^IF($E$17=1,A1188,A1189)))</f>
        <v>0</v>
      </c>
      <c r="F1189" s="55">
        <f t="shared" si="186"/>
        <v>0</v>
      </c>
      <c r="G1189" s="56"/>
      <c r="H1189" s="38">
        <f t="shared" si="192"/>
        <v>1173</v>
      </c>
      <c r="I1189" s="9" t="str">
        <f t="shared" si="187"/>
        <v>-</v>
      </c>
      <c r="J1189" s="47">
        <f>IF(H1189&gt;'New Lease Yearly'!$E$4,0,M1188)</f>
        <v>0</v>
      </c>
      <c r="K1189" s="47">
        <f>IF(IF('New Lease Yearly'!$H$4="Yearly",J1189*'New Lease Yearly'!$D$4,IF('New Lease Yearly'!$H$4="Quarterly",J1189*('New Lease Yearly'!$D$4/4),J1189*'New Lease Yearly'!$D$4/12))&gt;0,IF('New Lease Yearly'!$H$4="Yearly",J1189*'New Lease Yearly'!$D$4,IF('New Lease Yearly'!$H$4="Quarterly",J1189*('New Lease Yearly'!$D$4/4),J1189*'New Lease Yearly'!$D$4/12)),-L1189-J1189)</f>
        <v>0</v>
      </c>
      <c r="L1189" s="47">
        <f t="shared" si="188"/>
        <v>0</v>
      </c>
      <c r="M1189" s="47">
        <f t="shared" si="189"/>
        <v>0</v>
      </c>
      <c r="N1189" s="57"/>
      <c r="O1189" s="38">
        <v>237</v>
      </c>
      <c r="P1189" s="58">
        <f t="shared" si="193"/>
        <v>471895</v>
      </c>
      <c r="Q1189" s="47">
        <f t="shared" si="194"/>
        <v>0</v>
      </c>
      <c r="R1189" s="47">
        <f>IF(S1188&lt;1,0,-'New Lease Yearly'!$K$4/'New Lease Yearly'!$L$4)</f>
        <v>0</v>
      </c>
      <c r="S1189" s="47">
        <f t="shared" si="190"/>
        <v>0</v>
      </c>
      <c r="AE1189"/>
      <c r="AF1189" s="6"/>
    </row>
    <row r="1190" spans="1:32" x14ac:dyDescent="0.25">
      <c r="A1190" s="53">
        <f t="shared" si="191"/>
        <v>1174</v>
      </c>
      <c r="B1190" s="29">
        <f t="shared" si="185"/>
        <v>0</v>
      </c>
      <c r="C1190" s="9" t="str">
        <f>IF(D1190=0,"-",IF('New Lease Yearly'!$H$4="Yearly",EDATE(C1189,12),IF('New Lease Yearly'!$H$4="Quarterly",EDATE(C1189,3),EDATE(C1189,1))))</f>
        <v>-</v>
      </c>
      <c r="D1190" s="54">
        <f>IF(A1190&gt;'New Lease Yearly'!$E$4,0,'New Lease Yearly'!$G$4)*((1+$M$4)^(((((IF($H$4="Yearly",ROUNDDOWN(IF(A1190-($N$4)&lt;0,0,((A1190-($N$4)/(($N$4))))/($N$4)),0),IF($H$4="Monthly",ROUNDDOWN(IF(A1190-($N$4*12)&lt;0,0,((A1190-(12*$N$4)/((12*$N$4))))/($N$4*12)),0),ROUNDDOWN(IF(A1190-($N$4*4)&lt;0,0,((A1190-(4*$N$4)/((4*$N$4))))/($N$4*4)),0)))))))))+(IF(A1190=$E$4,$J$4,0))</f>
        <v>0</v>
      </c>
      <c r="E1190" s="49">
        <f>IF(D1190=0,0,1/((1+IF('New Lease Yearly'!$H$4="Yearly",'New Lease Yearly'!$D$4,IF('New Lease Yearly'!$H$4="Quarterly",'New Lease Yearly'!$D$4/4,'New Lease Yearly'!$D$4/12)))^IF($E$17=1,A1189,A1190)))</f>
        <v>0</v>
      </c>
      <c r="F1190" s="55">
        <f t="shared" si="186"/>
        <v>0</v>
      </c>
      <c r="G1190" s="56"/>
      <c r="H1190" s="38">
        <f t="shared" si="192"/>
        <v>1174</v>
      </c>
      <c r="I1190" s="9" t="str">
        <f t="shared" si="187"/>
        <v>-</v>
      </c>
      <c r="J1190" s="47">
        <f>IF(H1190&gt;'New Lease Yearly'!$E$4,0,M1189)</f>
        <v>0</v>
      </c>
      <c r="K1190" s="47">
        <f>IF(IF('New Lease Yearly'!$H$4="Yearly",J1190*'New Lease Yearly'!$D$4,IF('New Lease Yearly'!$H$4="Quarterly",J1190*('New Lease Yearly'!$D$4/4),J1190*'New Lease Yearly'!$D$4/12))&gt;0,IF('New Lease Yearly'!$H$4="Yearly",J1190*'New Lease Yearly'!$D$4,IF('New Lease Yearly'!$H$4="Quarterly",J1190*('New Lease Yearly'!$D$4/4),J1190*'New Lease Yearly'!$D$4/12)),-L1190-J1190)</f>
        <v>0</v>
      </c>
      <c r="L1190" s="47">
        <f t="shared" si="188"/>
        <v>0</v>
      </c>
      <c r="M1190" s="47">
        <f t="shared" si="189"/>
        <v>0</v>
      </c>
      <c r="N1190" s="57"/>
      <c r="O1190" s="38">
        <v>237</v>
      </c>
      <c r="P1190" s="58">
        <f t="shared" si="193"/>
        <v>472261</v>
      </c>
      <c r="Q1190" s="47">
        <f t="shared" si="194"/>
        <v>0</v>
      </c>
      <c r="R1190" s="47">
        <f>IF(S1189&lt;1,0,-'New Lease Yearly'!$K$4/'New Lease Yearly'!$L$4)</f>
        <v>0</v>
      </c>
      <c r="S1190" s="47">
        <f t="shared" si="190"/>
        <v>0</v>
      </c>
      <c r="AE1190"/>
      <c r="AF1190" s="6"/>
    </row>
    <row r="1191" spans="1:32" x14ac:dyDescent="0.25">
      <c r="A1191" s="53">
        <f t="shared" si="191"/>
        <v>1175</v>
      </c>
      <c r="B1191" s="29">
        <f t="shared" si="185"/>
        <v>0</v>
      </c>
      <c r="C1191" s="9" t="str">
        <f>IF(D1191=0,"-",IF('New Lease Yearly'!$H$4="Yearly",EDATE(C1190,12),IF('New Lease Yearly'!$H$4="Quarterly",EDATE(C1190,3),EDATE(C1190,1))))</f>
        <v>-</v>
      </c>
      <c r="D1191" s="54">
        <f>IF(A1191&gt;'New Lease Yearly'!$E$4,0,'New Lease Yearly'!$G$4)*((1+$M$4)^(((((IF($H$4="Yearly",ROUNDDOWN(IF(A1191-($N$4)&lt;0,0,((A1191-($N$4)/(($N$4))))/($N$4)),0),IF($H$4="Monthly",ROUNDDOWN(IF(A1191-($N$4*12)&lt;0,0,((A1191-(12*$N$4)/((12*$N$4))))/($N$4*12)),0),ROUNDDOWN(IF(A1191-($N$4*4)&lt;0,0,((A1191-(4*$N$4)/((4*$N$4))))/($N$4*4)),0)))))))))+(IF(A1191=$E$4,$J$4,0))</f>
        <v>0</v>
      </c>
      <c r="E1191" s="49">
        <f>IF(D1191=0,0,1/((1+IF('New Lease Yearly'!$H$4="Yearly",'New Lease Yearly'!$D$4,IF('New Lease Yearly'!$H$4="Quarterly",'New Lease Yearly'!$D$4/4,'New Lease Yearly'!$D$4/12)))^IF($E$17=1,A1190,A1191)))</f>
        <v>0</v>
      </c>
      <c r="F1191" s="55">
        <f t="shared" si="186"/>
        <v>0</v>
      </c>
      <c r="G1191" s="56"/>
      <c r="H1191" s="38">
        <f t="shared" si="192"/>
        <v>1175</v>
      </c>
      <c r="I1191" s="9" t="str">
        <f t="shared" si="187"/>
        <v>-</v>
      </c>
      <c r="J1191" s="47">
        <f>IF(H1191&gt;'New Lease Yearly'!$E$4,0,M1190)</f>
        <v>0</v>
      </c>
      <c r="K1191" s="47">
        <f>IF(IF('New Lease Yearly'!$H$4="Yearly",J1191*'New Lease Yearly'!$D$4,IF('New Lease Yearly'!$H$4="Quarterly",J1191*('New Lease Yearly'!$D$4/4),J1191*'New Lease Yearly'!$D$4/12))&gt;0,IF('New Lease Yearly'!$H$4="Yearly",J1191*'New Lease Yearly'!$D$4,IF('New Lease Yearly'!$H$4="Quarterly",J1191*('New Lease Yearly'!$D$4/4),J1191*'New Lease Yearly'!$D$4/12)),-L1191-J1191)</f>
        <v>0</v>
      </c>
      <c r="L1191" s="47">
        <f t="shared" si="188"/>
        <v>0</v>
      </c>
      <c r="M1191" s="47">
        <f t="shared" si="189"/>
        <v>0</v>
      </c>
      <c r="N1191" s="57"/>
      <c r="O1191" s="38">
        <v>237</v>
      </c>
      <c r="P1191" s="58">
        <f t="shared" si="193"/>
        <v>472626</v>
      </c>
      <c r="Q1191" s="47">
        <f t="shared" si="194"/>
        <v>0</v>
      </c>
      <c r="R1191" s="47">
        <f>IF(S1190&lt;1,0,-'New Lease Yearly'!$K$4/'New Lease Yearly'!$L$4)</f>
        <v>0</v>
      </c>
      <c r="S1191" s="47">
        <f t="shared" si="190"/>
        <v>0</v>
      </c>
      <c r="AE1191"/>
      <c r="AF1191" s="6"/>
    </row>
    <row r="1192" spans="1:32" x14ac:dyDescent="0.25">
      <c r="A1192" s="53">
        <f t="shared" si="191"/>
        <v>1176</v>
      </c>
      <c r="B1192" s="29">
        <f t="shared" si="185"/>
        <v>0</v>
      </c>
      <c r="C1192" s="9" t="str">
        <f>IF(D1192=0,"-",IF('New Lease Yearly'!$H$4="Yearly",EDATE(C1191,12),IF('New Lease Yearly'!$H$4="Quarterly",EDATE(C1191,3),EDATE(C1191,1))))</f>
        <v>-</v>
      </c>
      <c r="D1192" s="54">
        <f>IF(A1192&gt;'New Lease Yearly'!$E$4,0,'New Lease Yearly'!$G$4)*((1+$M$4)^(((((IF($H$4="Yearly",ROUNDDOWN(IF(A1192-($N$4)&lt;0,0,((A1192-($N$4)/(($N$4))))/($N$4)),0),IF($H$4="Monthly",ROUNDDOWN(IF(A1192-($N$4*12)&lt;0,0,((A1192-(12*$N$4)/((12*$N$4))))/($N$4*12)),0),ROUNDDOWN(IF(A1192-($N$4*4)&lt;0,0,((A1192-(4*$N$4)/((4*$N$4))))/($N$4*4)),0)))))))))+(IF(A1192=$E$4,$J$4,0))</f>
        <v>0</v>
      </c>
      <c r="E1192" s="49">
        <f>IF(D1192=0,0,1/((1+IF('New Lease Yearly'!$H$4="Yearly",'New Lease Yearly'!$D$4,IF('New Lease Yearly'!$H$4="Quarterly",'New Lease Yearly'!$D$4/4,'New Lease Yearly'!$D$4/12)))^IF($E$17=1,A1191,A1192)))</f>
        <v>0</v>
      </c>
      <c r="F1192" s="55">
        <f t="shared" si="186"/>
        <v>0</v>
      </c>
      <c r="G1192" s="56"/>
      <c r="H1192" s="38">
        <f t="shared" si="192"/>
        <v>1176</v>
      </c>
      <c r="I1192" s="9" t="str">
        <f t="shared" si="187"/>
        <v>-</v>
      </c>
      <c r="J1192" s="47">
        <f>IF(H1192&gt;'New Lease Yearly'!$E$4,0,M1191)</f>
        <v>0</v>
      </c>
      <c r="K1192" s="47">
        <f>IF(IF('New Lease Yearly'!$H$4="Yearly",J1192*'New Lease Yearly'!$D$4,IF('New Lease Yearly'!$H$4="Quarterly",J1192*('New Lease Yearly'!$D$4/4),J1192*'New Lease Yearly'!$D$4/12))&gt;0,IF('New Lease Yearly'!$H$4="Yearly",J1192*'New Lease Yearly'!$D$4,IF('New Lease Yearly'!$H$4="Quarterly",J1192*('New Lease Yearly'!$D$4/4),J1192*'New Lease Yearly'!$D$4/12)),-L1192-J1192)</f>
        <v>0</v>
      </c>
      <c r="L1192" s="47">
        <f t="shared" si="188"/>
        <v>0</v>
      </c>
      <c r="M1192" s="47">
        <f t="shared" si="189"/>
        <v>0</v>
      </c>
      <c r="N1192" s="57"/>
      <c r="O1192" s="38">
        <v>237</v>
      </c>
      <c r="P1192" s="58">
        <f t="shared" si="193"/>
        <v>472991</v>
      </c>
      <c r="Q1192" s="47">
        <f t="shared" si="194"/>
        <v>0</v>
      </c>
      <c r="R1192" s="47">
        <f>IF(S1191&lt;1,0,-'New Lease Yearly'!$K$4/'New Lease Yearly'!$L$4)</f>
        <v>0</v>
      </c>
      <c r="S1192" s="47">
        <f t="shared" si="190"/>
        <v>0</v>
      </c>
      <c r="AE1192"/>
      <c r="AF1192" s="6"/>
    </row>
    <row r="1193" spans="1:32" x14ac:dyDescent="0.25">
      <c r="A1193" s="53">
        <f t="shared" si="191"/>
        <v>1177</v>
      </c>
      <c r="B1193" s="29">
        <f t="shared" si="185"/>
        <v>0</v>
      </c>
      <c r="C1193" s="9" t="str">
        <f>IF(D1193=0,"-",IF('New Lease Yearly'!$H$4="Yearly",EDATE(C1192,12),IF('New Lease Yearly'!$H$4="Quarterly",EDATE(C1192,3),EDATE(C1192,1))))</f>
        <v>-</v>
      </c>
      <c r="D1193" s="54">
        <f>IF(A1193&gt;'New Lease Yearly'!$E$4,0,'New Lease Yearly'!$G$4)*((1+$M$4)^(((((IF($H$4="Yearly",ROUNDDOWN(IF(A1193-($N$4)&lt;0,0,((A1193-($N$4)/(($N$4))))/($N$4)),0),IF($H$4="Monthly",ROUNDDOWN(IF(A1193-($N$4*12)&lt;0,0,((A1193-(12*$N$4)/((12*$N$4))))/($N$4*12)),0),ROUNDDOWN(IF(A1193-($N$4*4)&lt;0,0,((A1193-(4*$N$4)/((4*$N$4))))/($N$4*4)),0)))))))))+(IF(A1193=$E$4,$J$4,0))</f>
        <v>0</v>
      </c>
      <c r="E1193" s="49">
        <f>IF(D1193=0,0,1/((1+IF('New Lease Yearly'!$H$4="Yearly",'New Lease Yearly'!$D$4,IF('New Lease Yearly'!$H$4="Quarterly",'New Lease Yearly'!$D$4/4,'New Lease Yearly'!$D$4/12)))^IF($E$17=1,A1192,A1193)))</f>
        <v>0</v>
      </c>
      <c r="F1193" s="55">
        <f t="shared" si="186"/>
        <v>0</v>
      </c>
      <c r="G1193" s="56"/>
      <c r="H1193" s="38">
        <f t="shared" si="192"/>
        <v>1177</v>
      </c>
      <c r="I1193" s="9" t="str">
        <f t="shared" si="187"/>
        <v>-</v>
      </c>
      <c r="J1193" s="47">
        <f>IF(H1193&gt;'New Lease Yearly'!$E$4,0,M1192)</f>
        <v>0</v>
      </c>
      <c r="K1193" s="47">
        <f>IF(IF('New Lease Yearly'!$H$4="Yearly",J1193*'New Lease Yearly'!$D$4,IF('New Lease Yearly'!$H$4="Quarterly",J1193*('New Lease Yearly'!$D$4/4),J1193*'New Lease Yearly'!$D$4/12))&gt;0,IF('New Lease Yearly'!$H$4="Yearly",J1193*'New Lease Yearly'!$D$4,IF('New Lease Yearly'!$H$4="Quarterly",J1193*('New Lease Yearly'!$D$4/4),J1193*'New Lease Yearly'!$D$4/12)),-L1193-J1193)</f>
        <v>0</v>
      </c>
      <c r="L1193" s="47">
        <f t="shared" si="188"/>
        <v>0</v>
      </c>
      <c r="M1193" s="47">
        <f t="shared" si="189"/>
        <v>0</v>
      </c>
      <c r="N1193" s="57"/>
      <c r="O1193" s="38">
        <v>237</v>
      </c>
      <c r="P1193" s="58">
        <f t="shared" si="193"/>
        <v>473356</v>
      </c>
      <c r="Q1193" s="47">
        <f t="shared" si="194"/>
        <v>0</v>
      </c>
      <c r="R1193" s="47">
        <f>IF(S1192&lt;1,0,-'New Lease Yearly'!$K$4/'New Lease Yearly'!$L$4)</f>
        <v>0</v>
      </c>
      <c r="S1193" s="47">
        <f t="shared" si="190"/>
        <v>0</v>
      </c>
      <c r="AE1193"/>
      <c r="AF1193" s="6"/>
    </row>
    <row r="1194" spans="1:32" x14ac:dyDescent="0.25">
      <c r="A1194" s="53">
        <f t="shared" si="191"/>
        <v>1178</v>
      </c>
      <c r="B1194" s="29">
        <f t="shared" si="185"/>
        <v>0</v>
      </c>
      <c r="C1194" s="9" t="str">
        <f>IF(D1194=0,"-",IF('New Lease Yearly'!$H$4="Yearly",EDATE(C1193,12),IF('New Lease Yearly'!$H$4="Quarterly",EDATE(C1193,3),EDATE(C1193,1))))</f>
        <v>-</v>
      </c>
      <c r="D1194" s="54">
        <f>IF(A1194&gt;'New Lease Yearly'!$E$4,0,'New Lease Yearly'!$G$4)*((1+$M$4)^(((((IF($H$4="Yearly",ROUNDDOWN(IF(A1194-($N$4)&lt;0,0,((A1194-($N$4)/(($N$4))))/($N$4)),0),IF($H$4="Monthly",ROUNDDOWN(IF(A1194-($N$4*12)&lt;0,0,((A1194-(12*$N$4)/((12*$N$4))))/($N$4*12)),0),ROUNDDOWN(IF(A1194-($N$4*4)&lt;0,0,((A1194-(4*$N$4)/((4*$N$4))))/($N$4*4)),0)))))))))+(IF(A1194=$E$4,$J$4,0))</f>
        <v>0</v>
      </c>
      <c r="E1194" s="49">
        <f>IF(D1194=0,0,1/((1+IF('New Lease Yearly'!$H$4="Yearly",'New Lease Yearly'!$D$4,IF('New Lease Yearly'!$H$4="Quarterly",'New Lease Yearly'!$D$4/4,'New Lease Yearly'!$D$4/12)))^IF($E$17=1,A1193,A1194)))</f>
        <v>0</v>
      </c>
      <c r="F1194" s="55">
        <f t="shared" si="186"/>
        <v>0</v>
      </c>
      <c r="G1194" s="56"/>
      <c r="H1194" s="38">
        <f t="shared" si="192"/>
        <v>1178</v>
      </c>
      <c r="I1194" s="9" t="str">
        <f t="shared" si="187"/>
        <v>-</v>
      </c>
      <c r="J1194" s="47">
        <f>IF(H1194&gt;'New Lease Yearly'!$E$4,0,M1193)</f>
        <v>0</v>
      </c>
      <c r="K1194" s="47">
        <f>IF(IF('New Lease Yearly'!$H$4="Yearly",J1194*'New Lease Yearly'!$D$4,IF('New Lease Yearly'!$H$4="Quarterly",J1194*('New Lease Yearly'!$D$4/4),J1194*'New Lease Yearly'!$D$4/12))&gt;0,IF('New Lease Yearly'!$H$4="Yearly",J1194*'New Lease Yearly'!$D$4,IF('New Lease Yearly'!$H$4="Quarterly",J1194*('New Lease Yearly'!$D$4/4),J1194*'New Lease Yearly'!$D$4/12)),-L1194-J1194)</f>
        <v>0</v>
      </c>
      <c r="L1194" s="47">
        <f t="shared" si="188"/>
        <v>0</v>
      </c>
      <c r="M1194" s="47">
        <f t="shared" si="189"/>
        <v>0</v>
      </c>
      <c r="N1194" s="57"/>
      <c r="O1194" s="38">
        <v>237</v>
      </c>
      <c r="P1194" s="58">
        <f t="shared" si="193"/>
        <v>473722</v>
      </c>
      <c r="Q1194" s="47">
        <f t="shared" si="194"/>
        <v>0</v>
      </c>
      <c r="R1194" s="47">
        <f>IF(S1193&lt;1,0,-'New Lease Yearly'!$K$4/'New Lease Yearly'!$L$4)</f>
        <v>0</v>
      </c>
      <c r="S1194" s="47">
        <f t="shared" si="190"/>
        <v>0</v>
      </c>
      <c r="AE1194"/>
      <c r="AF1194" s="6"/>
    </row>
    <row r="1195" spans="1:32" x14ac:dyDescent="0.25">
      <c r="A1195" s="53">
        <f t="shared" si="191"/>
        <v>1179</v>
      </c>
      <c r="B1195" s="29">
        <f t="shared" si="185"/>
        <v>0</v>
      </c>
      <c r="C1195" s="9" t="str">
        <f>IF(D1195=0,"-",IF('New Lease Yearly'!$H$4="Yearly",EDATE(C1194,12),IF('New Lease Yearly'!$H$4="Quarterly",EDATE(C1194,3),EDATE(C1194,1))))</f>
        <v>-</v>
      </c>
      <c r="D1195" s="54">
        <f>IF(A1195&gt;'New Lease Yearly'!$E$4,0,'New Lease Yearly'!$G$4)*((1+$M$4)^(((((IF($H$4="Yearly",ROUNDDOWN(IF(A1195-($N$4)&lt;0,0,((A1195-($N$4)/(($N$4))))/($N$4)),0),IF($H$4="Monthly",ROUNDDOWN(IF(A1195-($N$4*12)&lt;0,0,((A1195-(12*$N$4)/((12*$N$4))))/($N$4*12)),0),ROUNDDOWN(IF(A1195-($N$4*4)&lt;0,0,((A1195-(4*$N$4)/((4*$N$4))))/($N$4*4)),0)))))))))+(IF(A1195=$E$4,$J$4,0))</f>
        <v>0</v>
      </c>
      <c r="E1195" s="49">
        <f>IF(D1195=0,0,1/((1+IF('New Lease Yearly'!$H$4="Yearly",'New Lease Yearly'!$D$4,IF('New Lease Yearly'!$H$4="Quarterly",'New Lease Yearly'!$D$4/4,'New Lease Yearly'!$D$4/12)))^IF($E$17=1,A1194,A1195)))</f>
        <v>0</v>
      </c>
      <c r="F1195" s="55">
        <f t="shared" si="186"/>
        <v>0</v>
      </c>
      <c r="G1195" s="56"/>
      <c r="H1195" s="38">
        <f t="shared" si="192"/>
        <v>1179</v>
      </c>
      <c r="I1195" s="9" t="str">
        <f t="shared" si="187"/>
        <v>-</v>
      </c>
      <c r="J1195" s="47">
        <f>IF(H1195&gt;'New Lease Yearly'!$E$4,0,M1194)</f>
        <v>0</v>
      </c>
      <c r="K1195" s="47">
        <f>IF(IF('New Lease Yearly'!$H$4="Yearly",J1195*'New Lease Yearly'!$D$4,IF('New Lease Yearly'!$H$4="Quarterly",J1195*('New Lease Yearly'!$D$4/4),J1195*'New Lease Yearly'!$D$4/12))&gt;0,IF('New Lease Yearly'!$H$4="Yearly",J1195*'New Lease Yearly'!$D$4,IF('New Lease Yearly'!$H$4="Quarterly",J1195*('New Lease Yearly'!$D$4/4),J1195*'New Lease Yearly'!$D$4/12)),-L1195-J1195)</f>
        <v>0</v>
      </c>
      <c r="L1195" s="47">
        <f t="shared" si="188"/>
        <v>0</v>
      </c>
      <c r="M1195" s="47">
        <f t="shared" si="189"/>
        <v>0</v>
      </c>
      <c r="N1195" s="57"/>
      <c r="O1195" s="38">
        <v>237</v>
      </c>
      <c r="P1195" s="58">
        <f t="shared" si="193"/>
        <v>474087</v>
      </c>
      <c r="Q1195" s="47">
        <f t="shared" si="194"/>
        <v>0</v>
      </c>
      <c r="R1195" s="47">
        <f>IF(S1194&lt;1,0,-'New Lease Yearly'!$K$4/'New Lease Yearly'!$L$4)</f>
        <v>0</v>
      </c>
      <c r="S1195" s="47">
        <f t="shared" si="190"/>
        <v>0</v>
      </c>
      <c r="AE1195"/>
      <c r="AF1195" s="6"/>
    </row>
    <row r="1196" spans="1:32" x14ac:dyDescent="0.25">
      <c r="A1196" s="53">
        <f t="shared" si="191"/>
        <v>1180</v>
      </c>
      <c r="B1196" s="29">
        <f t="shared" si="185"/>
        <v>0</v>
      </c>
      <c r="C1196" s="9" t="str">
        <f>IF(D1196=0,"-",IF('New Lease Yearly'!$H$4="Yearly",EDATE(C1195,12),IF('New Lease Yearly'!$H$4="Quarterly",EDATE(C1195,3),EDATE(C1195,1))))</f>
        <v>-</v>
      </c>
      <c r="D1196" s="54">
        <f>IF(A1196&gt;'New Lease Yearly'!$E$4,0,'New Lease Yearly'!$G$4)*((1+$M$4)^(((((IF($H$4="Yearly",ROUNDDOWN(IF(A1196-($N$4)&lt;0,0,((A1196-($N$4)/(($N$4))))/($N$4)),0),IF($H$4="Monthly",ROUNDDOWN(IF(A1196-($N$4*12)&lt;0,0,((A1196-(12*$N$4)/((12*$N$4))))/($N$4*12)),0),ROUNDDOWN(IF(A1196-($N$4*4)&lt;0,0,((A1196-(4*$N$4)/((4*$N$4))))/($N$4*4)),0)))))))))+(IF(A1196=$E$4,$J$4,0))</f>
        <v>0</v>
      </c>
      <c r="E1196" s="49">
        <f>IF(D1196=0,0,1/((1+IF('New Lease Yearly'!$H$4="Yearly",'New Lease Yearly'!$D$4,IF('New Lease Yearly'!$H$4="Quarterly",'New Lease Yearly'!$D$4/4,'New Lease Yearly'!$D$4/12)))^IF($E$17=1,A1195,A1196)))</f>
        <v>0</v>
      </c>
      <c r="F1196" s="55">
        <f t="shared" si="186"/>
        <v>0</v>
      </c>
      <c r="G1196" s="56"/>
      <c r="H1196" s="38">
        <f t="shared" si="192"/>
        <v>1180</v>
      </c>
      <c r="I1196" s="9" t="str">
        <f t="shared" si="187"/>
        <v>-</v>
      </c>
      <c r="J1196" s="47">
        <f>IF(H1196&gt;'New Lease Yearly'!$E$4,0,M1195)</f>
        <v>0</v>
      </c>
      <c r="K1196" s="47">
        <f>IF(IF('New Lease Yearly'!$H$4="Yearly",J1196*'New Lease Yearly'!$D$4,IF('New Lease Yearly'!$H$4="Quarterly",J1196*('New Lease Yearly'!$D$4/4),J1196*'New Lease Yearly'!$D$4/12))&gt;0,IF('New Lease Yearly'!$H$4="Yearly",J1196*'New Lease Yearly'!$D$4,IF('New Lease Yearly'!$H$4="Quarterly",J1196*('New Lease Yearly'!$D$4/4),J1196*'New Lease Yearly'!$D$4/12)),-L1196-J1196)</f>
        <v>0</v>
      </c>
      <c r="L1196" s="47">
        <f t="shared" si="188"/>
        <v>0</v>
      </c>
      <c r="M1196" s="47">
        <f t="shared" si="189"/>
        <v>0</v>
      </c>
      <c r="N1196" s="57"/>
      <c r="O1196" s="38">
        <v>237</v>
      </c>
      <c r="P1196" s="58">
        <f t="shared" si="193"/>
        <v>474452</v>
      </c>
      <c r="Q1196" s="47">
        <f t="shared" si="194"/>
        <v>0</v>
      </c>
      <c r="R1196" s="47">
        <f>IF(S1195&lt;1,0,-'New Lease Yearly'!$K$4/'New Lease Yearly'!$L$4)</f>
        <v>0</v>
      </c>
      <c r="S1196" s="47">
        <f t="shared" si="190"/>
        <v>0</v>
      </c>
      <c r="AE1196"/>
      <c r="AF1196" s="6"/>
    </row>
    <row r="1197" spans="1:32" x14ac:dyDescent="0.25">
      <c r="A1197" s="53">
        <f t="shared" si="191"/>
        <v>1181</v>
      </c>
      <c r="B1197" s="29">
        <f t="shared" si="185"/>
        <v>0</v>
      </c>
      <c r="C1197" s="9" t="str">
        <f>IF(D1197=0,"-",IF('New Lease Yearly'!$H$4="Yearly",EDATE(C1196,12),IF('New Lease Yearly'!$H$4="Quarterly",EDATE(C1196,3),EDATE(C1196,1))))</f>
        <v>-</v>
      </c>
      <c r="D1197" s="54">
        <f>IF(A1197&gt;'New Lease Yearly'!$E$4,0,'New Lease Yearly'!$G$4)*((1+$M$4)^(((((IF($H$4="Yearly",ROUNDDOWN(IF(A1197-($N$4)&lt;0,0,((A1197-($N$4)/(($N$4))))/($N$4)),0),IF($H$4="Monthly",ROUNDDOWN(IF(A1197-($N$4*12)&lt;0,0,((A1197-(12*$N$4)/((12*$N$4))))/($N$4*12)),0),ROUNDDOWN(IF(A1197-($N$4*4)&lt;0,0,((A1197-(4*$N$4)/((4*$N$4))))/($N$4*4)),0)))))))))+(IF(A1197=$E$4,$J$4,0))</f>
        <v>0</v>
      </c>
      <c r="E1197" s="49">
        <f>IF(D1197=0,0,1/((1+IF('New Lease Yearly'!$H$4="Yearly",'New Lease Yearly'!$D$4,IF('New Lease Yearly'!$H$4="Quarterly",'New Lease Yearly'!$D$4/4,'New Lease Yearly'!$D$4/12)))^IF($E$17=1,A1196,A1197)))</f>
        <v>0</v>
      </c>
      <c r="F1197" s="55">
        <f t="shared" si="186"/>
        <v>0</v>
      </c>
      <c r="G1197" s="56"/>
      <c r="H1197" s="38">
        <f t="shared" si="192"/>
        <v>1181</v>
      </c>
      <c r="I1197" s="9" t="str">
        <f t="shared" si="187"/>
        <v>-</v>
      </c>
      <c r="J1197" s="47">
        <f>IF(H1197&gt;'New Lease Yearly'!$E$4,0,M1196)</f>
        <v>0</v>
      </c>
      <c r="K1197" s="47">
        <f>IF(IF('New Lease Yearly'!$H$4="Yearly",J1197*'New Lease Yearly'!$D$4,IF('New Lease Yearly'!$H$4="Quarterly",J1197*('New Lease Yearly'!$D$4/4),J1197*'New Lease Yearly'!$D$4/12))&gt;0,IF('New Lease Yearly'!$H$4="Yearly",J1197*'New Lease Yearly'!$D$4,IF('New Lease Yearly'!$H$4="Quarterly",J1197*('New Lease Yearly'!$D$4/4),J1197*'New Lease Yearly'!$D$4/12)),-L1197-J1197)</f>
        <v>0</v>
      </c>
      <c r="L1197" s="47">
        <f t="shared" si="188"/>
        <v>0</v>
      </c>
      <c r="M1197" s="47">
        <f t="shared" si="189"/>
        <v>0</v>
      </c>
      <c r="N1197" s="57"/>
      <c r="O1197" s="38">
        <v>237</v>
      </c>
      <c r="P1197" s="58">
        <f t="shared" si="193"/>
        <v>474817</v>
      </c>
      <c r="Q1197" s="47">
        <f t="shared" si="194"/>
        <v>0</v>
      </c>
      <c r="R1197" s="47">
        <f>IF(S1196&lt;1,0,-'New Lease Yearly'!$K$4/'New Lease Yearly'!$L$4)</f>
        <v>0</v>
      </c>
      <c r="S1197" s="47">
        <f t="shared" si="190"/>
        <v>0</v>
      </c>
      <c r="AE1197"/>
      <c r="AF1197" s="6"/>
    </row>
    <row r="1198" spans="1:32" x14ac:dyDescent="0.25">
      <c r="A1198" s="53">
        <f t="shared" si="191"/>
        <v>1182</v>
      </c>
      <c r="B1198" s="29">
        <f t="shared" si="185"/>
        <v>0</v>
      </c>
      <c r="C1198" s="9" t="str">
        <f>IF(D1198=0,"-",IF('New Lease Yearly'!$H$4="Yearly",EDATE(C1197,12),IF('New Lease Yearly'!$H$4="Quarterly",EDATE(C1197,3),EDATE(C1197,1))))</f>
        <v>-</v>
      </c>
      <c r="D1198" s="54">
        <f>IF(A1198&gt;'New Lease Yearly'!$E$4,0,'New Lease Yearly'!$G$4)*((1+$M$4)^(((((IF($H$4="Yearly",ROUNDDOWN(IF(A1198-($N$4)&lt;0,0,((A1198-($N$4)/(($N$4))))/($N$4)),0),IF($H$4="Monthly",ROUNDDOWN(IF(A1198-($N$4*12)&lt;0,0,((A1198-(12*$N$4)/((12*$N$4))))/($N$4*12)),0),ROUNDDOWN(IF(A1198-($N$4*4)&lt;0,0,((A1198-(4*$N$4)/((4*$N$4))))/($N$4*4)),0)))))))))+(IF(A1198=$E$4,$J$4,0))</f>
        <v>0</v>
      </c>
      <c r="E1198" s="49">
        <f>IF(D1198=0,0,1/((1+IF('New Lease Yearly'!$H$4="Yearly",'New Lease Yearly'!$D$4,IF('New Lease Yearly'!$H$4="Quarterly",'New Lease Yearly'!$D$4/4,'New Lease Yearly'!$D$4/12)))^IF($E$17=1,A1197,A1198)))</f>
        <v>0</v>
      </c>
      <c r="F1198" s="55">
        <f t="shared" si="186"/>
        <v>0</v>
      </c>
      <c r="G1198" s="56"/>
      <c r="H1198" s="38">
        <f t="shared" si="192"/>
        <v>1182</v>
      </c>
      <c r="I1198" s="9" t="str">
        <f t="shared" si="187"/>
        <v>-</v>
      </c>
      <c r="J1198" s="47">
        <f>IF(H1198&gt;'New Lease Yearly'!$E$4,0,M1197)</f>
        <v>0</v>
      </c>
      <c r="K1198" s="47">
        <f>IF(IF('New Lease Yearly'!$H$4="Yearly",J1198*'New Lease Yearly'!$D$4,IF('New Lease Yearly'!$H$4="Quarterly",J1198*('New Lease Yearly'!$D$4/4),J1198*'New Lease Yearly'!$D$4/12))&gt;0,IF('New Lease Yearly'!$H$4="Yearly",J1198*'New Lease Yearly'!$D$4,IF('New Lease Yearly'!$H$4="Quarterly",J1198*('New Lease Yearly'!$D$4/4),J1198*'New Lease Yearly'!$D$4/12)),-L1198-J1198)</f>
        <v>0</v>
      </c>
      <c r="L1198" s="47">
        <f t="shared" si="188"/>
        <v>0</v>
      </c>
      <c r="M1198" s="47">
        <f t="shared" si="189"/>
        <v>0</v>
      </c>
      <c r="N1198" s="57"/>
      <c r="O1198" s="38">
        <v>237</v>
      </c>
      <c r="P1198" s="58">
        <f t="shared" si="193"/>
        <v>475183</v>
      </c>
      <c r="Q1198" s="47">
        <f t="shared" si="194"/>
        <v>0</v>
      </c>
      <c r="R1198" s="47">
        <f>IF(S1197&lt;1,0,-'New Lease Yearly'!$K$4/'New Lease Yearly'!$L$4)</f>
        <v>0</v>
      </c>
      <c r="S1198" s="47">
        <f t="shared" si="190"/>
        <v>0</v>
      </c>
      <c r="AE1198"/>
      <c r="AF1198" s="6"/>
    </row>
    <row r="1199" spans="1:32" x14ac:dyDescent="0.25">
      <c r="A1199" s="53">
        <f t="shared" si="191"/>
        <v>1183</v>
      </c>
      <c r="B1199" s="29">
        <f t="shared" si="185"/>
        <v>0</v>
      </c>
      <c r="C1199" s="9" t="str">
        <f>IF(D1199=0,"-",IF('New Lease Yearly'!$H$4="Yearly",EDATE(C1198,12),IF('New Lease Yearly'!$H$4="Quarterly",EDATE(C1198,3),EDATE(C1198,1))))</f>
        <v>-</v>
      </c>
      <c r="D1199" s="54">
        <f>IF(A1199&gt;'New Lease Yearly'!$E$4,0,'New Lease Yearly'!$G$4)*((1+$M$4)^(((((IF($H$4="Yearly",ROUNDDOWN(IF(A1199-($N$4)&lt;0,0,((A1199-($N$4)/(($N$4))))/($N$4)),0),IF($H$4="Monthly",ROUNDDOWN(IF(A1199-($N$4*12)&lt;0,0,((A1199-(12*$N$4)/((12*$N$4))))/($N$4*12)),0),ROUNDDOWN(IF(A1199-($N$4*4)&lt;0,0,((A1199-(4*$N$4)/((4*$N$4))))/($N$4*4)),0)))))))))+(IF(A1199=$E$4,$J$4,0))</f>
        <v>0</v>
      </c>
      <c r="E1199" s="49">
        <f>IF(D1199=0,0,1/((1+IF('New Lease Yearly'!$H$4="Yearly",'New Lease Yearly'!$D$4,IF('New Lease Yearly'!$H$4="Quarterly",'New Lease Yearly'!$D$4/4,'New Lease Yearly'!$D$4/12)))^IF($E$17=1,A1198,A1199)))</f>
        <v>0</v>
      </c>
      <c r="F1199" s="55">
        <f t="shared" si="186"/>
        <v>0</v>
      </c>
      <c r="G1199" s="56"/>
      <c r="H1199" s="38">
        <f t="shared" si="192"/>
        <v>1183</v>
      </c>
      <c r="I1199" s="9" t="str">
        <f t="shared" si="187"/>
        <v>-</v>
      </c>
      <c r="J1199" s="47">
        <f>IF(H1199&gt;'New Lease Yearly'!$E$4,0,M1198)</f>
        <v>0</v>
      </c>
      <c r="K1199" s="47">
        <f>IF(IF('New Lease Yearly'!$H$4="Yearly",J1199*'New Lease Yearly'!$D$4,IF('New Lease Yearly'!$H$4="Quarterly",J1199*('New Lease Yearly'!$D$4/4),J1199*'New Lease Yearly'!$D$4/12))&gt;0,IF('New Lease Yearly'!$H$4="Yearly",J1199*'New Lease Yearly'!$D$4,IF('New Lease Yearly'!$H$4="Quarterly",J1199*('New Lease Yearly'!$D$4/4),J1199*'New Lease Yearly'!$D$4/12)),-L1199-J1199)</f>
        <v>0</v>
      </c>
      <c r="L1199" s="47">
        <f t="shared" si="188"/>
        <v>0</v>
      </c>
      <c r="M1199" s="47">
        <f t="shared" si="189"/>
        <v>0</v>
      </c>
      <c r="N1199" s="57"/>
      <c r="O1199" s="38">
        <v>237</v>
      </c>
      <c r="P1199" s="58">
        <f t="shared" si="193"/>
        <v>475548</v>
      </c>
      <c r="Q1199" s="47">
        <f t="shared" si="194"/>
        <v>0</v>
      </c>
      <c r="R1199" s="47">
        <f>IF(S1198&lt;1,0,-'New Lease Yearly'!$K$4/'New Lease Yearly'!$L$4)</f>
        <v>0</v>
      </c>
      <c r="S1199" s="47">
        <f t="shared" si="190"/>
        <v>0</v>
      </c>
      <c r="AE1199"/>
      <c r="AF1199" s="6"/>
    </row>
    <row r="1200" spans="1:32" x14ac:dyDescent="0.25">
      <c r="A1200" s="53">
        <f t="shared" si="191"/>
        <v>1184</v>
      </c>
      <c r="B1200" s="29">
        <f t="shared" si="185"/>
        <v>0</v>
      </c>
      <c r="C1200" s="9" t="str">
        <f>IF(D1200=0,"-",IF('New Lease Yearly'!$H$4="Yearly",EDATE(C1199,12),IF('New Lease Yearly'!$H$4="Quarterly",EDATE(C1199,3),EDATE(C1199,1))))</f>
        <v>-</v>
      </c>
      <c r="D1200" s="54">
        <f>IF(A1200&gt;'New Lease Yearly'!$E$4,0,'New Lease Yearly'!$G$4)*((1+$M$4)^(((((IF($H$4="Yearly",ROUNDDOWN(IF(A1200-($N$4)&lt;0,0,((A1200-($N$4)/(($N$4))))/($N$4)),0),IF($H$4="Monthly",ROUNDDOWN(IF(A1200-($N$4*12)&lt;0,0,((A1200-(12*$N$4)/((12*$N$4))))/($N$4*12)),0),ROUNDDOWN(IF(A1200-($N$4*4)&lt;0,0,((A1200-(4*$N$4)/((4*$N$4))))/($N$4*4)),0)))))))))+(IF(A1200=$E$4,$J$4,0))</f>
        <v>0</v>
      </c>
      <c r="E1200" s="49">
        <f>IF(D1200=0,0,1/((1+IF('New Lease Yearly'!$H$4="Yearly",'New Lease Yearly'!$D$4,IF('New Lease Yearly'!$H$4="Quarterly",'New Lease Yearly'!$D$4/4,'New Lease Yearly'!$D$4/12)))^IF($E$17=1,A1199,A1200)))</f>
        <v>0</v>
      </c>
      <c r="F1200" s="55">
        <f t="shared" si="186"/>
        <v>0</v>
      </c>
      <c r="G1200" s="56"/>
      <c r="H1200" s="38">
        <f t="shared" si="192"/>
        <v>1184</v>
      </c>
      <c r="I1200" s="9" t="str">
        <f t="shared" si="187"/>
        <v>-</v>
      </c>
      <c r="J1200" s="47">
        <f>IF(H1200&gt;'New Lease Yearly'!$E$4,0,M1199)</f>
        <v>0</v>
      </c>
      <c r="K1200" s="47">
        <f>IF(IF('New Lease Yearly'!$H$4="Yearly",J1200*'New Lease Yearly'!$D$4,IF('New Lease Yearly'!$H$4="Quarterly",J1200*('New Lease Yearly'!$D$4/4),J1200*'New Lease Yearly'!$D$4/12))&gt;0,IF('New Lease Yearly'!$H$4="Yearly",J1200*'New Lease Yearly'!$D$4,IF('New Lease Yearly'!$H$4="Quarterly",J1200*('New Lease Yearly'!$D$4/4),J1200*'New Lease Yearly'!$D$4/12)),-L1200-J1200)</f>
        <v>0</v>
      </c>
      <c r="L1200" s="47">
        <f t="shared" si="188"/>
        <v>0</v>
      </c>
      <c r="M1200" s="47">
        <f t="shared" si="189"/>
        <v>0</v>
      </c>
      <c r="N1200" s="57"/>
      <c r="O1200" s="38">
        <v>237</v>
      </c>
      <c r="P1200" s="58">
        <f t="shared" si="193"/>
        <v>475913</v>
      </c>
      <c r="Q1200" s="47">
        <f t="shared" si="194"/>
        <v>0</v>
      </c>
      <c r="R1200" s="47">
        <f>IF(S1199&lt;1,0,-'New Lease Yearly'!$K$4/'New Lease Yearly'!$L$4)</f>
        <v>0</v>
      </c>
      <c r="S1200" s="47">
        <f t="shared" si="190"/>
        <v>0</v>
      </c>
      <c r="AE1200"/>
      <c r="AF1200" s="6"/>
    </row>
    <row r="1201" spans="1:32" x14ac:dyDescent="0.25">
      <c r="A1201" s="53">
        <f t="shared" si="191"/>
        <v>1185</v>
      </c>
      <c r="B1201" s="29">
        <f t="shared" si="185"/>
        <v>0</v>
      </c>
      <c r="C1201" s="9" t="str">
        <f>IF(D1201=0,"-",IF('New Lease Yearly'!$H$4="Yearly",EDATE(C1200,12),IF('New Lease Yearly'!$H$4="Quarterly",EDATE(C1200,3),EDATE(C1200,1))))</f>
        <v>-</v>
      </c>
      <c r="D1201" s="54">
        <f>IF(A1201&gt;'New Lease Yearly'!$E$4,0,'New Lease Yearly'!$G$4)*((1+$M$4)^(((((IF($H$4="Yearly",ROUNDDOWN(IF(A1201-($N$4)&lt;0,0,((A1201-($N$4)/(($N$4))))/($N$4)),0),IF($H$4="Monthly",ROUNDDOWN(IF(A1201-($N$4*12)&lt;0,0,((A1201-(12*$N$4)/((12*$N$4))))/($N$4*12)),0),ROUNDDOWN(IF(A1201-($N$4*4)&lt;0,0,((A1201-(4*$N$4)/((4*$N$4))))/($N$4*4)),0)))))))))+(IF(A1201=$E$4,$J$4,0))</f>
        <v>0</v>
      </c>
      <c r="E1201" s="49">
        <f>IF(D1201=0,0,1/((1+IF('New Lease Yearly'!$H$4="Yearly",'New Lease Yearly'!$D$4,IF('New Lease Yearly'!$H$4="Quarterly",'New Lease Yearly'!$D$4/4,'New Lease Yearly'!$D$4/12)))^IF($E$17=1,A1200,A1201)))</f>
        <v>0</v>
      </c>
      <c r="F1201" s="55">
        <f t="shared" si="186"/>
        <v>0</v>
      </c>
      <c r="G1201" s="56"/>
      <c r="H1201" s="38">
        <f t="shared" si="192"/>
        <v>1185</v>
      </c>
      <c r="I1201" s="9" t="str">
        <f t="shared" si="187"/>
        <v>-</v>
      </c>
      <c r="J1201" s="47">
        <f>IF(H1201&gt;'New Lease Yearly'!$E$4,0,M1200)</f>
        <v>0</v>
      </c>
      <c r="K1201" s="47">
        <f>IF(IF('New Lease Yearly'!$H$4="Yearly",J1201*'New Lease Yearly'!$D$4,IF('New Lease Yearly'!$H$4="Quarterly",J1201*('New Lease Yearly'!$D$4/4),J1201*'New Lease Yearly'!$D$4/12))&gt;0,IF('New Lease Yearly'!$H$4="Yearly",J1201*'New Lease Yearly'!$D$4,IF('New Lease Yearly'!$H$4="Quarterly",J1201*('New Lease Yearly'!$D$4/4),J1201*'New Lease Yearly'!$D$4/12)),-L1201-J1201)</f>
        <v>0</v>
      </c>
      <c r="L1201" s="47">
        <f t="shared" si="188"/>
        <v>0</v>
      </c>
      <c r="M1201" s="47">
        <f t="shared" si="189"/>
        <v>0</v>
      </c>
      <c r="N1201" s="57"/>
      <c r="O1201" s="38">
        <v>237</v>
      </c>
      <c r="P1201" s="58">
        <f t="shared" si="193"/>
        <v>476278</v>
      </c>
      <c r="Q1201" s="47">
        <f t="shared" si="194"/>
        <v>0</v>
      </c>
      <c r="R1201" s="47">
        <f>IF(S1200&lt;1,0,-'New Lease Yearly'!$K$4/'New Lease Yearly'!$L$4)</f>
        <v>0</v>
      </c>
      <c r="S1201" s="47">
        <f t="shared" si="190"/>
        <v>0</v>
      </c>
      <c r="AE1201"/>
      <c r="AF1201" s="6"/>
    </row>
    <row r="1202" spans="1:32" x14ac:dyDescent="0.25">
      <c r="A1202" s="53">
        <f t="shared" si="191"/>
        <v>1186</v>
      </c>
      <c r="B1202" s="29">
        <f t="shared" si="185"/>
        <v>0</v>
      </c>
      <c r="C1202" s="9" t="str">
        <f>IF(D1202=0,"-",IF('New Lease Yearly'!$H$4="Yearly",EDATE(C1201,12),IF('New Lease Yearly'!$H$4="Quarterly",EDATE(C1201,3),EDATE(C1201,1))))</f>
        <v>-</v>
      </c>
      <c r="D1202" s="54">
        <f>IF(A1202&gt;'New Lease Yearly'!$E$4,0,'New Lease Yearly'!$G$4)*((1+$M$4)^(((((IF($H$4="Yearly",ROUNDDOWN(IF(A1202-($N$4)&lt;0,0,((A1202-($N$4)/(($N$4))))/($N$4)),0),IF($H$4="Monthly",ROUNDDOWN(IF(A1202-($N$4*12)&lt;0,0,((A1202-(12*$N$4)/((12*$N$4))))/($N$4*12)),0),ROUNDDOWN(IF(A1202-($N$4*4)&lt;0,0,((A1202-(4*$N$4)/((4*$N$4))))/($N$4*4)),0)))))))))+(IF(A1202=$E$4,$J$4,0))</f>
        <v>0</v>
      </c>
      <c r="E1202" s="49">
        <f>IF(D1202=0,0,1/((1+IF('New Lease Yearly'!$H$4="Yearly",'New Lease Yearly'!$D$4,IF('New Lease Yearly'!$H$4="Quarterly",'New Lease Yearly'!$D$4/4,'New Lease Yearly'!$D$4/12)))^IF($E$17=1,A1201,A1202)))</f>
        <v>0</v>
      </c>
      <c r="F1202" s="55">
        <f t="shared" si="186"/>
        <v>0</v>
      </c>
      <c r="G1202" s="56"/>
      <c r="H1202" s="38">
        <f t="shared" si="192"/>
        <v>1186</v>
      </c>
      <c r="I1202" s="9" t="str">
        <f t="shared" si="187"/>
        <v>-</v>
      </c>
      <c r="J1202" s="47">
        <f>IF(H1202&gt;'New Lease Yearly'!$E$4,0,M1201)</f>
        <v>0</v>
      </c>
      <c r="K1202" s="47">
        <f>IF(IF('New Lease Yearly'!$H$4="Yearly",J1202*'New Lease Yearly'!$D$4,IF('New Lease Yearly'!$H$4="Quarterly",J1202*('New Lease Yearly'!$D$4/4),J1202*'New Lease Yearly'!$D$4/12))&gt;0,IF('New Lease Yearly'!$H$4="Yearly",J1202*'New Lease Yearly'!$D$4,IF('New Lease Yearly'!$H$4="Quarterly",J1202*('New Lease Yearly'!$D$4/4),J1202*'New Lease Yearly'!$D$4/12)),-L1202-J1202)</f>
        <v>0</v>
      </c>
      <c r="L1202" s="47">
        <f t="shared" si="188"/>
        <v>0</v>
      </c>
      <c r="M1202" s="47">
        <f t="shared" si="189"/>
        <v>0</v>
      </c>
      <c r="N1202" s="57"/>
      <c r="O1202" s="38">
        <v>237</v>
      </c>
      <c r="P1202" s="58">
        <f t="shared" si="193"/>
        <v>476644</v>
      </c>
      <c r="Q1202" s="47">
        <f t="shared" si="194"/>
        <v>0</v>
      </c>
      <c r="R1202" s="47">
        <f>IF(S1201&lt;1,0,-'New Lease Yearly'!$K$4/'New Lease Yearly'!$L$4)</f>
        <v>0</v>
      </c>
      <c r="S1202" s="47">
        <f t="shared" si="190"/>
        <v>0</v>
      </c>
      <c r="AE1202"/>
      <c r="AF1202" s="6"/>
    </row>
    <row r="1203" spans="1:32" x14ac:dyDescent="0.25">
      <c r="A1203" s="53">
        <f t="shared" si="191"/>
        <v>1187</v>
      </c>
      <c r="B1203" s="29">
        <f t="shared" si="185"/>
        <v>0</v>
      </c>
      <c r="C1203" s="9" t="str">
        <f>IF(D1203=0,"-",IF('New Lease Yearly'!$H$4="Yearly",EDATE(C1202,12),IF('New Lease Yearly'!$H$4="Quarterly",EDATE(C1202,3),EDATE(C1202,1))))</f>
        <v>-</v>
      </c>
      <c r="D1203" s="54">
        <f>IF(A1203&gt;'New Lease Yearly'!$E$4,0,'New Lease Yearly'!$G$4)*((1+$M$4)^(((((IF($H$4="Yearly",ROUNDDOWN(IF(A1203-($N$4)&lt;0,0,((A1203-($N$4)/(($N$4))))/($N$4)),0),IF($H$4="Monthly",ROUNDDOWN(IF(A1203-($N$4*12)&lt;0,0,((A1203-(12*$N$4)/((12*$N$4))))/($N$4*12)),0),ROUNDDOWN(IF(A1203-($N$4*4)&lt;0,0,((A1203-(4*$N$4)/((4*$N$4))))/($N$4*4)),0)))))))))+(IF(A1203=$E$4,$J$4,0))</f>
        <v>0</v>
      </c>
      <c r="E1203" s="49">
        <f>IF(D1203=0,0,1/((1+IF('New Lease Yearly'!$H$4="Yearly",'New Lease Yearly'!$D$4,IF('New Lease Yearly'!$H$4="Quarterly",'New Lease Yearly'!$D$4/4,'New Lease Yearly'!$D$4/12)))^IF($E$17=1,A1202,A1203)))</f>
        <v>0</v>
      </c>
      <c r="F1203" s="55">
        <f t="shared" si="186"/>
        <v>0</v>
      </c>
      <c r="G1203" s="56"/>
      <c r="H1203" s="38">
        <f t="shared" si="192"/>
        <v>1187</v>
      </c>
      <c r="I1203" s="9" t="str">
        <f t="shared" si="187"/>
        <v>-</v>
      </c>
      <c r="J1203" s="47">
        <f>IF(H1203&gt;'New Lease Yearly'!$E$4,0,M1202)</f>
        <v>0</v>
      </c>
      <c r="K1203" s="47">
        <f>IF(IF('New Lease Yearly'!$H$4="Yearly",J1203*'New Lease Yearly'!$D$4,IF('New Lease Yearly'!$H$4="Quarterly",J1203*('New Lease Yearly'!$D$4/4),J1203*'New Lease Yearly'!$D$4/12))&gt;0,IF('New Lease Yearly'!$H$4="Yearly",J1203*'New Lease Yearly'!$D$4,IF('New Lease Yearly'!$H$4="Quarterly",J1203*('New Lease Yearly'!$D$4/4),J1203*'New Lease Yearly'!$D$4/12)),-L1203-J1203)</f>
        <v>0</v>
      </c>
      <c r="L1203" s="47">
        <f t="shared" si="188"/>
        <v>0</v>
      </c>
      <c r="M1203" s="47">
        <f t="shared" si="189"/>
        <v>0</v>
      </c>
      <c r="N1203" s="57"/>
      <c r="O1203" s="38">
        <v>237</v>
      </c>
      <c r="P1203" s="58">
        <f t="shared" si="193"/>
        <v>477009</v>
      </c>
      <c r="Q1203" s="47">
        <f t="shared" si="194"/>
        <v>0</v>
      </c>
      <c r="R1203" s="47">
        <f>IF(S1202&lt;1,0,-'New Lease Yearly'!$K$4/'New Lease Yearly'!$L$4)</f>
        <v>0</v>
      </c>
      <c r="S1203" s="47">
        <f t="shared" si="190"/>
        <v>0</v>
      </c>
      <c r="AE1203"/>
      <c r="AF1203" s="6"/>
    </row>
    <row r="1204" spans="1:32" x14ac:dyDescent="0.25">
      <c r="A1204" s="53">
        <f t="shared" si="191"/>
        <v>1188</v>
      </c>
      <c r="B1204" s="29">
        <f t="shared" si="185"/>
        <v>0</v>
      </c>
      <c r="C1204" s="9" t="str">
        <f>IF(D1204=0,"-",IF('New Lease Yearly'!$H$4="Yearly",EDATE(C1203,12),IF('New Lease Yearly'!$H$4="Quarterly",EDATE(C1203,3),EDATE(C1203,1))))</f>
        <v>-</v>
      </c>
      <c r="D1204" s="54">
        <f>IF(A1204&gt;'New Lease Yearly'!$E$4,0,'New Lease Yearly'!$G$4)*((1+$M$4)^(((((IF($H$4="Yearly",ROUNDDOWN(IF(A1204-($N$4)&lt;0,0,((A1204-($N$4)/(($N$4))))/($N$4)),0),IF($H$4="Monthly",ROUNDDOWN(IF(A1204-($N$4*12)&lt;0,0,((A1204-(12*$N$4)/((12*$N$4))))/($N$4*12)),0),ROUNDDOWN(IF(A1204-($N$4*4)&lt;0,0,((A1204-(4*$N$4)/((4*$N$4))))/($N$4*4)),0)))))))))+(IF(A1204=$E$4,$J$4,0))</f>
        <v>0</v>
      </c>
      <c r="E1204" s="49">
        <f>IF(D1204=0,0,1/((1+IF('New Lease Yearly'!$H$4="Yearly",'New Lease Yearly'!$D$4,IF('New Lease Yearly'!$H$4="Quarterly",'New Lease Yearly'!$D$4/4,'New Lease Yearly'!$D$4/12)))^IF($E$17=1,A1203,A1204)))</f>
        <v>0</v>
      </c>
      <c r="F1204" s="55">
        <f t="shared" si="186"/>
        <v>0</v>
      </c>
      <c r="G1204" s="56"/>
      <c r="H1204" s="38">
        <f t="shared" si="192"/>
        <v>1188</v>
      </c>
      <c r="I1204" s="9" t="str">
        <f t="shared" si="187"/>
        <v>-</v>
      </c>
      <c r="J1204" s="47">
        <f>IF(H1204&gt;'New Lease Yearly'!$E$4,0,M1203)</f>
        <v>0</v>
      </c>
      <c r="K1204" s="47">
        <f>IF(IF('New Lease Yearly'!$H$4="Yearly",J1204*'New Lease Yearly'!$D$4,IF('New Lease Yearly'!$H$4="Quarterly",J1204*('New Lease Yearly'!$D$4/4),J1204*'New Lease Yearly'!$D$4/12))&gt;0,IF('New Lease Yearly'!$H$4="Yearly",J1204*'New Lease Yearly'!$D$4,IF('New Lease Yearly'!$H$4="Quarterly",J1204*('New Lease Yearly'!$D$4/4),J1204*'New Lease Yearly'!$D$4/12)),-L1204-J1204)</f>
        <v>0</v>
      </c>
      <c r="L1204" s="47">
        <f t="shared" si="188"/>
        <v>0</v>
      </c>
      <c r="M1204" s="47">
        <f t="shared" si="189"/>
        <v>0</v>
      </c>
      <c r="N1204" s="57"/>
      <c r="O1204" s="38">
        <v>237</v>
      </c>
      <c r="P1204" s="58">
        <f t="shared" si="193"/>
        <v>477374</v>
      </c>
      <c r="Q1204" s="47">
        <f t="shared" si="194"/>
        <v>0</v>
      </c>
      <c r="R1204" s="47">
        <f>IF(S1203&lt;1,0,-'New Lease Yearly'!$K$4/'New Lease Yearly'!$L$4)</f>
        <v>0</v>
      </c>
      <c r="S1204" s="47">
        <f t="shared" si="190"/>
        <v>0</v>
      </c>
      <c r="AE1204"/>
      <c r="AF1204" s="6"/>
    </row>
    <row r="1205" spans="1:32" x14ac:dyDescent="0.25">
      <c r="A1205" s="53">
        <f t="shared" si="191"/>
        <v>1189</v>
      </c>
      <c r="B1205" s="29">
        <f t="shared" si="185"/>
        <v>0</v>
      </c>
      <c r="C1205" s="9" t="str">
        <f>IF(D1205=0,"-",IF('New Lease Yearly'!$H$4="Yearly",EDATE(C1204,12),IF('New Lease Yearly'!$H$4="Quarterly",EDATE(C1204,3),EDATE(C1204,1))))</f>
        <v>-</v>
      </c>
      <c r="D1205" s="54">
        <f>IF(A1205&gt;'New Lease Yearly'!$E$4,0,'New Lease Yearly'!$G$4)*((1+$M$4)^(((((IF($H$4="Yearly",ROUNDDOWN(IF(A1205-($N$4)&lt;0,0,((A1205-($N$4)/(($N$4))))/($N$4)),0),IF($H$4="Monthly",ROUNDDOWN(IF(A1205-($N$4*12)&lt;0,0,((A1205-(12*$N$4)/((12*$N$4))))/($N$4*12)),0),ROUNDDOWN(IF(A1205-($N$4*4)&lt;0,0,((A1205-(4*$N$4)/((4*$N$4))))/($N$4*4)),0)))))))))+(IF(A1205=$E$4,$J$4,0))</f>
        <v>0</v>
      </c>
      <c r="E1205" s="49">
        <f>IF(D1205=0,0,1/((1+IF('New Lease Yearly'!$H$4="Yearly",'New Lease Yearly'!$D$4,IF('New Lease Yearly'!$H$4="Quarterly",'New Lease Yearly'!$D$4/4,'New Lease Yearly'!$D$4/12)))^IF($E$17=1,A1204,A1205)))</f>
        <v>0</v>
      </c>
      <c r="F1205" s="55">
        <f t="shared" si="186"/>
        <v>0</v>
      </c>
      <c r="G1205" s="56"/>
      <c r="H1205" s="38">
        <f t="shared" si="192"/>
        <v>1189</v>
      </c>
      <c r="I1205" s="9" t="str">
        <f t="shared" si="187"/>
        <v>-</v>
      </c>
      <c r="J1205" s="47">
        <f>IF(H1205&gt;'New Lease Yearly'!$E$4,0,M1204)</f>
        <v>0</v>
      </c>
      <c r="K1205" s="47">
        <f>IF(IF('New Lease Yearly'!$H$4="Yearly",J1205*'New Lease Yearly'!$D$4,IF('New Lease Yearly'!$H$4="Quarterly",J1205*('New Lease Yearly'!$D$4/4),J1205*'New Lease Yearly'!$D$4/12))&gt;0,IF('New Lease Yearly'!$H$4="Yearly",J1205*'New Lease Yearly'!$D$4,IF('New Lease Yearly'!$H$4="Quarterly",J1205*('New Lease Yearly'!$D$4/4),J1205*'New Lease Yearly'!$D$4/12)),-L1205-J1205)</f>
        <v>0</v>
      </c>
      <c r="L1205" s="47">
        <f t="shared" si="188"/>
        <v>0</v>
      </c>
      <c r="M1205" s="47">
        <f t="shared" si="189"/>
        <v>0</v>
      </c>
      <c r="N1205" s="57"/>
      <c r="O1205" s="38">
        <v>237</v>
      </c>
      <c r="P1205" s="58">
        <f t="shared" si="193"/>
        <v>477739</v>
      </c>
      <c r="Q1205" s="47">
        <f t="shared" si="194"/>
        <v>0</v>
      </c>
      <c r="R1205" s="47">
        <f>IF(S1204&lt;1,0,-'New Lease Yearly'!$K$4/'New Lease Yearly'!$L$4)</f>
        <v>0</v>
      </c>
      <c r="S1205" s="47">
        <f t="shared" si="190"/>
        <v>0</v>
      </c>
      <c r="AE1205"/>
      <c r="AF1205" s="6"/>
    </row>
    <row r="1206" spans="1:32" x14ac:dyDescent="0.25">
      <c r="A1206" s="53">
        <f t="shared" si="191"/>
        <v>1190</v>
      </c>
      <c r="B1206" s="29">
        <f t="shared" si="185"/>
        <v>0</v>
      </c>
      <c r="C1206" s="9" t="str">
        <f>IF(D1206=0,"-",IF('New Lease Yearly'!$H$4="Yearly",EDATE(C1205,12),IF('New Lease Yearly'!$H$4="Quarterly",EDATE(C1205,3),EDATE(C1205,1))))</f>
        <v>-</v>
      </c>
      <c r="D1206" s="54">
        <f>IF(A1206&gt;'New Lease Yearly'!$E$4,0,'New Lease Yearly'!$G$4)*((1+$M$4)^(((((IF($H$4="Yearly",ROUNDDOWN(IF(A1206-($N$4)&lt;0,0,((A1206-($N$4)/(($N$4))))/($N$4)),0),IF($H$4="Monthly",ROUNDDOWN(IF(A1206-($N$4*12)&lt;0,0,((A1206-(12*$N$4)/((12*$N$4))))/($N$4*12)),0),ROUNDDOWN(IF(A1206-($N$4*4)&lt;0,0,((A1206-(4*$N$4)/((4*$N$4))))/($N$4*4)),0)))))))))+(IF(A1206=$E$4,$J$4,0))</f>
        <v>0</v>
      </c>
      <c r="E1206" s="49">
        <f>IF(D1206=0,0,1/((1+IF('New Lease Yearly'!$H$4="Yearly",'New Lease Yearly'!$D$4,IF('New Lease Yearly'!$H$4="Quarterly",'New Lease Yearly'!$D$4/4,'New Lease Yearly'!$D$4/12)))^IF($E$17=1,A1205,A1206)))</f>
        <v>0</v>
      </c>
      <c r="F1206" s="55">
        <f t="shared" si="186"/>
        <v>0</v>
      </c>
      <c r="G1206" s="56"/>
      <c r="H1206" s="38">
        <f t="shared" si="192"/>
        <v>1190</v>
      </c>
      <c r="I1206" s="9" t="str">
        <f t="shared" si="187"/>
        <v>-</v>
      </c>
      <c r="J1206" s="47">
        <f>IF(H1206&gt;'New Lease Yearly'!$E$4,0,M1205)</f>
        <v>0</v>
      </c>
      <c r="K1206" s="47">
        <f>IF(IF('New Lease Yearly'!$H$4="Yearly",J1206*'New Lease Yearly'!$D$4,IF('New Lease Yearly'!$H$4="Quarterly",J1206*('New Lease Yearly'!$D$4/4),J1206*'New Lease Yearly'!$D$4/12))&gt;0,IF('New Lease Yearly'!$H$4="Yearly",J1206*'New Lease Yearly'!$D$4,IF('New Lease Yearly'!$H$4="Quarterly",J1206*('New Lease Yearly'!$D$4/4),J1206*'New Lease Yearly'!$D$4/12)),-L1206-J1206)</f>
        <v>0</v>
      </c>
      <c r="L1206" s="47">
        <f t="shared" si="188"/>
        <v>0</v>
      </c>
      <c r="M1206" s="47">
        <f t="shared" si="189"/>
        <v>0</v>
      </c>
      <c r="N1206" s="57"/>
      <c r="O1206" s="38">
        <v>237</v>
      </c>
      <c r="P1206" s="58">
        <f t="shared" si="193"/>
        <v>478105</v>
      </c>
      <c r="Q1206" s="47">
        <f t="shared" si="194"/>
        <v>0</v>
      </c>
      <c r="R1206" s="47">
        <f>IF(S1205&lt;1,0,-'New Lease Yearly'!$K$4/'New Lease Yearly'!$L$4)</f>
        <v>0</v>
      </c>
      <c r="S1206" s="47">
        <f t="shared" si="190"/>
        <v>0</v>
      </c>
      <c r="AE1206"/>
      <c r="AF1206" s="6"/>
    </row>
    <row r="1207" spans="1:32" x14ac:dyDescent="0.25">
      <c r="A1207" s="53">
        <f t="shared" si="191"/>
        <v>1191</v>
      </c>
      <c r="B1207" s="29">
        <f t="shared" si="185"/>
        <v>0</v>
      </c>
      <c r="C1207" s="9" t="str">
        <f>IF(D1207=0,"-",IF('New Lease Yearly'!$H$4="Yearly",EDATE(C1206,12),IF('New Lease Yearly'!$H$4="Quarterly",EDATE(C1206,3),EDATE(C1206,1))))</f>
        <v>-</v>
      </c>
      <c r="D1207" s="54">
        <f>IF(A1207&gt;'New Lease Yearly'!$E$4,0,'New Lease Yearly'!$G$4)*((1+$M$4)^(((((IF($H$4="Yearly",ROUNDDOWN(IF(A1207-($N$4)&lt;0,0,((A1207-($N$4)/(($N$4))))/($N$4)),0),IF($H$4="Monthly",ROUNDDOWN(IF(A1207-($N$4*12)&lt;0,0,((A1207-(12*$N$4)/((12*$N$4))))/($N$4*12)),0),ROUNDDOWN(IF(A1207-($N$4*4)&lt;0,0,((A1207-(4*$N$4)/((4*$N$4))))/($N$4*4)),0)))))))))+(IF(A1207=$E$4,$J$4,0))</f>
        <v>0</v>
      </c>
      <c r="E1207" s="49">
        <f>IF(D1207=0,0,1/((1+IF('New Lease Yearly'!$H$4="Yearly",'New Lease Yearly'!$D$4,IF('New Lease Yearly'!$H$4="Quarterly",'New Lease Yearly'!$D$4/4,'New Lease Yearly'!$D$4/12)))^IF($E$17=1,A1206,A1207)))</f>
        <v>0</v>
      </c>
      <c r="F1207" s="55">
        <f t="shared" si="186"/>
        <v>0</v>
      </c>
      <c r="G1207" s="56"/>
      <c r="H1207" s="38">
        <f t="shared" si="192"/>
        <v>1191</v>
      </c>
      <c r="I1207" s="9" t="str">
        <f t="shared" si="187"/>
        <v>-</v>
      </c>
      <c r="J1207" s="47">
        <f>IF(H1207&gt;'New Lease Yearly'!$E$4,0,M1206)</f>
        <v>0</v>
      </c>
      <c r="K1207" s="47">
        <f>IF(IF('New Lease Yearly'!$H$4="Yearly",J1207*'New Lease Yearly'!$D$4,IF('New Lease Yearly'!$H$4="Quarterly",J1207*('New Lease Yearly'!$D$4/4),J1207*'New Lease Yearly'!$D$4/12))&gt;0,IF('New Lease Yearly'!$H$4="Yearly",J1207*'New Lease Yearly'!$D$4,IF('New Lease Yearly'!$H$4="Quarterly",J1207*('New Lease Yearly'!$D$4/4),J1207*'New Lease Yearly'!$D$4/12)),-L1207-J1207)</f>
        <v>0</v>
      </c>
      <c r="L1207" s="47">
        <f t="shared" si="188"/>
        <v>0</v>
      </c>
      <c r="M1207" s="47">
        <f t="shared" si="189"/>
        <v>0</v>
      </c>
      <c r="N1207" s="57"/>
      <c r="O1207" s="38">
        <v>237</v>
      </c>
      <c r="P1207" s="58">
        <f t="shared" si="193"/>
        <v>478470</v>
      </c>
      <c r="Q1207" s="47">
        <f t="shared" si="194"/>
        <v>0</v>
      </c>
      <c r="R1207" s="47">
        <f>IF(S1206&lt;1,0,-'New Lease Yearly'!$K$4/'New Lease Yearly'!$L$4)</f>
        <v>0</v>
      </c>
      <c r="S1207" s="47">
        <f t="shared" si="190"/>
        <v>0</v>
      </c>
      <c r="AE1207"/>
      <c r="AF1207" s="6"/>
    </row>
    <row r="1208" spans="1:32" x14ac:dyDescent="0.25">
      <c r="A1208" s="53">
        <f t="shared" si="191"/>
        <v>1192</v>
      </c>
      <c r="B1208" s="29">
        <f t="shared" si="185"/>
        <v>0</v>
      </c>
      <c r="C1208" s="9" t="str">
        <f>IF(D1208=0,"-",IF('New Lease Yearly'!$H$4="Yearly",EDATE(C1207,12),IF('New Lease Yearly'!$H$4="Quarterly",EDATE(C1207,3),EDATE(C1207,1))))</f>
        <v>-</v>
      </c>
      <c r="D1208" s="54">
        <f>IF(A1208&gt;'New Lease Yearly'!$E$4,0,'New Lease Yearly'!$G$4)*((1+$M$4)^(((((IF($H$4="Yearly",ROUNDDOWN(IF(A1208-($N$4)&lt;0,0,((A1208-($N$4)/(($N$4))))/($N$4)),0),IF($H$4="Monthly",ROUNDDOWN(IF(A1208-($N$4*12)&lt;0,0,((A1208-(12*$N$4)/((12*$N$4))))/($N$4*12)),0),ROUNDDOWN(IF(A1208-($N$4*4)&lt;0,0,((A1208-(4*$N$4)/((4*$N$4))))/($N$4*4)),0)))))))))+(IF(A1208=$E$4,$J$4,0))</f>
        <v>0</v>
      </c>
      <c r="E1208" s="49">
        <f>IF(D1208=0,0,1/((1+IF('New Lease Yearly'!$H$4="Yearly",'New Lease Yearly'!$D$4,IF('New Lease Yearly'!$H$4="Quarterly",'New Lease Yearly'!$D$4/4,'New Lease Yearly'!$D$4/12)))^IF($E$17=1,A1207,A1208)))</f>
        <v>0</v>
      </c>
      <c r="F1208" s="55">
        <f t="shared" si="186"/>
        <v>0</v>
      </c>
      <c r="G1208" s="56"/>
      <c r="H1208" s="38">
        <f t="shared" si="192"/>
        <v>1192</v>
      </c>
      <c r="I1208" s="9" t="str">
        <f t="shared" si="187"/>
        <v>-</v>
      </c>
      <c r="J1208" s="47">
        <f>IF(H1208&gt;'New Lease Yearly'!$E$4,0,M1207)</f>
        <v>0</v>
      </c>
      <c r="K1208" s="47">
        <f>IF(IF('New Lease Yearly'!$H$4="Yearly",J1208*'New Lease Yearly'!$D$4,IF('New Lease Yearly'!$H$4="Quarterly",J1208*('New Lease Yearly'!$D$4/4),J1208*'New Lease Yearly'!$D$4/12))&gt;0,IF('New Lease Yearly'!$H$4="Yearly",J1208*'New Lease Yearly'!$D$4,IF('New Lease Yearly'!$H$4="Quarterly",J1208*('New Lease Yearly'!$D$4/4),J1208*'New Lease Yearly'!$D$4/12)),-L1208-J1208)</f>
        <v>0</v>
      </c>
      <c r="L1208" s="47">
        <f t="shared" si="188"/>
        <v>0</v>
      </c>
      <c r="M1208" s="47">
        <f t="shared" si="189"/>
        <v>0</v>
      </c>
      <c r="N1208" s="57"/>
      <c r="O1208" s="38">
        <v>237</v>
      </c>
      <c r="P1208" s="58">
        <f t="shared" si="193"/>
        <v>478835</v>
      </c>
      <c r="Q1208" s="47">
        <f t="shared" si="194"/>
        <v>0</v>
      </c>
      <c r="R1208" s="47">
        <f>IF(S1207&lt;1,0,-'New Lease Yearly'!$K$4/'New Lease Yearly'!$L$4)</f>
        <v>0</v>
      </c>
      <c r="S1208" s="47">
        <f t="shared" si="190"/>
        <v>0</v>
      </c>
      <c r="AE1208"/>
      <c r="AF1208" s="6"/>
    </row>
    <row r="1209" spans="1:32" x14ac:dyDescent="0.25">
      <c r="A1209" s="53">
        <f t="shared" si="191"/>
        <v>1193</v>
      </c>
      <c r="B1209" s="29">
        <f t="shared" si="185"/>
        <v>0</v>
      </c>
      <c r="C1209" s="9" t="str">
        <f>IF(D1209=0,"-",IF('New Lease Yearly'!$H$4="Yearly",EDATE(C1208,12),IF('New Lease Yearly'!$H$4="Quarterly",EDATE(C1208,3),EDATE(C1208,1))))</f>
        <v>-</v>
      </c>
      <c r="D1209" s="54">
        <f>IF(A1209&gt;'New Lease Yearly'!$E$4,0,'New Lease Yearly'!$G$4)*((1+$M$4)^(((((IF($H$4="Yearly",ROUNDDOWN(IF(A1209-($N$4)&lt;0,0,((A1209-($N$4)/(($N$4))))/($N$4)),0),IF($H$4="Monthly",ROUNDDOWN(IF(A1209-($N$4*12)&lt;0,0,((A1209-(12*$N$4)/((12*$N$4))))/($N$4*12)),0),ROUNDDOWN(IF(A1209-($N$4*4)&lt;0,0,((A1209-(4*$N$4)/((4*$N$4))))/($N$4*4)),0)))))))))+(IF(A1209=$E$4,$J$4,0))</f>
        <v>0</v>
      </c>
      <c r="E1209" s="49">
        <f>IF(D1209=0,0,1/((1+IF('New Lease Yearly'!$H$4="Yearly",'New Lease Yearly'!$D$4,IF('New Lease Yearly'!$H$4="Quarterly",'New Lease Yearly'!$D$4/4,'New Lease Yearly'!$D$4/12)))^IF($E$17=1,A1208,A1209)))</f>
        <v>0</v>
      </c>
      <c r="F1209" s="55">
        <f t="shared" si="186"/>
        <v>0</v>
      </c>
      <c r="G1209" s="56"/>
      <c r="H1209" s="38">
        <f t="shared" si="192"/>
        <v>1193</v>
      </c>
      <c r="I1209" s="9" t="str">
        <f t="shared" si="187"/>
        <v>-</v>
      </c>
      <c r="J1209" s="47">
        <f>IF(H1209&gt;'New Lease Yearly'!$E$4,0,M1208)</f>
        <v>0</v>
      </c>
      <c r="K1209" s="47">
        <f>IF(IF('New Lease Yearly'!$H$4="Yearly",J1209*'New Lease Yearly'!$D$4,IF('New Lease Yearly'!$H$4="Quarterly",J1209*('New Lease Yearly'!$D$4/4),J1209*'New Lease Yearly'!$D$4/12))&gt;0,IF('New Lease Yearly'!$H$4="Yearly",J1209*'New Lease Yearly'!$D$4,IF('New Lease Yearly'!$H$4="Quarterly",J1209*('New Lease Yearly'!$D$4/4),J1209*'New Lease Yearly'!$D$4/12)),-L1209-J1209)</f>
        <v>0</v>
      </c>
      <c r="L1209" s="47">
        <f t="shared" si="188"/>
        <v>0</v>
      </c>
      <c r="M1209" s="47">
        <f t="shared" si="189"/>
        <v>0</v>
      </c>
      <c r="N1209" s="57"/>
      <c r="O1209" s="38">
        <v>237</v>
      </c>
      <c r="P1209" s="58">
        <f t="shared" si="193"/>
        <v>479200</v>
      </c>
      <c r="Q1209" s="47">
        <f t="shared" si="194"/>
        <v>0</v>
      </c>
      <c r="R1209" s="47">
        <f>IF(S1208&lt;1,0,-'New Lease Yearly'!$K$4/'New Lease Yearly'!$L$4)</f>
        <v>0</v>
      </c>
      <c r="S1209" s="47">
        <f t="shared" si="190"/>
        <v>0</v>
      </c>
      <c r="AE1209"/>
      <c r="AF1209" s="6"/>
    </row>
    <row r="1210" spans="1:32" x14ac:dyDescent="0.25">
      <c r="A1210" s="53">
        <f t="shared" si="191"/>
        <v>1194</v>
      </c>
      <c r="B1210" s="29">
        <f t="shared" si="185"/>
        <v>0</v>
      </c>
      <c r="C1210" s="9" t="str">
        <f>IF(D1210=0,"-",IF('New Lease Yearly'!$H$4="Yearly",EDATE(C1209,12),IF('New Lease Yearly'!$H$4="Quarterly",EDATE(C1209,3),EDATE(C1209,1))))</f>
        <v>-</v>
      </c>
      <c r="D1210" s="54">
        <f>IF(A1210&gt;'New Lease Yearly'!$E$4,0,'New Lease Yearly'!$G$4)*((1+$M$4)^(((((IF($H$4="Yearly",ROUNDDOWN(IF(A1210-($N$4)&lt;0,0,((A1210-($N$4)/(($N$4))))/($N$4)),0),IF($H$4="Monthly",ROUNDDOWN(IF(A1210-($N$4*12)&lt;0,0,((A1210-(12*$N$4)/((12*$N$4))))/($N$4*12)),0),ROUNDDOWN(IF(A1210-($N$4*4)&lt;0,0,((A1210-(4*$N$4)/((4*$N$4))))/($N$4*4)),0)))))))))+(IF(A1210=$E$4,$J$4,0))</f>
        <v>0</v>
      </c>
      <c r="E1210" s="49">
        <f>IF(D1210=0,0,1/((1+IF('New Lease Yearly'!$H$4="Yearly",'New Lease Yearly'!$D$4,IF('New Lease Yearly'!$H$4="Quarterly",'New Lease Yearly'!$D$4/4,'New Lease Yearly'!$D$4/12)))^IF($E$17=1,A1209,A1210)))</f>
        <v>0</v>
      </c>
      <c r="F1210" s="55">
        <f t="shared" si="186"/>
        <v>0</v>
      </c>
      <c r="G1210" s="56"/>
      <c r="H1210" s="38">
        <f t="shared" si="192"/>
        <v>1194</v>
      </c>
      <c r="I1210" s="9" t="str">
        <f t="shared" si="187"/>
        <v>-</v>
      </c>
      <c r="J1210" s="47">
        <f>IF(H1210&gt;'New Lease Yearly'!$E$4,0,M1209)</f>
        <v>0</v>
      </c>
      <c r="K1210" s="47">
        <f>IF(IF('New Lease Yearly'!$H$4="Yearly",J1210*'New Lease Yearly'!$D$4,IF('New Lease Yearly'!$H$4="Quarterly",J1210*('New Lease Yearly'!$D$4/4),J1210*'New Lease Yearly'!$D$4/12))&gt;0,IF('New Lease Yearly'!$H$4="Yearly",J1210*'New Lease Yearly'!$D$4,IF('New Lease Yearly'!$H$4="Quarterly",J1210*('New Lease Yearly'!$D$4/4),J1210*'New Lease Yearly'!$D$4/12)),-L1210-J1210)</f>
        <v>0</v>
      </c>
      <c r="L1210" s="47">
        <f t="shared" si="188"/>
        <v>0</v>
      </c>
      <c r="M1210" s="47">
        <f t="shared" si="189"/>
        <v>0</v>
      </c>
      <c r="N1210" s="57"/>
      <c r="O1210" s="38">
        <v>237</v>
      </c>
      <c r="P1210" s="58">
        <f t="shared" si="193"/>
        <v>479566</v>
      </c>
      <c r="Q1210" s="47">
        <f t="shared" si="194"/>
        <v>0</v>
      </c>
      <c r="R1210" s="47">
        <f>IF(S1209&lt;1,0,-'New Lease Yearly'!$K$4/'New Lease Yearly'!$L$4)</f>
        <v>0</v>
      </c>
      <c r="S1210" s="47">
        <f t="shared" si="190"/>
        <v>0</v>
      </c>
      <c r="AE1210"/>
      <c r="AF1210" s="6"/>
    </row>
    <row r="1211" spans="1:32" x14ac:dyDescent="0.25">
      <c r="A1211" s="53">
        <f t="shared" si="191"/>
        <v>1195</v>
      </c>
      <c r="B1211" s="29">
        <f t="shared" si="185"/>
        <v>0</v>
      </c>
      <c r="C1211" s="9" t="str">
        <f>IF(D1211=0,"-",IF('New Lease Yearly'!$H$4="Yearly",EDATE(C1210,12),IF('New Lease Yearly'!$H$4="Quarterly",EDATE(C1210,3),EDATE(C1210,1))))</f>
        <v>-</v>
      </c>
      <c r="D1211" s="54">
        <f>IF(A1211&gt;'New Lease Yearly'!$E$4,0,'New Lease Yearly'!$G$4)*((1+$M$4)^(((((IF($H$4="Yearly",ROUNDDOWN(IF(A1211-($N$4)&lt;0,0,((A1211-($N$4)/(($N$4))))/($N$4)),0),IF($H$4="Monthly",ROUNDDOWN(IF(A1211-($N$4*12)&lt;0,0,((A1211-(12*$N$4)/((12*$N$4))))/($N$4*12)),0),ROUNDDOWN(IF(A1211-($N$4*4)&lt;0,0,((A1211-(4*$N$4)/((4*$N$4))))/($N$4*4)),0)))))))))+(IF(A1211=$E$4,$J$4,0))</f>
        <v>0</v>
      </c>
      <c r="E1211" s="49">
        <f>IF(D1211=0,0,1/((1+IF('New Lease Yearly'!$H$4="Yearly",'New Lease Yearly'!$D$4,IF('New Lease Yearly'!$H$4="Quarterly",'New Lease Yearly'!$D$4/4,'New Lease Yearly'!$D$4/12)))^IF($E$17=1,A1210,A1211)))</f>
        <v>0</v>
      </c>
      <c r="F1211" s="55">
        <f t="shared" si="186"/>
        <v>0</v>
      </c>
      <c r="G1211" s="56"/>
      <c r="H1211" s="38">
        <f t="shared" si="192"/>
        <v>1195</v>
      </c>
      <c r="I1211" s="9" t="str">
        <f t="shared" si="187"/>
        <v>-</v>
      </c>
      <c r="J1211" s="47">
        <f>IF(H1211&gt;'New Lease Yearly'!$E$4,0,M1210)</f>
        <v>0</v>
      </c>
      <c r="K1211" s="47">
        <f>IF(IF('New Lease Yearly'!$H$4="Yearly",J1211*'New Lease Yearly'!$D$4,IF('New Lease Yearly'!$H$4="Quarterly",J1211*('New Lease Yearly'!$D$4/4),J1211*'New Lease Yearly'!$D$4/12))&gt;0,IF('New Lease Yearly'!$H$4="Yearly",J1211*'New Lease Yearly'!$D$4,IF('New Lease Yearly'!$H$4="Quarterly",J1211*('New Lease Yearly'!$D$4/4),J1211*'New Lease Yearly'!$D$4/12)),-L1211-J1211)</f>
        <v>0</v>
      </c>
      <c r="L1211" s="47">
        <f t="shared" si="188"/>
        <v>0</v>
      </c>
      <c r="M1211" s="47">
        <f t="shared" si="189"/>
        <v>0</v>
      </c>
      <c r="N1211" s="57"/>
      <c r="O1211" s="38">
        <v>237</v>
      </c>
      <c r="P1211" s="58">
        <f t="shared" si="193"/>
        <v>479931</v>
      </c>
      <c r="Q1211" s="47">
        <f t="shared" si="194"/>
        <v>0</v>
      </c>
      <c r="R1211" s="47">
        <f>IF(S1210&lt;1,0,-'New Lease Yearly'!$K$4/'New Lease Yearly'!$L$4)</f>
        <v>0</v>
      </c>
      <c r="S1211" s="47">
        <f t="shared" si="190"/>
        <v>0</v>
      </c>
      <c r="AE1211"/>
      <c r="AF1211" s="6"/>
    </row>
    <row r="1212" spans="1:32" x14ac:dyDescent="0.25">
      <c r="A1212" s="53">
        <f t="shared" si="191"/>
        <v>1196</v>
      </c>
      <c r="B1212" s="29">
        <f t="shared" si="185"/>
        <v>0</v>
      </c>
      <c r="C1212" s="9" t="str">
        <f>IF(D1212=0,"-",IF('New Lease Yearly'!$H$4="Yearly",EDATE(C1211,12),IF('New Lease Yearly'!$H$4="Quarterly",EDATE(C1211,3),EDATE(C1211,1))))</f>
        <v>-</v>
      </c>
      <c r="D1212" s="54">
        <f>IF(A1212&gt;'New Lease Yearly'!$E$4,0,'New Lease Yearly'!$G$4)*((1+$M$4)^(((((IF($H$4="Yearly",ROUNDDOWN(IF(A1212-($N$4)&lt;0,0,((A1212-($N$4)/(($N$4))))/($N$4)),0),IF($H$4="Monthly",ROUNDDOWN(IF(A1212-($N$4*12)&lt;0,0,((A1212-(12*$N$4)/((12*$N$4))))/($N$4*12)),0),ROUNDDOWN(IF(A1212-($N$4*4)&lt;0,0,((A1212-(4*$N$4)/((4*$N$4))))/($N$4*4)),0)))))))))+(IF(A1212=$E$4,$J$4,0))</f>
        <v>0</v>
      </c>
      <c r="E1212" s="49">
        <f>IF(D1212=0,0,1/((1+IF('New Lease Yearly'!$H$4="Yearly",'New Lease Yearly'!$D$4,IF('New Lease Yearly'!$H$4="Quarterly",'New Lease Yearly'!$D$4/4,'New Lease Yearly'!$D$4/12)))^IF($E$17=1,A1211,A1212)))</f>
        <v>0</v>
      </c>
      <c r="F1212" s="55">
        <f t="shared" si="186"/>
        <v>0</v>
      </c>
      <c r="G1212" s="56"/>
      <c r="H1212" s="38">
        <f t="shared" si="192"/>
        <v>1196</v>
      </c>
      <c r="I1212" s="9" t="str">
        <f t="shared" si="187"/>
        <v>-</v>
      </c>
      <c r="J1212" s="47">
        <f>IF(H1212&gt;'New Lease Yearly'!$E$4,0,M1211)</f>
        <v>0</v>
      </c>
      <c r="K1212" s="47">
        <f>IF(IF('New Lease Yearly'!$H$4="Yearly",J1212*'New Lease Yearly'!$D$4,IF('New Lease Yearly'!$H$4="Quarterly",J1212*('New Lease Yearly'!$D$4/4),J1212*'New Lease Yearly'!$D$4/12))&gt;0,IF('New Lease Yearly'!$H$4="Yearly",J1212*'New Lease Yearly'!$D$4,IF('New Lease Yearly'!$H$4="Quarterly",J1212*('New Lease Yearly'!$D$4/4),J1212*'New Lease Yearly'!$D$4/12)),-L1212-J1212)</f>
        <v>0</v>
      </c>
      <c r="L1212" s="47">
        <f t="shared" si="188"/>
        <v>0</v>
      </c>
      <c r="M1212" s="47">
        <f t="shared" si="189"/>
        <v>0</v>
      </c>
      <c r="N1212" s="57"/>
      <c r="O1212" s="38">
        <v>237</v>
      </c>
      <c r="P1212" s="58">
        <f t="shared" si="193"/>
        <v>480296</v>
      </c>
      <c r="Q1212" s="47">
        <f t="shared" si="194"/>
        <v>0</v>
      </c>
      <c r="R1212" s="47">
        <f>IF(S1211&lt;1,0,-'New Lease Yearly'!$K$4/'New Lease Yearly'!$L$4)</f>
        <v>0</v>
      </c>
      <c r="S1212" s="47">
        <f t="shared" si="190"/>
        <v>0</v>
      </c>
      <c r="AE1212"/>
      <c r="AF1212" s="6"/>
    </row>
    <row r="1213" spans="1:32" x14ac:dyDescent="0.25">
      <c r="A1213" s="53">
        <f t="shared" si="191"/>
        <v>1197</v>
      </c>
      <c r="B1213" s="29">
        <f t="shared" si="185"/>
        <v>0</v>
      </c>
      <c r="C1213" s="9" t="str">
        <f>IF(D1213=0,"-",IF('New Lease Yearly'!$H$4="Yearly",EDATE(C1212,12),IF('New Lease Yearly'!$H$4="Quarterly",EDATE(C1212,3),EDATE(C1212,1))))</f>
        <v>-</v>
      </c>
      <c r="D1213" s="54">
        <f>IF(A1213&gt;'New Lease Yearly'!$E$4,0,'New Lease Yearly'!$G$4)*((1+$M$4)^(((((IF($H$4="Yearly",ROUNDDOWN(IF(A1213-($N$4)&lt;0,0,((A1213-($N$4)/(($N$4))))/($N$4)),0),IF($H$4="Monthly",ROUNDDOWN(IF(A1213-($N$4*12)&lt;0,0,((A1213-(12*$N$4)/((12*$N$4))))/($N$4*12)),0),ROUNDDOWN(IF(A1213-($N$4*4)&lt;0,0,((A1213-(4*$N$4)/((4*$N$4))))/($N$4*4)),0)))))))))+(IF(A1213=$E$4,$J$4,0))</f>
        <v>0</v>
      </c>
      <c r="E1213" s="49">
        <f>IF(D1213=0,0,1/((1+IF('New Lease Yearly'!$H$4="Yearly",'New Lease Yearly'!$D$4,IF('New Lease Yearly'!$H$4="Quarterly",'New Lease Yearly'!$D$4/4,'New Lease Yearly'!$D$4/12)))^IF($E$17=1,A1212,A1213)))</f>
        <v>0</v>
      </c>
      <c r="F1213" s="55">
        <f t="shared" si="186"/>
        <v>0</v>
      </c>
      <c r="G1213" s="56"/>
      <c r="H1213" s="38">
        <f t="shared" si="192"/>
        <v>1197</v>
      </c>
      <c r="I1213" s="9" t="str">
        <f t="shared" si="187"/>
        <v>-</v>
      </c>
      <c r="J1213" s="47">
        <f>IF(H1213&gt;'New Lease Yearly'!$E$4,0,M1212)</f>
        <v>0</v>
      </c>
      <c r="K1213" s="47">
        <f>IF(IF('New Lease Yearly'!$H$4="Yearly",J1213*'New Lease Yearly'!$D$4,IF('New Lease Yearly'!$H$4="Quarterly",J1213*('New Lease Yearly'!$D$4/4),J1213*'New Lease Yearly'!$D$4/12))&gt;0,IF('New Lease Yearly'!$H$4="Yearly",J1213*'New Lease Yearly'!$D$4,IF('New Lease Yearly'!$H$4="Quarterly",J1213*('New Lease Yearly'!$D$4/4),J1213*'New Lease Yearly'!$D$4/12)),-L1213-J1213)</f>
        <v>0</v>
      </c>
      <c r="L1213" s="47">
        <f t="shared" si="188"/>
        <v>0</v>
      </c>
      <c r="M1213" s="47">
        <f t="shared" si="189"/>
        <v>0</v>
      </c>
      <c r="N1213" s="57"/>
      <c r="O1213" s="38">
        <v>237</v>
      </c>
      <c r="P1213" s="58">
        <f t="shared" si="193"/>
        <v>480661</v>
      </c>
      <c r="Q1213" s="47">
        <f t="shared" si="194"/>
        <v>0</v>
      </c>
      <c r="R1213" s="47">
        <f>IF(S1212&lt;1,0,-'New Lease Yearly'!$K$4/'New Lease Yearly'!$L$4)</f>
        <v>0</v>
      </c>
      <c r="S1213" s="47">
        <f t="shared" si="190"/>
        <v>0</v>
      </c>
      <c r="AE1213"/>
      <c r="AF1213" s="6"/>
    </row>
    <row r="1214" spans="1:32" x14ac:dyDescent="0.25">
      <c r="A1214" s="53">
        <f t="shared" si="191"/>
        <v>1198</v>
      </c>
      <c r="B1214" s="29">
        <f t="shared" si="185"/>
        <v>0</v>
      </c>
      <c r="C1214" s="9" t="str">
        <f>IF(D1214=0,"-",IF('New Lease Yearly'!$H$4="Yearly",EDATE(C1213,12),IF('New Lease Yearly'!$H$4="Quarterly",EDATE(C1213,3),EDATE(C1213,1))))</f>
        <v>-</v>
      </c>
      <c r="D1214" s="54">
        <f>IF(A1214&gt;'New Lease Yearly'!$E$4,0,'New Lease Yearly'!$G$4)*((1+$M$4)^(((((IF($H$4="Yearly",ROUNDDOWN(IF(A1214-($N$4)&lt;0,0,((A1214-($N$4)/(($N$4))))/($N$4)),0),IF($H$4="Monthly",ROUNDDOWN(IF(A1214-($N$4*12)&lt;0,0,((A1214-(12*$N$4)/((12*$N$4))))/($N$4*12)),0),ROUNDDOWN(IF(A1214-($N$4*4)&lt;0,0,((A1214-(4*$N$4)/((4*$N$4))))/($N$4*4)),0)))))))))+(IF(A1214=$E$4,$J$4,0))</f>
        <v>0</v>
      </c>
      <c r="E1214" s="49">
        <f>IF(D1214=0,0,1/((1+IF('New Lease Yearly'!$H$4="Yearly",'New Lease Yearly'!$D$4,IF('New Lease Yearly'!$H$4="Quarterly",'New Lease Yearly'!$D$4/4,'New Lease Yearly'!$D$4/12)))^IF($E$17=1,A1213,A1214)))</f>
        <v>0</v>
      </c>
      <c r="F1214" s="55">
        <f t="shared" si="186"/>
        <v>0</v>
      </c>
      <c r="G1214" s="56"/>
      <c r="H1214" s="38">
        <f t="shared" si="192"/>
        <v>1198</v>
      </c>
      <c r="I1214" s="9" t="str">
        <f t="shared" si="187"/>
        <v>-</v>
      </c>
      <c r="J1214" s="47">
        <f>IF(H1214&gt;'New Lease Yearly'!$E$4,0,M1213)</f>
        <v>0</v>
      </c>
      <c r="K1214" s="47">
        <f>IF(IF('New Lease Yearly'!$H$4="Yearly",J1214*'New Lease Yearly'!$D$4,IF('New Lease Yearly'!$H$4="Quarterly",J1214*('New Lease Yearly'!$D$4/4),J1214*'New Lease Yearly'!$D$4/12))&gt;0,IF('New Lease Yearly'!$H$4="Yearly",J1214*'New Lease Yearly'!$D$4,IF('New Lease Yearly'!$H$4="Quarterly",J1214*('New Lease Yearly'!$D$4/4),J1214*'New Lease Yearly'!$D$4/12)),-L1214-J1214)</f>
        <v>0</v>
      </c>
      <c r="L1214" s="47">
        <f t="shared" si="188"/>
        <v>0</v>
      </c>
      <c r="M1214" s="47">
        <f t="shared" si="189"/>
        <v>0</v>
      </c>
      <c r="N1214" s="57"/>
      <c r="O1214" s="38">
        <v>237</v>
      </c>
      <c r="P1214" s="58">
        <f t="shared" si="193"/>
        <v>481027</v>
      </c>
      <c r="Q1214" s="47">
        <f t="shared" si="194"/>
        <v>0</v>
      </c>
      <c r="R1214" s="47">
        <f>IF(S1213&lt;1,0,-'New Lease Yearly'!$K$4/'New Lease Yearly'!$L$4)</f>
        <v>0</v>
      </c>
      <c r="S1214" s="47">
        <f t="shared" si="190"/>
        <v>0</v>
      </c>
      <c r="AE1214"/>
      <c r="AF1214" s="6"/>
    </row>
    <row r="1215" spans="1:32" x14ac:dyDescent="0.25">
      <c r="A1215" s="53">
        <f t="shared" si="191"/>
        <v>1199</v>
      </c>
      <c r="B1215" s="29">
        <f t="shared" si="185"/>
        <v>0</v>
      </c>
      <c r="C1215" s="9" t="str">
        <f>IF(D1215=0,"-",IF('New Lease Yearly'!$H$4="Yearly",EDATE(C1214,12),IF('New Lease Yearly'!$H$4="Quarterly",EDATE(C1214,3),EDATE(C1214,1))))</f>
        <v>-</v>
      </c>
      <c r="D1215" s="54">
        <f>IF(A1215&gt;'New Lease Yearly'!$E$4,0,'New Lease Yearly'!$G$4)*((1+$M$4)^(((((IF($H$4="Yearly",ROUNDDOWN(IF(A1215-($N$4)&lt;0,0,((A1215-($N$4)/(($N$4))))/($N$4)),0),IF($H$4="Monthly",ROUNDDOWN(IF(A1215-($N$4*12)&lt;0,0,((A1215-(12*$N$4)/((12*$N$4))))/($N$4*12)),0),ROUNDDOWN(IF(A1215-($N$4*4)&lt;0,0,((A1215-(4*$N$4)/((4*$N$4))))/($N$4*4)),0)))))))))+(IF(A1215=$E$4,$J$4,0))</f>
        <v>0</v>
      </c>
      <c r="E1215" s="49">
        <f>IF(D1215=0,0,1/((1+IF('New Lease Yearly'!$H$4="Yearly",'New Lease Yearly'!$D$4,IF('New Lease Yearly'!$H$4="Quarterly",'New Lease Yearly'!$D$4/4,'New Lease Yearly'!$D$4/12)))^IF($E$17=1,A1214,A1215)))</f>
        <v>0</v>
      </c>
      <c r="F1215" s="55">
        <f t="shared" si="186"/>
        <v>0</v>
      </c>
      <c r="G1215" s="56"/>
      <c r="H1215" s="38">
        <f t="shared" si="192"/>
        <v>1199</v>
      </c>
      <c r="I1215" s="9" t="str">
        <f t="shared" si="187"/>
        <v>-</v>
      </c>
      <c r="J1215" s="47">
        <f>IF(H1215&gt;'New Lease Yearly'!$E$4,0,M1214)</f>
        <v>0</v>
      </c>
      <c r="K1215" s="47">
        <f>IF(IF('New Lease Yearly'!$H$4="Yearly",J1215*'New Lease Yearly'!$D$4,IF('New Lease Yearly'!$H$4="Quarterly",J1215*('New Lease Yearly'!$D$4/4),J1215*'New Lease Yearly'!$D$4/12))&gt;0,IF('New Lease Yearly'!$H$4="Yearly",J1215*'New Lease Yearly'!$D$4,IF('New Lease Yearly'!$H$4="Quarterly",J1215*('New Lease Yearly'!$D$4/4),J1215*'New Lease Yearly'!$D$4/12)),-L1215-J1215)</f>
        <v>0</v>
      </c>
      <c r="L1215" s="47">
        <f t="shared" si="188"/>
        <v>0</v>
      </c>
      <c r="M1215" s="47">
        <f t="shared" si="189"/>
        <v>0</v>
      </c>
      <c r="N1215" s="57"/>
      <c r="O1215" s="38">
        <v>237</v>
      </c>
      <c r="P1215" s="58">
        <f t="shared" si="193"/>
        <v>481392</v>
      </c>
      <c r="Q1215" s="47">
        <f t="shared" si="194"/>
        <v>0</v>
      </c>
      <c r="R1215" s="47">
        <f>IF(S1214&lt;1,0,-'New Lease Yearly'!$K$4/'New Lease Yearly'!$L$4)</f>
        <v>0</v>
      </c>
      <c r="S1215" s="47">
        <f t="shared" si="190"/>
        <v>0</v>
      </c>
      <c r="AE1215"/>
      <c r="AF1215" s="6"/>
    </row>
    <row r="1216" spans="1:32" x14ac:dyDescent="0.25">
      <c r="A1216" s="53">
        <f t="shared" si="191"/>
        <v>1200</v>
      </c>
      <c r="B1216" s="29">
        <f t="shared" si="185"/>
        <v>0</v>
      </c>
      <c r="C1216" s="9" t="str">
        <f>IF(D1216=0,"-",IF('New Lease Yearly'!$H$4="Yearly",EDATE(C1215,12),IF('New Lease Yearly'!$H$4="Quarterly",EDATE(C1215,3),EDATE(C1215,1))))</f>
        <v>-</v>
      </c>
      <c r="D1216" s="54">
        <f>IF(A1216&gt;'New Lease Yearly'!$E$4,0,'New Lease Yearly'!$G$4)*((1+$M$4)^(((((IF($H$4="Yearly",ROUNDDOWN(IF(A1216-($N$4)&lt;0,0,((A1216-($N$4)/(($N$4))))/($N$4)),0),IF($H$4="Monthly",ROUNDDOWN(IF(A1216-($N$4*12)&lt;0,0,((A1216-(12*$N$4)/((12*$N$4))))/($N$4*12)),0),ROUNDDOWN(IF(A1216-($N$4*4)&lt;0,0,((A1216-(4*$N$4)/((4*$N$4))))/($N$4*4)),0)))))))))+(IF(A1216=$E$4,$J$4,0))</f>
        <v>0</v>
      </c>
      <c r="E1216" s="49">
        <f>IF(D1216=0,0,1/((1+IF('New Lease Yearly'!$H$4="Yearly",'New Lease Yearly'!$D$4,IF('New Lease Yearly'!$H$4="Quarterly",'New Lease Yearly'!$D$4/4,'New Lease Yearly'!$D$4/12)))^IF($E$17=1,A1215,A1216)))</f>
        <v>0</v>
      </c>
      <c r="F1216" s="55">
        <f t="shared" si="186"/>
        <v>0</v>
      </c>
      <c r="G1216" s="56"/>
      <c r="H1216" s="38">
        <f t="shared" si="192"/>
        <v>1200</v>
      </c>
      <c r="I1216" s="9" t="str">
        <f t="shared" si="187"/>
        <v>-</v>
      </c>
      <c r="J1216" s="47">
        <f>IF(H1216&gt;'New Lease Yearly'!$E$4,0,M1215)</f>
        <v>0</v>
      </c>
      <c r="K1216" s="47">
        <f>IF(IF('New Lease Yearly'!$H$4="Yearly",J1216*'New Lease Yearly'!$D$4,IF('New Lease Yearly'!$H$4="Quarterly",J1216*('New Lease Yearly'!$D$4/4),J1216*'New Lease Yearly'!$D$4/12))&gt;0,IF('New Lease Yearly'!$H$4="Yearly",J1216*'New Lease Yearly'!$D$4,IF('New Lease Yearly'!$H$4="Quarterly",J1216*('New Lease Yearly'!$D$4/4),J1216*'New Lease Yearly'!$D$4/12)),-L1216-J1216)</f>
        <v>0</v>
      </c>
      <c r="L1216" s="47">
        <f t="shared" si="188"/>
        <v>0</v>
      </c>
      <c r="M1216" s="47">
        <f t="shared" si="189"/>
        <v>0</v>
      </c>
      <c r="N1216" s="57"/>
      <c r="O1216" s="38">
        <v>237</v>
      </c>
      <c r="P1216" s="58">
        <f t="shared" si="193"/>
        <v>481757</v>
      </c>
      <c r="Q1216" s="47">
        <f t="shared" si="194"/>
        <v>0</v>
      </c>
      <c r="R1216" s="47">
        <f>IF(S1215&lt;1,0,-'New Lease Yearly'!$K$4/'New Lease Yearly'!$L$4)</f>
        <v>0</v>
      </c>
      <c r="S1216" s="47">
        <f t="shared" si="190"/>
        <v>0</v>
      </c>
      <c r="AE1216"/>
      <c r="AF1216" s="6"/>
    </row>
  </sheetData>
  <conditionalFormatting sqref="N4:N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2">
    <dataValidation type="list" allowBlank="1" showInputMessage="1" showErrorMessage="1" sqref="C4">
      <formula1>$R$3:$R$4</formula1>
    </dataValidation>
    <dataValidation type="list" allowBlank="1" showInputMessage="1" showErrorMessage="1" sqref="H4">
      <formula1>$T$3:$T$5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05"/>
  <sheetViews>
    <sheetView showGridLines="0" topLeftCell="F1" workbookViewId="0">
      <selection activeCell="L5" sqref="L5"/>
    </sheetView>
  </sheetViews>
  <sheetFormatPr baseColWidth="10" defaultColWidth="8.85546875" defaultRowHeight="15" x14ac:dyDescent="0.25"/>
  <cols>
    <col min="1" max="1" width="13.42578125" bestFit="1" customWidth="1"/>
    <col min="2" max="2" width="17.42578125" bestFit="1" customWidth="1"/>
    <col min="3" max="3" width="10.7109375" bestFit="1" customWidth="1"/>
    <col min="4" max="4" width="15.42578125" bestFit="1" customWidth="1"/>
    <col min="5" max="5" width="15" bestFit="1" customWidth="1"/>
    <col min="6" max="6" width="30.42578125" bestFit="1" customWidth="1"/>
    <col min="7" max="15" width="10.42578125" bestFit="1" customWidth="1"/>
    <col min="16" max="16" width="10.85546875" bestFit="1" customWidth="1"/>
    <col min="17" max="18" width="10.42578125" bestFit="1" customWidth="1"/>
    <col min="20" max="20" width="9.7109375" bestFit="1" customWidth="1"/>
    <col min="21" max="21" width="15.42578125" bestFit="1" customWidth="1"/>
    <col min="22" max="22" width="3" bestFit="1" customWidth="1"/>
    <col min="23" max="23" width="16.42578125" bestFit="1" customWidth="1"/>
    <col min="24" max="24" width="13.28515625" bestFit="1" customWidth="1"/>
    <col min="25" max="25" width="8" bestFit="1" customWidth="1"/>
    <col min="26" max="26" width="13.28515625" bestFit="1" customWidth="1"/>
    <col min="27" max="27" width="11.42578125" bestFit="1" customWidth="1"/>
    <col min="28" max="32" width="8" bestFit="1" customWidth="1"/>
    <col min="33" max="33" width="10.85546875" customWidth="1"/>
    <col min="34" max="34" width="8.140625" customWidth="1"/>
    <col min="35" max="35" width="10.42578125" bestFit="1" customWidth="1"/>
    <col min="36" max="36" width="9" bestFit="1" customWidth="1"/>
    <col min="37" max="37" width="11.42578125" customWidth="1"/>
    <col min="38" max="38" width="10.42578125" bestFit="1" customWidth="1"/>
  </cols>
  <sheetData>
    <row r="1" spans="1:28" x14ac:dyDescent="0.25">
      <c r="A1" s="2" t="str">
        <f>'New Lease Yearly'!H4</f>
        <v>Yearly</v>
      </c>
      <c r="E1" s="12"/>
      <c r="G1" s="30"/>
      <c r="H1" s="30"/>
      <c r="I1" s="30"/>
      <c r="J1" s="30"/>
      <c r="K1" s="12"/>
    </row>
    <row r="2" spans="1:28" x14ac:dyDescent="0.25">
      <c r="B2" s="12"/>
      <c r="D2" s="12"/>
      <c r="F2" s="12"/>
      <c r="G2" s="12"/>
      <c r="H2" s="12"/>
      <c r="I2" s="30"/>
      <c r="J2" s="30"/>
    </row>
    <row r="3" spans="1:28" x14ac:dyDescent="0.25">
      <c r="A3" s="12"/>
      <c r="E3" s="12"/>
      <c r="T3" s="2" t="s">
        <v>76</v>
      </c>
    </row>
    <row r="4" spans="1:28" x14ac:dyDescent="0.25">
      <c r="E4" s="12"/>
      <c r="F4" t="s">
        <v>65</v>
      </c>
      <c r="G4" s="22">
        <v>1</v>
      </c>
      <c r="H4" s="22">
        <f>G4+1</f>
        <v>2</v>
      </c>
      <c r="I4" s="22">
        <f t="shared" ref="I4:R4" si="0">H4+1</f>
        <v>3</v>
      </c>
      <c r="J4" s="22">
        <f t="shared" si="0"/>
        <v>4</v>
      </c>
      <c r="K4" s="22">
        <f t="shared" si="0"/>
        <v>5</v>
      </c>
      <c r="L4" s="22">
        <f t="shared" si="0"/>
        <v>6</v>
      </c>
      <c r="M4" s="22">
        <f t="shared" si="0"/>
        <v>7</v>
      </c>
      <c r="N4" s="22">
        <f t="shared" si="0"/>
        <v>8</v>
      </c>
      <c r="O4" s="22">
        <f t="shared" si="0"/>
        <v>9</v>
      </c>
      <c r="P4" s="22">
        <f t="shared" si="0"/>
        <v>10</v>
      </c>
      <c r="Q4" s="22">
        <f t="shared" si="0"/>
        <v>11</v>
      </c>
      <c r="R4" s="22">
        <f t="shared" si="0"/>
        <v>12</v>
      </c>
      <c r="T4" s="2"/>
    </row>
    <row r="5" spans="1:28" ht="60" x14ac:dyDescent="0.25">
      <c r="A5" s="18" t="s">
        <v>50</v>
      </c>
      <c r="B5" s="19" t="s">
        <v>59</v>
      </c>
      <c r="C5" s="19" t="s">
        <v>60</v>
      </c>
      <c r="D5" s="19" t="s">
        <v>62</v>
      </c>
      <c r="E5" s="20" t="s">
        <v>61</v>
      </c>
      <c r="F5" s="23">
        <f>EOMONTH(A6,0)</f>
        <v>43861</v>
      </c>
      <c r="G5" s="23">
        <f>(((((EOMONTH(DATE(YEAR(F5),MONTH(F5)+1,DAY(F5)-5),0))))))</f>
        <v>43890</v>
      </c>
      <c r="H5" s="23">
        <f t="shared" ref="H5:Q5" si="1">(((((EOMONTH(DATE(YEAR(G5),MONTH(G5)+1,DAY(G5)-5),0))))))</f>
        <v>43921</v>
      </c>
      <c r="I5" s="23">
        <f t="shared" si="1"/>
        <v>43951</v>
      </c>
      <c r="J5" s="23">
        <f t="shared" si="1"/>
        <v>43982</v>
      </c>
      <c r="K5" s="23">
        <f t="shared" si="1"/>
        <v>44012</v>
      </c>
      <c r="L5" s="23">
        <f t="shared" si="1"/>
        <v>44043</v>
      </c>
      <c r="M5" s="23">
        <f t="shared" si="1"/>
        <v>44074</v>
      </c>
      <c r="N5" s="23">
        <f t="shared" si="1"/>
        <v>44104</v>
      </c>
      <c r="O5" s="23">
        <f t="shared" si="1"/>
        <v>44135</v>
      </c>
      <c r="P5" s="23">
        <f t="shared" si="1"/>
        <v>44165</v>
      </c>
      <c r="Q5" s="23">
        <f t="shared" si="1"/>
        <v>44196</v>
      </c>
      <c r="R5" s="23">
        <f>A7</f>
        <v>44197</v>
      </c>
      <c r="T5" s="59" t="s">
        <v>77</v>
      </c>
      <c r="U5" s="60"/>
      <c r="V5" s="60"/>
      <c r="W5" s="60"/>
    </row>
    <row r="6" spans="1:28" x14ac:dyDescent="0.25">
      <c r="A6" s="9">
        <f>'New Lease Yearly'!B4</f>
        <v>43831</v>
      </c>
      <c r="B6" s="9">
        <f t="shared" ref="B6:B69" si="2">EOMONTH(A6,-1)+1</f>
        <v>43831</v>
      </c>
      <c r="C6" s="9">
        <f>EOMONTH(A6,0)</f>
        <v>43861</v>
      </c>
      <c r="D6" s="3">
        <f>C6-B6+1</f>
        <v>31</v>
      </c>
      <c r="E6" s="4"/>
      <c r="F6" s="3">
        <f>E7/(A7-A6+1)*(EOMONTH(A6,0)-A6+1)</f>
        <v>0</v>
      </c>
      <c r="G6" s="11">
        <f t="shared" ref="G6:Q29" si="3">$E7/($A7-$A6+1)*((((EOMONTH(DATE(YEAR($A6),MONTH($A6)+G$4,DAY($A6)),0)))-DATE(YEAR($A6),MONTH(EOMONTH($A6,-1)+G$4)+G$4,1))+1)</f>
        <v>0</v>
      </c>
      <c r="H6" s="11">
        <f t="shared" si="3"/>
        <v>0</v>
      </c>
      <c r="I6" s="11">
        <f t="shared" si="3"/>
        <v>0</v>
      </c>
      <c r="J6" s="11">
        <f t="shared" si="3"/>
        <v>0</v>
      </c>
      <c r="K6" s="11">
        <f t="shared" si="3"/>
        <v>0</v>
      </c>
      <c r="L6" s="11">
        <f t="shared" si="3"/>
        <v>0</v>
      </c>
      <c r="M6" s="11">
        <f t="shared" si="3"/>
        <v>0</v>
      </c>
      <c r="N6" s="11">
        <f t="shared" si="3"/>
        <v>0</v>
      </c>
      <c r="O6" s="11">
        <f t="shared" si="3"/>
        <v>0</v>
      </c>
      <c r="P6" s="11">
        <f t="shared" si="3"/>
        <v>0</v>
      </c>
      <c r="Q6" s="11">
        <f t="shared" si="3"/>
        <v>0</v>
      </c>
      <c r="R6" s="11">
        <f t="shared" ref="R6:R69" si="4">$E7/($A7-$A6+1)*IF((((EOMONTH(DATE(YEAR($A6),MONTH($A6)+R$4,DAY($A6)),0))))&lt;$A6,$A6-DATE(YEAR($A6),MONTH(EOMONTH($A6,-1)+R$4)+R$4,1)+1,$A6-1-EOMONTH($A6,-1)+1)</f>
        <v>0</v>
      </c>
      <c r="T6" s="2"/>
    </row>
    <row r="7" spans="1:28" x14ac:dyDescent="0.25">
      <c r="A7" s="9">
        <f>IF('New Lease Yearly'!$H$4="Monthly",DATE(YEAR('Yearly Journal entry'!A6),MONTH('Yearly Journal entry'!A6)+1,DAY('Yearly Journal entry'!A6)),IF('New Lease Yearly'!$H$4="Quarterly",DATE(YEAR('Yearly Journal entry'!A6),MONTH('Yearly Journal entry'!A6)+3,DAY('Yearly Journal entry'!A6)),DATE(YEAR('Yearly Journal entry'!A6)+1,MONTH('Yearly Journal entry'!A6),DAY('Yearly Journal entry'!A6))))</f>
        <v>44197</v>
      </c>
      <c r="B7" s="9">
        <f t="shared" si="2"/>
        <v>44197</v>
      </c>
      <c r="C7" s="9">
        <f t="shared" ref="C7:C70" si="5">EOMONTH(A7,0)</f>
        <v>44227</v>
      </c>
      <c r="D7" s="3">
        <f t="shared" ref="D7:D70" si="6">C7-B7+1</f>
        <v>31</v>
      </c>
      <c r="E7" s="4">
        <f>'New Lease Yearly'!K17</f>
        <v>0</v>
      </c>
      <c r="F7" s="3">
        <f>E8/(A8-A7+1)*(EOMONTH(A7,0)-A7+1)+R6</f>
        <v>83100.720832760941</v>
      </c>
      <c r="G7" s="11">
        <f t="shared" si="3"/>
        <v>75058.715590880849</v>
      </c>
      <c r="H7" s="11">
        <f t="shared" si="3"/>
        <v>83100.720832760941</v>
      </c>
      <c r="I7" s="11">
        <f t="shared" si="3"/>
        <v>80420.0524188009</v>
      </c>
      <c r="J7" s="11">
        <f t="shared" si="3"/>
        <v>83100.720832760941</v>
      </c>
      <c r="K7" s="11">
        <f t="shared" si="3"/>
        <v>80420.0524188009</v>
      </c>
      <c r="L7" s="11">
        <f t="shared" si="3"/>
        <v>83100.720832760941</v>
      </c>
      <c r="M7" s="11">
        <f t="shared" si="3"/>
        <v>83100.720832760941</v>
      </c>
      <c r="N7" s="11">
        <f t="shared" si="3"/>
        <v>80420.0524188009</v>
      </c>
      <c r="O7" s="11">
        <f t="shared" si="3"/>
        <v>83100.720832760941</v>
      </c>
      <c r="P7" s="11">
        <f t="shared" si="3"/>
        <v>80420.0524188009</v>
      </c>
      <c r="Q7" s="11">
        <f t="shared" si="3"/>
        <v>83100.720832760941</v>
      </c>
      <c r="R7" s="11">
        <f t="shared" si="4"/>
        <v>2680.6684139600302</v>
      </c>
      <c r="T7" s="59" t="s">
        <v>78</v>
      </c>
      <c r="U7" s="60"/>
      <c r="V7" s="60"/>
      <c r="W7" s="60"/>
      <c r="X7" s="60"/>
      <c r="Y7" s="60"/>
      <c r="Z7" s="60"/>
      <c r="AA7" s="60"/>
      <c r="AB7" s="60"/>
    </row>
    <row r="8" spans="1:28" x14ac:dyDescent="0.25">
      <c r="A8" s="9">
        <f>IF('New Lease Yearly'!$H$4="Monthly",DATE(YEAR('Yearly Journal entry'!A7),MONTH('Yearly Journal entry'!A7)+1,DAY('Yearly Journal entry'!A7)),IF('New Lease Yearly'!$H$4="Quarterly",DATE(YEAR('Yearly Journal entry'!A7),MONTH('Yearly Journal entry'!A7)+3,DAY('Yearly Journal entry'!A7)),DATE(YEAR('Yearly Journal entry'!A7)+1,MONTH('Yearly Journal entry'!A7),DAY('Yearly Journal entry'!A7))))</f>
        <v>44562</v>
      </c>
      <c r="B8" s="9">
        <f t="shared" si="2"/>
        <v>44562</v>
      </c>
      <c r="C8" s="9">
        <f t="shared" si="5"/>
        <v>44592</v>
      </c>
      <c r="D8" s="3">
        <f t="shared" si="6"/>
        <v>31</v>
      </c>
      <c r="E8" s="4">
        <f>'New Lease Yearly'!K18</f>
        <v>981124.63950937102</v>
      </c>
      <c r="F8" s="3">
        <f t="shared" ref="F8:F71" si="7">E9/(A9-A8+1)*(EOMONTH(A8,0)-A8+1)+R7</f>
        <v>78629.048239178679</v>
      </c>
      <c r="G8" s="11">
        <f t="shared" si="3"/>
        <v>68598.536616326513</v>
      </c>
      <c r="H8" s="11">
        <f t="shared" si="3"/>
        <v>75948.379825218653</v>
      </c>
      <c r="I8" s="11">
        <f t="shared" si="3"/>
        <v>73498.432088921269</v>
      </c>
      <c r="J8" s="11">
        <f t="shared" si="3"/>
        <v>75948.379825218653</v>
      </c>
      <c r="K8" s="11">
        <f t="shared" si="3"/>
        <v>73498.432088921269</v>
      </c>
      <c r="L8" s="11">
        <f t="shared" si="3"/>
        <v>75948.379825218653</v>
      </c>
      <c r="M8" s="11">
        <f t="shared" si="3"/>
        <v>75948.379825218653</v>
      </c>
      <c r="N8" s="11">
        <f t="shared" si="3"/>
        <v>73498.432088921269</v>
      </c>
      <c r="O8" s="11">
        <f t="shared" si="3"/>
        <v>75948.379825218653</v>
      </c>
      <c r="P8" s="11">
        <f t="shared" si="3"/>
        <v>73498.432088921269</v>
      </c>
      <c r="Q8" s="11">
        <f t="shared" si="3"/>
        <v>75948.379825218653</v>
      </c>
      <c r="R8" s="11">
        <f t="shared" si="4"/>
        <v>2449.9477362973757</v>
      </c>
      <c r="T8" s="61">
        <f>'New Lease Yearly'!I17</f>
        <v>43831</v>
      </c>
      <c r="U8" s="60"/>
      <c r="V8" s="59" t="s">
        <v>69</v>
      </c>
      <c r="W8" s="60" t="s">
        <v>75</v>
      </c>
      <c r="X8" s="60"/>
      <c r="Y8" s="60"/>
      <c r="Z8" s="62">
        <f>'New Lease Yearly'!K4</f>
        <v>22292492.790187418</v>
      </c>
      <c r="AA8" s="62"/>
      <c r="AB8" s="60"/>
    </row>
    <row r="9" spans="1:28" x14ac:dyDescent="0.25">
      <c r="A9" s="9">
        <f>IF('New Lease Yearly'!$H$4="Monthly",DATE(YEAR('Yearly Journal entry'!A8),MONTH('Yearly Journal entry'!A8)+1,DAY('Yearly Journal entry'!A8)),IF('New Lease Yearly'!$H$4="Quarterly",DATE(YEAR('Yearly Journal entry'!A8),MONTH('Yearly Journal entry'!A8)+3,DAY('Yearly Journal entry'!A8)),DATE(YEAR('Yearly Journal entry'!A8)+1,MONTH('Yearly Journal entry'!A8),DAY('Yearly Journal entry'!A8))))</f>
        <v>44927</v>
      </c>
      <c r="B9" s="9">
        <f t="shared" si="2"/>
        <v>44927</v>
      </c>
      <c r="C9" s="9">
        <f t="shared" si="5"/>
        <v>44957</v>
      </c>
      <c r="D9" s="3">
        <f t="shared" si="6"/>
        <v>31</v>
      </c>
      <c r="E9" s="4">
        <f>'New Lease Yearly'!K19</f>
        <v>896680.87148483959</v>
      </c>
      <c r="F9" s="3">
        <f t="shared" si="7"/>
        <v>70888.369503596623</v>
      </c>
      <c r="G9" s="11">
        <f t="shared" si="3"/>
        <v>61815.348693044492</v>
      </c>
      <c r="H9" s="11">
        <f t="shared" si="3"/>
        <v>68438.421767299253</v>
      </c>
      <c r="I9" s="11">
        <f t="shared" si="3"/>
        <v>66230.730742547661</v>
      </c>
      <c r="J9" s="11">
        <f t="shared" si="3"/>
        <v>68438.421767299253</v>
      </c>
      <c r="K9" s="11">
        <f t="shared" si="3"/>
        <v>66230.730742547661</v>
      </c>
      <c r="L9" s="11">
        <f t="shared" si="3"/>
        <v>68438.421767299253</v>
      </c>
      <c r="M9" s="11">
        <f t="shared" si="3"/>
        <v>68438.421767299253</v>
      </c>
      <c r="N9" s="11">
        <f t="shared" si="3"/>
        <v>66230.730742547661</v>
      </c>
      <c r="O9" s="11">
        <f t="shared" si="3"/>
        <v>68438.421767299253</v>
      </c>
      <c r="P9" s="11">
        <f t="shared" si="3"/>
        <v>66230.730742547661</v>
      </c>
      <c r="Q9" s="11">
        <f t="shared" si="3"/>
        <v>68438.421767299253</v>
      </c>
      <c r="R9" s="11">
        <f t="shared" si="4"/>
        <v>2207.6910247515889</v>
      </c>
      <c r="T9" s="60"/>
      <c r="U9" s="60"/>
      <c r="V9" s="59" t="s">
        <v>70</v>
      </c>
      <c r="W9" s="60"/>
      <c r="X9" s="60" t="s">
        <v>72</v>
      </c>
      <c r="Y9" s="60"/>
      <c r="Z9" s="62"/>
      <c r="AA9" s="62">
        <f>Z8</f>
        <v>22292492.790187418</v>
      </c>
      <c r="AB9" s="60"/>
    </row>
    <row r="10" spans="1:28" x14ac:dyDescent="0.25">
      <c r="A10" s="9">
        <f>IF('New Lease Yearly'!$H$4="Monthly",DATE(YEAR('Yearly Journal entry'!A9),MONTH('Yearly Journal entry'!A9)+1,DAY('Yearly Journal entry'!A9)),IF('New Lease Yearly'!$H$4="Quarterly",DATE(YEAR('Yearly Journal entry'!A9),MONTH('Yearly Journal entry'!A9)+3,DAY('Yearly Journal entry'!A9)),DATE(YEAR('Yearly Journal entry'!A9)+1,MONTH('Yearly Journal entry'!A9),DAY('Yearly Journal entry'!A9))))</f>
        <v>45292</v>
      </c>
      <c r="B10" s="9">
        <f t="shared" si="2"/>
        <v>45292</v>
      </c>
      <c r="C10" s="9">
        <f t="shared" si="5"/>
        <v>45322</v>
      </c>
      <c r="D10" s="3">
        <f t="shared" si="6"/>
        <v>31</v>
      </c>
      <c r="E10" s="4">
        <f>'New Lease Yearly'!K20</f>
        <v>808014.91505908151</v>
      </c>
      <c r="F10" s="3">
        <f t="shared" si="7"/>
        <v>62595.662373997111</v>
      </c>
      <c r="G10" s="11">
        <f t="shared" si="3"/>
        <v>56491.973197681291</v>
      </c>
      <c r="H10" s="11">
        <f t="shared" si="3"/>
        <v>60387.971349245519</v>
      </c>
      <c r="I10" s="11">
        <f t="shared" si="3"/>
        <v>58439.972273463405</v>
      </c>
      <c r="J10" s="11">
        <f t="shared" si="3"/>
        <v>60387.971349245519</v>
      </c>
      <c r="K10" s="11">
        <f t="shared" si="3"/>
        <v>58439.972273463405</v>
      </c>
      <c r="L10" s="11">
        <f t="shared" si="3"/>
        <v>60387.971349245519</v>
      </c>
      <c r="M10" s="11">
        <f t="shared" si="3"/>
        <v>60387.971349245519</v>
      </c>
      <c r="N10" s="11">
        <f t="shared" si="3"/>
        <v>58439.972273463405</v>
      </c>
      <c r="O10" s="11">
        <f t="shared" si="3"/>
        <v>60387.971349245519</v>
      </c>
      <c r="P10" s="11">
        <f t="shared" si="3"/>
        <v>58439.972273463405</v>
      </c>
      <c r="Q10" s="11">
        <f t="shared" si="3"/>
        <v>60387.971349245519</v>
      </c>
      <c r="R10" s="11">
        <f t="shared" si="4"/>
        <v>1947.9990757821136</v>
      </c>
      <c r="T10" s="59"/>
      <c r="U10" s="60"/>
      <c r="V10" s="60"/>
      <c r="W10" s="60"/>
      <c r="X10" s="60"/>
      <c r="Y10" s="60"/>
      <c r="Z10" s="60"/>
      <c r="AA10" s="60"/>
      <c r="AB10" s="60"/>
    </row>
    <row r="11" spans="1:28" x14ac:dyDescent="0.25">
      <c r="A11" s="9">
        <f>IF('New Lease Yearly'!$H$4="Monthly",DATE(YEAR('Yearly Journal entry'!A10),MONTH('Yearly Journal entry'!A10)+1,DAY('Yearly Journal entry'!A10)),IF('New Lease Yearly'!$H$4="Quarterly",DATE(YEAR('Yearly Journal entry'!A10),MONTH('Yearly Journal entry'!A10)+3,DAY('Yearly Journal entry'!A10)),DATE(YEAR('Yearly Journal entry'!A10)+1,MONTH('Yearly Journal entry'!A10),DAY('Yearly Journal entry'!A10))))</f>
        <v>45658</v>
      </c>
      <c r="B11" s="9">
        <f t="shared" si="2"/>
        <v>45658</v>
      </c>
      <c r="C11" s="9">
        <f t="shared" si="5"/>
        <v>45688</v>
      </c>
      <c r="D11" s="3">
        <f t="shared" si="6"/>
        <v>31</v>
      </c>
      <c r="E11" s="4">
        <f>'New Lease Yearly'!K21</f>
        <v>714915.66081203567</v>
      </c>
      <c r="F11" s="3">
        <f t="shared" si="7"/>
        <v>54221.236123409864</v>
      </c>
      <c r="G11" s="11">
        <f t="shared" si="3"/>
        <v>47214.536688179905</v>
      </c>
      <c r="H11" s="11">
        <f t="shared" si="3"/>
        <v>52273.23704762775</v>
      </c>
      <c r="I11" s="11">
        <f t="shared" si="3"/>
        <v>50587.003594478469</v>
      </c>
      <c r="J11" s="11">
        <f t="shared" si="3"/>
        <v>52273.23704762775</v>
      </c>
      <c r="K11" s="11">
        <f t="shared" si="3"/>
        <v>50587.003594478469</v>
      </c>
      <c r="L11" s="11">
        <f t="shared" si="3"/>
        <v>52273.23704762775</v>
      </c>
      <c r="M11" s="11">
        <f t="shared" si="3"/>
        <v>52273.23704762775</v>
      </c>
      <c r="N11" s="11">
        <f t="shared" si="3"/>
        <v>50587.003594478469</v>
      </c>
      <c r="O11" s="11">
        <f t="shared" si="3"/>
        <v>52273.23704762775</v>
      </c>
      <c r="P11" s="11">
        <f t="shared" si="3"/>
        <v>50587.003594478469</v>
      </c>
      <c r="Q11" s="11">
        <f t="shared" si="3"/>
        <v>52273.23704762775</v>
      </c>
      <c r="R11" s="11">
        <f t="shared" si="4"/>
        <v>1686.2334531492822</v>
      </c>
      <c r="T11" s="63">
        <f>'New Lease Yearly'!I17</f>
        <v>43831</v>
      </c>
      <c r="U11" s="60"/>
      <c r="V11" s="59" t="s">
        <v>69</v>
      </c>
      <c r="W11" s="60" t="s">
        <v>71</v>
      </c>
      <c r="X11" s="60"/>
      <c r="Y11" s="60"/>
      <c r="Z11" s="64">
        <f>'New Lease Yearly'!K17</f>
        <v>0</v>
      </c>
      <c r="AA11" s="60"/>
      <c r="AB11" s="60"/>
    </row>
    <row r="12" spans="1:28" x14ac:dyDescent="0.25">
      <c r="A12" s="9">
        <f>IF('New Lease Yearly'!$H$4="Monthly",DATE(YEAR('Yearly Journal entry'!A11),MONTH('Yearly Journal entry'!A11)+1,DAY('Yearly Journal entry'!A11)),IF('New Lease Yearly'!$H$4="Quarterly",DATE(YEAR('Yearly Journal entry'!A11),MONTH('Yearly Journal entry'!A11)+3,DAY('Yearly Journal entry'!A11)),DATE(YEAR('Yearly Journal entry'!A11)+1,MONTH('Yearly Journal entry'!A11),DAY('Yearly Journal entry'!A11))))</f>
        <v>46023</v>
      </c>
      <c r="B12" s="9">
        <f t="shared" si="2"/>
        <v>46023</v>
      </c>
      <c r="C12" s="9">
        <f t="shared" si="5"/>
        <v>46053</v>
      </c>
      <c r="D12" s="3">
        <f t="shared" si="6"/>
        <v>31</v>
      </c>
      <c r="E12" s="4">
        <f>'New Lease Yearly'!K22</f>
        <v>617161.44385263731</v>
      </c>
      <c r="F12" s="3">
        <f t="shared" si="7"/>
        <v>45265.755303978098</v>
      </c>
      <c r="G12" s="11">
        <f t="shared" si="3"/>
        <v>39362.148768490544</v>
      </c>
      <c r="H12" s="11">
        <f t="shared" si="3"/>
        <v>43579.521850828816</v>
      </c>
      <c r="I12" s="11">
        <f t="shared" si="3"/>
        <v>42173.730823382721</v>
      </c>
      <c r="J12" s="11">
        <f t="shared" si="3"/>
        <v>43579.521850828816</v>
      </c>
      <c r="K12" s="11">
        <f t="shared" si="3"/>
        <v>42173.730823382721</v>
      </c>
      <c r="L12" s="11">
        <f t="shared" si="3"/>
        <v>43579.521850828816</v>
      </c>
      <c r="M12" s="11">
        <f t="shared" si="3"/>
        <v>43579.521850828816</v>
      </c>
      <c r="N12" s="11">
        <f t="shared" si="3"/>
        <v>42173.730823382721</v>
      </c>
      <c r="O12" s="11">
        <f t="shared" si="3"/>
        <v>43579.521850828816</v>
      </c>
      <c r="P12" s="11">
        <f t="shared" si="3"/>
        <v>42173.730823382721</v>
      </c>
      <c r="Q12" s="11">
        <f t="shared" si="3"/>
        <v>43579.521850828816</v>
      </c>
      <c r="R12" s="11">
        <f t="shared" si="4"/>
        <v>1405.7910274460908</v>
      </c>
      <c r="T12" s="59"/>
      <c r="U12" s="60"/>
      <c r="V12" s="59" t="s">
        <v>69</v>
      </c>
      <c r="W12" s="60" t="s">
        <v>72</v>
      </c>
      <c r="X12" s="60"/>
      <c r="Y12" s="60"/>
      <c r="Z12" s="65">
        <f>AA13-Z11</f>
        <v>2670000</v>
      </c>
      <c r="AA12" s="60"/>
      <c r="AB12" s="60"/>
    </row>
    <row r="13" spans="1:28" x14ac:dyDescent="0.25">
      <c r="A13" s="9">
        <f>IF('New Lease Yearly'!$H$4="Monthly",DATE(YEAR('Yearly Journal entry'!A12),MONTH('Yearly Journal entry'!A12)+1,DAY('Yearly Journal entry'!A12)),IF('New Lease Yearly'!$H$4="Quarterly",DATE(YEAR('Yearly Journal entry'!A12),MONTH('Yearly Journal entry'!A12)+3,DAY('Yearly Journal entry'!A12)),DATE(YEAR('Yearly Journal entry'!A12)+1,MONTH('Yearly Journal entry'!A12),DAY('Yearly Journal entry'!A12))))</f>
        <v>46388</v>
      </c>
      <c r="B13" s="9">
        <f t="shared" si="2"/>
        <v>46388</v>
      </c>
      <c r="C13" s="9">
        <f t="shared" si="5"/>
        <v>46418</v>
      </c>
      <c r="D13" s="3">
        <f t="shared" si="6"/>
        <v>31</v>
      </c>
      <c r="E13" s="4">
        <f>'New Lease Yearly'!K23</f>
        <v>514519.51604526921</v>
      </c>
      <c r="F13" s="3">
        <f t="shared" si="7"/>
        <v>35856.911921636005</v>
      </c>
      <c r="G13" s="11">
        <f t="shared" si="3"/>
        <v>31117.141452816701</v>
      </c>
      <c r="H13" s="11">
        <f t="shared" si="3"/>
        <v>34451.120894189917</v>
      </c>
      <c r="I13" s="11">
        <f t="shared" si="3"/>
        <v>33339.794413732176</v>
      </c>
      <c r="J13" s="11">
        <f t="shared" si="3"/>
        <v>34451.120894189917</v>
      </c>
      <c r="K13" s="11">
        <f t="shared" si="3"/>
        <v>33339.794413732176</v>
      </c>
      <c r="L13" s="11">
        <f t="shared" si="3"/>
        <v>34451.120894189917</v>
      </c>
      <c r="M13" s="11">
        <f t="shared" si="3"/>
        <v>34451.120894189917</v>
      </c>
      <c r="N13" s="11">
        <f t="shared" si="3"/>
        <v>33339.794413732176</v>
      </c>
      <c r="O13" s="11">
        <f t="shared" si="3"/>
        <v>34451.120894189917</v>
      </c>
      <c r="P13" s="11">
        <f t="shared" si="3"/>
        <v>33339.794413732176</v>
      </c>
      <c r="Q13" s="11">
        <f t="shared" si="3"/>
        <v>34451.120894189917</v>
      </c>
      <c r="R13" s="11">
        <f t="shared" si="4"/>
        <v>1111.3264804577393</v>
      </c>
      <c r="T13" s="59"/>
      <c r="U13" s="60"/>
      <c r="V13" s="59" t="s">
        <v>70</v>
      </c>
      <c r="W13" s="60"/>
      <c r="X13" s="60" t="s">
        <v>79</v>
      </c>
      <c r="Y13" s="60"/>
      <c r="Z13" s="60"/>
      <c r="AA13" s="62">
        <f>'New Lease Yearly'!L17</f>
        <v>2670000</v>
      </c>
      <c r="AB13" s="60"/>
    </row>
    <row r="14" spans="1:28" x14ac:dyDescent="0.25">
      <c r="A14" s="9">
        <f>IF('New Lease Yearly'!$H$4="Monthly",DATE(YEAR('Yearly Journal entry'!A13),MONTH('Yearly Journal entry'!A13)+1,DAY('Yearly Journal entry'!A13)),IF('New Lease Yearly'!$H$4="Quarterly",DATE(YEAR('Yearly Journal entry'!A13),MONTH('Yearly Journal entry'!A13)+3,DAY('Yearly Journal entry'!A13)),DATE(YEAR('Yearly Journal entry'!A13)+1,MONTH('Yearly Journal entry'!A13),DAY('Yearly Journal entry'!A13))))</f>
        <v>46753</v>
      </c>
      <c r="B14" s="9">
        <f t="shared" si="2"/>
        <v>46753</v>
      </c>
      <c r="C14" s="9">
        <f t="shared" si="5"/>
        <v>46783</v>
      </c>
      <c r="D14" s="3">
        <f t="shared" si="6"/>
        <v>31</v>
      </c>
      <c r="E14" s="4">
        <f>'New Lease Yearly'!K24</f>
        <v>406745.49184753263</v>
      </c>
      <c r="F14" s="3">
        <f t="shared" si="7"/>
        <v>25909.870784646257</v>
      </c>
      <c r="G14" s="11">
        <f t="shared" si="3"/>
        <v>23198.638220047324</v>
      </c>
      <c r="H14" s="11">
        <f t="shared" si="3"/>
        <v>24798.544304188519</v>
      </c>
      <c r="I14" s="11">
        <f t="shared" si="3"/>
        <v>23998.59126211792</v>
      </c>
      <c r="J14" s="11">
        <f t="shared" si="3"/>
        <v>24798.544304188519</v>
      </c>
      <c r="K14" s="11">
        <f t="shared" si="3"/>
        <v>23998.59126211792</v>
      </c>
      <c r="L14" s="11">
        <f t="shared" si="3"/>
        <v>24798.544304188519</v>
      </c>
      <c r="M14" s="11">
        <f t="shared" si="3"/>
        <v>24798.544304188519</v>
      </c>
      <c r="N14" s="11">
        <f t="shared" si="3"/>
        <v>23998.59126211792</v>
      </c>
      <c r="O14" s="11">
        <f t="shared" si="3"/>
        <v>24798.544304188519</v>
      </c>
      <c r="P14" s="11">
        <f t="shared" si="3"/>
        <v>23998.59126211792</v>
      </c>
      <c r="Q14" s="11">
        <f t="shared" si="3"/>
        <v>24798.544304188519</v>
      </c>
      <c r="R14" s="11">
        <f t="shared" si="4"/>
        <v>799.95304207059735</v>
      </c>
      <c r="T14" s="59"/>
      <c r="U14" s="60"/>
      <c r="V14" s="60"/>
      <c r="W14" s="60"/>
      <c r="X14" s="60"/>
      <c r="Y14" s="60"/>
      <c r="Z14" s="60"/>
      <c r="AA14" s="60"/>
      <c r="AB14" s="60"/>
    </row>
    <row r="15" spans="1:28" x14ac:dyDescent="0.25">
      <c r="A15" s="9">
        <f>IF('New Lease Yearly'!$H$4="Monthly",DATE(YEAR('Yearly Journal entry'!A14),MONTH('Yearly Journal entry'!A14)+1,DAY('Yearly Journal entry'!A14)),IF('New Lease Yearly'!$H$4="Quarterly",DATE(YEAR('Yearly Journal entry'!A14),MONTH('Yearly Journal entry'!A14)+3,DAY('Yearly Journal entry'!A14)),DATE(YEAR('Yearly Journal entry'!A14)+1,MONTH('Yearly Journal entry'!A14),DAY('Yearly Journal entry'!A14))))</f>
        <v>47119</v>
      </c>
      <c r="B15" s="9">
        <f t="shared" si="2"/>
        <v>47119</v>
      </c>
      <c r="C15" s="9">
        <f t="shared" si="5"/>
        <v>47149</v>
      </c>
      <c r="D15" s="3">
        <f t="shared" si="6"/>
        <v>31</v>
      </c>
      <c r="E15" s="4">
        <f>'New Lease Yearly'!K25</f>
        <v>293582.76643990923</v>
      </c>
      <c r="F15" s="3">
        <f t="shared" si="7"/>
        <v>15602.19087709531</v>
      </c>
      <c r="G15" s="11">
        <f t="shared" si="3"/>
        <v>13369.763205828773</v>
      </c>
      <c r="H15" s="11">
        <f t="shared" si="3"/>
        <v>14802.237835024713</v>
      </c>
      <c r="I15" s="11">
        <f t="shared" si="3"/>
        <v>14324.746291959398</v>
      </c>
      <c r="J15" s="11">
        <f t="shared" si="3"/>
        <v>14802.237835024713</v>
      </c>
      <c r="K15" s="11">
        <f t="shared" si="3"/>
        <v>14324.746291959398</v>
      </c>
      <c r="L15" s="11">
        <f t="shared" si="3"/>
        <v>14802.237835024713</v>
      </c>
      <c r="M15" s="11">
        <f t="shared" si="3"/>
        <v>14802.237835024713</v>
      </c>
      <c r="N15" s="11">
        <f t="shared" si="3"/>
        <v>14324.746291959398</v>
      </c>
      <c r="O15" s="11">
        <f t="shared" si="3"/>
        <v>14802.237835024713</v>
      </c>
      <c r="P15" s="11">
        <f t="shared" si="3"/>
        <v>14324.746291959398</v>
      </c>
      <c r="Q15" s="11">
        <f t="shared" si="3"/>
        <v>14802.237835024713</v>
      </c>
      <c r="R15" s="11">
        <f t="shared" si="4"/>
        <v>477.49154306531329</v>
      </c>
      <c r="T15" s="63">
        <f>'New Lease Yearly'!I18</f>
        <v>44197</v>
      </c>
      <c r="U15" s="60"/>
      <c r="V15" s="59" t="s">
        <v>69</v>
      </c>
      <c r="W15" s="60" t="s">
        <v>71</v>
      </c>
      <c r="X15" s="60"/>
      <c r="Y15" s="60"/>
      <c r="Z15" s="64">
        <f>'New Lease Yearly'!K18</f>
        <v>981124.63950937102</v>
      </c>
      <c r="AA15" s="60"/>
      <c r="AB15" s="60"/>
    </row>
    <row r="16" spans="1:28" x14ac:dyDescent="0.25">
      <c r="A16" s="9">
        <f>IF('New Lease Yearly'!$H$4="Monthly",DATE(YEAR('Yearly Journal entry'!A15),MONTH('Yearly Journal entry'!A15)+1,DAY('Yearly Journal entry'!A15)),IF('New Lease Yearly'!$H$4="Quarterly",DATE(YEAR('Yearly Journal entry'!A15),MONTH('Yearly Journal entry'!A15)+3,DAY('Yearly Journal entry'!A15)),DATE(YEAR('Yearly Journal entry'!A15)+1,MONTH('Yearly Journal entry'!A15),DAY('Yearly Journal entry'!A15))))</f>
        <v>47484</v>
      </c>
      <c r="B16" s="9">
        <f t="shared" si="2"/>
        <v>47484</v>
      </c>
      <c r="C16" s="9">
        <f t="shared" si="5"/>
        <v>47514</v>
      </c>
      <c r="D16" s="3">
        <f t="shared" si="6"/>
        <v>31</v>
      </c>
      <c r="E16" s="4">
        <f>'New Lease Yearly'!K26</f>
        <v>174761.90476190468</v>
      </c>
      <c r="F16" s="3">
        <f t="shared" si="7"/>
        <v>477.49154306531329</v>
      </c>
      <c r="G16" s="11">
        <f t="shared" si="3"/>
        <v>0</v>
      </c>
      <c r="H16" s="11">
        <f t="shared" si="3"/>
        <v>0</v>
      </c>
      <c r="I16" s="11">
        <f t="shared" si="3"/>
        <v>0</v>
      </c>
      <c r="J16" s="11">
        <f t="shared" si="3"/>
        <v>0</v>
      </c>
      <c r="K16" s="11">
        <f t="shared" si="3"/>
        <v>0</v>
      </c>
      <c r="L16" s="11">
        <f t="shared" si="3"/>
        <v>0</v>
      </c>
      <c r="M16" s="11">
        <f t="shared" si="3"/>
        <v>0</v>
      </c>
      <c r="N16" s="11">
        <f t="shared" si="3"/>
        <v>0</v>
      </c>
      <c r="O16" s="11">
        <f t="shared" si="3"/>
        <v>0</v>
      </c>
      <c r="P16" s="11">
        <f t="shared" si="3"/>
        <v>0</v>
      </c>
      <c r="Q16" s="11">
        <f t="shared" si="3"/>
        <v>0</v>
      </c>
      <c r="R16" s="11">
        <f t="shared" si="4"/>
        <v>0</v>
      </c>
      <c r="T16" s="59"/>
      <c r="U16" s="60"/>
      <c r="V16" s="59" t="s">
        <v>69</v>
      </c>
      <c r="W16" s="60" t="s">
        <v>72</v>
      </c>
      <c r="X16" s="60"/>
      <c r="Y16" s="60"/>
      <c r="Z16" s="66">
        <f>AA17-Z15</f>
        <v>1688875.360490629</v>
      </c>
      <c r="AA16" s="60"/>
      <c r="AB16" s="60"/>
    </row>
    <row r="17" spans="1:37" x14ac:dyDescent="0.25">
      <c r="A17" s="9">
        <f>IF('New Lease Yearly'!$H$4="Monthly",DATE(YEAR('Yearly Journal entry'!A16),MONTH('Yearly Journal entry'!A16)+1,DAY('Yearly Journal entry'!A16)),IF('New Lease Yearly'!$H$4="Quarterly",DATE(YEAR('Yearly Journal entry'!A16),MONTH('Yearly Journal entry'!A16)+3,DAY('Yearly Journal entry'!A16)),DATE(YEAR('Yearly Journal entry'!A16)+1,MONTH('Yearly Journal entry'!A16),DAY('Yearly Journal entry'!A16))))</f>
        <v>47849</v>
      </c>
      <c r="B17" s="9">
        <f t="shared" si="2"/>
        <v>47849</v>
      </c>
      <c r="C17" s="9">
        <f t="shared" si="5"/>
        <v>47879</v>
      </c>
      <c r="D17" s="3">
        <f t="shared" si="6"/>
        <v>31</v>
      </c>
      <c r="E17" s="4">
        <f>'New Lease Yearly'!K27</f>
        <v>0</v>
      </c>
      <c r="F17" s="3">
        <f t="shared" si="7"/>
        <v>0</v>
      </c>
      <c r="G17" s="11">
        <f t="shared" si="3"/>
        <v>0</v>
      </c>
      <c r="H17" s="11">
        <f t="shared" si="3"/>
        <v>0</v>
      </c>
      <c r="I17" s="11">
        <f t="shared" si="3"/>
        <v>0</v>
      </c>
      <c r="J17" s="11">
        <f t="shared" si="3"/>
        <v>0</v>
      </c>
      <c r="K17" s="11">
        <f t="shared" si="3"/>
        <v>0</v>
      </c>
      <c r="L17" s="11">
        <f t="shared" si="3"/>
        <v>0</v>
      </c>
      <c r="M17" s="11">
        <f t="shared" si="3"/>
        <v>0</v>
      </c>
      <c r="N17" s="11">
        <f t="shared" si="3"/>
        <v>0</v>
      </c>
      <c r="O17" s="11">
        <f t="shared" si="3"/>
        <v>0</v>
      </c>
      <c r="P17" s="11">
        <f t="shared" si="3"/>
        <v>0</v>
      </c>
      <c r="Q17" s="11">
        <f t="shared" si="3"/>
        <v>0</v>
      </c>
      <c r="R17" s="11">
        <f t="shared" si="4"/>
        <v>0</v>
      </c>
      <c r="T17" s="59"/>
      <c r="U17" s="60"/>
      <c r="V17" s="59" t="s">
        <v>70</v>
      </c>
      <c r="W17" s="60"/>
      <c r="X17" s="60" t="s">
        <v>79</v>
      </c>
      <c r="Y17" s="60"/>
      <c r="Z17" s="60"/>
      <c r="AA17" s="62">
        <f>'New Lease Yearly'!L18</f>
        <v>2670000</v>
      </c>
      <c r="AB17" s="60"/>
    </row>
    <row r="18" spans="1:37" x14ac:dyDescent="0.25">
      <c r="A18" s="9">
        <f>IF('New Lease Yearly'!$H$4="Monthly",DATE(YEAR('Yearly Journal entry'!A17),MONTH('Yearly Journal entry'!A17)+1,DAY('Yearly Journal entry'!A17)),IF('New Lease Yearly'!$H$4="Quarterly",DATE(YEAR('Yearly Journal entry'!A17),MONTH('Yearly Journal entry'!A17)+3,DAY('Yearly Journal entry'!A17)),DATE(YEAR('Yearly Journal entry'!A17)+1,MONTH('Yearly Journal entry'!A17),DAY('Yearly Journal entry'!A17))))</f>
        <v>48214</v>
      </c>
      <c r="B18" s="9">
        <f t="shared" si="2"/>
        <v>48214</v>
      </c>
      <c r="C18" s="9">
        <f t="shared" si="5"/>
        <v>48244</v>
      </c>
      <c r="D18" s="3">
        <f t="shared" si="6"/>
        <v>31</v>
      </c>
      <c r="E18" s="4">
        <f>'New Lease Yearly'!K28</f>
        <v>0</v>
      </c>
      <c r="F18" s="3">
        <f t="shared" si="7"/>
        <v>0</v>
      </c>
      <c r="G18" s="11">
        <f t="shared" si="3"/>
        <v>0</v>
      </c>
      <c r="H18" s="11">
        <f t="shared" si="3"/>
        <v>0</v>
      </c>
      <c r="I18" s="11">
        <f t="shared" si="3"/>
        <v>0</v>
      </c>
      <c r="J18" s="11">
        <f t="shared" si="3"/>
        <v>0</v>
      </c>
      <c r="K18" s="11">
        <f t="shared" si="3"/>
        <v>0</v>
      </c>
      <c r="L18" s="11">
        <f t="shared" si="3"/>
        <v>0</v>
      </c>
      <c r="M18" s="11">
        <f t="shared" si="3"/>
        <v>0</v>
      </c>
      <c r="N18" s="11">
        <f t="shared" si="3"/>
        <v>0</v>
      </c>
      <c r="O18" s="11">
        <f t="shared" si="3"/>
        <v>0</v>
      </c>
      <c r="P18" s="11">
        <f t="shared" si="3"/>
        <v>0</v>
      </c>
      <c r="Q18" s="11">
        <f t="shared" si="3"/>
        <v>0</v>
      </c>
      <c r="R18" s="11">
        <f t="shared" si="4"/>
        <v>0</v>
      </c>
      <c r="T18" s="59"/>
      <c r="U18" s="60"/>
      <c r="V18" s="60"/>
      <c r="W18" s="60"/>
      <c r="X18" s="60"/>
      <c r="Y18" s="60"/>
      <c r="Z18" s="60"/>
      <c r="AA18" s="60"/>
      <c r="AB18" s="60"/>
    </row>
    <row r="19" spans="1:37" x14ac:dyDescent="0.25">
      <c r="A19" s="9">
        <f>IF('New Lease Yearly'!$H$4="Monthly",DATE(YEAR('Yearly Journal entry'!A18),MONTH('Yearly Journal entry'!A18)+1,DAY('Yearly Journal entry'!A18)),IF('New Lease Yearly'!$H$4="Quarterly",DATE(YEAR('Yearly Journal entry'!A18),MONTH('Yearly Journal entry'!A18)+3,DAY('Yearly Journal entry'!A18)),DATE(YEAR('Yearly Journal entry'!A18)+1,MONTH('Yearly Journal entry'!A18),DAY('Yearly Journal entry'!A18))))</f>
        <v>48580</v>
      </c>
      <c r="B19" s="9">
        <f t="shared" si="2"/>
        <v>48580</v>
      </c>
      <c r="C19" s="9">
        <f t="shared" si="5"/>
        <v>48610</v>
      </c>
      <c r="D19" s="3">
        <f t="shared" si="6"/>
        <v>31</v>
      </c>
      <c r="E19" s="4">
        <f>'New Lease Yearly'!K29</f>
        <v>0</v>
      </c>
      <c r="F19" s="3">
        <f t="shared" si="7"/>
        <v>0</v>
      </c>
      <c r="G19" s="11">
        <f t="shared" si="3"/>
        <v>0</v>
      </c>
      <c r="H19" s="11">
        <f t="shared" si="3"/>
        <v>0</v>
      </c>
      <c r="I19" s="11">
        <f t="shared" si="3"/>
        <v>0</v>
      </c>
      <c r="J19" s="11">
        <f t="shared" si="3"/>
        <v>0</v>
      </c>
      <c r="K19" s="11">
        <f t="shared" si="3"/>
        <v>0</v>
      </c>
      <c r="L19" s="11">
        <f t="shared" si="3"/>
        <v>0</v>
      </c>
      <c r="M19" s="11">
        <f t="shared" si="3"/>
        <v>0</v>
      </c>
      <c r="N19" s="11">
        <f t="shared" si="3"/>
        <v>0</v>
      </c>
      <c r="O19" s="11">
        <f t="shared" si="3"/>
        <v>0</v>
      </c>
      <c r="P19" s="11">
        <f t="shared" si="3"/>
        <v>0</v>
      </c>
      <c r="Q19" s="11">
        <f t="shared" si="3"/>
        <v>0</v>
      </c>
      <c r="R19" s="11">
        <f t="shared" si="4"/>
        <v>0</v>
      </c>
      <c r="T19" s="59" t="s">
        <v>80</v>
      </c>
      <c r="U19" s="60"/>
      <c r="V19" s="60"/>
      <c r="W19" s="60"/>
      <c r="X19" s="60"/>
      <c r="Y19" s="60"/>
      <c r="Z19" s="60"/>
      <c r="AA19" s="60"/>
      <c r="AB19" s="60"/>
    </row>
    <row r="20" spans="1:37" x14ac:dyDescent="0.25">
      <c r="A20" s="9">
        <f>IF('New Lease Yearly'!$H$4="Monthly",DATE(YEAR('Yearly Journal entry'!A19),MONTH('Yearly Journal entry'!A19)+1,DAY('Yearly Journal entry'!A19)),IF('New Lease Yearly'!$H$4="Quarterly",DATE(YEAR('Yearly Journal entry'!A19),MONTH('Yearly Journal entry'!A19)+3,DAY('Yearly Journal entry'!A19)),DATE(YEAR('Yearly Journal entry'!A19)+1,MONTH('Yearly Journal entry'!A19),DAY('Yearly Journal entry'!A19))))</f>
        <v>48945</v>
      </c>
      <c r="B20" s="9">
        <f t="shared" si="2"/>
        <v>48945</v>
      </c>
      <c r="C20" s="9">
        <f t="shared" si="5"/>
        <v>48975</v>
      </c>
      <c r="D20" s="3">
        <f t="shared" si="6"/>
        <v>31</v>
      </c>
      <c r="E20" s="4">
        <f>'New Lease Yearly'!K30</f>
        <v>0</v>
      </c>
      <c r="F20" s="3">
        <f t="shared" si="7"/>
        <v>0</v>
      </c>
      <c r="G20" s="11">
        <f t="shared" si="3"/>
        <v>0</v>
      </c>
      <c r="H20" s="11">
        <f t="shared" si="3"/>
        <v>0</v>
      </c>
      <c r="I20" s="11">
        <f t="shared" si="3"/>
        <v>0</v>
      </c>
      <c r="J20" s="11">
        <f t="shared" si="3"/>
        <v>0</v>
      </c>
      <c r="K20" s="11">
        <f t="shared" si="3"/>
        <v>0</v>
      </c>
      <c r="L20" s="11">
        <f t="shared" si="3"/>
        <v>0</v>
      </c>
      <c r="M20" s="11">
        <f t="shared" si="3"/>
        <v>0</v>
      </c>
      <c r="N20" s="11">
        <f t="shared" si="3"/>
        <v>0</v>
      </c>
      <c r="O20" s="11">
        <f t="shared" si="3"/>
        <v>0</v>
      </c>
      <c r="P20" s="11">
        <f t="shared" si="3"/>
        <v>0</v>
      </c>
      <c r="Q20" s="11">
        <f t="shared" si="3"/>
        <v>0</v>
      </c>
      <c r="R20" s="11">
        <f t="shared" si="4"/>
        <v>0</v>
      </c>
      <c r="T20" s="2"/>
    </row>
    <row r="21" spans="1:37" x14ac:dyDescent="0.25">
      <c r="A21" s="9">
        <f>IF('New Lease Yearly'!$H$4="Monthly",DATE(YEAR('Yearly Journal entry'!A20),MONTH('Yearly Journal entry'!A20)+1,DAY('Yearly Journal entry'!A20)),IF('New Lease Yearly'!$H$4="Quarterly",DATE(YEAR('Yearly Journal entry'!A20),MONTH('Yearly Journal entry'!A20)+3,DAY('Yearly Journal entry'!A20)),DATE(YEAR('Yearly Journal entry'!A20)+1,MONTH('Yearly Journal entry'!A20),DAY('Yearly Journal entry'!A20))))</f>
        <v>49310</v>
      </c>
      <c r="B21" s="9">
        <f t="shared" si="2"/>
        <v>49310</v>
      </c>
      <c r="C21" s="9">
        <f t="shared" si="5"/>
        <v>49340</v>
      </c>
      <c r="D21" s="3">
        <f t="shared" si="6"/>
        <v>31</v>
      </c>
      <c r="E21" s="4">
        <f>'New Lease Yearly'!K31</f>
        <v>0</v>
      </c>
      <c r="F21" s="3">
        <f t="shared" si="7"/>
        <v>0</v>
      </c>
      <c r="G21" s="11">
        <f t="shared" si="3"/>
        <v>0</v>
      </c>
      <c r="H21" s="11">
        <f t="shared" si="3"/>
        <v>0</v>
      </c>
      <c r="I21" s="11">
        <f t="shared" si="3"/>
        <v>0</v>
      </c>
      <c r="J21" s="11">
        <f t="shared" si="3"/>
        <v>0</v>
      </c>
      <c r="K21" s="11">
        <f t="shared" si="3"/>
        <v>0</v>
      </c>
      <c r="L21" s="11">
        <f t="shared" si="3"/>
        <v>0</v>
      </c>
      <c r="M21" s="11">
        <f t="shared" si="3"/>
        <v>0</v>
      </c>
      <c r="N21" s="11">
        <f t="shared" si="3"/>
        <v>0</v>
      </c>
      <c r="O21" s="11">
        <f t="shared" si="3"/>
        <v>0</v>
      </c>
      <c r="P21" s="11">
        <f t="shared" si="3"/>
        <v>0</v>
      </c>
      <c r="Q21" s="11">
        <f t="shared" si="3"/>
        <v>0</v>
      </c>
      <c r="R21" s="11">
        <f t="shared" si="4"/>
        <v>0</v>
      </c>
      <c r="T21" s="59" t="s">
        <v>81</v>
      </c>
    </row>
    <row r="22" spans="1:37" x14ac:dyDescent="0.25">
      <c r="A22" s="9">
        <f>IF('New Lease Yearly'!$H$4="Monthly",DATE(YEAR('Yearly Journal entry'!A21),MONTH('Yearly Journal entry'!A21)+1,DAY('Yearly Journal entry'!A21)),IF('New Lease Yearly'!$H$4="Quarterly",DATE(YEAR('Yearly Journal entry'!A21),MONTH('Yearly Journal entry'!A21)+3,DAY('Yearly Journal entry'!A21)),DATE(YEAR('Yearly Journal entry'!A21)+1,MONTH('Yearly Journal entry'!A21),DAY('Yearly Journal entry'!A21))))</f>
        <v>49675</v>
      </c>
      <c r="B22" s="9">
        <f t="shared" si="2"/>
        <v>49675</v>
      </c>
      <c r="C22" s="9">
        <f t="shared" si="5"/>
        <v>49705</v>
      </c>
      <c r="D22" s="3">
        <f t="shared" si="6"/>
        <v>31</v>
      </c>
      <c r="E22" s="4">
        <f>'New Lease Yearly'!K32</f>
        <v>0</v>
      </c>
      <c r="F22" s="3">
        <f t="shared" si="7"/>
        <v>0</v>
      </c>
      <c r="G22" s="11">
        <f t="shared" si="3"/>
        <v>0</v>
      </c>
      <c r="H22" s="11">
        <f t="shared" si="3"/>
        <v>0</v>
      </c>
      <c r="I22" s="11">
        <f t="shared" si="3"/>
        <v>0</v>
      </c>
      <c r="J22" s="11">
        <f t="shared" si="3"/>
        <v>0</v>
      </c>
      <c r="K22" s="11">
        <f t="shared" si="3"/>
        <v>0</v>
      </c>
      <c r="L22" s="11">
        <f t="shared" si="3"/>
        <v>0</v>
      </c>
      <c r="M22" s="11">
        <f t="shared" si="3"/>
        <v>0</v>
      </c>
      <c r="N22" s="11">
        <f t="shared" si="3"/>
        <v>0</v>
      </c>
      <c r="O22" s="11">
        <f t="shared" si="3"/>
        <v>0</v>
      </c>
      <c r="P22" s="11">
        <f t="shared" si="3"/>
        <v>0</v>
      </c>
      <c r="Q22" s="11">
        <f t="shared" si="3"/>
        <v>0</v>
      </c>
      <c r="R22" s="11">
        <f t="shared" si="4"/>
        <v>0</v>
      </c>
      <c r="T22" s="2"/>
    </row>
    <row r="23" spans="1:37" x14ac:dyDescent="0.25">
      <c r="A23" s="9">
        <f>IF('New Lease Yearly'!$H$4="Monthly",DATE(YEAR('Yearly Journal entry'!A22),MONTH('Yearly Journal entry'!A22)+1,DAY('Yearly Journal entry'!A22)),IF('New Lease Yearly'!$H$4="Quarterly",DATE(YEAR('Yearly Journal entry'!A22),MONTH('Yearly Journal entry'!A22)+3,DAY('Yearly Journal entry'!A22)),DATE(YEAR('Yearly Journal entry'!A22)+1,MONTH('Yearly Journal entry'!A22),DAY('Yearly Journal entry'!A22))))</f>
        <v>50041</v>
      </c>
      <c r="B23" s="9">
        <f t="shared" si="2"/>
        <v>50041</v>
      </c>
      <c r="C23" s="9">
        <f t="shared" si="5"/>
        <v>50071</v>
      </c>
      <c r="D23" s="3">
        <f t="shared" si="6"/>
        <v>31</v>
      </c>
      <c r="E23" s="4">
        <f>'New Lease Yearly'!K33</f>
        <v>0</v>
      </c>
      <c r="F23" s="3">
        <f t="shared" si="7"/>
        <v>0</v>
      </c>
      <c r="G23" s="11">
        <f t="shared" si="3"/>
        <v>0</v>
      </c>
      <c r="H23" s="11">
        <f t="shared" si="3"/>
        <v>0</v>
      </c>
      <c r="I23" s="11">
        <f t="shared" si="3"/>
        <v>0</v>
      </c>
      <c r="J23" s="11">
        <f t="shared" si="3"/>
        <v>0</v>
      </c>
      <c r="K23" s="11">
        <f t="shared" si="3"/>
        <v>0</v>
      </c>
      <c r="L23" s="11">
        <f t="shared" si="3"/>
        <v>0</v>
      </c>
      <c r="M23" s="11">
        <f t="shared" si="3"/>
        <v>0</v>
      </c>
      <c r="N23" s="11">
        <f t="shared" si="3"/>
        <v>0</v>
      </c>
      <c r="O23" s="11">
        <f t="shared" si="3"/>
        <v>0</v>
      </c>
      <c r="P23" s="11">
        <f t="shared" si="3"/>
        <v>0</v>
      </c>
      <c r="Q23" s="11">
        <f t="shared" si="3"/>
        <v>0</v>
      </c>
      <c r="R23" s="11">
        <f t="shared" si="4"/>
        <v>0</v>
      </c>
      <c r="T23" s="60"/>
      <c r="U23" s="60"/>
      <c r="V23" s="60"/>
      <c r="W23" s="67">
        <v>43799</v>
      </c>
      <c r="X23" s="67">
        <v>43830</v>
      </c>
      <c r="Y23" s="67">
        <v>43861</v>
      </c>
      <c r="Z23" s="67">
        <v>43890</v>
      </c>
      <c r="AA23" s="67">
        <v>43921</v>
      </c>
      <c r="AB23" s="67">
        <v>43951</v>
      </c>
      <c r="AC23" s="67">
        <v>43982</v>
      </c>
      <c r="AD23" s="67">
        <v>44012</v>
      </c>
      <c r="AE23" s="67">
        <v>44043</v>
      </c>
      <c r="AF23" s="67">
        <v>44074</v>
      </c>
      <c r="AG23" s="67">
        <v>44104</v>
      </c>
      <c r="AH23" s="67">
        <v>44135</v>
      </c>
      <c r="AI23" s="67"/>
      <c r="AJ23" s="60"/>
    </row>
    <row r="24" spans="1:37" x14ac:dyDescent="0.25">
      <c r="A24" s="9">
        <f>IF('New Lease Yearly'!$H$4="Monthly",DATE(YEAR('Yearly Journal entry'!A23),MONTH('Yearly Journal entry'!A23)+1,DAY('Yearly Journal entry'!A23)),IF('New Lease Yearly'!$H$4="Quarterly",DATE(YEAR('Yearly Journal entry'!A23),MONTH('Yearly Journal entry'!A23)+3,DAY('Yearly Journal entry'!A23)),DATE(YEAR('Yearly Journal entry'!A23)+1,MONTH('Yearly Journal entry'!A23),DAY('Yearly Journal entry'!A23))))</f>
        <v>50406</v>
      </c>
      <c r="B24" s="9">
        <f t="shared" si="2"/>
        <v>50406</v>
      </c>
      <c r="C24" s="9">
        <f t="shared" si="5"/>
        <v>50436</v>
      </c>
      <c r="D24" s="3">
        <f t="shared" si="6"/>
        <v>31</v>
      </c>
      <c r="E24" s="4">
        <f>'New Lease Yearly'!K34</f>
        <v>0</v>
      </c>
      <c r="F24" s="3">
        <f t="shared" si="7"/>
        <v>0</v>
      </c>
      <c r="G24" s="11">
        <f t="shared" si="3"/>
        <v>0</v>
      </c>
      <c r="H24" s="11">
        <f t="shared" si="3"/>
        <v>0</v>
      </c>
      <c r="I24" s="11">
        <f t="shared" si="3"/>
        <v>0</v>
      </c>
      <c r="J24" s="11">
        <f t="shared" si="3"/>
        <v>0</v>
      </c>
      <c r="K24" s="11">
        <f t="shared" si="3"/>
        <v>0</v>
      </c>
      <c r="L24" s="11">
        <f t="shared" si="3"/>
        <v>0</v>
      </c>
      <c r="M24" s="11">
        <f t="shared" si="3"/>
        <v>0</v>
      </c>
      <c r="N24" s="11">
        <f t="shared" si="3"/>
        <v>0</v>
      </c>
      <c r="O24" s="11">
        <f t="shared" si="3"/>
        <v>0</v>
      </c>
      <c r="P24" s="11">
        <f t="shared" si="3"/>
        <v>0</v>
      </c>
      <c r="Q24" s="11">
        <f t="shared" si="3"/>
        <v>0</v>
      </c>
      <c r="R24" s="11">
        <f t="shared" si="4"/>
        <v>0</v>
      </c>
      <c r="T24" s="59">
        <v>2019</v>
      </c>
      <c r="U24" s="60"/>
      <c r="V24" s="60"/>
      <c r="W24" s="68">
        <f t="shared" ref="W24:AH25" si="8">F5</f>
        <v>43861</v>
      </c>
      <c r="X24" s="68">
        <f t="shared" si="8"/>
        <v>43890</v>
      </c>
      <c r="Y24" s="68">
        <f t="shared" si="8"/>
        <v>43921</v>
      </c>
      <c r="Z24" s="68">
        <f t="shared" si="8"/>
        <v>43951</v>
      </c>
      <c r="AA24" s="68">
        <f t="shared" si="8"/>
        <v>43982</v>
      </c>
      <c r="AB24" s="68">
        <f t="shared" si="8"/>
        <v>44012</v>
      </c>
      <c r="AC24" s="68">
        <f t="shared" si="8"/>
        <v>44043</v>
      </c>
      <c r="AD24" s="68">
        <f t="shared" si="8"/>
        <v>44074</v>
      </c>
      <c r="AE24" s="68">
        <f t="shared" si="8"/>
        <v>44104</v>
      </c>
      <c r="AF24" s="68">
        <f t="shared" si="8"/>
        <v>44135</v>
      </c>
      <c r="AG24" s="68">
        <f t="shared" si="8"/>
        <v>44165</v>
      </c>
      <c r="AH24" s="68">
        <f t="shared" si="8"/>
        <v>44196</v>
      </c>
      <c r="AI24" s="68"/>
      <c r="AJ24" s="68" t="s">
        <v>82</v>
      </c>
      <c r="AK24" s="69"/>
    </row>
    <row r="25" spans="1:37" x14ac:dyDescent="0.25">
      <c r="A25" s="9">
        <f>IF('New Lease Yearly'!$H$4="Monthly",DATE(YEAR('Yearly Journal entry'!A24),MONTH('Yearly Journal entry'!A24)+1,DAY('Yearly Journal entry'!A24)),IF('New Lease Yearly'!$H$4="Quarterly",DATE(YEAR('Yearly Journal entry'!A24),MONTH('Yearly Journal entry'!A24)+3,DAY('Yearly Journal entry'!A24)),DATE(YEAR('Yearly Journal entry'!A24)+1,MONTH('Yearly Journal entry'!A24),DAY('Yearly Journal entry'!A24))))</f>
        <v>50771</v>
      </c>
      <c r="B25" s="9">
        <f t="shared" si="2"/>
        <v>50771</v>
      </c>
      <c r="C25" s="9">
        <f t="shared" si="5"/>
        <v>50801</v>
      </c>
      <c r="D25" s="3">
        <f t="shared" si="6"/>
        <v>31</v>
      </c>
      <c r="E25" s="4">
        <f>'New Lease Yearly'!K35</f>
        <v>0</v>
      </c>
      <c r="F25" s="3">
        <f t="shared" si="7"/>
        <v>0</v>
      </c>
      <c r="G25" s="11">
        <f t="shared" si="3"/>
        <v>0</v>
      </c>
      <c r="H25" s="11">
        <f t="shared" si="3"/>
        <v>0</v>
      </c>
      <c r="I25" s="11">
        <f t="shared" si="3"/>
        <v>0</v>
      </c>
      <c r="J25" s="11">
        <f t="shared" si="3"/>
        <v>0</v>
      </c>
      <c r="K25" s="11">
        <f t="shared" si="3"/>
        <v>0</v>
      </c>
      <c r="L25" s="11">
        <f t="shared" si="3"/>
        <v>0</v>
      </c>
      <c r="M25" s="11">
        <f t="shared" si="3"/>
        <v>0</v>
      </c>
      <c r="N25" s="11">
        <f t="shared" si="3"/>
        <v>0</v>
      </c>
      <c r="O25" s="11">
        <f t="shared" si="3"/>
        <v>0</v>
      </c>
      <c r="P25" s="11">
        <f t="shared" si="3"/>
        <v>0</v>
      </c>
      <c r="Q25" s="11">
        <f t="shared" si="3"/>
        <v>0</v>
      </c>
      <c r="R25" s="11">
        <f t="shared" si="4"/>
        <v>0</v>
      </c>
      <c r="T25" s="60" t="s">
        <v>69</v>
      </c>
      <c r="U25" s="60" t="s">
        <v>71</v>
      </c>
      <c r="V25" s="60"/>
      <c r="W25" s="65">
        <f t="shared" si="8"/>
        <v>0</v>
      </c>
      <c r="X25" s="65">
        <f t="shared" si="8"/>
        <v>0</v>
      </c>
      <c r="Y25" s="65">
        <f t="shared" si="8"/>
        <v>0</v>
      </c>
      <c r="Z25" s="65">
        <f t="shared" si="8"/>
        <v>0</v>
      </c>
      <c r="AA25" s="65">
        <f t="shared" si="8"/>
        <v>0</v>
      </c>
      <c r="AB25" s="65">
        <f t="shared" si="8"/>
        <v>0</v>
      </c>
      <c r="AC25" s="65">
        <f t="shared" si="8"/>
        <v>0</v>
      </c>
      <c r="AD25" s="65">
        <f t="shared" si="8"/>
        <v>0</v>
      </c>
      <c r="AE25" s="65">
        <f t="shared" si="8"/>
        <v>0</v>
      </c>
      <c r="AF25" s="65">
        <f t="shared" si="8"/>
        <v>0</v>
      </c>
      <c r="AG25" s="65">
        <f t="shared" si="8"/>
        <v>0</v>
      </c>
      <c r="AH25" s="65">
        <f t="shared" si="8"/>
        <v>0</v>
      </c>
      <c r="AI25" s="65"/>
      <c r="AJ25" s="70">
        <f>SUM(W25:AH25)</f>
        <v>0</v>
      </c>
      <c r="AK25" s="37"/>
    </row>
    <row r="26" spans="1:37" x14ac:dyDescent="0.25">
      <c r="A26" s="9">
        <f>IF('New Lease Yearly'!$H$4="Monthly",DATE(YEAR('Yearly Journal entry'!A25),MONTH('Yearly Journal entry'!A25)+1,DAY('Yearly Journal entry'!A25)),IF('New Lease Yearly'!$H$4="Quarterly",DATE(YEAR('Yearly Journal entry'!A25),MONTH('Yearly Journal entry'!A25)+3,DAY('Yearly Journal entry'!A25)),DATE(YEAR('Yearly Journal entry'!A25)+1,MONTH('Yearly Journal entry'!A25),DAY('Yearly Journal entry'!A25))))</f>
        <v>51136</v>
      </c>
      <c r="B26" s="9">
        <f t="shared" si="2"/>
        <v>51136</v>
      </c>
      <c r="C26" s="9">
        <f t="shared" si="5"/>
        <v>51166</v>
      </c>
      <c r="D26" s="3">
        <f t="shared" si="6"/>
        <v>31</v>
      </c>
      <c r="E26" s="4">
        <f>'New Lease Yearly'!K36</f>
        <v>0</v>
      </c>
      <c r="F26" s="3">
        <f t="shared" si="7"/>
        <v>0</v>
      </c>
      <c r="G26" s="11">
        <f t="shared" si="3"/>
        <v>0</v>
      </c>
      <c r="H26" s="11">
        <f t="shared" si="3"/>
        <v>0</v>
      </c>
      <c r="I26" s="11">
        <f t="shared" si="3"/>
        <v>0</v>
      </c>
      <c r="J26" s="11">
        <f t="shared" si="3"/>
        <v>0</v>
      </c>
      <c r="K26" s="11">
        <f t="shared" si="3"/>
        <v>0</v>
      </c>
      <c r="L26" s="11">
        <f t="shared" si="3"/>
        <v>0</v>
      </c>
      <c r="M26" s="11">
        <f t="shared" si="3"/>
        <v>0</v>
      </c>
      <c r="N26" s="11">
        <f t="shared" si="3"/>
        <v>0</v>
      </c>
      <c r="O26" s="11">
        <f t="shared" si="3"/>
        <v>0</v>
      </c>
      <c r="P26" s="11">
        <f t="shared" si="3"/>
        <v>0</v>
      </c>
      <c r="Q26" s="11">
        <f t="shared" si="3"/>
        <v>0</v>
      </c>
      <c r="R26" s="11">
        <f t="shared" si="4"/>
        <v>0</v>
      </c>
      <c r="T26" s="60" t="s">
        <v>70</v>
      </c>
      <c r="U26" s="60" t="s">
        <v>83</v>
      </c>
      <c r="V26" s="60"/>
      <c r="W26" s="65">
        <f t="shared" ref="W26:AH26" si="9">W25</f>
        <v>0</v>
      </c>
      <c r="X26" s="65">
        <f t="shared" si="9"/>
        <v>0</v>
      </c>
      <c r="Y26" s="65">
        <f t="shared" si="9"/>
        <v>0</v>
      </c>
      <c r="Z26" s="65">
        <f t="shared" si="9"/>
        <v>0</v>
      </c>
      <c r="AA26" s="65">
        <f t="shared" si="9"/>
        <v>0</v>
      </c>
      <c r="AB26" s="65">
        <f t="shared" si="9"/>
        <v>0</v>
      </c>
      <c r="AC26" s="65">
        <f t="shared" si="9"/>
        <v>0</v>
      </c>
      <c r="AD26" s="65">
        <f t="shared" si="9"/>
        <v>0</v>
      </c>
      <c r="AE26" s="65">
        <f t="shared" si="9"/>
        <v>0</v>
      </c>
      <c r="AF26" s="65">
        <f t="shared" si="9"/>
        <v>0</v>
      </c>
      <c r="AG26" s="65">
        <f t="shared" si="9"/>
        <v>0</v>
      </c>
      <c r="AH26" s="65">
        <f t="shared" si="9"/>
        <v>0</v>
      </c>
      <c r="AI26" s="65"/>
      <c r="AJ26" s="70">
        <f>SUM(W26:AH26)</f>
        <v>0</v>
      </c>
      <c r="AK26" s="37"/>
    </row>
    <row r="27" spans="1:37" x14ac:dyDescent="0.25">
      <c r="A27" s="9">
        <f>IF('New Lease Yearly'!$H$4="Monthly",DATE(YEAR('Yearly Journal entry'!A26),MONTH('Yearly Journal entry'!A26)+1,DAY('Yearly Journal entry'!A26)),IF('New Lease Yearly'!$H$4="Quarterly",DATE(YEAR('Yearly Journal entry'!A26),MONTH('Yearly Journal entry'!A26)+3,DAY('Yearly Journal entry'!A26)),DATE(YEAR('Yearly Journal entry'!A26)+1,MONTH('Yearly Journal entry'!A26),DAY('Yearly Journal entry'!A26))))</f>
        <v>51502</v>
      </c>
      <c r="B27" s="9">
        <f t="shared" si="2"/>
        <v>51502</v>
      </c>
      <c r="C27" s="9">
        <f t="shared" si="5"/>
        <v>51532</v>
      </c>
      <c r="D27" s="3">
        <f t="shared" si="6"/>
        <v>31</v>
      </c>
      <c r="E27" s="4">
        <f>'New Lease Yearly'!K37</f>
        <v>0</v>
      </c>
      <c r="F27" s="3">
        <f t="shared" si="7"/>
        <v>0</v>
      </c>
      <c r="G27" s="11">
        <f t="shared" si="3"/>
        <v>0</v>
      </c>
      <c r="H27" s="11">
        <f t="shared" si="3"/>
        <v>0</v>
      </c>
      <c r="I27" s="11">
        <f t="shared" si="3"/>
        <v>0</v>
      </c>
      <c r="J27" s="11">
        <f t="shared" si="3"/>
        <v>0</v>
      </c>
      <c r="K27" s="11">
        <f t="shared" si="3"/>
        <v>0</v>
      </c>
      <c r="L27" s="11">
        <f t="shared" si="3"/>
        <v>0</v>
      </c>
      <c r="M27" s="11">
        <f t="shared" si="3"/>
        <v>0</v>
      </c>
      <c r="N27" s="11">
        <f t="shared" si="3"/>
        <v>0</v>
      </c>
      <c r="O27" s="11">
        <f t="shared" si="3"/>
        <v>0</v>
      </c>
      <c r="P27" s="11">
        <f t="shared" si="3"/>
        <v>0</v>
      </c>
      <c r="Q27" s="11">
        <f t="shared" si="3"/>
        <v>0</v>
      </c>
      <c r="R27" s="11">
        <f t="shared" si="4"/>
        <v>0</v>
      </c>
      <c r="T27" s="60"/>
      <c r="U27" s="60"/>
      <c r="V27" s="60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70"/>
      <c r="AK27" s="37"/>
    </row>
    <row r="28" spans="1:37" x14ac:dyDescent="0.25">
      <c r="A28" s="9">
        <f>IF('New Lease Yearly'!$H$4="Monthly",DATE(YEAR('Yearly Journal entry'!A27),MONTH('Yearly Journal entry'!A27)+1,DAY('Yearly Journal entry'!A27)),IF('New Lease Yearly'!$H$4="Quarterly",DATE(YEAR('Yearly Journal entry'!A27),MONTH('Yearly Journal entry'!A27)+3,DAY('Yearly Journal entry'!A27)),DATE(YEAR('Yearly Journal entry'!A27)+1,MONTH('Yearly Journal entry'!A27),DAY('Yearly Journal entry'!A27))))</f>
        <v>51867</v>
      </c>
      <c r="B28" s="9">
        <f t="shared" si="2"/>
        <v>51867</v>
      </c>
      <c r="C28" s="9">
        <f t="shared" si="5"/>
        <v>51897</v>
      </c>
      <c r="D28" s="3">
        <f t="shared" si="6"/>
        <v>31</v>
      </c>
      <c r="E28" s="4">
        <f>'New Lease Yearly'!K38</f>
        <v>0</v>
      </c>
      <c r="F28" s="3">
        <f t="shared" si="7"/>
        <v>0</v>
      </c>
      <c r="G28" s="11">
        <f t="shared" si="3"/>
        <v>0</v>
      </c>
      <c r="H28" s="11">
        <f t="shared" si="3"/>
        <v>0</v>
      </c>
      <c r="I28" s="11">
        <f t="shared" si="3"/>
        <v>0</v>
      </c>
      <c r="J28" s="11">
        <f t="shared" si="3"/>
        <v>0</v>
      </c>
      <c r="K28" s="11">
        <f t="shared" si="3"/>
        <v>0</v>
      </c>
      <c r="L28" s="11">
        <f t="shared" si="3"/>
        <v>0</v>
      </c>
      <c r="M28" s="11">
        <f t="shared" si="3"/>
        <v>0</v>
      </c>
      <c r="N28" s="11">
        <f t="shared" si="3"/>
        <v>0</v>
      </c>
      <c r="O28" s="11">
        <f t="shared" si="3"/>
        <v>0</v>
      </c>
      <c r="P28" s="11">
        <f t="shared" si="3"/>
        <v>0</v>
      </c>
      <c r="Q28" s="11">
        <f t="shared" si="3"/>
        <v>0</v>
      </c>
      <c r="R28" s="11">
        <f t="shared" si="4"/>
        <v>0</v>
      </c>
      <c r="T28" s="60"/>
      <c r="U28" s="60"/>
      <c r="V28" s="60"/>
      <c r="W28" s="67">
        <v>43780</v>
      </c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</row>
    <row r="29" spans="1:37" x14ac:dyDescent="0.25">
      <c r="A29" s="9">
        <f>IF('New Lease Yearly'!$H$4="Monthly",DATE(YEAR('Yearly Journal entry'!A28),MONTH('Yearly Journal entry'!A28)+1,DAY('Yearly Journal entry'!A28)),IF('New Lease Yearly'!$H$4="Quarterly",DATE(YEAR('Yearly Journal entry'!A28),MONTH('Yearly Journal entry'!A28)+3,DAY('Yearly Journal entry'!A28)),DATE(YEAR('Yearly Journal entry'!A28)+1,MONTH('Yearly Journal entry'!A28),DAY('Yearly Journal entry'!A28))))</f>
        <v>52232</v>
      </c>
      <c r="B29" s="9">
        <f t="shared" si="2"/>
        <v>52232</v>
      </c>
      <c r="C29" s="9">
        <f t="shared" si="5"/>
        <v>52262</v>
      </c>
      <c r="D29" s="3">
        <f t="shared" si="6"/>
        <v>31</v>
      </c>
      <c r="E29" s="4">
        <f>'New Lease Yearly'!K39</f>
        <v>0</v>
      </c>
      <c r="F29" s="3">
        <f t="shared" si="7"/>
        <v>0</v>
      </c>
      <c r="G29" s="11">
        <f t="shared" si="3"/>
        <v>0</v>
      </c>
      <c r="H29" s="11">
        <f t="shared" si="3"/>
        <v>0</v>
      </c>
      <c r="I29" s="11">
        <f t="shared" ref="I29:Q57" si="10">$E30/($A30-$A29+1)*((((EOMONTH(DATE(YEAR($A29),MONTH($A29)+I$4,DAY($A29)),0)))-DATE(YEAR($A29),MONTH(EOMONTH($A29,-1)+I$4)+I$4,1))+1)</f>
        <v>0</v>
      </c>
      <c r="J29" s="11">
        <f t="shared" si="10"/>
        <v>0</v>
      </c>
      <c r="K29" s="11">
        <f t="shared" si="10"/>
        <v>0</v>
      </c>
      <c r="L29" s="11">
        <f t="shared" si="10"/>
        <v>0</v>
      </c>
      <c r="M29" s="11">
        <f t="shared" si="10"/>
        <v>0</v>
      </c>
      <c r="N29" s="11">
        <f t="shared" si="10"/>
        <v>0</v>
      </c>
      <c r="O29" s="11">
        <f t="shared" si="10"/>
        <v>0</v>
      </c>
      <c r="P29" s="11">
        <f t="shared" si="10"/>
        <v>0</v>
      </c>
      <c r="Q29" s="11">
        <f t="shared" si="10"/>
        <v>0</v>
      </c>
      <c r="R29" s="11">
        <f t="shared" si="4"/>
        <v>0</v>
      </c>
      <c r="T29" s="60"/>
      <c r="U29" s="60"/>
      <c r="V29" s="71"/>
      <c r="W29" s="68">
        <f>R5</f>
        <v>44197</v>
      </c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</row>
    <row r="30" spans="1:37" x14ac:dyDescent="0.25">
      <c r="A30" s="9">
        <f>IF('New Lease Yearly'!$H$4="Monthly",DATE(YEAR('Yearly Journal entry'!A29),MONTH('Yearly Journal entry'!A29)+1,DAY('Yearly Journal entry'!A29)),IF('New Lease Yearly'!$H$4="Quarterly",DATE(YEAR('Yearly Journal entry'!A29),MONTH('Yearly Journal entry'!A29)+3,DAY('Yearly Journal entry'!A29)),DATE(YEAR('Yearly Journal entry'!A29)+1,MONTH('Yearly Journal entry'!A29),DAY('Yearly Journal entry'!A29))))</f>
        <v>52597</v>
      </c>
      <c r="B30" s="9">
        <f t="shared" si="2"/>
        <v>52597</v>
      </c>
      <c r="C30" s="9">
        <f t="shared" si="5"/>
        <v>52627</v>
      </c>
      <c r="D30" s="3">
        <f t="shared" si="6"/>
        <v>31</v>
      </c>
      <c r="E30" s="4">
        <f>'New Lease Yearly'!K40</f>
        <v>0</v>
      </c>
      <c r="F30" s="3">
        <f t="shared" si="7"/>
        <v>0</v>
      </c>
      <c r="G30" s="11">
        <f t="shared" ref="G30:K93" si="11">$E31/($A31-$A30+1)*((((EOMONTH(DATE(YEAR($A30),MONTH($A30)+G$4,DAY($A30)),0)))-DATE(YEAR($A30),MONTH(EOMONTH($A30,-1)+G$4)+G$4,1))+1)</f>
        <v>0</v>
      </c>
      <c r="H30" s="11">
        <f t="shared" si="11"/>
        <v>0</v>
      </c>
      <c r="I30" s="11">
        <f t="shared" si="10"/>
        <v>0</v>
      </c>
      <c r="J30" s="11">
        <f t="shared" si="10"/>
        <v>0</v>
      </c>
      <c r="K30" s="11">
        <f t="shared" si="10"/>
        <v>0</v>
      </c>
      <c r="L30" s="11">
        <f t="shared" si="10"/>
        <v>0</v>
      </c>
      <c r="M30" s="11">
        <f t="shared" si="10"/>
        <v>0</v>
      </c>
      <c r="N30" s="11">
        <f t="shared" si="10"/>
        <v>0</v>
      </c>
      <c r="O30" s="11">
        <f t="shared" si="10"/>
        <v>0</v>
      </c>
      <c r="P30" s="11">
        <f t="shared" si="10"/>
        <v>0</v>
      </c>
      <c r="Q30" s="11">
        <f t="shared" si="10"/>
        <v>0</v>
      </c>
      <c r="R30" s="11">
        <f t="shared" si="4"/>
        <v>0</v>
      </c>
      <c r="T30" s="60" t="s">
        <v>69</v>
      </c>
      <c r="U30" s="60" t="s">
        <v>83</v>
      </c>
      <c r="V30" s="71"/>
      <c r="W30" s="65">
        <f>AJ25</f>
        <v>0</v>
      </c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</row>
    <row r="31" spans="1:37" x14ac:dyDescent="0.25">
      <c r="A31" s="9">
        <f>IF('New Lease Yearly'!$H$4="Monthly",DATE(YEAR('Yearly Journal entry'!A30),MONTH('Yearly Journal entry'!A30)+1,DAY('Yearly Journal entry'!A30)),IF('New Lease Yearly'!$H$4="Quarterly",DATE(YEAR('Yearly Journal entry'!A30),MONTH('Yearly Journal entry'!A30)+3,DAY('Yearly Journal entry'!A30)),DATE(YEAR('Yearly Journal entry'!A30)+1,MONTH('Yearly Journal entry'!A30),DAY('Yearly Journal entry'!A30))))</f>
        <v>52963</v>
      </c>
      <c r="B31" s="9">
        <f t="shared" si="2"/>
        <v>52963</v>
      </c>
      <c r="C31" s="9">
        <f t="shared" si="5"/>
        <v>52993</v>
      </c>
      <c r="D31" s="3">
        <f t="shared" si="6"/>
        <v>31</v>
      </c>
      <c r="E31" s="4">
        <f>'New Lease Yearly'!K41</f>
        <v>0</v>
      </c>
      <c r="F31" s="3">
        <f t="shared" si="7"/>
        <v>0</v>
      </c>
      <c r="G31" s="11">
        <f t="shared" si="11"/>
        <v>0</v>
      </c>
      <c r="H31" s="11">
        <f t="shared" si="11"/>
        <v>0</v>
      </c>
      <c r="I31" s="11">
        <f t="shared" si="10"/>
        <v>0</v>
      </c>
      <c r="J31" s="11">
        <f t="shared" si="10"/>
        <v>0</v>
      </c>
      <c r="K31" s="11">
        <f t="shared" si="10"/>
        <v>0</v>
      </c>
      <c r="L31" s="11">
        <f t="shared" si="10"/>
        <v>0</v>
      </c>
      <c r="M31" s="11">
        <f t="shared" si="10"/>
        <v>0</v>
      </c>
      <c r="N31" s="11">
        <f t="shared" si="10"/>
        <v>0</v>
      </c>
      <c r="O31" s="11">
        <f t="shared" si="10"/>
        <v>0</v>
      </c>
      <c r="P31" s="11">
        <f t="shared" si="10"/>
        <v>0</v>
      </c>
      <c r="Q31" s="11">
        <f t="shared" si="10"/>
        <v>0</v>
      </c>
      <c r="R31" s="11">
        <f t="shared" si="4"/>
        <v>0</v>
      </c>
      <c r="T31" s="60" t="s">
        <v>69</v>
      </c>
      <c r="U31" s="60" t="s">
        <v>71</v>
      </c>
      <c r="V31" s="60"/>
      <c r="W31" s="65">
        <f>R6</f>
        <v>0</v>
      </c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</row>
    <row r="32" spans="1:37" x14ac:dyDescent="0.25">
      <c r="A32" s="9">
        <f>IF('New Lease Yearly'!$H$4="Monthly",DATE(YEAR('Yearly Journal entry'!A31),MONTH('Yearly Journal entry'!A31)+1,DAY('Yearly Journal entry'!A31)),IF('New Lease Yearly'!$H$4="Quarterly",DATE(YEAR('Yearly Journal entry'!A31),MONTH('Yearly Journal entry'!A31)+3,DAY('Yearly Journal entry'!A31)),DATE(YEAR('Yearly Journal entry'!A31)+1,MONTH('Yearly Journal entry'!A31),DAY('Yearly Journal entry'!A31))))</f>
        <v>53328</v>
      </c>
      <c r="B32" s="9">
        <f t="shared" si="2"/>
        <v>53328</v>
      </c>
      <c r="C32" s="9">
        <f t="shared" si="5"/>
        <v>53358</v>
      </c>
      <c r="D32" s="3">
        <f t="shared" si="6"/>
        <v>31</v>
      </c>
      <c r="E32" s="4">
        <f>'New Lease Yearly'!K42</f>
        <v>0</v>
      </c>
      <c r="F32" s="3">
        <f t="shared" si="7"/>
        <v>0</v>
      </c>
      <c r="G32" s="11">
        <f t="shared" si="11"/>
        <v>0</v>
      </c>
      <c r="H32" s="11">
        <f t="shared" si="11"/>
        <v>0</v>
      </c>
      <c r="I32" s="11">
        <f t="shared" si="10"/>
        <v>0</v>
      </c>
      <c r="J32" s="11">
        <f t="shared" si="10"/>
        <v>0</v>
      </c>
      <c r="K32" s="11">
        <f t="shared" si="10"/>
        <v>0</v>
      </c>
      <c r="L32" s="11">
        <f t="shared" si="10"/>
        <v>0</v>
      </c>
      <c r="M32" s="11">
        <f t="shared" si="10"/>
        <v>0</v>
      </c>
      <c r="N32" s="11">
        <f t="shared" si="10"/>
        <v>0</v>
      </c>
      <c r="O32" s="11">
        <f t="shared" si="10"/>
        <v>0</v>
      </c>
      <c r="P32" s="11">
        <f t="shared" si="10"/>
        <v>0</v>
      </c>
      <c r="Q32" s="11">
        <f t="shared" si="10"/>
        <v>0</v>
      </c>
      <c r="R32" s="11">
        <f t="shared" si="4"/>
        <v>0</v>
      </c>
      <c r="T32" s="60" t="s">
        <v>69</v>
      </c>
      <c r="U32" s="60" t="s">
        <v>84</v>
      </c>
      <c r="V32" s="71"/>
      <c r="W32" s="65">
        <f>X33-W31-W30</f>
        <v>2670000</v>
      </c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</row>
    <row r="33" spans="1:36" x14ac:dyDescent="0.25">
      <c r="A33" s="9">
        <f>IF('New Lease Yearly'!$H$4="Monthly",DATE(YEAR('Yearly Journal entry'!A32),MONTH('Yearly Journal entry'!A32)+1,DAY('Yearly Journal entry'!A32)),IF('New Lease Yearly'!$H$4="Quarterly",DATE(YEAR('Yearly Journal entry'!A32),MONTH('Yearly Journal entry'!A32)+3,DAY('Yearly Journal entry'!A32)),DATE(YEAR('Yearly Journal entry'!A32)+1,MONTH('Yearly Journal entry'!A32),DAY('Yearly Journal entry'!A32))))</f>
        <v>53693</v>
      </c>
      <c r="B33" s="9">
        <f t="shared" si="2"/>
        <v>53693</v>
      </c>
      <c r="C33" s="9">
        <f t="shared" si="5"/>
        <v>53723</v>
      </c>
      <c r="D33" s="3">
        <f t="shared" si="6"/>
        <v>31</v>
      </c>
      <c r="E33" s="4">
        <f>'New Lease Yearly'!K43</f>
        <v>0</v>
      </c>
      <c r="F33" s="3">
        <f t="shared" si="7"/>
        <v>0</v>
      </c>
      <c r="G33" s="11">
        <f t="shared" si="11"/>
        <v>0</v>
      </c>
      <c r="H33" s="11">
        <f t="shared" si="11"/>
        <v>0</v>
      </c>
      <c r="I33" s="11">
        <f t="shared" si="10"/>
        <v>0</v>
      </c>
      <c r="J33" s="11">
        <f t="shared" si="10"/>
        <v>0</v>
      </c>
      <c r="K33" s="11">
        <f t="shared" si="10"/>
        <v>0</v>
      </c>
      <c r="L33" s="11">
        <f t="shared" si="10"/>
        <v>0</v>
      </c>
      <c r="M33" s="11">
        <f t="shared" si="10"/>
        <v>0</v>
      </c>
      <c r="N33" s="11">
        <f t="shared" si="10"/>
        <v>0</v>
      </c>
      <c r="O33" s="11">
        <f t="shared" si="10"/>
        <v>0</v>
      </c>
      <c r="P33" s="11">
        <f t="shared" si="10"/>
        <v>0</v>
      </c>
      <c r="Q33" s="11">
        <f t="shared" si="10"/>
        <v>0</v>
      </c>
      <c r="R33" s="11">
        <f t="shared" si="4"/>
        <v>0</v>
      </c>
      <c r="T33" s="60" t="s">
        <v>85</v>
      </c>
      <c r="U33" s="60" t="s">
        <v>86</v>
      </c>
      <c r="V33" s="60"/>
      <c r="W33" s="60"/>
      <c r="X33" s="62">
        <f>'New Lease Yearly'!L17</f>
        <v>2670000</v>
      </c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</row>
    <row r="34" spans="1:36" x14ac:dyDescent="0.25">
      <c r="A34" s="9">
        <f>IF('New Lease Yearly'!$H$4="Monthly",DATE(YEAR('Yearly Journal entry'!A33),MONTH('Yearly Journal entry'!A33)+1,DAY('Yearly Journal entry'!A33)),IF('New Lease Yearly'!$H$4="Quarterly",DATE(YEAR('Yearly Journal entry'!A33),MONTH('Yearly Journal entry'!A33)+3,DAY('Yearly Journal entry'!A33)),DATE(YEAR('Yearly Journal entry'!A33)+1,MONTH('Yearly Journal entry'!A33),DAY('Yearly Journal entry'!A33))))</f>
        <v>54058</v>
      </c>
      <c r="B34" s="9">
        <f t="shared" si="2"/>
        <v>54058</v>
      </c>
      <c r="C34" s="9">
        <f t="shared" si="5"/>
        <v>54088</v>
      </c>
      <c r="D34" s="3">
        <f t="shared" si="6"/>
        <v>31</v>
      </c>
      <c r="E34" s="4">
        <f>'New Lease Yearly'!K44</f>
        <v>0</v>
      </c>
      <c r="F34" s="3">
        <f t="shared" si="7"/>
        <v>0</v>
      </c>
      <c r="G34" s="11">
        <f t="shared" si="11"/>
        <v>0</v>
      </c>
      <c r="H34" s="11">
        <f t="shared" si="11"/>
        <v>0</v>
      </c>
      <c r="I34" s="11">
        <f t="shared" si="10"/>
        <v>0</v>
      </c>
      <c r="J34" s="11">
        <f t="shared" si="10"/>
        <v>0</v>
      </c>
      <c r="K34" s="11">
        <f t="shared" si="10"/>
        <v>0</v>
      </c>
      <c r="L34" s="11">
        <f t="shared" si="10"/>
        <v>0</v>
      </c>
      <c r="M34" s="11">
        <f t="shared" si="10"/>
        <v>0</v>
      </c>
      <c r="N34" s="11">
        <f t="shared" si="10"/>
        <v>0</v>
      </c>
      <c r="O34" s="11">
        <f t="shared" si="10"/>
        <v>0</v>
      </c>
      <c r="P34" s="11">
        <f t="shared" si="10"/>
        <v>0</v>
      </c>
      <c r="Q34" s="11">
        <f t="shared" si="10"/>
        <v>0</v>
      </c>
      <c r="R34" s="11">
        <f t="shared" si="4"/>
        <v>0</v>
      </c>
      <c r="T34" s="60"/>
      <c r="U34" s="60"/>
      <c r="V34" s="60"/>
      <c r="W34" s="60"/>
      <c r="X34" s="62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</row>
    <row r="35" spans="1:36" x14ac:dyDescent="0.25">
      <c r="A35" s="9">
        <f>IF('New Lease Yearly'!$H$4="Monthly",DATE(YEAR('Yearly Journal entry'!A34),MONTH('Yearly Journal entry'!A34)+1,DAY('Yearly Journal entry'!A34)),IF('New Lease Yearly'!$H$4="Quarterly",DATE(YEAR('Yearly Journal entry'!A34),MONTH('Yearly Journal entry'!A34)+3,DAY('Yearly Journal entry'!A34)),DATE(YEAR('Yearly Journal entry'!A34)+1,MONTH('Yearly Journal entry'!A34),DAY('Yearly Journal entry'!A34))))</f>
        <v>54424</v>
      </c>
      <c r="B35" s="9">
        <f t="shared" si="2"/>
        <v>54424</v>
      </c>
      <c r="C35" s="9">
        <f t="shared" si="5"/>
        <v>54454</v>
      </c>
      <c r="D35" s="3">
        <f t="shared" si="6"/>
        <v>31</v>
      </c>
      <c r="E35" s="4">
        <f>'New Lease Yearly'!K45</f>
        <v>0</v>
      </c>
      <c r="F35" s="3">
        <f t="shared" si="7"/>
        <v>0</v>
      </c>
      <c r="G35" s="11">
        <f t="shared" si="11"/>
        <v>0</v>
      </c>
      <c r="H35" s="11">
        <f t="shared" si="11"/>
        <v>0</v>
      </c>
      <c r="I35" s="11">
        <f t="shared" si="10"/>
        <v>0</v>
      </c>
      <c r="J35" s="11">
        <f t="shared" si="10"/>
        <v>0</v>
      </c>
      <c r="K35" s="11">
        <f t="shared" si="10"/>
        <v>0</v>
      </c>
      <c r="L35" s="11">
        <f t="shared" si="10"/>
        <v>0</v>
      </c>
      <c r="M35" s="11">
        <f t="shared" si="10"/>
        <v>0</v>
      </c>
      <c r="N35" s="11">
        <f t="shared" si="10"/>
        <v>0</v>
      </c>
      <c r="O35" s="11">
        <f t="shared" si="10"/>
        <v>0</v>
      </c>
      <c r="P35" s="11">
        <f t="shared" si="10"/>
        <v>0</v>
      </c>
      <c r="Q35" s="11">
        <f t="shared" si="10"/>
        <v>0</v>
      </c>
      <c r="R35" s="11">
        <f t="shared" si="4"/>
        <v>0</v>
      </c>
      <c r="T35" s="60"/>
      <c r="U35" s="60"/>
      <c r="V35" s="60"/>
      <c r="W35" s="67">
        <v>43799</v>
      </c>
      <c r="X35" s="67">
        <v>43830</v>
      </c>
      <c r="Y35" s="67">
        <v>43861</v>
      </c>
      <c r="Z35" s="67">
        <v>43890</v>
      </c>
      <c r="AA35" s="67">
        <v>43921</v>
      </c>
      <c r="AB35" s="67">
        <v>43951</v>
      </c>
      <c r="AC35" s="67">
        <v>43982</v>
      </c>
      <c r="AD35" s="67">
        <v>44012</v>
      </c>
      <c r="AE35" s="67">
        <v>44043</v>
      </c>
      <c r="AF35" s="67">
        <v>44074</v>
      </c>
      <c r="AG35" s="67">
        <v>44104</v>
      </c>
      <c r="AH35" s="67">
        <v>44135</v>
      </c>
      <c r="AI35" s="67"/>
      <c r="AJ35" s="60"/>
    </row>
    <row r="36" spans="1:36" x14ac:dyDescent="0.25">
      <c r="A36" s="9">
        <f>IF('New Lease Yearly'!$H$4="Monthly",DATE(YEAR('Yearly Journal entry'!A35),MONTH('Yearly Journal entry'!A35)+1,DAY('Yearly Journal entry'!A35)),IF('New Lease Yearly'!$H$4="Quarterly",DATE(YEAR('Yearly Journal entry'!A35),MONTH('Yearly Journal entry'!A35)+3,DAY('Yearly Journal entry'!A35)),DATE(YEAR('Yearly Journal entry'!A35)+1,MONTH('Yearly Journal entry'!A35),DAY('Yearly Journal entry'!A35))))</f>
        <v>54789</v>
      </c>
      <c r="B36" s="9">
        <f t="shared" si="2"/>
        <v>54789</v>
      </c>
      <c r="C36" s="9">
        <f t="shared" si="5"/>
        <v>54819</v>
      </c>
      <c r="D36" s="3">
        <f t="shared" si="6"/>
        <v>31</v>
      </c>
      <c r="E36" s="4">
        <f>'New Lease Yearly'!K46</f>
        <v>0</v>
      </c>
      <c r="F36" s="3">
        <f t="shared" si="7"/>
        <v>0</v>
      </c>
      <c r="G36" s="11">
        <f t="shared" si="11"/>
        <v>0</v>
      </c>
      <c r="H36" s="11">
        <f t="shared" si="11"/>
        <v>0</v>
      </c>
      <c r="I36" s="11">
        <f t="shared" si="10"/>
        <v>0</v>
      </c>
      <c r="J36" s="11">
        <f t="shared" si="10"/>
        <v>0</v>
      </c>
      <c r="K36" s="11">
        <f t="shared" si="10"/>
        <v>0</v>
      </c>
      <c r="L36" s="11">
        <f t="shared" si="10"/>
        <v>0</v>
      </c>
      <c r="M36" s="11">
        <f t="shared" si="10"/>
        <v>0</v>
      </c>
      <c r="N36" s="11">
        <f t="shared" si="10"/>
        <v>0</v>
      </c>
      <c r="O36" s="11">
        <f t="shared" si="10"/>
        <v>0</v>
      </c>
      <c r="P36" s="11">
        <f t="shared" si="10"/>
        <v>0</v>
      </c>
      <c r="Q36" s="11">
        <f t="shared" si="10"/>
        <v>0</v>
      </c>
      <c r="R36" s="11">
        <f t="shared" si="4"/>
        <v>0</v>
      </c>
      <c r="T36" s="59">
        <v>2020</v>
      </c>
      <c r="U36" s="60"/>
      <c r="V36" s="60"/>
      <c r="W36" s="68">
        <f t="shared" ref="W36:AH36" si="12">W24</f>
        <v>43861</v>
      </c>
      <c r="X36" s="68">
        <f t="shared" si="12"/>
        <v>43890</v>
      </c>
      <c r="Y36" s="68">
        <f t="shared" si="12"/>
        <v>43921</v>
      </c>
      <c r="Z36" s="68">
        <f t="shared" si="12"/>
        <v>43951</v>
      </c>
      <c r="AA36" s="68">
        <f t="shared" si="12"/>
        <v>43982</v>
      </c>
      <c r="AB36" s="68">
        <f t="shared" si="12"/>
        <v>44012</v>
      </c>
      <c r="AC36" s="68">
        <f t="shared" si="12"/>
        <v>44043</v>
      </c>
      <c r="AD36" s="68">
        <f t="shared" si="12"/>
        <v>44074</v>
      </c>
      <c r="AE36" s="68">
        <f t="shared" si="12"/>
        <v>44104</v>
      </c>
      <c r="AF36" s="68">
        <f t="shared" si="12"/>
        <v>44135</v>
      </c>
      <c r="AG36" s="68">
        <f t="shared" si="12"/>
        <v>44165</v>
      </c>
      <c r="AH36" s="68">
        <f t="shared" si="12"/>
        <v>44196</v>
      </c>
      <c r="AI36" s="68"/>
      <c r="AJ36" s="68" t="str">
        <f>AJ24</f>
        <v>Total</v>
      </c>
    </row>
    <row r="37" spans="1:36" x14ac:dyDescent="0.25">
      <c r="A37" s="9">
        <f>IF('New Lease Yearly'!$H$4="Monthly",DATE(YEAR('Yearly Journal entry'!A36),MONTH('Yearly Journal entry'!A36)+1,DAY('Yearly Journal entry'!A36)),IF('New Lease Yearly'!$H$4="Quarterly",DATE(YEAR('Yearly Journal entry'!A36),MONTH('Yearly Journal entry'!A36)+3,DAY('Yearly Journal entry'!A36)),DATE(YEAR('Yearly Journal entry'!A36)+1,MONTH('Yearly Journal entry'!A36),DAY('Yearly Journal entry'!A36))))</f>
        <v>55154</v>
      </c>
      <c r="B37" s="9">
        <f t="shared" si="2"/>
        <v>55154</v>
      </c>
      <c r="C37" s="9">
        <f t="shared" si="5"/>
        <v>55184</v>
      </c>
      <c r="D37" s="3">
        <f t="shared" si="6"/>
        <v>31</v>
      </c>
      <c r="E37" s="4">
        <f>'New Lease Yearly'!K47</f>
        <v>0</v>
      </c>
      <c r="F37" s="3">
        <f t="shared" si="7"/>
        <v>0</v>
      </c>
      <c r="G37" s="11">
        <f t="shared" si="11"/>
        <v>0</v>
      </c>
      <c r="H37" s="11">
        <f t="shared" si="11"/>
        <v>0</v>
      </c>
      <c r="I37" s="11">
        <f t="shared" si="10"/>
        <v>0</v>
      </c>
      <c r="J37" s="11">
        <f t="shared" si="10"/>
        <v>0</v>
      </c>
      <c r="K37" s="11">
        <f t="shared" si="10"/>
        <v>0</v>
      </c>
      <c r="L37" s="11">
        <f t="shared" si="10"/>
        <v>0</v>
      </c>
      <c r="M37" s="11">
        <f t="shared" si="10"/>
        <v>0</v>
      </c>
      <c r="N37" s="11">
        <f t="shared" si="10"/>
        <v>0</v>
      </c>
      <c r="O37" s="11">
        <f t="shared" si="10"/>
        <v>0</v>
      </c>
      <c r="P37" s="11">
        <f t="shared" si="10"/>
        <v>0</v>
      </c>
      <c r="Q37" s="11">
        <f t="shared" si="10"/>
        <v>0</v>
      </c>
      <c r="R37" s="11">
        <f t="shared" si="4"/>
        <v>0</v>
      </c>
      <c r="T37" s="60" t="s">
        <v>69</v>
      </c>
      <c r="U37" s="60" t="s">
        <v>71</v>
      </c>
      <c r="V37" s="60"/>
      <c r="W37" s="65">
        <f t="shared" ref="W37:AH37" si="13">F7</f>
        <v>83100.720832760941</v>
      </c>
      <c r="X37" s="65">
        <f t="shared" si="13"/>
        <v>75058.715590880849</v>
      </c>
      <c r="Y37" s="65">
        <f t="shared" si="13"/>
        <v>83100.720832760941</v>
      </c>
      <c r="Z37" s="65">
        <f t="shared" si="13"/>
        <v>80420.0524188009</v>
      </c>
      <c r="AA37" s="65">
        <f t="shared" si="13"/>
        <v>83100.720832760941</v>
      </c>
      <c r="AB37" s="65">
        <f t="shared" si="13"/>
        <v>80420.0524188009</v>
      </c>
      <c r="AC37" s="65">
        <f t="shared" si="13"/>
        <v>83100.720832760941</v>
      </c>
      <c r="AD37" s="65">
        <f t="shared" si="13"/>
        <v>83100.720832760941</v>
      </c>
      <c r="AE37" s="65">
        <f t="shared" si="13"/>
        <v>80420.0524188009</v>
      </c>
      <c r="AF37" s="65">
        <f t="shared" si="13"/>
        <v>83100.720832760941</v>
      </c>
      <c r="AG37" s="65">
        <f t="shared" si="13"/>
        <v>80420.0524188009</v>
      </c>
      <c r="AH37" s="65">
        <f t="shared" si="13"/>
        <v>83100.720832760941</v>
      </c>
      <c r="AI37" s="65"/>
      <c r="AJ37" s="70">
        <f t="shared" ref="AJ37" si="14">SUM(W37:AH37)</f>
        <v>978443.97109541087</v>
      </c>
    </row>
    <row r="38" spans="1:36" x14ac:dyDescent="0.25">
      <c r="A38" s="9">
        <f>IF('New Lease Yearly'!$H$4="Monthly",DATE(YEAR('Yearly Journal entry'!A37),MONTH('Yearly Journal entry'!A37)+1,DAY('Yearly Journal entry'!A37)),IF('New Lease Yearly'!$H$4="Quarterly",DATE(YEAR('Yearly Journal entry'!A37),MONTH('Yearly Journal entry'!A37)+3,DAY('Yearly Journal entry'!A37)),DATE(YEAR('Yearly Journal entry'!A37)+1,MONTH('Yearly Journal entry'!A37),DAY('Yearly Journal entry'!A37))))</f>
        <v>55519</v>
      </c>
      <c r="B38" s="9">
        <f t="shared" si="2"/>
        <v>55519</v>
      </c>
      <c r="C38" s="9">
        <f t="shared" si="5"/>
        <v>55549</v>
      </c>
      <c r="D38" s="3">
        <f t="shared" si="6"/>
        <v>31</v>
      </c>
      <c r="E38" s="4">
        <f>'New Lease Yearly'!K48</f>
        <v>0</v>
      </c>
      <c r="F38" s="3">
        <f t="shared" si="7"/>
        <v>0</v>
      </c>
      <c r="G38" s="11">
        <f t="shared" si="11"/>
        <v>0</v>
      </c>
      <c r="H38" s="11">
        <f t="shared" si="11"/>
        <v>0</v>
      </c>
      <c r="I38" s="11">
        <f t="shared" si="10"/>
        <v>0</v>
      </c>
      <c r="J38" s="11">
        <f t="shared" si="10"/>
        <v>0</v>
      </c>
      <c r="K38" s="11">
        <f t="shared" si="10"/>
        <v>0</v>
      </c>
      <c r="L38" s="11">
        <f t="shared" si="10"/>
        <v>0</v>
      </c>
      <c r="M38" s="11">
        <f t="shared" si="10"/>
        <v>0</v>
      </c>
      <c r="N38" s="11">
        <f t="shared" si="10"/>
        <v>0</v>
      </c>
      <c r="O38" s="11">
        <f t="shared" si="10"/>
        <v>0</v>
      </c>
      <c r="P38" s="11">
        <f t="shared" si="10"/>
        <v>0</v>
      </c>
      <c r="Q38" s="11">
        <f t="shared" si="10"/>
        <v>0</v>
      </c>
      <c r="R38" s="11">
        <f t="shared" si="4"/>
        <v>0</v>
      </c>
      <c r="T38" s="60" t="s">
        <v>70</v>
      </c>
      <c r="U38" s="60" t="s">
        <v>83</v>
      </c>
      <c r="V38" s="60"/>
      <c r="W38" s="65">
        <f t="shared" ref="W38:AH38" si="15">W37</f>
        <v>83100.720832760941</v>
      </c>
      <c r="X38" s="65">
        <f t="shared" si="15"/>
        <v>75058.715590880849</v>
      </c>
      <c r="Y38" s="65">
        <f t="shared" si="15"/>
        <v>83100.720832760941</v>
      </c>
      <c r="Z38" s="65">
        <f t="shared" si="15"/>
        <v>80420.0524188009</v>
      </c>
      <c r="AA38" s="65">
        <f t="shared" si="15"/>
        <v>83100.720832760941</v>
      </c>
      <c r="AB38" s="65">
        <f t="shared" si="15"/>
        <v>80420.0524188009</v>
      </c>
      <c r="AC38" s="65">
        <f t="shared" si="15"/>
        <v>83100.720832760941</v>
      </c>
      <c r="AD38" s="65">
        <f t="shared" si="15"/>
        <v>83100.720832760941</v>
      </c>
      <c r="AE38" s="65">
        <f t="shared" si="15"/>
        <v>80420.0524188009</v>
      </c>
      <c r="AF38" s="65">
        <f t="shared" si="15"/>
        <v>83100.720832760941</v>
      </c>
      <c r="AG38" s="65">
        <f t="shared" si="15"/>
        <v>80420.0524188009</v>
      </c>
      <c r="AH38" s="65">
        <f t="shared" si="15"/>
        <v>83100.720832760941</v>
      </c>
      <c r="AI38" s="65"/>
      <c r="AJ38" s="70">
        <f>SUM(W38:AH38)</f>
        <v>978443.97109541087</v>
      </c>
    </row>
    <row r="39" spans="1:36" x14ac:dyDescent="0.25">
      <c r="A39" s="9">
        <f>IF('New Lease Yearly'!$H$4="Monthly",DATE(YEAR('Yearly Journal entry'!A38),MONTH('Yearly Journal entry'!A38)+1,DAY('Yearly Journal entry'!A38)),IF('New Lease Yearly'!$H$4="Quarterly",DATE(YEAR('Yearly Journal entry'!A38),MONTH('Yearly Journal entry'!A38)+3,DAY('Yearly Journal entry'!A38)),DATE(YEAR('Yearly Journal entry'!A38)+1,MONTH('Yearly Journal entry'!A38),DAY('Yearly Journal entry'!A38))))</f>
        <v>55885</v>
      </c>
      <c r="B39" s="9">
        <f t="shared" si="2"/>
        <v>55885</v>
      </c>
      <c r="C39" s="9">
        <f t="shared" si="5"/>
        <v>55915</v>
      </c>
      <c r="D39" s="3">
        <f t="shared" si="6"/>
        <v>31</v>
      </c>
      <c r="E39" s="4">
        <f>'New Lease Yearly'!K49</f>
        <v>0</v>
      </c>
      <c r="F39" s="3">
        <f t="shared" si="7"/>
        <v>0</v>
      </c>
      <c r="G39" s="11">
        <f t="shared" si="11"/>
        <v>0</v>
      </c>
      <c r="H39" s="11">
        <f t="shared" si="11"/>
        <v>0</v>
      </c>
      <c r="I39" s="11">
        <f t="shared" si="10"/>
        <v>0</v>
      </c>
      <c r="J39" s="11">
        <f t="shared" si="10"/>
        <v>0</v>
      </c>
      <c r="K39" s="11">
        <f t="shared" si="10"/>
        <v>0</v>
      </c>
      <c r="L39" s="11">
        <f t="shared" si="10"/>
        <v>0</v>
      </c>
      <c r="M39" s="11">
        <f t="shared" si="10"/>
        <v>0</v>
      </c>
      <c r="N39" s="11">
        <f t="shared" si="10"/>
        <v>0</v>
      </c>
      <c r="O39" s="11">
        <f t="shared" si="10"/>
        <v>0</v>
      </c>
      <c r="P39" s="11">
        <f t="shared" si="10"/>
        <v>0</v>
      </c>
      <c r="Q39" s="11">
        <f t="shared" si="10"/>
        <v>0</v>
      </c>
      <c r="R39" s="11">
        <f t="shared" si="4"/>
        <v>0</v>
      </c>
      <c r="W39" s="37"/>
    </row>
    <row r="40" spans="1:36" x14ac:dyDescent="0.25">
      <c r="A40" s="9">
        <f>IF('New Lease Yearly'!$H$4="Monthly",DATE(YEAR('Yearly Journal entry'!A39),MONTH('Yearly Journal entry'!A39)+1,DAY('Yearly Journal entry'!A39)),IF('New Lease Yearly'!$H$4="Quarterly",DATE(YEAR('Yearly Journal entry'!A39),MONTH('Yearly Journal entry'!A39)+3,DAY('Yearly Journal entry'!A39)),DATE(YEAR('Yearly Journal entry'!A39)+1,MONTH('Yearly Journal entry'!A39),DAY('Yearly Journal entry'!A39))))</f>
        <v>56250</v>
      </c>
      <c r="B40" s="9">
        <f t="shared" si="2"/>
        <v>56250</v>
      </c>
      <c r="C40" s="9">
        <f t="shared" si="5"/>
        <v>56280</v>
      </c>
      <c r="D40" s="3">
        <f t="shared" si="6"/>
        <v>31</v>
      </c>
      <c r="E40" s="4">
        <f>'New Lease Yearly'!K50</f>
        <v>0</v>
      </c>
      <c r="F40" s="3">
        <f t="shared" si="7"/>
        <v>0</v>
      </c>
      <c r="G40" s="11">
        <f t="shared" si="11"/>
        <v>0</v>
      </c>
      <c r="H40" s="11">
        <f t="shared" si="11"/>
        <v>0</v>
      </c>
      <c r="I40" s="11">
        <f t="shared" si="10"/>
        <v>0</v>
      </c>
      <c r="J40" s="11">
        <f t="shared" si="10"/>
        <v>0</v>
      </c>
      <c r="K40" s="11">
        <f t="shared" si="10"/>
        <v>0</v>
      </c>
      <c r="L40" s="11">
        <f t="shared" si="10"/>
        <v>0</v>
      </c>
      <c r="M40" s="11">
        <f t="shared" si="10"/>
        <v>0</v>
      </c>
      <c r="N40" s="11">
        <f t="shared" si="10"/>
        <v>0</v>
      </c>
      <c r="O40" s="11">
        <f t="shared" si="10"/>
        <v>0</v>
      </c>
      <c r="P40" s="11">
        <f t="shared" si="10"/>
        <v>0</v>
      </c>
      <c r="Q40" s="11">
        <f t="shared" si="10"/>
        <v>0</v>
      </c>
      <c r="R40" s="11">
        <f t="shared" si="4"/>
        <v>0</v>
      </c>
      <c r="T40" t="s">
        <v>7</v>
      </c>
      <c r="W40" s="72">
        <v>43780</v>
      </c>
    </row>
    <row r="41" spans="1:36" x14ac:dyDescent="0.25">
      <c r="A41" s="9">
        <f>IF('New Lease Yearly'!$H$4="Monthly",DATE(YEAR('Yearly Journal entry'!A40),MONTH('Yearly Journal entry'!A40)+1,DAY('Yearly Journal entry'!A40)),IF('New Lease Yearly'!$H$4="Quarterly",DATE(YEAR('Yearly Journal entry'!A40),MONTH('Yearly Journal entry'!A40)+3,DAY('Yearly Journal entry'!A40)),DATE(YEAR('Yearly Journal entry'!A40)+1,MONTH('Yearly Journal entry'!A40),DAY('Yearly Journal entry'!A40))))</f>
        <v>56615</v>
      </c>
      <c r="B41" s="9">
        <f t="shared" si="2"/>
        <v>56615</v>
      </c>
      <c r="C41" s="9">
        <f t="shared" si="5"/>
        <v>56645</v>
      </c>
      <c r="D41" s="3">
        <f t="shared" si="6"/>
        <v>31</v>
      </c>
      <c r="E41" s="4">
        <f>'New Lease Yearly'!K51</f>
        <v>0</v>
      </c>
      <c r="F41" s="3">
        <f t="shared" si="7"/>
        <v>0</v>
      </c>
      <c r="G41" s="11">
        <f t="shared" si="11"/>
        <v>0</v>
      </c>
      <c r="H41" s="11">
        <f t="shared" si="11"/>
        <v>0</v>
      </c>
      <c r="I41" s="11">
        <f t="shared" si="10"/>
        <v>0</v>
      </c>
      <c r="J41" s="11">
        <f t="shared" si="10"/>
        <v>0</v>
      </c>
      <c r="K41" s="11">
        <f t="shared" si="10"/>
        <v>0</v>
      </c>
      <c r="L41" s="11">
        <f t="shared" si="10"/>
        <v>0</v>
      </c>
      <c r="M41" s="11">
        <f t="shared" si="10"/>
        <v>0</v>
      </c>
      <c r="N41" s="11">
        <f t="shared" si="10"/>
        <v>0</v>
      </c>
      <c r="O41" s="11">
        <f t="shared" si="10"/>
        <v>0</v>
      </c>
      <c r="P41" s="11">
        <f t="shared" si="10"/>
        <v>0</v>
      </c>
      <c r="Q41" s="11">
        <f t="shared" si="10"/>
        <v>0</v>
      </c>
      <c r="R41" s="11">
        <f t="shared" si="4"/>
        <v>0</v>
      </c>
      <c r="V41" s="30"/>
      <c r="W41" s="73">
        <f>W29</f>
        <v>44197</v>
      </c>
      <c r="AA41" s="1"/>
    </row>
    <row r="42" spans="1:36" x14ac:dyDescent="0.25">
      <c r="A42" s="9">
        <f>IF('New Lease Yearly'!$H$4="Monthly",DATE(YEAR('Yearly Journal entry'!A41),MONTH('Yearly Journal entry'!A41)+1,DAY('Yearly Journal entry'!A41)),IF('New Lease Yearly'!$H$4="Quarterly",DATE(YEAR('Yearly Journal entry'!A41),MONTH('Yearly Journal entry'!A41)+3,DAY('Yearly Journal entry'!A41)),DATE(YEAR('Yearly Journal entry'!A41)+1,MONTH('Yearly Journal entry'!A41),DAY('Yearly Journal entry'!A41))))</f>
        <v>56980</v>
      </c>
      <c r="B42" s="9">
        <f t="shared" si="2"/>
        <v>56980</v>
      </c>
      <c r="C42" s="9">
        <f t="shared" si="5"/>
        <v>57010</v>
      </c>
      <c r="D42" s="3">
        <f t="shared" si="6"/>
        <v>31</v>
      </c>
      <c r="E42" s="4">
        <f>'New Lease Yearly'!K52</f>
        <v>0</v>
      </c>
      <c r="F42" s="3">
        <f t="shared" si="7"/>
        <v>0</v>
      </c>
      <c r="G42" s="11">
        <f t="shared" si="11"/>
        <v>0</v>
      </c>
      <c r="H42" s="11">
        <f t="shared" si="11"/>
        <v>0</v>
      </c>
      <c r="I42" s="11">
        <f t="shared" si="10"/>
        <v>0</v>
      </c>
      <c r="J42" s="11">
        <f t="shared" si="10"/>
        <v>0</v>
      </c>
      <c r="K42" s="11">
        <f t="shared" si="10"/>
        <v>0</v>
      </c>
      <c r="L42" s="11">
        <f t="shared" si="10"/>
        <v>0</v>
      </c>
      <c r="M42" s="11">
        <f t="shared" si="10"/>
        <v>0</v>
      </c>
      <c r="N42" s="11">
        <f t="shared" si="10"/>
        <v>0</v>
      </c>
      <c r="O42" s="11">
        <f t="shared" si="10"/>
        <v>0</v>
      </c>
      <c r="P42" s="11">
        <f t="shared" si="10"/>
        <v>0</v>
      </c>
      <c r="Q42" s="11">
        <f t="shared" si="10"/>
        <v>0</v>
      </c>
      <c r="R42" s="11">
        <f t="shared" si="4"/>
        <v>0</v>
      </c>
      <c r="T42" t="s">
        <v>69</v>
      </c>
      <c r="U42" t="s">
        <v>83</v>
      </c>
      <c r="V42" s="30"/>
      <c r="W42" s="37">
        <f>AJ37</f>
        <v>978443.97109541087</v>
      </c>
      <c r="AA42" s="12"/>
    </row>
    <row r="43" spans="1:36" x14ac:dyDescent="0.25">
      <c r="A43" s="9">
        <f>IF('New Lease Yearly'!$H$4="Monthly",DATE(YEAR('Yearly Journal entry'!A42),MONTH('Yearly Journal entry'!A42)+1,DAY('Yearly Journal entry'!A42)),IF('New Lease Yearly'!$H$4="Quarterly",DATE(YEAR('Yearly Journal entry'!A42),MONTH('Yearly Journal entry'!A42)+3,DAY('Yearly Journal entry'!A42)),DATE(YEAR('Yearly Journal entry'!A42)+1,MONTH('Yearly Journal entry'!A42),DAY('Yearly Journal entry'!A42))))</f>
        <v>57346</v>
      </c>
      <c r="B43" s="9">
        <f t="shared" si="2"/>
        <v>57346</v>
      </c>
      <c r="C43" s="9">
        <f t="shared" si="5"/>
        <v>57376</v>
      </c>
      <c r="D43" s="3">
        <f t="shared" si="6"/>
        <v>31</v>
      </c>
      <c r="E43" s="4">
        <f>'New Lease Yearly'!K53</f>
        <v>0</v>
      </c>
      <c r="F43" s="3">
        <f t="shared" si="7"/>
        <v>0</v>
      </c>
      <c r="G43" s="11">
        <f t="shared" si="11"/>
        <v>0</v>
      </c>
      <c r="H43" s="11">
        <f t="shared" si="11"/>
        <v>0</v>
      </c>
      <c r="I43" s="11">
        <f t="shared" si="10"/>
        <v>0</v>
      </c>
      <c r="J43" s="11">
        <f t="shared" si="10"/>
        <v>0</v>
      </c>
      <c r="K43" s="11">
        <f t="shared" si="10"/>
        <v>0</v>
      </c>
      <c r="L43" s="11">
        <f t="shared" si="10"/>
        <v>0</v>
      </c>
      <c r="M43" s="11">
        <f t="shared" si="10"/>
        <v>0</v>
      </c>
      <c r="N43" s="11">
        <f t="shared" si="10"/>
        <v>0</v>
      </c>
      <c r="O43" s="11">
        <f t="shared" si="10"/>
        <v>0</v>
      </c>
      <c r="P43" s="11">
        <f t="shared" si="10"/>
        <v>0</v>
      </c>
      <c r="Q43" s="11">
        <f t="shared" si="10"/>
        <v>0</v>
      </c>
      <c r="R43" s="11">
        <f t="shared" si="4"/>
        <v>0</v>
      </c>
      <c r="T43" t="s">
        <v>69</v>
      </c>
      <c r="U43" t="s">
        <v>71</v>
      </c>
      <c r="W43" s="37">
        <f>R7</f>
        <v>2680.6684139600302</v>
      </c>
      <c r="Z43" s="37"/>
    </row>
    <row r="44" spans="1:36" x14ac:dyDescent="0.25">
      <c r="A44" s="9">
        <f>IF('New Lease Yearly'!$H$4="Monthly",DATE(YEAR('Yearly Journal entry'!A43),MONTH('Yearly Journal entry'!A43)+1,DAY('Yearly Journal entry'!A43)),IF('New Lease Yearly'!$H$4="Quarterly",DATE(YEAR('Yearly Journal entry'!A43),MONTH('Yearly Journal entry'!A43)+3,DAY('Yearly Journal entry'!A43)),DATE(YEAR('Yearly Journal entry'!A43)+1,MONTH('Yearly Journal entry'!A43),DAY('Yearly Journal entry'!A43))))</f>
        <v>57711</v>
      </c>
      <c r="B44" s="9">
        <f t="shared" si="2"/>
        <v>57711</v>
      </c>
      <c r="C44" s="9">
        <f t="shared" si="5"/>
        <v>57741</v>
      </c>
      <c r="D44" s="3">
        <f t="shared" si="6"/>
        <v>31</v>
      </c>
      <c r="E44" s="4">
        <f>'New Lease Yearly'!K54</f>
        <v>0</v>
      </c>
      <c r="F44" s="3">
        <f t="shared" si="7"/>
        <v>0</v>
      </c>
      <c r="G44" s="11">
        <f t="shared" si="11"/>
        <v>0</v>
      </c>
      <c r="H44" s="11">
        <f t="shared" si="11"/>
        <v>0</v>
      </c>
      <c r="I44" s="11">
        <f t="shared" si="10"/>
        <v>0</v>
      </c>
      <c r="J44" s="11">
        <f t="shared" si="10"/>
        <v>0</v>
      </c>
      <c r="K44" s="11">
        <f t="shared" si="10"/>
        <v>0</v>
      </c>
      <c r="L44" s="11">
        <f t="shared" si="10"/>
        <v>0</v>
      </c>
      <c r="M44" s="11">
        <f t="shared" si="10"/>
        <v>0</v>
      </c>
      <c r="N44" s="11">
        <f t="shared" si="10"/>
        <v>0</v>
      </c>
      <c r="O44" s="11">
        <f t="shared" si="10"/>
        <v>0</v>
      </c>
      <c r="P44" s="11">
        <f t="shared" si="10"/>
        <v>0</v>
      </c>
      <c r="Q44" s="11">
        <f t="shared" si="10"/>
        <v>0</v>
      </c>
      <c r="R44" s="11">
        <f t="shared" si="4"/>
        <v>0</v>
      </c>
      <c r="T44" t="s">
        <v>69</v>
      </c>
      <c r="U44" t="s">
        <v>84</v>
      </c>
      <c r="V44" s="30"/>
      <c r="W44" s="37">
        <f>X45-W43-W42</f>
        <v>1688875.3604906292</v>
      </c>
      <c r="Z44" s="37">
        <f>AJ37+W43</f>
        <v>981124.6395093709</v>
      </c>
    </row>
    <row r="45" spans="1:36" x14ac:dyDescent="0.25">
      <c r="A45" s="9">
        <f>IF('New Lease Yearly'!$H$4="Monthly",DATE(YEAR('Yearly Journal entry'!A44),MONTH('Yearly Journal entry'!A44)+1,DAY('Yearly Journal entry'!A44)),IF('New Lease Yearly'!$H$4="Quarterly",DATE(YEAR('Yearly Journal entry'!A44),MONTH('Yearly Journal entry'!A44)+3,DAY('Yearly Journal entry'!A44)),DATE(YEAR('Yearly Journal entry'!A44)+1,MONTH('Yearly Journal entry'!A44),DAY('Yearly Journal entry'!A44))))</f>
        <v>58076</v>
      </c>
      <c r="B45" s="9">
        <f t="shared" si="2"/>
        <v>58076</v>
      </c>
      <c r="C45" s="9">
        <f t="shared" si="5"/>
        <v>58106</v>
      </c>
      <c r="D45" s="3">
        <f t="shared" si="6"/>
        <v>31</v>
      </c>
      <c r="E45" s="4">
        <f>'New Lease Yearly'!K55</f>
        <v>0</v>
      </c>
      <c r="F45" s="3">
        <f t="shared" si="7"/>
        <v>0</v>
      </c>
      <c r="G45" s="11">
        <f t="shared" si="11"/>
        <v>0</v>
      </c>
      <c r="H45" s="11">
        <f t="shared" si="11"/>
        <v>0</v>
      </c>
      <c r="I45" s="11">
        <f t="shared" si="10"/>
        <v>0</v>
      </c>
      <c r="J45" s="11">
        <f t="shared" si="10"/>
        <v>0</v>
      </c>
      <c r="K45" s="11">
        <f t="shared" si="10"/>
        <v>0</v>
      </c>
      <c r="L45" s="11">
        <f t="shared" si="10"/>
        <v>0</v>
      </c>
      <c r="M45" s="11">
        <f t="shared" si="10"/>
        <v>0</v>
      </c>
      <c r="N45" s="11">
        <f t="shared" si="10"/>
        <v>0</v>
      </c>
      <c r="O45" s="11">
        <f t="shared" si="10"/>
        <v>0</v>
      </c>
      <c r="P45" s="11">
        <f t="shared" si="10"/>
        <v>0</v>
      </c>
      <c r="Q45" s="11">
        <f t="shared" si="10"/>
        <v>0</v>
      </c>
      <c r="R45" s="11">
        <f t="shared" si="4"/>
        <v>0</v>
      </c>
      <c r="T45" t="s">
        <v>85</v>
      </c>
      <c r="U45" t="s">
        <v>86</v>
      </c>
      <c r="X45" s="36">
        <f>'New Lease Yearly'!L18</f>
        <v>2670000</v>
      </c>
    </row>
    <row r="46" spans="1:36" x14ac:dyDescent="0.25">
      <c r="A46" s="9">
        <f>IF('New Lease Yearly'!$H$4="Monthly",DATE(YEAR('Yearly Journal entry'!A45),MONTH('Yearly Journal entry'!A45)+1,DAY('Yearly Journal entry'!A45)),IF('New Lease Yearly'!$H$4="Quarterly",DATE(YEAR('Yearly Journal entry'!A45),MONTH('Yearly Journal entry'!A45)+3,DAY('Yearly Journal entry'!A45)),DATE(YEAR('Yearly Journal entry'!A45)+1,MONTH('Yearly Journal entry'!A45),DAY('Yearly Journal entry'!A45))))</f>
        <v>58441</v>
      </c>
      <c r="B46" s="9">
        <f t="shared" si="2"/>
        <v>58441</v>
      </c>
      <c r="C46" s="9">
        <f t="shared" si="5"/>
        <v>58471</v>
      </c>
      <c r="D46" s="3">
        <f t="shared" si="6"/>
        <v>31</v>
      </c>
      <c r="E46" s="4">
        <f>'New Lease Yearly'!K56</f>
        <v>0</v>
      </c>
      <c r="F46" s="3">
        <f t="shared" si="7"/>
        <v>0</v>
      </c>
      <c r="G46" s="11">
        <f t="shared" si="11"/>
        <v>0</v>
      </c>
      <c r="H46" s="11">
        <f t="shared" si="11"/>
        <v>0</v>
      </c>
      <c r="I46" s="11">
        <f t="shared" si="10"/>
        <v>0</v>
      </c>
      <c r="J46" s="11">
        <f t="shared" si="10"/>
        <v>0</v>
      </c>
      <c r="K46" s="11">
        <f t="shared" si="10"/>
        <v>0</v>
      </c>
      <c r="L46" s="11">
        <f t="shared" si="10"/>
        <v>0</v>
      </c>
      <c r="M46" s="11">
        <f t="shared" si="10"/>
        <v>0</v>
      </c>
      <c r="N46" s="11">
        <f t="shared" si="10"/>
        <v>0</v>
      </c>
      <c r="O46" s="11">
        <f t="shared" si="10"/>
        <v>0</v>
      </c>
      <c r="P46" s="11">
        <f t="shared" si="10"/>
        <v>0</v>
      </c>
      <c r="Q46" s="11">
        <f t="shared" si="10"/>
        <v>0</v>
      </c>
      <c r="R46" s="11">
        <f t="shared" si="4"/>
        <v>0</v>
      </c>
    </row>
    <row r="47" spans="1:36" x14ac:dyDescent="0.25">
      <c r="A47" s="9">
        <f>IF('New Lease Yearly'!$H$4="Monthly",DATE(YEAR('Yearly Journal entry'!A46),MONTH('Yearly Journal entry'!A46)+1,DAY('Yearly Journal entry'!A46)),IF('New Lease Yearly'!$H$4="Quarterly",DATE(YEAR('Yearly Journal entry'!A46),MONTH('Yearly Journal entry'!A46)+3,DAY('Yearly Journal entry'!A46)),DATE(YEAR('Yearly Journal entry'!A46)+1,MONTH('Yearly Journal entry'!A46),DAY('Yearly Journal entry'!A46))))</f>
        <v>58807</v>
      </c>
      <c r="B47" s="9">
        <f t="shared" si="2"/>
        <v>58807</v>
      </c>
      <c r="C47" s="9">
        <f t="shared" si="5"/>
        <v>58837</v>
      </c>
      <c r="D47" s="3">
        <f t="shared" si="6"/>
        <v>31</v>
      </c>
      <c r="E47" s="4">
        <f>'New Lease Yearly'!K57</f>
        <v>0</v>
      </c>
      <c r="F47" s="3">
        <f t="shared" si="7"/>
        <v>0</v>
      </c>
      <c r="G47" s="11">
        <f t="shared" si="11"/>
        <v>0</v>
      </c>
      <c r="H47" s="11">
        <f t="shared" si="11"/>
        <v>0</v>
      </c>
      <c r="I47" s="11">
        <f t="shared" si="10"/>
        <v>0</v>
      </c>
      <c r="J47" s="11">
        <f t="shared" si="10"/>
        <v>0</v>
      </c>
      <c r="K47" s="11">
        <f t="shared" si="10"/>
        <v>0</v>
      </c>
      <c r="L47" s="11">
        <f t="shared" si="10"/>
        <v>0</v>
      </c>
      <c r="M47" s="11">
        <f t="shared" si="10"/>
        <v>0</v>
      </c>
      <c r="N47" s="11">
        <f t="shared" si="10"/>
        <v>0</v>
      </c>
      <c r="O47" s="11">
        <f t="shared" si="10"/>
        <v>0</v>
      </c>
      <c r="P47" s="11">
        <f t="shared" si="10"/>
        <v>0</v>
      </c>
      <c r="Q47" s="11">
        <f t="shared" si="10"/>
        <v>0</v>
      </c>
      <c r="R47" s="11">
        <f t="shared" si="4"/>
        <v>0</v>
      </c>
      <c r="T47" s="74" t="s">
        <v>87</v>
      </c>
    </row>
    <row r="48" spans="1:36" x14ac:dyDescent="0.25">
      <c r="A48" s="9">
        <f>IF('New Lease Yearly'!$H$4="Monthly",DATE(YEAR('Yearly Journal entry'!A47),MONTH('Yearly Journal entry'!A47)+1,DAY('Yearly Journal entry'!A47)),IF('New Lease Yearly'!$H$4="Quarterly",DATE(YEAR('Yearly Journal entry'!A47),MONTH('Yearly Journal entry'!A47)+3,DAY('Yearly Journal entry'!A47)),DATE(YEAR('Yearly Journal entry'!A47)+1,MONTH('Yearly Journal entry'!A47),DAY('Yearly Journal entry'!A47))))</f>
        <v>59172</v>
      </c>
      <c r="B48" s="9">
        <f t="shared" si="2"/>
        <v>59172</v>
      </c>
      <c r="C48" s="9">
        <f t="shared" si="5"/>
        <v>59202</v>
      </c>
      <c r="D48" s="3">
        <f t="shared" si="6"/>
        <v>31</v>
      </c>
      <c r="E48" s="4">
        <f>'New Lease Yearly'!K58</f>
        <v>0</v>
      </c>
      <c r="F48" s="3">
        <f t="shared" si="7"/>
        <v>0</v>
      </c>
      <c r="G48" s="11">
        <f t="shared" si="11"/>
        <v>0</v>
      </c>
      <c r="H48" s="11">
        <f t="shared" si="11"/>
        <v>0</v>
      </c>
      <c r="I48" s="11">
        <f t="shared" si="10"/>
        <v>0</v>
      </c>
      <c r="J48" s="11">
        <f t="shared" si="10"/>
        <v>0</v>
      </c>
      <c r="K48" s="11">
        <f t="shared" si="10"/>
        <v>0</v>
      </c>
      <c r="L48" s="11">
        <f t="shared" si="10"/>
        <v>0</v>
      </c>
      <c r="M48" s="11">
        <f t="shared" si="10"/>
        <v>0</v>
      </c>
      <c r="N48" s="11">
        <f t="shared" si="10"/>
        <v>0</v>
      </c>
      <c r="O48" s="11">
        <f t="shared" si="10"/>
        <v>0</v>
      </c>
      <c r="P48" s="11">
        <f t="shared" si="10"/>
        <v>0</v>
      </c>
      <c r="Q48" s="11">
        <f t="shared" si="10"/>
        <v>0</v>
      </c>
      <c r="R48" s="11">
        <f t="shared" si="4"/>
        <v>0</v>
      </c>
    </row>
    <row r="49" spans="1:36" x14ac:dyDescent="0.25">
      <c r="A49" s="9">
        <f>IF('New Lease Yearly'!$H$4="Monthly",DATE(YEAR('Yearly Journal entry'!A48),MONTH('Yearly Journal entry'!A48)+1,DAY('Yearly Journal entry'!A48)),IF('New Lease Yearly'!$H$4="Quarterly",DATE(YEAR('Yearly Journal entry'!A48),MONTH('Yearly Journal entry'!A48)+3,DAY('Yearly Journal entry'!A48)),DATE(YEAR('Yearly Journal entry'!A48)+1,MONTH('Yearly Journal entry'!A48),DAY('Yearly Journal entry'!A48))))</f>
        <v>59537</v>
      </c>
      <c r="B49" s="9">
        <f t="shared" si="2"/>
        <v>59537</v>
      </c>
      <c r="C49" s="9">
        <f t="shared" si="5"/>
        <v>59567</v>
      </c>
      <c r="D49" s="3">
        <f t="shared" si="6"/>
        <v>31</v>
      </c>
      <c r="E49" s="4">
        <f>'New Lease Yearly'!K59</f>
        <v>0</v>
      </c>
      <c r="F49" s="3">
        <f t="shared" si="7"/>
        <v>0</v>
      </c>
      <c r="G49" s="11">
        <f t="shared" si="11"/>
        <v>0</v>
      </c>
      <c r="H49" s="11">
        <f t="shared" si="11"/>
        <v>0</v>
      </c>
      <c r="I49" s="11">
        <f t="shared" si="10"/>
        <v>0</v>
      </c>
      <c r="J49" s="11">
        <f t="shared" si="10"/>
        <v>0</v>
      </c>
      <c r="K49" s="11">
        <f t="shared" si="10"/>
        <v>0</v>
      </c>
      <c r="L49" s="11">
        <f t="shared" si="10"/>
        <v>0</v>
      </c>
      <c r="M49" s="11">
        <f t="shared" si="10"/>
        <v>0</v>
      </c>
      <c r="N49" s="11">
        <f t="shared" si="10"/>
        <v>0</v>
      </c>
      <c r="O49" s="11">
        <f t="shared" si="10"/>
        <v>0</v>
      </c>
      <c r="P49" s="11">
        <f t="shared" si="10"/>
        <v>0</v>
      </c>
      <c r="Q49" s="11">
        <f t="shared" si="10"/>
        <v>0</v>
      </c>
      <c r="R49" s="11">
        <f t="shared" si="4"/>
        <v>0</v>
      </c>
    </row>
    <row r="50" spans="1:36" x14ac:dyDescent="0.25">
      <c r="A50" s="9">
        <f>IF('New Lease Yearly'!$H$4="Monthly",DATE(YEAR('Yearly Journal entry'!A49),MONTH('Yearly Journal entry'!A49)+1,DAY('Yearly Journal entry'!A49)),IF('New Lease Yearly'!$H$4="Quarterly",DATE(YEAR('Yearly Journal entry'!A49),MONTH('Yearly Journal entry'!A49)+3,DAY('Yearly Journal entry'!A49)),DATE(YEAR('Yearly Journal entry'!A49)+1,MONTH('Yearly Journal entry'!A49),DAY('Yearly Journal entry'!A49))))</f>
        <v>59902</v>
      </c>
      <c r="B50" s="9">
        <f t="shared" si="2"/>
        <v>59902</v>
      </c>
      <c r="C50" s="9">
        <f t="shared" si="5"/>
        <v>59932</v>
      </c>
      <c r="D50" s="3">
        <f t="shared" si="6"/>
        <v>31</v>
      </c>
      <c r="E50" s="4">
        <f>'New Lease Yearly'!K60</f>
        <v>0</v>
      </c>
      <c r="F50" s="3">
        <f t="shared" si="7"/>
        <v>0</v>
      </c>
      <c r="G50" s="11">
        <f t="shared" si="11"/>
        <v>0</v>
      </c>
      <c r="H50" s="11">
        <f t="shared" si="11"/>
        <v>0</v>
      </c>
      <c r="I50" s="11">
        <f t="shared" si="10"/>
        <v>0</v>
      </c>
      <c r="J50" s="11">
        <f t="shared" si="10"/>
        <v>0</v>
      </c>
      <c r="K50" s="11">
        <f t="shared" si="10"/>
        <v>0</v>
      </c>
      <c r="L50" s="11">
        <f t="shared" si="10"/>
        <v>0</v>
      </c>
      <c r="M50" s="11">
        <f t="shared" si="10"/>
        <v>0</v>
      </c>
      <c r="N50" s="11">
        <f t="shared" si="10"/>
        <v>0</v>
      </c>
      <c r="O50" s="11">
        <f t="shared" si="10"/>
        <v>0</v>
      </c>
      <c r="P50" s="11">
        <f t="shared" si="10"/>
        <v>0</v>
      </c>
      <c r="Q50" s="11">
        <f t="shared" si="10"/>
        <v>0</v>
      </c>
      <c r="R50" s="11">
        <f t="shared" si="4"/>
        <v>0</v>
      </c>
      <c r="T50" s="2" t="s">
        <v>100</v>
      </c>
    </row>
    <row r="51" spans="1:36" x14ac:dyDescent="0.25">
      <c r="A51" s="9">
        <f>IF('New Lease Yearly'!$H$4="Monthly",DATE(YEAR('Yearly Journal entry'!A50),MONTH('Yearly Journal entry'!A50)+1,DAY('Yearly Journal entry'!A50)),IF('New Lease Yearly'!$H$4="Quarterly",DATE(YEAR('Yearly Journal entry'!A50),MONTH('Yearly Journal entry'!A50)+3,DAY('Yearly Journal entry'!A50)),DATE(YEAR('Yearly Journal entry'!A50)+1,MONTH('Yearly Journal entry'!A50),DAY('Yearly Journal entry'!A50))))</f>
        <v>60268</v>
      </c>
      <c r="B51" s="9">
        <f t="shared" si="2"/>
        <v>60268</v>
      </c>
      <c r="C51" s="9">
        <f t="shared" si="5"/>
        <v>60298</v>
      </c>
      <c r="D51" s="3">
        <f t="shared" si="6"/>
        <v>31</v>
      </c>
      <c r="E51" s="4">
        <f>'New Lease Yearly'!K61</f>
        <v>0</v>
      </c>
      <c r="F51" s="3">
        <f t="shared" si="7"/>
        <v>0</v>
      </c>
      <c r="G51" s="11">
        <f t="shared" si="11"/>
        <v>0</v>
      </c>
      <c r="H51" s="11">
        <f t="shared" si="11"/>
        <v>0</v>
      </c>
      <c r="I51" s="11">
        <f t="shared" si="10"/>
        <v>0</v>
      </c>
      <c r="J51" s="11">
        <f t="shared" si="10"/>
        <v>0</v>
      </c>
      <c r="K51" s="11">
        <f t="shared" si="10"/>
        <v>0</v>
      </c>
      <c r="L51" s="11">
        <f t="shared" si="10"/>
        <v>0</v>
      </c>
      <c r="M51" s="11">
        <f t="shared" si="10"/>
        <v>0</v>
      </c>
      <c r="N51" s="11">
        <f t="shared" si="10"/>
        <v>0</v>
      </c>
      <c r="O51" s="11">
        <f t="shared" si="10"/>
        <v>0</v>
      </c>
      <c r="P51" s="11">
        <f t="shared" si="10"/>
        <v>0</v>
      </c>
      <c r="Q51" s="11">
        <f t="shared" si="10"/>
        <v>0</v>
      </c>
      <c r="R51" s="11">
        <f t="shared" si="4"/>
        <v>0</v>
      </c>
      <c r="T51" s="28">
        <v>2019</v>
      </c>
      <c r="U51" s="2" t="s">
        <v>102</v>
      </c>
    </row>
    <row r="52" spans="1:36" x14ac:dyDescent="0.25">
      <c r="A52" s="9">
        <f>IF('New Lease Yearly'!$H$4="Monthly",DATE(YEAR('Yearly Journal entry'!A51),MONTH('Yearly Journal entry'!A51)+1,DAY('Yearly Journal entry'!A51)),IF('New Lease Yearly'!$H$4="Quarterly",DATE(YEAR('Yearly Journal entry'!A51),MONTH('Yearly Journal entry'!A51)+3,DAY('Yearly Journal entry'!A51)),DATE(YEAR('Yearly Journal entry'!A51)+1,MONTH('Yearly Journal entry'!A51),DAY('Yearly Journal entry'!A51))))</f>
        <v>60633</v>
      </c>
      <c r="B52" s="9">
        <f t="shared" si="2"/>
        <v>60633</v>
      </c>
      <c r="C52" s="9">
        <f t="shared" si="5"/>
        <v>60663</v>
      </c>
      <c r="D52" s="3">
        <f t="shared" si="6"/>
        <v>31</v>
      </c>
      <c r="E52" s="4">
        <f>'New Lease Yearly'!K62</f>
        <v>0</v>
      </c>
      <c r="F52" s="3">
        <f t="shared" si="7"/>
        <v>0</v>
      </c>
      <c r="G52" s="11">
        <f t="shared" si="11"/>
        <v>0</v>
      </c>
      <c r="H52" s="11">
        <f t="shared" si="11"/>
        <v>0</v>
      </c>
      <c r="I52" s="11">
        <f t="shared" si="10"/>
        <v>0</v>
      </c>
      <c r="J52" s="11">
        <f t="shared" si="10"/>
        <v>0</v>
      </c>
      <c r="K52" s="11">
        <f t="shared" si="10"/>
        <v>0</v>
      </c>
      <c r="L52" s="11">
        <f t="shared" si="10"/>
        <v>0</v>
      </c>
      <c r="M52" s="11">
        <f t="shared" si="10"/>
        <v>0</v>
      </c>
      <c r="N52" s="11">
        <f t="shared" si="10"/>
        <v>0</v>
      </c>
      <c r="O52" s="11">
        <f t="shared" si="10"/>
        <v>0</v>
      </c>
      <c r="P52" s="11">
        <f t="shared" si="10"/>
        <v>0</v>
      </c>
      <c r="Q52" s="11">
        <f t="shared" si="10"/>
        <v>0</v>
      </c>
      <c r="R52" s="11">
        <f t="shared" si="4"/>
        <v>0</v>
      </c>
      <c r="T52" s="2" t="s">
        <v>99</v>
      </c>
    </row>
    <row r="53" spans="1:36" x14ac:dyDescent="0.25">
      <c r="A53" s="9">
        <f>IF('New Lease Yearly'!$H$4="Monthly",DATE(YEAR('Yearly Journal entry'!A52),MONTH('Yearly Journal entry'!A52)+1,DAY('Yearly Journal entry'!A52)),IF('New Lease Yearly'!$H$4="Quarterly",DATE(YEAR('Yearly Journal entry'!A52),MONTH('Yearly Journal entry'!A52)+3,DAY('Yearly Journal entry'!A52)),DATE(YEAR('Yearly Journal entry'!A52)+1,MONTH('Yearly Journal entry'!A52),DAY('Yearly Journal entry'!A52))))</f>
        <v>60998</v>
      </c>
      <c r="B53" s="9">
        <f t="shared" si="2"/>
        <v>60998</v>
      </c>
      <c r="C53" s="9">
        <f t="shared" si="5"/>
        <v>61028</v>
      </c>
      <c r="D53" s="3">
        <f t="shared" si="6"/>
        <v>31</v>
      </c>
      <c r="E53" s="4">
        <f>'New Lease Yearly'!K63</f>
        <v>0</v>
      </c>
      <c r="F53" s="3">
        <f t="shared" si="7"/>
        <v>0</v>
      </c>
      <c r="G53" s="11">
        <f t="shared" si="11"/>
        <v>0</v>
      </c>
      <c r="H53" s="11">
        <f t="shared" si="11"/>
        <v>0</v>
      </c>
      <c r="I53" s="11">
        <f t="shared" si="10"/>
        <v>0</v>
      </c>
      <c r="J53" s="11">
        <f t="shared" si="10"/>
        <v>0</v>
      </c>
      <c r="K53" s="11">
        <f t="shared" si="10"/>
        <v>0</v>
      </c>
      <c r="L53" s="11">
        <f t="shared" si="10"/>
        <v>0</v>
      </c>
      <c r="M53" s="11">
        <f t="shared" si="10"/>
        <v>0</v>
      </c>
      <c r="N53" s="11">
        <f t="shared" si="10"/>
        <v>0</v>
      </c>
      <c r="O53" s="11">
        <f t="shared" si="10"/>
        <v>0</v>
      </c>
      <c r="P53" s="11">
        <f t="shared" si="10"/>
        <v>0</v>
      </c>
      <c r="Q53" s="11">
        <f t="shared" si="10"/>
        <v>0</v>
      </c>
      <c r="R53" s="11">
        <f t="shared" si="4"/>
        <v>0</v>
      </c>
    </row>
    <row r="54" spans="1:36" x14ac:dyDescent="0.25">
      <c r="A54" s="9">
        <f>IF('New Lease Yearly'!$H$4="Monthly",DATE(YEAR('Yearly Journal entry'!A53),MONTH('Yearly Journal entry'!A53)+1,DAY('Yearly Journal entry'!A53)),IF('New Lease Yearly'!$H$4="Quarterly",DATE(YEAR('Yearly Journal entry'!A53),MONTH('Yearly Journal entry'!A53)+3,DAY('Yearly Journal entry'!A53)),DATE(YEAR('Yearly Journal entry'!A53)+1,MONTH('Yearly Journal entry'!A53),DAY('Yearly Journal entry'!A53))))</f>
        <v>61363</v>
      </c>
      <c r="B54" s="9">
        <f t="shared" si="2"/>
        <v>61363</v>
      </c>
      <c r="C54" s="9">
        <f t="shared" si="5"/>
        <v>61393</v>
      </c>
      <c r="D54" s="3">
        <f t="shared" si="6"/>
        <v>31</v>
      </c>
      <c r="E54" s="4">
        <f>'New Lease Yearly'!K64</f>
        <v>0</v>
      </c>
      <c r="F54" s="3">
        <f t="shared" si="7"/>
        <v>0</v>
      </c>
      <c r="G54" s="11">
        <f t="shared" si="11"/>
        <v>0</v>
      </c>
      <c r="H54" s="11">
        <f t="shared" si="11"/>
        <v>0</v>
      </c>
      <c r="I54" s="11">
        <f t="shared" si="10"/>
        <v>0</v>
      </c>
      <c r="J54" s="11">
        <f t="shared" si="10"/>
        <v>0</v>
      </c>
      <c r="K54" s="11">
        <f t="shared" si="10"/>
        <v>0</v>
      </c>
      <c r="L54" s="11">
        <f t="shared" si="10"/>
        <v>0</v>
      </c>
      <c r="M54" s="11">
        <f t="shared" si="10"/>
        <v>0</v>
      </c>
      <c r="N54" s="11">
        <f t="shared" si="10"/>
        <v>0</v>
      </c>
      <c r="O54" s="11">
        <f t="shared" si="10"/>
        <v>0</v>
      </c>
      <c r="P54" s="11">
        <f t="shared" si="10"/>
        <v>0</v>
      </c>
      <c r="Q54" s="11">
        <f t="shared" si="10"/>
        <v>0</v>
      </c>
      <c r="R54" s="11">
        <f t="shared" si="4"/>
        <v>0</v>
      </c>
      <c r="T54" t="s">
        <v>69</v>
      </c>
      <c r="U54" t="s">
        <v>71</v>
      </c>
      <c r="W54" s="1">
        <f>'New Lease Yearly'!K17</f>
        <v>0</v>
      </c>
    </row>
    <row r="55" spans="1:36" x14ac:dyDescent="0.25">
      <c r="A55" s="9">
        <f>IF('New Lease Yearly'!$H$4="Monthly",DATE(YEAR('Yearly Journal entry'!A54),MONTH('Yearly Journal entry'!A54)+1,DAY('Yearly Journal entry'!A54)),IF('New Lease Yearly'!$H$4="Quarterly",DATE(YEAR('Yearly Journal entry'!A54),MONTH('Yearly Journal entry'!A54)+3,DAY('Yearly Journal entry'!A54)),DATE(YEAR('Yearly Journal entry'!A54)+1,MONTH('Yearly Journal entry'!A54),DAY('Yearly Journal entry'!A54))))</f>
        <v>61729</v>
      </c>
      <c r="B55" s="9">
        <f t="shared" si="2"/>
        <v>61729</v>
      </c>
      <c r="C55" s="9">
        <f t="shared" si="5"/>
        <v>61759</v>
      </c>
      <c r="D55" s="3">
        <f t="shared" si="6"/>
        <v>31</v>
      </c>
      <c r="E55" s="4">
        <f>'New Lease Yearly'!K65</f>
        <v>0</v>
      </c>
      <c r="F55" s="3">
        <f t="shared" si="7"/>
        <v>0</v>
      </c>
      <c r="G55" s="11">
        <f t="shared" si="11"/>
        <v>0</v>
      </c>
      <c r="H55" s="11">
        <f t="shared" si="11"/>
        <v>0</v>
      </c>
      <c r="I55" s="11">
        <f t="shared" si="10"/>
        <v>0</v>
      </c>
      <c r="J55" s="11">
        <f t="shared" si="10"/>
        <v>0</v>
      </c>
      <c r="K55" s="11">
        <f t="shared" si="10"/>
        <v>0</v>
      </c>
      <c r="L55" s="11">
        <f t="shared" si="10"/>
        <v>0</v>
      </c>
      <c r="M55" s="11">
        <f t="shared" si="10"/>
        <v>0</v>
      </c>
      <c r="N55" s="11">
        <f t="shared" si="10"/>
        <v>0</v>
      </c>
      <c r="O55" s="11">
        <f t="shared" si="10"/>
        <v>0</v>
      </c>
      <c r="P55" s="11">
        <f t="shared" si="10"/>
        <v>0</v>
      </c>
      <c r="Q55" s="11">
        <f t="shared" si="10"/>
        <v>0</v>
      </c>
      <c r="R55" s="11">
        <f t="shared" si="4"/>
        <v>0</v>
      </c>
      <c r="T55" t="s">
        <v>69</v>
      </c>
      <c r="U55" t="s">
        <v>72</v>
      </c>
      <c r="W55" s="37">
        <f>X56-W54</f>
        <v>2670000</v>
      </c>
    </row>
    <row r="56" spans="1:36" x14ac:dyDescent="0.25">
      <c r="A56" s="9">
        <f>IF('New Lease Yearly'!$H$4="Monthly",DATE(YEAR('Yearly Journal entry'!A55),MONTH('Yearly Journal entry'!A55)+1,DAY('Yearly Journal entry'!A55)),IF('New Lease Yearly'!$H$4="Quarterly",DATE(YEAR('Yearly Journal entry'!A55),MONTH('Yearly Journal entry'!A55)+3,DAY('Yearly Journal entry'!A55)),DATE(YEAR('Yearly Journal entry'!A55)+1,MONTH('Yearly Journal entry'!A55),DAY('Yearly Journal entry'!A55))))</f>
        <v>62094</v>
      </c>
      <c r="B56" s="9">
        <f t="shared" si="2"/>
        <v>62094</v>
      </c>
      <c r="C56" s="9">
        <f t="shared" si="5"/>
        <v>62124</v>
      </c>
      <c r="D56" s="3">
        <f t="shared" si="6"/>
        <v>31</v>
      </c>
      <c r="E56" s="4">
        <f>'New Lease Yearly'!K66</f>
        <v>0</v>
      </c>
      <c r="F56" s="3">
        <f t="shared" si="7"/>
        <v>0</v>
      </c>
      <c r="G56" s="11">
        <f t="shared" si="11"/>
        <v>0</v>
      </c>
      <c r="H56" s="11">
        <f t="shared" si="11"/>
        <v>0</v>
      </c>
      <c r="I56" s="11">
        <f t="shared" si="10"/>
        <v>0</v>
      </c>
      <c r="J56" s="11">
        <f t="shared" si="10"/>
        <v>0</v>
      </c>
      <c r="K56" s="11">
        <f t="shared" si="10"/>
        <v>0</v>
      </c>
      <c r="L56" s="11">
        <f t="shared" si="10"/>
        <v>0</v>
      </c>
      <c r="M56" s="11">
        <f t="shared" si="10"/>
        <v>0</v>
      </c>
      <c r="N56" s="11">
        <f t="shared" si="10"/>
        <v>0</v>
      </c>
      <c r="O56" s="11">
        <f t="shared" si="10"/>
        <v>0</v>
      </c>
      <c r="P56" s="11">
        <f t="shared" si="10"/>
        <v>0</v>
      </c>
      <c r="Q56" s="11">
        <f t="shared" si="10"/>
        <v>0</v>
      </c>
      <c r="R56" s="11">
        <f t="shared" si="4"/>
        <v>0</v>
      </c>
      <c r="T56" t="s">
        <v>70</v>
      </c>
      <c r="U56" t="s">
        <v>79</v>
      </c>
      <c r="X56" s="36">
        <f>'New Lease Yearly'!L17</f>
        <v>2670000</v>
      </c>
    </row>
    <row r="57" spans="1:36" x14ac:dyDescent="0.25">
      <c r="A57" s="9">
        <f>IF('New Lease Yearly'!$H$4="Monthly",DATE(YEAR('Yearly Journal entry'!A56),MONTH('Yearly Journal entry'!A56)+1,DAY('Yearly Journal entry'!A56)),IF('New Lease Yearly'!$H$4="Quarterly",DATE(YEAR('Yearly Journal entry'!A56),MONTH('Yearly Journal entry'!A56)+3,DAY('Yearly Journal entry'!A56)),DATE(YEAR('Yearly Journal entry'!A56)+1,MONTH('Yearly Journal entry'!A56),DAY('Yearly Journal entry'!A56))))</f>
        <v>62459</v>
      </c>
      <c r="B57" s="9">
        <f t="shared" si="2"/>
        <v>62459</v>
      </c>
      <c r="C57" s="9">
        <f t="shared" si="5"/>
        <v>62489</v>
      </c>
      <c r="D57" s="3">
        <f t="shared" si="6"/>
        <v>31</v>
      </c>
      <c r="E57" s="4">
        <f>'New Lease Yearly'!K67</f>
        <v>0</v>
      </c>
      <c r="F57" s="3">
        <f t="shared" si="7"/>
        <v>0</v>
      </c>
      <c r="G57" s="11">
        <f t="shared" si="11"/>
        <v>0</v>
      </c>
      <c r="H57" s="11">
        <f t="shared" si="11"/>
        <v>0</v>
      </c>
      <c r="I57" s="11">
        <f t="shared" si="10"/>
        <v>0</v>
      </c>
      <c r="J57" s="11">
        <f t="shared" si="10"/>
        <v>0</v>
      </c>
      <c r="K57" s="11">
        <f t="shared" si="10"/>
        <v>0</v>
      </c>
      <c r="L57" s="11">
        <f t="shared" ref="L57:Q99" si="16">$E58/($A58-$A57+1)*((((EOMONTH(DATE(YEAR($A57),MONTH($A57)+L$4,DAY($A57)),0)))-DATE(YEAR($A57),MONTH(EOMONTH($A57,-1)+L$4)+L$4,1))+1)</f>
        <v>0</v>
      </c>
      <c r="M57" s="11">
        <f t="shared" si="16"/>
        <v>0</v>
      </c>
      <c r="N57" s="11">
        <f t="shared" si="16"/>
        <v>0</v>
      </c>
      <c r="O57" s="11">
        <f t="shared" si="16"/>
        <v>0</v>
      </c>
      <c r="P57" s="11">
        <f t="shared" si="16"/>
        <v>0</v>
      </c>
      <c r="Q57" s="11">
        <f t="shared" si="16"/>
        <v>0</v>
      </c>
      <c r="R57" s="11">
        <f t="shared" si="4"/>
        <v>0</v>
      </c>
    </row>
    <row r="58" spans="1:36" x14ac:dyDescent="0.25">
      <c r="A58" s="9">
        <f>IF('New Lease Yearly'!$H$4="Monthly",DATE(YEAR('Yearly Journal entry'!A57),MONTH('Yearly Journal entry'!A57)+1,DAY('Yearly Journal entry'!A57)),IF('New Lease Yearly'!$H$4="Quarterly",DATE(YEAR('Yearly Journal entry'!A57),MONTH('Yearly Journal entry'!A57)+3,DAY('Yearly Journal entry'!A57)),DATE(YEAR('Yearly Journal entry'!A57)+1,MONTH('Yearly Journal entry'!A57),DAY('Yearly Journal entry'!A57))))</f>
        <v>62824</v>
      </c>
      <c r="B58" s="9">
        <f t="shared" si="2"/>
        <v>62824</v>
      </c>
      <c r="C58" s="9">
        <f t="shared" si="5"/>
        <v>62854</v>
      </c>
      <c r="D58" s="3">
        <f t="shared" si="6"/>
        <v>31</v>
      </c>
      <c r="E58" s="4">
        <f>'New Lease Yearly'!K68</f>
        <v>0</v>
      </c>
      <c r="F58" s="3">
        <f t="shared" si="7"/>
        <v>0</v>
      </c>
      <c r="G58" s="11">
        <f t="shared" si="11"/>
        <v>0</v>
      </c>
      <c r="H58" s="11">
        <f t="shared" si="11"/>
        <v>0</v>
      </c>
      <c r="I58" s="11">
        <f t="shared" si="11"/>
        <v>0</v>
      </c>
      <c r="J58" s="11">
        <f t="shared" si="11"/>
        <v>0</v>
      </c>
      <c r="K58" s="11">
        <f t="shared" si="11"/>
        <v>0</v>
      </c>
      <c r="L58" s="11">
        <f t="shared" si="16"/>
        <v>0</v>
      </c>
      <c r="M58" s="11">
        <f t="shared" si="16"/>
        <v>0</v>
      </c>
      <c r="N58" s="11">
        <f t="shared" si="16"/>
        <v>0</v>
      </c>
      <c r="O58" s="11">
        <f t="shared" si="16"/>
        <v>0</v>
      </c>
      <c r="P58" s="11">
        <f t="shared" si="16"/>
        <v>0</v>
      </c>
      <c r="Q58" s="11">
        <f t="shared" si="16"/>
        <v>0</v>
      </c>
      <c r="R58" s="11">
        <f t="shared" si="4"/>
        <v>0</v>
      </c>
      <c r="T58" t="s">
        <v>69</v>
      </c>
      <c r="U58" t="s">
        <v>101</v>
      </c>
      <c r="W58" s="12">
        <f>W54</f>
        <v>0</v>
      </c>
    </row>
    <row r="59" spans="1:36" x14ac:dyDescent="0.25">
      <c r="A59" s="9">
        <f>IF('New Lease Yearly'!$H$4="Monthly",DATE(YEAR('Yearly Journal entry'!A58),MONTH('Yearly Journal entry'!A58)+1,DAY('Yearly Journal entry'!A58)),IF('New Lease Yearly'!$H$4="Quarterly",DATE(YEAR('Yearly Journal entry'!A58),MONTH('Yearly Journal entry'!A58)+3,DAY('Yearly Journal entry'!A58)),DATE(YEAR('Yearly Journal entry'!A58)+1,MONTH('Yearly Journal entry'!A58),DAY('Yearly Journal entry'!A58))))</f>
        <v>63190</v>
      </c>
      <c r="B59" s="9">
        <f t="shared" si="2"/>
        <v>63190</v>
      </c>
      <c r="C59" s="9">
        <f t="shared" si="5"/>
        <v>63220</v>
      </c>
      <c r="D59" s="3">
        <f t="shared" si="6"/>
        <v>31</v>
      </c>
      <c r="E59" s="4">
        <f>'New Lease Yearly'!K69</f>
        <v>0</v>
      </c>
      <c r="F59" s="3">
        <f t="shared" si="7"/>
        <v>0</v>
      </c>
      <c r="G59" s="11">
        <f t="shared" si="11"/>
        <v>0</v>
      </c>
      <c r="H59" s="11">
        <f t="shared" si="11"/>
        <v>0</v>
      </c>
      <c r="I59" s="11">
        <f t="shared" si="11"/>
        <v>0</v>
      </c>
      <c r="J59" s="11">
        <f t="shared" si="11"/>
        <v>0</v>
      </c>
      <c r="K59" s="11">
        <f t="shared" si="11"/>
        <v>0</v>
      </c>
      <c r="L59" s="11">
        <f t="shared" si="16"/>
        <v>0</v>
      </c>
      <c r="M59" s="11">
        <f t="shared" si="16"/>
        <v>0</v>
      </c>
      <c r="N59" s="11">
        <f t="shared" si="16"/>
        <v>0</v>
      </c>
      <c r="O59" s="11">
        <f t="shared" si="16"/>
        <v>0</v>
      </c>
      <c r="P59" s="11">
        <f t="shared" si="16"/>
        <v>0</v>
      </c>
      <c r="Q59" s="11">
        <f t="shared" si="16"/>
        <v>0</v>
      </c>
      <c r="R59" s="11">
        <f t="shared" si="4"/>
        <v>0</v>
      </c>
      <c r="T59" t="s">
        <v>70</v>
      </c>
      <c r="U59" t="s">
        <v>71</v>
      </c>
      <c r="X59" s="12">
        <f>W58</f>
        <v>0</v>
      </c>
    </row>
    <row r="60" spans="1:36" x14ac:dyDescent="0.25">
      <c r="A60" s="9">
        <f>IF('New Lease Yearly'!$H$4="Monthly",DATE(YEAR('Yearly Journal entry'!A59),MONTH('Yearly Journal entry'!A59)+1,DAY('Yearly Journal entry'!A59)),IF('New Lease Yearly'!$H$4="Quarterly",DATE(YEAR('Yearly Journal entry'!A59),MONTH('Yearly Journal entry'!A59)+3,DAY('Yearly Journal entry'!A59)),DATE(YEAR('Yearly Journal entry'!A59)+1,MONTH('Yearly Journal entry'!A59),DAY('Yearly Journal entry'!A59))))</f>
        <v>63555</v>
      </c>
      <c r="B60" s="9">
        <f t="shared" si="2"/>
        <v>63555</v>
      </c>
      <c r="C60" s="9">
        <f t="shared" si="5"/>
        <v>63585</v>
      </c>
      <c r="D60" s="3">
        <f t="shared" si="6"/>
        <v>31</v>
      </c>
      <c r="E60" s="4">
        <f>'New Lease Yearly'!K70</f>
        <v>0</v>
      </c>
      <c r="F60" s="3">
        <f t="shared" si="7"/>
        <v>0</v>
      </c>
      <c r="G60" s="11">
        <f t="shared" si="11"/>
        <v>0</v>
      </c>
      <c r="H60" s="11">
        <f t="shared" si="11"/>
        <v>0</v>
      </c>
      <c r="I60" s="11">
        <f t="shared" si="11"/>
        <v>0</v>
      </c>
      <c r="J60" s="11">
        <f t="shared" si="11"/>
        <v>0</v>
      </c>
      <c r="K60" s="11">
        <f t="shared" si="11"/>
        <v>0</v>
      </c>
      <c r="L60" s="11">
        <f t="shared" si="16"/>
        <v>0</v>
      </c>
      <c r="M60" s="11">
        <f t="shared" si="16"/>
        <v>0</v>
      </c>
      <c r="N60" s="11">
        <f t="shared" si="16"/>
        <v>0</v>
      </c>
      <c r="O60" s="11">
        <f t="shared" si="16"/>
        <v>0</v>
      </c>
      <c r="P60" s="11">
        <f t="shared" si="16"/>
        <v>0</v>
      </c>
      <c r="Q60" s="11">
        <f t="shared" si="16"/>
        <v>0</v>
      </c>
      <c r="R60" s="11">
        <f t="shared" si="4"/>
        <v>0</v>
      </c>
    </row>
    <row r="61" spans="1:36" x14ac:dyDescent="0.25">
      <c r="A61" s="9">
        <f>IF('New Lease Yearly'!$H$4="Monthly",DATE(YEAR('Yearly Journal entry'!A60),MONTH('Yearly Journal entry'!A60)+1,DAY('Yearly Journal entry'!A60)),IF('New Lease Yearly'!$H$4="Quarterly",DATE(YEAR('Yearly Journal entry'!A60),MONTH('Yearly Journal entry'!A60)+3,DAY('Yearly Journal entry'!A60)),DATE(YEAR('Yearly Journal entry'!A60)+1,MONTH('Yearly Journal entry'!A60),DAY('Yearly Journal entry'!A60))))</f>
        <v>63920</v>
      </c>
      <c r="B61" s="9">
        <f t="shared" si="2"/>
        <v>63920</v>
      </c>
      <c r="C61" s="9">
        <f t="shared" si="5"/>
        <v>63950</v>
      </c>
      <c r="D61" s="3">
        <f t="shared" si="6"/>
        <v>31</v>
      </c>
      <c r="E61" s="4">
        <f>'New Lease Yearly'!K71</f>
        <v>0</v>
      </c>
      <c r="F61" s="3">
        <f t="shared" si="7"/>
        <v>0</v>
      </c>
      <c r="G61" s="11">
        <f t="shared" si="11"/>
        <v>0</v>
      </c>
      <c r="H61" s="11">
        <f t="shared" si="11"/>
        <v>0</v>
      </c>
      <c r="I61" s="11">
        <f t="shared" si="11"/>
        <v>0</v>
      </c>
      <c r="J61" s="11">
        <f t="shared" si="11"/>
        <v>0</v>
      </c>
      <c r="K61" s="11">
        <f t="shared" si="11"/>
        <v>0</v>
      </c>
      <c r="L61" s="11">
        <f t="shared" si="16"/>
        <v>0</v>
      </c>
      <c r="M61" s="11">
        <f t="shared" si="16"/>
        <v>0</v>
      </c>
      <c r="N61" s="11">
        <f t="shared" si="16"/>
        <v>0</v>
      </c>
      <c r="O61" s="11">
        <f t="shared" si="16"/>
        <v>0</v>
      </c>
      <c r="P61" s="11">
        <f t="shared" si="16"/>
        <v>0</v>
      </c>
      <c r="Q61" s="11">
        <f t="shared" si="16"/>
        <v>0</v>
      </c>
      <c r="R61" s="11">
        <f t="shared" si="4"/>
        <v>0</v>
      </c>
      <c r="U61" s="5"/>
      <c r="V61" s="5"/>
      <c r="W61" s="79">
        <v>43799</v>
      </c>
      <c r="X61" s="79">
        <v>43830</v>
      </c>
      <c r="Y61" s="79">
        <v>43861</v>
      </c>
      <c r="Z61" s="79">
        <v>43890</v>
      </c>
      <c r="AA61" s="79">
        <v>43921</v>
      </c>
      <c r="AB61" s="79">
        <v>43951</v>
      </c>
      <c r="AC61" s="79">
        <v>43982</v>
      </c>
      <c r="AD61" s="79">
        <v>44012</v>
      </c>
      <c r="AE61" s="79">
        <v>44043</v>
      </c>
      <c r="AF61" s="79">
        <v>44074</v>
      </c>
      <c r="AG61" s="79">
        <v>44104</v>
      </c>
      <c r="AH61" s="79">
        <v>44135</v>
      </c>
      <c r="AI61" s="79">
        <v>43799</v>
      </c>
      <c r="AJ61" s="5"/>
    </row>
    <row r="62" spans="1:36" x14ac:dyDescent="0.25">
      <c r="A62" s="9">
        <f>IF('New Lease Yearly'!$H$4="Monthly",DATE(YEAR('Yearly Journal entry'!A61),MONTH('Yearly Journal entry'!A61)+1,DAY('Yearly Journal entry'!A61)),IF('New Lease Yearly'!$H$4="Quarterly",DATE(YEAR('Yearly Journal entry'!A61),MONTH('Yearly Journal entry'!A61)+3,DAY('Yearly Journal entry'!A61)),DATE(YEAR('Yearly Journal entry'!A61)+1,MONTH('Yearly Journal entry'!A61),DAY('Yearly Journal entry'!A61))))</f>
        <v>64285</v>
      </c>
      <c r="B62" s="9">
        <f t="shared" si="2"/>
        <v>64285</v>
      </c>
      <c r="C62" s="9">
        <f t="shared" si="5"/>
        <v>64315</v>
      </c>
      <c r="D62" s="3">
        <f t="shared" si="6"/>
        <v>31</v>
      </c>
      <c r="E62" s="4">
        <f>'New Lease Yearly'!K72</f>
        <v>0</v>
      </c>
      <c r="F62" s="3">
        <f t="shared" si="7"/>
        <v>0</v>
      </c>
      <c r="G62" s="11">
        <f t="shared" si="11"/>
        <v>0</v>
      </c>
      <c r="H62" s="11">
        <f t="shared" si="11"/>
        <v>0</v>
      </c>
      <c r="I62" s="11">
        <f t="shared" si="11"/>
        <v>0</v>
      </c>
      <c r="J62" s="11">
        <f t="shared" si="11"/>
        <v>0</v>
      </c>
      <c r="K62" s="11">
        <f t="shared" si="11"/>
        <v>0</v>
      </c>
      <c r="L62" s="11">
        <f t="shared" si="16"/>
        <v>0</v>
      </c>
      <c r="M62" s="11">
        <f t="shared" si="16"/>
        <v>0</v>
      </c>
      <c r="N62" s="11">
        <f t="shared" si="16"/>
        <v>0</v>
      </c>
      <c r="O62" s="11">
        <f t="shared" si="16"/>
        <v>0</v>
      </c>
      <c r="P62" s="11">
        <f t="shared" si="16"/>
        <v>0</v>
      </c>
      <c r="Q62" s="11">
        <f t="shared" si="16"/>
        <v>0</v>
      </c>
      <c r="R62" s="11">
        <f t="shared" si="4"/>
        <v>0</v>
      </c>
      <c r="T62" s="28">
        <v>2019</v>
      </c>
      <c r="U62" s="5"/>
      <c r="V62" s="5"/>
      <c r="W62" s="80">
        <f>F5</f>
        <v>43861</v>
      </c>
      <c r="X62" s="80">
        <f>'Yearly Journal entry'!G5</f>
        <v>43890</v>
      </c>
      <c r="Y62" s="80">
        <f>H5</f>
        <v>43921</v>
      </c>
      <c r="Z62" s="80">
        <f>'Yearly Journal entry'!I5</f>
        <v>43951</v>
      </c>
      <c r="AA62" s="80">
        <f t="shared" ref="AA62:AA63" si="17">J5</f>
        <v>43982</v>
      </c>
      <c r="AB62" s="80">
        <f>'Yearly Journal entry'!K5</f>
        <v>44012</v>
      </c>
      <c r="AC62" s="80">
        <f t="shared" ref="AC62:AC63" si="18">L5</f>
        <v>44043</v>
      </c>
      <c r="AD62" s="80">
        <f>'Yearly Journal entry'!M5</f>
        <v>44074</v>
      </c>
      <c r="AE62" s="80">
        <f t="shared" ref="AE62:AE63" si="19">N5</f>
        <v>44104</v>
      </c>
      <c r="AF62" s="80">
        <f>'Yearly Journal entry'!O5</f>
        <v>44135</v>
      </c>
      <c r="AG62" s="80">
        <f t="shared" ref="AG62:AG63" si="20">P5</f>
        <v>44165</v>
      </c>
      <c r="AH62" s="80">
        <f>'Yearly Journal entry'!Q5</f>
        <v>44196</v>
      </c>
      <c r="AI62" s="80">
        <f>R5</f>
        <v>44197</v>
      </c>
      <c r="AJ62" s="80" t="s">
        <v>82</v>
      </c>
    </row>
    <row r="63" spans="1:36" x14ac:dyDescent="0.25">
      <c r="A63" s="9">
        <f>IF('New Lease Yearly'!$H$4="Monthly",DATE(YEAR('Yearly Journal entry'!A62),MONTH('Yearly Journal entry'!A62)+1,DAY('Yearly Journal entry'!A62)),IF('New Lease Yearly'!$H$4="Quarterly",DATE(YEAR('Yearly Journal entry'!A62),MONTH('Yearly Journal entry'!A62)+3,DAY('Yearly Journal entry'!A62)),DATE(YEAR('Yearly Journal entry'!A62)+1,MONTH('Yearly Journal entry'!A62),DAY('Yearly Journal entry'!A62))))</f>
        <v>64651</v>
      </c>
      <c r="B63" s="9">
        <f t="shared" si="2"/>
        <v>64651</v>
      </c>
      <c r="C63" s="9">
        <f t="shared" si="5"/>
        <v>64681</v>
      </c>
      <c r="D63" s="3">
        <f t="shared" si="6"/>
        <v>31</v>
      </c>
      <c r="E63" s="4">
        <f>'New Lease Yearly'!K73</f>
        <v>0</v>
      </c>
      <c r="F63" s="3">
        <f t="shared" si="7"/>
        <v>0</v>
      </c>
      <c r="G63" s="11">
        <f t="shared" si="11"/>
        <v>0</v>
      </c>
      <c r="H63" s="11">
        <f t="shared" si="11"/>
        <v>0</v>
      </c>
      <c r="I63" s="11">
        <f t="shared" si="11"/>
        <v>0</v>
      </c>
      <c r="J63" s="11">
        <f t="shared" si="11"/>
        <v>0</v>
      </c>
      <c r="K63" s="11">
        <f t="shared" si="11"/>
        <v>0</v>
      </c>
      <c r="L63" s="11">
        <f t="shared" si="16"/>
        <v>0</v>
      </c>
      <c r="M63" s="11">
        <f t="shared" si="16"/>
        <v>0</v>
      </c>
      <c r="N63" s="11">
        <f t="shared" si="16"/>
        <v>0</v>
      </c>
      <c r="O63" s="11">
        <f t="shared" si="16"/>
        <v>0</v>
      </c>
      <c r="P63" s="11">
        <f t="shared" si="16"/>
        <v>0</v>
      </c>
      <c r="Q63" s="11">
        <f t="shared" si="16"/>
        <v>0</v>
      </c>
      <c r="R63" s="11">
        <f t="shared" si="4"/>
        <v>0</v>
      </c>
      <c r="T63" s="5" t="s">
        <v>69</v>
      </c>
      <c r="U63" s="5" t="s">
        <v>71</v>
      </c>
      <c r="V63" s="5"/>
      <c r="W63" s="81">
        <f>F6</f>
        <v>0</v>
      </c>
      <c r="X63" s="81">
        <f t="shared" ref="X63:Z63" si="21">G6</f>
        <v>0</v>
      </c>
      <c r="Y63" s="81">
        <f t="shared" si="21"/>
        <v>0</v>
      </c>
      <c r="Z63" s="81">
        <f t="shared" si="21"/>
        <v>0</v>
      </c>
      <c r="AA63" s="81">
        <f t="shared" si="17"/>
        <v>0</v>
      </c>
      <c r="AB63" s="81">
        <f t="shared" ref="AB63" si="22">K6</f>
        <v>0</v>
      </c>
      <c r="AC63" s="81">
        <f t="shared" si="18"/>
        <v>0</v>
      </c>
      <c r="AD63" s="81">
        <f t="shared" ref="AD63" si="23">M6</f>
        <v>0</v>
      </c>
      <c r="AE63" s="81">
        <f t="shared" si="19"/>
        <v>0</v>
      </c>
      <c r="AF63" s="81">
        <f t="shared" ref="AF63" si="24">O6</f>
        <v>0</v>
      </c>
      <c r="AG63" s="81">
        <f t="shared" si="20"/>
        <v>0</v>
      </c>
      <c r="AH63" s="81">
        <f t="shared" ref="AH63" si="25">Q6</f>
        <v>0</v>
      </c>
      <c r="AI63" s="81">
        <f>R6</f>
        <v>0</v>
      </c>
      <c r="AJ63" s="82">
        <f>SUM(W63:AI63)</f>
        <v>0</v>
      </c>
    </row>
    <row r="64" spans="1:36" x14ac:dyDescent="0.25">
      <c r="A64" s="9">
        <f>IF('New Lease Yearly'!$H$4="Monthly",DATE(YEAR('Yearly Journal entry'!A63),MONTH('Yearly Journal entry'!A63)+1,DAY('Yearly Journal entry'!A63)),IF('New Lease Yearly'!$H$4="Quarterly",DATE(YEAR('Yearly Journal entry'!A63),MONTH('Yearly Journal entry'!A63)+3,DAY('Yearly Journal entry'!A63)),DATE(YEAR('Yearly Journal entry'!A63)+1,MONTH('Yearly Journal entry'!A63),DAY('Yearly Journal entry'!A63))))</f>
        <v>65016</v>
      </c>
      <c r="B64" s="9">
        <f t="shared" si="2"/>
        <v>65016</v>
      </c>
      <c r="C64" s="9">
        <f t="shared" si="5"/>
        <v>65046</v>
      </c>
      <c r="D64" s="3">
        <f t="shared" si="6"/>
        <v>31</v>
      </c>
      <c r="E64" s="4">
        <f>'New Lease Yearly'!K74</f>
        <v>0</v>
      </c>
      <c r="F64" s="3">
        <f t="shared" si="7"/>
        <v>0</v>
      </c>
      <c r="G64" s="11">
        <f t="shared" si="11"/>
        <v>0</v>
      </c>
      <c r="H64" s="11">
        <f t="shared" si="11"/>
        <v>0</v>
      </c>
      <c r="I64" s="11">
        <f t="shared" si="11"/>
        <v>0</v>
      </c>
      <c r="J64" s="11">
        <f t="shared" si="11"/>
        <v>0</v>
      </c>
      <c r="K64" s="11">
        <f t="shared" si="11"/>
        <v>0</v>
      </c>
      <c r="L64" s="11">
        <f t="shared" si="16"/>
        <v>0</v>
      </c>
      <c r="M64" s="11">
        <f t="shared" si="16"/>
        <v>0</v>
      </c>
      <c r="N64" s="11">
        <f t="shared" si="16"/>
        <v>0</v>
      </c>
      <c r="O64" s="11">
        <f t="shared" si="16"/>
        <v>0</v>
      </c>
      <c r="P64" s="11">
        <f t="shared" si="16"/>
        <v>0</v>
      </c>
      <c r="Q64" s="11">
        <f t="shared" si="16"/>
        <v>0</v>
      </c>
      <c r="R64" s="11">
        <f t="shared" si="4"/>
        <v>0</v>
      </c>
      <c r="T64" s="5" t="s">
        <v>70</v>
      </c>
      <c r="U64" s="5" t="s">
        <v>101</v>
      </c>
      <c r="V64" s="5"/>
      <c r="W64" s="81">
        <f>W63</f>
        <v>0</v>
      </c>
      <c r="X64" s="81">
        <f t="shared" ref="X64:AH64" si="26">X63</f>
        <v>0</v>
      </c>
      <c r="Y64" s="81">
        <f t="shared" si="26"/>
        <v>0</v>
      </c>
      <c r="Z64" s="81">
        <f t="shared" si="26"/>
        <v>0</v>
      </c>
      <c r="AA64" s="81">
        <f t="shared" si="26"/>
        <v>0</v>
      </c>
      <c r="AB64" s="81">
        <f t="shared" si="26"/>
        <v>0</v>
      </c>
      <c r="AC64" s="81">
        <f t="shared" si="26"/>
        <v>0</v>
      </c>
      <c r="AD64" s="81">
        <f t="shared" si="26"/>
        <v>0</v>
      </c>
      <c r="AE64" s="81">
        <f t="shared" si="26"/>
        <v>0</v>
      </c>
      <c r="AF64" s="81">
        <f t="shared" si="26"/>
        <v>0</v>
      </c>
      <c r="AG64" s="81">
        <f t="shared" si="26"/>
        <v>0</v>
      </c>
      <c r="AH64" s="81">
        <f t="shared" si="26"/>
        <v>0</v>
      </c>
      <c r="AI64" s="81">
        <f>AI63</f>
        <v>0</v>
      </c>
      <c r="AJ64" s="82">
        <f>SUM(W64:AI64)</f>
        <v>0</v>
      </c>
    </row>
    <row r="65" spans="1:36" x14ac:dyDescent="0.25">
      <c r="A65" s="9">
        <f>IF('New Lease Yearly'!$H$4="Monthly",DATE(YEAR('Yearly Journal entry'!A64),MONTH('Yearly Journal entry'!A64)+1,DAY('Yearly Journal entry'!A64)),IF('New Lease Yearly'!$H$4="Quarterly",DATE(YEAR('Yearly Journal entry'!A64),MONTH('Yearly Journal entry'!A64)+3,DAY('Yearly Journal entry'!A64)),DATE(YEAR('Yearly Journal entry'!A64)+1,MONTH('Yearly Journal entry'!A64),DAY('Yearly Journal entry'!A64))))</f>
        <v>65381</v>
      </c>
      <c r="B65" s="9">
        <f t="shared" si="2"/>
        <v>65381</v>
      </c>
      <c r="C65" s="9">
        <f t="shared" si="5"/>
        <v>65411</v>
      </c>
      <c r="D65" s="3">
        <f t="shared" si="6"/>
        <v>31</v>
      </c>
      <c r="E65" s="4">
        <f>'New Lease Yearly'!K75</f>
        <v>0</v>
      </c>
      <c r="F65" s="3">
        <f t="shared" si="7"/>
        <v>0</v>
      </c>
      <c r="G65" s="11">
        <f t="shared" si="11"/>
        <v>0</v>
      </c>
      <c r="H65" s="11">
        <f t="shared" si="11"/>
        <v>0</v>
      </c>
      <c r="I65" s="11">
        <f t="shared" si="11"/>
        <v>0</v>
      </c>
      <c r="J65" s="11">
        <f t="shared" si="11"/>
        <v>0</v>
      </c>
      <c r="K65" s="11">
        <f t="shared" si="11"/>
        <v>0</v>
      </c>
      <c r="L65" s="11">
        <f t="shared" si="16"/>
        <v>0</v>
      </c>
      <c r="M65" s="11">
        <f t="shared" si="16"/>
        <v>0</v>
      </c>
      <c r="N65" s="11">
        <f t="shared" si="16"/>
        <v>0</v>
      </c>
      <c r="O65" s="11">
        <f t="shared" si="16"/>
        <v>0</v>
      </c>
      <c r="P65" s="11">
        <f t="shared" si="16"/>
        <v>0</v>
      </c>
      <c r="Q65" s="11">
        <f t="shared" si="16"/>
        <v>0</v>
      </c>
      <c r="R65" s="11">
        <f t="shared" si="4"/>
        <v>0</v>
      </c>
    </row>
    <row r="66" spans="1:36" x14ac:dyDescent="0.25">
      <c r="A66" s="9">
        <f>IF('New Lease Yearly'!$H$4="Monthly",DATE(YEAR('Yearly Journal entry'!A65),MONTH('Yearly Journal entry'!A65)+1,DAY('Yearly Journal entry'!A65)),IF('New Lease Yearly'!$H$4="Quarterly",DATE(YEAR('Yearly Journal entry'!A65),MONTH('Yearly Journal entry'!A65)+3,DAY('Yearly Journal entry'!A65)),DATE(YEAR('Yearly Journal entry'!A65)+1,MONTH('Yearly Journal entry'!A65),DAY('Yearly Journal entry'!A65))))</f>
        <v>65746</v>
      </c>
      <c r="B66" s="9">
        <f t="shared" si="2"/>
        <v>65746</v>
      </c>
      <c r="C66" s="9">
        <f t="shared" si="5"/>
        <v>65776</v>
      </c>
      <c r="D66" s="3">
        <f t="shared" si="6"/>
        <v>31</v>
      </c>
      <c r="E66" s="4">
        <f>'New Lease Yearly'!K76</f>
        <v>0</v>
      </c>
      <c r="F66" s="3">
        <f t="shared" si="7"/>
        <v>0</v>
      </c>
      <c r="G66" s="11">
        <f t="shared" si="11"/>
        <v>0</v>
      </c>
      <c r="H66" s="11">
        <f t="shared" si="11"/>
        <v>0</v>
      </c>
      <c r="I66" s="11">
        <f t="shared" si="11"/>
        <v>0</v>
      </c>
      <c r="J66" s="11">
        <f t="shared" si="11"/>
        <v>0</v>
      </c>
      <c r="K66" s="11">
        <f t="shared" si="11"/>
        <v>0</v>
      </c>
      <c r="L66" s="11">
        <f t="shared" si="16"/>
        <v>0</v>
      </c>
      <c r="M66" s="11">
        <f t="shared" si="16"/>
        <v>0</v>
      </c>
      <c r="N66" s="11">
        <f t="shared" si="16"/>
        <v>0</v>
      </c>
      <c r="O66" s="11">
        <f t="shared" si="16"/>
        <v>0</v>
      </c>
      <c r="P66" s="11">
        <f t="shared" si="16"/>
        <v>0</v>
      </c>
      <c r="Q66" s="11">
        <f t="shared" si="16"/>
        <v>0</v>
      </c>
      <c r="R66" s="11">
        <f t="shared" si="4"/>
        <v>0</v>
      </c>
      <c r="T66" s="2">
        <v>2020</v>
      </c>
      <c r="U66" s="2" t="s">
        <v>102</v>
      </c>
    </row>
    <row r="67" spans="1:36" x14ac:dyDescent="0.25">
      <c r="A67" s="9">
        <f>IF('New Lease Yearly'!$H$4="Monthly",DATE(YEAR('Yearly Journal entry'!A66),MONTH('Yearly Journal entry'!A66)+1,DAY('Yearly Journal entry'!A66)),IF('New Lease Yearly'!$H$4="Quarterly",DATE(YEAR('Yearly Journal entry'!A66),MONTH('Yearly Journal entry'!A66)+3,DAY('Yearly Journal entry'!A66)),DATE(YEAR('Yearly Journal entry'!A66)+1,MONTH('Yearly Journal entry'!A66),DAY('Yearly Journal entry'!A66))))</f>
        <v>66112</v>
      </c>
      <c r="B67" s="9">
        <f t="shared" si="2"/>
        <v>66112</v>
      </c>
      <c r="C67" s="9">
        <f t="shared" si="5"/>
        <v>66142</v>
      </c>
      <c r="D67" s="3">
        <f t="shared" si="6"/>
        <v>31</v>
      </c>
      <c r="E67" s="4">
        <f>'New Lease Yearly'!K77</f>
        <v>0</v>
      </c>
      <c r="F67" s="3">
        <f t="shared" si="7"/>
        <v>0</v>
      </c>
      <c r="G67" s="11">
        <f t="shared" si="11"/>
        <v>0</v>
      </c>
      <c r="H67" s="11">
        <f t="shared" si="11"/>
        <v>0</v>
      </c>
      <c r="I67" s="11">
        <f t="shared" si="11"/>
        <v>0</v>
      </c>
      <c r="J67" s="11">
        <f t="shared" si="11"/>
        <v>0</v>
      </c>
      <c r="K67" s="11">
        <f t="shared" si="11"/>
        <v>0</v>
      </c>
      <c r="L67" s="11">
        <f t="shared" si="16"/>
        <v>0</v>
      </c>
      <c r="M67" s="11">
        <f t="shared" si="16"/>
        <v>0</v>
      </c>
      <c r="N67" s="11">
        <f t="shared" si="16"/>
        <v>0</v>
      </c>
      <c r="O67" s="11">
        <f t="shared" si="16"/>
        <v>0</v>
      </c>
      <c r="P67" s="11">
        <f t="shared" si="16"/>
        <v>0</v>
      </c>
      <c r="Q67" s="11">
        <f t="shared" si="16"/>
        <v>0</v>
      </c>
      <c r="R67" s="11">
        <f t="shared" si="4"/>
        <v>0</v>
      </c>
      <c r="T67" s="2" t="s">
        <v>99</v>
      </c>
    </row>
    <row r="68" spans="1:36" x14ac:dyDescent="0.25">
      <c r="A68" s="9">
        <f>IF('New Lease Yearly'!$H$4="Monthly",DATE(YEAR('Yearly Journal entry'!A67),MONTH('Yearly Journal entry'!A67)+1,DAY('Yearly Journal entry'!A67)),IF('New Lease Yearly'!$H$4="Quarterly",DATE(YEAR('Yearly Journal entry'!A67),MONTH('Yearly Journal entry'!A67)+3,DAY('Yearly Journal entry'!A67)),DATE(YEAR('Yearly Journal entry'!A67)+1,MONTH('Yearly Journal entry'!A67),DAY('Yearly Journal entry'!A67))))</f>
        <v>66477</v>
      </c>
      <c r="B68" s="9">
        <f t="shared" si="2"/>
        <v>66477</v>
      </c>
      <c r="C68" s="9">
        <f t="shared" si="5"/>
        <v>66507</v>
      </c>
      <c r="D68" s="3">
        <f t="shared" si="6"/>
        <v>31</v>
      </c>
      <c r="E68" s="4">
        <f>'New Lease Yearly'!K78</f>
        <v>0</v>
      </c>
      <c r="F68" s="3">
        <f t="shared" si="7"/>
        <v>0</v>
      </c>
      <c r="G68" s="11">
        <f t="shared" si="11"/>
        <v>0</v>
      </c>
      <c r="H68" s="11">
        <f t="shared" si="11"/>
        <v>0</v>
      </c>
      <c r="I68" s="11">
        <f t="shared" si="11"/>
        <v>0</v>
      </c>
      <c r="J68" s="11">
        <f t="shared" si="11"/>
        <v>0</v>
      </c>
      <c r="K68" s="11">
        <f t="shared" si="11"/>
        <v>0</v>
      </c>
      <c r="L68" s="11">
        <f t="shared" si="16"/>
        <v>0</v>
      </c>
      <c r="M68" s="11">
        <f t="shared" si="16"/>
        <v>0</v>
      </c>
      <c r="N68" s="11">
        <f t="shared" si="16"/>
        <v>0</v>
      </c>
      <c r="O68" s="11">
        <f t="shared" si="16"/>
        <v>0</v>
      </c>
      <c r="P68" s="11">
        <f t="shared" si="16"/>
        <v>0</v>
      </c>
      <c r="Q68" s="11">
        <f t="shared" si="16"/>
        <v>0</v>
      </c>
      <c r="R68" s="11">
        <f t="shared" si="4"/>
        <v>0</v>
      </c>
    </row>
    <row r="69" spans="1:36" x14ac:dyDescent="0.25">
      <c r="A69" s="9">
        <f>IF('New Lease Yearly'!$H$4="Monthly",DATE(YEAR('Yearly Journal entry'!A68),MONTH('Yearly Journal entry'!A68)+1,DAY('Yearly Journal entry'!A68)),IF('New Lease Yearly'!$H$4="Quarterly",DATE(YEAR('Yearly Journal entry'!A68),MONTH('Yearly Journal entry'!A68)+3,DAY('Yearly Journal entry'!A68)),DATE(YEAR('Yearly Journal entry'!A68)+1,MONTH('Yearly Journal entry'!A68),DAY('Yearly Journal entry'!A68))))</f>
        <v>66842</v>
      </c>
      <c r="B69" s="9">
        <f t="shared" si="2"/>
        <v>66842</v>
      </c>
      <c r="C69" s="9">
        <f t="shared" si="5"/>
        <v>66872</v>
      </c>
      <c r="D69" s="3">
        <f t="shared" si="6"/>
        <v>31</v>
      </c>
      <c r="E69" s="4">
        <f>'New Lease Yearly'!K79</f>
        <v>0</v>
      </c>
      <c r="F69" s="3">
        <f t="shared" si="7"/>
        <v>0</v>
      </c>
      <c r="G69" s="11">
        <f t="shared" si="11"/>
        <v>0</v>
      </c>
      <c r="H69" s="11">
        <f t="shared" si="11"/>
        <v>0</v>
      </c>
      <c r="I69" s="11">
        <f t="shared" si="11"/>
        <v>0</v>
      </c>
      <c r="J69" s="11">
        <f t="shared" si="11"/>
        <v>0</v>
      </c>
      <c r="K69" s="11">
        <f t="shared" si="11"/>
        <v>0</v>
      </c>
      <c r="L69" s="11">
        <f t="shared" si="16"/>
        <v>0</v>
      </c>
      <c r="M69" s="11">
        <f t="shared" si="16"/>
        <v>0</v>
      </c>
      <c r="N69" s="11">
        <f t="shared" si="16"/>
        <v>0</v>
      </c>
      <c r="O69" s="11">
        <f t="shared" si="16"/>
        <v>0</v>
      </c>
      <c r="P69" s="11">
        <f t="shared" si="16"/>
        <v>0</v>
      </c>
      <c r="Q69" s="11">
        <f t="shared" si="16"/>
        <v>0</v>
      </c>
      <c r="R69" s="11">
        <f t="shared" si="4"/>
        <v>0</v>
      </c>
      <c r="T69" t="s">
        <v>69</v>
      </c>
      <c r="U69" t="s">
        <v>71</v>
      </c>
      <c r="W69" s="36">
        <f>'New Lease Yearly'!K18</f>
        <v>981124.63950937102</v>
      </c>
    </row>
    <row r="70" spans="1:36" x14ac:dyDescent="0.25">
      <c r="A70" s="9">
        <f>IF('New Lease Yearly'!$H$4="Monthly",DATE(YEAR('Yearly Journal entry'!A69),MONTH('Yearly Journal entry'!A69)+1,DAY('Yearly Journal entry'!A69)),IF('New Lease Yearly'!$H$4="Quarterly",DATE(YEAR('Yearly Journal entry'!A69),MONTH('Yearly Journal entry'!A69)+3,DAY('Yearly Journal entry'!A69)),DATE(YEAR('Yearly Journal entry'!A69)+1,MONTH('Yearly Journal entry'!A69),DAY('Yearly Journal entry'!A69))))</f>
        <v>67207</v>
      </c>
      <c r="B70" s="9">
        <f t="shared" ref="B70:B133" si="27">EOMONTH(A70,-1)+1</f>
        <v>67207</v>
      </c>
      <c r="C70" s="9">
        <f t="shared" si="5"/>
        <v>67237</v>
      </c>
      <c r="D70" s="3">
        <f t="shared" si="6"/>
        <v>31</v>
      </c>
      <c r="E70" s="4">
        <f>'New Lease Yearly'!K80</f>
        <v>0</v>
      </c>
      <c r="F70" s="3">
        <f t="shared" si="7"/>
        <v>0</v>
      </c>
      <c r="G70" s="11">
        <f t="shared" si="11"/>
        <v>0</v>
      </c>
      <c r="H70" s="11">
        <f t="shared" si="11"/>
        <v>0</v>
      </c>
      <c r="I70" s="11">
        <f t="shared" si="11"/>
        <v>0</v>
      </c>
      <c r="J70" s="11">
        <f t="shared" si="11"/>
        <v>0</v>
      </c>
      <c r="K70" s="11">
        <f t="shared" si="11"/>
        <v>0</v>
      </c>
      <c r="L70" s="11">
        <f t="shared" si="16"/>
        <v>0</v>
      </c>
      <c r="M70" s="11">
        <f t="shared" si="16"/>
        <v>0</v>
      </c>
      <c r="N70" s="11">
        <f t="shared" si="16"/>
        <v>0</v>
      </c>
      <c r="O70" s="11">
        <f t="shared" si="16"/>
        <v>0</v>
      </c>
      <c r="P70" s="11">
        <f t="shared" si="16"/>
        <v>0</v>
      </c>
      <c r="Q70" s="11">
        <f t="shared" si="16"/>
        <v>0</v>
      </c>
      <c r="R70" s="11">
        <f t="shared" ref="R70:R133" si="28">$E71/($A71-$A70+1)*IF((((EOMONTH(DATE(YEAR($A70),MONTH($A70)+R$4,DAY($A70)),0))))&lt;$A70,$A70-DATE(YEAR($A70),MONTH(EOMONTH($A70,-1)+R$4)+R$4,1)+1,$A70-1-EOMONTH($A70,-1)+1)</f>
        <v>0</v>
      </c>
      <c r="T70" t="s">
        <v>69</v>
      </c>
      <c r="U70" t="s">
        <v>72</v>
      </c>
      <c r="W70" s="37">
        <f>X71-W69</f>
        <v>1688875.360490629</v>
      </c>
    </row>
    <row r="71" spans="1:36" x14ac:dyDescent="0.25">
      <c r="A71" s="9">
        <f>IF('New Lease Yearly'!$H$4="Monthly",DATE(YEAR('Yearly Journal entry'!A70),MONTH('Yearly Journal entry'!A70)+1,DAY('Yearly Journal entry'!A70)),IF('New Lease Yearly'!$H$4="Quarterly",DATE(YEAR('Yearly Journal entry'!A70),MONTH('Yearly Journal entry'!A70)+3,DAY('Yearly Journal entry'!A70)),DATE(YEAR('Yearly Journal entry'!A70)+1,MONTH('Yearly Journal entry'!A70),DAY('Yearly Journal entry'!A70))))</f>
        <v>67573</v>
      </c>
      <c r="B71" s="9">
        <f t="shared" si="27"/>
        <v>67573</v>
      </c>
      <c r="C71" s="9">
        <f t="shared" ref="C71:C134" si="29">EOMONTH(A71,0)</f>
        <v>67603</v>
      </c>
      <c r="D71" s="3">
        <f t="shared" ref="D71:D134" si="30">C71-B71+1</f>
        <v>31</v>
      </c>
      <c r="E71" s="4">
        <f>'New Lease Yearly'!K81</f>
        <v>0</v>
      </c>
      <c r="F71" s="3">
        <f t="shared" si="7"/>
        <v>0</v>
      </c>
      <c r="G71" s="11">
        <f t="shared" si="11"/>
        <v>0</v>
      </c>
      <c r="H71" s="11">
        <f t="shared" si="11"/>
        <v>0</v>
      </c>
      <c r="I71" s="11">
        <f t="shared" si="11"/>
        <v>0</v>
      </c>
      <c r="J71" s="11">
        <f t="shared" si="11"/>
        <v>0</v>
      </c>
      <c r="K71" s="11">
        <f t="shared" si="11"/>
        <v>0</v>
      </c>
      <c r="L71" s="11">
        <f t="shared" si="16"/>
        <v>0</v>
      </c>
      <c r="M71" s="11">
        <f t="shared" si="16"/>
        <v>0</v>
      </c>
      <c r="N71" s="11">
        <f t="shared" si="16"/>
        <v>0</v>
      </c>
      <c r="O71" s="11">
        <f t="shared" si="16"/>
        <v>0</v>
      </c>
      <c r="P71" s="11">
        <f t="shared" si="16"/>
        <v>0</v>
      </c>
      <c r="Q71" s="11">
        <f t="shared" si="16"/>
        <v>0</v>
      </c>
      <c r="R71" s="11">
        <f t="shared" si="28"/>
        <v>0</v>
      </c>
      <c r="T71" t="s">
        <v>70</v>
      </c>
      <c r="U71" t="s">
        <v>79</v>
      </c>
      <c r="X71" s="36">
        <f>'New Lease Yearly'!L18</f>
        <v>2670000</v>
      </c>
    </row>
    <row r="72" spans="1:36" x14ac:dyDescent="0.25">
      <c r="A72" s="9">
        <f>IF('New Lease Yearly'!$H$4="Monthly",DATE(YEAR('Yearly Journal entry'!A71),MONTH('Yearly Journal entry'!A71)+1,DAY('Yearly Journal entry'!A71)),IF('New Lease Yearly'!$H$4="Quarterly",DATE(YEAR('Yearly Journal entry'!A71),MONTH('Yearly Journal entry'!A71)+3,DAY('Yearly Journal entry'!A71)),DATE(YEAR('Yearly Journal entry'!A71)+1,MONTH('Yearly Journal entry'!A71),DAY('Yearly Journal entry'!A71))))</f>
        <v>67938</v>
      </c>
      <c r="B72" s="9">
        <f t="shared" si="27"/>
        <v>67938</v>
      </c>
      <c r="C72" s="9">
        <f t="shared" si="29"/>
        <v>67968</v>
      </c>
      <c r="D72" s="3">
        <f t="shared" si="30"/>
        <v>31</v>
      </c>
      <c r="E72" s="4">
        <f>'New Lease Yearly'!K82</f>
        <v>0</v>
      </c>
      <c r="F72" s="3">
        <f t="shared" ref="F72:F135" si="31">E73/(A73-A72+1)*(EOMONTH(A72,0)-A72+1)+R71</f>
        <v>0</v>
      </c>
      <c r="G72" s="11">
        <f t="shared" si="11"/>
        <v>0</v>
      </c>
      <c r="H72" s="11">
        <f t="shared" si="11"/>
        <v>0</v>
      </c>
      <c r="I72" s="11">
        <f t="shared" si="11"/>
        <v>0</v>
      </c>
      <c r="J72" s="11">
        <f t="shared" si="11"/>
        <v>0</v>
      </c>
      <c r="K72" s="11">
        <f t="shared" si="11"/>
        <v>0</v>
      </c>
      <c r="L72" s="11">
        <f t="shared" si="16"/>
        <v>0</v>
      </c>
      <c r="M72" s="11">
        <f t="shared" si="16"/>
        <v>0</v>
      </c>
      <c r="N72" s="11">
        <f t="shared" si="16"/>
        <v>0</v>
      </c>
      <c r="O72" s="11">
        <f t="shared" si="16"/>
        <v>0</v>
      </c>
      <c r="P72" s="11">
        <f t="shared" si="16"/>
        <v>0</v>
      </c>
      <c r="Q72" s="11">
        <f t="shared" si="16"/>
        <v>0</v>
      </c>
      <c r="R72" s="11">
        <f t="shared" si="28"/>
        <v>0</v>
      </c>
    </row>
    <row r="73" spans="1:36" x14ac:dyDescent="0.25">
      <c r="A73" s="9">
        <f>IF('New Lease Yearly'!$H$4="Monthly",DATE(YEAR('Yearly Journal entry'!A72),MONTH('Yearly Journal entry'!A72)+1,DAY('Yearly Journal entry'!A72)),IF('New Lease Yearly'!$H$4="Quarterly",DATE(YEAR('Yearly Journal entry'!A72),MONTH('Yearly Journal entry'!A72)+3,DAY('Yearly Journal entry'!A72)),DATE(YEAR('Yearly Journal entry'!A72)+1,MONTH('Yearly Journal entry'!A72),DAY('Yearly Journal entry'!A72))))</f>
        <v>68303</v>
      </c>
      <c r="B73" s="9">
        <f t="shared" si="27"/>
        <v>68303</v>
      </c>
      <c r="C73" s="9">
        <f t="shared" si="29"/>
        <v>68333</v>
      </c>
      <c r="D73" s="3">
        <f t="shared" si="30"/>
        <v>31</v>
      </c>
      <c r="E73" s="4">
        <f>'New Lease Yearly'!K83</f>
        <v>0</v>
      </c>
      <c r="F73" s="3">
        <f t="shared" si="31"/>
        <v>0</v>
      </c>
      <c r="G73" s="11">
        <f t="shared" si="11"/>
        <v>0</v>
      </c>
      <c r="H73" s="11">
        <f t="shared" si="11"/>
        <v>0</v>
      </c>
      <c r="I73" s="11">
        <f t="shared" si="11"/>
        <v>0</v>
      </c>
      <c r="J73" s="11">
        <f t="shared" si="11"/>
        <v>0</v>
      </c>
      <c r="K73" s="11">
        <f t="shared" si="11"/>
        <v>0</v>
      </c>
      <c r="L73" s="11">
        <f t="shared" si="16"/>
        <v>0</v>
      </c>
      <c r="M73" s="11">
        <f t="shared" si="16"/>
        <v>0</v>
      </c>
      <c r="N73" s="11">
        <f t="shared" si="16"/>
        <v>0</v>
      </c>
      <c r="O73" s="11">
        <f t="shared" si="16"/>
        <v>0</v>
      </c>
      <c r="P73" s="11">
        <f t="shared" si="16"/>
        <v>0</v>
      </c>
      <c r="Q73" s="11">
        <f t="shared" si="16"/>
        <v>0</v>
      </c>
      <c r="R73" s="11">
        <f t="shared" si="28"/>
        <v>0</v>
      </c>
      <c r="T73" t="s">
        <v>69</v>
      </c>
      <c r="U73" t="s">
        <v>101</v>
      </c>
      <c r="W73" s="37">
        <f>W69</f>
        <v>981124.63950937102</v>
      </c>
    </row>
    <row r="74" spans="1:36" x14ac:dyDescent="0.25">
      <c r="A74" s="9">
        <f>IF('New Lease Yearly'!$H$4="Monthly",DATE(YEAR('Yearly Journal entry'!A73),MONTH('Yearly Journal entry'!A73)+1,DAY('Yearly Journal entry'!A73)),IF('New Lease Yearly'!$H$4="Quarterly",DATE(YEAR('Yearly Journal entry'!A73),MONTH('Yearly Journal entry'!A73)+3,DAY('Yearly Journal entry'!A73)),DATE(YEAR('Yearly Journal entry'!A73)+1,MONTH('Yearly Journal entry'!A73),DAY('Yearly Journal entry'!A73))))</f>
        <v>68668</v>
      </c>
      <c r="B74" s="9">
        <f t="shared" si="27"/>
        <v>68668</v>
      </c>
      <c r="C74" s="9">
        <f t="shared" si="29"/>
        <v>68698</v>
      </c>
      <c r="D74" s="3">
        <f t="shared" si="30"/>
        <v>31</v>
      </c>
      <c r="E74" s="4">
        <f>'New Lease Yearly'!K84</f>
        <v>0</v>
      </c>
      <c r="F74" s="3">
        <f t="shared" si="31"/>
        <v>0</v>
      </c>
      <c r="G74" s="11">
        <f t="shared" si="11"/>
        <v>0</v>
      </c>
      <c r="H74" s="11">
        <f t="shared" si="11"/>
        <v>0</v>
      </c>
      <c r="I74" s="11">
        <f t="shared" si="11"/>
        <v>0</v>
      </c>
      <c r="J74" s="11">
        <f t="shared" si="11"/>
        <v>0</v>
      </c>
      <c r="K74" s="11">
        <f t="shared" si="11"/>
        <v>0</v>
      </c>
      <c r="L74" s="11">
        <f t="shared" si="16"/>
        <v>0</v>
      </c>
      <c r="M74" s="11">
        <f t="shared" si="16"/>
        <v>0</v>
      </c>
      <c r="N74" s="11">
        <f t="shared" si="16"/>
        <v>0</v>
      </c>
      <c r="O74" s="11">
        <f t="shared" si="16"/>
        <v>0</v>
      </c>
      <c r="P74" s="11">
        <f t="shared" si="16"/>
        <v>0</v>
      </c>
      <c r="Q74" s="11">
        <f t="shared" si="16"/>
        <v>0</v>
      </c>
      <c r="R74" s="11">
        <f t="shared" si="28"/>
        <v>0</v>
      </c>
      <c r="T74" t="s">
        <v>70</v>
      </c>
      <c r="U74" t="s">
        <v>71</v>
      </c>
      <c r="X74" s="37">
        <f>W73</f>
        <v>981124.63950937102</v>
      </c>
    </row>
    <row r="75" spans="1:36" x14ac:dyDescent="0.25">
      <c r="A75" s="9">
        <f>IF('New Lease Yearly'!$H$4="Monthly",DATE(YEAR('Yearly Journal entry'!A74),MONTH('Yearly Journal entry'!A74)+1,DAY('Yearly Journal entry'!A74)),IF('New Lease Yearly'!$H$4="Quarterly",DATE(YEAR('Yearly Journal entry'!A74),MONTH('Yearly Journal entry'!A74)+3,DAY('Yearly Journal entry'!A74)),DATE(YEAR('Yearly Journal entry'!A74)+1,MONTH('Yearly Journal entry'!A74),DAY('Yearly Journal entry'!A74))))</f>
        <v>69034</v>
      </c>
      <c r="B75" s="9">
        <f t="shared" si="27"/>
        <v>69034</v>
      </c>
      <c r="C75" s="9">
        <f t="shared" si="29"/>
        <v>69064</v>
      </c>
      <c r="D75" s="3">
        <f t="shared" si="30"/>
        <v>31</v>
      </c>
      <c r="E75" s="4">
        <f>'New Lease Yearly'!K85</f>
        <v>0</v>
      </c>
      <c r="F75" s="3">
        <f t="shared" si="31"/>
        <v>0</v>
      </c>
      <c r="G75" s="11">
        <f t="shared" si="11"/>
        <v>0</v>
      </c>
      <c r="H75" s="11">
        <f t="shared" si="11"/>
        <v>0</v>
      </c>
      <c r="I75" s="11">
        <f t="shared" si="11"/>
        <v>0</v>
      </c>
      <c r="J75" s="11">
        <f t="shared" si="11"/>
        <v>0</v>
      </c>
      <c r="K75" s="11">
        <f t="shared" si="11"/>
        <v>0</v>
      </c>
      <c r="L75" s="11">
        <f t="shared" si="16"/>
        <v>0</v>
      </c>
      <c r="M75" s="11">
        <f t="shared" si="16"/>
        <v>0</v>
      </c>
      <c r="N75" s="11">
        <f t="shared" si="16"/>
        <v>0</v>
      </c>
      <c r="O75" s="11">
        <f t="shared" si="16"/>
        <v>0</v>
      </c>
      <c r="P75" s="11">
        <f t="shared" si="16"/>
        <v>0</v>
      </c>
      <c r="Q75" s="11">
        <f t="shared" si="16"/>
        <v>0</v>
      </c>
      <c r="R75" s="11">
        <f t="shared" si="28"/>
        <v>0</v>
      </c>
    </row>
    <row r="76" spans="1:36" x14ac:dyDescent="0.25">
      <c r="A76" s="9">
        <f>IF('New Lease Yearly'!$H$4="Monthly",DATE(YEAR('Yearly Journal entry'!A75),MONTH('Yearly Journal entry'!A75)+1,DAY('Yearly Journal entry'!A75)),IF('New Lease Yearly'!$H$4="Quarterly",DATE(YEAR('Yearly Journal entry'!A75),MONTH('Yearly Journal entry'!A75)+3,DAY('Yearly Journal entry'!A75)),DATE(YEAR('Yearly Journal entry'!A75)+1,MONTH('Yearly Journal entry'!A75),DAY('Yearly Journal entry'!A75))))</f>
        <v>69399</v>
      </c>
      <c r="B76" s="9">
        <f t="shared" si="27"/>
        <v>69399</v>
      </c>
      <c r="C76" s="9">
        <f t="shared" si="29"/>
        <v>69429</v>
      </c>
      <c r="D76" s="3">
        <f t="shared" si="30"/>
        <v>31</v>
      </c>
      <c r="E76" s="4">
        <f>'New Lease Yearly'!K86</f>
        <v>0</v>
      </c>
      <c r="F76" s="3">
        <f t="shared" si="31"/>
        <v>0</v>
      </c>
      <c r="G76" s="11">
        <f t="shared" si="11"/>
        <v>0</v>
      </c>
      <c r="H76" s="11">
        <f t="shared" si="11"/>
        <v>0</v>
      </c>
      <c r="I76" s="11">
        <f t="shared" si="11"/>
        <v>0</v>
      </c>
      <c r="J76" s="11">
        <f t="shared" si="11"/>
        <v>0</v>
      </c>
      <c r="K76" s="11">
        <f t="shared" si="11"/>
        <v>0</v>
      </c>
      <c r="L76" s="11">
        <f t="shared" si="16"/>
        <v>0</v>
      </c>
      <c r="M76" s="11">
        <f t="shared" si="16"/>
        <v>0</v>
      </c>
      <c r="N76" s="11">
        <f t="shared" si="16"/>
        <v>0</v>
      </c>
      <c r="O76" s="11">
        <f t="shared" si="16"/>
        <v>0</v>
      </c>
      <c r="P76" s="11">
        <f t="shared" si="16"/>
        <v>0</v>
      </c>
      <c r="Q76" s="11">
        <f t="shared" si="16"/>
        <v>0</v>
      </c>
      <c r="R76" s="11">
        <f t="shared" si="28"/>
        <v>0</v>
      </c>
    </row>
    <row r="77" spans="1:36" x14ac:dyDescent="0.25">
      <c r="A77" s="9">
        <f>IF('New Lease Yearly'!$H$4="Monthly",DATE(YEAR('Yearly Journal entry'!A76),MONTH('Yearly Journal entry'!A76)+1,DAY('Yearly Journal entry'!A76)),IF('New Lease Yearly'!$H$4="Quarterly",DATE(YEAR('Yearly Journal entry'!A76),MONTH('Yearly Journal entry'!A76)+3,DAY('Yearly Journal entry'!A76)),DATE(YEAR('Yearly Journal entry'!A76)+1,MONTH('Yearly Journal entry'!A76),DAY('Yearly Journal entry'!A76))))</f>
        <v>69764</v>
      </c>
      <c r="B77" s="9">
        <f t="shared" si="27"/>
        <v>69764</v>
      </c>
      <c r="C77" s="9">
        <f t="shared" si="29"/>
        <v>69794</v>
      </c>
      <c r="D77" s="3">
        <f t="shared" si="30"/>
        <v>31</v>
      </c>
      <c r="E77" s="4">
        <f>'New Lease Yearly'!K87</f>
        <v>0</v>
      </c>
      <c r="F77" s="3">
        <f t="shared" si="31"/>
        <v>0</v>
      </c>
      <c r="G77" s="11">
        <f t="shared" si="11"/>
        <v>0</v>
      </c>
      <c r="H77" s="11">
        <f t="shared" si="11"/>
        <v>0</v>
      </c>
      <c r="I77" s="11">
        <f t="shared" si="11"/>
        <v>0</v>
      </c>
      <c r="J77" s="11">
        <f t="shared" si="11"/>
        <v>0</v>
      </c>
      <c r="K77" s="11">
        <f t="shared" si="11"/>
        <v>0</v>
      </c>
      <c r="L77" s="11">
        <f t="shared" si="16"/>
        <v>0</v>
      </c>
      <c r="M77" s="11">
        <f t="shared" si="16"/>
        <v>0</v>
      </c>
      <c r="N77" s="11">
        <f t="shared" si="16"/>
        <v>0</v>
      </c>
      <c r="O77" s="11">
        <f t="shared" si="16"/>
        <v>0</v>
      </c>
      <c r="P77" s="11">
        <f t="shared" si="16"/>
        <v>0</v>
      </c>
      <c r="Q77" s="11">
        <f t="shared" si="16"/>
        <v>0</v>
      </c>
      <c r="R77" s="11">
        <f t="shared" si="28"/>
        <v>0</v>
      </c>
      <c r="T77" s="5"/>
      <c r="U77" s="5"/>
      <c r="V77" s="5"/>
      <c r="W77" s="79">
        <v>43799</v>
      </c>
      <c r="X77" s="79">
        <v>43830</v>
      </c>
      <c r="Y77" s="79">
        <v>43861</v>
      </c>
      <c r="Z77" s="79">
        <v>43890</v>
      </c>
      <c r="AA77" s="79">
        <v>43921</v>
      </c>
      <c r="AB77" s="79">
        <v>43951</v>
      </c>
      <c r="AC77" s="79">
        <v>43982</v>
      </c>
      <c r="AD77" s="79">
        <v>44012</v>
      </c>
      <c r="AE77" s="79">
        <v>44043</v>
      </c>
      <c r="AF77" s="79">
        <v>44074</v>
      </c>
      <c r="AG77" s="79">
        <v>44104</v>
      </c>
      <c r="AH77" s="79">
        <v>44135</v>
      </c>
      <c r="AI77" s="79">
        <v>43799</v>
      </c>
      <c r="AJ77" s="5"/>
    </row>
    <row r="78" spans="1:36" x14ac:dyDescent="0.25">
      <c r="A78" s="9">
        <f>IF('New Lease Yearly'!$H$4="Monthly",DATE(YEAR('Yearly Journal entry'!A77),MONTH('Yearly Journal entry'!A77)+1,DAY('Yearly Journal entry'!A77)),IF('New Lease Yearly'!$H$4="Quarterly",DATE(YEAR('Yearly Journal entry'!A77),MONTH('Yearly Journal entry'!A77)+3,DAY('Yearly Journal entry'!A77)),DATE(YEAR('Yearly Journal entry'!A77)+1,MONTH('Yearly Journal entry'!A77),DAY('Yearly Journal entry'!A77))))</f>
        <v>70129</v>
      </c>
      <c r="B78" s="9">
        <f t="shared" si="27"/>
        <v>70129</v>
      </c>
      <c r="C78" s="9">
        <f t="shared" si="29"/>
        <v>70159</v>
      </c>
      <c r="D78" s="3">
        <f t="shared" si="30"/>
        <v>31</v>
      </c>
      <c r="E78" s="4">
        <f>'New Lease Yearly'!K88</f>
        <v>0</v>
      </c>
      <c r="F78" s="3">
        <f t="shared" si="31"/>
        <v>0</v>
      </c>
      <c r="G78" s="11">
        <f t="shared" si="11"/>
        <v>0</v>
      </c>
      <c r="H78" s="11">
        <f t="shared" si="11"/>
        <v>0</v>
      </c>
      <c r="I78" s="11">
        <f t="shared" si="11"/>
        <v>0</v>
      </c>
      <c r="J78" s="11">
        <f t="shared" si="11"/>
        <v>0</v>
      </c>
      <c r="K78" s="11">
        <f t="shared" si="11"/>
        <v>0</v>
      </c>
      <c r="L78" s="11">
        <f t="shared" si="16"/>
        <v>0</v>
      </c>
      <c r="M78" s="11">
        <f t="shared" si="16"/>
        <v>0</v>
      </c>
      <c r="N78" s="11">
        <f t="shared" si="16"/>
        <v>0</v>
      </c>
      <c r="O78" s="11">
        <f t="shared" si="16"/>
        <v>0</v>
      </c>
      <c r="P78" s="11">
        <f t="shared" si="16"/>
        <v>0</v>
      </c>
      <c r="Q78" s="11">
        <f t="shared" si="16"/>
        <v>0</v>
      </c>
      <c r="R78" s="11">
        <f t="shared" si="28"/>
        <v>0</v>
      </c>
      <c r="T78" s="28">
        <v>2020</v>
      </c>
      <c r="U78" s="5"/>
      <c r="V78" s="5"/>
      <c r="W78" s="80">
        <f>'Yearly Journal entry'!F5</f>
        <v>43861</v>
      </c>
      <c r="X78" s="80">
        <f>'Yearly Journal entry'!G5</f>
        <v>43890</v>
      </c>
      <c r="Y78" s="80">
        <f>'Yearly Journal entry'!H5</f>
        <v>43921</v>
      </c>
      <c r="Z78" s="80">
        <f>'Yearly Journal entry'!I5</f>
        <v>43951</v>
      </c>
      <c r="AA78" s="80">
        <f>'Yearly Journal entry'!J5</f>
        <v>43982</v>
      </c>
      <c r="AB78" s="80">
        <f>'Yearly Journal entry'!K5</f>
        <v>44012</v>
      </c>
      <c r="AC78" s="80">
        <f>'Yearly Journal entry'!L5</f>
        <v>44043</v>
      </c>
      <c r="AD78" s="80">
        <f>'Yearly Journal entry'!M5</f>
        <v>44074</v>
      </c>
      <c r="AE78" s="80">
        <f>'Yearly Journal entry'!N5</f>
        <v>44104</v>
      </c>
      <c r="AF78" s="80">
        <f>'Yearly Journal entry'!O5</f>
        <v>44135</v>
      </c>
      <c r="AG78" s="80">
        <f>'Yearly Journal entry'!P5</f>
        <v>44165</v>
      </c>
      <c r="AH78" s="80">
        <f>'Yearly Journal entry'!Q5</f>
        <v>44196</v>
      </c>
      <c r="AI78" s="80">
        <f>R5</f>
        <v>44197</v>
      </c>
      <c r="AJ78" s="80" t="s">
        <v>82</v>
      </c>
    </row>
    <row r="79" spans="1:36" x14ac:dyDescent="0.25">
      <c r="A79" s="9">
        <f>IF('New Lease Yearly'!$H$4="Monthly",DATE(YEAR('Yearly Journal entry'!A78),MONTH('Yearly Journal entry'!A78)+1,DAY('Yearly Journal entry'!A78)),IF('New Lease Yearly'!$H$4="Quarterly",DATE(YEAR('Yearly Journal entry'!A78),MONTH('Yearly Journal entry'!A78)+3,DAY('Yearly Journal entry'!A78)),DATE(YEAR('Yearly Journal entry'!A78)+1,MONTH('Yearly Journal entry'!A78),DAY('Yearly Journal entry'!A78))))</f>
        <v>70495</v>
      </c>
      <c r="B79" s="9">
        <f t="shared" si="27"/>
        <v>70495</v>
      </c>
      <c r="C79" s="9">
        <f t="shared" si="29"/>
        <v>70525</v>
      </c>
      <c r="D79" s="3">
        <f t="shared" si="30"/>
        <v>31</v>
      </c>
      <c r="E79" s="4">
        <f>'New Lease Yearly'!K89</f>
        <v>0</v>
      </c>
      <c r="F79" s="3">
        <f t="shared" si="31"/>
        <v>0</v>
      </c>
      <c r="G79" s="11">
        <f t="shared" si="11"/>
        <v>0</v>
      </c>
      <c r="H79" s="11">
        <f t="shared" si="11"/>
        <v>0</v>
      </c>
      <c r="I79" s="11">
        <f t="shared" si="11"/>
        <v>0</v>
      </c>
      <c r="J79" s="11">
        <f t="shared" si="11"/>
        <v>0</v>
      </c>
      <c r="K79" s="11">
        <f t="shared" si="11"/>
        <v>0</v>
      </c>
      <c r="L79" s="11">
        <f t="shared" si="16"/>
        <v>0</v>
      </c>
      <c r="M79" s="11">
        <f t="shared" si="16"/>
        <v>0</v>
      </c>
      <c r="N79" s="11">
        <f t="shared" si="16"/>
        <v>0</v>
      </c>
      <c r="O79" s="11">
        <f t="shared" si="16"/>
        <v>0</v>
      </c>
      <c r="P79" s="11">
        <f t="shared" si="16"/>
        <v>0</v>
      </c>
      <c r="Q79" s="11">
        <f t="shared" si="16"/>
        <v>0</v>
      </c>
      <c r="R79" s="11">
        <f t="shared" si="28"/>
        <v>0</v>
      </c>
      <c r="T79" s="5" t="s">
        <v>69</v>
      </c>
      <c r="U79" s="5" t="s">
        <v>71</v>
      </c>
      <c r="V79" s="5"/>
      <c r="W79" s="81">
        <f>F7</f>
        <v>83100.720832760941</v>
      </c>
      <c r="X79" s="81">
        <f t="shared" ref="X79:AH79" si="32">G7</f>
        <v>75058.715590880849</v>
      </c>
      <c r="Y79" s="81">
        <f t="shared" si="32"/>
        <v>83100.720832760941</v>
      </c>
      <c r="Z79" s="81">
        <f t="shared" si="32"/>
        <v>80420.0524188009</v>
      </c>
      <c r="AA79" s="81">
        <f t="shared" si="32"/>
        <v>83100.720832760941</v>
      </c>
      <c r="AB79" s="81">
        <f t="shared" si="32"/>
        <v>80420.0524188009</v>
      </c>
      <c r="AC79" s="81">
        <f t="shared" si="32"/>
        <v>83100.720832760941</v>
      </c>
      <c r="AD79" s="81">
        <f t="shared" si="32"/>
        <v>83100.720832760941</v>
      </c>
      <c r="AE79" s="81">
        <f t="shared" si="32"/>
        <v>80420.0524188009</v>
      </c>
      <c r="AF79" s="81">
        <f t="shared" si="32"/>
        <v>83100.720832760941</v>
      </c>
      <c r="AG79" s="81">
        <f t="shared" si="32"/>
        <v>80420.0524188009</v>
      </c>
      <c r="AH79" s="81">
        <f t="shared" si="32"/>
        <v>83100.720832760941</v>
      </c>
      <c r="AI79" s="81">
        <f>R7</f>
        <v>2680.6684139600302</v>
      </c>
      <c r="AJ79" s="82">
        <f>SUM(W79:AI79)</f>
        <v>981124.6395093709</v>
      </c>
    </row>
    <row r="80" spans="1:36" x14ac:dyDescent="0.25">
      <c r="A80" s="9">
        <f>IF('New Lease Yearly'!$H$4="Monthly",DATE(YEAR('Yearly Journal entry'!A79),MONTH('Yearly Journal entry'!A79)+1,DAY('Yearly Journal entry'!A79)),IF('New Lease Yearly'!$H$4="Quarterly",DATE(YEAR('Yearly Journal entry'!A79),MONTH('Yearly Journal entry'!A79)+3,DAY('Yearly Journal entry'!A79)),DATE(YEAR('Yearly Journal entry'!A79)+1,MONTH('Yearly Journal entry'!A79),DAY('Yearly Journal entry'!A79))))</f>
        <v>70860</v>
      </c>
      <c r="B80" s="9">
        <f t="shared" si="27"/>
        <v>70860</v>
      </c>
      <c r="C80" s="9">
        <f t="shared" si="29"/>
        <v>70890</v>
      </c>
      <c r="D80" s="3">
        <f t="shared" si="30"/>
        <v>31</v>
      </c>
      <c r="E80" s="4">
        <f>'New Lease Yearly'!K90</f>
        <v>0</v>
      </c>
      <c r="F80" s="3">
        <f t="shared" si="31"/>
        <v>0</v>
      </c>
      <c r="G80" s="11">
        <f t="shared" si="11"/>
        <v>0</v>
      </c>
      <c r="H80" s="11">
        <f t="shared" si="11"/>
        <v>0</v>
      </c>
      <c r="I80" s="11">
        <f t="shared" si="11"/>
        <v>0</v>
      </c>
      <c r="J80" s="11">
        <f t="shared" si="11"/>
        <v>0</v>
      </c>
      <c r="K80" s="11">
        <f t="shared" si="11"/>
        <v>0</v>
      </c>
      <c r="L80" s="11">
        <f t="shared" si="16"/>
        <v>0</v>
      </c>
      <c r="M80" s="11">
        <f t="shared" si="16"/>
        <v>0</v>
      </c>
      <c r="N80" s="11">
        <f t="shared" si="16"/>
        <v>0</v>
      </c>
      <c r="O80" s="11">
        <f t="shared" si="16"/>
        <v>0</v>
      </c>
      <c r="P80" s="11">
        <f t="shared" si="16"/>
        <v>0</v>
      </c>
      <c r="Q80" s="11">
        <f t="shared" si="16"/>
        <v>0</v>
      </c>
      <c r="R80" s="11">
        <f t="shared" si="28"/>
        <v>0</v>
      </c>
      <c r="T80" s="5" t="s">
        <v>70</v>
      </c>
      <c r="U80" s="5" t="s">
        <v>101</v>
      </c>
      <c r="V80" s="5"/>
      <c r="W80" s="81">
        <f>W79</f>
        <v>83100.720832760941</v>
      </c>
      <c r="X80" s="81">
        <f t="shared" ref="X80" si="33">X79</f>
        <v>75058.715590880849</v>
      </c>
      <c r="Y80" s="81">
        <f t="shared" ref="Y80" si="34">Y79</f>
        <v>83100.720832760941</v>
      </c>
      <c r="Z80" s="81">
        <f t="shared" ref="Z80" si="35">Z79</f>
        <v>80420.0524188009</v>
      </c>
      <c r="AA80" s="81">
        <f t="shared" ref="AA80" si="36">AA79</f>
        <v>83100.720832760941</v>
      </c>
      <c r="AB80" s="81">
        <f t="shared" ref="AB80" si="37">AB79</f>
        <v>80420.0524188009</v>
      </c>
      <c r="AC80" s="81">
        <f t="shared" ref="AC80" si="38">AC79</f>
        <v>83100.720832760941</v>
      </c>
      <c r="AD80" s="81">
        <f t="shared" ref="AD80" si="39">AD79</f>
        <v>83100.720832760941</v>
      </c>
      <c r="AE80" s="81">
        <f t="shared" ref="AE80" si="40">AE79</f>
        <v>80420.0524188009</v>
      </c>
      <c r="AF80" s="81">
        <f t="shared" ref="AF80" si="41">AF79</f>
        <v>83100.720832760941</v>
      </c>
      <c r="AG80" s="81">
        <f t="shared" ref="AG80" si="42">AG79</f>
        <v>80420.0524188009</v>
      </c>
      <c r="AH80" s="81">
        <f t="shared" ref="AH80" si="43">AH79</f>
        <v>83100.720832760941</v>
      </c>
      <c r="AI80" s="81">
        <f>AI79</f>
        <v>2680.6684139600302</v>
      </c>
      <c r="AJ80" s="82">
        <f>SUM(W80:AI80)</f>
        <v>981124.6395093709</v>
      </c>
    </row>
    <row r="81" spans="1:36" x14ac:dyDescent="0.25">
      <c r="A81" s="9">
        <f>IF('New Lease Yearly'!$H$4="Monthly",DATE(YEAR('Yearly Journal entry'!A80),MONTH('Yearly Journal entry'!A80)+1,DAY('Yearly Journal entry'!A80)),IF('New Lease Yearly'!$H$4="Quarterly",DATE(YEAR('Yearly Journal entry'!A80),MONTH('Yearly Journal entry'!A80)+3,DAY('Yearly Journal entry'!A80)),DATE(YEAR('Yearly Journal entry'!A80)+1,MONTH('Yearly Journal entry'!A80),DAY('Yearly Journal entry'!A80))))</f>
        <v>71225</v>
      </c>
      <c r="B81" s="9">
        <f t="shared" si="27"/>
        <v>71225</v>
      </c>
      <c r="C81" s="9">
        <f t="shared" si="29"/>
        <v>71255</v>
      </c>
      <c r="D81" s="3">
        <f t="shared" si="30"/>
        <v>31</v>
      </c>
      <c r="E81" s="4">
        <f>'New Lease Yearly'!K91</f>
        <v>0</v>
      </c>
      <c r="F81" s="3">
        <f t="shared" si="31"/>
        <v>0</v>
      </c>
      <c r="G81" s="11">
        <f t="shared" si="11"/>
        <v>0</v>
      </c>
      <c r="H81" s="11">
        <f t="shared" si="11"/>
        <v>0</v>
      </c>
      <c r="I81" s="11">
        <f t="shared" si="11"/>
        <v>0</v>
      </c>
      <c r="J81" s="11">
        <f t="shared" si="11"/>
        <v>0</v>
      </c>
      <c r="K81" s="11">
        <f t="shared" si="11"/>
        <v>0</v>
      </c>
      <c r="L81" s="11">
        <f t="shared" si="16"/>
        <v>0</v>
      </c>
      <c r="M81" s="11">
        <f t="shared" si="16"/>
        <v>0</v>
      </c>
      <c r="N81" s="11">
        <f t="shared" si="16"/>
        <v>0</v>
      </c>
      <c r="O81" s="11">
        <f t="shared" si="16"/>
        <v>0</v>
      </c>
      <c r="P81" s="11">
        <f t="shared" si="16"/>
        <v>0</v>
      </c>
      <c r="Q81" s="11">
        <f t="shared" si="16"/>
        <v>0</v>
      </c>
      <c r="R81" s="11">
        <f t="shared" si="28"/>
        <v>0</v>
      </c>
    </row>
    <row r="82" spans="1:36" x14ac:dyDescent="0.25">
      <c r="A82" s="9">
        <f>IF('New Lease Yearly'!$H$4="Monthly",DATE(YEAR('Yearly Journal entry'!A81),MONTH('Yearly Journal entry'!A81)+1,DAY('Yearly Journal entry'!A81)),IF('New Lease Yearly'!$H$4="Quarterly",DATE(YEAR('Yearly Journal entry'!A81),MONTH('Yearly Journal entry'!A81)+3,DAY('Yearly Journal entry'!A81)),DATE(YEAR('Yearly Journal entry'!A81)+1,MONTH('Yearly Journal entry'!A81),DAY('Yearly Journal entry'!A81))))</f>
        <v>71590</v>
      </c>
      <c r="B82" s="9">
        <f t="shared" si="27"/>
        <v>71590</v>
      </c>
      <c r="C82" s="9">
        <f t="shared" si="29"/>
        <v>71620</v>
      </c>
      <c r="D82" s="3">
        <f t="shared" si="30"/>
        <v>31</v>
      </c>
      <c r="E82" s="4">
        <f>'New Lease Yearly'!K92</f>
        <v>0</v>
      </c>
      <c r="F82" s="3">
        <f t="shared" si="31"/>
        <v>0</v>
      </c>
      <c r="G82" s="11">
        <f t="shared" si="11"/>
        <v>0</v>
      </c>
      <c r="H82" s="11">
        <f t="shared" si="11"/>
        <v>0</v>
      </c>
      <c r="I82" s="11">
        <f t="shared" si="11"/>
        <v>0</v>
      </c>
      <c r="J82" s="11">
        <f t="shared" si="11"/>
        <v>0</v>
      </c>
      <c r="K82" s="11">
        <f t="shared" si="11"/>
        <v>0</v>
      </c>
      <c r="L82" s="11">
        <f t="shared" si="16"/>
        <v>0</v>
      </c>
      <c r="M82" s="11">
        <f t="shared" si="16"/>
        <v>0</v>
      </c>
      <c r="N82" s="11">
        <f t="shared" si="16"/>
        <v>0</v>
      </c>
      <c r="O82" s="11">
        <f t="shared" si="16"/>
        <v>0</v>
      </c>
      <c r="P82" s="11">
        <f t="shared" si="16"/>
        <v>0</v>
      </c>
      <c r="Q82" s="11">
        <f t="shared" si="16"/>
        <v>0</v>
      </c>
      <c r="R82" s="11">
        <f t="shared" si="28"/>
        <v>0</v>
      </c>
    </row>
    <row r="83" spans="1:36" x14ac:dyDescent="0.25">
      <c r="A83" s="9">
        <f>IF('New Lease Yearly'!$H$4="Monthly",DATE(YEAR('Yearly Journal entry'!A82),MONTH('Yearly Journal entry'!A82)+1,DAY('Yearly Journal entry'!A82)),IF('New Lease Yearly'!$H$4="Quarterly",DATE(YEAR('Yearly Journal entry'!A82),MONTH('Yearly Journal entry'!A82)+3,DAY('Yearly Journal entry'!A82)),DATE(YEAR('Yearly Journal entry'!A82)+1,MONTH('Yearly Journal entry'!A82),DAY('Yearly Journal entry'!A82))))</f>
        <v>71956</v>
      </c>
      <c r="B83" s="9">
        <f t="shared" si="27"/>
        <v>71956</v>
      </c>
      <c r="C83" s="9">
        <f t="shared" si="29"/>
        <v>71986</v>
      </c>
      <c r="D83" s="3">
        <f t="shared" si="30"/>
        <v>31</v>
      </c>
      <c r="E83" s="4">
        <f>'New Lease Yearly'!K93</f>
        <v>0</v>
      </c>
      <c r="F83" s="3">
        <f t="shared" si="31"/>
        <v>0</v>
      </c>
      <c r="G83" s="11">
        <f t="shared" si="11"/>
        <v>0</v>
      </c>
      <c r="H83" s="11">
        <f t="shared" si="11"/>
        <v>0</v>
      </c>
      <c r="I83" s="11">
        <f t="shared" si="11"/>
        <v>0</v>
      </c>
      <c r="J83" s="11">
        <f t="shared" si="11"/>
        <v>0</v>
      </c>
      <c r="K83" s="11">
        <f t="shared" si="11"/>
        <v>0</v>
      </c>
      <c r="L83" s="11">
        <f t="shared" si="16"/>
        <v>0</v>
      </c>
      <c r="M83" s="11">
        <f t="shared" si="16"/>
        <v>0</v>
      </c>
      <c r="N83" s="11">
        <f t="shared" si="16"/>
        <v>0</v>
      </c>
      <c r="O83" s="11">
        <f t="shared" si="16"/>
        <v>0</v>
      </c>
      <c r="P83" s="11">
        <f t="shared" si="16"/>
        <v>0</v>
      </c>
      <c r="Q83" s="11">
        <f t="shared" si="16"/>
        <v>0</v>
      </c>
      <c r="R83" s="11">
        <f t="shared" si="28"/>
        <v>0</v>
      </c>
      <c r="AJ83" s="37"/>
    </row>
    <row r="84" spans="1:36" x14ac:dyDescent="0.25">
      <c r="A84" s="9">
        <f>IF('New Lease Yearly'!$H$4="Monthly",DATE(YEAR('Yearly Journal entry'!A83),MONTH('Yearly Journal entry'!A83)+1,DAY('Yearly Journal entry'!A83)),IF('New Lease Yearly'!$H$4="Quarterly",DATE(YEAR('Yearly Journal entry'!A83),MONTH('Yearly Journal entry'!A83)+3,DAY('Yearly Journal entry'!A83)),DATE(YEAR('Yearly Journal entry'!A83)+1,MONTH('Yearly Journal entry'!A83),DAY('Yearly Journal entry'!A83))))</f>
        <v>72321</v>
      </c>
      <c r="B84" s="9">
        <f t="shared" si="27"/>
        <v>72321</v>
      </c>
      <c r="C84" s="9">
        <f t="shared" si="29"/>
        <v>72351</v>
      </c>
      <c r="D84" s="3">
        <f t="shared" si="30"/>
        <v>31</v>
      </c>
      <c r="E84" s="4">
        <f>'New Lease Yearly'!K94</f>
        <v>0</v>
      </c>
      <c r="F84" s="3">
        <f t="shared" si="31"/>
        <v>0</v>
      </c>
      <c r="G84" s="11">
        <f t="shared" si="11"/>
        <v>0</v>
      </c>
      <c r="H84" s="11">
        <f t="shared" si="11"/>
        <v>0</v>
      </c>
      <c r="I84" s="11">
        <f t="shared" si="11"/>
        <v>0</v>
      </c>
      <c r="J84" s="11">
        <f t="shared" si="11"/>
        <v>0</v>
      </c>
      <c r="K84" s="11">
        <f t="shared" si="11"/>
        <v>0</v>
      </c>
      <c r="L84" s="11">
        <f t="shared" si="16"/>
        <v>0</v>
      </c>
      <c r="M84" s="11">
        <f t="shared" si="16"/>
        <v>0</v>
      </c>
      <c r="N84" s="11">
        <f t="shared" si="16"/>
        <v>0</v>
      </c>
      <c r="O84" s="11">
        <f t="shared" si="16"/>
        <v>0</v>
      </c>
      <c r="P84" s="11">
        <f t="shared" si="16"/>
        <v>0</v>
      </c>
      <c r="Q84" s="11">
        <f t="shared" si="16"/>
        <v>0</v>
      </c>
      <c r="R84" s="11">
        <f t="shared" si="28"/>
        <v>0</v>
      </c>
    </row>
    <row r="85" spans="1:36" x14ac:dyDescent="0.25">
      <c r="A85" s="9">
        <f>IF('New Lease Yearly'!$H$4="Monthly",DATE(YEAR('Yearly Journal entry'!A84),MONTH('Yearly Journal entry'!A84)+1,DAY('Yearly Journal entry'!A84)),IF('New Lease Yearly'!$H$4="Quarterly",DATE(YEAR('Yearly Journal entry'!A84),MONTH('Yearly Journal entry'!A84)+3,DAY('Yearly Journal entry'!A84)),DATE(YEAR('Yearly Journal entry'!A84)+1,MONTH('Yearly Journal entry'!A84),DAY('Yearly Journal entry'!A84))))</f>
        <v>72686</v>
      </c>
      <c r="B85" s="9">
        <f t="shared" si="27"/>
        <v>72686</v>
      </c>
      <c r="C85" s="9">
        <f t="shared" si="29"/>
        <v>72716</v>
      </c>
      <c r="D85" s="3">
        <f t="shared" si="30"/>
        <v>31</v>
      </c>
      <c r="E85" s="4">
        <f>'New Lease Yearly'!K95</f>
        <v>0</v>
      </c>
      <c r="F85" s="3">
        <f t="shared" si="31"/>
        <v>0</v>
      </c>
      <c r="G85" s="11">
        <f t="shared" si="11"/>
        <v>0</v>
      </c>
      <c r="H85" s="11">
        <f t="shared" si="11"/>
        <v>0</v>
      </c>
      <c r="I85" s="11">
        <f t="shared" si="11"/>
        <v>0</v>
      </c>
      <c r="J85" s="11">
        <f t="shared" si="11"/>
        <v>0</v>
      </c>
      <c r="K85" s="11">
        <f t="shared" si="11"/>
        <v>0</v>
      </c>
      <c r="L85" s="11">
        <f t="shared" si="16"/>
        <v>0</v>
      </c>
      <c r="M85" s="11">
        <f t="shared" si="16"/>
        <v>0</v>
      </c>
      <c r="N85" s="11">
        <f t="shared" si="16"/>
        <v>0</v>
      </c>
      <c r="O85" s="11">
        <f t="shared" si="16"/>
        <v>0</v>
      </c>
      <c r="P85" s="11">
        <f t="shared" si="16"/>
        <v>0</v>
      </c>
      <c r="Q85" s="11">
        <f t="shared" si="16"/>
        <v>0</v>
      </c>
      <c r="R85" s="11">
        <f t="shared" si="28"/>
        <v>0</v>
      </c>
    </row>
    <row r="86" spans="1:36" x14ac:dyDescent="0.25">
      <c r="A86" s="9">
        <f>IF('New Lease Yearly'!$H$4="Monthly",DATE(YEAR('Yearly Journal entry'!A85),MONTH('Yearly Journal entry'!A85)+1,DAY('Yearly Journal entry'!A85)),IF('New Lease Yearly'!$H$4="Quarterly",DATE(YEAR('Yearly Journal entry'!A85),MONTH('Yearly Journal entry'!A85)+3,DAY('Yearly Journal entry'!A85)),DATE(YEAR('Yearly Journal entry'!A85)+1,MONTH('Yearly Journal entry'!A85),DAY('Yearly Journal entry'!A85))))</f>
        <v>73051</v>
      </c>
      <c r="B86" s="9">
        <f t="shared" si="27"/>
        <v>73051</v>
      </c>
      <c r="C86" s="9">
        <f t="shared" si="29"/>
        <v>73081</v>
      </c>
      <c r="D86" s="3">
        <f t="shared" si="30"/>
        <v>31</v>
      </c>
      <c r="E86" s="4">
        <f>'New Lease Yearly'!K96</f>
        <v>0</v>
      </c>
      <c r="F86" s="3">
        <f t="shared" si="31"/>
        <v>0</v>
      </c>
      <c r="G86" s="11">
        <f t="shared" si="11"/>
        <v>0</v>
      </c>
      <c r="H86" s="11">
        <f t="shared" si="11"/>
        <v>0</v>
      </c>
      <c r="I86" s="11">
        <f t="shared" si="11"/>
        <v>0</v>
      </c>
      <c r="J86" s="11">
        <f t="shared" si="11"/>
        <v>0</v>
      </c>
      <c r="K86" s="11">
        <f t="shared" si="11"/>
        <v>0</v>
      </c>
      <c r="L86" s="11">
        <f t="shared" si="16"/>
        <v>0</v>
      </c>
      <c r="M86" s="11">
        <f t="shared" si="16"/>
        <v>0</v>
      </c>
      <c r="N86" s="11">
        <f t="shared" si="16"/>
        <v>0</v>
      </c>
      <c r="O86" s="11">
        <f t="shared" si="16"/>
        <v>0</v>
      </c>
      <c r="P86" s="11">
        <f t="shared" si="16"/>
        <v>0</v>
      </c>
      <c r="Q86" s="11">
        <f t="shared" si="16"/>
        <v>0</v>
      </c>
      <c r="R86" s="11">
        <f t="shared" si="28"/>
        <v>0</v>
      </c>
    </row>
    <row r="87" spans="1:36" x14ac:dyDescent="0.25">
      <c r="A87" s="9">
        <f>IF('New Lease Yearly'!$H$4="Monthly",DATE(YEAR('Yearly Journal entry'!A86),MONTH('Yearly Journal entry'!A86)+1,DAY('Yearly Journal entry'!A86)),IF('New Lease Yearly'!$H$4="Quarterly",DATE(YEAR('Yearly Journal entry'!A86),MONTH('Yearly Journal entry'!A86)+3,DAY('Yearly Journal entry'!A86)),DATE(YEAR('Yearly Journal entry'!A86)+1,MONTH('Yearly Journal entry'!A86),DAY('Yearly Journal entry'!A86))))</f>
        <v>73416</v>
      </c>
      <c r="B87" s="9">
        <f t="shared" si="27"/>
        <v>73416</v>
      </c>
      <c r="C87" s="9">
        <f t="shared" si="29"/>
        <v>73446</v>
      </c>
      <c r="D87" s="3">
        <f t="shared" si="30"/>
        <v>31</v>
      </c>
      <c r="E87" s="4">
        <f>'New Lease Yearly'!K97</f>
        <v>0</v>
      </c>
      <c r="F87" s="3">
        <f t="shared" si="31"/>
        <v>0</v>
      </c>
      <c r="G87" s="11">
        <f t="shared" si="11"/>
        <v>0</v>
      </c>
      <c r="H87" s="11">
        <f t="shared" si="11"/>
        <v>0</v>
      </c>
      <c r="I87" s="11">
        <f t="shared" si="11"/>
        <v>0</v>
      </c>
      <c r="J87" s="11">
        <f t="shared" si="11"/>
        <v>0</v>
      </c>
      <c r="K87" s="11">
        <f t="shared" si="11"/>
        <v>0</v>
      </c>
      <c r="L87" s="11">
        <f t="shared" si="16"/>
        <v>0</v>
      </c>
      <c r="M87" s="11">
        <f t="shared" si="16"/>
        <v>0</v>
      </c>
      <c r="N87" s="11">
        <f t="shared" si="16"/>
        <v>0</v>
      </c>
      <c r="O87" s="11">
        <f t="shared" si="16"/>
        <v>0</v>
      </c>
      <c r="P87" s="11">
        <f t="shared" si="16"/>
        <v>0</v>
      </c>
      <c r="Q87" s="11">
        <f t="shared" si="16"/>
        <v>0</v>
      </c>
      <c r="R87" s="11">
        <f t="shared" si="28"/>
        <v>0</v>
      </c>
    </row>
    <row r="88" spans="1:36" x14ac:dyDescent="0.25">
      <c r="A88" s="9">
        <f>IF('New Lease Yearly'!$H$4="Monthly",DATE(YEAR('Yearly Journal entry'!A87),MONTH('Yearly Journal entry'!A87)+1,DAY('Yearly Journal entry'!A87)),IF('New Lease Yearly'!$H$4="Quarterly",DATE(YEAR('Yearly Journal entry'!A87),MONTH('Yearly Journal entry'!A87)+3,DAY('Yearly Journal entry'!A87)),DATE(YEAR('Yearly Journal entry'!A87)+1,MONTH('Yearly Journal entry'!A87),DAY('Yearly Journal entry'!A87))))</f>
        <v>73781</v>
      </c>
      <c r="B88" s="9">
        <f t="shared" si="27"/>
        <v>73781</v>
      </c>
      <c r="C88" s="9">
        <f t="shared" si="29"/>
        <v>73811</v>
      </c>
      <c r="D88" s="3">
        <f t="shared" si="30"/>
        <v>31</v>
      </c>
      <c r="E88" s="4">
        <f>'New Lease Yearly'!K98</f>
        <v>0</v>
      </c>
      <c r="F88" s="3">
        <f t="shared" si="31"/>
        <v>0</v>
      </c>
      <c r="G88" s="11">
        <f t="shared" si="11"/>
        <v>0</v>
      </c>
      <c r="H88" s="11">
        <f t="shared" si="11"/>
        <v>0</v>
      </c>
      <c r="I88" s="11">
        <f t="shared" si="11"/>
        <v>0</v>
      </c>
      <c r="J88" s="11">
        <f t="shared" si="11"/>
        <v>0</v>
      </c>
      <c r="K88" s="11">
        <f t="shared" si="11"/>
        <v>0</v>
      </c>
      <c r="L88" s="11">
        <f t="shared" si="16"/>
        <v>0</v>
      </c>
      <c r="M88" s="11">
        <f t="shared" si="16"/>
        <v>0</v>
      </c>
      <c r="N88" s="11">
        <f t="shared" si="16"/>
        <v>0</v>
      </c>
      <c r="O88" s="11">
        <f t="shared" si="16"/>
        <v>0</v>
      </c>
      <c r="P88" s="11">
        <f t="shared" si="16"/>
        <v>0</v>
      </c>
      <c r="Q88" s="11">
        <f t="shared" si="16"/>
        <v>0</v>
      </c>
      <c r="R88" s="11">
        <f t="shared" si="28"/>
        <v>0</v>
      </c>
    </row>
    <row r="89" spans="1:36" x14ac:dyDescent="0.25">
      <c r="A89" s="9">
        <f>IF('New Lease Yearly'!$H$4="Monthly",DATE(YEAR('Yearly Journal entry'!A88),MONTH('Yearly Journal entry'!A88)+1,DAY('Yearly Journal entry'!A88)),IF('New Lease Yearly'!$H$4="Quarterly",DATE(YEAR('Yearly Journal entry'!A88),MONTH('Yearly Journal entry'!A88)+3,DAY('Yearly Journal entry'!A88)),DATE(YEAR('Yearly Journal entry'!A88)+1,MONTH('Yearly Journal entry'!A88),DAY('Yearly Journal entry'!A88))))</f>
        <v>74146</v>
      </c>
      <c r="B89" s="9">
        <f t="shared" si="27"/>
        <v>74146</v>
      </c>
      <c r="C89" s="9">
        <f t="shared" si="29"/>
        <v>74176</v>
      </c>
      <c r="D89" s="3">
        <f t="shared" si="30"/>
        <v>31</v>
      </c>
      <c r="E89" s="4">
        <f>'New Lease Yearly'!K99</f>
        <v>0</v>
      </c>
      <c r="F89" s="3">
        <f t="shared" si="31"/>
        <v>0</v>
      </c>
      <c r="G89" s="11">
        <f t="shared" si="11"/>
        <v>0</v>
      </c>
      <c r="H89" s="11">
        <f t="shared" si="11"/>
        <v>0</v>
      </c>
      <c r="I89" s="11">
        <f t="shared" si="11"/>
        <v>0</v>
      </c>
      <c r="J89" s="11">
        <f t="shared" si="11"/>
        <v>0</v>
      </c>
      <c r="K89" s="11">
        <f t="shared" si="11"/>
        <v>0</v>
      </c>
      <c r="L89" s="11">
        <f t="shared" si="16"/>
        <v>0</v>
      </c>
      <c r="M89" s="11">
        <f t="shared" si="16"/>
        <v>0</v>
      </c>
      <c r="N89" s="11">
        <f t="shared" si="16"/>
        <v>0</v>
      </c>
      <c r="O89" s="11">
        <f t="shared" si="16"/>
        <v>0</v>
      </c>
      <c r="P89" s="11">
        <f t="shared" si="16"/>
        <v>0</v>
      </c>
      <c r="Q89" s="11">
        <f t="shared" si="16"/>
        <v>0</v>
      </c>
      <c r="R89" s="11">
        <f t="shared" si="28"/>
        <v>0</v>
      </c>
    </row>
    <row r="90" spans="1:36" x14ac:dyDescent="0.25">
      <c r="A90" s="9">
        <f>IF('New Lease Yearly'!$H$4="Monthly",DATE(YEAR('Yearly Journal entry'!A89),MONTH('Yearly Journal entry'!A89)+1,DAY('Yearly Journal entry'!A89)),IF('New Lease Yearly'!$H$4="Quarterly",DATE(YEAR('Yearly Journal entry'!A89),MONTH('Yearly Journal entry'!A89)+3,DAY('Yearly Journal entry'!A89)),DATE(YEAR('Yearly Journal entry'!A89)+1,MONTH('Yearly Journal entry'!A89),DAY('Yearly Journal entry'!A89))))</f>
        <v>74511</v>
      </c>
      <c r="B90" s="9">
        <f t="shared" si="27"/>
        <v>74511</v>
      </c>
      <c r="C90" s="9">
        <f t="shared" si="29"/>
        <v>74541</v>
      </c>
      <c r="D90" s="3">
        <f t="shared" si="30"/>
        <v>31</v>
      </c>
      <c r="E90" s="4">
        <f>'New Lease Yearly'!K100</f>
        <v>0</v>
      </c>
      <c r="F90" s="3">
        <f t="shared" si="31"/>
        <v>0</v>
      </c>
      <c r="G90" s="11">
        <f t="shared" si="11"/>
        <v>0</v>
      </c>
      <c r="H90" s="11">
        <f t="shared" si="11"/>
        <v>0</v>
      </c>
      <c r="I90" s="11">
        <f t="shared" si="11"/>
        <v>0</v>
      </c>
      <c r="J90" s="11">
        <f t="shared" si="11"/>
        <v>0</v>
      </c>
      <c r="K90" s="11">
        <f t="shared" si="11"/>
        <v>0</v>
      </c>
      <c r="L90" s="11">
        <f t="shared" si="16"/>
        <v>0</v>
      </c>
      <c r="M90" s="11">
        <f t="shared" si="16"/>
        <v>0</v>
      </c>
      <c r="N90" s="11">
        <f t="shared" si="16"/>
        <v>0</v>
      </c>
      <c r="O90" s="11">
        <f t="shared" si="16"/>
        <v>0</v>
      </c>
      <c r="P90" s="11">
        <f t="shared" si="16"/>
        <v>0</v>
      </c>
      <c r="Q90" s="11">
        <f t="shared" si="16"/>
        <v>0</v>
      </c>
      <c r="R90" s="11">
        <f t="shared" si="28"/>
        <v>0</v>
      </c>
    </row>
    <row r="91" spans="1:36" x14ac:dyDescent="0.25">
      <c r="A91" s="9">
        <f>IF('New Lease Yearly'!$H$4="Monthly",DATE(YEAR('Yearly Journal entry'!A90),MONTH('Yearly Journal entry'!A90)+1,DAY('Yearly Journal entry'!A90)),IF('New Lease Yearly'!$H$4="Quarterly",DATE(YEAR('Yearly Journal entry'!A90),MONTH('Yearly Journal entry'!A90)+3,DAY('Yearly Journal entry'!A90)),DATE(YEAR('Yearly Journal entry'!A90)+1,MONTH('Yearly Journal entry'!A90),DAY('Yearly Journal entry'!A90))))</f>
        <v>74877</v>
      </c>
      <c r="B91" s="9">
        <f t="shared" si="27"/>
        <v>74877</v>
      </c>
      <c r="C91" s="9">
        <f t="shared" si="29"/>
        <v>74907</v>
      </c>
      <c r="D91" s="3">
        <f t="shared" si="30"/>
        <v>31</v>
      </c>
      <c r="E91" s="4">
        <f>'New Lease Yearly'!K101</f>
        <v>0</v>
      </c>
      <c r="F91" s="3">
        <f t="shared" si="31"/>
        <v>0</v>
      </c>
      <c r="G91" s="11">
        <f t="shared" si="11"/>
        <v>0</v>
      </c>
      <c r="H91" s="11">
        <f t="shared" si="11"/>
        <v>0</v>
      </c>
      <c r="I91" s="11">
        <f t="shared" si="11"/>
        <v>0</v>
      </c>
      <c r="J91" s="11">
        <f t="shared" si="11"/>
        <v>0</v>
      </c>
      <c r="K91" s="11">
        <f t="shared" si="11"/>
        <v>0</v>
      </c>
      <c r="L91" s="11">
        <f t="shared" si="16"/>
        <v>0</v>
      </c>
      <c r="M91" s="11">
        <f t="shared" si="16"/>
        <v>0</v>
      </c>
      <c r="N91" s="11">
        <f t="shared" si="16"/>
        <v>0</v>
      </c>
      <c r="O91" s="11">
        <f t="shared" si="16"/>
        <v>0</v>
      </c>
      <c r="P91" s="11">
        <f t="shared" si="16"/>
        <v>0</v>
      </c>
      <c r="Q91" s="11">
        <f t="shared" si="16"/>
        <v>0</v>
      </c>
      <c r="R91" s="11">
        <f t="shared" si="28"/>
        <v>0</v>
      </c>
    </row>
    <row r="92" spans="1:36" x14ac:dyDescent="0.25">
      <c r="A92" s="9">
        <f>IF('New Lease Yearly'!$H$4="Monthly",DATE(YEAR('Yearly Journal entry'!A91),MONTH('Yearly Journal entry'!A91)+1,DAY('Yearly Journal entry'!A91)),IF('New Lease Yearly'!$H$4="Quarterly",DATE(YEAR('Yearly Journal entry'!A91),MONTH('Yearly Journal entry'!A91)+3,DAY('Yearly Journal entry'!A91)),DATE(YEAR('Yearly Journal entry'!A91)+1,MONTH('Yearly Journal entry'!A91),DAY('Yearly Journal entry'!A91))))</f>
        <v>75242</v>
      </c>
      <c r="B92" s="9">
        <f t="shared" si="27"/>
        <v>75242</v>
      </c>
      <c r="C92" s="9">
        <f t="shared" si="29"/>
        <v>75272</v>
      </c>
      <c r="D92" s="3">
        <f t="shared" si="30"/>
        <v>31</v>
      </c>
      <c r="E92" s="4">
        <f>'New Lease Yearly'!K102</f>
        <v>0</v>
      </c>
      <c r="F92" s="3">
        <f t="shared" si="31"/>
        <v>0</v>
      </c>
      <c r="G92" s="11">
        <f t="shared" si="11"/>
        <v>0</v>
      </c>
      <c r="H92" s="11">
        <f t="shared" si="11"/>
        <v>0</v>
      </c>
      <c r="I92" s="11">
        <f t="shared" si="11"/>
        <v>0</v>
      </c>
      <c r="J92" s="11">
        <f t="shared" si="11"/>
        <v>0</v>
      </c>
      <c r="K92" s="11">
        <f t="shared" si="11"/>
        <v>0</v>
      </c>
      <c r="L92" s="11">
        <f t="shared" si="16"/>
        <v>0</v>
      </c>
      <c r="M92" s="11">
        <f t="shared" si="16"/>
        <v>0</v>
      </c>
      <c r="N92" s="11">
        <f t="shared" si="16"/>
        <v>0</v>
      </c>
      <c r="O92" s="11">
        <f t="shared" si="16"/>
        <v>0</v>
      </c>
      <c r="P92" s="11">
        <f t="shared" si="16"/>
        <v>0</v>
      </c>
      <c r="Q92" s="11">
        <f t="shared" si="16"/>
        <v>0</v>
      </c>
      <c r="R92" s="11">
        <f t="shared" si="28"/>
        <v>0</v>
      </c>
    </row>
    <row r="93" spans="1:36" x14ac:dyDescent="0.25">
      <c r="A93" s="9">
        <f>IF('New Lease Yearly'!$H$4="Monthly",DATE(YEAR('Yearly Journal entry'!A92),MONTH('Yearly Journal entry'!A92)+1,DAY('Yearly Journal entry'!A92)),IF('New Lease Yearly'!$H$4="Quarterly",DATE(YEAR('Yearly Journal entry'!A92),MONTH('Yearly Journal entry'!A92)+3,DAY('Yearly Journal entry'!A92)),DATE(YEAR('Yearly Journal entry'!A92)+1,MONTH('Yearly Journal entry'!A92),DAY('Yearly Journal entry'!A92))))</f>
        <v>75607</v>
      </c>
      <c r="B93" s="9">
        <f t="shared" si="27"/>
        <v>75607</v>
      </c>
      <c r="C93" s="9">
        <f t="shared" si="29"/>
        <v>75637</v>
      </c>
      <c r="D93" s="3">
        <f t="shared" si="30"/>
        <v>31</v>
      </c>
      <c r="E93" s="4">
        <f>'New Lease Yearly'!K103</f>
        <v>0</v>
      </c>
      <c r="F93" s="3">
        <f t="shared" si="31"/>
        <v>0</v>
      </c>
      <c r="G93" s="11">
        <f t="shared" si="11"/>
        <v>0</v>
      </c>
      <c r="H93" s="11">
        <f t="shared" si="11"/>
        <v>0</v>
      </c>
      <c r="I93" s="11">
        <f t="shared" si="11"/>
        <v>0</v>
      </c>
      <c r="J93" s="11">
        <f t="shared" si="11"/>
        <v>0</v>
      </c>
      <c r="K93" s="11">
        <f t="shared" si="11"/>
        <v>0</v>
      </c>
      <c r="L93" s="11">
        <f t="shared" si="16"/>
        <v>0</v>
      </c>
      <c r="M93" s="11">
        <f t="shared" si="16"/>
        <v>0</v>
      </c>
      <c r="N93" s="11">
        <f t="shared" si="16"/>
        <v>0</v>
      </c>
      <c r="O93" s="11">
        <f t="shared" si="16"/>
        <v>0</v>
      </c>
      <c r="P93" s="11">
        <f t="shared" si="16"/>
        <v>0</v>
      </c>
      <c r="Q93" s="11">
        <f t="shared" si="16"/>
        <v>0</v>
      </c>
      <c r="R93" s="11">
        <f t="shared" si="28"/>
        <v>0</v>
      </c>
    </row>
    <row r="94" spans="1:36" x14ac:dyDescent="0.25">
      <c r="A94" s="9">
        <f>IF('New Lease Yearly'!$H$4="Monthly",DATE(YEAR('Yearly Journal entry'!A93),MONTH('Yearly Journal entry'!A93)+1,DAY('Yearly Journal entry'!A93)),IF('New Lease Yearly'!$H$4="Quarterly",DATE(YEAR('Yearly Journal entry'!A93),MONTH('Yearly Journal entry'!A93)+3,DAY('Yearly Journal entry'!A93)),DATE(YEAR('Yearly Journal entry'!A93)+1,MONTH('Yearly Journal entry'!A93),DAY('Yearly Journal entry'!A93))))</f>
        <v>75972</v>
      </c>
      <c r="B94" s="9">
        <f t="shared" si="27"/>
        <v>75972</v>
      </c>
      <c r="C94" s="9">
        <f t="shared" si="29"/>
        <v>76002</v>
      </c>
      <c r="D94" s="3">
        <f t="shared" si="30"/>
        <v>31</v>
      </c>
      <c r="E94" s="4">
        <f>'New Lease Yearly'!K104</f>
        <v>0</v>
      </c>
      <c r="F94" s="3">
        <f t="shared" si="31"/>
        <v>0</v>
      </c>
      <c r="G94" s="11">
        <f t="shared" ref="G94:N128" si="44">$E95/($A95-$A94+1)*((((EOMONTH(DATE(YEAR($A94),MONTH($A94)+G$4,DAY($A94)),0)))-DATE(YEAR($A94),MONTH(EOMONTH($A94,-1)+G$4)+G$4,1))+1)</f>
        <v>0</v>
      </c>
      <c r="H94" s="11">
        <f t="shared" si="44"/>
        <v>0</v>
      </c>
      <c r="I94" s="11">
        <f t="shared" si="44"/>
        <v>0</v>
      </c>
      <c r="J94" s="11">
        <f t="shared" si="44"/>
        <v>0</v>
      </c>
      <c r="K94" s="11">
        <f t="shared" si="44"/>
        <v>0</v>
      </c>
      <c r="L94" s="11">
        <f t="shared" si="16"/>
        <v>0</v>
      </c>
      <c r="M94" s="11">
        <f t="shared" si="16"/>
        <v>0</v>
      </c>
      <c r="N94" s="11">
        <f t="shared" si="16"/>
        <v>0</v>
      </c>
      <c r="O94" s="11">
        <f t="shared" si="16"/>
        <v>0</v>
      </c>
      <c r="P94" s="11">
        <f t="shared" si="16"/>
        <v>0</v>
      </c>
      <c r="Q94" s="11">
        <f t="shared" si="16"/>
        <v>0</v>
      </c>
      <c r="R94" s="11">
        <f t="shared" si="28"/>
        <v>0</v>
      </c>
    </row>
    <row r="95" spans="1:36" x14ac:dyDescent="0.25">
      <c r="A95" s="9">
        <f>IF('New Lease Yearly'!$H$4="Monthly",DATE(YEAR('Yearly Journal entry'!A94),MONTH('Yearly Journal entry'!A94)+1,DAY('Yearly Journal entry'!A94)),IF('New Lease Yearly'!$H$4="Quarterly",DATE(YEAR('Yearly Journal entry'!A94),MONTH('Yearly Journal entry'!A94)+3,DAY('Yearly Journal entry'!A94)),DATE(YEAR('Yearly Journal entry'!A94)+1,MONTH('Yearly Journal entry'!A94),DAY('Yearly Journal entry'!A94))))</f>
        <v>76338</v>
      </c>
      <c r="B95" s="9">
        <f t="shared" si="27"/>
        <v>76338</v>
      </c>
      <c r="C95" s="9">
        <f t="shared" si="29"/>
        <v>76368</v>
      </c>
      <c r="D95" s="3">
        <f t="shared" si="30"/>
        <v>31</v>
      </c>
      <c r="E95" s="4">
        <f>'New Lease Yearly'!K105</f>
        <v>0</v>
      </c>
      <c r="F95" s="3">
        <f t="shared" si="31"/>
        <v>0</v>
      </c>
      <c r="G95" s="11">
        <f t="shared" si="44"/>
        <v>0</v>
      </c>
      <c r="H95" s="11">
        <f t="shared" si="44"/>
        <v>0</v>
      </c>
      <c r="I95" s="11">
        <f t="shared" si="44"/>
        <v>0</v>
      </c>
      <c r="J95" s="11">
        <f t="shared" si="44"/>
        <v>0</v>
      </c>
      <c r="K95" s="11">
        <f t="shared" si="44"/>
        <v>0</v>
      </c>
      <c r="L95" s="11">
        <f t="shared" si="16"/>
        <v>0</v>
      </c>
      <c r="M95" s="11">
        <f t="shared" si="16"/>
        <v>0</v>
      </c>
      <c r="N95" s="11">
        <f t="shared" si="16"/>
        <v>0</v>
      </c>
      <c r="O95" s="11">
        <f t="shared" si="16"/>
        <v>0</v>
      </c>
      <c r="P95" s="11">
        <f t="shared" si="16"/>
        <v>0</v>
      </c>
      <c r="Q95" s="11">
        <f t="shared" si="16"/>
        <v>0</v>
      </c>
      <c r="R95" s="11">
        <f t="shared" si="28"/>
        <v>0</v>
      </c>
    </row>
    <row r="96" spans="1:36" x14ac:dyDescent="0.25">
      <c r="A96" s="9">
        <f>IF('New Lease Yearly'!$H$4="Monthly",DATE(YEAR('Yearly Journal entry'!A95),MONTH('Yearly Journal entry'!A95)+1,DAY('Yearly Journal entry'!A95)),IF('New Lease Yearly'!$H$4="Quarterly",DATE(YEAR('Yearly Journal entry'!A95),MONTH('Yearly Journal entry'!A95)+3,DAY('Yearly Journal entry'!A95)),DATE(YEAR('Yearly Journal entry'!A95)+1,MONTH('Yearly Journal entry'!A95),DAY('Yearly Journal entry'!A95))))</f>
        <v>76703</v>
      </c>
      <c r="B96" s="9">
        <f t="shared" si="27"/>
        <v>76703</v>
      </c>
      <c r="C96" s="9">
        <f t="shared" si="29"/>
        <v>76733</v>
      </c>
      <c r="D96" s="3">
        <f t="shared" si="30"/>
        <v>31</v>
      </c>
      <c r="E96" s="4">
        <f>'New Lease Yearly'!K106</f>
        <v>0</v>
      </c>
      <c r="F96" s="3">
        <f t="shared" si="31"/>
        <v>0</v>
      </c>
      <c r="G96" s="11">
        <f t="shared" si="44"/>
        <v>0</v>
      </c>
      <c r="H96" s="11">
        <f t="shared" si="44"/>
        <v>0</v>
      </c>
      <c r="I96" s="11">
        <f t="shared" si="44"/>
        <v>0</v>
      </c>
      <c r="J96" s="11">
        <f t="shared" si="44"/>
        <v>0</v>
      </c>
      <c r="K96" s="11">
        <f t="shared" si="44"/>
        <v>0</v>
      </c>
      <c r="L96" s="11">
        <f t="shared" si="16"/>
        <v>0</v>
      </c>
      <c r="M96" s="11">
        <f t="shared" si="16"/>
        <v>0</v>
      </c>
      <c r="N96" s="11">
        <f t="shared" si="16"/>
        <v>0</v>
      </c>
      <c r="O96" s="11">
        <f t="shared" si="16"/>
        <v>0</v>
      </c>
      <c r="P96" s="11">
        <f t="shared" si="16"/>
        <v>0</v>
      </c>
      <c r="Q96" s="11">
        <f t="shared" si="16"/>
        <v>0</v>
      </c>
      <c r="R96" s="11">
        <f t="shared" si="28"/>
        <v>0</v>
      </c>
    </row>
    <row r="97" spans="1:18" x14ac:dyDescent="0.25">
      <c r="A97" s="9">
        <f>IF('New Lease Yearly'!$H$4="Monthly",DATE(YEAR('Yearly Journal entry'!A96),MONTH('Yearly Journal entry'!A96)+1,DAY('Yearly Journal entry'!A96)),IF('New Lease Yearly'!$H$4="Quarterly",DATE(YEAR('Yearly Journal entry'!A96),MONTH('Yearly Journal entry'!A96)+3,DAY('Yearly Journal entry'!A96)),DATE(YEAR('Yearly Journal entry'!A96)+1,MONTH('Yearly Journal entry'!A96),DAY('Yearly Journal entry'!A96))))</f>
        <v>77068</v>
      </c>
      <c r="B97" s="9">
        <f t="shared" si="27"/>
        <v>77068</v>
      </c>
      <c r="C97" s="9">
        <f t="shared" si="29"/>
        <v>77098</v>
      </c>
      <c r="D97" s="3">
        <f t="shared" si="30"/>
        <v>31</v>
      </c>
      <c r="E97" s="4">
        <f>'New Lease Yearly'!K107</f>
        <v>0</v>
      </c>
      <c r="F97" s="3">
        <f t="shared" si="31"/>
        <v>0</v>
      </c>
      <c r="G97" s="11">
        <f t="shared" si="44"/>
        <v>0</v>
      </c>
      <c r="H97" s="11">
        <f t="shared" si="44"/>
        <v>0</v>
      </c>
      <c r="I97" s="11">
        <f t="shared" si="44"/>
        <v>0</v>
      </c>
      <c r="J97" s="11">
        <f t="shared" si="44"/>
        <v>0</v>
      </c>
      <c r="K97" s="11">
        <f t="shared" si="44"/>
        <v>0</v>
      </c>
      <c r="L97" s="11">
        <f t="shared" si="16"/>
        <v>0</v>
      </c>
      <c r="M97" s="11">
        <f t="shared" si="16"/>
        <v>0</v>
      </c>
      <c r="N97" s="11">
        <f t="shared" si="16"/>
        <v>0</v>
      </c>
      <c r="O97" s="11">
        <f t="shared" si="16"/>
        <v>0</v>
      </c>
      <c r="P97" s="11">
        <f t="shared" si="16"/>
        <v>0</v>
      </c>
      <c r="Q97" s="11">
        <f t="shared" si="16"/>
        <v>0</v>
      </c>
      <c r="R97" s="11">
        <f t="shared" si="28"/>
        <v>0</v>
      </c>
    </row>
    <row r="98" spans="1:18" x14ac:dyDescent="0.25">
      <c r="A98" s="9">
        <f>IF('New Lease Yearly'!$H$4="Monthly",DATE(YEAR('Yearly Journal entry'!A97),MONTH('Yearly Journal entry'!A97)+1,DAY('Yearly Journal entry'!A97)),IF('New Lease Yearly'!$H$4="Quarterly",DATE(YEAR('Yearly Journal entry'!A97),MONTH('Yearly Journal entry'!A97)+3,DAY('Yearly Journal entry'!A97)),DATE(YEAR('Yearly Journal entry'!A97)+1,MONTH('Yearly Journal entry'!A97),DAY('Yearly Journal entry'!A97))))</f>
        <v>77433</v>
      </c>
      <c r="B98" s="9">
        <f t="shared" si="27"/>
        <v>77433</v>
      </c>
      <c r="C98" s="9">
        <f t="shared" si="29"/>
        <v>77463</v>
      </c>
      <c r="D98" s="3">
        <f t="shared" si="30"/>
        <v>31</v>
      </c>
      <c r="E98" s="4">
        <f>'New Lease Yearly'!K108</f>
        <v>0</v>
      </c>
      <c r="F98" s="3">
        <f t="shared" si="31"/>
        <v>0</v>
      </c>
      <c r="G98" s="11">
        <f t="shared" si="44"/>
        <v>0</v>
      </c>
      <c r="H98" s="11">
        <f t="shared" si="44"/>
        <v>0</v>
      </c>
      <c r="I98" s="11">
        <f t="shared" si="44"/>
        <v>0</v>
      </c>
      <c r="J98" s="11">
        <f t="shared" si="44"/>
        <v>0</v>
      </c>
      <c r="K98" s="11">
        <f t="shared" si="44"/>
        <v>0</v>
      </c>
      <c r="L98" s="11">
        <f t="shared" si="16"/>
        <v>0</v>
      </c>
      <c r="M98" s="11">
        <f t="shared" si="16"/>
        <v>0</v>
      </c>
      <c r="N98" s="11">
        <f t="shared" si="16"/>
        <v>0</v>
      </c>
      <c r="O98" s="11">
        <f t="shared" si="16"/>
        <v>0</v>
      </c>
      <c r="P98" s="11">
        <f t="shared" si="16"/>
        <v>0</v>
      </c>
      <c r="Q98" s="11">
        <f t="shared" si="16"/>
        <v>0</v>
      </c>
      <c r="R98" s="11">
        <f t="shared" si="28"/>
        <v>0</v>
      </c>
    </row>
    <row r="99" spans="1:18" x14ac:dyDescent="0.25">
      <c r="A99" s="9">
        <f>IF('New Lease Yearly'!$H$4="Monthly",DATE(YEAR('Yearly Journal entry'!A98),MONTH('Yearly Journal entry'!A98)+1,DAY('Yearly Journal entry'!A98)),IF('New Lease Yearly'!$H$4="Quarterly",DATE(YEAR('Yearly Journal entry'!A98),MONTH('Yearly Journal entry'!A98)+3,DAY('Yearly Journal entry'!A98)),DATE(YEAR('Yearly Journal entry'!A98)+1,MONTH('Yearly Journal entry'!A98),DAY('Yearly Journal entry'!A98))))</f>
        <v>77799</v>
      </c>
      <c r="B99" s="9">
        <f t="shared" si="27"/>
        <v>77799</v>
      </c>
      <c r="C99" s="9">
        <f t="shared" si="29"/>
        <v>77829</v>
      </c>
      <c r="D99" s="3">
        <f t="shared" si="30"/>
        <v>31</v>
      </c>
      <c r="E99" s="4">
        <f>'New Lease Yearly'!K109</f>
        <v>0</v>
      </c>
      <c r="F99" s="3">
        <f t="shared" si="31"/>
        <v>0</v>
      </c>
      <c r="G99" s="11">
        <f t="shared" si="44"/>
        <v>0</v>
      </c>
      <c r="H99" s="11">
        <f t="shared" si="44"/>
        <v>0</v>
      </c>
      <c r="I99" s="11">
        <f t="shared" si="44"/>
        <v>0</v>
      </c>
      <c r="J99" s="11">
        <f t="shared" si="44"/>
        <v>0</v>
      </c>
      <c r="K99" s="11">
        <f t="shared" si="44"/>
        <v>0</v>
      </c>
      <c r="L99" s="11">
        <f t="shared" si="16"/>
        <v>0</v>
      </c>
      <c r="M99" s="11">
        <f t="shared" si="16"/>
        <v>0</v>
      </c>
      <c r="N99" s="11">
        <f t="shared" si="16"/>
        <v>0</v>
      </c>
      <c r="O99" s="11">
        <f t="shared" ref="O99:Q162" si="45">$E100/($A100-$A99+1)*((((EOMONTH(DATE(YEAR($A99),MONTH($A99)+O$4,DAY($A99)),0)))-DATE(YEAR($A99),MONTH(EOMONTH($A99,-1)+O$4)+O$4,1))+1)</f>
        <v>0</v>
      </c>
      <c r="P99" s="11">
        <f t="shared" si="45"/>
        <v>0</v>
      </c>
      <c r="Q99" s="11">
        <f t="shared" si="45"/>
        <v>0</v>
      </c>
      <c r="R99" s="11">
        <f t="shared" si="28"/>
        <v>0</v>
      </c>
    </row>
    <row r="100" spans="1:18" x14ac:dyDescent="0.25">
      <c r="A100" s="9">
        <f>IF('New Lease Yearly'!$H$4="Monthly",DATE(YEAR('Yearly Journal entry'!A99),MONTH('Yearly Journal entry'!A99)+1,DAY('Yearly Journal entry'!A99)),IF('New Lease Yearly'!$H$4="Quarterly",DATE(YEAR('Yearly Journal entry'!A99),MONTH('Yearly Journal entry'!A99)+3,DAY('Yearly Journal entry'!A99)),DATE(YEAR('Yearly Journal entry'!A99)+1,MONTH('Yearly Journal entry'!A99),DAY('Yearly Journal entry'!A99))))</f>
        <v>78164</v>
      </c>
      <c r="B100" s="9">
        <f t="shared" si="27"/>
        <v>78164</v>
      </c>
      <c r="C100" s="9">
        <f t="shared" si="29"/>
        <v>78194</v>
      </c>
      <c r="D100" s="3">
        <f t="shared" si="30"/>
        <v>31</v>
      </c>
      <c r="E100" s="4">
        <f>'New Lease Yearly'!K110</f>
        <v>0</v>
      </c>
      <c r="F100" s="3">
        <f t="shared" si="31"/>
        <v>0</v>
      </c>
      <c r="G100" s="11">
        <f t="shared" si="44"/>
        <v>0</v>
      </c>
      <c r="H100" s="11">
        <f t="shared" si="44"/>
        <v>0</v>
      </c>
      <c r="I100" s="11">
        <f t="shared" si="44"/>
        <v>0</v>
      </c>
      <c r="J100" s="11">
        <f t="shared" si="44"/>
        <v>0</v>
      </c>
      <c r="K100" s="11">
        <f t="shared" si="44"/>
        <v>0</v>
      </c>
      <c r="L100" s="11">
        <f t="shared" si="44"/>
        <v>0</v>
      </c>
      <c r="M100" s="11">
        <f t="shared" si="44"/>
        <v>0</v>
      </c>
      <c r="N100" s="11">
        <f t="shared" si="44"/>
        <v>0</v>
      </c>
      <c r="O100" s="11">
        <f t="shared" si="45"/>
        <v>0</v>
      </c>
      <c r="P100" s="11">
        <f t="shared" si="45"/>
        <v>0</v>
      </c>
      <c r="Q100" s="11">
        <f t="shared" si="45"/>
        <v>0</v>
      </c>
      <c r="R100" s="11">
        <f t="shared" si="28"/>
        <v>0</v>
      </c>
    </row>
    <row r="101" spans="1:18" x14ac:dyDescent="0.25">
      <c r="A101" s="9">
        <f>IF('New Lease Yearly'!$H$4="Monthly",DATE(YEAR('Yearly Journal entry'!A100),MONTH('Yearly Journal entry'!A100)+1,DAY('Yearly Journal entry'!A100)),IF('New Lease Yearly'!$H$4="Quarterly",DATE(YEAR('Yearly Journal entry'!A100),MONTH('Yearly Journal entry'!A100)+3,DAY('Yearly Journal entry'!A100)),DATE(YEAR('Yearly Journal entry'!A100)+1,MONTH('Yearly Journal entry'!A100),DAY('Yearly Journal entry'!A100))))</f>
        <v>78529</v>
      </c>
      <c r="B101" s="9">
        <f t="shared" si="27"/>
        <v>78529</v>
      </c>
      <c r="C101" s="9">
        <f t="shared" si="29"/>
        <v>78559</v>
      </c>
      <c r="D101" s="3">
        <f t="shared" si="30"/>
        <v>31</v>
      </c>
      <c r="E101" s="4">
        <f>'New Lease Yearly'!K111</f>
        <v>0</v>
      </c>
      <c r="F101" s="3">
        <f t="shared" si="31"/>
        <v>0</v>
      </c>
      <c r="G101" s="11">
        <f t="shared" si="44"/>
        <v>0</v>
      </c>
      <c r="H101" s="11">
        <f t="shared" si="44"/>
        <v>0</v>
      </c>
      <c r="I101" s="11">
        <f t="shared" si="44"/>
        <v>0</v>
      </c>
      <c r="J101" s="11">
        <f t="shared" si="44"/>
        <v>0</v>
      </c>
      <c r="K101" s="11">
        <f t="shared" si="44"/>
        <v>0</v>
      </c>
      <c r="L101" s="11">
        <f t="shared" si="44"/>
        <v>0</v>
      </c>
      <c r="M101" s="11">
        <f t="shared" si="44"/>
        <v>0</v>
      </c>
      <c r="N101" s="11">
        <f t="shared" si="44"/>
        <v>0</v>
      </c>
      <c r="O101" s="11">
        <f t="shared" si="45"/>
        <v>0</v>
      </c>
      <c r="P101" s="11">
        <f t="shared" si="45"/>
        <v>0</v>
      </c>
      <c r="Q101" s="11">
        <f t="shared" si="45"/>
        <v>0</v>
      </c>
      <c r="R101" s="11">
        <f t="shared" si="28"/>
        <v>0</v>
      </c>
    </row>
    <row r="102" spans="1:18" x14ac:dyDescent="0.25">
      <c r="A102" s="9">
        <f>IF('New Lease Yearly'!$H$4="Monthly",DATE(YEAR('Yearly Journal entry'!A101),MONTH('Yearly Journal entry'!A101)+1,DAY('Yearly Journal entry'!A101)),IF('New Lease Yearly'!$H$4="Quarterly",DATE(YEAR('Yearly Journal entry'!A101),MONTH('Yearly Journal entry'!A101)+3,DAY('Yearly Journal entry'!A101)),DATE(YEAR('Yearly Journal entry'!A101)+1,MONTH('Yearly Journal entry'!A101),DAY('Yearly Journal entry'!A101))))</f>
        <v>78894</v>
      </c>
      <c r="B102" s="9">
        <f t="shared" si="27"/>
        <v>78894</v>
      </c>
      <c r="C102" s="9">
        <f t="shared" si="29"/>
        <v>78924</v>
      </c>
      <c r="D102" s="3">
        <f t="shared" si="30"/>
        <v>31</v>
      </c>
      <c r="E102" s="4">
        <f>'New Lease Yearly'!K112</f>
        <v>0</v>
      </c>
      <c r="F102" s="3">
        <f t="shared" si="31"/>
        <v>0</v>
      </c>
      <c r="G102" s="11">
        <f t="shared" si="44"/>
        <v>0</v>
      </c>
      <c r="H102" s="11">
        <f t="shared" si="44"/>
        <v>0</v>
      </c>
      <c r="I102" s="11">
        <f t="shared" si="44"/>
        <v>0</v>
      </c>
      <c r="J102" s="11">
        <f t="shared" si="44"/>
        <v>0</v>
      </c>
      <c r="K102" s="11">
        <f t="shared" si="44"/>
        <v>0</v>
      </c>
      <c r="L102" s="11">
        <f t="shared" si="44"/>
        <v>0</v>
      </c>
      <c r="M102" s="11">
        <f t="shared" si="44"/>
        <v>0</v>
      </c>
      <c r="N102" s="11">
        <f t="shared" si="44"/>
        <v>0</v>
      </c>
      <c r="O102" s="11">
        <f t="shared" si="45"/>
        <v>0</v>
      </c>
      <c r="P102" s="11">
        <f t="shared" si="45"/>
        <v>0</v>
      </c>
      <c r="Q102" s="11">
        <f t="shared" si="45"/>
        <v>0</v>
      </c>
      <c r="R102" s="11">
        <f t="shared" si="28"/>
        <v>0</v>
      </c>
    </row>
    <row r="103" spans="1:18" x14ac:dyDescent="0.25">
      <c r="A103" s="9">
        <f>IF('New Lease Yearly'!$H$4="Monthly",DATE(YEAR('Yearly Journal entry'!A102),MONTH('Yearly Journal entry'!A102)+1,DAY('Yearly Journal entry'!A102)),IF('New Lease Yearly'!$H$4="Quarterly",DATE(YEAR('Yearly Journal entry'!A102),MONTH('Yearly Journal entry'!A102)+3,DAY('Yearly Journal entry'!A102)),DATE(YEAR('Yearly Journal entry'!A102)+1,MONTH('Yearly Journal entry'!A102),DAY('Yearly Journal entry'!A102))))</f>
        <v>79260</v>
      </c>
      <c r="B103" s="9">
        <f t="shared" si="27"/>
        <v>79260</v>
      </c>
      <c r="C103" s="9">
        <f t="shared" si="29"/>
        <v>79290</v>
      </c>
      <c r="D103" s="3">
        <f t="shared" si="30"/>
        <v>31</v>
      </c>
      <c r="E103" s="4">
        <f>'New Lease Yearly'!K113</f>
        <v>0</v>
      </c>
      <c r="F103" s="3">
        <f t="shared" si="31"/>
        <v>0</v>
      </c>
      <c r="G103" s="11">
        <f t="shared" si="44"/>
        <v>0</v>
      </c>
      <c r="H103" s="11">
        <f t="shared" si="44"/>
        <v>0</v>
      </c>
      <c r="I103" s="11">
        <f t="shared" si="44"/>
        <v>0</v>
      </c>
      <c r="J103" s="11">
        <f t="shared" si="44"/>
        <v>0</v>
      </c>
      <c r="K103" s="11">
        <f t="shared" si="44"/>
        <v>0</v>
      </c>
      <c r="L103" s="11">
        <f t="shared" si="44"/>
        <v>0</v>
      </c>
      <c r="M103" s="11">
        <f t="shared" si="44"/>
        <v>0</v>
      </c>
      <c r="N103" s="11">
        <f t="shared" si="44"/>
        <v>0</v>
      </c>
      <c r="O103" s="11">
        <f t="shared" si="45"/>
        <v>0</v>
      </c>
      <c r="P103" s="11">
        <f t="shared" si="45"/>
        <v>0</v>
      </c>
      <c r="Q103" s="11">
        <f t="shared" si="45"/>
        <v>0</v>
      </c>
      <c r="R103" s="11">
        <f t="shared" si="28"/>
        <v>0</v>
      </c>
    </row>
    <row r="104" spans="1:18" x14ac:dyDescent="0.25">
      <c r="A104" s="9">
        <f>IF('New Lease Yearly'!$H$4="Monthly",DATE(YEAR('Yearly Journal entry'!A103),MONTH('Yearly Journal entry'!A103)+1,DAY('Yearly Journal entry'!A103)),IF('New Lease Yearly'!$H$4="Quarterly",DATE(YEAR('Yearly Journal entry'!A103),MONTH('Yearly Journal entry'!A103)+3,DAY('Yearly Journal entry'!A103)),DATE(YEAR('Yearly Journal entry'!A103)+1,MONTH('Yearly Journal entry'!A103),DAY('Yearly Journal entry'!A103))))</f>
        <v>79625</v>
      </c>
      <c r="B104" s="9">
        <f t="shared" si="27"/>
        <v>79625</v>
      </c>
      <c r="C104" s="9">
        <f t="shared" si="29"/>
        <v>79655</v>
      </c>
      <c r="D104" s="3">
        <f t="shared" si="30"/>
        <v>31</v>
      </c>
      <c r="E104" s="4">
        <f>'New Lease Yearly'!K114</f>
        <v>0</v>
      </c>
      <c r="F104" s="3">
        <f t="shared" si="31"/>
        <v>0</v>
      </c>
      <c r="G104" s="11">
        <f t="shared" si="44"/>
        <v>0</v>
      </c>
      <c r="H104" s="11">
        <f t="shared" si="44"/>
        <v>0</v>
      </c>
      <c r="I104" s="11">
        <f t="shared" si="44"/>
        <v>0</v>
      </c>
      <c r="J104" s="11">
        <f t="shared" si="44"/>
        <v>0</v>
      </c>
      <c r="K104" s="11">
        <f t="shared" si="44"/>
        <v>0</v>
      </c>
      <c r="L104" s="11">
        <f t="shared" si="44"/>
        <v>0</v>
      </c>
      <c r="M104" s="11">
        <f t="shared" si="44"/>
        <v>0</v>
      </c>
      <c r="N104" s="11">
        <f t="shared" si="44"/>
        <v>0</v>
      </c>
      <c r="O104" s="11">
        <f t="shared" si="45"/>
        <v>0</v>
      </c>
      <c r="P104" s="11">
        <f t="shared" si="45"/>
        <v>0</v>
      </c>
      <c r="Q104" s="11">
        <f t="shared" si="45"/>
        <v>0</v>
      </c>
      <c r="R104" s="11">
        <f t="shared" si="28"/>
        <v>0</v>
      </c>
    </row>
    <row r="105" spans="1:18" x14ac:dyDescent="0.25">
      <c r="A105" s="9">
        <f>IF('New Lease Yearly'!$H$4="Monthly",DATE(YEAR('Yearly Journal entry'!A104),MONTH('Yearly Journal entry'!A104)+1,DAY('Yearly Journal entry'!A104)),IF('New Lease Yearly'!$H$4="Quarterly",DATE(YEAR('Yearly Journal entry'!A104),MONTH('Yearly Journal entry'!A104)+3,DAY('Yearly Journal entry'!A104)),DATE(YEAR('Yearly Journal entry'!A104)+1,MONTH('Yearly Journal entry'!A104),DAY('Yearly Journal entry'!A104))))</f>
        <v>79990</v>
      </c>
      <c r="B105" s="9">
        <f t="shared" si="27"/>
        <v>79990</v>
      </c>
      <c r="C105" s="9">
        <f t="shared" si="29"/>
        <v>80020</v>
      </c>
      <c r="D105" s="3">
        <f t="shared" si="30"/>
        <v>31</v>
      </c>
      <c r="E105" s="4">
        <f>'New Lease Yearly'!K115</f>
        <v>0</v>
      </c>
      <c r="F105" s="3">
        <f t="shared" si="31"/>
        <v>0</v>
      </c>
      <c r="G105" s="11">
        <f t="shared" si="44"/>
        <v>0</v>
      </c>
      <c r="H105" s="11">
        <f t="shared" si="44"/>
        <v>0</v>
      </c>
      <c r="I105" s="11">
        <f t="shared" si="44"/>
        <v>0</v>
      </c>
      <c r="J105" s="11">
        <f t="shared" si="44"/>
        <v>0</v>
      </c>
      <c r="K105" s="11">
        <f t="shared" si="44"/>
        <v>0</v>
      </c>
      <c r="L105" s="11">
        <f t="shared" si="44"/>
        <v>0</v>
      </c>
      <c r="M105" s="11">
        <f t="shared" si="44"/>
        <v>0</v>
      </c>
      <c r="N105" s="11">
        <f t="shared" si="44"/>
        <v>0</v>
      </c>
      <c r="O105" s="11">
        <f t="shared" si="45"/>
        <v>0</v>
      </c>
      <c r="P105" s="11">
        <f t="shared" si="45"/>
        <v>0</v>
      </c>
      <c r="Q105" s="11">
        <f t="shared" si="45"/>
        <v>0</v>
      </c>
      <c r="R105" s="11">
        <f t="shared" si="28"/>
        <v>0</v>
      </c>
    </row>
    <row r="106" spans="1:18" x14ac:dyDescent="0.25">
      <c r="A106" s="9">
        <f>IF('New Lease Yearly'!$H$4="Monthly",DATE(YEAR('Yearly Journal entry'!A105),MONTH('Yearly Journal entry'!A105)+1,DAY('Yearly Journal entry'!A105)),IF('New Lease Yearly'!$H$4="Quarterly",DATE(YEAR('Yearly Journal entry'!A105),MONTH('Yearly Journal entry'!A105)+3,DAY('Yearly Journal entry'!A105)),DATE(YEAR('Yearly Journal entry'!A105)+1,MONTH('Yearly Journal entry'!A105),DAY('Yearly Journal entry'!A105))))</f>
        <v>80355</v>
      </c>
      <c r="B106" s="9">
        <f t="shared" si="27"/>
        <v>80355</v>
      </c>
      <c r="C106" s="9">
        <f t="shared" si="29"/>
        <v>80385</v>
      </c>
      <c r="D106" s="3">
        <f t="shared" si="30"/>
        <v>31</v>
      </c>
      <c r="E106" s="4">
        <f>'New Lease Yearly'!K116</f>
        <v>0</v>
      </c>
      <c r="F106" s="3">
        <f t="shared" si="31"/>
        <v>0</v>
      </c>
      <c r="G106" s="11">
        <f t="shared" si="44"/>
        <v>0</v>
      </c>
      <c r="H106" s="11">
        <f t="shared" si="44"/>
        <v>0</v>
      </c>
      <c r="I106" s="11">
        <f t="shared" si="44"/>
        <v>0</v>
      </c>
      <c r="J106" s="11">
        <f t="shared" si="44"/>
        <v>0</v>
      </c>
      <c r="K106" s="11">
        <f t="shared" si="44"/>
        <v>0</v>
      </c>
      <c r="L106" s="11">
        <f t="shared" si="44"/>
        <v>0</v>
      </c>
      <c r="M106" s="11">
        <f t="shared" si="44"/>
        <v>0</v>
      </c>
      <c r="N106" s="11">
        <f t="shared" si="44"/>
        <v>0</v>
      </c>
      <c r="O106" s="11">
        <f t="shared" si="45"/>
        <v>0</v>
      </c>
      <c r="P106" s="11">
        <f t="shared" si="45"/>
        <v>0</v>
      </c>
      <c r="Q106" s="11">
        <f t="shared" si="45"/>
        <v>0</v>
      </c>
      <c r="R106" s="11">
        <f t="shared" si="28"/>
        <v>0</v>
      </c>
    </row>
    <row r="107" spans="1:18" x14ac:dyDescent="0.25">
      <c r="A107" s="9">
        <f>IF('New Lease Yearly'!$H$4="Monthly",DATE(YEAR('Yearly Journal entry'!A106),MONTH('Yearly Journal entry'!A106)+1,DAY('Yearly Journal entry'!A106)),IF('New Lease Yearly'!$H$4="Quarterly",DATE(YEAR('Yearly Journal entry'!A106),MONTH('Yearly Journal entry'!A106)+3,DAY('Yearly Journal entry'!A106)),DATE(YEAR('Yearly Journal entry'!A106)+1,MONTH('Yearly Journal entry'!A106),DAY('Yearly Journal entry'!A106))))</f>
        <v>80721</v>
      </c>
      <c r="B107" s="9">
        <f t="shared" si="27"/>
        <v>80721</v>
      </c>
      <c r="C107" s="9">
        <f t="shared" si="29"/>
        <v>80751</v>
      </c>
      <c r="D107" s="3">
        <f t="shared" si="30"/>
        <v>31</v>
      </c>
      <c r="E107" s="4">
        <f>'New Lease Yearly'!K117</f>
        <v>0</v>
      </c>
      <c r="F107" s="3">
        <f t="shared" si="31"/>
        <v>0</v>
      </c>
      <c r="G107" s="11">
        <f t="shared" si="44"/>
        <v>0</v>
      </c>
      <c r="H107" s="11">
        <f t="shared" si="44"/>
        <v>0</v>
      </c>
      <c r="I107" s="11">
        <f t="shared" si="44"/>
        <v>0</v>
      </c>
      <c r="J107" s="11">
        <f t="shared" si="44"/>
        <v>0</v>
      </c>
      <c r="K107" s="11">
        <f t="shared" si="44"/>
        <v>0</v>
      </c>
      <c r="L107" s="11">
        <f t="shared" si="44"/>
        <v>0</v>
      </c>
      <c r="M107" s="11">
        <f t="shared" si="44"/>
        <v>0</v>
      </c>
      <c r="N107" s="11">
        <f t="shared" si="44"/>
        <v>0</v>
      </c>
      <c r="O107" s="11">
        <f t="shared" si="45"/>
        <v>0</v>
      </c>
      <c r="P107" s="11">
        <f t="shared" si="45"/>
        <v>0</v>
      </c>
      <c r="Q107" s="11">
        <f t="shared" si="45"/>
        <v>0</v>
      </c>
      <c r="R107" s="11">
        <f t="shared" si="28"/>
        <v>0</v>
      </c>
    </row>
    <row r="108" spans="1:18" x14ac:dyDescent="0.25">
      <c r="A108" s="9">
        <f>IF('New Lease Yearly'!$H$4="Monthly",DATE(YEAR('Yearly Journal entry'!A107),MONTH('Yearly Journal entry'!A107)+1,DAY('Yearly Journal entry'!A107)),IF('New Lease Yearly'!$H$4="Quarterly",DATE(YEAR('Yearly Journal entry'!A107),MONTH('Yearly Journal entry'!A107)+3,DAY('Yearly Journal entry'!A107)),DATE(YEAR('Yearly Journal entry'!A107)+1,MONTH('Yearly Journal entry'!A107),DAY('Yearly Journal entry'!A107))))</f>
        <v>81086</v>
      </c>
      <c r="B108" s="9">
        <f t="shared" si="27"/>
        <v>81086</v>
      </c>
      <c r="C108" s="9">
        <f t="shared" si="29"/>
        <v>81116</v>
      </c>
      <c r="D108" s="3">
        <f t="shared" si="30"/>
        <v>31</v>
      </c>
      <c r="E108" s="4">
        <f>'New Lease Yearly'!K118</f>
        <v>0</v>
      </c>
      <c r="F108" s="3">
        <f t="shared" si="31"/>
        <v>0</v>
      </c>
      <c r="G108" s="11">
        <f t="shared" si="44"/>
        <v>0</v>
      </c>
      <c r="H108" s="11">
        <f t="shared" si="44"/>
        <v>0</v>
      </c>
      <c r="I108" s="11">
        <f t="shared" si="44"/>
        <v>0</v>
      </c>
      <c r="J108" s="11">
        <f t="shared" si="44"/>
        <v>0</v>
      </c>
      <c r="K108" s="11">
        <f t="shared" si="44"/>
        <v>0</v>
      </c>
      <c r="L108" s="11">
        <f t="shared" si="44"/>
        <v>0</v>
      </c>
      <c r="M108" s="11">
        <f t="shared" si="44"/>
        <v>0</v>
      </c>
      <c r="N108" s="11">
        <f t="shared" si="44"/>
        <v>0</v>
      </c>
      <c r="O108" s="11">
        <f t="shared" si="45"/>
        <v>0</v>
      </c>
      <c r="P108" s="11">
        <f t="shared" si="45"/>
        <v>0</v>
      </c>
      <c r="Q108" s="11">
        <f t="shared" si="45"/>
        <v>0</v>
      </c>
      <c r="R108" s="11">
        <f t="shared" si="28"/>
        <v>0</v>
      </c>
    </row>
    <row r="109" spans="1:18" x14ac:dyDescent="0.25">
      <c r="A109" s="9">
        <f>IF('New Lease Yearly'!$H$4="Monthly",DATE(YEAR('Yearly Journal entry'!A108),MONTH('Yearly Journal entry'!A108)+1,DAY('Yearly Journal entry'!A108)),IF('New Lease Yearly'!$H$4="Quarterly",DATE(YEAR('Yearly Journal entry'!A108),MONTH('Yearly Journal entry'!A108)+3,DAY('Yearly Journal entry'!A108)),DATE(YEAR('Yearly Journal entry'!A108)+1,MONTH('Yearly Journal entry'!A108),DAY('Yearly Journal entry'!A108))))</f>
        <v>81451</v>
      </c>
      <c r="B109" s="9">
        <f t="shared" si="27"/>
        <v>81451</v>
      </c>
      <c r="C109" s="9">
        <f t="shared" si="29"/>
        <v>81481</v>
      </c>
      <c r="D109" s="3">
        <f t="shared" si="30"/>
        <v>31</v>
      </c>
      <c r="E109" s="4">
        <f>'New Lease Yearly'!K119</f>
        <v>0</v>
      </c>
      <c r="F109" s="3">
        <f t="shared" si="31"/>
        <v>0</v>
      </c>
      <c r="G109" s="11">
        <f t="shared" si="44"/>
        <v>0</v>
      </c>
      <c r="H109" s="11">
        <f t="shared" si="44"/>
        <v>0</v>
      </c>
      <c r="I109" s="11">
        <f t="shared" si="44"/>
        <v>0</v>
      </c>
      <c r="J109" s="11">
        <f t="shared" si="44"/>
        <v>0</v>
      </c>
      <c r="K109" s="11">
        <f t="shared" si="44"/>
        <v>0</v>
      </c>
      <c r="L109" s="11">
        <f t="shared" si="44"/>
        <v>0</v>
      </c>
      <c r="M109" s="11">
        <f t="shared" si="44"/>
        <v>0</v>
      </c>
      <c r="N109" s="11">
        <f t="shared" si="44"/>
        <v>0</v>
      </c>
      <c r="O109" s="11">
        <f t="shared" si="45"/>
        <v>0</v>
      </c>
      <c r="P109" s="11">
        <f t="shared" si="45"/>
        <v>0</v>
      </c>
      <c r="Q109" s="11">
        <f t="shared" si="45"/>
        <v>0</v>
      </c>
      <c r="R109" s="11">
        <f t="shared" si="28"/>
        <v>0</v>
      </c>
    </row>
    <row r="110" spans="1:18" x14ac:dyDescent="0.25">
      <c r="A110" s="9">
        <f>IF('New Lease Yearly'!$H$4="Monthly",DATE(YEAR('Yearly Journal entry'!A109),MONTH('Yearly Journal entry'!A109)+1,DAY('Yearly Journal entry'!A109)),IF('New Lease Yearly'!$H$4="Quarterly",DATE(YEAR('Yearly Journal entry'!A109),MONTH('Yearly Journal entry'!A109)+3,DAY('Yearly Journal entry'!A109)),DATE(YEAR('Yearly Journal entry'!A109)+1,MONTH('Yearly Journal entry'!A109),DAY('Yearly Journal entry'!A109))))</f>
        <v>81816</v>
      </c>
      <c r="B110" s="9">
        <f t="shared" si="27"/>
        <v>81816</v>
      </c>
      <c r="C110" s="9">
        <f t="shared" si="29"/>
        <v>81846</v>
      </c>
      <c r="D110" s="3">
        <f t="shared" si="30"/>
        <v>31</v>
      </c>
      <c r="E110" s="4">
        <f>'New Lease Yearly'!K120</f>
        <v>0</v>
      </c>
      <c r="F110" s="3">
        <f t="shared" si="31"/>
        <v>0</v>
      </c>
      <c r="G110" s="11">
        <f t="shared" si="44"/>
        <v>0</v>
      </c>
      <c r="H110" s="11">
        <f t="shared" si="44"/>
        <v>0</v>
      </c>
      <c r="I110" s="11">
        <f t="shared" si="44"/>
        <v>0</v>
      </c>
      <c r="J110" s="11">
        <f t="shared" si="44"/>
        <v>0</v>
      </c>
      <c r="K110" s="11">
        <f t="shared" si="44"/>
        <v>0</v>
      </c>
      <c r="L110" s="11">
        <f t="shared" si="44"/>
        <v>0</v>
      </c>
      <c r="M110" s="11">
        <f t="shared" si="44"/>
        <v>0</v>
      </c>
      <c r="N110" s="11">
        <f t="shared" si="44"/>
        <v>0</v>
      </c>
      <c r="O110" s="11">
        <f t="shared" si="45"/>
        <v>0</v>
      </c>
      <c r="P110" s="11">
        <f t="shared" si="45"/>
        <v>0</v>
      </c>
      <c r="Q110" s="11">
        <f t="shared" si="45"/>
        <v>0</v>
      </c>
      <c r="R110" s="11">
        <f t="shared" si="28"/>
        <v>0</v>
      </c>
    </row>
    <row r="111" spans="1:18" x14ac:dyDescent="0.25">
      <c r="A111" s="9">
        <f>IF('New Lease Yearly'!$H$4="Monthly",DATE(YEAR('Yearly Journal entry'!A110),MONTH('Yearly Journal entry'!A110)+1,DAY('Yearly Journal entry'!A110)),IF('New Lease Yearly'!$H$4="Quarterly",DATE(YEAR('Yearly Journal entry'!A110),MONTH('Yearly Journal entry'!A110)+3,DAY('Yearly Journal entry'!A110)),DATE(YEAR('Yearly Journal entry'!A110)+1,MONTH('Yearly Journal entry'!A110),DAY('Yearly Journal entry'!A110))))</f>
        <v>82182</v>
      </c>
      <c r="B111" s="9">
        <f t="shared" si="27"/>
        <v>82182</v>
      </c>
      <c r="C111" s="9">
        <f t="shared" si="29"/>
        <v>82212</v>
      </c>
      <c r="D111" s="3">
        <f t="shared" si="30"/>
        <v>31</v>
      </c>
      <c r="E111" s="4">
        <f>'New Lease Yearly'!K121</f>
        <v>0</v>
      </c>
      <c r="F111" s="3">
        <f t="shared" si="31"/>
        <v>0</v>
      </c>
      <c r="G111" s="11">
        <f t="shared" si="44"/>
        <v>0</v>
      </c>
      <c r="H111" s="11">
        <f t="shared" si="44"/>
        <v>0</v>
      </c>
      <c r="I111" s="11">
        <f t="shared" si="44"/>
        <v>0</v>
      </c>
      <c r="J111" s="11">
        <f t="shared" si="44"/>
        <v>0</v>
      </c>
      <c r="K111" s="11">
        <f t="shared" si="44"/>
        <v>0</v>
      </c>
      <c r="L111" s="11">
        <f t="shared" si="44"/>
        <v>0</v>
      </c>
      <c r="M111" s="11">
        <f t="shared" si="44"/>
        <v>0</v>
      </c>
      <c r="N111" s="11">
        <f t="shared" si="44"/>
        <v>0</v>
      </c>
      <c r="O111" s="11">
        <f t="shared" si="45"/>
        <v>0</v>
      </c>
      <c r="P111" s="11">
        <f t="shared" si="45"/>
        <v>0</v>
      </c>
      <c r="Q111" s="11">
        <f t="shared" si="45"/>
        <v>0</v>
      </c>
      <c r="R111" s="11">
        <f t="shared" si="28"/>
        <v>0</v>
      </c>
    </row>
    <row r="112" spans="1:18" x14ac:dyDescent="0.25">
      <c r="A112" s="9">
        <f>IF('New Lease Yearly'!$H$4="Monthly",DATE(YEAR('Yearly Journal entry'!A111),MONTH('Yearly Journal entry'!A111)+1,DAY('Yearly Journal entry'!A111)),IF('New Lease Yearly'!$H$4="Quarterly",DATE(YEAR('Yearly Journal entry'!A111),MONTH('Yearly Journal entry'!A111)+3,DAY('Yearly Journal entry'!A111)),DATE(YEAR('Yearly Journal entry'!A111)+1,MONTH('Yearly Journal entry'!A111),DAY('Yearly Journal entry'!A111))))</f>
        <v>82547</v>
      </c>
      <c r="B112" s="9">
        <f t="shared" si="27"/>
        <v>82547</v>
      </c>
      <c r="C112" s="9">
        <f t="shared" si="29"/>
        <v>82577</v>
      </c>
      <c r="D112" s="3">
        <f t="shared" si="30"/>
        <v>31</v>
      </c>
      <c r="E112" s="4">
        <f>'New Lease Yearly'!K122</f>
        <v>0</v>
      </c>
      <c r="F112" s="3">
        <f t="shared" si="31"/>
        <v>0</v>
      </c>
      <c r="G112" s="11">
        <f t="shared" si="44"/>
        <v>0</v>
      </c>
      <c r="H112" s="11">
        <f t="shared" si="44"/>
        <v>0</v>
      </c>
      <c r="I112" s="11">
        <f t="shared" si="44"/>
        <v>0</v>
      </c>
      <c r="J112" s="11">
        <f t="shared" si="44"/>
        <v>0</v>
      </c>
      <c r="K112" s="11">
        <f t="shared" si="44"/>
        <v>0</v>
      </c>
      <c r="L112" s="11">
        <f t="shared" si="44"/>
        <v>0</v>
      </c>
      <c r="M112" s="11">
        <f t="shared" si="44"/>
        <v>0</v>
      </c>
      <c r="N112" s="11">
        <f t="shared" si="44"/>
        <v>0</v>
      </c>
      <c r="O112" s="11">
        <f t="shared" si="45"/>
        <v>0</v>
      </c>
      <c r="P112" s="11">
        <f t="shared" si="45"/>
        <v>0</v>
      </c>
      <c r="Q112" s="11">
        <f t="shared" si="45"/>
        <v>0</v>
      </c>
      <c r="R112" s="11">
        <f t="shared" si="28"/>
        <v>0</v>
      </c>
    </row>
    <row r="113" spans="1:18" x14ac:dyDescent="0.25">
      <c r="A113" s="9">
        <f>IF('New Lease Yearly'!$H$4="Monthly",DATE(YEAR('Yearly Journal entry'!A112),MONTH('Yearly Journal entry'!A112)+1,DAY('Yearly Journal entry'!A112)),IF('New Lease Yearly'!$H$4="Quarterly",DATE(YEAR('Yearly Journal entry'!A112),MONTH('Yearly Journal entry'!A112)+3,DAY('Yearly Journal entry'!A112)),DATE(YEAR('Yearly Journal entry'!A112)+1,MONTH('Yearly Journal entry'!A112),DAY('Yearly Journal entry'!A112))))</f>
        <v>82912</v>
      </c>
      <c r="B113" s="9">
        <f t="shared" si="27"/>
        <v>82912</v>
      </c>
      <c r="C113" s="9">
        <f t="shared" si="29"/>
        <v>82942</v>
      </c>
      <c r="D113" s="3">
        <f t="shared" si="30"/>
        <v>31</v>
      </c>
      <c r="E113" s="4">
        <f>'New Lease Yearly'!K123</f>
        <v>0</v>
      </c>
      <c r="F113" s="3">
        <f t="shared" si="31"/>
        <v>0</v>
      </c>
      <c r="G113" s="11">
        <f t="shared" si="44"/>
        <v>0</v>
      </c>
      <c r="H113" s="11">
        <f t="shared" si="44"/>
        <v>0</v>
      </c>
      <c r="I113" s="11">
        <f t="shared" si="44"/>
        <v>0</v>
      </c>
      <c r="J113" s="11">
        <f t="shared" si="44"/>
        <v>0</v>
      </c>
      <c r="K113" s="11">
        <f t="shared" si="44"/>
        <v>0</v>
      </c>
      <c r="L113" s="11">
        <f t="shared" si="44"/>
        <v>0</v>
      </c>
      <c r="M113" s="11">
        <f t="shared" si="44"/>
        <v>0</v>
      </c>
      <c r="N113" s="11">
        <f t="shared" si="44"/>
        <v>0</v>
      </c>
      <c r="O113" s="11">
        <f t="shared" si="45"/>
        <v>0</v>
      </c>
      <c r="P113" s="11">
        <f t="shared" si="45"/>
        <v>0</v>
      </c>
      <c r="Q113" s="11">
        <f t="shared" si="45"/>
        <v>0</v>
      </c>
      <c r="R113" s="11">
        <f t="shared" si="28"/>
        <v>0</v>
      </c>
    </row>
    <row r="114" spans="1:18" x14ac:dyDescent="0.25">
      <c r="A114" s="9">
        <f>IF('New Lease Yearly'!$H$4="Monthly",DATE(YEAR('Yearly Journal entry'!A113),MONTH('Yearly Journal entry'!A113)+1,DAY('Yearly Journal entry'!A113)),IF('New Lease Yearly'!$H$4="Quarterly",DATE(YEAR('Yearly Journal entry'!A113),MONTH('Yearly Journal entry'!A113)+3,DAY('Yearly Journal entry'!A113)),DATE(YEAR('Yearly Journal entry'!A113)+1,MONTH('Yearly Journal entry'!A113),DAY('Yearly Journal entry'!A113))))</f>
        <v>83277</v>
      </c>
      <c r="B114" s="9">
        <f t="shared" si="27"/>
        <v>83277</v>
      </c>
      <c r="C114" s="9">
        <f t="shared" si="29"/>
        <v>83307</v>
      </c>
      <c r="D114" s="3">
        <f t="shared" si="30"/>
        <v>31</v>
      </c>
      <c r="E114" s="4">
        <f>'New Lease Yearly'!K124</f>
        <v>0</v>
      </c>
      <c r="F114" s="3">
        <f t="shared" si="31"/>
        <v>0</v>
      </c>
      <c r="G114" s="11">
        <f t="shared" si="44"/>
        <v>0</v>
      </c>
      <c r="H114" s="11">
        <f t="shared" si="44"/>
        <v>0</v>
      </c>
      <c r="I114" s="11">
        <f t="shared" si="44"/>
        <v>0</v>
      </c>
      <c r="J114" s="11">
        <f t="shared" si="44"/>
        <v>0</v>
      </c>
      <c r="K114" s="11">
        <f t="shared" si="44"/>
        <v>0</v>
      </c>
      <c r="L114" s="11">
        <f t="shared" si="44"/>
        <v>0</v>
      </c>
      <c r="M114" s="11">
        <f t="shared" si="44"/>
        <v>0</v>
      </c>
      <c r="N114" s="11">
        <f t="shared" si="44"/>
        <v>0</v>
      </c>
      <c r="O114" s="11">
        <f t="shared" si="45"/>
        <v>0</v>
      </c>
      <c r="P114" s="11">
        <f t="shared" si="45"/>
        <v>0</v>
      </c>
      <c r="Q114" s="11">
        <f t="shared" si="45"/>
        <v>0</v>
      </c>
      <c r="R114" s="11">
        <f t="shared" si="28"/>
        <v>0</v>
      </c>
    </row>
    <row r="115" spans="1:18" x14ac:dyDescent="0.25">
      <c r="A115" s="9">
        <f>IF('New Lease Yearly'!$H$4="Monthly",DATE(YEAR('Yearly Journal entry'!A114),MONTH('Yearly Journal entry'!A114)+1,DAY('Yearly Journal entry'!A114)),IF('New Lease Yearly'!$H$4="Quarterly",DATE(YEAR('Yearly Journal entry'!A114),MONTH('Yearly Journal entry'!A114)+3,DAY('Yearly Journal entry'!A114)),DATE(YEAR('Yearly Journal entry'!A114)+1,MONTH('Yearly Journal entry'!A114),DAY('Yearly Journal entry'!A114))))</f>
        <v>83643</v>
      </c>
      <c r="B115" s="9">
        <f t="shared" si="27"/>
        <v>83643</v>
      </c>
      <c r="C115" s="9">
        <f t="shared" si="29"/>
        <v>83673</v>
      </c>
      <c r="D115" s="3">
        <f t="shared" si="30"/>
        <v>31</v>
      </c>
      <c r="E115" s="4">
        <f>'New Lease Yearly'!K125</f>
        <v>0</v>
      </c>
      <c r="F115" s="3">
        <f t="shared" si="31"/>
        <v>0</v>
      </c>
      <c r="G115" s="11">
        <f t="shared" si="44"/>
        <v>0</v>
      </c>
      <c r="H115" s="11">
        <f t="shared" si="44"/>
        <v>0</v>
      </c>
      <c r="I115" s="11">
        <f t="shared" si="44"/>
        <v>0</v>
      </c>
      <c r="J115" s="11">
        <f t="shared" si="44"/>
        <v>0</v>
      </c>
      <c r="K115" s="11">
        <f t="shared" si="44"/>
        <v>0</v>
      </c>
      <c r="L115" s="11">
        <f t="shared" si="44"/>
        <v>0</v>
      </c>
      <c r="M115" s="11">
        <f t="shared" si="44"/>
        <v>0</v>
      </c>
      <c r="N115" s="11">
        <f t="shared" si="44"/>
        <v>0</v>
      </c>
      <c r="O115" s="11">
        <f t="shared" si="45"/>
        <v>0</v>
      </c>
      <c r="P115" s="11">
        <f t="shared" si="45"/>
        <v>0</v>
      </c>
      <c r="Q115" s="11">
        <f t="shared" si="45"/>
        <v>0</v>
      </c>
      <c r="R115" s="11">
        <f t="shared" si="28"/>
        <v>0</v>
      </c>
    </row>
    <row r="116" spans="1:18" x14ac:dyDescent="0.25">
      <c r="A116" s="9">
        <f>IF('New Lease Yearly'!$H$4="Monthly",DATE(YEAR('Yearly Journal entry'!A115),MONTH('Yearly Journal entry'!A115)+1,DAY('Yearly Journal entry'!A115)),IF('New Lease Yearly'!$H$4="Quarterly",DATE(YEAR('Yearly Journal entry'!A115),MONTH('Yearly Journal entry'!A115)+3,DAY('Yearly Journal entry'!A115)),DATE(YEAR('Yearly Journal entry'!A115)+1,MONTH('Yearly Journal entry'!A115),DAY('Yearly Journal entry'!A115))))</f>
        <v>84008</v>
      </c>
      <c r="B116" s="9">
        <f t="shared" si="27"/>
        <v>84008</v>
      </c>
      <c r="C116" s="9">
        <f t="shared" si="29"/>
        <v>84038</v>
      </c>
      <c r="D116" s="3">
        <f t="shared" si="30"/>
        <v>31</v>
      </c>
      <c r="E116" s="4">
        <f>'New Lease Yearly'!K126</f>
        <v>0</v>
      </c>
      <c r="F116" s="3">
        <f t="shared" si="31"/>
        <v>0</v>
      </c>
      <c r="G116" s="11">
        <f t="shared" si="44"/>
        <v>0</v>
      </c>
      <c r="H116" s="11">
        <f t="shared" si="44"/>
        <v>0</v>
      </c>
      <c r="I116" s="11">
        <f t="shared" si="44"/>
        <v>0</v>
      </c>
      <c r="J116" s="11">
        <f t="shared" si="44"/>
        <v>0</v>
      </c>
      <c r="K116" s="11">
        <f t="shared" si="44"/>
        <v>0</v>
      </c>
      <c r="L116" s="11">
        <f t="shared" si="44"/>
        <v>0</v>
      </c>
      <c r="M116" s="11">
        <f t="shared" si="44"/>
        <v>0</v>
      </c>
      <c r="N116" s="11">
        <f t="shared" si="44"/>
        <v>0</v>
      </c>
      <c r="O116" s="11">
        <f t="shared" si="45"/>
        <v>0</v>
      </c>
      <c r="P116" s="11">
        <f t="shared" si="45"/>
        <v>0</v>
      </c>
      <c r="Q116" s="11">
        <f t="shared" si="45"/>
        <v>0</v>
      </c>
      <c r="R116" s="11">
        <f t="shared" si="28"/>
        <v>0</v>
      </c>
    </row>
    <row r="117" spans="1:18" x14ac:dyDescent="0.25">
      <c r="A117" s="9">
        <f>IF('New Lease Yearly'!$H$4="Monthly",DATE(YEAR('Yearly Journal entry'!A116),MONTH('Yearly Journal entry'!A116)+1,DAY('Yearly Journal entry'!A116)),IF('New Lease Yearly'!$H$4="Quarterly",DATE(YEAR('Yearly Journal entry'!A116),MONTH('Yearly Journal entry'!A116)+3,DAY('Yearly Journal entry'!A116)),DATE(YEAR('Yearly Journal entry'!A116)+1,MONTH('Yearly Journal entry'!A116),DAY('Yearly Journal entry'!A116))))</f>
        <v>84373</v>
      </c>
      <c r="B117" s="9">
        <f t="shared" si="27"/>
        <v>84373</v>
      </c>
      <c r="C117" s="9">
        <f t="shared" si="29"/>
        <v>84403</v>
      </c>
      <c r="D117" s="3">
        <f t="shared" si="30"/>
        <v>31</v>
      </c>
      <c r="E117" s="4">
        <f>'New Lease Yearly'!K127</f>
        <v>0</v>
      </c>
      <c r="F117" s="3">
        <f t="shared" si="31"/>
        <v>0</v>
      </c>
      <c r="G117" s="11">
        <f t="shared" si="44"/>
        <v>0</v>
      </c>
      <c r="H117" s="11">
        <f t="shared" si="44"/>
        <v>0</v>
      </c>
      <c r="I117" s="11">
        <f t="shared" si="44"/>
        <v>0</v>
      </c>
      <c r="J117" s="11">
        <f t="shared" si="44"/>
        <v>0</v>
      </c>
      <c r="K117" s="11">
        <f t="shared" si="44"/>
        <v>0</v>
      </c>
      <c r="L117" s="11">
        <f t="shared" si="44"/>
        <v>0</v>
      </c>
      <c r="M117" s="11">
        <f t="shared" si="44"/>
        <v>0</v>
      </c>
      <c r="N117" s="11">
        <f t="shared" si="44"/>
        <v>0</v>
      </c>
      <c r="O117" s="11">
        <f t="shared" si="45"/>
        <v>0</v>
      </c>
      <c r="P117" s="11">
        <f t="shared" si="45"/>
        <v>0</v>
      </c>
      <c r="Q117" s="11">
        <f t="shared" si="45"/>
        <v>0</v>
      </c>
      <c r="R117" s="11">
        <f t="shared" si="28"/>
        <v>0</v>
      </c>
    </row>
    <row r="118" spans="1:18" x14ac:dyDescent="0.25">
      <c r="A118" s="9">
        <f>IF('New Lease Yearly'!$H$4="Monthly",DATE(YEAR('Yearly Journal entry'!A117),MONTH('Yearly Journal entry'!A117)+1,DAY('Yearly Journal entry'!A117)),IF('New Lease Yearly'!$H$4="Quarterly",DATE(YEAR('Yearly Journal entry'!A117),MONTH('Yearly Journal entry'!A117)+3,DAY('Yearly Journal entry'!A117)),DATE(YEAR('Yearly Journal entry'!A117)+1,MONTH('Yearly Journal entry'!A117),DAY('Yearly Journal entry'!A117))))</f>
        <v>84738</v>
      </c>
      <c r="B118" s="9">
        <f t="shared" si="27"/>
        <v>84738</v>
      </c>
      <c r="C118" s="9">
        <f t="shared" si="29"/>
        <v>84768</v>
      </c>
      <c r="D118" s="3">
        <f t="shared" si="30"/>
        <v>31</v>
      </c>
      <c r="E118" s="4">
        <f>'New Lease Yearly'!K128</f>
        <v>0</v>
      </c>
      <c r="F118" s="3">
        <f t="shared" si="31"/>
        <v>0</v>
      </c>
      <c r="G118" s="11">
        <f t="shared" si="44"/>
        <v>0</v>
      </c>
      <c r="H118" s="11">
        <f t="shared" si="44"/>
        <v>0</v>
      </c>
      <c r="I118" s="11">
        <f t="shared" si="44"/>
        <v>0</v>
      </c>
      <c r="J118" s="11">
        <f t="shared" si="44"/>
        <v>0</v>
      </c>
      <c r="K118" s="11">
        <f t="shared" si="44"/>
        <v>0</v>
      </c>
      <c r="L118" s="11">
        <f t="shared" si="44"/>
        <v>0</v>
      </c>
      <c r="M118" s="11">
        <f t="shared" si="44"/>
        <v>0</v>
      </c>
      <c r="N118" s="11">
        <f t="shared" si="44"/>
        <v>0</v>
      </c>
      <c r="O118" s="11">
        <f t="shared" si="45"/>
        <v>0</v>
      </c>
      <c r="P118" s="11">
        <f t="shared" si="45"/>
        <v>0</v>
      </c>
      <c r="Q118" s="11">
        <f t="shared" si="45"/>
        <v>0</v>
      </c>
      <c r="R118" s="11">
        <f t="shared" si="28"/>
        <v>0</v>
      </c>
    </row>
    <row r="119" spans="1:18" x14ac:dyDescent="0.25">
      <c r="A119" s="9">
        <f>IF('New Lease Yearly'!$H$4="Monthly",DATE(YEAR('Yearly Journal entry'!A118),MONTH('Yearly Journal entry'!A118)+1,DAY('Yearly Journal entry'!A118)),IF('New Lease Yearly'!$H$4="Quarterly",DATE(YEAR('Yearly Journal entry'!A118),MONTH('Yearly Journal entry'!A118)+3,DAY('Yearly Journal entry'!A118)),DATE(YEAR('Yearly Journal entry'!A118)+1,MONTH('Yearly Journal entry'!A118),DAY('Yearly Journal entry'!A118))))</f>
        <v>85104</v>
      </c>
      <c r="B119" s="9">
        <f t="shared" si="27"/>
        <v>85104</v>
      </c>
      <c r="C119" s="9">
        <f t="shared" si="29"/>
        <v>85134</v>
      </c>
      <c r="D119" s="3">
        <f t="shared" si="30"/>
        <v>31</v>
      </c>
      <c r="E119" s="4">
        <f>'New Lease Yearly'!K129</f>
        <v>0</v>
      </c>
      <c r="F119" s="3">
        <f t="shared" si="31"/>
        <v>0</v>
      </c>
      <c r="G119" s="11">
        <f t="shared" si="44"/>
        <v>0</v>
      </c>
      <c r="H119" s="11">
        <f t="shared" si="44"/>
        <v>0</v>
      </c>
      <c r="I119" s="11">
        <f t="shared" si="44"/>
        <v>0</v>
      </c>
      <c r="J119" s="11">
        <f t="shared" si="44"/>
        <v>0</v>
      </c>
      <c r="K119" s="11">
        <f t="shared" si="44"/>
        <v>0</v>
      </c>
      <c r="L119" s="11">
        <f t="shared" si="44"/>
        <v>0</v>
      </c>
      <c r="M119" s="11">
        <f t="shared" si="44"/>
        <v>0</v>
      </c>
      <c r="N119" s="11">
        <f t="shared" si="44"/>
        <v>0</v>
      </c>
      <c r="O119" s="11">
        <f t="shared" si="45"/>
        <v>0</v>
      </c>
      <c r="P119" s="11">
        <f t="shared" si="45"/>
        <v>0</v>
      </c>
      <c r="Q119" s="11">
        <f t="shared" si="45"/>
        <v>0</v>
      </c>
      <c r="R119" s="11">
        <f t="shared" si="28"/>
        <v>0</v>
      </c>
    </row>
    <row r="120" spans="1:18" x14ac:dyDescent="0.25">
      <c r="A120" s="9">
        <f>IF('New Lease Yearly'!$H$4="Monthly",DATE(YEAR('Yearly Journal entry'!A119),MONTH('Yearly Journal entry'!A119)+1,DAY('Yearly Journal entry'!A119)),IF('New Lease Yearly'!$H$4="Quarterly",DATE(YEAR('Yearly Journal entry'!A119),MONTH('Yearly Journal entry'!A119)+3,DAY('Yearly Journal entry'!A119)),DATE(YEAR('Yearly Journal entry'!A119)+1,MONTH('Yearly Journal entry'!A119),DAY('Yearly Journal entry'!A119))))</f>
        <v>85469</v>
      </c>
      <c r="B120" s="9">
        <f t="shared" si="27"/>
        <v>85469</v>
      </c>
      <c r="C120" s="9">
        <f t="shared" si="29"/>
        <v>85499</v>
      </c>
      <c r="D120" s="3">
        <f t="shared" si="30"/>
        <v>31</v>
      </c>
      <c r="E120" s="4">
        <f>'New Lease Yearly'!K130</f>
        <v>0</v>
      </c>
      <c r="F120" s="3">
        <f t="shared" si="31"/>
        <v>0</v>
      </c>
      <c r="G120" s="11">
        <f t="shared" si="44"/>
        <v>0</v>
      </c>
      <c r="H120" s="11">
        <f t="shared" si="44"/>
        <v>0</v>
      </c>
      <c r="I120" s="11">
        <f t="shared" si="44"/>
        <v>0</v>
      </c>
      <c r="J120" s="11">
        <f t="shared" si="44"/>
        <v>0</v>
      </c>
      <c r="K120" s="11">
        <f t="shared" si="44"/>
        <v>0</v>
      </c>
      <c r="L120" s="11">
        <f t="shared" si="44"/>
        <v>0</v>
      </c>
      <c r="M120" s="11">
        <f t="shared" si="44"/>
        <v>0</v>
      </c>
      <c r="N120" s="11">
        <f t="shared" si="44"/>
        <v>0</v>
      </c>
      <c r="O120" s="11">
        <f t="shared" si="45"/>
        <v>0</v>
      </c>
      <c r="P120" s="11">
        <f t="shared" si="45"/>
        <v>0</v>
      </c>
      <c r="Q120" s="11">
        <f t="shared" si="45"/>
        <v>0</v>
      </c>
      <c r="R120" s="11">
        <f t="shared" si="28"/>
        <v>0</v>
      </c>
    </row>
    <row r="121" spans="1:18" x14ac:dyDescent="0.25">
      <c r="A121" s="9">
        <f>IF('New Lease Yearly'!$H$4="Monthly",DATE(YEAR('Yearly Journal entry'!A120),MONTH('Yearly Journal entry'!A120)+1,DAY('Yearly Journal entry'!A120)),IF('New Lease Yearly'!$H$4="Quarterly",DATE(YEAR('Yearly Journal entry'!A120),MONTH('Yearly Journal entry'!A120)+3,DAY('Yearly Journal entry'!A120)),DATE(YEAR('Yearly Journal entry'!A120)+1,MONTH('Yearly Journal entry'!A120),DAY('Yearly Journal entry'!A120))))</f>
        <v>85834</v>
      </c>
      <c r="B121" s="9">
        <f t="shared" si="27"/>
        <v>85834</v>
      </c>
      <c r="C121" s="9">
        <f t="shared" si="29"/>
        <v>85864</v>
      </c>
      <c r="D121" s="3">
        <f t="shared" si="30"/>
        <v>31</v>
      </c>
      <c r="E121" s="4">
        <f>'New Lease Yearly'!K131</f>
        <v>0</v>
      </c>
      <c r="F121" s="3">
        <f t="shared" si="31"/>
        <v>0</v>
      </c>
      <c r="G121" s="11">
        <f t="shared" si="44"/>
        <v>0</v>
      </c>
      <c r="H121" s="11">
        <f t="shared" si="44"/>
        <v>0</v>
      </c>
      <c r="I121" s="11">
        <f t="shared" si="44"/>
        <v>0</v>
      </c>
      <c r="J121" s="11">
        <f t="shared" si="44"/>
        <v>0</v>
      </c>
      <c r="K121" s="11">
        <f t="shared" si="44"/>
        <v>0</v>
      </c>
      <c r="L121" s="11">
        <f t="shared" si="44"/>
        <v>0</v>
      </c>
      <c r="M121" s="11">
        <f t="shared" si="44"/>
        <v>0</v>
      </c>
      <c r="N121" s="11">
        <f t="shared" si="44"/>
        <v>0</v>
      </c>
      <c r="O121" s="11">
        <f t="shared" si="45"/>
        <v>0</v>
      </c>
      <c r="P121" s="11">
        <f t="shared" si="45"/>
        <v>0</v>
      </c>
      <c r="Q121" s="11">
        <f t="shared" si="45"/>
        <v>0</v>
      </c>
      <c r="R121" s="11">
        <f t="shared" si="28"/>
        <v>0</v>
      </c>
    </row>
    <row r="122" spans="1:18" x14ac:dyDescent="0.25">
      <c r="A122" s="9">
        <f>IF('New Lease Yearly'!$H$4="Monthly",DATE(YEAR('Yearly Journal entry'!A121),MONTH('Yearly Journal entry'!A121)+1,DAY('Yearly Journal entry'!A121)),IF('New Lease Yearly'!$H$4="Quarterly",DATE(YEAR('Yearly Journal entry'!A121),MONTH('Yearly Journal entry'!A121)+3,DAY('Yearly Journal entry'!A121)),DATE(YEAR('Yearly Journal entry'!A121)+1,MONTH('Yearly Journal entry'!A121),DAY('Yearly Journal entry'!A121))))</f>
        <v>86199</v>
      </c>
      <c r="B122" s="9">
        <f t="shared" si="27"/>
        <v>86199</v>
      </c>
      <c r="C122" s="9">
        <f t="shared" si="29"/>
        <v>86229</v>
      </c>
      <c r="D122" s="3">
        <f t="shared" si="30"/>
        <v>31</v>
      </c>
      <c r="E122" s="4">
        <f>'New Lease Yearly'!K132</f>
        <v>0</v>
      </c>
      <c r="F122" s="3">
        <f t="shared" si="31"/>
        <v>0</v>
      </c>
      <c r="G122" s="11">
        <f t="shared" si="44"/>
        <v>0</v>
      </c>
      <c r="H122" s="11">
        <f t="shared" si="44"/>
        <v>0</v>
      </c>
      <c r="I122" s="11">
        <f t="shared" si="44"/>
        <v>0</v>
      </c>
      <c r="J122" s="11">
        <f t="shared" si="44"/>
        <v>0</v>
      </c>
      <c r="K122" s="11">
        <f t="shared" si="44"/>
        <v>0</v>
      </c>
      <c r="L122" s="11">
        <f t="shared" si="44"/>
        <v>0</v>
      </c>
      <c r="M122" s="11">
        <f t="shared" si="44"/>
        <v>0</v>
      </c>
      <c r="N122" s="11">
        <f t="shared" si="44"/>
        <v>0</v>
      </c>
      <c r="O122" s="11">
        <f t="shared" si="45"/>
        <v>0</v>
      </c>
      <c r="P122" s="11">
        <f t="shared" si="45"/>
        <v>0</v>
      </c>
      <c r="Q122" s="11">
        <f t="shared" si="45"/>
        <v>0</v>
      </c>
      <c r="R122" s="11">
        <f t="shared" si="28"/>
        <v>0</v>
      </c>
    </row>
    <row r="123" spans="1:18" x14ac:dyDescent="0.25">
      <c r="A123" s="9">
        <f>IF('New Lease Yearly'!$H$4="Monthly",DATE(YEAR('Yearly Journal entry'!A122),MONTH('Yearly Journal entry'!A122)+1,DAY('Yearly Journal entry'!A122)),IF('New Lease Yearly'!$H$4="Quarterly",DATE(YEAR('Yearly Journal entry'!A122),MONTH('Yearly Journal entry'!A122)+3,DAY('Yearly Journal entry'!A122)),DATE(YEAR('Yearly Journal entry'!A122)+1,MONTH('Yearly Journal entry'!A122),DAY('Yearly Journal entry'!A122))))</f>
        <v>86565</v>
      </c>
      <c r="B123" s="9">
        <f t="shared" si="27"/>
        <v>86565</v>
      </c>
      <c r="C123" s="9">
        <f t="shared" si="29"/>
        <v>86595</v>
      </c>
      <c r="D123" s="3">
        <f t="shared" si="30"/>
        <v>31</v>
      </c>
      <c r="E123" s="4">
        <f>'New Lease Yearly'!K133</f>
        <v>0</v>
      </c>
      <c r="F123" s="3">
        <f t="shared" si="31"/>
        <v>0</v>
      </c>
      <c r="G123" s="11">
        <f t="shared" si="44"/>
        <v>0</v>
      </c>
      <c r="H123" s="11">
        <f t="shared" si="44"/>
        <v>0</v>
      </c>
      <c r="I123" s="11">
        <f t="shared" si="44"/>
        <v>0</v>
      </c>
      <c r="J123" s="11">
        <f t="shared" si="44"/>
        <v>0</v>
      </c>
      <c r="K123" s="11">
        <f t="shared" si="44"/>
        <v>0</v>
      </c>
      <c r="L123" s="11">
        <f t="shared" si="44"/>
        <v>0</v>
      </c>
      <c r="M123" s="11">
        <f t="shared" si="44"/>
        <v>0</v>
      </c>
      <c r="N123" s="11">
        <f t="shared" si="44"/>
        <v>0</v>
      </c>
      <c r="O123" s="11">
        <f t="shared" si="45"/>
        <v>0</v>
      </c>
      <c r="P123" s="11">
        <f t="shared" si="45"/>
        <v>0</v>
      </c>
      <c r="Q123" s="11">
        <f t="shared" si="45"/>
        <v>0</v>
      </c>
      <c r="R123" s="11">
        <f t="shared" si="28"/>
        <v>0</v>
      </c>
    </row>
    <row r="124" spans="1:18" x14ac:dyDescent="0.25">
      <c r="A124" s="9">
        <f>IF('New Lease Yearly'!$H$4="Monthly",DATE(YEAR('Yearly Journal entry'!A123),MONTH('Yearly Journal entry'!A123)+1,DAY('Yearly Journal entry'!A123)),IF('New Lease Yearly'!$H$4="Quarterly",DATE(YEAR('Yearly Journal entry'!A123),MONTH('Yearly Journal entry'!A123)+3,DAY('Yearly Journal entry'!A123)),DATE(YEAR('Yearly Journal entry'!A123)+1,MONTH('Yearly Journal entry'!A123),DAY('Yearly Journal entry'!A123))))</f>
        <v>86930</v>
      </c>
      <c r="B124" s="9">
        <f t="shared" si="27"/>
        <v>86930</v>
      </c>
      <c r="C124" s="9">
        <f t="shared" si="29"/>
        <v>86960</v>
      </c>
      <c r="D124" s="3">
        <f t="shared" si="30"/>
        <v>31</v>
      </c>
      <c r="E124" s="4">
        <f>'New Lease Yearly'!K134</f>
        <v>0</v>
      </c>
      <c r="F124" s="3">
        <f t="shared" si="31"/>
        <v>0</v>
      </c>
      <c r="G124" s="11">
        <f t="shared" si="44"/>
        <v>0</v>
      </c>
      <c r="H124" s="11">
        <f t="shared" si="44"/>
        <v>0</v>
      </c>
      <c r="I124" s="11">
        <f t="shared" si="44"/>
        <v>0</v>
      </c>
      <c r="J124" s="11">
        <f t="shared" si="44"/>
        <v>0</v>
      </c>
      <c r="K124" s="11">
        <f t="shared" si="44"/>
        <v>0</v>
      </c>
      <c r="L124" s="11">
        <f t="shared" si="44"/>
        <v>0</v>
      </c>
      <c r="M124" s="11">
        <f t="shared" si="44"/>
        <v>0</v>
      </c>
      <c r="N124" s="11">
        <f t="shared" si="44"/>
        <v>0</v>
      </c>
      <c r="O124" s="11">
        <f t="shared" si="45"/>
        <v>0</v>
      </c>
      <c r="P124" s="11">
        <f t="shared" si="45"/>
        <v>0</v>
      </c>
      <c r="Q124" s="11">
        <f t="shared" si="45"/>
        <v>0</v>
      </c>
      <c r="R124" s="11">
        <f t="shared" si="28"/>
        <v>0</v>
      </c>
    </row>
    <row r="125" spans="1:18" x14ac:dyDescent="0.25">
      <c r="A125" s="9">
        <f>IF('New Lease Yearly'!$H$4="Monthly",DATE(YEAR('Yearly Journal entry'!A124),MONTH('Yearly Journal entry'!A124)+1,DAY('Yearly Journal entry'!A124)),IF('New Lease Yearly'!$H$4="Quarterly",DATE(YEAR('Yearly Journal entry'!A124),MONTH('Yearly Journal entry'!A124)+3,DAY('Yearly Journal entry'!A124)),DATE(YEAR('Yearly Journal entry'!A124)+1,MONTH('Yearly Journal entry'!A124),DAY('Yearly Journal entry'!A124))))</f>
        <v>87295</v>
      </c>
      <c r="B125" s="9">
        <f t="shared" si="27"/>
        <v>87295</v>
      </c>
      <c r="C125" s="9">
        <f t="shared" si="29"/>
        <v>87325</v>
      </c>
      <c r="D125" s="3">
        <f t="shared" si="30"/>
        <v>31</v>
      </c>
      <c r="E125" s="4">
        <f>'New Lease Yearly'!K135</f>
        <v>0</v>
      </c>
      <c r="F125" s="3">
        <f t="shared" si="31"/>
        <v>0</v>
      </c>
      <c r="G125" s="11">
        <f t="shared" si="44"/>
        <v>0</v>
      </c>
      <c r="H125" s="11">
        <f t="shared" si="44"/>
        <v>0</v>
      </c>
      <c r="I125" s="11">
        <f t="shared" si="44"/>
        <v>0</v>
      </c>
      <c r="J125" s="11">
        <f t="shared" si="44"/>
        <v>0</v>
      </c>
      <c r="K125" s="11">
        <f t="shared" si="44"/>
        <v>0</v>
      </c>
      <c r="L125" s="11">
        <f t="shared" si="44"/>
        <v>0</v>
      </c>
      <c r="M125" s="11">
        <f t="shared" si="44"/>
        <v>0</v>
      </c>
      <c r="N125" s="11">
        <f t="shared" si="44"/>
        <v>0</v>
      </c>
      <c r="O125" s="11">
        <f t="shared" si="45"/>
        <v>0</v>
      </c>
      <c r="P125" s="11">
        <f t="shared" si="45"/>
        <v>0</v>
      </c>
      <c r="Q125" s="11">
        <f t="shared" si="45"/>
        <v>0</v>
      </c>
      <c r="R125" s="11">
        <f t="shared" si="28"/>
        <v>0</v>
      </c>
    </row>
    <row r="126" spans="1:18" x14ac:dyDescent="0.25">
      <c r="A126" s="9">
        <f>IF('New Lease Yearly'!$H$4="Monthly",DATE(YEAR('Yearly Journal entry'!A125),MONTH('Yearly Journal entry'!A125)+1,DAY('Yearly Journal entry'!A125)),IF('New Lease Yearly'!$H$4="Quarterly",DATE(YEAR('Yearly Journal entry'!A125),MONTH('Yearly Journal entry'!A125)+3,DAY('Yearly Journal entry'!A125)),DATE(YEAR('Yearly Journal entry'!A125)+1,MONTH('Yearly Journal entry'!A125),DAY('Yearly Journal entry'!A125))))</f>
        <v>87660</v>
      </c>
      <c r="B126" s="9">
        <f t="shared" si="27"/>
        <v>87660</v>
      </c>
      <c r="C126" s="9">
        <f t="shared" si="29"/>
        <v>87690</v>
      </c>
      <c r="D126" s="3">
        <f t="shared" si="30"/>
        <v>31</v>
      </c>
      <c r="E126" s="4">
        <f>'New Lease Yearly'!K136</f>
        <v>0</v>
      </c>
      <c r="F126" s="3">
        <f t="shared" si="31"/>
        <v>0</v>
      </c>
      <c r="G126" s="11">
        <f t="shared" si="44"/>
        <v>0</v>
      </c>
      <c r="H126" s="11">
        <f t="shared" si="44"/>
        <v>0</v>
      </c>
      <c r="I126" s="11">
        <f t="shared" si="44"/>
        <v>0</v>
      </c>
      <c r="J126" s="11">
        <f t="shared" si="44"/>
        <v>0</v>
      </c>
      <c r="K126" s="11">
        <f t="shared" si="44"/>
        <v>0</v>
      </c>
      <c r="L126" s="11">
        <f t="shared" si="44"/>
        <v>0</v>
      </c>
      <c r="M126" s="11">
        <f t="shared" si="44"/>
        <v>0</v>
      </c>
      <c r="N126" s="11">
        <f t="shared" si="44"/>
        <v>0</v>
      </c>
      <c r="O126" s="11">
        <f t="shared" si="45"/>
        <v>0</v>
      </c>
      <c r="P126" s="11">
        <f t="shared" si="45"/>
        <v>0</v>
      </c>
      <c r="Q126" s="11">
        <f t="shared" si="45"/>
        <v>0</v>
      </c>
      <c r="R126" s="11">
        <f t="shared" si="28"/>
        <v>0</v>
      </c>
    </row>
    <row r="127" spans="1:18" x14ac:dyDescent="0.25">
      <c r="A127" s="9">
        <f>IF('New Lease Yearly'!$H$4="Monthly",DATE(YEAR('Yearly Journal entry'!A126),MONTH('Yearly Journal entry'!A126)+1,DAY('Yearly Journal entry'!A126)),IF('New Lease Yearly'!$H$4="Quarterly",DATE(YEAR('Yearly Journal entry'!A126),MONTH('Yearly Journal entry'!A126)+3,DAY('Yearly Journal entry'!A126)),DATE(YEAR('Yearly Journal entry'!A126)+1,MONTH('Yearly Journal entry'!A126),DAY('Yearly Journal entry'!A126))))</f>
        <v>88026</v>
      </c>
      <c r="B127" s="9">
        <f t="shared" si="27"/>
        <v>88026</v>
      </c>
      <c r="C127" s="9">
        <f t="shared" si="29"/>
        <v>88056</v>
      </c>
      <c r="D127" s="3">
        <f t="shared" si="30"/>
        <v>31</v>
      </c>
      <c r="E127" s="4">
        <f>'New Lease Yearly'!K137</f>
        <v>0</v>
      </c>
      <c r="F127" s="3">
        <f t="shared" si="31"/>
        <v>0</v>
      </c>
      <c r="G127" s="11">
        <f t="shared" si="44"/>
        <v>0</v>
      </c>
      <c r="H127" s="11">
        <f t="shared" si="44"/>
        <v>0</v>
      </c>
      <c r="I127" s="11">
        <f t="shared" si="44"/>
        <v>0</v>
      </c>
      <c r="J127" s="11">
        <f t="shared" si="44"/>
        <v>0</v>
      </c>
      <c r="K127" s="11">
        <f t="shared" si="44"/>
        <v>0</v>
      </c>
      <c r="L127" s="11">
        <f t="shared" si="44"/>
        <v>0</v>
      </c>
      <c r="M127" s="11">
        <f t="shared" si="44"/>
        <v>0</v>
      </c>
      <c r="N127" s="11">
        <f t="shared" si="44"/>
        <v>0</v>
      </c>
      <c r="O127" s="11">
        <f t="shared" si="45"/>
        <v>0</v>
      </c>
      <c r="P127" s="11">
        <f t="shared" si="45"/>
        <v>0</v>
      </c>
      <c r="Q127" s="11">
        <f t="shared" si="45"/>
        <v>0</v>
      </c>
      <c r="R127" s="11">
        <f t="shared" si="28"/>
        <v>0</v>
      </c>
    </row>
    <row r="128" spans="1:18" x14ac:dyDescent="0.25">
      <c r="A128" s="9">
        <f>IF('New Lease Yearly'!$H$4="Monthly",DATE(YEAR('Yearly Journal entry'!A127),MONTH('Yearly Journal entry'!A127)+1,DAY('Yearly Journal entry'!A127)),IF('New Lease Yearly'!$H$4="Quarterly",DATE(YEAR('Yearly Journal entry'!A127),MONTH('Yearly Journal entry'!A127)+3,DAY('Yearly Journal entry'!A127)),DATE(YEAR('Yearly Journal entry'!A127)+1,MONTH('Yearly Journal entry'!A127),DAY('Yearly Journal entry'!A127))))</f>
        <v>88391</v>
      </c>
      <c r="B128" s="9">
        <f t="shared" si="27"/>
        <v>88391</v>
      </c>
      <c r="C128" s="9">
        <f t="shared" si="29"/>
        <v>88421</v>
      </c>
      <c r="D128" s="3">
        <f t="shared" si="30"/>
        <v>31</v>
      </c>
      <c r="E128" s="4">
        <f>'New Lease Yearly'!K138</f>
        <v>0</v>
      </c>
      <c r="F128" s="3">
        <f t="shared" si="31"/>
        <v>0</v>
      </c>
      <c r="G128" s="11">
        <f t="shared" si="44"/>
        <v>0</v>
      </c>
      <c r="H128" s="11">
        <f t="shared" ref="H128:Q163" si="46">$E129/($A129-$A128+1)*((((EOMONTH(DATE(YEAR($A128),MONTH($A128)+H$4,DAY($A128)),0)))-DATE(YEAR($A128),MONTH(EOMONTH($A128,-1)+H$4)+H$4,1))+1)</f>
        <v>0</v>
      </c>
      <c r="I128" s="11">
        <f t="shared" si="46"/>
        <v>0</v>
      </c>
      <c r="J128" s="11">
        <f t="shared" si="46"/>
        <v>0</v>
      </c>
      <c r="K128" s="11">
        <f t="shared" si="46"/>
        <v>0</v>
      </c>
      <c r="L128" s="11">
        <f t="shared" si="46"/>
        <v>0</v>
      </c>
      <c r="M128" s="11">
        <f t="shared" si="46"/>
        <v>0</v>
      </c>
      <c r="N128" s="11">
        <f t="shared" si="46"/>
        <v>0</v>
      </c>
      <c r="O128" s="11">
        <f t="shared" si="45"/>
        <v>0</v>
      </c>
      <c r="P128" s="11">
        <f t="shared" si="45"/>
        <v>0</v>
      </c>
      <c r="Q128" s="11">
        <f t="shared" si="45"/>
        <v>0</v>
      </c>
      <c r="R128" s="11">
        <f t="shared" si="28"/>
        <v>0</v>
      </c>
    </row>
    <row r="129" spans="1:18" x14ac:dyDescent="0.25">
      <c r="A129" s="9">
        <f>IF('New Lease Yearly'!$H$4="Monthly",DATE(YEAR('Yearly Journal entry'!A128),MONTH('Yearly Journal entry'!A128)+1,DAY('Yearly Journal entry'!A128)),IF('New Lease Yearly'!$H$4="Quarterly",DATE(YEAR('Yearly Journal entry'!A128),MONTH('Yearly Journal entry'!A128)+3,DAY('Yearly Journal entry'!A128)),DATE(YEAR('Yearly Journal entry'!A128)+1,MONTH('Yearly Journal entry'!A128),DAY('Yearly Journal entry'!A128))))</f>
        <v>88756</v>
      </c>
      <c r="B129" s="9">
        <f t="shared" si="27"/>
        <v>88756</v>
      </c>
      <c r="C129" s="9">
        <f t="shared" si="29"/>
        <v>88786</v>
      </c>
      <c r="D129" s="3">
        <f t="shared" si="30"/>
        <v>31</v>
      </c>
      <c r="E129" s="4">
        <f>'New Lease Yearly'!K139</f>
        <v>0</v>
      </c>
      <c r="F129" s="3">
        <f t="shared" si="31"/>
        <v>0</v>
      </c>
      <c r="G129" s="11">
        <f t="shared" ref="G129:Q183" si="47">$E130/($A130-$A129+1)*((((EOMONTH(DATE(YEAR($A129),MONTH($A129)+G$4,DAY($A129)),0)))-DATE(YEAR($A129),MONTH(EOMONTH($A129,-1)+G$4)+G$4,1))+1)</f>
        <v>0</v>
      </c>
      <c r="H129" s="11">
        <f t="shared" si="46"/>
        <v>0</v>
      </c>
      <c r="I129" s="11">
        <f t="shared" si="46"/>
        <v>0</v>
      </c>
      <c r="J129" s="11">
        <f t="shared" si="46"/>
        <v>0</v>
      </c>
      <c r="K129" s="11">
        <f t="shared" si="46"/>
        <v>0</v>
      </c>
      <c r="L129" s="11">
        <f t="shared" si="46"/>
        <v>0</v>
      </c>
      <c r="M129" s="11">
        <f t="shared" si="46"/>
        <v>0</v>
      </c>
      <c r="N129" s="11">
        <f t="shared" si="46"/>
        <v>0</v>
      </c>
      <c r="O129" s="11">
        <f t="shared" si="45"/>
        <v>0</v>
      </c>
      <c r="P129" s="11">
        <f t="shared" si="45"/>
        <v>0</v>
      </c>
      <c r="Q129" s="11">
        <f t="shared" si="45"/>
        <v>0</v>
      </c>
      <c r="R129" s="11">
        <f t="shared" si="28"/>
        <v>0</v>
      </c>
    </row>
    <row r="130" spans="1:18" x14ac:dyDescent="0.25">
      <c r="A130" s="9">
        <f>IF('New Lease Yearly'!$H$4="Monthly",DATE(YEAR('Yearly Journal entry'!A129),MONTH('Yearly Journal entry'!A129)+1,DAY('Yearly Journal entry'!A129)),IF('New Lease Yearly'!$H$4="Quarterly",DATE(YEAR('Yearly Journal entry'!A129),MONTH('Yearly Journal entry'!A129)+3,DAY('Yearly Journal entry'!A129)),DATE(YEAR('Yearly Journal entry'!A129)+1,MONTH('Yearly Journal entry'!A129),DAY('Yearly Journal entry'!A129))))</f>
        <v>89121</v>
      </c>
      <c r="B130" s="9">
        <f t="shared" si="27"/>
        <v>89121</v>
      </c>
      <c r="C130" s="9">
        <f t="shared" si="29"/>
        <v>89151</v>
      </c>
      <c r="D130" s="3">
        <f t="shared" si="30"/>
        <v>31</v>
      </c>
      <c r="E130" s="4">
        <f>'New Lease Yearly'!K140</f>
        <v>0</v>
      </c>
      <c r="F130" s="3">
        <f t="shared" si="31"/>
        <v>0</v>
      </c>
      <c r="G130" s="11">
        <f t="shared" si="47"/>
        <v>0</v>
      </c>
      <c r="H130" s="11">
        <f t="shared" si="46"/>
        <v>0</v>
      </c>
      <c r="I130" s="11">
        <f t="shared" si="46"/>
        <v>0</v>
      </c>
      <c r="J130" s="11">
        <f t="shared" si="46"/>
        <v>0</v>
      </c>
      <c r="K130" s="11">
        <f t="shared" si="46"/>
        <v>0</v>
      </c>
      <c r="L130" s="11">
        <f t="shared" si="46"/>
        <v>0</v>
      </c>
      <c r="M130" s="11">
        <f t="shared" si="46"/>
        <v>0</v>
      </c>
      <c r="N130" s="11">
        <f t="shared" si="46"/>
        <v>0</v>
      </c>
      <c r="O130" s="11">
        <f t="shared" si="45"/>
        <v>0</v>
      </c>
      <c r="P130" s="11">
        <f t="shared" si="45"/>
        <v>0</v>
      </c>
      <c r="Q130" s="11">
        <f t="shared" si="45"/>
        <v>0</v>
      </c>
      <c r="R130" s="11">
        <f t="shared" si="28"/>
        <v>0</v>
      </c>
    </row>
    <row r="131" spans="1:18" x14ac:dyDescent="0.25">
      <c r="A131" s="9">
        <f>IF('New Lease Yearly'!$H$4="Monthly",DATE(YEAR('Yearly Journal entry'!A130),MONTH('Yearly Journal entry'!A130)+1,DAY('Yearly Journal entry'!A130)),IF('New Lease Yearly'!$H$4="Quarterly",DATE(YEAR('Yearly Journal entry'!A130),MONTH('Yearly Journal entry'!A130)+3,DAY('Yearly Journal entry'!A130)),DATE(YEAR('Yearly Journal entry'!A130)+1,MONTH('Yearly Journal entry'!A130),DAY('Yearly Journal entry'!A130))))</f>
        <v>89487</v>
      </c>
      <c r="B131" s="9">
        <f t="shared" si="27"/>
        <v>89487</v>
      </c>
      <c r="C131" s="9">
        <f t="shared" si="29"/>
        <v>89517</v>
      </c>
      <c r="D131" s="3">
        <f t="shared" si="30"/>
        <v>31</v>
      </c>
      <c r="E131" s="4">
        <f>'New Lease Yearly'!K141</f>
        <v>0</v>
      </c>
      <c r="F131" s="3">
        <f t="shared" si="31"/>
        <v>0</v>
      </c>
      <c r="G131" s="11">
        <f t="shared" si="47"/>
        <v>0</v>
      </c>
      <c r="H131" s="11">
        <f t="shared" si="46"/>
        <v>0</v>
      </c>
      <c r="I131" s="11">
        <f t="shared" si="46"/>
        <v>0</v>
      </c>
      <c r="J131" s="11">
        <f t="shared" si="46"/>
        <v>0</v>
      </c>
      <c r="K131" s="11">
        <f t="shared" si="46"/>
        <v>0</v>
      </c>
      <c r="L131" s="11">
        <f t="shared" si="46"/>
        <v>0</v>
      </c>
      <c r="M131" s="11">
        <f t="shared" si="46"/>
        <v>0</v>
      </c>
      <c r="N131" s="11">
        <f t="shared" si="46"/>
        <v>0</v>
      </c>
      <c r="O131" s="11">
        <f t="shared" si="45"/>
        <v>0</v>
      </c>
      <c r="P131" s="11">
        <f t="shared" si="45"/>
        <v>0</v>
      </c>
      <c r="Q131" s="11">
        <f t="shared" si="45"/>
        <v>0</v>
      </c>
      <c r="R131" s="11">
        <f t="shared" si="28"/>
        <v>0</v>
      </c>
    </row>
    <row r="132" spans="1:18" x14ac:dyDescent="0.25">
      <c r="A132" s="9">
        <f>IF('New Lease Yearly'!$H$4="Monthly",DATE(YEAR('Yearly Journal entry'!A131),MONTH('Yearly Journal entry'!A131)+1,DAY('Yearly Journal entry'!A131)),IF('New Lease Yearly'!$H$4="Quarterly",DATE(YEAR('Yearly Journal entry'!A131),MONTH('Yearly Journal entry'!A131)+3,DAY('Yearly Journal entry'!A131)),DATE(YEAR('Yearly Journal entry'!A131)+1,MONTH('Yearly Journal entry'!A131),DAY('Yearly Journal entry'!A131))))</f>
        <v>89852</v>
      </c>
      <c r="B132" s="9">
        <f t="shared" si="27"/>
        <v>89852</v>
      </c>
      <c r="C132" s="9">
        <f t="shared" si="29"/>
        <v>89882</v>
      </c>
      <c r="D132" s="3">
        <f t="shared" si="30"/>
        <v>31</v>
      </c>
      <c r="E132" s="4">
        <f>'New Lease Yearly'!K142</f>
        <v>0</v>
      </c>
      <c r="F132" s="3">
        <f t="shared" si="31"/>
        <v>0</v>
      </c>
      <c r="G132" s="11">
        <f t="shared" si="47"/>
        <v>0</v>
      </c>
      <c r="H132" s="11">
        <f t="shared" si="46"/>
        <v>0</v>
      </c>
      <c r="I132" s="11">
        <f t="shared" si="46"/>
        <v>0</v>
      </c>
      <c r="J132" s="11">
        <f t="shared" si="46"/>
        <v>0</v>
      </c>
      <c r="K132" s="11">
        <f t="shared" si="46"/>
        <v>0</v>
      </c>
      <c r="L132" s="11">
        <f t="shared" si="46"/>
        <v>0</v>
      </c>
      <c r="M132" s="11">
        <f t="shared" si="46"/>
        <v>0</v>
      </c>
      <c r="N132" s="11">
        <f t="shared" si="46"/>
        <v>0</v>
      </c>
      <c r="O132" s="11">
        <f t="shared" si="45"/>
        <v>0</v>
      </c>
      <c r="P132" s="11">
        <f t="shared" si="45"/>
        <v>0</v>
      </c>
      <c r="Q132" s="11">
        <f t="shared" si="45"/>
        <v>0</v>
      </c>
      <c r="R132" s="11">
        <f t="shared" si="28"/>
        <v>0</v>
      </c>
    </row>
    <row r="133" spans="1:18" x14ac:dyDescent="0.25">
      <c r="A133" s="9">
        <f>IF('New Lease Yearly'!$H$4="Monthly",DATE(YEAR('Yearly Journal entry'!A132),MONTH('Yearly Journal entry'!A132)+1,DAY('Yearly Journal entry'!A132)),IF('New Lease Yearly'!$H$4="Quarterly",DATE(YEAR('Yearly Journal entry'!A132),MONTH('Yearly Journal entry'!A132)+3,DAY('Yearly Journal entry'!A132)),DATE(YEAR('Yearly Journal entry'!A132)+1,MONTH('Yearly Journal entry'!A132),DAY('Yearly Journal entry'!A132))))</f>
        <v>90217</v>
      </c>
      <c r="B133" s="9">
        <f t="shared" si="27"/>
        <v>90217</v>
      </c>
      <c r="C133" s="9">
        <f t="shared" si="29"/>
        <v>90247</v>
      </c>
      <c r="D133" s="3">
        <f t="shared" si="30"/>
        <v>31</v>
      </c>
      <c r="E133" s="4">
        <f>'New Lease Yearly'!K143</f>
        <v>0</v>
      </c>
      <c r="F133" s="3">
        <f t="shared" si="31"/>
        <v>0</v>
      </c>
      <c r="G133" s="11">
        <f t="shared" si="47"/>
        <v>0</v>
      </c>
      <c r="H133" s="11">
        <f t="shared" si="46"/>
        <v>0</v>
      </c>
      <c r="I133" s="11">
        <f t="shared" si="46"/>
        <v>0</v>
      </c>
      <c r="J133" s="11">
        <f t="shared" si="46"/>
        <v>0</v>
      </c>
      <c r="K133" s="11">
        <f t="shared" si="46"/>
        <v>0</v>
      </c>
      <c r="L133" s="11">
        <f t="shared" si="46"/>
        <v>0</v>
      </c>
      <c r="M133" s="11">
        <f t="shared" si="46"/>
        <v>0</v>
      </c>
      <c r="N133" s="11">
        <f t="shared" si="46"/>
        <v>0</v>
      </c>
      <c r="O133" s="11">
        <f t="shared" si="45"/>
        <v>0</v>
      </c>
      <c r="P133" s="11">
        <f t="shared" si="45"/>
        <v>0</v>
      </c>
      <c r="Q133" s="11">
        <f t="shared" si="45"/>
        <v>0</v>
      </c>
      <c r="R133" s="11">
        <f t="shared" si="28"/>
        <v>0</v>
      </c>
    </row>
    <row r="134" spans="1:18" x14ac:dyDescent="0.25">
      <c r="A134" s="9">
        <f>IF('New Lease Yearly'!$H$4="Monthly",DATE(YEAR('Yearly Journal entry'!A133),MONTH('Yearly Journal entry'!A133)+1,DAY('Yearly Journal entry'!A133)),IF('New Lease Yearly'!$H$4="Quarterly",DATE(YEAR('Yearly Journal entry'!A133),MONTH('Yearly Journal entry'!A133)+3,DAY('Yearly Journal entry'!A133)),DATE(YEAR('Yearly Journal entry'!A133)+1,MONTH('Yearly Journal entry'!A133),DAY('Yearly Journal entry'!A133))))</f>
        <v>90582</v>
      </c>
      <c r="B134" s="9">
        <f t="shared" ref="B134:B197" si="48">EOMONTH(A134,-1)+1</f>
        <v>90582</v>
      </c>
      <c r="C134" s="9">
        <f t="shared" si="29"/>
        <v>90612</v>
      </c>
      <c r="D134" s="3">
        <f t="shared" si="30"/>
        <v>31</v>
      </c>
      <c r="E134" s="4">
        <f>'New Lease Yearly'!K144</f>
        <v>0</v>
      </c>
      <c r="F134" s="3">
        <f t="shared" si="31"/>
        <v>0</v>
      </c>
      <c r="G134" s="11">
        <f t="shared" si="47"/>
        <v>0</v>
      </c>
      <c r="H134" s="11">
        <f t="shared" si="46"/>
        <v>0</v>
      </c>
      <c r="I134" s="11">
        <f t="shared" si="46"/>
        <v>0</v>
      </c>
      <c r="J134" s="11">
        <f t="shared" si="46"/>
        <v>0</v>
      </c>
      <c r="K134" s="11">
        <f t="shared" si="46"/>
        <v>0</v>
      </c>
      <c r="L134" s="11">
        <f t="shared" si="46"/>
        <v>0</v>
      </c>
      <c r="M134" s="11">
        <f t="shared" si="46"/>
        <v>0</v>
      </c>
      <c r="N134" s="11">
        <f t="shared" si="46"/>
        <v>0</v>
      </c>
      <c r="O134" s="11">
        <f t="shared" si="45"/>
        <v>0</v>
      </c>
      <c r="P134" s="11">
        <f t="shared" si="45"/>
        <v>0</v>
      </c>
      <c r="Q134" s="11">
        <f t="shared" si="45"/>
        <v>0</v>
      </c>
      <c r="R134" s="11">
        <f t="shared" ref="R134:R197" si="49">$E135/($A135-$A134+1)*IF((((EOMONTH(DATE(YEAR($A134),MONTH($A134)+R$4,DAY($A134)),0))))&lt;$A134,$A134-DATE(YEAR($A134),MONTH(EOMONTH($A134,-1)+R$4)+R$4,1)+1,$A134-1-EOMONTH($A134,-1)+1)</f>
        <v>0</v>
      </c>
    </row>
    <row r="135" spans="1:18" x14ac:dyDescent="0.25">
      <c r="A135" s="9">
        <f>IF('New Lease Yearly'!$H$4="Monthly",DATE(YEAR('Yearly Journal entry'!A134),MONTH('Yearly Journal entry'!A134)+1,DAY('Yearly Journal entry'!A134)),IF('New Lease Yearly'!$H$4="Quarterly",DATE(YEAR('Yearly Journal entry'!A134),MONTH('Yearly Journal entry'!A134)+3,DAY('Yearly Journal entry'!A134)),DATE(YEAR('Yearly Journal entry'!A134)+1,MONTH('Yearly Journal entry'!A134),DAY('Yearly Journal entry'!A134))))</f>
        <v>90948</v>
      </c>
      <c r="B135" s="9">
        <f t="shared" si="48"/>
        <v>90948</v>
      </c>
      <c r="C135" s="9">
        <f t="shared" ref="C135:C198" si="50">EOMONTH(A135,0)</f>
        <v>90978</v>
      </c>
      <c r="D135" s="3">
        <f t="shared" ref="D135:D198" si="51">C135-B135+1</f>
        <v>31</v>
      </c>
      <c r="E135" s="4">
        <f>'New Lease Yearly'!K145</f>
        <v>0</v>
      </c>
      <c r="F135" s="3">
        <f t="shared" si="31"/>
        <v>0</v>
      </c>
      <c r="G135" s="11">
        <f t="shared" si="47"/>
        <v>0</v>
      </c>
      <c r="H135" s="11">
        <f t="shared" si="46"/>
        <v>0</v>
      </c>
      <c r="I135" s="11">
        <f t="shared" si="46"/>
        <v>0</v>
      </c>
      <c r="J135" s="11">
        <f t="shared" si="46"/>
        <v>0</v>
      </c>
      <c r="K135" s="11">
        <f t="shared" si="46"/>
        <v>0</v>
      </c>
      <c r="L135" s="11">
        <f t="shared" si="46"/>
        <v>0</v>
      </c>
      <c r="M135" s="11">
        <f t="shared" si="46"/>
        <v>0</v>
      </c>
      <c r="N135" s="11">
        <f t="shared" si="46"/>
        <v>0</v>
      </c>
      <c r="O135" s="11">
        <f t="shared" si="45"/>
        <v>0</v>
      </c>
      <c r="P135" s="11">
        <f t="shared" si="45"/>
        <v>0</v>
      </c>
      <c r="Q135" s="11">
        <f t="shared" si="45"/>
        <v>0</v>
      </c>
      <c r="R135" s="11">
        <f t="shared" si="49"/>
        <v>0</v>
      </c>
    </row>
    <row r="136" spans="1:18" x14ac:dyDescent="0.25">
      <c r="A136" s="9">
        <f>IF('New Lease Yearly'!$H$4="Monthly",DATE(YEAR('Yearly Journal entry'!A135),MONTH('Yearly Journal entry'!A135)+1,DAY('Yearly Journal entry'!A135)),IF('New Lease Yearly'!$H$4="Quarterly",DATE(YEAR('Yearly Journal entry'!A135),MONTH('Yearly Journal entry'!A135)+3,DAY('Yearly Journal entry'!A135)),DATE(YEAR('Yearly Journal entry'!A135)+1,MONTH('Yearly Journal entry'!A135),DAY('Yearly Journal entry'!A135))))</f>
        <v>91313</v>
      </c>
      <c r="B136" s="9">
        <f t="shared" si="48"/>
        <v>91313</v>
      </c>
      <c r="C136" s="9">
        <f t="shared" si="50"/>
        <v>91343</v>
      </c>
      <c r="D136" s="3">
        <f t="shared" si="51"/>
        <v>31</v>
      </c>
      <c r="E136" s="4">
        <f>'New Lease Yearly'!K146</f>
        <v>0</v>
      </c>
      <c r="F136" s="3">
        <f t="shared" ref="F136:F199" si="52">E137/(A137-A136+1)*(EOMONTH(A136,0)-A136+1)+R135</f>
        <v>0</v>
      </c>
      <c r="G136" s="11">
        <f t="shared" si="47"/>
        <v>0</v>
      </c>
      <c r="H136" s="11">
        <f t="shared" si="46"/>
        <v>0</v>
      </c>
      <c r="I136" s="11">
        <f t="shared" si="46"/>
        <v>0</v>
      </c>
      <c r="J136" s="11">
        <f t="shared" si="46"/>
        <v>0</v>
      </c>
      <c r="K136" s="11">
        <f t="shared" si="46"/>
        <v>0</v>
      </c>
      <c r="L136" s="11">
        <f t="shared" si="46"/>
        <v>0</v>
      </c>
      <c r="M136" s="11">
        <f t="shared" si="46"/>
        <v>0</v>
      </c>
      <c r="N136" s="11">
        <f t="shared" si="46"/>
        <v>0</v>
      </c>
      <c r="O136" s="11">
        <f t="shared" si="45"/>
        <v>0</v>
      </c>
      <c r="P136" s="11">
        <f t="shared" si="45"/>
        <v>0</v>
      </c>
      <c r="Q136" s="11">
        <f t="shared" si="45"/>
        <v>0</v>
      </c>
      <c r="R136" s="11">
        <f t="shared" si="49"/>
        <v>0</v>
      </c>
    </row>
    <row r="137" spans="1:18" x14ac:dyDescent="0.25">
      <c r="A137" s="9">
        <f>IF('New Lease Yearly'!$H$4="Monthly",DATE(YEAR('Yearly Journal entry'!A136),MONTH('Yearly Journal entry'!A136)+1,DAY('Yearly Journal entry'!A136)),IF('New Lease Yearly'!$H$4="Quarterly",DATE(YEAR('Yearly Journal entry'!A136),MONTH('Yearly Journal entry'!A136)+3,DAY('Yearly Journal entry'!A136)),DATE(YEAR('Yearly Journal entry'!A136)+1,MONTH('Yearly Journal entry'!A136),DAY('Yearly Journal entry'!A136))))</f>
        <v>91678</v>
      </c>
      <c r="B137" s="9">
        <f t="shared" si="48"/>
        <v>91678</v>
      </c>
      <c r="C137" s="9">
        <f t="shared" si="50"/>
        <v>91708</v>
      </c>
      <c r="D137" s="3">
        <f t="shared" si="51"/>
        <v>31</v>
      </c>
      <c r="E137" s="4">
        <f>'New Lease Yearly'!K147</f>
        <v>0</v>
      </c>
      <c r="F137" s="3">
        <f t="shared" si="52"/>
        <v>0</v>
      </c>
      <c r="G137" s="11">
        <f t="shared" si="47"/>
        <v>0</v>
      </c>
      <c r="H137" s="11">
        <f t="shared" si="46"/>
        <v>0</v>
      </c>
      <c r="I137" s="11">
        <f t="shared" si="46"/>
        <v>0</v>
      </c>
      <c r="J137" s="11">
        <f t="shared" si="46"/>
        <v>0</v>
      </c>
      <c r="K137" s="11">
        <f t="shared" si="46"/>
        <v>0</v>
      </c>
      <c r="L137" s="11">
        <f t="shared" si="46"/>
        <v>0</v>
      </c>
      <c r="M137" s="11">
        <f t="shared" si="46"/>
        <v>0</v>
      </c>
      <c r="N137" s="11">
        <f t="shared" si="46"/>
        <v>0</v>
      </c>
      <c r="O137" s="11">
        <f t="shared" si="45"/>
        <v>0</v>
      </c>
      <c r="P137" s="11">
        <f t="shared" si="45"/>
        <v>0</v>
      </c>
      <c r="Q137" s="11">
        <f t="shared" si="45"/>
        <v>0</v>
      </c>
      <c r="R137" s="11">
        <f t="shared" si="49"/>
        <v>0</v>
      </c>
    </row>
    <row r="138" spans="1:18" x14ac:dyDescent="0.25">
      <c r="A138" s="9">
        <f>IF('New Lease Yearly'!$H$4="Monthly",DATE(YEAR('Yearly Journal entry'!A137),MONTH('Yearly Journal entry'!A137)+1,DAY('Yearly Journal entry'!A137)),IF('New Lease Yearly'!$H$4="Quarterly",DATE(YEAR('Yearly Journal entry'!A137),MONTH('Yearly Journal entry'!A137)+3,DAY('Yearly Journal entry'!A137)),DATE(YEAR('Yearly Journal entry'!A137)+1,MONTH('Yearly Journal entry'!A137),DAY('Yearly Journal entry'!A137))))</f>
        <v>92043</v>
      </c>
      <c r="B138" s="9">
        <f t="shared" si="48"/>
        <v>92043</v>
      </c>
      <c r="C138" s="9">
        <f t="shared" si="50"/>
        <v>92073</v>
      </c>
      <c r="D138" s="3">
        <f t="shared" si="51"/>
        <v>31</v>
      </c>
      <c r="E138" s="4">
        <f>'New Lease Yearly'!K148</f>
        <v>0</v>
      </c>
      <c r="F138" s="3">
        <f t="shared" si="52"/>
        <v>0</v>
      </c>
      <c r="G138" s="11">
        <f t="shared" si="47"/>
        <v>0</v>
      </c>
      <c r="H138" s="11">
        <f t="shared" si="46"/>
        <v>0</v>
      </c>
      <c r="I138" s="11">
        <f t="shared" si="46"/>
        <v>0</v>
      </c>
      <c r="J138" s="11">
        <f t="shared" si="46"/>
        <v>0</v>
      </c>
      <c r="K138" s="11">
        <f t="shared" si="46"/>
        <v>0</v>
      </c>
      <c r="L138" s="11">
        <f t="shared" si="46"/>
        <v>0</v>
      </c>
      <c r="M138" s="11">
        <f t="shared" si="46"/>
        <v>0</v>
      </c>
      <c r="N138" s="11">
        <f t="shared" si="46"/>
        <v>0</v>
      </c>
      <c r="O138" s="11">
        <f t="shared" si="45"/>
        <v>0</v>
      </c>
      <c r="P138" s="11">
        <f t="shared" si="45"/>
        <v>0</v>
      </c>
      <c r="Q138" s="11">
        <f t="shared" si="45"/>
        <v>0</v>
      </c>
      <c r="R138" s="11">
        <f t="shared" si="49"/>
        <v>0</v>
      </c>
    </row>
    <row r="139" spans="1:18" x14ac:dyDescent="0.25">
      <c r="A139" s="9">
        <f>IF('New Lease Yearly'!$H$4="Monthly",DATE(YEAR('Yearly Journal entry'!A138),MONTH('Yearly Journal entry'!A138)+1,DAY('Yearly Journal entry'!A138)),IF('New Lease Yearly'!$H$4="Quarterly",DATE(YEAR('Yearly Journal entry'!A138),MONTH('Yearly Journal entry'!A138)+3,DAY('Yearly Journal entry'!A138)),DATE(YEAR('Yearly Journal entry'!A138)+1,MONTH('Yearly Journal entry'!A138),DAY('Yearly Journal entry'!A138))))</f>
        <v>92409</v>
      </c>
      <c r="B139" s="9">
        <f t="shared" si="48"/>
        <v>92409</v>
      </c>
      <c r="C139" s="9">
        <f t="shared" si="50"/>
        <v>92439</v>
      </c>
      <c r="D139" s="3">
        <f t="shared" si="51"/>
        <v>31</v>
      </c>
      <c r="E139" s="4">
        <f>'New Lease Yearly'!K149</f>
        <v>0</v>
      </c>
      <c r="F139" s="3">
        <f t="shared" si="52"/>
        <v>0</v>
      </c>
      <c r="G139" s="11">
        <f t="shared" si="47"/>
        <v>0</v>
      </c>
      <c r="H139" s="11">
        <f t="shared" si="46"/>
        <v>0</v>
      </c>
      <c r="I139" s="11">
        <f t="shared" si="46"/>
        <v>0</v>
      </c>
      <c r="J139" s="11">
        <f t="shared" si="46"/>
        <v>0</v>
      </c>
      <c r="K139" s="11">
        <f t="shared" si="46"/>
        <v>0</v>
      </c>
      <c r="L139" s="11">
        <f t="shared" si="46"/>
        <v>0</v>
      </c>
      <c r="M139" s="11">
        <f t="shared" si="46"/>
        <v>0</v>
      </c>
      <c r="N139" s="11">
        <f t="shared" si="46"/>
        <v>0</v>
      </c>
      <c r="O139" s="11">
        <f t="shared" si="45"/>
        <v>0</v>
      </c>
      <c r="P139" s="11">
        <f t="shared" si="45"/>
        <v>0</v>
      </c>
      <c r="Q139" s="11">
        <f t="shared" si="45"/>
        <v>0</v>
      </c>
      <c r="R139" s="11">
        <f t="shared" si="49"/>
        <v>0</v>
      </c>
    </row>
    <row r="140" spans="1:18" x14ac:dyDescent="0.25">
      <c r="A140" s="9">
        <f>IF('New Lease Yearly'!$H$4="Monthly",DATE(YEAR('Yearly Journal entry'!A139),MONTH('Yearly Journal entry'!A139)+1,DAY('Yearly Journal entry'!A139)),IF('New Lease Yearly'!$H$4="Quarterly",DATE(YEAR('Yearly Journal entry'!A139),MONTH('Yearly Journal entry'!A139)+3,DAY('Yearly Journal entry'!A139)),DATE(YEAR('Yearly Journal entry'!A139)+1,MONTH('Yearly Journal entry'!A139),DAY('Yearly Journal entry'!A139))))</f>
        <v>92774</v>
      </c>
      <c r="B140" s="9">
        <f t="shared" si="48"/>
        <v>92774</v>
      </c>
      <c r="C140" s="9">
        <f t="shared" si="50"/>
        <v>92804</v>
      </c>
      <c r="D140" s="3">
        <f t="shared" si="51"/>
        <v>31</v>
      </c>
      <c r="E140" s="4">
        <f>'New Lease Yearly'!K150</f>
        <v>0</v>
      </c>
      <c r="F140" s="3">
        <f t="shared" si="52"/>
        <v>0</v>
      </c>
      <c r="G140" s="11">
        <f t="shared" si="47"/>
        <v>0</v>
      </c>
      <c r="H140" s="11">
        <f t="shared" si="46"/>
        <v>0</v>
      </c>
      <c r="I140" s="11">
        <f t="shared" si="46"/>
        <v>0</v>
      </c>
      <c r="J140" s="11">
        <f t="shared" si="46"/>
        <v>0</v>
      </c>
      <c r="K140" s="11">
        <f t="shared" si="46"/>
        <v>0</v>
      </c>
      <c r="L140" s="11">
        <f t="shared" si="46"/>
        <v>0</v>
      </c>
      <c r="M140" s="11">
        <f t="shared" si="46"/>
        <v>0</v>
      </c>
      <c r="N140" s="11">
        <f t="shared" si="46"/>
        <v>0</v>
      </c>
      <c r="O140" s="11">
        <f t="shared" si="45"/>
        <v>0</v>
      </c>
      <c r="P140" s="11">
        <f t="shared" si="45"/>
        <v>0</v>
      </c>
      <c r="Q140" s="11">
        <f t="shared" si="45"/>
        <v>0</v>
      </c>
      <c r="R140" s="11">
        <f t="shared" si="49"/>
        <v>0</v>
      </c>
    </row>
    <row r="141" spans="1:18" x14ac:dyDescent="0.25">
      <c r="A141" s="9">
        <f>IF('New Lease Yearly'!$H$4="Monthly",DATE(YEAR('Yearly Journal entry'!A140),MONTH('Yearly Journal entry'!A140)+1,DAY('Yearly Journal entry'!A140)),IF('New Lease Yearly'!$H$4="Quarterly",DATE(YEAR('Yearly Journal entry'!A140),MONTH('Yearly Journal entry'!A140)+3,DAY('Yearly Journal entry'!A140)),DATE(YEAR('Yearly Journal entry'!A140)+1,MONTH('Yearly Journal entry'!A140),DAY('Yearly Journal entry'!A140))))</f>
        <v>93139</v>
      </c>
      <c r="B141" s="9">
        <f t="shared" si="48"/>
        <v>93139</v>
      </c>
      <c r="C141" s="9">
        <f t="shared" si="50"/>
        <v>93169</v>
      </c>
      <c r="D141" s="3">
        <f t="shared" si="51"/>
        <v>31</v>
      </c>
      <c r="E141" s="4">
        <f>'New Lease Yearly'!K151</f>
        <v>0</v>
      </c>
      <c r="F141" s="3">
        <f t="shared" si="52"/>
        <v>0</v>
      </c>
      <c r="G141" s="11">
        <f t="shared" si="47"/>
        <v>0</v>
      </c>
      <c r="H141" s="11">
        <f t="shared" si="46"/>
        <v>0</v>
      </c>
      <c r="I141" s="11">
        <f t="shared" si="46"/>
        <v>0</v>
      </c>
      <c r="J141" s="11">
        <f t="shared" si="46"/>
        <v>0</v>
      </c>
      <c r="K141" s="11">
        <f t="shared" si="46"/>
        <v>0</v>
      </c>
      <c r="L141" s="11">
        <f t="shared" si="46"/>
        <v>0</v>
      </c>
      <c r="M141" s="11">
        <f t="shared" si="46"/>
        <v>0</v>
      </c>
      <c r="N141" s="11">
        <f t="shared" si="46"/>
        <v>0</v>
      </c>
      <c r="O141" s="11">
        <f t="shared" si="45"/>
        <v>0</v>
      </c>
      <c r="P141" s="11">
        <f t="shared" si="45"/>
        <v>0</v>
      </c>
      <c r="Q141" s="11">
        <f t="shared" si="45"/>
        <v>0</v>
      </c>
      <c r="R141" s="11">
        <f t="shared" si="49"/>
        <v>0</v>
      </c>
    </row>
    <row r="142" spans="1:18" x14ac:dyDescent="0.25">
      <c r="A142" s="9">
        <f>IF('New Lease Yearly'!$H$4="Monthly",DATE(YEAR('Yearly Journal entry'!A141),MONTH('Yearly Journal entry'!A141)+1,DAY('Yearly Journal entry'!A141)),IF('New Lease Yearly'!$H$4="Quarterly",DATE(YEAR('Yearly Journal entry'!A141),MONTH('Yearly Journal entry'!A141)+3,DAY('Yearly Journal entry'!A141)),DATE(YEAR('Yearly Journal entry'!A141)+1,MONTH('Yearly Journal entry'!A141),DAY('Yearly Journal entry'!A141))))</f>
        <v>93504</v>
      </c>
      <c r="B142" s="9">
        <f t="shared" si="48"/>
        <v>93504</v>
      </c>
      <c r="C142" s="9">
        <f t="shared" si="50"/>
        <v>93534</v>
      </c>
      <c r="D142" s="3">
        <f t="shared" si="51"/>
        <v>31</v>
      </c>
      <c r="E142" s="4">
        <f>'New Lease Yearly'!K152</f>
        <v>0</v>
      </c>
      <c r="F142" s="3">
        <f t="shared" si="52"/>
        <v>0</v>
      </c>
      <c r="G142" s="11">
        <f t="shared" si="47"/>
        <v>0</v>
      </c>
      <c r="H142" s="11">
        <f t="shared" si="46"/>
        <v>0</v>
      </c>
      <c r="I142" s="11">
        <f t="shared" si="46"/>
        <v>0</v>
      </c>
      <c r="J142" s="11">
        <f t="shared" si="46"/>
        <v>0</v>
      </c>
      <c r="K142" s="11">
        <f t="shared" si="46"/>
        <v>0</v>
      </c>
      <c r="L142" s="11">
        <f t="shared" si="46"/>
        <v>0</v>
      </c>
      <c r="M142" s="11">
        <f t="shared" si="46"/>
        <v>0</v>
      </c>
      <c r="N142" s="11">
        <f t="shared" si="46"/>
        <v>0</v>
      </c>
      <c r="O142" s="11">
        <f t="shared" si="45"/>
        <v>0</v>
      </c>
      <c r="P142" s="11">
        <f t="shared" si="45"/>
        <v>0</v>
      </c>
      <c r="Q142" s="11">
        <f t="shared" si="45"/>
        <v>0</v>
      </c>
      <c r="R142" s="11">
        <f t="shared" si="49"/>
        <v>0</v>
      </c>
    </row>
    <row r="143" spans="1:18" x14ac:dyDescent="0.25">
      <c r="A143" s="9">
        <f>IF('New Lease Yearly'!$H$4="Monthly",DATE(YEAR('Yearly Journal entry'!A142),MONTH('Yearly Journal entry'!A142)+1,DAY('Yearly Journal entry'!A142)),IF('New Lease Yearly'!$H$4="Quarterly",DATE(YEAR('Yearly Journal entry'!A142),MONTH('Yearly Journal entry'!A142)+3,DAY('Yearly Journal entry'!A142)),DATE(YEAR('Yearly Journal entry'!A142)+1,MONTH('Yearly Journal entry'!A142),DAY('Yearly Journal entry'!A142))))</f>
        <v>93870</v>
      </c>
      <c r="B143" s="9">
        <f t="shared" si="48"/>
        <v>93870</v>
      </c>
      <c r="C143" s="9">
        <f t="shared" si="50"/>
        <v>93900</v>
      </c>
      <c r="D143" s="3">
        <f t="shared" si="51"/>
        <v>31</v>
      </c>
      <c r="E143" s="4">
        <f>'New Lease Yearly'!K153</f>
        <v>0</v>
      </c>
      <c r="F143" s="3">
        <f t="shared" si="52"/>
        <v>0</v>
      </c>
      <c r="G143" s="11">
        <f t="shared" si="47"/>
        <v>0</v>
      </c>
      <c r="H143" s="11">
        <f t="shared" si="46"/>
        <v>0</v>
      </c>
      <c r="I143" s="11">
        <f t="shared" si="46"/>
        <v>0</v>
      </c>
      <c r="J143" s="11">
        <f t="shared" si="46"/>
        <v>0</v>
      </c>
      <c r="K143" s="11">
        <f t="shared" si="46"/>
        <v>0</v>
      </c>
      <c r="L143" s="11">
        <f t="shared" si="46"/>
        <v>0</v>
      </c>
      <c r="M143" s="11">
        <f t="shared" si="46"/>
        <v>0</v>
      </c>
      <c r="N143" s="11">
        <f t="shared" si="46"/>
        <v>0</v>
      </c>
      <c r="O143" s="11">
        <f t="shared" si="45"/>
        <v>0</v>
      </c>
      <c r="P143" s="11">
        <f t="shared" si="45"/>
        <v>0</v>
      </c>
      <c r="Q143" s="11">
        <f t="shared" si="45"/>
        <v>0</v>
      </c>
      <c r="R143" s="11">
        <f t="shared" si="49"/>
        <v>0</v>
      </c>
    </row>
    <row r="144" spans="1:18" x14ac:dyDescent="0.25">
      <c r="A144" s="9">
        <f>IF('New Lease Yearly'!$H$4="Monthly",DATE(YEAR('Yearly Journal entry'!A143),MONTH('Yearly Journal entry'!A143)+1,DAY('Yearly Journal entry'!A143)),IF('New Lease Yearly'!$H$4="Quarterly",DATE(YEAR('Yearly Journal entry'!A143),MONTH('Yearly Journal entry'!A143)+3,DAY('Yearly Journal entry'!A143)),DATE(YEAR('Yearly Journal entry'!A143)+1,MONTH('Yearly Journal entry'!A143),DAY('Yearly Journal entry'!A143))))</f>
        <v>94235</v>
      </c>
      <c r="B144" s="9">
        <f t="shared" si="48"/>
        <v>94235</v>
      </c>
      <c r="C144" s="9">
        <f t="shared" si="50"/>
        <v>94265</v>
      </c>
      <c r="D144" s="3">
        <f t="shared" si="51"/>
        <v>31</v>
      </c>
      <c r="E144" s="4">
        <f>'New Lease Yearly'!K154</f>
        <v>0</v>
      </c>
      <c r="F144" s="3">
        <f t="shared" si="52"/>
        <v>0</v>
      </c>
      <c r="G144" s="11">
        <f t="shared" si="47"/>
        <v>0</v>
      </c>
      <c r="H144" s="11">
        <f t="shared" si="46"/>
        <v>0</v>
      </c>
      <c r="I144" s="11">
        <f t="shared" si="46"/>
        <v>0</v>
      </c>
      <c r="J144" s="11">
        <f t="shared" si="46"/>
        <v>0</v>
      </c>
      <c r="K144" s="11">
        <f t="shared" si="46"/>
        <v>0</v>
      </c>
      <c r="L144" s="11">
        <f t="shared" si="46"/>
        <v>0</v>
      </c>
      <c r="M144" s="11">
        <f t="shared" si="46"/>
        <v>0</v>
      </c>
      <c r="N144" s="11">
        <f t="shared" si="46"/>
        <v>0</v>
      </c>
      <c r="O144" s="11">
        <f t="shared" si="45"/>
        <v>0</v>
      </c>
      <c r="P144" s="11">
        <f t="shared" si="45"/>
        <v>0</v>
      </c>
      <c r="Q144" s="11">
        <f t="shared" si="45"/>
        <v>0</v>
      </c>
      <c r="R144" s="11">
        <f t="shared" si="49"/>
        <v>0</v>
      </c>
    </row>
    <row r="145" spans="1:18" x14ac:dyDescent="0.25">
      <c r="A145" s="9">
        <f>IF('New Lease Yearly'!$H$4="Monthly",DATE(YEAR('Yearly Journal entry'!A144),MONTH('Yearly Journal entry'!A144)+1,DAY('Yearly Journal entry'!A144)),IF('New Lease Yearly'!$H$4="Quarterly",DATE(YEAR('Yearly Journal entry'!A144),MONTH('Yearly Journal entry'!A144)+3,DAY('Yearly Journal entry'!A144)),DATE(YEAR('Yearly Journal entry'!A144)+1,MONTH('Yearly Journal entry'!A144),DAY('Yearly Journal entry'!A144))))</f>
        <v>94600</v>
      </c>
      <c r="B145" s="9">
        <f t="shared" si="48"/>
        <v>94600</v>
      </c>
      <c r="C145" s="9">
        <f t="shared" si="50"/>
        <v>94630</v>
      </c>
      <c r="D145" s="3">
        <f t="shared" si="51"/>
        <v>31</v>
      </c>
      <c r="E145" s="4">
        <f>'New Lease Yearly'!K155</f>
        <v>0</v>
      </c>
      <c r="F145" s="3">
        <f t="shared" si="52"/>
        <v>0</v>
      </c>
      <c r="G145" s="11">
        <f t="shared" si="47"/>
        <v>0</v>
      </c>
      <c r="H145" s="11">
        <f t="shared" si="46"/>
        <v>0</v>
      </c>
      <c r="I145" s="11">
        <f t="shared" si="46"/>
        <v>0</v>
      </c>
      <c r="J145" s="11">
        <f t="shared" si="46"/>
        <v>0</v>
      </c>
      <c r="K145" s="11">
        <f t="shared" si="46"/>
        <v>0</v>
      </c>
      <c r="L145" s="11">
        <f t="shared" si="46"/>
        <v>0</v>
      </c>
      <c r="M145" s="11">
        <f t="shared" si="46"/>
        <v>0</v>
      </c>
      <c r="N145" s="11">
        <f t="shared" si="46"/>
        <v>0</v>
      </c>
      <c r="O145" s="11">
        <f t="shared" si="45"/>
        <v>0</v>
      </c>
      <c r="P145" s="11">
        <f t="shared" si="45"/>
        <v>0</v>
      </c>
      <c r="Q145" s="11">
        <f t="shared" si="45"/>
        <v>0</v>
      </c>
      <c r="R145" s="11">
        <f t="shared" si="49"/>
        <v>0</v>
      </c>
    </row>
    <row r="146" spans="1:18" x14ac:dyDescent="0.25">
      <c r="A146" s="9">
        <f>IF('New Lease Yearly'!$H$4="Monthly",DATE(YEAR('Yearly Journal entry'!A145),MONTH('Yearly Journal entry'!A145)+1,DAY('Yearly Journal entry'!A145)),IF('New Lease Yearly'!$H$4="Quarterly",DATE(YEAR('Yearly Journal entry'!A145),MONTH('Yearly Journal entry'!A145)+3,DAY('Yearly Journal entry'!A145)),DATE(YEAR('Yearly Journal entry'!A145)+1,MONTH('Yearly Journal entry'!A145),DAY('Yearly Journal entry'!A145))))</f>
        <v>94965</v>
      </c>
      <c r="B146" s="9">
        <f t="shared" si="48"/>
        <v>94965</v>
      </c>
      <c r="C146" s="9">
        <f t="shared" si="50"/>
        <v>94995</v>
      </c>
      <c r="D146" s="3">
        <f t="shared" si="51"/>
        <v>31</v>
      </c>
      <c r="E146" s="4">
        <f>'New Lease Yearly'!K156</f>
        <v>0</v>
      </c>
      <c r="F146" s="3">
        <f t="shared" si="52"/>
        <v>0</v>
      </c>
      <c r="G146" s="11">
        <f t="shared" si="47"/>
        <v>0</v>
      </c>
      <c r="H146" s="11">
        <f t="shared" si="46"/>
        <v>0</v>
      </c>
      <c r="I146" s="11">
        <f t="shared" si="46"/>
        <v>0</v>
      </c>
      <c r="J146" s="11">
        <f t="shared" si="46"/>
        <v>0</v>
      </c>
      <c r="K146" s="11">
        <f t="shared" si="46"/>
        <v>0</v>
      </c>
      <c r="L146" s="11">
        <f t="shared" si="46"/>
        <v>0</v>
      </c>
      <c r="M146" s="11">
        <f t="shared" si="46"/>
        <v>0</v>
      </c>
      <c r="N146" s="11">
        <f t="shared" si="46"/>
        <v>0</v>
      </c>
      <c r="O146" s="11">
        <f t="shared" si="45"/>
        <v>0</v>
      </c>
      <c r="P146" s="11">
        <f t="shared" si="45"/>
        <v>0</v>
      </c>
      <c r="Q146" s="11">
        <f t="shared" si="45"/>
        <v>0</v>
      </c>
      <c r="R146" s="11">
        <f t="shared" si="49"/>
        <v>0</v>
      </c>
    </row>
    <row r="147" spans="1:18" x14ac:dyDescent="0.25">
      <c r="A147" s="9">
        <f>IF('New Lease Yearly'!$H$4="Monthly",DATE(YEAR('Yearly Journal entry'!A146),MONTH('Yearly Journal entry'!A146)+1,DAY('Yearly Journal entry'!A146)),IF('New Lease Yearly'!$H$4="Quarterly",DATE(YEAR('Yearly Journal entry'!A146),MONTH('Yearly Journal entry'!A146)+3,DAY('Yearly Journal entry'!A146)),DATE(YEAR('Yearly Journal entry'!A146)+1,MONTH('Yearly Journal entry'!A146),DAY('Yearly Journal entry'!A146))))</f>
        <v>95331</v>
      </c>
      <c r="B147" s="9">
        <f t="shared" si="48"/>
        <v>95331</v>
      </c>
      <c r="C147" s="9">
        <f t="shared" si="50"/>
        <v>95361</v>
      </c>
      <c r="D147" s="3">
        <f t="shared" si="51"/>
        <v>31</v>
      </c>
      <c r="E147" s="4">
        <f>'New Lease Yearly'!K157</f>
        <v>0</v>
      </c>
      <c r="F147" s="3">
        <f t="shared" si="52"/>
        <v>0</v>
      </c>
      <c r="G147" s="11">
        <f t="shared" si="47"/>
        <v>0</v>
      </c>
      <c r="H147" s="11">
        <f t="shared" si="46"/>
        <v>0</v>
      </c>
      <c r="I147" s="11">
        <f t="shared" si="46"/>
        <v>0</v>
      </c>
      <c r="J147" s="11">
        <f t="shared" si="46"/>
        <v>0</v>
      </c>
      <c r="K147" s="11">
        <f t="shared" si="46"/>
        <v>0</v>
      </c>
      <c r="L147" s="11">
        <f t="shared" si="46"/>
        <v>0</v>
      </c>
      <c r="M147" s="11">
        <f t="shared" si="46"/>
        <v>0</v>
      </c>
      <c r="N147" s="11">
        <f t="shared" si="46"/>
        <v>0</v>
      </c>
      <c r="O147" s="11">
        <f t="shared" si="45"/>
        <v>0</v>
      </c>
      <c r="P147" s="11">
        <f t="shared" si="45"/>
        <v>0</v>
      </c>
      <c r="Q147" s="11">
        <f t="shared" si="45"/>
        <v>0</v>
      </c>
      <c r="R147" s="11">
        <f t="shared" si="49"/>
        <v>0</v>
      </c>
    </row>
    <row r="148" spans="1:18" x14ac:dyDescent="0.25">
      <c r="A148" s="9">
        <f>IF('New Lease Yearly'!$H$4="Monthly",DATE(YEAR('Yearly Journal entry'!A147),MONTH('Yearly Journal entry'!A147)+1,DAY('Yearly Journal entry'!A147)),IF('New Lease Yearly'!$H$4="Quarterly",DATE(YEAR('Yearly Journal entry'!A147),MONTH('Yearly Journal entry'!A147)+3,DAY('Yearly Journal entry'!A147)),DATE(YEAR('Yearly Journal entry'!A147)+1,MONTH('Yearly Journal entry'!A147),DAY('Yearly Journal entry'!A147))))</f>
        <v>95696</v>
      </c>
      <c r="B148" s="9">
        <f t="shared" si="48"/>
        <v>95696</v>
      </c>
      <c r="C148" s="9">
        <f t="shared" si="50"/>
        <v>95726</v>
      </c>
      <c r="D148" s="3">
        <f t="shared" si="51"/>
        <v>31</v>
      </c>
      <c r="E148" s="4">
        <f>'New Lease Yearly'!K158</f>
        <v>0</v>
      </c>
      <c r="F148" s="3">
        <f t="shared" si="52"/>
        <v>0</v>
      </c>
      <c r="G148" s="11">
        <f t="shared" si="47"/>
        <v>0</v>
      </c>
      <c r="H148" s="11">
        <f t="shared" si="46"/>
        <v>0</v>
      </c>
      <c r="I148" s="11">
        <f t="shared" si="46"/>
        <v>0</v>
      </c>
      <c r="J148" s="11">
        <f t="shared" si="46"/>
        <v>0</v>
      </c>
      <c r="K148" s="11">
        <f t="shared" si="46"/>
        <v>0</v>
      </c>
      <c r="L148" s="11">
        <f t="shared" si="46"/>
        <v>0</v>
      </c>
      <c r="M148" s="11">
        <f t="shared" si="46"/>
        <v>0</v>
      </c>
      <c r="N148" s="11">
        <f t="shared" si="46"/>
        <v>0</v>
      </c>
      <c r="O148" s="11">
        <f t="shared" si="45"/>
        <v>0</v>
      </c>
      <c r="P148" s="11">
        <f t="shared" si="45"/>
        <v>0</v>
      </c>
      <c r="Q148" s="11">
        <f t="shared" si="45"/>
        <v>0</v>
      </c>
      <c r="R148" s="11">
        <f t="shared" si="49"/>
        <v>0</v>
      </c>
    </row>
    <row r="149" spans="1:18" x14ac:dyDescent="0.25">
      <c r="A149" s="9">
        <f>IF('New Lease Yearly'!$H$4="Monthly",DATE(YEAR('Yearly Journal entry'!A148),MONTH('Yearly Journal entry'!A148)+1,DAY('Yearly Journal entry'!A148)),IF('New Lease Yearly'!$H$4="Quarterly",DATE(YEAR('Yearly Journal entry'!A148),MONTH('Yearly Journal entry'!A148)+3,DAY('Yearly Journal entry'!A148)),DATE(YEAR('Yearly Journal entry'!A148)+1,MONTH('Yearly Journal entry'!A148),DAY('Yearly Journal entry'!A148))))</f>
        <v>96061</v>
      </c>
      <c r="B149" s="9">
        <f t="shared" si="48"/>
        <v>96061</v>
      </c>
      <c r="C149" s="9">
        <f t="shared" si="50"/>
        <v>96091</v>
      </c>
      <c r="D149" s="3">
        <f t="shared" si="51"/>
        <v>31</v>
      </c>
      <c r="E149" s="4">
        <f>'New Lease Yearly'!K159</f>
        <v>0</v>
      </c>
      <c r="F149" s="3">
        <f t="shared" si="52"/>
        <v>0</v>
      </c>
      <c r="G149" s="11">
        <f t="shared" si="47"/>
        <v>0</v>
      </c>
      <c r="H149" s="11">
        <f t="shared" si="46"/>
        <v>0</v>
      </c>
      <c r="I149" s="11">
        <f t="shared" si="46"/>
        <v>0</v>
      </c>
      <c r="J149" s="11">
        <f t="shared" si="46"/>
        <v>0</v>
      </c>
      <c r="K149" s="11">
        <f t="shared" si="46"/>
        <v>0</v>
      </c>
      <c r="L149" s="11">
        <f t="shared" si="46"/>
        <v>0</v>
      </c>
      <c r="M149" s="11">
        <f t="shared" si="46"/>
        <v>0</v>
      </c>
      <c r="N149" s="11">
        <f t="shared" si="46"/>
        <v>0</v>
      </c>
      <c r="O149" s="11">
        <f t="shared" si="45"/>
        <v>0</v>
      </c>
      <c r="P149" s="11">
        <f t="shared" si="45"/>
        <v>0</v>
      </c>
      <c r="Q149" s="11">
        <f t="shared" si="45"/>
        <v>0</v>
      </c>
      <c r="R149" s="11">
        <f t="shared" si="49"/>
        <v>0</v>
      </c>
    </row>
    <row r="150" spans="1:18" x14ac:dyDescent="0.25">
      <c r="A150" s="9">
        <f>IF('New Lease Yearly'!$H$4="Monthly",DATE(YEAR('Yearly Journal entry'!A149),MONTH('Yearly Journal entry'!A149)+1,DAY('Yearly Journal entry'!A149)),IF('New Lease Yearly'!$H$4="Quarterly",DATE(YEAR('Yearly Journal entry'!A149),MONTH('Yearly Journal entry'!A149)+3,DAY('Yearly Journal entry'!A149)),DATE(YEAR('Yearly Journal entry'!A149)+1,MONTH('Yearly Journal entry'!A149),DAY('Yearly Journal entry'!A149))))</f>
        <v>96426</v>
      </c>
      <c r="B150" s="9">
        <f t="shared" si="48"/>
        <v>96426</v>
      </c>
      <c r="C150" s="9">
        <f t="shared" si="50"/>
        <v>96456</v>
      </c>
      <c r="D150" s="3">
        <f t="shared" si="51"/>
        <v>31</v>
      </c>
      <c r="E150" s="4">
        <f>'New Lease Yearly'!K160</f>
        <v>0</v>
      </c>
      <c r="F150" s="3">
        <f t="shared" si="52"/>
        <v>0</v>
      </c>
      <c r="G150" s="11">
        <f t="shared" si="47"/>
        <v>0</v>
      </c>
      <c r="H150" s="11">
        <f t="shared" si="46"/>
        <v>0</v>
      </c>
      <c r="I150" s="11">
        <f t="shared" si="46"/>
        <v>0</v>
      </c>
      <c r="J150" s="11">
        <f t="shared" si="46"/>
        <v>0</v>
      </c>
      <c r="K150" s="11">
        <f t="shared" si="46"/>
        <v>0</v>
      </c>
      <c r="L150" s="11">
        <f t="shared" si="46"/>
        <v>0</v>
      </c>
      <c r="M150" s="11">
        <f t="shared" si="46"/>
        <v>0</v>
      </c>
      <c r="N150" s="11">
        <f t="shared" si="46"/>
        <v>0</v>
      </c>
      <c r="O150" s="11">
        <f t="shared" si="45"/>
        <v>0</v>
      </c>
      <c r="P150" s="11">
        <f t="shared" si="45"/>
        <v>0</v>
      </c>
      <c r="Q150" s="11">
        <f t="shared" si="45"/>
        <v>0</v>
      </c>
      <c r="R150" s="11">
        <f t="shared" si="49"/>
        <v>0</v>
      </c>
    </row>
    <row r="151" spans="1:18" x14ac:dyDescent="0.25">
      <c r="A151" s="9">
        <f>IF('New Lease Yearly'!$H$4="Monthly",DATE(YEAR('Yearly Journal entry'!A150),MONTH('Yearly Journal entry'!A150)+1,DAY('Yearly Journal entry'!A150)),IF('New Lease Yearly'!$H$4="Quarterly",DATE(YEAR('Yearly Journal entry'!A150),MONTH('Yearly Journal entry'!A150)+3,DAY('Yearly Journal entry'!A150)),DATE(YEAR('Yearly Journal entry'!A150)+1,MONTH('Yearly Journal entry'!A150),DAY('Yearly Journal entry'!A150))))</f>
        <v>96792</v>
      </c>
      <c r="B151" s="9">
        <f t="shared" si="48"/>
        <v>96792</v>
      </c>
      <c r="C151" s="9">
        <f t="shared" si="50"/>
        <v>96822</v>
      </c>
      <c r="D151" s="3">
        <f t="shared" si="51"/>
        <v>31</v>
      </c>
      <c r="E151" s="4">
        <f>'New Lease Yearly'!K161</f>
        <v>0</v>
      </c>
      <c r="F151" s="3">
        <f t="shared" si="52"/>
        <v>0</v>
      </c>
      <c r="G151" s="11">
        <f t="shared" si="47"/>
        <v>0</v>
      </c>
      <c r="H151" s="11">
        <f t="shared" si="46"/>
        <v>0</v>
      </c>
      <c r="I151" s="11">
        <f t="shared" si="46"/>
        <v>0</v>
      </c>
      <c r="J151" s="11">
        <f t="shared" si="46"/>
        <v>0</v>
      </c>
      <c r="K151" s="11">
        <f t="shared" si="46"/>
        <v>0</v>
      </c>
      <c r="L151" s="11">
        <f t="shared" si="46"/>
        <v>0</v>
      </c>
      <c r="M151" s="11">
        <f t="shared" si="46"/>
        <v>0</v>
      </c>
      <c r="N151" s="11">
        <f t="shared" si="46"/>
        <v>0</v>
      </c>
      <c r="O151" s="11">
        <f t="shared" si="45"/>
        <v>0</v>
      </c>
      <c r="P151" s="11">
        <f t="shared" si="45"/>
        <v>0</v>
      </c>
      <c r="Q151" s="11">
        <f t="shared" si="45"/>
        <v>0</v>
      </c>
      <c r="R151" s="11">
        <f t="shared" si="49"/>
        <v>0</v>
      </c>
    </row>
    <row r="152" spans="1:18" x14ac:dyDescent="0.25">
      <c r="A152" s="9">
        <f>IF('New Lease Yearly'!$H$4="Monthly",DATE(YEAR('Yearly Journal entry'!A151),MONTH('Yearly Journal entry'!A151)+1,DAY('Yearly Journal entry'!A151)),IF('New Lease Yearly'!$H$4="Quarterly",DATE(YEAR('Yearly Journal entry'!A151),MONTH('Yearly Journal entry'!A151)+3,DAY('Yearly Journal entry'!A151)),DATE(YEAR('Yearly Journal entry'!A151)+1,MONTH('Yearly Journal entry'!A151),DAY('Yearly Journal entry'!A151))))</f>
        <v>97157</v>
      </c>
      <c r="B152" s="9">
        <f t="shared" si="48"/>
        <v>97157</v>
      </c>
      <c r="C152" s="9">
        <f t="shared" si="50"/>
        <v>97187</v>
      </c>
      <c r="D152" s="3">
        <f t="shared" si="51"/>
        <v>31</v>
      </c>
      <c r="E152" s="4">
        <f>'New Lease Yearly'!K162</f>
        <v>0</v>
      </c>
      <c r="F152" s="3">
        <f t="shared" si="52"/>
        <v>0</v>
      </c>
      <c r="G152" s="11">
        <f t="shared" si="47"/>
        <v>0</v>
      </c>
      <c r="H152" s="11">
        <f t="shared" si="46"/>
        <v>0</v>
      </c>
      <c r="I152" s="11">
        <f t="shared" si="46"/>
        <v>0</v>
      </c>
      <c r="J152" s="11">
        <f t="shared" si="46"/>
        <v>0</v>
      </c>
      <c r="K152" s="11">
        <f t="shared" si="46"/>
        <v>0</v>
      </c>
      <c r="L152" s="11">
        <f t="shared" si="46"/>
        <v>0</v>
      </c>
      <c r="M152" s="11">
        <f t="shared" si="46"/>
        <v>0</v>
      </c>
      <c r="N152" s="11">
        <f t="shared" si="46"/>
        <v>0</v>
      </c>
      <c r="O152" s="11">
        <f t="shared" si="45"/>
        <v>0</v>
      </c>
      <c r="P152" s="11">
        <f t="shared" si="45"/>
        <v>0</v>
      </c>
      <c r="Q152" s="11">
        <f t="shared" si="45"/>
        <v>0</v>
      </c>
      <c r="R152" s="11">
        <f t="shared" si="49"/>
        <v>0</v>
      </c>
    </row>
    <row r="153" spans="1:18" x14ac:dyDescent="0.25">
      <c r="A153" s="9">
        <f>IF('New Lease Yearly'!$H$4="Monthly",DATE(YEAR('Yearly Journal entry'!A152),MONTH('Yearly Journal entry'!A152)+1,DAY('Yearly Journal entry'!A152)),IF('New Lease Yearly'!$H$4="Quarterly",DATE(YEAR('Yearly Journal entry'!A152),MONTH('Yearly Journal entry'!A152)+3,DAY('Yearly Journal entry'!A152)),DATE(YEAR('Yearly Journal entry'!A152)+1,MONTH('Yearly Journal entry'!A152),DAY('Yearly Journal entry'!A152))))</f>
        <v>97522</v>
      </c>
      <c r="B153" s="9">
        <f t="shared" si="48"/>
        <v>97522</v>
      </c>
      <c r="C153" s="9">
        <f t="shared" si="50"/>
        <v>97552</v>
      </c>
      <c r="D153" s="3">
        <f t="shared" si="51"/>
        <v>31</v>
      </c>
      <c r="E153" s="4">
        <f>'New Lease Yearly'!K163</f>
        <v>0</v>
      </c>
      <c r="F153" s="3">
        <f t="shared" si="52"/>
        <v>0</v>
      </c>
      <c r="G153" s="11">
        <f t="shared" si="47"/>
        <v>0</v>
      </c>
      <c r="H153" s="11">
        <f t="shared" si="46"/>
        <v>0</v>
      </c>
      <c r="I153" s="11">
        <f t="shared" si="46"/>
        <v>0</v>
      </c>
      <c r="J153" s="11">
        <f t="shared" si="46"/>
        <v>0</v>
      </c>
      <c r="K153" s="11">
        <f t="shared" si="46"/>
        <v>0</v>
      </c>
      <c r="L153" s="11">
        <f t="shared" si="46"/>
        <v>0</v>
      </c>
      <c r="M153" s="11">
        <f t="shared" si="46"/>
        <v>0</v>
      </c>
      <c r="N153" s="11">
        <f t="shared" si="46"/>
        <v>0</v>
      </c>
      <c r="O153" s="11">
        <f t="shared" si="45"/>
        <v>0</v>
      </c>
      <c r="P153" s="11">
        <f t="shared" si="45"/>
        <v>0</v>
      </c>
      <c r="Q153" s="11">
        <f t="shared" si="45"/>
        <v>0</v>
      </c>
      <c r="R153" s="11">
        <f t="shared" si="49"/>
        <v>0</v>
      </c>
    </row>
    <row r="154" spans="1:18" x14ac:dyDescent="0.25">
      <c r="A154" s="9">
        <f>IF('New Lease Yearly'!$H$4="Monthly",DATE(YEAR('Yearly Journal entry'!A153),MONTH('Yearly Journal entry'!A153)+1,DAY('Yearly Journal entry'!A153)),IF('New Lease Yearly'!$H$4="Quarterly",DATE(YEAR('Yearly Journal entry'!A153),MONTH('Yearly Journal entry'!A153)+3,DAY('Yearly Journal entry'!A153)),DATE(YEAR('Yearly Journal entry'!A153)+1,MONTH('Yearly Journal entry'!A153),DAY('Yearly Journal entry'!A153))))</f>
        <v>97887</v>
      </c>
      <c r="B154" s="9">
        <f t="shared" si="48"/>
        <v>97887</v>
      </c>
      <c r="C154" s="9">
        <f t="shared" si="50"/>
        <v>97917</v>
      </c>
      <c r="D154" s="3">
        <f t="shared" si="51"/>
        <v>31</v>
      </c>
      <c r="E154" s="4">
        <f>'New Lease Yearly'!K164</f>
        <v>0</v>
      </c>
      <c r="F154" s="3">
        <f t="shared" si="52"/>
        <v>0</v>
      </c>
      <c r="G154" s="11">
        <f t="shared" si="47"/>
        <v>0</v>
      </c>
      <c r="H154" s="11">
        <f t="shared" si="46"/>
        <v>0</v>
      </c>
      <c r="I154" s="11">
        <f t="shared" si="46"/>
        <v>0</v>
      </c>
      <c r="J154" s="11">
        <f t="shared" si="46"/>
        <v>0</v>
      </c>
      <c r="K154" s="11">
        <f t="shared" si="46"/>
        <v>0</v>
      </c>
      <c r="L154" s="11">
        <f t="shared" si="46"/>
        <v>0</v>
      </c>
      <c r="M154" s="11">
        <f t="shared" si="46"/>
        <v>0</v>
      </c>
      <c r="N154" s="11">
        <f t="shared" si="46"/>
        <v>0</v>
      </c>
      <c r="O154" s="11">
        <f t="shared" si="45"/>
        <v>0</v>
      </c>
      <c r="P154" s="11">
        <f t="shared" si="45"/>
        <v>0</v>
      </c>
      <c r="Q154" s="11">
        <f t="shared" si="45"/>
        <v>0</v>
      </c>
      <c r="R154" s="11">
        <f t="shared" si="49"/>
        <v>0</v>
      </c>
    </row>
    <row r="155" spans="1:18" x14ac:dyDescent="0.25">
      <c r="A155" s="9">
        <f>IF('New Lease Yearly'!$H$4="Monthly",DATE(YEAR('Yearly Journal entry'!A154),MONTH('Yearly Journal entry'!A154)+1,DAY('Yearly Journal entry'!A154)),IF('New Lease Yearly'!$H$4="Quarterly",DATE(YEAR('Yearly Journal entry'!A154),MONTH('Yearly Journal entry'!A154)+3,DAY('Yearly Journal entry'!A154)),DATE(YEAR('Yearly Journal entry'!A154)+1,MONTH('Yearly Journal entry'!A154),DAY('Yearly Journal entry'!A154))))</f>
        <v>98253</v>
      </c>
      <c r="B155" s="9">
        <f t="shared" si="48"/>
        <v>98253</v>
      </c>
      <c r="C155" s="9">
        <f t="shared" si="50"/>
        <v>98283</v>
      </c>
      <c r="D155" s="3">
        <f t="shared" si="51"/>
        <v>31</v>
      </c>
      <c r="E155" s="4">
        <f>'New Lease Yearly'!K165</f>
        <v>0</v>
      </c>
      <c r="F155" s="3">
        <f t="shared" si="52"/>
        <v>0</v>
      </c>
      <c r="G155" s="11">
        <f t="shared" si="47"/>
        <v>0</v>
      </c>
      <c r="H155" s="11">
        <f t="shared" si="46"/>
        <v>0</v>
      </c>
      <c r="I155" s="11">
        <f t="shared" si="46"/>
        <v>0</v>
      </c>
      <c r="J155" s="11">
        <f t="shared" si="46"/>
        <v>0</v>
      </c>
      <c r="K155" s="11">
        <f t="shared" si="46"/>
        <v>0</v>
      </c>
      <c r="L155" s="11">
        <f t="shared" si="46"/>
        <v>0</v>
      </c>
      <c r="M155" s="11">
        <f t="shared" si="46"/>
        <v>0</v>
      </c>
      <c r="N155" s="11">
        <f t="shared" si="46"/>
        <v>0</v>
      </c>
      <c r="O155" s="11">
        <f t="shared" si="45"/>
        <v>0</v>
      </c>
      <c r="P155" s="11">
        <f t="shared" si="45"/>
        <v>0</v>
      </c>
      <c r="Q155" s="11">
        <f t="shared" si="45"/>
        <v>0</v>
      </c>
      <c r="R155" s="11">
        <f t="shared" si="49"/>
        <v>0</v>
      </c>
    </row>
    <row r="156" spans="1:18" x14ac:dyDescent="0.25">
      <c r="A156" s="9">
        <f>IF('New Lease Yearly'!$H$4="Monthly",DATE(YEAR('Yearly Journal entry'!A155),MONTH('Yearly Journal entry'!A155)+1,DAY('Yearly Journal entry'!A155)),IF('New Lease Yearly'!$H$4="Quarterly",DATE(YEAR('Yearly Journal entry'!A155),MONTH('Yearly Journal entry'!A155)+3,DAY('Yearly Journal entry'!A155)),DATE(YEAR('Yearly Journal entry'!A155)+1,MONTH('Yearly Journal entry'!A155),DAY('Yearly Journal entry'!A155))))</f>
        <v>98618</v>
      </c>
      <c r="B156" s="9">
        <f t="shared" si="48"/>
        <v>98618</v>
      </c>
      <c r="C156" s="9">
        <f t="shared" si="50"/>
        <v>98648</v>
      </c>
      <c r="D156" s="3">
        <f t="shared" si="51"/>
        <v>31</v>
      </c>
      <c r="E156" s="4">
        <f>'New Lease Yearly'!K166</f>
        <v>0</v>
      </c>
      <c r="F156" s="3">
        <f t="shared" si="52"/>
        <v>0</v>
      </c>
      <c r="G156" s="11">
        <f t="shared" si="47"/>
        <v>0</v>
      </c>
      <c r="H156" s="11">
        <f t="shared" si="46"/>
        <v>0</v>
      </c>
      <c r="I156" s="11">
        <f t="shared" si="46"/>
        <v>0</v>
      </c>
      <c r="J156" s="11">
        <f t="shared" si="46"/>
        <v>0</v>
      </c>
      <c r="K156" s="11">
        <f t="shared" si="46"/>
        <v>0</v>
      </c>
      <c r="L156" s="11">
        <f t="shared" si="46"/>
        <v>0</v>
      </c>
      <c r="M156" s="11">
        <f t="shared" si="46"/>
        <v>0</v>
      </c>
      <c r="N156" s="11">
        <f t="shared" si="46"/>
        <v>0</v>
      </c>
      <c r="O156" s="11">
        <f t="shared" si="45"/>
        <v>0</v>
      </c>
      <c r="P156" s="11">
        <f t="shared" si="45"/>
        <v>0</v>
      </c>
      <c r="Q156" s="11">
        <f t="shared" si="45"/>
        <v>0</v>
      </c>
      <c r="R156" s="11">
        <f t="shared" si="49"/>
        <v>0</v>
      </c>
    </row>
    <row r="157" spans="1:18" x14ac:dyDescent="0.25">
      <c r="A157" s="9">
        <f>IF('New Lease Yearly'!$H$4="Monthly",DATE(YEAR('Yearly Journal entry'!A156),MONTH('Yearly Journal entry'!A156)+1,DAY('Yearly Journal entry'!A156)),IF('New Lease Yearly'!$H$4="Quarterly",DATE(YEAR('Yearly Journal entry'!A156),MONTH('Yearly Journal entry'!A156)+3,DAY('Yearly Journal entry'!A156)),DATE(YEAR('Yearly Journal entry'!A156)+1,MONTH('Yearly Journal entry'!A156),DAY('Yearly Journal entry'!A156))))</f>
        <v>98983</v>
      </c>
      <c r="B157" s="9">
        <f t="shared" si="48"/>
        <v>98983</v>
      </c>
      <c r="C157" s="9">
        <f t="shared" si="50"/>
        <v>99013</v>
      </c>
      <c r="D157" s="3">
        <f t="shared" si="51"/>
        <v>31</v>
      </c>
      <c r="E157" s="4">
        <f>'New Lease Yearly'!K167</f>
        <v>0</v>
      </c>
      <c r="F157" s="3">
        <f t="shared" si="52"/>
        <v>0</v>
      </c>
      <c r="G157" s="11">
        <f t="shared" si="47"/>
        <v>0</v>
      </c>
      <c r="H157" s="11">
        <f t="shared" si="46"/>
        <v>0</v>
      </c>
      <c r="I157" s="11">
        <f t="shared" si="46"/>
        <v>0</v>
      </c>
      <c r="J157" s="11">
        <f t="shared" si="46"/>
        <v>0</v>
      </c>
      <c r="K157" s="11">
        <f t="shared" si="46"/>
        <v>0</v>
      </c>
      <c r="L157" s="11">
        <f t="shared" si="46"/>
        <v>0</v>
      </c>
      <c r="M157" s="11">
        <f t="shared" si="46"/>
        <v>0</v>
      </c>
      <c r="N157" s="11">
        <f t="shared" si="46"/>
        <v>0</v>
      </c>
      <c r="O157" s="11">
        <f t="shared" si="45"/>
        <v>0</v>
      </c>
      <c r="P157" s="11">
        <f t="shared" si="45"/>
        <v>0</v>
      </c>
      <c r="Q157" s="11">
        <f t="shared" si="45"/>
        <v>0</v>
      </c>
      <c r="R157" s="11">
        <f t="shared" si="49"/>
        <v>0</v>
      </c>
    </row>
    <row r="158" spans="1:18" x14ac:dyDescent="0.25">
      <c r="A158" s="9">
        <f>IF('New Lease Yearly'!$H$4="Monthly",DATE(YEAR('Yearly Journal entry'!A157),MONTH('Yearly Journal entry'!A157)+1,DAY('Yearly Journal entry'!A157)),IF('New Lease Yearly'!$H$4="Quarterly",DATE(YEAR('Yearly Journal entry'!A157),MONTH('Yearly Journal entry'!A157)+3,DAY('Yearly Journal entry'!A157)),DATE(YEAR('Yearly Journal entry'!A157)+1,MONTH('Yearly Journal entry'!A157),DAY('Yearly Journal entry'!A157))))</f>
        <v>99348</v>
      </c>
      <c r="B158" s="9">
        <f t="shared" si="48"/>
        <v>99348</v>
      </c>
      <c r="C158" s="9">
        <f t="shared" si="50"/>
        <v>99378</v>
      </c>
      <c r="D158" s="3">
        <f t="shared" si="51"/>
        <v>31</v>
      </c>
      <c r="E158" s="4">
        <f>'New Lease Yearly'!K168</f>
        <v>0</v>
      </c>
      <c r="F158" s="3">
        <f t="shared" si="52"/>
        <v>0</v>
      </c>
      <c r="G158" s="11">
        <f t="shared" si="47"/>
        <v>0</v>
      </c>
      <c r="H158" s="11">
        <f t="shared" si="46"/>
        <v>0</v>
      </c>
      <c r="I158" s="11">
        <f t="shared" si="46"/>
        <v>0</v>
      </c>
      <c r="J158" s="11">
        <f t="shared" si="46"/>
        <v>0</v>
      </c>
      <c r="K158" s="11">
        <f t="shared" si="46"/>
        <v>0</v>
      </c>
      <c r="L158" s="11">
        <f t="shared" si="46"/>
        <v>0</v>
      </c>
      <c r="M158" s="11">
        <f t="shared" si="46"/>
        <v>0</v>
      </c>
      <c r="N158" s="11">
        <f t="shared" si="46"/>
        <v>0</v>
      </c>
      <c r="O158" s="11">
        <f t="shared" si="45"/>
        <v>0</v>
      </c>
      <c r="P158" s="11">
        <f t="shared" si="45"/>
        <v>0</v>
      </c>
      <c r="Q158" s="11">
        <f t="shared" si="45"/>
        <v>0</v>
      </c>
      <c r="R158" s="11">
        <f t="shared" si="49"/>
        <v>0</v>
      </c>
    </row>
    <row r="159" spans="1:18" x14ac:dyDescent="0.25">
      <c r="A159" s="9">
        <f>IF('New Lease Yearly'!$H$4="Monthly",DATE(YEAR('Yearly Journal entry'!A158),MONTH('Yearly Journal entry'!A158)+1,DAY('Yearly Journal entry'!A158)),IF('New Lease Yearly'!$H$4="Quarterly",DATE(YEAR('Yearly Journal entry'!A158),MONTH('Yearly Journal entry'!A158)+3,DAY('Yearly Journal entry'!A158)),DATE(YEAR('Yearly Journal entry'!A158)+1,MONTH('Yearly Journal entry'!A158),DAY('Yearly Journal entry'!A158))))</f>
        <v>99714</v>
      </c>
      <c r="B159" s="9">
        <f t="shared" si="48"/>
        <v>99714</v>
      </c>
      <c r="C159" s="9">
        <f t="shared" si="50"/>
        <v>99744</v>
      </c>
      <c r="D159" s="3">
        <f t="shared" si="51"/>
        <v>31</v>
      </c>
      <c r="E159" s="4">
        <f>'New Lease Yearly'!K169</f>
        <v>0</v>
      </c>
      <c r="F159" s="3">
        <f t="shared" si="52"/>
        <v>0</v>
      </c>
      <c r="G159" s="11">
        <f t="shared" si="47"/>
        <v>0</v>
      </c>
      <c r="H159" s="11">
        <f t="shared" si="46"/>
        <v>0</v>
      </c>
      <c r="I159" s="11">
        <f t="shared" si="46"/>
        <v>0</v>
      </c>
      <c r="J159" s="11">
        <f t="shared" si="46"/>
        <v>0</v>
      </c>
      <c r="K159" s="11">
        <f t="shared" si="46"/>
        <v>0</v>
      </c>
      <c r="L159" s="11">
        <f t="shared" si="46"/>
        <v>0</v>
      </c>
      <c r="M159" s="11">
        <f t="shared" si="46"/>
        <v>0</v>
      </c>
      <c r="N159" s="11">
        <f t="shared" si="46"/>
        <v>0</v>
      </c>
      <c r="O159" s="11">
        <f t="shared" si="45"/>
        <v>0</v>
      </c>
      <c r="P159" s="11">
        <f t="shared" si="45"/>
        <v>0</v>
      </c>
      <c r="Q159" s="11">
        <f t="shared" si="45"/>
        <v>0</v>
      </c>
      <c r="R159" s="11">
        <f t="shared" si="49"/>
        <v>0</v>
      </c>
    </row>
    <row r="160" spans="1:18" x14ac:dyDescent="0.25">
      <c r="A160" s="9">
        <f>IF('New Lease Yearly'!$H$4="Monthly",DATE(YEAR('Yearly Journal entry'!A159),MONTH('Yearly Journal entry'!A159)+1,DAY('Yearly Journal entry'!A159)),IF('New Lease Yearly'!$H$4="Quarterly",DATE(YEAR('Yearly Journal entry'!A159),MONTH('Yearly Journal entry'!A159)+3,DAY('Yearly Journal entry'!A159)),DATE(YEAR('Yearly Journal entry'!A159)+1,MONTH('Yearly Journal entry'!A159),DAY('Yearly Journal entry'!A159))))</f>
        <v>100079</v>
      </c>
      <c r="B160" s="9">
        <f t="shared" si="48"/>
        <v>100079</v>
      </c>
      <c r="C160" s="9">
        <f t="shared" si="50"/>
        <v>100109</v>
      </c>
      <c r="D160" s="3">
        <f t="shared" si="51"/>
        <v>31</v>
      </c>
      <c r="E160" s="4">
        <f>'New Lease Yearly'!K170</f>
        <v>0</v>
      </c>
      <c r="F160" s="3">
        <f t="shared" si="52"/>
        <v>0</v>
      </c>
      <c r="G160" s="11">
        <f t="shared" si="47"/>
        <v>0</v>
      </c>
      <c r="H160" s="11">
        <f t="shared" si="46"/>
        <v>0</v>
      </c>
      <c r="I160" s="11">
        <f t="shared" si="46"/>
        <v>0</v>
      </c>
      <c r="J160" s="11">
        <f t="shared" si="46"/>
        <v>0</v>
      </c>
      <c r="K160" s="11">
        <f t="shared" si="46"/>
        <v>0</v>
      </c>
      <c r="L160" s="11">
        <f t="shared" si="46"/>
        <v>0</v>
      </c>
      <c r="M160" s="11">
        <f t="shared" si="46"/>
        <v>0</v>
      </c>
      <c r="N160" s="11">
        <f t="shared" si="46"/>
        <v>0</v>
      </c>
      <c r="O160" s="11">
        <f t="shared" si="45"/>
        <v>0</v>
      </c>
      <c r="P160" s="11">
        <f t="shared" si="45"/>
        <v>0</v>
      </c>
      <c r="Q160" s="11">
        <f t="shared" si="45"/>
        <v>0</v>
      </c>
      <c r="R160" s="11">
        <f t="shared" si="49"/>
        <v>0</v>
      </c>
    </row>
    <row r="161" spans="1:18" x14ac:dyDescent="0.25">
      <c r="A161" s="9">
        <f>IF('New Lease Yearly'!$H$4="Monthly",DATE(YEAR('Yearly Journal entry'!A160),MONTH('Yearly Journal entry'!A160)+1,DAY('Yearly Journal entry'!A160)),IF('New Lease Yearly'!$H$4="Quarterly",DATE(YEAR('Yearly Journal entry'!A160),MONTH('Yearly Journal entry'!A160)+3,DAY('Yearly Journal entry'!A160)),DATE(YEAR('Yearly Journal entry'!A160)+1,MONTH('Yearly Journal entry'!A160),DAY('Yearly Journal entry'!A160))))</f>
        <v>100444</v>
      </c>
      <c r="B161" s="9">
        <f t="shared" si="48"/>
        <v>100444</v>
      </c>
      <c r="C161" s="9">
        <f t="shared" si="50"/>
        <v>100474</v>
      </c>
      <c r="D161" s="3">
        <f t="shared" si="51"/>
        <v>31</v>
      </c>
      <c r="E161" s="4">
        <f>'New Lease Yearly'!K171</f>
        <v>0</v>
      </c>
      <c r="F161" s="3">
        <f t="shared" si="52"/>
        <v>0</v>
      </c>
      <c r="G161" s="11">
        <f t="shared" si="47"/>
        <v>0</v>
      </c>
      <c r="H161" s="11">
        <f t="shared" si="46"/>
        <v>0</v>
      </c>
      <c r="I161" s="11">
        <f t="shared" si="46"/>
        <v>0</v>
      </c>
      <c r="J161" s="11">
        <f t="shared" si="46"/>
        <v>0</v>
      </c>
      <c r="K161" s="11">
        <f t="shared" si="46"/>
        <v>0</v>
      </c>
      <c r="L161" s="11">
        <f t="shared" si="46"/>
        <v>0</v>
      </c>
      <c r="M161" s="11">
        <f t="shared" si="46"/>
        <v>0</v>
      </c>
      <c r="N161" s="11">
        <f t="shared" si="46"/>
        <v>0</v>
      </c>
      <c r="O161" s="11">
        <f t="shared" si="45"/>
        <v>0</v>
      </c>
      <c r="P161" s="11">
        <f t="shared" si="45"/>
        <v>0</v>
      </c>
      <c r="Q161" s="11">
        <f t="shared" si="45"/>
        <v>0</v>
      </c>
      <c r="R161" s="11">
        <f t="shared" si="49"/>
        <v>0</v>
      </c>
    </row>
    <row r="162" spans="1:18" x14ac:dyDescent="0.25">
      <c r="A162" s="9">
        <f>IF('New Lease Yearly'!$H$4="Monthly",DATE(YEAR('Yearly Journal entry'!A161),MONTH('Yearly Journal entry'!A161)+1,DAY('Yearly Journal entry'!A161)),IF('New Lease Yearly'!$H$4="Quarterly",DATE(YEAR('Yearly Journal entry'!A161),MONTH('Yearly Journal entry'!A161)+3,DAY('Yearly Journal entry'!A161)),DATE(YEAR('Yearly Journal entry'!A161)+1,MONTH('Yearly Journal entry'!A161),DAY('Yearly Journal entry'!A161))))</f>
        <v>100809</v>
      </c>
      <c r="B162" s="9">
        <f t="shared" si="48"/>
        <v>100809</v>
      </c>
      <c r="C162" s="9">
        <f t="shared" si="50"/>
        <v>100839</v>
      </c>
      <c r="D162" s="3">
        <f t="shared" si="51"/>
        <v>31</v>
      </c>
      <c r="E162" s="4">
        <f>'New Lease Yearly'!K172</f>
        <v>0</v>
      </c>
      <c r="F162" s="3">
        <f t="shared" si="52"/>
        <v>0</v>
      </c>
      <c r="G162" s="11">
        <f t="shared" si="47"/>
        <v>0</v>
      </c>
      <c r="H162" s="11">
        <f t="shared" si="46"/>
        <v>0</v>
      </c>
      <c r="I162" s="11">
        <f t="shared" si="46"/>
        <v>0</v>
      </c>
      <c r="J162" s="11">
        <f t="shared" si="46"/>
        <v>0</v>
      </c>
      <c r="K162" s="11">
        <f t="shared" si="46"/>
        <v>0</v>
      </c>
      <c r="L162" s="11">
        <f t="shared" si="46"/>
        <v>0</v>
      </c>
      <c r="M162" s="11">
        <f t="shared" si="46"/>
        <v>0</v>
      </c>
      <c r="N162" s="11">
        <f t="shared" si="46"/>
        <v>0</v>
      </c>
      <c r="O162" s="11">
        <f t="shared" si="45"/>
        <v>0</v>
      </c>
      <c r="P162" s="11">
        <f t="shared" si="45"/>
        <v>0</v>
      </c>
      <c r="Q162" s="11">
        <f t="shared" si="45"/>
        <v>0</v>
      </c>
      <c r="R162" s="11">
        <f t="shared" si="49"/>
        <v>0</v>
      </c>
    </row>
    <row r="163" spans="1:18" x14ac:dyDescent="0.25">
      <c r="A163" s="9">
        <f>IF('New Lease Yearly'!$H$4="Monthly",DATE(YEAR('Yearly Journal entry'!A162),MONTH('Yearly Journal entry'!A162)+1,DAY('Yearly Journal entry'!A162)),IF('New Lease Yearly'!$H$4="Quarterly",DATE(YEAR('Yearly Journal entry'!A162),MONTH('Yearly Journal entry'!A162)+3,DAY('Yearly Journal entry'!A162)),DATE(YEAR('Yearly Journal entry'!A162)+1,MONTH('Yearly Journal entry'!A162),DAY('Yearly Journal entry'!A162))))</f>
        <v>101175</v>
      </c>
      <c r="B163" s="9">
        <f t="shared" si="48"/>
        <v>101175</v>
      </c>
      <c r="C163" s="9">
        <f t="shared" si="50"/>
        <v>101205</v>
      </c>
      <c r="D163" s="3">
        <f t="shared" si="51"/>
        <v>31</v>
      </c>
      <c r="E163" s="4">
        <f>'New Lease Yearly'!K173</f>
        <v>0</v>
      </c>
      <c r="F163" s="3">
        <f t="shared" si="52"/>
        <v>0</v>
      </c>
      <c r="G163" s="11">
        <f t="shared" si="47"/>
        <v>0</v>
      </c>
      <c r="H163" s="11">
        <f t="shared" si="46"/>
        <v>0</v>
      </c>
      <c r="I163" s="11">
        <f t="shared" si="46"/>
        <v>0</v>
      </c>
      <c r="J163" s="11">
        <f t="shared" si="46"/>
        <v>0</v>
      </c>
      <c r="K163" s="11">
        <f t="shared" si="46"/>
        <v>0</v>
      </c>
      <c r="L163" s="11">
        <f t="shared" si="46"/>
        <v>0</v>
      </c>
      <c r="M163" s="11">
        <f t="shared" si="46"/>
        <v>0</v>
      </c>
      <c r="N163" s="11">
        <f t="shared" si="46"/>
        <v>0</v>
      </c>
      <c r="O163" s="11">
        <f t="shared" si="46"/>
        <v>0</v>
      </c>
      <c r="P163" s="11">
        <f t="shared" si="46"/>
        <v>0</v>
      </c>
      <c r="Q163" s="11">
        <f t="shared" si="46"/>
        <v>0</v>
      </c>
      <c r="R163" s="11">
        <f t="shared" si="49"/>
        <v>0</v>
      </c>
    </row>
    <row r="164" spans="1:18" x14ac:dyDescent="0.25">
      <c r="A164" s="9">
        <f>IF('New Lease Yearly'!$H$4="Monthly",DATE(YEAR('Yearly Journal entry'!A163),MONTH('Yearly Journal entry'!A163)+1,DAY('Yearly Journal entry'!A163)),IF('New Lease Yearly'!$H$4="Quarterly",DATE(YEAR('Yearly Journal entry'!A163),MONTH('Yearly Journal entry'!A163)+3,DAY('Yearly Journal entry'!A163)),DATE(YEAR('Yearly Journal entry'!A163)+1,MONTH('Yearly Journal entry'!A163),DAY('Yearly Journal entry'!A163))))</f>
        <v>101540</v>
      </c>
      <c r="B164" s="9">
        <f t="shared" si="48"/>
        <v>101540</v>
      </c>
      <c r="C164" s="9">
        <f t="shared" si="50"/>
        <v>101570</v>
      </c>
      <c r="D164" s="3">
        <f t="shared" si="51"/>
        <v>31</v>
      </c>
      <c r="E164" s="4">
        <f>'New Lease Yearly'!K174</f>
        <v>0</v>
      </c>
      <c r="F164" s="3">
        <f t="shared" si="52"/>
        <v>0</v>
      </c>
      <c r="G164" s="11">
        <f t="shared" si="47"/>
        <v>0</v>
      </c>
      <c r="H164" s="11">
        <f t="shared" si="47"/>
        <v>0</v>
      </c>
      <c r="I164" s="11">
        <f t="shared" si="47"/>
        <v>0</v>
      </c>
      <c r="J164" s="11">
        <f t="shared" si="47"/>
        <v>0</v>
      </c>
      <c r="K164" s="11">
        <f t="shared" si="47"/>
        <v>0</v>
      </c>
      <c r="L164" s="11">
        <f t="shared" si="47"/>
        <v>0</v>
      </c>
      <c r="M164" s="11">
        <f t="shared" si="47"/>
        <v>0</v>
      </c>
      <c r="N164" s="11">
        <f t="shared" si="47"/>
        <v>0</v>
      </c>
      <c r="O164" s="11">
        <f t="shared" si="47"/>
        <v>0</v>
      </c>
      <c r="P164" s="11">
        <f t="shared" si="47"/>
        <v>0</v>
      </c>
      <c r="Q164" s="11">
        <f t="shared" si="47"/>
        <v>0</v>
      </c>
      <c r="R164" s="11">
        <f t="shared" si="49"/>
        <v>0</v>
      </c>
    </row>
    <row r="165" spans="1:18" x14ac:dyDescent="0.25">
      <c r="A165" s="9">
        <f>IF('New Lease Yearly'!$H$4="Monthly",DATE(YEAR('Yearly Journal entry'!A164),MONTH('Yearly Journal entry'!A164)+1,DAY('Yearly Journal entry'!A164)),IF('New Lease Yearly'!$H$4="Quarterly",DATE(YEAR('Yearly Journal entry'!A164),MONTH('Yearly Journal entry'!A164)+3,DAY('Yearly Journal entry'!A164)),DATE(YEAR('Yearly Journal entry'!A164)+1,MONTH('Yearly Journal entry'!A164),DAY('Yearly Journal entry'!A164))))</f>
        <v>101905</v>
      </c>
      <c r="B165" s="9">
        <f t="shared" si="48"/>
        <v>101905</v>
      </c>
      <c r="C165" s="9">
        <f t="shared" si="50"/>
        <v>101935</v>
      </c>
      <c r="D165" s="3">
        <f t="shared" si="51"/>
        <v>31</v>
      </c>
      <c r="E165" s="4">
        <f>'New Lease Yearly'!K175</f>
        <v>0</v>
      </c>
      <c r="F165" s="3">
        <f t="shared" si="52"/>
        <v>0</v>
      </c>
      <c r="G165" s="11">
        <f t="shared" si="47"/>
        <v>0</v>
      </c>
      <c r="H165" s="11">
        <f t="shared" si="47"/>
        <v>0</v>
      </c>
      <c r="I165" s="11">
        <f t="shared" si="47"/>
        <v>0</v>
      </c>
      <c r="J165" s="11">
        <f t="shared" si="47"/>
        <v>0</v>
      </c>
      <c r="K165" s="11">
        <f t="shared" si="47"/>
        <v>0</v>
      </c>
      <c r="L165" s="11">
        <f t="shared" si="47"/>
        <v>0</v>
      </c>
      <c r="M165" s="11">
        <f t="shared" si="47"/>
        <v>0</v>
      </c>
      <c r="N165" s="11">
        <f t="shared" si="47"/>
        <v>0</v>
      </c>
      <c r="O165" s="11">
        <f t="shared" si="47"/>
        <v>0</v>
      </c>
      <c r="P165" s="11">
        <f t="shared" si="47"/>
        <v>0</v>
      </c>
      <c r="Q165" s="11">
        <f t="shared" si="47"/>
        <v>0</v>
      </c>
      <c r="R165" s="11">
        <f t="shared" si="49"/>
        <v>0</v>
      </c>
    </row>
    <row r="166" spans="1:18" x14ac:dyDescent="0.25">
      <c r="A166" s="9">
        <f>IF('New Lease Yearly'!$H$4="Monthly",DATE(YEAR('Yearly Journal entry'!A165),MONTH('Yearly Journal entry'!A165)+1,DAY('Yearly Journal entry'!A165)),IF('New Lease Yearly'!$H$4="Quarterly",DATE(YEAR('Yearly Journal entry'!A165),MONTH('Yearly Journal entry'!A165)+3,DAY('Yearly Journal entry'!A165)),DATE(YEAR('Yearly Journal entry'!A165)+1,MONTH('Yearly Journal entry'!A165),DAY('Yearly Journal entry'!A165))))</f>
        <v>102270</v>
      </c>
      <c r="B166" s="9">
        <f t="shared" si="48"/>
        <v>102270</v>
      </c>
      <c r="C166" s="9">
        <f t="shared" si="50"/>
        <v>102300</v>
      </c>
      <c r="D166" s="3">
        <f t="shared" si="51"/>
        <v>31</v>
      </c>
      <c r="E166" s="4">
        <f>'New Lease Yearly'!K176</f>
        <v>0</v>
      </c>
      <c r="F166" s="3">
        <f t="shared" si="52"/>
        <v>0</v>
      </c>
      <c r="G166" s="11">
        <f t="shared" si="47"/>
        <v>0</v>
      </c>
      <c r="H166" s="11">
        <f t="shared" si="47"/>
        <v>0</v>
      </c>
      <c r="I166" s="11">
        <f t="shared" si="47"/>
        <v>0</v>
      </c>
      <c r="J166" s="11">
        <f t="shared" si="47"/>
        <v>0</v>
      </c>
      <c r="K166" s="11">
        <f t="shared" si="47"/>
        <v>0</v>
      </c>
      <c r="L166" s="11">
        <f t="shared" si="47"/>
        <v>0</v>
      </c>
      <c r="M166" s="11">
        <f t="shared" si="47"/>
        <v>0</v>
      </c>
      <c r="N166" s="11">
        <f t="shared" si="47"/>
        <v>0</v>
      </c>
      <c r="O166" s="11">
        <f t="shared" si="47"/>
        <v>0</v>
      </c>
      <c r="P166" s="11">
        <f t="shared" si="47"/>
        <v>0</v>
      </c>
      <c r="Q166" s="11">
        <f t="shared" si="47"/>
        <v>0</v>
      </c>
      <c r="R166" s="11">
        <f t="shared" si="49"/>
        <v>0</v>
      </c>
    </row>
    <row r="167" spans="1:18" x14ac:dyDescent="0.25">
      <c r="A167" s="9">
        <f>IF('New Lease Yearly'!$H$4="Monthly",DATE(YEAR('Yearly Journal entry'!A166),MONTH('Yearly Journal entry'!A166)+1,DAY('Yearly Journal entry'!A166)),IF('New Lease Yearly'!$H$4="Quarterly",DATE(YEAR('Yearly Journal entry'!A166),MONTH('Yearly Journal entry'!A166)+3,DAY('Yearly Journal entry'!A166)),DATE(YEAR('Yearly Journal entry'!A166)+1,MONTH('Yearly Journal entry'!A166),DAY('Yearly Journal entry'!A166))))</f>
        <v>102636</v>
      </c>
      <c r="B167" s="9">
        <f t="shared" si="48"/>
        <v>102636</v>
      </c>
      <c r="C167" s="9">
        <f t="shared" si="50"/>
        <v>102666</v>
      </c>
      <c r="D167" s="3">
        <f t="shared" si="51"/>
        <v>31</v>
      </c>
      <c r="E167" s="4">
        <f>'New Lease Yearly'!K177</f>
        <v>0</v>
      </c>
      <c r="F167" s="3">
        <f t="shared" si="52"/>
        <v>0</v>
      </c>
      <c r="G167" s="11">
        <f t="shared" si="47"/>
        <v>0</v>
      </c>
      <c r="H167" s="11">
        <f t="shared" si="47"/>
        <v>0</v>
      </c>
      <c r="I167" s="11">
        <f t="shared" si="47"/>
        <v>0</v>
      </c>
      <c r="J167" s="11">
        <f t="shared" si="47"/>
        <v>0</v>
      </c>
      <c r="K167" s="11">
        <f t="shared" si="47"/>
        <v>0</v>
      </c>
      <c r="L167" s="11">
        <f t="shared" si="47"/>
        <v>0</v>
      </c>
      <c r="M167" s="11">
        <f t="shared" si="47"/>
        <v>0</v>
      </c>
      <c r="N167" s="11">
        <f t="shared" si="47"/>
        <v>0</v>
      </c>
      <c r="O167" s="11">
        <f t="shared" si="47"/>
        <v>0</v>
      </c>
      <c r="P167" s="11">
        <f t="shared" si="47"/>
        <v>0</v>
      </c>
      <c r="Q167" s="11">
        <f t="shared" si="47"/>
        <v>0</v>
      </c>
      <c r="R167" s="11">
        <f t="shared" si="49"/>
        <v>0</v>
      </c>
    </row>
    <row r="168" spans="1:18" x14ac:dyDescent="0.25">
      <c r="A168" s="9">
        <f>IF('New Lease Yearly'!$H$4="Monthly",DATE(YEAR('Yearly Journal entry'!A167),MONTH('Yearly Journal entry'!A167)+1,DAY('Yearly Journal entry'!A167)),IF('New Lease Yearly'!$H$4="Quarterly",DATE(YEAR('Yearly Journal entry'!A167),MONTH('Yearly Journal entry'!A167)+3,DAY('Yearly Journal entry'!A167)),DATE(YEAR('Yearly Journal entry'!A167)+1,MONTH('Yearly Journal entry'!A167),DAY('Yearly Journal entry'!A167))))</f>
        <v>103001</v>
      </c>
      <c r="B168" s="9">
        <f t="shared" si="48"/>
        <v>103001</v>
      </c>
      <c r="C168" s="9">
        <f t="shared" si="50"/>
        <v>103031</v>
      </c>
      <c r="D168" s="3">
        <f t="shared" si="51"/>
        <v>31</v>
      </c>
      <c r="E168" s="4">
        <f>'New Lease Yearly'!K178</f>
        <v>0</v>
      </c>
      <c r="F168" s="3">
        <f t="shared" si="52"/>
        <v>0</v>
      </c>
      <c r="G168" s="11">
        <f t="shared" si="47"/>
        <v>0</v>
      </c>
      <c r="H168" s="11">
        <f t="shared" si="47"/>
        <v>0</v>
      </c>
      <c r="I168" s="11">
        <f t="shared" si="47"/>
        <v>0</v>
      </c>
      <c r="J168" s="11">
        <f t="shared" si="47"/>
        <v>0</v>
      </c>
      <c r="K168" s="11">
        <f t="shared" si="47"/>
        <v>0</v>
      </c>
      <c r="L168" s="11">
        <f t="shared" si="47"/>
        <v>0</v>
      </c>
      <c r="M168" s="11">
        <f t="shared" si="47"/>
        <v>0</v>
      </c>
      <c r="N168" s="11">
        <f t="shared" si="47"/>
        <v>0</v>
      </c>
      <c r="O168" s="11">
        <f t="shared" si="47"/>
        <v>0</v>
      </c>
      <c r="P168" s="11">
        <f t="shared" si="47"/>
        <v>0</v>
      </c>
      <c r="Q168" s="11">
        <f t="shared" si="47"/>
        <v>0</v>
      </c>
      <c r="R168" s="11">
        <f t="shared" si="49"/>
        <v>0</v>
      </c>
    </row>
    <row r="169" spans="1:18" x14ac:dyDescent="0.25">
      <c r="A169" s="9">
        <f>IF('New Lease Yearly'!$H$4="Monthly",DATE(YEAR('Yearly Journal entry'!A168),MONTH('Yearly Journal entry'!A168)+1,DAY('Yearly Journal entry'!A168)),IF('New Lease Yearly'!$H$4="Quarterly",DATE(YEAR('Yearly Journal entry'!A168),MONTH('Yearly Journal entry'!A168)+3,DAY('Yearly Journal entry'!A168)),DATE(YEAR('Yearly Journal entry'!A168)+1,MONTH('Yearly Journal entry'!A168),DAY('Yearly Journal entry'!A168))))</f>
        <v>103366</v>
      </c>
      <c r="B169" s="9">
        <f t="shared" si="48"/>
        <v>103366</v>
      </c>
      <c r="C169" s="9">
        <f t="shared" si="50"/>
        <v>103396</v>
      </c>
      <c r="D169" s="3">
        <f t="shared" si="51"/>
        <v>31</v>
      </c>
      <c r="E169" s="4">
        <f>'New Lease Yearly'!K179</f>
        <v>0</v>
      </c>
      <c r="F169" s="3">
        <f t="shared" si="52"/>
        <v>0</v>
      </c>
      <c r="G169" s="11">
        <f t="shared" si="47"/>
        <v>0</v>
      </c>
      <c r="H169" s="11">
        <f t="shared" si="47"/>
        <v>0</v>
      </c>
      <c r="I169" s="11">
        <f t="shared" si="47"/>
        <v>0</v>
      </c>
      <c r="J169" s="11">
        <f t="shared" si="47"/>
        <v>0</v>
      </c>
      <c r="K169" s="11">
        <f t="shared" si="47"/>
        <v>0</v>
      </c>
      <c r="L169" s="11">
        <f t="shared" si="47"/>
        <v>0</v>
      </c>
      <c r="M169" s="11">
        <f t="shared" si="47"/>
        <v>0</v>
      </c>
      <c r="N169" s="11">
        <f t="shared" si="47"/>
        <v>0</v>
      </c>
      <c r="O169" s="11">
        <f t="shared" si="47"/>
        <v>0</v>
      </c>
      <c r="P169" s="11">
        <f t="shared" si="47"/>
        <v>0</v>
      </c>
      <c r="Q169" s="11">
        <f t="shared" si="47"/>
        <v>0</v>
      </c>
      <c r="R169" s="11">
        <f t="shared" si="49"/>
        <v>0</v>
      </c>
    </row>
    <row r="170" spans="1:18" x14ac:dyDescent="0.25">
      <c r="A170" s="9">
        <f>IF('New Lease Yearly'!$H$4="Monthly",DATE(YEAR('Yearly Journal entry'!A169),MONTH('Yearly Journal entry'!A169)+1,DAY('Yearly Journal entry'!A169)),IF('New Lease Yearly'!$H$4="Quarterly",DATE(YEAR('Yearly Journal entry'!A169),MONTH('Yearly Journal entry'!A169)+3,DAY('Yearly Journal entry'!A169)),DATE(YEAR('Yearly Journal entry'!A169)+1,MONTH('Yearly Journal entry'!A169),DAY('Yearly Journal entry'!A169))))</f>
        <v>103731</v>
      </c>
      <c r="B170" s="9">
        <f t="shared" si="48"/>
        <v>103731</v>
      </c>
      <c r="C170" s="9">
        <f t="shared" si="50"/>
        <v>103761</v>
      </c>
      <c r="D170" s="3">
        <f t="shared" si="51"/>
        <v>31</v>
      </c>
      <c r="E170" s="4">
        <f>'New Lease Yearly'!K180</f>
        <v>0</v>
      </c>
      <c r="F170" s="3">
        <f t="shared" si="52"/>
        <v>0</v>
      </c>
      <c r="G170" s="11">
        <f t="shared" si="47"/>
        <v>0</v>
      </c>
      <c r="H170" s="11">
        <f t="shared" si="47"/>
        <v>0</v>
      </c>
      <c r="I170" s="11">
        <f t="shared" si="47"/>
        <v>0</v>
      </c>
      <c r="J170" s="11">
        <f t="shared" si="47"/>
        <v>0</v>
      </c>
      <c r="K170" s="11">
        <f t="shared" si="47"/>
        <v>0</v>
      </c>
      <c r="L170" s="11">
        <f t="shared" si="47"/>
        <v>0</v>
      </c>
      <c r="M170" s="11">
        <f t="shared" si="47"/>
        <v>0</v>
      </c>
      <c r="N170" s="11">
        <f t="shared" si="47"/>
        <v>0</v>
      </c>
      <c r="O170" s="11">
        <f t="shared" si="47"/>
        <v>0</v>
      </c>
      <c r="P170" s="11">
        <f t="shared" si="47"/>
        <v>0</v>
      </c>
      <c r="Q170" s="11">
        <f t="shared" si="47"/>
        <v>0</v>
      </c>
      <c r="R170" s="11">
        <f t="shared" si="49"/>
        <v>0</v>
      </c>
    </row>
    <row r="171" spans="1:18" x14ac:dyDescent="0.25">
      <c r="A171" s="9">
        <f>IF('New Lease Yearly'!$H$4="Monthly",DATE(YEAR('Yearly Journal entry'!A170),MONTH('Yearly Journal entry'!A170)+1,DAY('Yearly Journal entry'!A170)),IF('New Lease Yearly'!$H$4="Quarterly",DATE(YEAR('Yearly Journal entry'!A170),MONTH('Yearly Journal entry'!A170)+3,DAY('Yearly Journal entry'!A170)),DATE(YEAR('Yearly Journal entry'!A170)+1,MONTH('Yearly Journal entry'!A170),DAY('Yearly Journal entry'!A170))))</f>
        <v>104097</v>
      </c>
      <c r="B171" s="9">
        <f t="shared" si="48"/>
        <v>104097</v>
      </c>
      <c r="C171" s="9">
        <f t="shared" si="50"/>
        <v>104127</v>
      </c>
      <c r="D171" s="3">
        <f t="shared" si="51"/>
        <v>31</v>
      </c>
      <c r="E171" s="4">
        <f>'New Lease Yearly'!K181</f>
        <v>0</v>
      </c>
      <c r="F171" s="3">
        <f t="shared" si="52"/>
        <v>0</v>
      </c>
      <c r="G171" s="11">
        <f t="shared" si="47"/>
        <v>0</v>
      </c>
      <c r="H171" s="11">
        <f t="shared" si="47"/>
        <v>0</v>
      </c>
      <c r="I171" s="11">
        <f t="shared" si="47"/>
        <v>0</v>
      </c>
      <c r="J171" s="11">
        <f t="shared" si="47"/>
        <v>0</v>
      </c>
      <c r="K171" s="11">
        <f t="shared" si="47"/>
        <v>0</v>
      </c>
      <c r="L171" s="11">
        <f t="shared" si="47"/>
        <v>0</v>
      </c>
      <c r="M171" s="11">
        <f t="shared" si="47"/>
        <v>0</v>
      </c>
      <c r="N171" s="11">
        <f t="shared" si="47"/>
        <v>0</v>
      </c>
      <c r="O171" s="11">
        <f t="shared" si="47"/>
        <v>0</v>
      </c>
      <c r="P171" s="11">
        <f t="shared" si="47"/>
        <v>0</v>
      </c>
      <c r="Q171" s="11">
        <f t="shared" si="47"/>
        <v>0</v>
      </c>
      <c r="R171" s="11">
        <f t="shared" si="49"/>
        <v>0</v>
      </c>
    </row>
    <row r="172" spans="1:18" x14ac:dyDescent="0.25">
      <c r="A172" s="9">
        <f>IF('New Lease Yearly'!$H$4="Monthly",DATE(YEAR('Yearly Journal entry'!A171),MONTH('Yearly Journal entry'!A171)+1,DAY('Yearly Journal entry'!A171)),IF('New Lease Yearly'!$H$4="Quarterly",DATE(YEAR('Yearly Journal entry'!A171),MONTH('Yearly Journal entry'!A171)+3,DAY('Yearly Journal entry'!A171)),DATE(YEAR('Yearly Journal entry'!A171)+1,MONTH('Yearly Journal entry'!A171),DAY('Yearly Journal entry'!A171))))</f>
        <v>104462</v>
      </c>
      <c r="B172" s="9">
        <f t="shared" si="48"/>
        <v>104462</v>
      </c>
      <c r="C172" s="9">
        <f t="shared" si="50"/>
        <v>104492</v>
      </c>
      <c r="D172" s="3">
        <f t="shared" si="51"/>
        <v>31</v>
      </c>
      <c r="E172" s="4">
        <f>'New Lease Yearly'!K182</f>
        <v>0</v>
      </c>
      <c r="F172" s="3">
        <f t="shared" si="52"/>
        <v>0</v>
      </c>
      <c r="G172" s="11">
        <f t="shared" si="47"/>
        <v>0</v>
      </c>
      <c r="H172" s="11">
        <f t="shared" si="47"/>
        <v>0</v>
      </c>
      <c r="I172" s="11">
        <f t="shared" si="47"/>
        <v>0</v>
      </c>
      <c r="J172" s="11">
        <f t="shared" si="47"/>
        <v>0</v>
      </c>
      <c r="K172" s="11">
        <f t="shared" si="47"/>
        <v>0</v>
      </c>
      <c r="L172" s="11">
        <f t="shared" si="47"/>
        <v>0</v>
      </c>
      <c r="M172" s="11">
        <f t="shared" si="47"/>
        <v>0</v>
      </c>
      <c r="N172" s="11">
        <f t="shared" si="47"/>
        <v>0</v>
      </c>
      <c r="O172" s="11">
        <f t="shared" si="47"/>
        <v>0</v>
      </c>
      <c r="P172" s="11">
        <f t="shared" si="47"/>
        <v>0</v>
      </c>
      <c r="Q172" s="11">
        <f t="shared" si="47"/>
        <v>0</v>
      </c>
      <c r="R172" s="11">
        <f t="shared" si="49"/>
        <v>0</v>
      </c>
    </row>
    <row r="173" spans="1:18" x14ac:dyDescent="0.25">
      <c r="A173" s="9">
        <f>IF('New Lease Yearly'!$H$4="Monthly",DATE(YEAR('Yearly Journal entry'!A172),MONTH('Yearly Journal entry'!A172)+1,DAY('Yearly Journal entry'!A172)),IF('New Lease Yearly'!$H$4="Quarterly",DATE(YEAR('Yearly Journal entry'!A172),MONTH('Yearly Journal entry'!A172)+3,DAY('Yearly Journal entry'!A172)),DATE(YEAR('Yearly Journal entry'!A172)+1,MONTH('Yearly Journal entry'!A172),DAY('Yearly Journal entry'!A172))))</f>
        <v>104827</v>
      </c>
      <c r="B173" s="9">
        <f t="shared" si="48"/>
        <v>104827</v>
      </c>
      <c r="C173" s="9">
        <f t="shared" si="50"/>
        <v>104857</v>
      </c>
      <c r="D173" s="3">
        <f t="shared" si="51"/>
        <v>31</v>
      </c>
      <c r="E173" s="4">
        <f>'New Lease Yearly'!K183</f>
        <v>0</v>
      </c>
      <c r="F173" s="3">
        <f t="shared" si="52"/>
        <v>0</v>
      </c>
      <c r="G173" s="11">
        <f t="shared" si="47"/>
        <v>0</v>
      </c>
      <c r="H173" s="11">
        <f t="shared" si="47"/>
        <v>0</v>
      </c>
      <c r="I173" s="11">
        <f t="shared" si="47"/>
        <v>0</v>
      </c>
      <c r="J173" s="11">
        <f t="shared" si="47"/>
        <v>0</v>
      </c>
      <c r="K173" s="11">
        <f t="shared" si="47"/>
        <v>0</v>
      </c>
      <c r="L173" s="11">
        <f t="shared" si="47"/>
        <v>0</v>
      </c>
      <c r="M173" s="11">
        <f t="shared" si="47"/>
        <v>0</v>
      </c>
      <c r="N173" s="11">
        <f t="shared" si="47"/>
        <v>0</v>
      </c>
      <c r="O173" s="11">
        <f t="shared" si="47"/>
        <v>0</v>
      </c>
      <c r="P173" s="11">
        <f t="shared" si="47"/>
        <v>0</v>
      </c>
      <c r="Q173" s="11">
        <f t="shared" si="47"/>
        <v>0</v>
      </c>
      <c r="R173" s="11">
        <f t="shared" si="49"/>
        <v>0</v>
      </c>
    </row>
    <row r="174" spans="1:18" x14ac:dyDescent="0.25">
      <c r="A174" s="9">
        <f>IF('New Lease Yearly'!$H$4="Monthly",DATE(YEAR('Yearly Journal entry'!A173),MONTH('Yearly Journal entry'!A173)+1,DAY('Yearly Journal entry'!A173)),IF('New Lease Yearly'!$H$4="Quarterly",DATE(YEAR('Yearly Journal entry'!A173),MONTH('Yearly Journal entry'!A173)+3,DAY('Yearly Journal entry'!A173)),DATE(YEAR('Yearly Journal entry'!A173)+1,MONTH('Yearly Journal entry'!A173),DAY('Yearly Journal entry'!A173))))</f>
        <v>105192</v>
      </c>
      <c r="B174" s="9">
        <f t="shared" si="48"/>
        <v>105192</v>
      </c>
      <c r="C174" s="9">
        <f t="shared" si="50"/>
        <v>105222</v>
      </c>
      <c r="D174" s="3">
        <f t="shared" si="51"/>
        <v>31</v>
      </c>
      <c r="E174" s="4">
        <f>'New Lease Yearly'!K184</f>
        <v>0</v>
      </c>
      <c r="F174" s="3">
        <f t="shared" si="52"/>
        <v>0</v>
      </c>
      <c r="G174" s="11">
        <f t="shared" si="47"/>
        <v>0</v>
      </c>
      <c r="H174" s="11">
        <f t="shared" si="47"/>
        <v>0</v>
      </c>
      <c r="I174" s="11">
        <f t="shared" si="47"/>
        <v>0</v>
      </c>
      <c r="J174" s="11">
        <f t="shared" si="47"/>
        <v>0</v>
      </c>
      <c r="K174" s="11">
        <f t="shared" si="47"/>
        <v>0</v>
      </c>
      <c r="L174" s="11">
        <f t="shared" si="47"/>
        <v>0</v>
      </c>
      <c r="M174" s="11">
        <f t="shared" si="47"/>
        <v>0</v>
      </c>
      <c r="N174" s="11">
        <f t="shared" si="47"/>
        <v>0</v>
      </c>
      <c r="O174" s="11">
        <f t="shared" si="47"/>
        <v>0</v>
      </c>
      <c r="P174" s="11">
        <f t="shared" si="47"/>
        <v>0</v>
      </c>
      <c r="Q174" s="11">
        <f t="shared" si="47"/>
        <v>0</v>
      </c>
      <c r="R174" s="11">
        <f t="shared" si="49"/>
        <v>0</v>
      </c>
    </row>
    <row r="175" spans="1:18" x14ac:dyDescent="0.25">
      <c r="A175" s="9">
        <f>IF('New Lease Yearly'!$H$4="Monthly",DATE(YEAR('Yearly Journal entry'!A174),MONTH('Yearly Journal entry'!A174)+1,DAY('Yearly Journal entry'!A174)),IF('New Lease Yearly'!$H$4="Quarterly",DATE(YEAR('Yearly Journal entry'!A174),MONTH('Yearly Journal entry'!A174)+3,DAY('Yearly Journal entry'!A174)),DATE(YEAR('Yearly Journal entry'!A174)+1,MONTH('Yearly Journal entry'!A174),DAY('Yearly Journal entry'!A174))))</f>
        <v>105558</v>
      </c>
      <c r="B175" s="9">
        <f t="shared" si="48"/>
        <v>105558</v>
      </c>
      <c r="C175" s="9">
        <f t="shared" si="50"/>
        <v>105588</v>
      </c>
      <c r="D175" s="3">
        <f t="shared" si="51"/>
        <v>31</v>
      </c>
      <c r="E175" s="4">
        <f>'New Lease Yearly'!K185</f>
        <v>0</v>
      </c>
      <c r="F175" s="3">
        <f t="shared" si="52"/>
        <v>0</v>
      </c>
      <c r="G175" s="11">
        <f t="shared" si="47"/>
        <v>0</v>
      </c>
      <c r="H175" s="11">
        <f t="shared" si="47"/>
        <v>0</v>
      </c>
      <c r="I175" s="11">
        <f t="shared" si="47"/>
        <v>0</v>
      </c>
      <c r="J175" s="11">
        <f t="shared" si="47"/>
        <v>0</v>
      </c>
      <c r="K175" s="11">
        <f t="shared" si="47"/>
        <v>0</v>
      </c>
      <c r="L175" s="11">
        <f t="shared" si="47"/>
        <v>0</v>
      </c>
      <c r="M175" s="11">
        <f t="shared" si="47"/>
        <v>0</v>
      </c>
      <c r="N175" s="11">
        <f t="shared" si="47"/>
        <v>0</v>
      </c>
      <c r="O175" s="11">
        <f t="shared" si="47"/>
        <v>0</v>
      </c>
      <c r="P175" s="11">
        <f t="shared" si="47"/>
        <v>0</v>
      </c>
      <c r="Q175" s="11">
        <f t="shared" si="47"/>
        <v>0</v>
      </c>
      <c r="R175" s="11">
        <f t="shared" si="49"/>
        <v>0</v>
      </c>
    </row>
    <row r="176" spans="1:18" x14ac:dyDescent="0.25">
      <c r="A176" s="9">
        <f>IF('New Lease Yearly'!$H$4="Monthly",DATE(YEAR('Yearly Journal entry'!A175),MONTH('Yearly Journal entry'!A175)+1,DAY('Yearly Journal entry'!A175)),IF('New Lease Yearly'!$H$4="Quarterly",DATE(YEAR('Yearly Journal entry'!A175),MONTH('Yearly Journal entry'!A175)+3,DAY('Yearly Journal entry'!A175)),DATE(YEAR('Yearly Journal entry'!A175)+1,MONTH('Yearly Journal entry'!A175),DAY('Yearly Journal entry'!A175))))</f>
        <v>105923</v>
      </c>
      <c r="B176" s="9">
        <f t="shared" si="48"/>
        <v>105923</v>
      </c>
      <c r="C176" s="9">
        <f t="shared" si="50"/>
        <v>105953</v>
      </c>
      <c r="D176" s="3">
        <f t="shared" si="51"/>
        <v>31</v>
      </c>
      <c r="E176" s="4">
        <f>'New Lease Yearly'!K186</f>
        <v>0</v>
      </c>
      <c r="F176" s="3">
        <f t="shared" si="52"/>
        <v>0</v>
      </c>
      <c r="G176" s="11">
        <f t="shared" si="47"/>
        <v>0</v>
      </c>
      <c r="H176" s="11">
        <f t="shared" si="47"/>
        <v>0</v>
      </c>
      <c r="I176" s="11">
        <f t="shared" si="47"/>
        <v>0</v>
      </c>
      <c r="J176" s="11">
        <f t="shared" si="47"/>
        <v>0</v>
      </c>
      <c r="K176" s="11">
        <f t="shared" si="47"/>
        <v>0</v>
      </c>
      <c r="L176" s="11">
        <f t="shared" si="47"/>
        <v>0</v>
      </c>
      <c r="M176" s="11">
        <f t="shared" si="47"/>
        <v>0</v>
      </c>
      <c r="N176" s="11">
        <f t="shared" si="47"/>
        <v>0</v>
      </c>
      <c r="O176" s="11">
        <f t="shared" si="47"/>
        <v>0</v>
      </c>
      <c r="P176" s="11">
        <f t="shared" si="47"/>
        <v>0</v>
      </c>
      <c r="Q176" s="11">
        <f t="shared" si="47"/>
        <v>0</v>
      </c>
      <c r="R176" s="11">
        <f t="shared" si="49"/>
        <v>0</v>
      </c>
    </row>
    <row r="177" spans="1:18" x14ac:dyDescent="0.25">
      <c r="A177" s="9">
        <f>IF('New Lease Yearly'!$H$4="Monthly",DATE(YEAR('Yearly Journal entry'!A176),MONTH('Yearly Journal entry'!A176)+1,DAY('Yearly Journal entry'!A176)),IF('New Lease Yearly'!$H$4="Quarterly",DATE(YEAR('Yearly Journal entry'!A176),MONTH('Yearly Journal entry'!A176)+3,DAY('Yearly Journal entry'!A176)),DATE(YEAR('Yearly Journal entry'!A176)+1,MONTH('Yearly Journal entry'!A176),DAY('Yearly Journal entry'!A176))))</f>
        <v>106288</v>
      </c>
      <c r="B177" s="9">
        <f t="shared" si="48"/>
        <v>106288</v>
      </c>
      <c r="C177" s="9">
        <f t="shared" si="50"/>
        <v>106318</v>
      </c>
      <c r="D177" s="3">
        <f t="shared" si="51"/>
        <v>31</v>
      </c>
      <c r="E177" s="4">
        <f>'New Lease Yearly'!K187</f>
        <v>0</v>
      </c>
      <c r="F177" s="3">
        <f t="shared" si="52"/>
        <v>0</v>
      </c>
      <c r="G177" s="11">
        <f t="shared" si="47"/>
        <v>0</v>
      </c>
      <c r="H177" s="11">
        <f t="shared" si="47"/>
        <v>0</v>
      </c>
      <c r="I177" s="11">
        <f t="shared" si="47"/>
        <v>0</v>
      </c>
      <c r="J177" s="11">
        <f t="shared" si="47"/>
        <v>0</v>
      </c>
      <c r="K177" s="11">
        <f t="shared" si="47"/>
        <v>0</v>
      </c>
      <c r="L177" s="11">
        <f t="shared" si="47"/>
        <v>0</v>
      </c>
      <c r="M177" s="11">
        <f t="shared" si="47"/>
        <v>0</v>
      </c>
      <c r="N177" s="11">
        <f t="shared" si="47"/>
        <v>0</v>
      </c>
      <c r="O177" s="11">
        <f t="shared" si="47"/>
        <v>0</v>
      </c>
      <c r="P177" s="11">
        <f t="shared" si="47"/>
        <v>0</v>
      </c>
      <c r="Q177" s="11">
        <f t="shared" si="47"/>
        <v>0</v>
      </c>
      <c r="R177" s="11">
        <f t="shared" si="49"/>
        <v>0</v>
      </c>
    </row>
    <row r="178" spans="1:18" x14ac:dyDescent="0.25">
      <c r="A178" s="9">
        <f>IF('New Lease Yearly'!$H$4="Monthly",DATE(YEAR('Yearly Journal entry'!A177),MONTH('Yearly Journal entry'!A177)+1,DAY('Yearly Journal entry'!A177)),IF('New Lease Yearly'!$H$4="Quarterly",DATE(YEAR('Yearly Journal entry'!A177),MONTH('Yearly Journal entry'!A177)+3,DAY('Yearly Journal entry'!A177)),DATE(YEAR('Yearly Journal entry'!A177)+1,MONTH('Yearly Journal entry'!A177),DAY('Yearly Journal entry'!A177))))</f>
        <v>106653</v>
      </c>
      <c r="B178" s="9">
        <f t="shared" si="48"/>
        <v>106653</v>
      </c>
      <c r="C178" s="9">
        <f t="shared" si="50"/>
        <v>106683</v>
      </c>
      <c r="D178" s="3">
        <f t="shared" si="51"/>
        <v>31</v>
      </c>
      <c r="E178" s="4">
        <f>'New Lease Yearly'!K188</f>
        <v>0</v>
      </c>
      <c r="F178" s="3">
        <f t="shared" si="52"/>
        <v>0</v>
      </c>
      <c r="G178" s="11">
        <f t="shared" si="47"/>
        <v>0</v>
      </c>
      <c r="H178" s="11">
        <f t="shared" si="47"/>
        <v>0</v>
      </c>
      <c r="I178" s="11">
        <f t="shared" si="47"/>
        <v>0</v>
      </c>
      <c r="J178" s="11">
        <f t="shared" si="47"/>
        <v>0</v>
      </c>
      <c r="K178" s="11">
        <f t="shared" si="47"/>
        <v>0</v>
      </c>
      <c r="L178" s="11">
        <f t="shared" si="47"/>
        <v>0</v>
      </c>
      <c r="M178" s="11">
        <f t="shared" si="47"/>
        <v>0</v>
      </c>
      <c r="N178" s="11">
        <f t="shared" si="47"/>
        <v>0</v>
      </c>
      <c r="O178" s="11">
        <f t="shared" si="47"/>
        <v>0</v>
      </c>
      <c r="P178" s="11">
        <f t="shared" si="47"/>
        <v>0</v>
      </c>
      <c r="Q178" s="11">
        <f t="shared" si="47"/>
        <v>0</v>
      </c>
      <c r="R178" s="11">
        <f t="shared" si="49"/>
        <v>0</v>
      </c>
    </row>
    <row r="179" spans="1:18" x14ac:dyDescent="0.25">
      <c r="A179" s="9">
        <f>IF('New Lease Yearly'!$H$4="Monthly",DATE(YEAR('Yearly Journal entry'!A178),MONTH('Yearly Journal entry'!A178)+1,DAY('Yearly Journal entry'!A178)),IF('New Lease Yearly'!$H$4="Quarterly",DATE(YEAR('Yearly Journal entry'!A178),MONTH('Yearly Journal entry'!A178)+3,DAY('Yearly Journal entry'!A178)),DATE(YEAR('Yearly Journal entry'!A178)+1,MONTH('Yearly Journal entry'!A178),DAY('Yearly Journal entry'!A178))))</f>
        <v>107019</v>
      </c>
      <c r="B179" s="9">
        <f t="shared" si="48"/>
        <v>107019</v>
      </c>
      <c r="C179" s="9">
        <f t="shared" si="50"/>
        <v>107049</v>
      </c>
      <c r="D179" s="3">
        <f t="shared" si="51"/>
        <v>31</v>
      </c>
      <c r="E179" s="4">
        <f>'New Lease Yearly'!K189</f>
        <v>0</v>
      </c>
      <c r="F179" s="3">
        <f t="shared" si="52"/>
        <v>0</v>
      </c>
      <c r="G179" s="11">
        <f t="shared" si="47"/>
        <v>0</v>
      </c>
      <c r="H179" s="11">
        <f t="shared" si="47"/>
        <v>0</v>
      </c>
      <c r="I179" s="11">
        <f t="shared" si="47"/>
        <v>0</v>
      </c>
      <c r="J179" s="11">
        <f t="shared" si="47"/>
        <v>0</v>
      </c>
      <c r="K179" s="11">
        <f t="shared" si="47"/>
        <v>0</v>
      </c>
      <c r="L179" s="11">
        <f t="shared" si="47"/>
        <v>0</v>
      </c>
      <c r="M179" s="11">
        <f t="shared" si="47"/>
        <v>0</v>
      </c>
      <c r="N179" s="11">
        <f t="shared" si="47"/>
        <v>0</v>
      </c>
      <c r="O179" s="11">
        <f t="shared" si="47"/>
        <v>0</v>
      </c>
      <c r="P179" s="11">
        <f t="shared" si="47"/>
        <v>0</v>
      </c>
      <c r="Q179" s="11">
        <f t="shared" si="47"/>
        <v>0</v>
      </c>
      <c r="R179" s="11">
        <f t="shared" si="49"/>
        <v>0</v>
      </c>
    </row>
    <row r="180" spans="1:18" x14ac:dyDescent="0.25">
      <c r="A180" s="9">
        <f>IF('New Lease Yearly'!$H$4="Monthly",DATE(YEAR('Yearly Journal entry'!A179),MONTH('Yearly Journal entry'!A179)+1,DAY('Yearly Journal entry'!A179)),IF('New Lease Yearly'!$H$4="Quarterly",DATE(YEAR('Yearly Journal entry'!A179),MONTH('Yearly Journal entry'!A179)+3,DAY('Yearly Journal entry'!A179)),DATE(YEAR('Yearly Journal entry'!A179)+1,MONTH('Yearly Journal entry'!A179),DAY('Yearly Journal entry'!A179))))</f>
        <v>107384</v>
      </c>
      <c r="B180" s="9">
        <f t="shared" si="48"/>
        <v>107384</v>
      </c>
      <c r="C180" s="9">
        <f t="shared" si="50"/>
        <v>107414</v>
      </c>
      <c r="D180" s="3">
        <f t="shared" si="51"/>
        <v>31</v>
      </c>
      <c r="E180" s="4">
        <f>'New Lease Yearly'!K190</f>
        <v>0</v>
      </c>
      <c r="F180" s="3">
        <f t="shared" si="52"/>
        <v>0</v>
      </c>
      <c r="G180" s="11">
        <f t="shared" si="47"/>
        <v>0</v>
      </c>
      <c r="H180" s="11">
        <f t="shared" si="47"/>
        <v>0</v>
      </c>
      <c r="I180" s="11">
        <f t="shared" si="47"/>
        <v>0</v>
      </c>
      <c r="J180" s="11">
        <f t="shared" si="47"/>
        <v>0</v>
      </c>
      <c r="K180" s="11">
        <f t="shared" si="47"/>
        <v>0</v>
      </c>
      <c r="L180" s="11">
        <f t="shared" si="47"/>
        <v>0</v>
      </c>
      <c r="M180" s="11">
        <f t="shared" si="47"/>
        <v>0</v>
      </c>
      <c r="N180" s="11">
        <f t="shared" si="47"/>
        <v>0</v>
      </c>
      <c r="O180" s="11">
        <f t="shared" si="47"/>
        <v>0</v>
      </c>
      <c r="P180" s="11">
        <f t="shared" si="47"/>
        <v>0</v>
      </c>
      <c r="Q180" s="11">
        <f t="shared" si="47"/>
        <v>0</v>
      </c>
      <c r="R180" s="11">
        <f t="shared" si="49"/>
        <v>0</v>
      </c>
    </row>
    <row r="181" spans="1:18" x14ac:dyDescent="0.25">
      <c r="A181" s="9">
        <f>IF('New Lease Yearly'!$H$4="Monthly",DATE(YEAR('Yearly Journal entry'!A180),MONTH('Yearly Journal entry'!A180)+1,DAY('Yearly Journal entry'!A180)),IF('New Lease Yearly'!$H$4="Quarterly",DATE(YEAR('Yearly Journal entry'!A180),MONTH('Yearly Journal entry'!A180)+3,DAY('Yearly Journal entry'!A180)),DATE(YEAR('Yearly Journal entry'!A180)+1,MONTH('Yearly Journal entry'!A180),DAY('Yearly Journal entry'!A180))))</f>
        <v>107749</v>
      </c>
      <c r="B181" s="9">
        <f t="shared" si="48"/>
        <v>107749</v>
      </c>
      <c r="C181" s="9">
        <f t="shared" si="50"/>
        <v>107779</v>
      </c>
      <c r="D181" s="3">
        <f t="shared" si="51"/>
        <v>31</v>
      </c>
      <c r="E181" s="4">
        <f>'New Lease Yearly'!K191</f>
        <v>0</v>
      </c>
      <c r="F181" s="3">
        <f t="shared" si="52"/>
        <v>0</v>
      </c>
      <c r="G181" s="11">
        <f t="shared" si="47"/>
        <v>0</v>
      </c>
      <c r="H181" s="11">
        <f t="shared" si="47"/>
        <v>0</v>
      </c>
      <c r="I181" s="11">
        <f t="shared" si="47"/>
        <v>0</v>
      </c>
      <c r="J181" s="11">
        <f t="shared" si="47"/>
        <v>0</v>
      </c>
      <c r="K181" s="11">
        <f t="shared" si="47"/>
        <v>0</v>
      </c>
      <c r="L181" s="11">
        <f t="shared" si="47"/>
        <v>0</v>
      </c>
      <c r="M181" s="11">
        <f t="shared" si="47"/>
        <v>0</v>
      </c>
      <c r="N181" s="11">
        <f t="shared" si="47"/>
        <v>0</v>
      </c>
      <c r="O181" s="11">
        <f t="shared" si="47"/>
        <v>0</v>
      </c>
      <c r="P181" s="11">
        <f t="shared" si="47"/>
        <v>0</v>
      </c>
      <c r="Q181" s="11">
        <f t="shared" si="47"/>
        <v>0</v>
      </c>
      <c r="R181" s="11">
        <f t="shared" si="49"/>
        <v>0</v>
      </c>
    </row>
    <row r="182" spans="1:18" x14ac:dyDescent="0.25">
      <c r="A182" s="9">
        <f>IF('New Lease Yearly'!$H$4="Monthly",DATE(YEAR('Yearly Journal entry'!A181),MONTH('Yearly Journal entry'!A181)+1,DAY('Yearly Journal entry'!A181)),IF('New Lease Yearly'!$H$4="Quarterly",DATE(YEAR('Yearly Journal entry'!A181),MONTH('Yearly Journal entry'!A181)+3,DAY('Yearly Journal entry'!A181)),DATE(YEAR('Yearly Journal entry'!A181)+1,MONTH('Yearly Journal entry'!A181),DAY('Yearly Journal entry'!A181))))</f>
        <v>108114</v>
      </c>
      <c r="B182" s="9">
        <f t="shared" si="48"/>
        <v>108114</v>
      </c>
      <c r="C182" s="9">
        <f t="shared" si="50"/>
        <v>108144</v>
      </c>
      <c r="D182" s="3">
        <f t="shared" si="51"/>
        <v>31</v>
      </c>
      <c r="E182" s="4">
        <f>'New Lease Yearly'!K192</f>
        <v>0</v>
      </c>
      <c r="F182" s="3">
        <f t="shared" si="52"/>
        <v>0</v>
      </c>
      <c r="G182" s="11">
        <f t="shared" si="47"/>
        <v>0</v>
      </c>
      <c r="H182" s="11">
        <f t="shared" si="47"/>
        <v>0</v>
      </c>
      <c r="I182" s="11">
        <f t="shared" si="47"/>
        <v>0</v>
      </c>
      <c r="J182" s="11">
        <f t="shared" si="47"/>
        <v>0</v>
      </c>
      <c r="K182" s="11">
        <f t="shared" si="47"/>
        <v>0</v>
      </c>
      <c r="L182" s="11">
        <f t="shared" si="47"/>
        <v>0</v>
      </c>
      <c r="M182" s="11">
        <f t="shared" si="47"/>
        <v>0</v>
      </c>
      <c r="N182" s="11">
        <f t="shared" si="47"/>
        <v>0</v>
      </c>
      <c r="O182" s="11">
        <f t="shared" si="47"/>
        <v>0</v>
      </c>
      <c r="P182" s="11">
        <f t="shared" si="47"/>
        <v>0</v>
      </c>
      <c r="Q182" s="11">
        <f t="shared" si="47"/>
        <v>0</v>
      </c>
      <c r="R182" s="11">
        <f t="shared" si="49"/>
        <v>0</v>
      </c>
    </row>
    <row r="183" spans="1:18" x14ac:dyDescent="0.25">
      <c r="A183" s="9">
        <f>IF('New Lease Yearly'!$H$4="Monthly",DATE(YEAR('Yearly Journal entry'!A182),MONTH('Yearly Journal entry'!A182)+1,DAY('Yearly Journal entry'!A182)),IF('New Lease Yearly'!$H$4="Quarterly",DATE(YEAR('Yearly Journal entry'!A182),MONTH('Yearly Journal entry'!A182)+3,DAY('Yearly Journal entry'!A182)),DATE(YEAR('Yearly Journal entry'!A182)+1,MONTH('Yearly Journal entry'!A182),DAY('Yearly Journal entry'!A182))))</f>
        <v>108480</v>
      </c>
      <c r="B183" s="9">
        <f t="shared" si="48"/>
        <v>108480</v>
      </c>
      <c r="C183" s="9">
        <f t="shared" si="50"/>
        <v>108510</v>
      </c>
      <c r="D183" s="3">
        <f t="shared" si="51"/>
        <v>31</v>
      </c>
      <c r="E183" s="4">
        <f>'New Lease Yearly'!K193</f>
        <v>0</v>
      </c>
      <c r="F183" s="3">
        <f t="shared" si="52"/>
        <v>0</v>
      </c>
      <c r="G183" s="11">
        <f t="shared" si="47"/>
        <v>0</v>
      </c>
      <c r="H183" s="11">
        <f t="shared" si="47"/>
        <v>0</v>
      </c>
      <c r="I183" s="11">
        <f t="shared" si="47"/>
        <v>0</v>
      </c>
      <c r="J183" s="11">
        <f t="shared" si="47"/>
        <v>0</v>
      </c>
      <c r="K183" s="11">
        <f t="shared" si="47"/>
        <v>0</v>
      </c>
      <c r="L183" s="11">
        <f t="shared" si="47"/>
        <v>0</v>
      </c>
      <c r="M183" s="11">
        <f t="shared" si="47"/>
        <v>0</v>
      </c>
      <c r="N183" s="11">
        <f t="shared" si="47"/>
        <v>0</v>
      </c>
      <c r="O183" s="11">
        <f t="shared" si="47"/>
        <v>0</v>
      </c>
      <c r="P183" s="11">
        <f t="shared" si="47"/>
        <v>0</v>
      </c>
      <c r="Q183" s="11">
        <f t="shared" si="47"/>
        <v>0</v>
      </c>
      <c r="R183" s="11">
        <f t="shared" si="49"/>
        <v>0</v>
      </c>
    </row>
    <row r="184" spans="1:18" x14ac:dyDescent="0.25">
      <c r="A184" s="9">
        <f>IF('New Lease Yearly'!$H$4="Monthly",DATE(YEAR('Yearly Journal entry'!A183),MONTH('Yearly Journal entry'!A183)+1,DAY('Yearly Journal entry'!A183)),IF('New Lease Yearly'!$H$4="Quarterly",DATE(YEAR('Yearly Journal entry'!A183),MONTH('Yearly Journal entry'!A183)+3,DAY('Yearly Journal entry'!A183)),DATE(YEAR('Yearly Journal entry'!A183)+1,MONTH('Yearly Journal entry'!A183),DAY('Yearly Journal entry'!A183))))</f>
        <v>108845</v>
      </c>
      <c r="B184" s="9">
        <f t="shared" si="48"/>
        <v>108845</v>
      </c>
      <c r="C184" s="9">
        <f t="shared" si="50"/>
        <v>108875</v>
      </c>
      <c r="D184" s="3">
        <f t="shared" si="51"/>
        <v>31</v>
      </c>
      <c r="E184" s="4">
        <f>'New Lease Yearly'!K194</f>
        <v>0</v>
      </c>
      <c r="F184" s="3">
        <f t="shared" si="52"/>
        <v>0</v>
      </c>
      <c r="G184" s="11">
        <f t="shared" ref="G184:Q207" si="53">$E185/($A185-$A184+1)*((((EOMONTH(DATE(YEAR($A184),MONTH($A184)+G$4,DAY($A184)),0)))-DATE(YEAR($A184),MONTH(EOMONTH($A184,-1)+G$4)+G$4,1))+1)</f>
        <v>0</v>
      </c>
      <c r="H184" s="11">
        <f t="shared" si="53"/>
        <v>0</v>
      </c>
      <c r="I184" s="11">
        <f t="shared" si="53"/>
        <v>0</v>
      </c>
      <c r="J184" s="11">
        <f t="shared" si="53"/>
        <v>0</v>
      </c>
      <c r="K184" s="11">
        <f t="shared" si="53"/>
        <v>0</v>
      </c>
      <c r="L184" s="11">
        <f t="shared" si="53"/>
        <v>0</v>
      </c>
      <c r="M184" s="11">
        <f t="shared" si="53"/>
        <v>0</v>
      </c>
      <c r="N184" s="11">
        <f t="shared" si="53"/>
        <v>0</v>
      </c>
      <c r="O184" s="11">
        <f t="shared" si="53"/>
        <v>0</v>
      </c>
      <c r="P184" s="11">
        <f t="shared" si="53"/>
        <v>0</v>
      </c>
      <c r="Q184" s="11">
        <f t="shared" si="53"/>
        <v>0</v>
      </c>
      <c r="R184" s="11">
        <f t="shared" si="49"/>
        <v>0</v>
      </c>
    </row>
    <row r="185" spans="1:18" x14ac:dyDescent="0.25">
      <c r="A185" s="9">
        <f>IF('New Lease Yearly'!$H$4="Monthly",DATE(YEAR('Yearly Journal entry'!A184),MONTH('Yearly Journal entry'!A184)+1,DAY('Yearly Journal entry'!A184)),IF('New Lease Yearly'!$H$4="Quarterly",DATE(YEAR('Yearly Journal entry'!A184),MONTH('Yearly Journal entry'!A184)+3,DAY('Yearly Journal entry'!A184)),DATE(YEAR('Yearly Journal entry'!A184)+1,MONTH('Yearly Journal entry'!A184),DAY('Yearly Journal entry'!A184))))</f>
        <v>109210</v>
      </c>
      <c r="B185" s="9">
        <f t="shared" si="48"/>
        <v>109210</v>
      </c>
      <c r="C185" s="9">
        <f t="shared" si="50"/>
        <v>109240</v>
      </c>
      <c r="D185" s="3">
        <f t="shared" si="51"/>
        <v>31</v>
      </c>
      <c r="E185" s="4">
        <f>'New Lease Yearly'!K195</f>
        <v>0</v>
      </c>
      <c r="F185" s="3">
        <f t="shared" si="52"/>
        <v>0</v>
      </c>
      <c r="G185" s="11">
        <f t="shared" si="53"/>
        <v>0</v>
      </c>
      <c r="H185" s="11">
        <f t="shared" si="53"/>
        <v>0</v>
      </c>
      <c r="I185" s="11">
        <f t="shared" si="53"/>
        <v>0</v>
      </c>
      <c r="J185" s="11">
        <f t="shared" si="53"/>
        <v>0</v>
      </c>
      <c r="K185" s="11">
        <f t="shared" si="53"/>
        <v>0</v>
      </c>
      <c r="L185" s="11">
        <f t="shared" si="53"/>
        <v>0</v>
      </c>
      <c r="M185" s="11">
        <f t="shared" si="53"/>
        <v>0</v>
      </c>
      <c r="N185" s="11">
        <f t="shared" si="53"/>
        <v>0</v>
      </c>
      <c r="O185" s="11">
        <f t="shared" si="53"/>
        <v>0</v>
      </c>
      <c r="P185" s="11">
        <f t="shared" si="53"/>
        <v>0</v>
      </c>
      <c r="Q185" s="11">
        <f t="shared" si="53"/>
        <v>0</v>
      </c>
      <c r="R185" s="11">
        <f t="shared" si="49"/>
        <v>0</v>
      </c>
    </row>
    <row r="186" spans="1:18" x14ac:dyDescent="0.25">
      <c r="A186" s="9">
        <f>IF('New Lease Yearly'!$H$4="Monthly",DATE(YEAR('Yearly Journal entry'!A185),MONTH('Yearly Journal entry'!A185)+1,DAY('Yearly Journal entry'!A185)),IF('New Lease Yearly'!$H$4="Quarterly",DATE(YEAR('Yearly Journal entry'!A185),MONTH('Yearly Journal entry'!A185)+3,DAY('Yearly Journal entry'!A185)),DATE(YEAR('Yearly Journal entry'!A185)+1,MONTH('Yearly Journal entry'!A185),DAY('Yearly Journal entry'!A185))))</f>
        <v>109575</v>
      </c>
      <c r="B186" s="9">
        <f t="shared" si="48"/>
        <v>109575</v>
      </c>
      <c r="C186" s="9">
        <f t="shared" si="50"/>
        <v>109605</v>
      </c>
      <c r="D186" s="3">
        <f t="shared" si="51"/>
        <v>31</v>
      </c>
      <c r="E186" s="4">
        <f>'New Lease Yearly'!K196</f>
        <v>0</v>
      </c>
      <c r="F186" s="3">
        <f t="shared" si="52"/>
        <v>0</v>
      </c>
      <c r="G186" s="11">
        <f t="shared" si="53"/>
        <v>0</v>
      </c>
      <c r="H186" s="11">
        <f t="shared" si="53"/>
        <v>0</v>
      </c>
      <c r="I186" s="11">
        <f t="shared" si="53"/>
        <v>0</v>
      </c>
      <c r="J186" s="11">
        <f t="shared" si="53"/>
        <v>0</v>
      </c>
      <c r="K186" s="11">
        <f t="shared" si="53"/>
        <v>0</v>
      </c>
      <c r="L186" s="11">
        <f t="shared" si="53"/>
        <v>0</v>
      </c>
      <c r="M186" s="11">
        <f t="shared" si="53"/>
        <v>0</v>
      </c>
      <c r="N186" s="11">
        <f t="shared" si="53"/>
        <v>0</v>
      </c>
      <c r="O186" s="11">
        <f t="shared" si="53"/>
        <v>0</v>
      </c>
      <c r="P186" s="11">
        <f t="shared" si="53"/>
        <v>0</v>
      </c>
      <c r="Q186" s="11">
        <f t="shared" si="53"/>
        <v>0</v>
      </c>
      <c r="R186" s="11">
        <f t="shared" si="49"/>
        <v>0</v>
      </c>
    </row>
    <row r="187" spans="1:18" x14ac:dyDescent="0.25">
      <c r="A187" s="9">
        <f>IF('New Lease Yearly'!$H$4="Monthly",DATE(YEAR('Yearly Journal entry'!A186),MONTH('Yearly Journal entry'!A186)+1,DAY('Yearly Journal entry'!A186)),IF('New Lease Yearly'!$H$4="Quarterly",DATE(YEAR('Yearly Journal entry'!A186),MONTH('Yearly Journal entry'!A186)+3,DAY('Yearly Journal entry'!A186)),DATE(YEAR('Yearly Journal entry'!A186)+1,MONTH('Yearly Journal entry'!A186),DAY('Yearly Journal entry'!A186))))</f>
        <v>109940</v>
      </c>
      <c r="B187" s="9">
        <f t="shared" si="48"/>
        <v>109940</v>
      </c>
      <c r="C187" s="9">
        <f t="shared" si="50"/>
        <v>109970</v>
      </c>
      <c r="D187" s="3">
        <f t="shared" si="51"/>
        <v>31</v>
      </c>
      <c r="E187" s="4">
        <f>'New Lease Yearly'!K197</f>
        <v>0</v>
      </c>
      <c r="F187" s="3">
        <f t="shared" si="52"/>
        <v>0</v>
      </c>
      <c r="G187" s="11">
        <f t="shared" si="53"/>
        <v>0</v>
      </c>
      <c r="H187" s="11">
        <f t="shared" si="53"/>
        <v>0</v>
      </c>
      <c r="I187" s="11">
        <f t="shared" si="53"/>
        <v>0</v>
      </c>
      <c r="J187" s="11">
        <f t="shared" si="53"/>
        <v>0</v>
      </c>
      <c r="K187" s="11">
        <f t="shared" si="53"/>
        <v>0</v>
      </c>
      <c r="L187" s="11">
        <f t="shared" si="53"/>
        <v>0</v>
      </c>
      <c r="M187" s="11">
        <f t="shared" si="53"/>
        <v>0</v>
      </c>
      <c r="N187" s="11">
        <f t="shared" si="53"/>
        <v>0</v>
      </c>
      <c r="O187" s="11">
        <f t="shared" si="53"/>
        <v>0</v>
      </c>
      <c r="P187" s="11">
        <f t="shared" si="53"/>
        <v>0</v>
      </c>
      <c r="Q187" s="11">
        <f t="shared" si="53"/>
        <v>0</v>
      </c>
      <c r="R187" s="11">
        <f t="shared" si="49"/>
        <v>0</v>
      </c>
    </row>
    <row r="188" spans="1:18" x14ac:dyDescent="0.25">
      <c r="A188" s="9">
        <f>IF('New Lease Yearly'!$H$4="Monthly",DATE(YEAR('Yearly Journal entry'!A187),MONTH('Yearly Journal entry'!A187)+1,DAY('Yearly Journal entry'!A187)),IF('New Lease Yearly'!$H$4="Quarterly",DATE(YEAR('Yearly Journal entry'!A187),MONTH('Yearly Journal entry'!A187)+3,DAY('Yearly Journal entry'!A187)),DATE(YEAR('Yearly Journal entry'!A187)+1,MONTH('Yearly Journal entry'!A187),DAY('Yearly Journal entry'!A187))))</f>
        <v>110305</v>
      </c>
      <c r="B188" s="9">
        <f t="shared" si="48"/>
        <v>110305</v>
      </c>
      <c r="C188" s="9">
        <f t="shared" si="50"/>
        <v>110335</v>
      </c>
      <c r="D188" s="3">
        <f t="shared" si="51"/>
        <v>31</v>
      </c>
      <c r="E188" s="4">
        <f>'New Lease Yearly'!K198</f>
        <v>0</v>
      </c>
      <c r="F188" s="3">
        <f t="shared" si="52"/>
        <v>0</v>
      </c>
      <c r="G188" s="11">
        <f t="shared" si="53"/>
        <v>0</v>
      </c>
      <c r="H188" s="11">
        <f t="shared" si="53"/>
        <v>0</v>
      </c>
      <c r="I188" s="11">
        <f t="shared" si="53"/>
        <v>0</v>
      </c>
      <c r="J188" s="11">
        <f t="shared" si="53"/>
        <v>0</v>
      </c>
      <c r="K188" s="11">
        <f t="shared" si="53"/>
        <v>0</v>
      </c>
      <c r="L188" s="11">
        <f t="shared" si="53"/>
        <v>0</v>
      </c>
      <c r="M188" s="11">
        <f t="shared" si="53"/>
        <v>0</v>
      </c>
      <c r="N188" s="11">
        <f t="shared" si="53"/>
        <v>0</v>
      </c>
      <c r="O188" s="11">
        <f t="shared" si="53"/>
        <v>0</v>
      </c>
      <c r="P188" s="11">
        <f t="shared" si="53"/>
        <v>0</v>
      </c>
      <c r="Q188" s="11">
        <f t="shared" si="53"/>
        <v>0</v>
      </c>
      <c r="R188" s="11">
        <f t="shared" si="49"/>
        <v>0</v>
      </c>
    </row>
    <row r="189" spans="1:18" x14ac:dyDescent="0.25">
      <c r="A189" s="9">
        <f>IF('New Lease Yearly'!$H$4="Monthly",DATE(YEAR('Yearly Journal entry'!A188),MONTH('Yearly Journal entry'!A188)+1,DAY('Yearly Journal entry'!A188)),IF('New Lease Yearly'!$H$4="Quarterly",DATE(YEAR('Yearly Journal entry'!A188),MONTH('Yearly Journal entry'!A188)+3,DAY('Yearly Journal entry'!A188)),DATE(YEAR('Yearly Journal entry'!A188)+1,MONTH('Yearly Journal entry'!A188),DAY('Yearly Journal entry'!A188))))</f>
        <v>110670</v>
      </c>
      <c r="B189" s="9">
        <f t="shared" si="48"/>
        <v>110670</v>
      </c>
      <c r="C189" s="9">
        <f t="shared" si="50"/>
        <v>110700</v>
      </c>
      <c r="D189" s="3">
        <f t="shared" si="51"/>
        <v>31</v>
      </c>
      <c r="E189" s="4">
        <f>'New Lease Yearly'!K199</f>
        <v>0</v>
      </c>
      <c r="F189" s="3">
        <f t="shared" si="52"/>
        <v>0</v>
      </c>
      <c r="G189" s="11">
        <f t="shared" si="53"/>
        <v>0</v>
      </c>
      <c r="H189" s="11">
        <f t="shared" si="53"/>
        <v>0</v>
      </c>
      <c r="I189" s="11">
        <f t="shared" si="53"/>
        <v>0</v>
      </c>
      <c r="J189" s="11">
        <f t="shared" si="53"/>
        <v>0</v>
      </c>
      <c r="K189" s="11">
        <f t="shared" si="53"/>
        <v>0</v>
      </c>
      <c r="L189" s="11">
        <f t="shared" si="53"/>
        <v>0</v>
      </c>
      <c r="M189" s="11">
        <f t="shared" si="53"/>
        <v>0</v>
      </c>
      <c r="N189" s="11">
        <f t="shared" si="53"/>
        <v>0</v>
      </c>
      <c r="O189" s="11">
        <f t="shared" si="53"/>
        <v>0</v>
      </c>
      <c r="P189" s="11">
        <f t="shared" si="53"/>
        <v>0</v>
      </c>
      <c r="Q189" s="11">
        <f t="shared" si="53"/>
        <v>0</v>
      </c>
      <c r="R189" s="11">
        <f t="shared" si="49"/>
        <v>0</v>
      </c>
    </row>
    <row r="190" spans="1:18" x14ac:dyDescent="0.25">
      <c r="A190" s="9">
        <f>IF('New Lease Yearly'!$H$4="Monthly",DATE(YEAR('Yearly Journal entry'!A189),MONTH('Yearly Journal entry'!A189)+1,DAY('Yearly Journal entry'!A189)),IF('New Lease Yearly'!$H$4="Quarterly",DATE(YEAR('Yearly Journal entry'!A189),MONTH('Yearly Journal entry'!A189)+3,DAY('Yearly Journal entry'!A189)),DATE(YEAR('Yearly Journal entry'!A189)+1,MONTH('Yearly Journal entry'!A189),DAY('Yearly Journal entry'!A189))))</f>
        <v>111035</v>
      </c>
      <c r="B190" s="9">
        <f t="shared" si="48"/>
        <v>111035</v>
      </c>
      <c r="C190" s="9">
        <f t="shared" si="50"/>
        <v>111065</v>
      </c>
      <c r="D190" s="3">
        <f t="shared" si="51"/>
        <v>31</v>
      </c>
      <c r="E190" s="4">
        <f>'New Lease Yearly'!K200</f>
        <v>0</v>
      </c>
      <c r="F190" s="3">
        <f t="shared" si="52"/>
        <v>0</v>
      </c>
      <c r="G190" s="11">
        <f t="shared" si="53"/>
        <v>0</v>
      </c>
      <c r="H190" s="11">
        <f t="shared" si="53"/>
        <v>0</v>
      </c>
      <c r="I190" s="11">
        <f t="shared" si="53"/>
        <v>0</v>
      </c>
      <c r="J190" s="11">
        <f t="shared" si="53"/>
        <v>0</v>
      </c>
      <c r="K190" s="11">
        <f t="shared" si="53"/>
        <v>0</v>
      </c>
      <c r="L190" s="11">
        <f t="shared" si="53"/>
        <v>0</v>
      </c>
      <c r="M190" s="11">
        <f t="shared" si="53"/>
        <v>0</v>
      </c>
      <c r="N190" s="11">
        <f t="shared" si="53"/>
        <v>0</v>
      </c>
      <c r="O190" s="11">
        <f t="shared" si="53"/>
        <v>0</v>
      </c>
      <c r="P190" s="11">
        <f t="shared" si="53"/>
        <v>0</v>
      </c>
      <c r="Q190" s="11">
        <f t="shared" si="53"/>
        <v>0</v>
      </c>
      <c r="R190" s="11">
        <f t="shared" si="49"/>
        <v>0</v>
      </c>
    </row>
    <row r="191" spans="1:18" x14ac:dyDescent="0.25">
      <c r="A191" s="9">
        <f>IF('New Lease Yearly'!$H$4="Monthly",DATE(YEAR('Yearly Journal entry'!A190),MONTH('Yearly Journal entry'!A190)+1,DAY('Yearly Journal entry'!A190)),IF('New Lease Yearly'!$H$4="Quarterly",DATE(YEAR('Yearly Journal entry'!A190),MONTH('Yearly Journal entry'!A190)+3,DAY('Yearly Journal entry'!A190)),DATE(YEAR('Yearly Journal entry'!A190)+1,MONTH('Yearly Journal entry'!A190),DAY('Yearly Journal entry'!A190))))</f>
        <v>111401</v>
      </c>
      <c r="B191" s="9">
        <f t="shared" si="48"/>
        <v>111401</v>
      </c>
      <c r="C191" s="9">
        <f t="shared" si="50"/>
        <v>111431</v>
      </c>
      <c r="D191" s="3">
        <f t="shared" si="51"/>
        <v>31</v>
      </c>
      <c r="E191" s="4">
        <f>'New Lease Yearly'!K201</f>
        <v>0</v>
      </c>
      <c r="F191" s="3">
        <f t="shared" si="52"/>
        <v>0</v>
      </c>
      <c r="G191" s="11">
        <f t="shared" si="53"/>
        <v>0</v>
      </c>
      <c r="H191" s="11">
        <f t="shared" si="53"/>
        <v>0</v>
      </c>
      <c r="I191" s="11">
        <f t="shared" si="53"/>
        <v>0</v>
      </c>
      <c r="J191" s="11">
        <f t="shared" si="53"/>
        <v>0</v>
      </c>
      <c r="K191" s="11">
        <f t="shared" si="53"/>
        <v>0</v>
      </c>
      <c r="L191" s="11">
        <f t="shared" si="53"/>
        <v>0</v>
      </c>
      <c r="M191" s="11">
        <f t="shared" si="53"/>
        <v>0</v>
      </c>
      <c r="N191" s="11">
        <f t="shared" si="53"/>
        <v>0</v>
      </c>
      <c r="O191" s="11">
        <f t="shared" si="53"/>
        <v>0</v>
      </c>
      <c r="P191" s="11">
        <f t="shared" si="53"/>
        <v>0</v>
      </c>
      <c r="Q191" s="11">
        <f t="shared" si="53"/>
        <v>0</v>
      </c>
      <c r="R191" s="11">
        <f t="shared" si="49"/>
        <v>0</v>
      </c>
    </row>
    <row r="192" spans="1:18" x14ac:dyDescent="0.25">
      <c r="A192" s="9">
        <f>IF('New Lease Yearly'!$H$4="Monthly",DATE(YEAR('Yearly Journal entry'!A191),MONTH('Yearly Journal entry'!A191)+1,DAY('Yearly Journal entry'!A191)),IF('New Lease Yearly'!$H$4="Quarterly",DATE(YEAR('Yearly Journal entry'!A191),MONTH('Yearly Journal entry'!A191)+3,DAY('Yearly Journal entry'!A191)),DATE(YEAR('Yearly Journal entry'!A191)+1,MONTH('Yearly Journal entry'!A191),DAY('Yearly Journal entry'!A191))))</f>
        <v>111766</v>
      </c>
      <c r="B192" s="9">
        <f t="shared" si="48"/>
        <v>111766</v>
      </c>
      <c r="C192" s="9">
        <f t="shared" si="50"/>
        <v>111796</v>
      </c>
      <c r="D192" s="3">
        <f t="shared" si="51"/>
        <v>31</v>
      </c>
      <c r="E192" s="4">
        <f>'New Lease Yearly'!K202</f>
        <v>0</v>
      </c>
      <c r="F192" s="3">
        <f t="shared" si="52"/>
        <v>0</v>
      </c>
      <c r="G192" s="11">
        <f t="shared" si="53"/>
        <v>0</v>
      </c>
      <c r="H192" s="11">
        <f t="shared" si="53"/>
        <v>0</v>
      </c>
      <c r="I192" s="11">
        <f t="shared" si="53"/>
        <v>0</v>
      </c>
      <c r="J192" s="11">
        <f t="shared" si="53"/>
        <v>0</v>
      </c>
      <c r="K192" s="11">
        <f t="shared" si="53"/>
        <v>0</v>
      </c>
      <c r="L192" s="11">
        <f t="shared" si="53"/>
        <v>0</v>
      </c>
      <c r="M192" s="11">
        <f t="shared" si="53"/>
        <v>0</v>
      </c>
      <c r="N192" s="11">
        <f t="shared" si="53"/>
        <v>0</v>
      </c>
      <c r="O192" s="11">
        <f t="shared" si="53"/>
        <v>0</v>
      </c>
      <c r="P192" s="11">
        <f t="shared" si="53"/>
        <v>0</v>
      </c>
      <c r="Q192" s="11">
        <f t="shared" si="53"/>
        <v>0</v>
      </c>
      <c r="R192" s="11">
        <f t="shared" si="49"/>
        <v>0</v>
      </c>
    </row>
    <row r="193" spans="1:18" x14ac:dyDescent="0.25">
      <c r="A193" s="9">
        <f>IF('New Lease Yearly'!$H$4="Monthly",DATE(YEAR('Yearly Journal entry'!A192),MONTH('Yearly Journal entry'!A192)+1,DAY('Yearly Journal entry'!A192)),IF('New Lease Yearly'!$H$4="Quarterly",DATE(YEAR('Yearly Journal entry'!A192),MONTH('Yearly Journal entry'!A192)+3,DAY('Yearly Journal entry'!A192)),DATE(YEAR('Yearly Journal entry'!A192)+1,MONTH('Yearly Journal entry'!A192),DAY('Yearly Journal entry'!A192))))</f>
        <v>112131</v>
      </c>
      <c r="B193" s="9">
        <f t="shared" si="48"/>
        <v>112131</v>
      </c>
      <c r="C193" s="9">
        <f t="shared" si="50"/>
        <v>112161</v>
      </c>
      <c r="D193" s="3">
        <f t="shared" si="51"/>
        <v>31</v>
      </c>
      <c r="E193" s="4">
        <f>'New Lease Yearly'!K203</f>
        <v>0</v>
      </c>
      <c r="F193" s="3">
        <f t="shared" si="52"/>
        <v>0</v>
      </c>
      <c r="G193" s="11">
        <f t="shared" si="53"/>
        <v>0</v>
      </c>
      <c r="H193" s="11">
        <f t="shared" si="53"/>
        <v>0</v>
      </c>
      <c r="I193" s="11">
        <f t="shared" si="53"/>
        <v>0</v>
      </c>
      <c r="J193" s="11">
        <f t="shared" si="53"/>
        <v>0</v>
      </c>
      <c r="K193" s="11">
        <f t="shared" si="53"/>
        <v>0</v>
      </c>
      <c r="L193" s="11">
        <f t="shared" si="53"/>
        <v>0</v>
      </c>
      <c r="M193" s="11">
        <f t="shared" si="53"/>
        <v>0</v>
      </c>
      <c r="N193" s="11">
        <f t="shared" si="53"/>
        <v>0</v>
      </c>
      <c r="O193" s="11">
        <f t="shared" si="53"/>
        <v>0</v>
      </c>
      <c r="P193" s="11">
        <f t="shared" si="53"/>
        <v>0</v>
      </c>
      <c r="Q193" s="11">
        <f t="shared" si="53"/>
        <v>0</v>
      </c>
      <c r="R193" s="11">
        <f t="shared" si="49"/>
        <v>0</v>
      </c>
    </row>
    <row r="194" spans="1:18" x14ac:dyDescent="0.25">
      <c r="A194" s="9">
        <f>IF('New Lease Yearly'!$H$4="Monthly",DATE(YEAR('Yearly Journal entry'!A193),MONTH('Yearly Journal entry'!A193)+1,DAY('Yearly Journal entry'!A193)),IF('New Lease Yearly'!$H$4="Quarterly",DATE(YEAR('Yearly Journal entry'!A193),MONTH('Yearly Journal entry'!A193)+3,DAY('Yearly Journal entry'!A193)),DATE(YEAR('Yearly Journal entry'!A193)+1,MONTH('Yearly Journal entry'!A193),DAY('Yearly Journal entry'!A193))))</f>
        <v>112496</v>
      </c>
      <c r="B194" s="9">
        <f t="shared" si="48"/>
        <v>112496</v>
      </c>
      <c r="C194" s="9">
        <f t="shared" si="50"/>
        <v>112526</v>
      </c>
      <c r="D194" s="3">
        <f t="shared" si="51"/>
        <v>31</v>
      </c>
      <c r="E194" s="4">
        <f>'New Lease Yearly'!K204</f>
        <v>0</v>
      </c>
      <c r="F194" s="3">
        <f t="shared" si="52"/>
        <v>0</v>
      </c>
      <c r="G194" s="11">
        <f t="shared" si="53"/>
        <v>0</v>
      </c>
      <c r="H194" s="11">
        <f t="shared" si="53"/>
        <v>0</v>
      </c>
      <c r="I194" s="11">
        <f t="shared" si="53"/>
        <v>0</v>
      </c>
      <c r="J194" s="11">
        <f t="shared" si="53"/>
        <v>0</v>
      </c>
      <c r="K194" s="11">
        <f t="shared" si="53"/>
        <v>0</v>
      </c>
      <c r="L194" s="11">
        <f t="shared" si="53"/>
        <v>0</v>
      </c>
      <c r="M194" s="11">
        <f t="shared" si="53"/>
        <v>0</v>
      </c>
      <c r="N194" s="11">
        <f t="shared" si="53"/>
        <v>0</v>
      </c>
      <c r="O194" s="11">
        <f t="shared" si="53"/>
        <v>0</v>
      </c>
      <c r="P194" s="11">
        <f t="shared" si="53"/>
        <v>0</v>
      </c>
      <c r="Q194" s="11">
        <f t="shared" si="53"/>
        <v>0</v>
      </c>
      <c r="R194" s="11">
        <f t="shared" si="49"/>
        <v>0</v>
      </c>
    </row>
    <row r="195" spans="1:18" x14ac:dyDescent="0.25">
      <c r="A195" s="9">
        <f>IF('New Lease Yearly'!$H$4="Monthly",DATE(YEAR('Yearly Journal entry'!A194),MONTH('Yearly Journal entry'!A194)+1,DAY('Yearly Journal entry'!A194)),IF('New Lease Yearly'!$H$4="Quarterly",DATE(YEAR('Yearly Journal entry'!A194),MONTH('Yearly Journal entry'!A194)+3,DAY('Yearly Journal entry'!A194)),DATE(YEAR('Yearly Journal entry'!A194)+1,MONTH('Yearly Journal entry'!A194),DAY('Yearly Journal entry'!A194))))</f>
        <v>112862</v>
      </c>
      <c r="B195" s="9">
        <f t="shared" si="48"/>
        <v>112862</v>
      </c>
      <c r="C195" s="9">
        <f t="shared" si="50"/>
        <v>112892</v>
      </c>
      <c r="D195" s="3">
        <f t="shared" si="51"/>
        <v>31</v>
      </c>
      <c r="E195" s="4">
        <f>'New Lease Yearly'!K205</f>
        <v>0</v>
      </c>
      <c r="F195" s="3">
        <f t="shared" si="52"/>
        <v>0</v>
      </c>
      <c r="G195" s="11">
        <f t="shared" si="53"/>
        <v>0</v>
      </c>
      <c r="H195" s="11">
        <f t="shared" si="53"/>
        <v>0</v>
      </c>
      <c r="I195" s="11">
        <f t="shared" si="53"/>
        <v>0</v>
      </c>
      <c r="J195" s="11">
        <f t="shared" si="53"/>
        <v>0</v>
      </c>
      <c r="K195" s="11">
        <f t="shared" si="53"/>
        <v>0</v>
      </c>
      <c r="L195" s="11">
        <f t="shared" si="53"/>
        <v>0</v>
      </c>
      <c r="M195" s="11">
        <f t="shared" si="53"/>
        <v>0</v>
      </c>
      <c r="N195" s="11">
        <f t="shared" si="53"/>
        <v>0</v>
      </c>
      <c r="O195" s="11">
        <f t="shared" si="53"/>
        <v>0</v>
      </c>
      <c r="P195" s="11">
        <f t="shared" si="53"/>
        <v>0</v>
      </c>
      <c r="Q195" s="11">
        <f t="shared" si="53"/>
        <v>0</v>
      </c>
      <c r="R195" s="11">
        <f t="shared" si="49"/>
        <v>0</v>
      </c>
    </row>
    <row r="196" spans="1:18" x14ac:dyDescent="0.25">
      <c r="A196" s="9">
        <f>IF('New Lease Yearly'!$H$4="Monthly",DATE(YEAR('Yearly Journal entry'!A195),MONTH('Yearly Journal entry'!A195)+1,DAY('Yearly Journal entry'!A195)),IF('New Lease Yearly'!$H$4="Quarterly",DATE(YEAR('Yearly Journal entry'!A195),MONTH('Yearly Journal entry'!A195)+3,DAY('Yearly Journal entry'!A195)),DATE(YEAR('Yearly Journal entry'!A195)+1,MONTH('Yearly Journal entry'!A195),DAY('Yearly Journal entry'!A195))))</f>
        <v>113227</v>
      </c>
      <c r="B196" s="9">
        <f t="shared" si="48"/>
        <v>113227</v>
      </c>
      <c r="C196" s="9">
        <f t="shared" si="50"/>
        <v>113257</v>
      </c>
      <c r="D196" s="3">
        <f t="shared" si="51"/>
        <v>31</v>
      </c>
      <c r="E196" s="4">
        <f>'New Lease Yearly'!K206</f>
        <v>0</v>
      </c>
      <c r="F196" s="3">
        <f t="shared" si="52"/>
        <v>0</v>
      </c>
      <c r="G196" s="11">
        <f t="shared" si="53"/>
        <v>0</v>
      </c>
      <c r="H196" s="11">
        <f t="shared" si="53"/>
        <v>0</v>
      </c>
      <c r="I196" s="11">
        <f t="shared" si="53"/>
        <v>0</v>
      </c>
      <c r="J196" s="11">
        <f t="shared" si="53"/>
        <v>0</v>
      </c>
      <c r="K196" s="11">
        <f t="shared" si="53"/>
        <v>0</v>
      </c>
      <c r="L196" s="11">
        <f t="shared" si="53"/>
        <v>0</v>
      </c>
      <c r="M196" s="11">
        <f t="shared" si="53"/>
        <v>0</v>
      </c>
      <c r="N196" s="11">
        <f t="shared" si="53"/>
        <v>0</v>
      </c>
      <c r="O196" s="11">
        <f t="shared" si="53"/>
        <v>0</v>
      </c>
      <c r="P196" s="11">
        <f t="shared" si="53"/>
        <v>0</v>
      </c>
      <c r="Q196" s="11">
        <f t="shared" si="53"/>
        <v>0</v>
      </c>
      <c r="R196" s="11">
        <f t="shared" si="49"/>
        <v>0</v>
      </c>
    </row>
    <row r="197" spans="1:18" x14ac:dyDescent="0.25">
      <c r="A197" s="9">
        <f>IF('New Lease Yearly'!$H$4="Monthly",DATE(YEAR('Yearly Journal entry'!A196),MONTH('Yearly Journal entry'!A196)+1,DAY('Yearly Journal entry'!A196)),IF('New Lease Yearly'!$H$4="Quarterly",DATE(YEAR('Yearly Journal entry'!A196),MONTH('Yearly Journal entry'!A196)+3,DAY('Yearly Journal entry'!A196)),DATE(YEAR('Yearly Journal entry'!A196)+1,MONTH('Yearly Journal entry'!A196),DAY('Yearly Journal entry'!A196))))</f>
        <v>113592</v>
      </c>
      <c r="B197" s="9">
        <f t="shared" si="48"/>
        <v>113592</v>
      </c>
      <c r="C197" s="9">
        <f t="shared" si="50"/>
        <v>113622</v>
      </c>
      <c r="D197" s="3">
        <f t="shared" si="51"/>
        <v>31</v>
      </c>
      <c r="E197" s="4">
        <f>'New Lease Yearly'!K207</f>
        <v>0</v>
      </c>
      <c r="F197" s="3">
        <f t="shared" si="52"/>
        <v>0</v>
      </c>
      <c r="G197" s="11">
        <f t="shared" si="53"/>
        <v>0</v>
      </c>
      <c r="H197" s="11">
        <f t="shared" si="53"/>
        <v>0</v>
      </c>
      <c r="I197" s="11">
        <f t="shared" si="53"/>
        <v>0</v>
      </c>
      <c r="J197" s="11">
        <f t="shared" si="53"/>
        <v>0</v>
      </c>
      <c r="K197" s="11">
        <f t="shared" si="53"/>
        <v>0</v>
      </c>
      <c r="L197" s="11">
        <f t="shared" si="53"/>
        <v>0</v>
      </c>
      <c r="M197" s="11">
        <f t="shared" si="53"/>
        <v>0</v>
      </c>
      <c r="N197" s="11">
        <f t="shared" si="53"/>
        <v>0</v>
      </c>
      <c r="O197" s="11">
        <f t="shared" si="53"/>
        <v>0</v>
      </c>
      <c r="P197" s="11">
        <f t="shared" si="53"/>
        <v>0</v>
      </c>
      <c r="Q197" s="11">
        <f t="shared" si="53"/>
        <v>0</v>
      </c>
      <c r="R197" s="11">
        <f t="shared" si="49"/>
        <v>0</v>
      </c>
    </row>
    <row r="198" spans="1:18" x14ac:dyDescent="0.25">
      <c r="A198" s="9">
        <f>IF('New Lease Yearly'!$H$4="Monthly",DATE(YEAR('Yearly Journal entry'!A197),MONTH('Yearly Journal entry'!A197)+1,DAY('Yearly Journal entry'!A197)),IF('New Lease Yearly'!$H$4="Quarterly",DATE(YEAR('Yearly Journal entry'!A197),MONTH('Yearly Journal entry'!A197)+3,DAY('Yearly Journal entry'!A197)),DATE(YEAR('Yearly Journal entry'!A197)+1,MONTH('Yearly Journal entry'!A197),DAY('Yearly Journal entry'!A197))))</f>
        <v>113957</v>
      </c>
      <c r="B198" s="9">
        <f t="shared" ref="B198:B261" si="54">EOMONTH(A198,-1)+1</f>
        <v>113957</v>
      </c>
      <c r="C198" s="9">
        <f t="shared" si="50"/>
        <v>113987</v>
      </c>
      <c r="D198" s="3">
        <f t="shared" si="51"/>
        <v>31</v>
      </c>
      <c r="E198" s="4">
        <f>'New Lease Yearly'!K208</f>
        <v>0</v>
      </c>
      <c r="F198" s="3">
        <f t="shared" si="52"/>
        <v>0</v>
      </c>
      <c r="G198" s="11">
        <f t="shared" si="53"/>
        <v>0</v>
      </c>
      <c r="H198" s="11">
        <f t="shared" si="53"/>
        <v>0</v>
      </c>
      <c r="I198" s="11">
        <f t="shared" si="53"/>
        <v>0</v>
      </c>
      <c r="J198" s="11">
        <f t="shared" si="53"/>
        <v>0</v>
      </c>
      <c r="K198" s="11">
        <f t="shared" si="53"/>
        <v>0</v>
      </c>
      <c r="L198" s="11">
        <f t="shared" si="53"/>
        <v>0</v>
      </c>
      <c r="M198" s="11">
        <f t="shared" si="53"/>
        <v>0</v>
      </c>
      <c r="N198" s="11">
        <f t="shared" si="53"/>
        <v>0</v>
      </c>
      <c r="O198" s="11">
        <f t="shared" si="53"/>
        <v>0</v>
      </c>
      <c r="P198" s="11">
        <f t="shared" si="53"/>
        <v>0</v>
      </c>
      <c r="Q198" s="11">
        <f t="shared" si="53"/>
        <v>0</v>
      </c>
      <c r="R198" s="11">
        <f t="shared" ref="R198:R261" si="55">$E199/($A199-$A198+1)*IF((((EOMONTH(DATE(YEAR($A198),MONTH($A198)+R$4,DAY($A198)),0))))&lt;$A198,$A198-DATE(YEAR($A198),MONTH(EOMONTH($A198,-1)+R$4)+R$4,1)+1,$A198-1-EOMONTH($A198,-1)+1)</f>
        <v>0</v>
      </c>
    </row>
    <row r="199" spans="1:18" x14ac:dyDescent="0.25">
      <c r="A199" s="9">
        <f>IF('New Lease Yearly'!$H$4="Monthly",DATE(YEAR('Yearly Journal entry'!A198),MONTH('Yearly Journal entry'!A198)+1,DAY('Yearly Journal entry'!A198)),IF('New Lease Yearly'!$H$4="Quarterly",DATE(YEAR('Yearly Journal entry'!A198),MONTH('Yearly Journal entry'!A198)+3,DAY('Yearly Journal entry'!A198)),DATE(YEAR('Yearly Journal entry'!A198)+1,MONTH('Yearly Journal entry'!A198),DAY('Yearly Journal entry'!A198))))</f>
        <v>114323</v>
      </c>
      <c r="B199" s="9">
        <f t="shared" si="54"/>
        <v>114323</v>
      </c>
      <c r="C199" s="9">
        <f t="shared" ref="C199:C262" si="56">EOMONTH(A199,0)</f>
        <v>114353</v>
      </c>
      <c r="D199" s="3">
        <f t="shared" ref="D199:D262" si="57">C199-B199+1</f>
        <v>31</v>
      </c>
      <c r="E199" s="4">
        <f>'New Lease Yearly'!K209</f>
        <v>0</v>
      </c>
      <c r="F199" s="3">
        <f t="shared" si="52"/>
        <v>0</v>
      </c>
      <c r="G199" s="11">
        <f t="shared" si="53"/>
        <v>0</v>
      </c>
      <c r="H199" s="11">
        <f t="shared" si="53"/>
        <v>0</v>
      </c>
      <c r="I199" s="11">
        <f t="shared" si="53"/>
        <v>0</v>
      </c>
      <c r="J199" s="11">
        <f t="shared" si="53"/>
        <v>0</v>
      </c>
      <c r="K199" s="11">
        <f t="shared" si="53"/>
        <v>0</v>
      </c>
      <c r="L199" s="11">
        <f t="shared" si="53"/>
        <v>0</v>
      </c>
      <c r="M199" s="11">
        <f t="shared" si="53"/>
        <v>0</v>
      </c>
      <c r="N199" s="11">
        <f t="shared" si="53"/>
        <v>0</v>
      </c>
      <c r="O199" s="11">
        <f t="shared" si="53"/>
        <v>0</v>
      </c>
      <c r="P199" s="11">
        <f t="shared" si="53"/>
        <v>0</v>
      </c>
      <c r="Q199" s="11">
        <f t="shared" si="53"/>
        <v>0</v>
      </c>
      <c r="R199" s="11">
        <f t="shared" si="55"/>
        <v>0</v>
      </c>
    </row>
    <row r="200" spans="1:18" x14ac:dyDescent="0.25">
      <c r="A200" s="9">
        <f>IF('New Lease Yearly'!$H$4="Monthly",DATE(YEAR('Yearly Journal entry'!A199),MONTH('Yearly Journal entry'!A199)+1,DAY('Yearly Journal entry'!A199)),IF('New Lease Yearly'!$H$4="Quarterly",DATE(YEAR('Yearly Journal entry'!A199),MONTH('Yearly Journal entry'!A199)+3,DAY('Yearly Journal entry'!A199)),DATE(YEAR('Yearly Journal entry'!A199)+1,MONTH('Yearly Journal entry'!A199),DAY('Yearly Journal entry'!A199))))</f>
        <v>114688</v>
      </c>
      <c r="B200" s="9">
        <f t="shared" si="54"/>
        <v>114688</v>
      </c>
      <c r="C200" s="9">
        <f t="shared" si="56"/>
        <v>114718</v>
      </c>
      <c r="D200" s="3">
        <f t="shared" si="57"/>
        <v>31</v>
      </c>
      <c r="E200" s="4">
        <f>'New Lease Yearly'!K210</f>
        <v>0</v>
      </c>
      <c r="F200" s="3">
        <f t="shared" ref="F200:F263" si="58">E201/(A201-A200+1)*(EOMONTH(A200,0)-A200+1)+R199</f>
        <v>0</v>
      </c>
      <c r="G200" s="11">
        <f t="shared" si="53"/>
        <v>0</v>
      </c>
      <c r="H200" s="11">
        <f t="shared" si="53"/>
        <v>0</v>
      </c>
      <c r="I200" s="11">
        <f t="shared" si="53"/>
        <v>0</v>
      </c>
      <c r="J200" s="11">
        <f t="shared" si="53"/>
        <v>0</v>
      </c>
      <c r="K200" s="11">
        <f t="shared" si="53"/>
        <v>0</v>
      </c>
      <c r="L200" s="11">
        <f t="shared" si="53"/>
        <v>0</v>
      </c>
      <c r="M200" s="11">
        <f t="shared" si="53"/>
        <v>0</v>
      </c>
      <c r="N200" s="11">
        <f t="shared" si="53"/>
        <v>0</v>
      </c>
      <c r="O200" s="11">
        <f t="shared" si="53"/>
        <v>0</v>
      </c>
      <c r="P200" s="11">
        <f t="shared" si="53"/>
        <v>0</v>
      </c>
      <c r="Q200" s="11">
        <f t="shared" si="53"/>
        <v>0</v>
      </c>
      <c r="R200" s="11">
        <f t="shared" si="55"/>
        <v>0</v>
      </c>
    </row>
    <row r="201" spans="1:18" x14ac:dyDescent="0.25">
      <c r="A201" s="9">
        <f>IF('New Lease Yearly'!$H$4="Monthly",DATE(YEAR('Yearly Journal entry'!A200),MONTH('Yearly Journal entry'!A200)+1,DAY('Yearly Journal entry'!A200)),IF('New Lease Yearly'!$H$4="Quarterly",DATE(YEAR('Yearly Journal entry'!A200),MONTH('Yearly Journal entry'!A200)+3,DAY('Yearly Journal entry'!A200)),DATE(YEAR('Yearly Journal entry'!A200)+1,MONTH('Yearly Journal entry'!A200),DAY('Yearly Journal entry'!A200))))</f>
        <v>115053</v>
      </c>
      <c r="B201" s="9">
        <f t="shared" si="54"/>
        <v>115053</v>
      </c>
      <c r="C201" s="9">
        <f t="shared" si="56"/>
        <v>115083</v>
      </c>
      <c r="D201" s="3">
        <f t="shared" si="57"/>
        <v>31</v>
      </c>
      <c r="E201" s="4">
        <f>'New Lease Yearly'!K211</f>
        <v>0</v>
      </c>
      <c r="F201" s="3">
        <f t="shared" si="58"/>
        <v>0</v>
      </c>
      <c r="G201" s="11">
        <f t="shared" si="53"/>
        <v>0</v>
      </c>
      <c r="H201" s="11">
        <f t="shared" si="53"/>
        <v>0</v>
      </c>
      <c r="I201" s="11">
        <f t="shared" si="53"/>
        <v>0</v>
      </c>
      <c r="J201" s="11">
        <f t="shared" si="53"/>
        <v>0</v>
      </c>
      <c r="K201" s="11">
        <f t="shared" si="53"/>
        <v>0</v>
      </c>
      <c r="L201" s="11">
        <f t="shared" si="53"/>
        <v>0</v>
      </c>
      <c r="M201" s="11">
        <f t="shared" si="53"/>
        <v>0</v>
      </c>
      <c r="N201" s="11">
        <f t="shared" si="53"/>
        <v>0</v>
      </c>
      <c r="O201" s="11">
        <f t="shared" si="53"/>
        <v>0</v>
      </c>
      <c r="P201" s="11">
        <f t="shared" si="53"/>
        <v>0</v>
      </c>
      <c r="Q201" s="11">
        <f t="shared" si="53"/>
        <v>0</v>
      </c>
      <c r="R201" s="11">
        <f t="shared" si="55"/>
        <v>0</v>
      </c>
    </row>
    <row r="202" spans="1:18" x14ac:dyDescent="0.25">
      <c r="A202" s="9">
        <f>IF('New Lease Yearly'!$H$4="Monthly",DATE(YEAR('Yearly Journal entry'!A201),MONTH('Yearly Journal entry'!A201)+1,DAY('Yearly Journal entry'!A201)),IF('New Lease Yearly'!$H$4="Quarterly",DATE(YEAR('Yearly Journal entry'!A201),MONTH('Yearly Journal entry'!A201)+3,DAY('Yearly Journal entry'!A201)),DATE(YEAR('Yearly Journal entry'!A201)+1,MONTH('Yearly Journal entry'!A201),DAY('Yearly Journal entry'!A201))))</f>
        <v>115418</v>
      </c>
      <c r="B202" s="9">
        <f t="shared" si="54"/>
        <v>115418</v>
      </c>
      <c r="C202" s="9">
        <f t="shared" si="56"/>
        <v>115448</v>
      </c>
      <c r="D202" s="3">
        <f t="shared" si="57"/>
        <v>31</v>
      </c>
      <c r="E202" s="4">
        <f>'New Lease Yearly'!K212</f>
        <v>0</v>
      </c>
      <c r="F202" s="3">
        <f t="shared" si="58"/>
        <v>0</v>
      </c>
      <c r="G202" s="11">
        <f t="shared" si="53"/>
        <v>0</v>
      </c>
      <c r="H202" s="11">
        <f t="shared" si="53"/>
        <v>0</v>
      </c>
      <c r="I202" s="11">
        <f t="shared" si="53"/>
        <v>0</v>
      </c>
      <c r="J202" s="11">
        <f t="shared" si="53"/>
        <v>0</v>
      </c>
      <c r="K202" s="11">
        <f t="shared" si="53"/>
        <v>0</v>
      </c>
      <c r="L202" s="11">
        <f t="shared" si="53"/>
        <v>0</v>
      </c>
      <c r="M202" s="11">
        <f t="shared" si="53"/>
        <v>0</v>
      </c>
      <c r="N202" s="11">
        <f t="shared" si="53"/>
        <v>0</v>
      </c>
      <c r="O202" s="11">
        <f t="shared" si="53"/>
        <v>0</v>
      </c>
      <c r="P202" s="11">
        <f t="shared" si="53"/>
        <v>0</v>
      </c>
      <c r="Q202" s="11">
        <f t="shared" si="53"/>
        <v>0</v>
      </c>
      <c r="R202" s="11">
        <f t="shared" si="55"/>
        <v>0</v>
      </c>
    </row>
    <row r="203" spans="1:18" x14ac:dyDescent="0.25">
      <c r="A203" s="9">
        <f>IF('New Lease Yearly'!$H$4="Monthly",DATE(YEAR('Yearly Journal entry'!A202),MONTH('Yearly Journal entry'!A202)+1,DAY('Yearly Journal entry'!A202)),IF('New Lease Yearly'!$H$4="Quarterly",DATE(YEAR('Yearly Journal entry'!A202),MONTH('Yearly Journal entry'!A202)+3,DAY('Yearly Journal entry'!A202)),DATE(YEAR('Yearly Journal entry'!A202)+1,MONTH('Yearly Journal entry'!A202),DAY('Yearly Journal entry'!A202))))</f>
        <v>115784</v>
      </c>
      <c r="B203" s="9">
        <f t="shared" si="54"/>
        <v>115784</v>
      </c>
      <c r="C203" s="9">
        <f t="shared" si="56"/>
        <v>115814</v>
      </c>
      <c r="D203" s="3">
        <f t="shared" si="57"/>
        <v>31</v>
      </c>
      <c r="E203" s="4">
        <f>'New Lease Yearly'!K213</f>
        <v>0</v>
      </c>
      <c r="F203" s="3">
        <f t="shared" si="58"/>
        <v>0</v>
      </c>
      <c r="G203" s="11">
        <f t="shared" si="53"/>
        <v>0</v>
      </c>
      <c r="H203" s="11">
        <f t="shared" si="53"/>
        <v>0</v>
      </c>
      <c r="I203" s="11">
        <f t="shared" si="53"/>
        <v>0</v>
      </c>
      <c r="J203" s="11">
        <f t="shared" si="53"/>
        <v>0</v>
      </c>
      <c r="K203" s="11">
        <f t="shared" si="53"/>
        <v>0</v>
      </c>
      <c r="L203" s="11">
        <f t="shared" si="53"/>
        <v>0</v>
      </c>
      <c r="M203" s="11">
        <f t="shared" si="53"/>
        <v>0</v>
      </c>
      <c r="N203" s="11">
        <f t="shared" si="53"/>
        <v>0</v>
      </c>
      <c r="O203" s="11">
        <f t="shared" si="53"/>
        <v>0</v>
      </c>
      <c r="P203" s="11">
        <f t="shared" si="53"/>
        <v>0</v>
      </c>
      <c r="Q203" s="11">
        <f t="shared" si="53"/>
        <v>0</v>
      </c>
      <c r="R203" s="11">
        <f t="shared" si="55"/>
        <v>0</v>
      </c>
    </row>
    <row r="204" spans="1:18" x14ac:dyDescent="0.25">
      <c r="A204" s="9">
        <f>IF('New Lease Yearly'!$H$4="Monthly",DATE(YEAR('Yearly Journal entry'!A203),MONTH('Yearly Journal entry'!A203)+1,DAY('Yearly Journal entry'!A203)),IF('New Lease Yearly'!$H$4="Quarterly",DATE(YEAR('Yearly Journal entry'!A203),MONTH('Yearly Journal entry'!A203)+3,DAY('Yearly Journal entry'!A203)),DATE(YEAR('Yearly Journal entry'!A203)+1,MONTH('Yearly Journal entry'!A203),DAY('Yearly Journal entry'!A203))))</f>
        <v>116149</v>
      </c>
      <c r="B204" s="9">
        <f t="shared" si="54"/>
        <v>116149</v>
      </c>
      <c r="C204" s="9">
        <f t="shared" si="56"/>
        <v>116179</v>
      </c>
      <c r="D204" s="3">
        <f t="shared" si="57"/>
        <v>31</v>
      </c>
      <c r="E204" s="4">
        <f>'New Lease Yearly'!K214</f>
        <v>0</v>
      </c>
      <c r="F204" s="3">
        <f t="shared" si="58"/>
        <v>0</v>
      </c>
      <c r="G204" s="11">
        <f t="shared" si="53"/>
        <v>0</v>
      </c>
      <c r="H204" s="11">
        <f t="shared" si="53"/>
        <v>0</v>
      </c>
      <c r="I204" s="11">
        <f t="shared" si="53"/>
        <v>0</v>
      </c>
      <c r="J204" s="11">
        <f t="shared" si="53"/>
        <v>0</v>
      </c>
      <c r="K204" s="11">
        <f t="shared" si="53"/>
        <v>0</v>
      </c>
      <c r="L204" s="11">
        <f t="shared" si="53"/>
        <v>0</v>
      </c>
      <c r="M204" s="11">
        <f t="shared" si="53"/>
        <v>0</v>
      </c>
      <c r="N204" s="11">
        <f t="shared" si="53"/>
        <v>0</v>
      </c>
      <c r="O204" s="11">
        <f t="shared" si="53"/>
        <v>0</v>
      </c>
      <c r="P204" s="11">
        <f t="shared" si="53"/>
        <v>0</v>
      </c>
      <c r="Q204" s="11">
        <f t="shared" si="53"/>
        <v>0</v>
      </c>
      <c r="R204" s="11">
        <f t="shared" si="55"/>
        <v>0</v>
      </c>
    </row>
    <row r="205" spans="1:18" x14ac:dyDescent="0.25">
      <c r="A205" s="9">
        <f>IF('New Lease Yearly'!$H$4="Monthly",DATE(YEAR('Yearly Journal entry'!A204),MONTH('Yearly Journal entry'!A204)+1,DAY('Yearly Journal entry'!A204)),IF('New Lease Yearly'!$H$4="Quarterly",DATE(YEAR('Yearly Journal entry'!A204),MONTH('Yearly Journal entry'!A204)+3,DAY('Yearly Journal entry'!A204)),DATE(YEAR('Yearly Journal entry'!A204)+1,MONTH('Yearly Journal entry'!A204),DAY('Yearly Journal entry'!A204))))</f>
        <v>116514</v>
      </c>
      <c r="B205" s="9">
        <f t="shared" si="54"/>
        <v>116514</v>
      </c>
      <c r="C205" s="9">
        <f t="shared" si="56"/>
        <v>116544</v>
      </c>
      <c r="D205" s="3">
        <f t="shared" si="57"/>
        <v>31</v>
      </c>
      <c r="E205" s="4">
        <f>'New Lease Yearly'!K215</f>
        <v>0</v>
      </c>
      <c r="F205" s="3">
        <f t="shared" si="58"/>
        <v>0</v>
      </c>
      <c r="G205" s="11">
        <f t="shared" si="53"/>
        <v>0</v>
      </c>
      <c r="H205" s="11">
        <f t="shared" si="53"/>
        <v>0</v>
      </c>
      <c r="I205" s="11">
        <f t="shared" si="53"/>
        <v>0</v>
      </c>
      <c r="J205" s="11">
        <f t="shared" si="53"/>
        <v>0</v>
      </c>
      <c r="K205" s="11">
        <f t="shared" si="53"/>
        <v>0</v>
      </c>
      <c r="L205" s="11">
        <f t="shared" si="53"/>
        <v>0</v>
      </c>
      <c r="M205" s="11">
        <f t="shared" si="53"/>
        <v>0</v>
      </c>
      <c r="N205" s="11">
        <f t="shared" si="53"/>
        <v>0</v>
      </c>
      <c r="O205" s="11">
        <f t="shared" si="53"/>
        <v>0</v>
      </c>
      <c r="P205" s="11">
        <f t="shared" si="53"/>
        <v>0</v>
      </c>
      <c r="Q205" s="11">
        <f t="shared" si="53"/>
        <v>0</v>
      </c>
      <c r="R205" s="11">
        <f t="shared" si="55"/>
        <v>0</v>
      </c>
    </row>
    <row r="206" spans="1:18" x14ac:dyDescent="0.25">
      <c r="A206" s="9">
        <f>IF('New Lease Yearly'!$H$4="Monthly",DATE(YEAR('Yearly Journal entry'!A205),MONTH('Yearly Journal entry'!A205)+1,DAY('Yearly Journal entry'!A205)),IF('New Lease Yearly'!$H$4="Quarterly",DATE(YEAR('Yearly Journal entry'!A205),MONTH('Yearly Journal entry'!A205)+3,DAY('Yearly Journal entry'!A205)),DATE(YEAR('Yearly Journal entry'!A205)+1,MONTH('Yearly Journal entry'!A205),DAY('Yearly Journal entry'!A205))))</f>
        <v>116879</v>
      </c>
      <c r="B206" s="9">
        <f t="shared" si="54"/>
        <v>116879</v>
      </c>
      <c r="C206" s="9">
        <f t="shared" si="56"/>
        <v>116909</v>
      </c>
      <c r="D206" s="3">
        <f t="shared" si="57"/>
        <v>31</v>
      </c>
      <c r="E206" s="4">
        <f>'New Lease Yearly'!K216</f>
        <v>0</v>
      </c>
      <c r="F206" s="3">
        <f t="shared" si="58"/>
        <v>0</v>
      </c>
      <c r="G206" s="11">
        <f t="shared" si="53"/>
        <v>0</v>
      </c>
      <c r="H206" s="11">
        <f t="shared" si="53"/>
        <v>0</v>
      </c>
      <c r="I206" s="11">
        <f t="shared" si="53"/>
        <v>0</v>
      </c>
      <c r="J206" s="11">
        <f t="shared" si="53"/>
        <v>0</v>
      </c>
      <c r="K206" s="11">
        <f t="shared" si="53"/>
        <v>0</v>
      </c>
      <c r="L206" s="11">
        <f t="shared" si="53"/>
        <v>0</v>
      </c>
      <c r="M206" s="11">
        <f t="shared" si="53"/>
        <v>0</v>
      </c>
      <c r="N206" s="11">
        <f t="shared" si="53"/>
        <v>0</v>
      </c>
      <c r="O206" s="11">
        <f t="shared" si="53"/>
        <v>0</v>
      </c>
      <c r="P206" s="11">
        <f t="shared" si="53"/>
        <v>0</v>
      </c>
      <c r="Q206" s="11">
        <f t="shared" si="53"/>
        <v>0</v>
      </c>
      <c r="R206" s="11">
        <f t="shared" si="55"/>
        <v>0</v>
      </c>
    </row>
    <row r="207" spans="1:18" x14ac:dyDescent="0.25">
      <c r="A207" s="9">
        <f>IF('New Lease Yearly'!$H$4="Monthly",DATE(YEAR('Yearly Journal entry'!A206),MONTH('Yearly Journal entry'!A206)+1,DAY('Yearly Journal entry'!A206)),IF('New Lease Yearly'!$H$4="Quarterly",DATE(YEAR('Yearly Journal entry'!A206),MONTH('Yearly Journal entry'!A206)+3,DAY('Yearly Journal entry'!A206)),DATE(YEAR('Yearly Journal entry'!A206)+1,MONTH('Yearly Journal entry'!A206),DAY('Yearly Journal entry'!A206))))</f>
        <v>117245</v>
      </c>
      <c r="B207" s="9">
        <f t="shared" si="54"/>
        <v>117245</v>
      </c>
      <c r="C207" s="9">
        <f t="shared" si="56"/>
        <v>117275</v>
      </c>
      <c r="D207" s="3">
        <f t="shared" si="57"/>
        <v>31</v>
      </c>
      <c r="E207" s="4">
        <f>'New Lease Yearly'!K217</f>
        <v>0</v>
      </c>
      <c r="F207" s="3">
        <f t="shared" si="58"/>
        <v>0</v>
      </c>
      <c r="G207" s="11">
        <f t="shared" si="53"/>
        <v>0</v>
      </c>
      <c r="H207" s="11">
        <f t="shared" si="53"/>
        <v>0</v>
      </c>
      <c r="I207" s="11">
        <f t="shared" ref="I207:Q235" si="59">$E208/($A208-$A207+1)*((((EOMONTH(DATE(YEAR($A207),MONTH($A207)+I$4,DAY($A207)),0)))-DATE(YEAR($A207),MONTH(EOMONTH($A207,-1)+I$4)+I$4,1))+1)</f>
        <v>0</v>
      </c>
      <c r="J207" s="11">
        <f t="shared" si="59"/>
        <v>0</v>
      </c>
      <c r="K207" s="11">
        <f t="shared" si="59"/>
        <v>0</v>
      </c>
      <c r="L207" s="11">
        <f t="shared" si="59"/>
        <v>0</v>
      </c>
      <c r="M207" s="11">
        <f t="shared" si="59"/>
        <v>0</v>
      </c>
      <c r="N207" s="11">
        <f t="shared" si="59"/>
        <v>0</v>
      </c>
      <c r="O207" s="11">
        <f t="shared" si="59"/>
        <v>0</v>
      </c>
      <c r="P207" s="11">
        <f t="shared" si="59"/>
        <v>0</v>
      </c>
      <c r="Q207" s="11">
        <f t="shared" si="59"/>
        <v>0</v>
      </c>
      <c r="R207" s="11">
        <f t="shared" si="55"/>
        <v>0</v>
      </c>
    </row>
    <row r="208" spans="1:18" x14ac:dyDescent="0.25">
      <c r="A208" s="9">
        <f>IF('New Lease Yearly'!$H$4="Monthly",DATE(YEAR('Yearly Journal entry'!A207),MONTH('Yearly Journal entry'!A207)+1,DAY('Yearly Journal entry'!A207)),IF('New Lease Yearly'!$H$4="Quarterly",DATE(YEAR('Yearly Journal entry'!A207),MONTH('Yearly Journal entry'!A207)+3,DAY('Yearly Journal entry'!A207)),DATE(YEAR('Yearly Journal entry'!A207)+1,MONTH('Yearly Journal entry'!A207),DAY('Yearly Journal entry'!A207))))</f>
        <v>117610</v>
      </c>
      <c r="B208" s="9">
        <f t="shared" si="54"/>
        <v>117610</v>
      </c>
      <c r="C208" s="9">
        <f t="shared" si="56"/>
        <v>117640</v>
      </c>
      <c r="D208" s="3">
        <f t="shared" si="57"/>
        <v>31</v>
      </c>
      <c r="E208" s="4">
        <f>'New Lease Yearly'!K218</f>
        <v>0</v>
      </c>
      <c r="F208" s="3">
        <f t="shared" si="58"/>
        <v>0</v>
      </c>
      <c r="G208" s="11">
        <f t="shared" ref="G208:K271" si="60">$E209/($A209-$A208+1)*((((EOMONTH(DATE(YEAR($A208),MONTH($A208)+G$4,DAY($A208)),0)))-DATE(YEAR($A208),MONTH(EOMONTH($A208,-1)+G$4)+G$4,1))+1)</f>
        <v>0</v>
      </c>
      <c r="H208" s="11">
        <f t="shared" si="60"/>
        <v>0</v>
      </c>
      <c r="I208" s="11">
        <f t="shared" si="59"/>
        <v>0</v>
      </c>
      <c r="J208" s="11">
        <f t="shared" si="59"/>
        <v>0</v>
      </c>
      <c r="K208" s="11">
        <f t="shared" si="59"/>
        <v>0</v>
      </c>
      <c r="L208" s="11">
        <f t="shared" si="59"/>
        <v>0</v>
      </c>
      <c r="M208" s="11">
        <f t="shared" si="59"/>
        <v>0</v>
      </c>
      <c r="N208" s="11">
        <f t="shared" si="59"/>
        <v>0</v>
      </c>
      <c r="O208" s="11">
        <f t="shared" si="59"/>
        <v>0</v>
      </c>
      <c r="P208" s="11">
        <f t="shared" si="59"/>
        <v>0</v>
      </c>
      <c r="Q208" s="11">
        <f t="shared" si="59"/>
        <v>0</v>
      </c>
      <c r="R208" s="11">
        <f t="shared" si="55"/>
        <v>0</v>
      </c>
    </row>
    <row r="209" spans="1:18" x14ac:dyDescent="0.25">
      <c r="A209" s="9">
        <f>IF('New Lease Yearly'!$H$4="Monthly",DATE(YEAR('Yearly Journal entry'!A208),MONTH('Yearly Journal entry'!A208)+1,DAY('Yearly Journal entry'!A208)),IF('New Lease Yearly'!$H$4="Quarterly",DATE(YEAR('Yearly Journal entry'!A208),MONTH('Yearly Journal entry'!A208)+3,DAY('Yearly Journal entry'!A208)),DATE(YEAR('Yearly Journal entry'!A208)+1,MONTH('Yearly Journal entry'!A208),DAY('Yearly Journal entry'!A208))))</f>
        <v>117975</v>
      </c>
      <c r="B209" s="9">
        <f t="shared" si="54"/>
        <v>117975</v>
      </c>
      <c r="C209" s="9">
        <f t="shared" si="56"/>
        <v>118005</v>
      </c>
      <c r="D209" s="3">
        <f t="shared" si="57"/>
        <v>31</v>
      </c>
      <c r="E209" s="4">
        <f>'New Lease Yearly'!K219</f>
        <v>0</v>
      </c>
      <c r="F209" s="3">
        <f t="shared" si="58"/>
        <v>0</v>
      </c>
      <c r="G209" s="11">
        <f t="shared" si="60"/>
        <v>0</v>
      </c>
      <c r="H209" s="11">
        <f t="shared" si="60"/>
        <v>0</v>
      </c>
      <c r="I209" s="11">
        <f t="shared" si="59"/>
        <v>0</v>
      </c>
      <c r="J209" s="11">
        <f t="shared" si="59"/>
        <v>0</v>
      </c>
      <c r="K209" s="11">
        <f t="shared" si="59"/>
        <v>0</v>
      </c>
      <c r="L209" s="11">
        <f t="shared" si="59"/>
        <v>0</v>
      </c>
      <c r="M209" s="11">
        <f t="shared" si="59"/>
        <v>0</v>
      </c>
      <c r="N209" s="11">
        <f t="shared" si="59"/>
        <v>0</v>
      </c>
      <c r="O209" s="11">
        <f t="shared" si="59"/>
        <v>0</v>
      </c>
      <c r="P209" s="11">
        <f t="shared" si="59"/>
        <v>0</v>
      </c>
      <c r="Q209" s="11">
        <f t="shared" si="59"/>
        <v>0</v>
      </c>
      <c r="R209" s="11">
        <f t="shared" si="55"/>
        <v>0</v>
      </c>
    </row>
    <row r="210" spans="1:18" x14ac:dyDescent="0.25">
      <c r="A210" s="9">
        <f>IF('New Lease Yearly'!$H$4="Monthly",DATE(YEAR('Yearly Journal entry'!A209),MONTH('Yearly Journal entry'!A209)+1,DAY('Yearly Journal entry'!A209)),IF('New Lease Yearly'!$H$4="Quarterly",DATE(YEAR('Yearly Journal entry'!A209),MONTH('Yearly Journal entry'!A209)+3,DAY('Yearly Journal entry'!A209)),DATE(YEAR('Yearly Journal entry'!A209)+1,MONTH('Yearly Journal entry'!A209),DAY('Yearly Journal entry'!A209))))</f>
        <v>118340</v>
      </c>
      <c r="B210" s="9">
        <f t="shared" si="54"/>
        <v>118340</v>
      </c>
      <c r="C210" s="9">
        <f t="shared" si="56"/>
        <v>118370</v>
      </c>
      <c r="D210" s="3">
        <f t="shared" si="57"/>
        <v>31</v>
      </c>
      <c r="E210" s="4">
        <f>'New Lease Yearly'!K220</f>
        <v>0</v>
      </c>
      <c r="F210" s="3">
        <f t="shared" si="58"/>
        <v>0</v>
      </c>
      <c r="G210" s="11">
        <f t="shared" si="60"/>
        <v>0</v>
      </c>
      <c r="H210" s="11">
        <f t="shared" si="60"/>
        <v>0</v>
      </c>
      <c r="I210" s="11">
        <f t="shared" si="59"/>
        <v>0</v>
      </c>
      <c r="J210" s="11">
        <f t="shared" si="59"/>
        <v>0</v>
      </c>
      <c r="K210" s="11">
        <f t="shared" si="59"/>
        <v>0</v>
      </c>
      <c r="L210" s="11">
        <f t="shared" si="59"/>
        <v>0</v>
      </c>
      <c r="M210" s="11">
        <f t="shared" si="59"/>
        <v>0</v>
      </c>
      <c r="N210" s="11">
        <f t="shared" si="59"/>
        <v>0</v>
      </c>
      <c r="O210" s="11">
        <f t="shared" si="59"/>
        <v>0</v>
      </c>
      <c r="P210" s="11">
        <f t="shared" si="59"/>
        <v>0</v>
      </c>
      <c r="Q210" s="11">
        <f t="shared" si="59"/>
        <v>0</v>
      </c>
      <c r="R210" s="11">
        <f t="shared" si="55"/>
        <v>0</v>
      </c>
    </row>
    <row r="211" spans="1:18" x14ac:dyDescent="0.25">
      <c r="A211" s="9">
        <f>IF('New Lease Yearly'!$H$4="Monthly",DATE(YEAR('Yearly Journal entry'!A210),MONTH('Yearly Journal entry'!A210)+1,DAY('Yearly Journal entry'!A210)),IF('New Lease Yearly'!$H$4="Quarterly",DATE(YEAR('Yearly Journal entry'!A210),MONTH('Yearly Journal entry'!A210)+3,DAY('Yearly Journal entry'!A210)),DATE(YEAR('Yearly Journal entry'!A210)+1,MONTH('Yearly Journal entry'!A210),DAY('Yearly Journal entry'!A210))))</f>
        <v>118706</v>
      </c>
      <c r="B211" s="9">
        <f t="shared" si="54"/>
        <v>118706</v>
      </c>
      <c r="C211" s="9">
        <f t="shared" si="56"/>
        <v>118736</v>
      </c>
      <c r="D211" s="3">
        <f t="shared" si="57"/>
        <v>31</v>
      </c>
      <c r="E211" s="4">
        <f>'New Lease Yearly'!K221</f>
        <v>0</v>
      </c>
      <c r="F211" s="3">
        <f t="shared" si="58"/>
        <v>0</v>
      </c>
      <c r="G211" s="11">
        <f t="shared" si="60"/>
        <v>0</v>
      </c>
      <c r="H211" s="11">
        <f t="shared" si="60"/>
        <v>0</v>
      </c>
      <c r="I211" s="11">
        <f t="shared" si="59"/>
        <v>0</v>
      </c>
      <c r="J211" s="11">
        <f t="shared" si="59"/>
        <v>0</v>
      </c>
      <c r="K211" s="11">
        <f t="shared" si="59"/>
        <v>0</v>
      </c>
      <c r="L211" s="11">
        <f t="shared" si="59"/>
        <v>0</v>
      </c>
      <c r="M211" s="11">
        <f t="shared" si="59"/>
        <v>0</v>
      </c>
      <c r="N211" s="11">
        <f t="shared" si="59"/>
        <v>0</v>
      </c>
      <c r="O211" s="11">
        <f t="shared" si="59"/>
        <v>0</v>
      </c>
      <c r="P211" s="11">
        <f t="shared" si="59"/>
        <v>0</v>
      </c>
      <c r="Q211" s="11">
        <f t="shared" si="59"/>
        <v>0</v>
      </c>
      <c r="R211" s="11">
        <f t="shared" si="55"/>
        <v>0</v>
      </c>
    </row>
    <row r="212" spans="1:18" x14ac:dyDescent="0.25">
      <c r="A212" s="9">
        <f>IF('New Lease Yearly'!$H$4="Monthly",DATE(YEAR('Yearly Journal entry'!A211),MONTH('Yearly Journal entry'!A211)+1,DAY('Yearly Journal entry'!A211)),IF('New Lease Yearly'!$H$4="Quarterly",DATE(YEAR('Yearly Journal entry'!A211),MONTH('Yearly Journal entry'!A211)+3,DAY('Yearly Journal entry'!A211)),DATE(YEAR('Yearly Journal entry'!A211)+1,MONTH('Yearly Journal entry'!A211),DAY('Yearly Journal entry'!A211))))</f>
        <v>119071</v>
      </c>
      <c r="B212" s="9">
        <f t="shared" si="54"/>
        <v>119071</v>
      </c>
      <c r="C212" s="9">
        <f t="shared" si="56"/>
        <v>119101</v>
      </c>
      <c r="D212" s="3">
        <f t="shared" si="57"/>
        <v>31</v>
      </c>
      <c r="E212" s="4">
        <f>'New Lease Yearly'!K222</f>
        <v>0</v>
      </c>
      <c r="F212" s="3">
        <f t="shared" si="58"/>
        <v>0</v>
      </c>
      <c r="G212" s="11">
        <f t="shared" si="60"/>
        <v>0</v>
      </c>
      <c r="H212" s="11">
        <f t="shared" si="60"/>
        <v>0</v>
      </c>
      <c r="I212" s="11">
        <f t="shared" si="59"/>
        <v>0</v>
      </c>
      <c r="J212" s="11">
        <f t="shared" si="59"/>
        <v>0</v>
      </c>
      <c r="K212" s="11">
        <f t="shared" si="59"/>
        <v>0</v>
      </c>
      <c r="L212" s="11">
        <f t="shared" si="59"/>
        <v>0</v>
      </c>
      <c r="M212" s="11">
        <f t="shared" si="59"/>
        <v>0</v>
      </c>
      <c r="N212" s="11">
        <f t="shared" si="59"/>
        <v>0</v>
      </c>
      <c r="O212" s="11">
        <f t="shared" si="59"/>
        <v>0</v>
      </c>
      <c r="P212" s="11">
        <f t="shared" si="59"/>
        <v>0</v>
      </c>
      <c r="Q212" s="11">
        <f t="shared" si="59"/>
        <v>0</v>
      </c>
      <c r="R212" s="11">
        <f t="shared" si="55"/>
        <v>0</v>
      </c>
    </row>
    <row r="213" spans="1:18" x14ac:dyDescent="0.25">
      <c r="A213" s="9">
        <f>IF('New Lease Yearly'!$H$4="Monthly",DATE(YEAR('Yearly Journal entry'!A212),MONTH('Yearly Journal entry'!A212)+1,DAY('Yearly Journal entry'!A212)),IF('New Lease Yearly'!$H$4="Quarterly",DATE(YEAR('Yearly Journal entry'!A212),MONTH('Yearly Journal entry'!A212)+3,DAY('Yearly Journal entry'!A212)),DATE(YEAR('Yearly Journal entry'!A212)+1,MONTH('Yearly Journal entry'!A212),DAY('Yearly Journal entry'!A212))))</f>
        <v>119436</v>
      </c>
      <c r="B213" s="9">
        <f t="shared" si="54"/>
        <v>119436</v>
      </c>
      <c r="C213" s="9">
        <f t="shared" si="56"/>
        <v>119466</v>
      </c>
      <c r="D213" s="3">
        <f t="shared" si="57"/>
        <v>31</v>
      </c>
      <c r="E213" s="4">
        <f>'New Lease Yearly'!K223</f>
        <v>0</v>
      </c>
      <c r="F213" s="3">
        <f t="shared" si="58"/>
        <v>0</v>
      </c>
      <c r="G213" s="11">
        <f t="shared" si="60"/>
        <v>0</v>
      </c>
      <c r="H213" s="11">
        <f t="shared" si="60"/>
        <v>0</v>
      </c>
      <c r="I213" s="11">
        <f t="shared" si="59"/>
        <v>0</v>
      </c>
      <c r="J213" s="11">
        <f t="shared" si="59"/>
        <v>0</v>
      </c>
      <c r="K213" s="11">
        <f t="shared" si="59"/>
        <v>0</v>
      </c>
      <c r="L213" s="11">
        <f t="shared" si="59"/>
        <v>0</v>
      </c>
      <c r="M213" s="11">
        <f t="shared" si="59"/>
        <v>0</v>
      </c>
      <c r="N213" s="11">
        <f t="shared" si="59"/>
        <v>0</v>
      </c>
      <c r="O213" s="11">
        <f t="shared" si="59"/>
        <v>0</v>
      </c>
      <c r="P213" s="11">
        <f t="shared" si="59"/>
        <v>0</v>
      </c>
      <c r="Q213" s="11">
        <f t="shared" si="59"/>
        <v>0</v>
      </c>
      <c r="R213" s="11">
        <f t="shared" si="55"/>
        <v>0</v>
      </c>
    </row>
    <row r="214" spans="1:18" x14ac:dyDescent="0.25">
      <c r="A214" s="9">
        <f>IF('New Lease Yearly'!$H$4="Monthly",DATE(YEAR('Yearly Journal entry'!A213),MONTH('Yearly Journal entry'!A213)+1,DAY('Yearly Journal entry'!A213)),IF('New Lease Yearly'!$H$4="Quarterly",DATE(YEAR('Yearly Journal entry'!A213),MONTH('Yearly Journal entry'!A213)+3,DAY('Yearly Journal entry'!A213)),DATE(YEAR('Yearly Journal entry'!A213)+1,MONTH('Yearly Journal entry'!A213),DAY('Yearly Journal entry'!A213))))</f>
        <v>119801</v>
      </c>
      <c r="B214" s="9">
        <f t="shared" si="54"/>
        <v>119801</v>
      </c>
      <c r="C214" s="9">
        <f t="shared" si="56"/>
        <v>119831</v>
      </c>
      <c r="D214" s="3">
        <f t="shared" si="57"/>
        <v>31</v>
      </c>
      <c r="E214" s="4">
        <f>'New Lease Yearly'!K224</f>
        <v>0</v>
      </c>
      <c r="F214" s="3">
        <f t="shared" si="58"/>
        <v>0</v>
      </c>
      <c r="G214" s="11">
        <f t="shared" si="60"/>
        <v>0</v>
      </c>
      <c r="H214" s="11">
        <f t="shared" si="60"/>
        <v>0</v>
      </c>
      <c r="I214" s="11">
        <f t="shared" si="59"/>
        <v>0</v>
      </c>
      <c r="J214" s="11">
        <f t="shared" si="59"/>
        <v>0</v>
      </c>
      <c r="K214" s="11">
        <f t="shared" si="59"/>
        <v>0</v>
      </c>
      <c r="L214" s="11">
        <f t="shared" si="59"/>
        <v>0</v>
      </c>
      <c r="M214" s="11">
        <f t="shared" si="59"/>
        <v>0</v>
      </c>
      <c r="N214" s="11">
        <f t="shared" si="59"/>
        <v>0</v>
      </c>
      <c r="O214" s="11">
        <f t="shared" si="59"/>
        <v>0</v>
      </c>
      <c r="P214" s="11">
        <f t="shared" si="59"/>
        <v>0</v>
      </c>
      <c r="Q214" s="11">
        <f t="shared" si="59"/>
        <v>0</v>
      </c>
      <c r="R214" s="11">
        <f t="shared" si="55"/>
        <v>0</v>
      </c>
    </row>
    <row r="215" spans="1:18" x14ac:dyDescent="0.25">
      <c r="A215" s="9">
        <f>IF('New Lease Yearly'!$H$4="Monthly",DATE(YEAR('Yearly Journal entry'!A214),MONTH('Yearly Journal entry'!A214)+1,DAY('Yearly Journal entry'!A214)),IF('New Lease Yearly'!$H$4="Quarterly",DATE(YEAR('Yearly Journal entry'!A214),MONTH('Yearly Journal entry'!A214)+3,DAY('Yearly Journal entry'!A214)),DATE(YEAR('Yearly Journal entry'!A214)+1,MONTH('Yearly Journal entry'!A214),DAY('Yearly Journal entry'!A214))))</f>
        <v>120167</v>
      </c>
      <c r="B215" s="9">
        <f t="shared" si="54"/>
        <v>120167</v>
      </c>
      <c r="C215" s="9">
        <f t="shared" si="56"/>
        <v>120197</v>
      </c>
      <c r="D215" s="3">
        <f t="shared" si="57"/>
        <v>31</v>
      </c>
      <c r="E215" s="4">
        <f>'New Lease Yearly'!K225</f>
        <v>0</v>
      </c>
      <c r="F215" s="3">
        <f t="shared" si="58"/>
        <v>0</v>
      </c>
      <c r="G215" s="11">
        <f t="shared" si="60"/>
        <v>0</v>
      </c>
      <c r="H215" s="11">
        <f t="shared" si="60"/>
        <v>0</v>
      </c>
      <c r="I215" s="11">
        <f t="shared" si="59"/>
        <v>0</v>
      </c>
      <c r="J215" s="11">
        <f t="shared" si="59"/>
        <v>0</v>
      </c>
      <c r="K215" s="11">
        <f t="shared" si="59"/>
        <v>0</v>
      </c>
      <c r="L215" s="11">
        <f t="shared" si="59"/>
        <v>0</v>
      </c>
      <c r="M215" s="11">
        <f t="shared" si="59"/>
        <v>0</v>
      </c>
      <c r="N215" s="11">
        <f t="shared" si="59"/>
        <v>0</v>
      </c>
      <c r="O215" s="11">
        <f t="shared" si="59"/>
        <v>0</v>
      </c>
      <c r="P215" s="11">
        <f t="shared" si="59"/>
        <v>0</v>
      </c>
      <c r="Q215" s="11">
        <f t="shared" si="59"/>
        <v>0</v>
      </c>
      <c r="R215" s="11">
        <f t="shared" si="55"/>
        <v>0</v>
      </c>
    </row>
    <row r="216" spans="1:18" x14ac:dyDescent="0.25">
      <c r="A216" s="9">
        <f>IF('New Lease Yearly'!$H$4="Monthly",DATE(YEAR('Yearly Journal entry'!A215),MONTH('Yearly Journal entry'!A215)+1,DAY('Yearly Journal entry'!A215)),IF('New Lease Yearly'!$H$4="Quarterly",DATE(YEAR('Yearly Journal entry'!A215),MONTH('Yearly Journal entry'!A215)+3,DAY('Yearly Journal entry'!A215)),DATE(YEAR('Yearly Journal entry'!A215)+1,MONTH('Yearly Journal entry'!A215),DAY('Yearly Journal entry'!A215))))</f>
        <v>120532</v>
      </c>
      <c r="B216" s="9">
        <f t="shared" si="54"/>
        <v>120532</v>
      </c>
      <c r="C216" s="9">
        <f t="shared" si="56"/>
        <v>120562</v>
      </c>
      <c r="D216" s="3">
        <f t="shared" si="57"/>
        <v>31</v>
      </c>
      <c r="E216" s="4">
        <f>'New Lease Yearly'!K226</f>
        <v>0</v>
      </c>
      <c r="F216" s="3">
        <f t="shared" si="58"/>
        <v>0</v>
      </c>
      <c r="G216" s="11">
        <f t="shared" si="60"/>
        <v>0</v>
      </c>
      <c r="H216" s="11">
        <f t="shared" si="60"/>
        <v>0</v>
      </c>
      <c r="I216" s="11">
        <f t="shared" si="59"/>
        <v>0</v>
      </c>
      <c r="J216" s="11">
        <f t="shared" si="59"/>
        <v>0</v>
      </c>
      <c r="K216" s="11">
        <f t="shared" si="59"/>
        <v>0</v>
      </c>
      <c r="L216" s="11">
        <f t="shared" si="59"/>
        <v>0</v>
      </c>
      <c r="M216" s="11">
        <f t="shared" si="59"/>
        <v>0</v>
      </c>
      <c r="N216" s="11">
        <f t="shared" si="59"/>
        <v>0</v>
      </c>
      <c r="O216" s="11">
        <f t="shared" si="59"/>
        <v>0</v>
      </c>
      <c r="P216" s="11">
        <f t="shared" si="59"/>
        <v>0</v>
      </c>
      <c r="Q216" s="11">
        <f t="shared" si="59"/>
        <v>0</v>
      </c>
      <c r="R216" s="11">
        <f t="shared" si="55"/>
        <v>0</v>
      </c>
    </row>
    <row r="217" spans="1:18" x14ac:dyDescent="0.25">
      <c r="A217" s="9">
        <f>IF('New Lease Yearly'!$H$4="Monthly",DATE(YEAR('Yearly Journal entry'!A216),MONTH('Yearly Journal entry'!A216)+1,DAY('Yearly Journal entry'!A216)),IF('New Lease Yearly'!$H$4="Quarterly",DATE(YEAR('Yearly Journal entry'!A216),MONTH('Yearly Journal entry'!A216)+3,DAY('Yearly Journal entry'!A216)),DATE(YEAR('Yearly Journal entry'!A216)+1,MONTH('Yearly Journal entry'!A216),DAY('Yearly Journal entry'!A216))))</f>
        <v>120897</v>
      </c>
      <c r="B217" s="9">
        <f t="shared" si="54"/>
        <v>120897</v>
      </c>
      <c r="C217" s="9">
        <f t="shared" si="56"/>
        <v>120927</v>
      </c>
      <c r="D217" s="3">
        <f t="shared" si="57"/>
        <v>31</v>
      </c>
      <c r="E217" s="4">
        <f>'New Lease Yearly'!K227</f>
        <v>0</v>
      </c>
      <c r="F217" s="3">
        <f t="shared" si="58"/>
        <v>0</v>
      </c>
      <c r="G217" s="11">
        <f t="shared" si="60"/>
        <v>0</v>
      </c>
      <c r="H217" s="11">
        <f t="shared" si="60"/>
        <v>0</v>
      </c>
      <c r="I217" s="11">
        <f t="shared" si="59"/>
        <v>0</v>
      </c>
      <c r="J217" s="11">
        <f t="shared" si="59"/>
        <v>0</v>
      </c>
      <c r="K217" s="11">
        <f t="shared" si="59"/>
        <v>0</v>
      </c>
      <c r="L217" s="11">
        <f t="shared" si="59"/>
        <v>0</v>
      </c>
      <c r="M217" s="11">
        <f t="shared" si="59"/>
        <v>0</v>
      </c>
      <c r="N217" s="11">
        <f t="shared" si="59"/>
        <v>0</v>
      </c>
      <c r="O217" s="11">
        <f t="shared" si="59"/>
        <v>0</v>
      </c>
      <c r="P217" s="11">
        <f t="shared" si="59"/>
        <v>0</v>
      </c>
      <c r="Q217" s="11">
        <f t="shared" si="59"/>
        <v>0</v>
      </c>
      <c r="R217" s="11">
        <f t="shared" si="55"/>
        <v>0</v>
      </c>
    </row>
    <row r="218" spans="1:18" x14ac:dyDescent="0.25">
      <c r="A218" s="9">
        <f>IF('New Lease Yearly'!$H$4="Monthly",DATE(YEAR('Yearly Journal entry'!A217),MONTH('Yearly Journal entry'!A217)+1,DAY('Yearly Journal entry'!A217)),IF('New Lease Yearly'!$H$4="Quarterly",DATE(YEAR('Yearly Journal entry'!A217),MONTH('Yearly Journal entry'!A217)+3,DAY('Yearly Journal entry'!A217)),DATE(YEAR('Yearly Journal entry'!A217)+1,MONTH('Yearly Journal entry'!A217),DAY('Yearly Journal entry'!A217))))</f>
        <v>121262</v>
      </c>
      <c r="B218" s="9">
        <f t="shared" si="54"/>
        <v>121262</v>
      </c>
      <c r="C218" s="9">
        <f t="shared" si="56"/>
        <v>121292</v>
      </c>
      <c r="D218" s="3">
        <f t="shared" si="57"/>
        <v>31</v>
      </c>
      <c r="E218" s="4">
        <f>'New Lease Yearly'!K228</f>
        <v>0</v>
      </c>
      <c r="F218" s="3">
        <f t="shared" si="58"/>
        <v>0</v>
      </c>
      <c r="G218" s="11">
        <f t="shared" si="60"/>
        <v>0</v>
      </c>
      <c r="H218" s="11">
        <f t="shared" si="60"/>
        <v>0</v>
      </c>
      <c r="I218" s="11">
        <f t="shared" si="59"/>
        <v>0</v>
      </c>
      <c r="J218" s="11">
        <f t="shared" si="59"/>
        <v>0</v>
      </c>
      <c r="K218" s="11">
        <f t="shared" si="59"/>
        <v>0</v>
      </c>
      <c r="L218" s="11">
        <f t="shared" si="59"/>
        <v>0</v>
      </c>
      <c r="M218" s="11">
        <f t="shared" si="59"/>
        <v>0</v>
      </c>
      <c r="N218" s="11">
        <f t="shared" si="59"/>
        <v>0</v>
      </c>
      <c r="O218" s="11">
        <f t="shared" si="59"/>
        <v>0</v>
      </c>
      <c r="P218" s="11">
        <f t="shared" si="59"/>
        <v>0</v>
      </c>
      <c r="Q218" s="11">
        <f t="shared" si="59"/>
        <v>0</v>
      </c>
      <c r="R218" s="11">
        <f t="shared" si="55"/>
        <v>0</v>
      </c>
    </row>
    <row r="219" spans="1:18" x14ac:dyDescent="0.25">
      <c r="A219" s="9">
        <f>IF('New Lease Yearly'!$H$4="Monthly",DATE(YEAR('Yearly Journal entry'!A218),MONTH('Yearly Journal entry'!A218)+1,DAY('Yearly Journal entry'!A218)),IF('New Lease Yearly'!$H$4="Quarterly",DATE(YEAR('Yearly Journal entry'!A218),MONTH('Yearly Journal entry'!A218)+3,DAY('Yearly Journal entry'!A218)),DATE(YEAR('Yearly Journal entry'!A218)+1,MONTH('Yearly Journal entry'!A218),DAY('Yearly Journal entry'!A218))))</f>
        <v>121628</v>
      </c>
      <c r="B219" s="9">
        <f t="shared" si="54"/>
        <v>121628</v>
      </c>
      <c r="C219" s="9">
        <f t="shared" si="56"/>
        <v>121658</v>
      </c>
      <c r="D219" s="3">
        <f t="shared" si="57"/>
        <v>31</v>
      </c>
      <c r="E219" s="4">
        <f>'New Lease Yearly'!K229</f>
        <v>0</v>
      </c>
      <c r="F219" s="3">
        <f t="shared" si="58"/>
        <v>0</v>
      </c>
      <c r="G219" s="11">
        <f t="shared" si="60"/>
        <v>0</v>
      </c>
      <c r="H219" s="11">
        <f t="shared" si="60"/>
        <v>0</v>
      </c>
      <c r="I219" s="11">
        <f t="shared" si="59"/>
        <v>0</v>
      </c>
      <c r="J219" s="11">
        <f t="shared" si="59"/>
        <v>0</v>
      </c>
      <c r="K219" s="11">
        <f t="shared" si="59"/>
        <v>0</v>
      </c>
      <c r="L219" s="11">
        <f t="shared" si="59"/>
        <v>0</v>
      </c>
      <c r="M219" s="11">
        <f t="shared" si="59"/>
        <v>0</v>
      </c>
      <c r="N219" s="11">
        <f t="shared" si="59"/>
        <v>0</v>
      </c>
      <c r="O219" s="11">
        <f t="shared" si="59"/>
        <v>0</v>
      </c>
      <c r="P219" s="11">
        <f t="shared" si="59"/>
        <v>0</v>
      </c>
      <c r="Q219" s="11">
        <f t="shared" si="59"/>
        <v>0</v>
      </c>
      <c r="R219" s="11">
        <f t="shared" si="55"/>
        <v>0</v>
      </c>
    </row>
    <row r="220" spans="1:18" x14ac:dyDescent="0.25">
      <c r="A220" s="9">
        <f>IF('New Lease Yearly'!$H$4="Monthly",DATE(YEAR('Yearly Journal entry'!A219),MONTH('Yearly Journal entry'!A219)+1,DAY('Yearly Journal entry'!A219)),IF('New Lease Yearly'!$H$4="Quarterly",DATE(YEAR('Yearly Journal entry'!A219),MONTH('Yearly Journal entry'!A219)+3,DAY('Yearly Journal entry'!A219)),DATE(YEAR('Yearly Journal entry'!A219)+1,MONTH('Yearly Journal entry'!A219),DAY('Yearly Journal entry'!A219))))</f>
        <v>121993</v>
      </c>
      <c r="B220" s="9">
        <f t="shared" si="54"/>
        <v>121993</v>
      </c>
      <c r="C220" s="9">
        <f t="shared" si="56"/>
        <v>122023</v>
      </c>
      <c r="D220" s="3">
        <f t="shared" si="57"/>
        <v>31</v>
      </c>
      <c r="E220" s="4">
        <f>'New Lease Yearly'!K230</f>
        <v>0</v>
      </c>
      <c r="F220" s="3">
        <f t="shared" si="58"/>
        <v>0</v>
      </c>
      <c r="G220" s="11">
        <f t="shared" si="60"/>
        <v>0</v>
      </c>
      <c r="H220" s="11">
        <f t="shared" si="60"/>
        <v>0</v>
      </c>
      <c r="I220" s="11">
        <f t="shared" si="59"/>
        <v>0</v>
      </c>
      <c r="J220" s="11">
        <f t="shared" si="59"/>
        <v>0</v>
      </c>
      <c r="K220" s="11">
        <f t="shared" si="59"/>
        <v>0</v>
      </c>
      <c r="L220" s="11">
        <f t="shared" si="59"/>
        <v>0</v>
      </c>
      <c r="M220" s="11">
        <f t="shared" si="59"/>
        <v>0</v>
      </c>
      <c r="N220" s="11">
        <f t="shared" si="59"/>
        <v>0</v>
      </c>
      <c r="O220" s="11">
        <f t="shared" si="59"/>
        <v>0</v>
      </c>
      <c r="P220" s="11">
        <f t="shared" si="59"/>
        <v>0</v>
      </c>
      <c r="Q220" s="11">
        <f t="shared" si="59"/>
        <v>0</v>
      </c>
      <c r="R220" s="11">
        <f t="shared" si="55"/>
        <v>0</v>
      </c>
    </row>
    <row r="221" spans="1:18" x14ac:dyDescent="0.25">
      <c r="A221" s="9">
        <f>IF('New Lease Yearly'!$H$4="Monthly",DATE(YEAR('Yearly Journal entry'!A220),MONTH('Yearly Journal entry'!A220)+1,DAY('Yearly Journal entry'!A220)),IF('New Lease Yearly'!$H$4="Quarterly",DATE(YEAR('Yearly Journal entry'!A220),MONTH('Yearly Journal entry'!A220)+3,DAY('Yearly Journal entry'!A220)),DATE(YEAR('Yearly Journal entry'!A220)+1,MONTH('Yearly Journal entry'!A220),DAY('Yearly Journal entry'!A220))))</f>
        <v>122358</v>
      </c>
      <c r="B221" s="9">
        <f t="shared" si="54"/>
        <v>122358</v>
      </c>
      <c r="C221" s="9">
        <f t="shared" si="56"/>
        <v>122388</v>
      </c>
      <c r="D221" s="3">
        <f t="shared" si="57"/>
        <v>31</v>
      </c>
      <c r="E221" s="4">
        <f>'New Lease Yearly'!K231</f>
        <v>0</v>
      </c>
      <c r="F221" s="3">
        <f t="shared" si="58"/>
        <v>0</v>
      </c>
      <c r="G221" s="11">
        <f t="shared" si="60"/>
        <v>0</v>
      </c>
      <c r="H221" s="11">
        <f t="shared" si="60"/>
        <v>0</v>
      </c>
      <c r="I221" s="11">
        <f t="shared" si="59"/>
        <v>0</v>
      </c>
      <c r="J221" s="11">
        <f t="shared" si="59"/>
        <v>0</v>
      </c>
      <c r="K221" s="11">
        <f t="shared" si="59"/>
        <v>0</v>
      </c>
      <c r="L221" s="11">
        <f t="shared" si="59"/>
        <v>0</v>
      </c>
      <c r="M221" s="11">
        <f t="shared" si="59"/>
        <v>0</v>
      </c>
      <c r="N221" s="11">
        <f t="shared" si="59"/>
        <v>0</v>
      </c>
      <c r="O221" s="11">
        <f t="shared" si="59"/>
        <v>0</v>
      </c>
      <c r="P221" s="11">
        <f t="shared" si="59"/>
        <v>0</v>
      </c>
      <c r="Q221" s="11">
        <f t="shared" si="59"/>
        <v>0</v>
      </c>
      <c r="R221" s="11">
        <f t="shared" si="55"/>
        <v>0</v>
      </c>
    </row>
    <row r="222" spans="1:18" x14ac:dyDescent="0.25">
      <c r="A222" s="9">
        <f>IF('New Lease Yearly'!$H$4="Monthly",DATE(YEAR('Yearly Journal entry'!A221),MONTH('Yearly Journal entry'!A221)+1,DAY('Yearly Journal entry'!A221)),IF('New Lease Yearly'!$H$4="Quarterly",DATE(YEAR('Yearly Journal entry'!A221),MONTH('Yearly Journal entry'!A221)+3,DAY('Yearly Journal entry'!A221)),DATE(YEAR('Yearly Journal entry'!A221)+1,MONTH('Yearly Journal entry'!A221),DAY('Yearly Journal entry'!A221))))</f>
        <v>122723</v>
      </c>
      <c r="B222" s="9">
        <f t="shared" si="54"/>
        <v>122723</v>
      </c>
      <c r="C222" s="9">
        <f t="shared" si="56"/>
        <v>122753</v>
      </c>
      <c r="D222" s="3">
        <f t="shared" si="57"/>
        <v>31</v>
      </c>
      <c r="E222" s="4">
        <f>'New Lease Yearly'!K232</f>
        <v>0</v>
      </c>
      <c r="F222" s="3">
        <f t="shared" si="58"/>
        <v>0</v>
      </c>
      <c r="G222" s="11">
        <f t="shared" si="60"/>
        <v>0</v>
      </c>
      <c r="H222" s="11">
        <f t="shared" si="60"/>
        <v>0</v>
      </c>
      <c r="I222" s="11">
        <f t="shared" si="59"/>
        <v>0</v>
      </c>
      <c r="J222" s="11">
        <f t="shared" si="59"/>
        <v>0</v>
      </c>
      <c r="K222" s="11">
        <f t="shared" si="59"/>
        <v>0</v>
      </c>
      <c r="L222" s="11">
        <f t="shared" si="59"/>
        <v>0</v>
      </c>
      <c r="M222" s="11">
        <f t="shared" si="59"/>
        <v>0</v>
      </c>
      <c r="N222" s="11">
        <f t="shared" si="59"/>
        <v>0</v>
      </c>
      <c r="O222" s="11">
        <f t="shared" si="59"/>
        <v>0</v>
      </c>
      <c r="P222" s="11">
        <f t="shared" si="59"/>
        <v>0</v>
      </c>
      <c r="Q222" s="11">
        <f t="shared" si="59"/>
        <v>0</v>
      </c>
      <c r="R222" s="11">
        <f t="shared" si="55"/>
        <v>0</v>
      </c>
    </row>
    <row r="223" spans="1:18" x14ac:dyDescent="0.25">
      <c r="A223" s="9">
        <f>IF('New Lease Yearly'!$H$4="Monthly",DATE(YEAR('Yearly Journal entry'!A222),MONTH('Yearly Journal entry'!A222)+1,DAY('Yearly Journal entry'!A222)),IF('New Lease Yearly'!$H$4="Quarterly",DATE(YEAR('Yearly Journal entry'!A222),MONTH('Yearly Journal entry'!A222)+3,DAY('Yearly Journal entry'!A222)),DATE(YEAR('Yearly Journal entry'!A222)+1,MONTH('Yearly Journal entry'!A222),DAY('Yearly Journal entry'!A222))))</f>
        <v>123089</v>
      </c>
      <c r="B223" s="9">
        <f t="shared" si="54"/>
        <v>123089</v>
      </c>
      <c r="C223" s="9">
        <f t="shared" si="56"/>
        <v>123119</v>
      </c>
      <c r="D223" s="3">
        <f t="shared" si="57"/>
        <v>31</v>
      </c>
      <c r="E223" s="4">
        <f>'New Lease Yearly'!K233</f>
        <v>0</v>
      </c>
      <c r="F223" s="3">
        <f t="shared" si="58"/>
        <v>0</v>
      </c>
      <c r="G223" s="11">
        <f t="shared" si="60"/>
        <v>0</v>
      </c>
      <c r="H223" s="11">
        <f t="shared" si="60"/>
        <v>0</v>
      </c>
      <c r="I223" s="11">
        <f t="shared" si="59"/>
        <v>0</v>
      </c>
      <c r="J223" s="11">
        <f t="shared" si="59"/>
        <v>0</v>
      </c>
      <c r="K223" s="11">
        <f t="shared" si="59"/>
        <v>0</v>
      </c>
      <c r="L223" s="11">
        <f t="shared" si="59"/>
        <v>0</v>
      </c>
      <c r="M223" s="11">
        <f t="shared" si="59"/>
        <v>0</v>
      </c>
      <c r="N223" s="11">
        <f t="shared" si="59"/>
        <v>0</v>
      </c>
      <c r="O223" s="11">
        <f t="shared" si="59"/>
        <v>0</v>
      </c>
      <c r="P223" s="11">
        <f t="shared" si="59"/>
        <v>0</v>
      </c>
      <c r="Q223" s="11">
        <f t="shared" si="59"/>
        <v>0</v>
      </c>
      <c r="R223" s="11">
        <f t="shared" si="55"/>
        <v>0</v>
      </c>
    </row>
    <row r="224" spans="1:18" x14ac:dyDescent="0.25">
      <c r="A224" s="9">
        <f>IF('New Lease Yearly'!$H$4="Monthly",DATE(YEAR('Yearly Journal entry'!A223),MONTH('Yearly Journal entry'!A223)+1,DAY('Yearly Journal entry'!A223)),IF('New Lease Yearly'!$H$4="Quarterly",DATE(YEAR('Yearly Journal entry'!A223),MONTH('Yearly Journal entry'!A223)+3,DAY('Yearly Journal entry'!A223)),DATE(YEAR('Yearly Journal entry'!A223)+1,MONTH('Yearly Journal entry'!A223),DAY('Yearly Journal entry'!A223))))</f>
        <v>123454</v>
      </c>
      <c r="B224" s="9">
        <f t="shared" si="54"/>
        <v>123454</v>
      </c>
      <c r="C224" s="9">
        <f t="shared" si="56"/>
        <v>123484</v>
      </c>
      <c r="D224" s="3">
        <f t="shared" si="57"/>
        <v>31</v>
      </c>
      <c r="E224" s="4">
        <f>'New Lease Yearly'!K234</f>
        <v>0</v>
      </c>
      <c r="F224" s="3">
        <f t="shared" si="58"/>
        <v>0</v>
      </c>
      <c r="G224" s="11">
        <f t="shared" si="60"/>
        <v>0</v>
      </c>
      <c r="H224" s="11">
        <f t="shared" si="60"/>
        <v>0</v>
      </c>
      <c r="I224" s="11">
        <f t="shared" si="59"/>
        <v>0</v>
      </c>
      <c r="J224" s="11">
        <f t="shared" si="59"/>
        <v>0</v>
      </c>
      <c r="K224" s="11">
        <f t="shared" si="59"/>
        <v>0</v>
      </c>
      <c r="L224" s="11">
        <f t="shared" si="59"/>
        <v>0</v>
      </c>
      <c r="M224" s="11">
        <f t="shared" si="59"/>
        <v>0</v>
      </c>
      <c r="N224" s="11">
        <f t="shared" si="59"/>
        <v>0</v>
      </c>
      <c r="O224" s="11">
        <f t="shared" si="59"/>
        <v>0</v>
      </c>
      <c r="P224" s="11">
        <f t="shared" si="59"/>
        <v>0</v>
      </c>
      <c r="Q224" s="11">
        <f t="shared" si="59"/>
        <v>0</v>
      </c>
      <c r="R224" s="11">
        <f t="shared" si="55"/>
        <v>0</v>
      </c>
    </row>
    <row r="225" spans="1:18" x14ac:dyDescent="0.25">
      <c r="A225" s="9">
        <f>IF('New Lease Yearly'!$H$4="Monthly",DATE(YEAR('Yearly Journal entry'!A224),MONTH('Yearly Journal entry'!A224)+1,DAY('Yearly Journal entry'!A224)),IF('New Lease Yearly'!$H$4="Quarterly",DATE(YEAR('Yearly Journal entry'!A224),MONTH('Yearly Journal entry'!A224)+3,DAY('Yearly Journal entry'!A224)),DATE(YEAR('Yearly Journal entry'!A224)+1,MONTH('Yearly Journal entry'!A224),DAY('Yearly Journal entry'!A224))))</f>
        <v>123819</v>
      </c>
      <c r="B225" s="9">
        <f t="shared" si="54"/>
        <v>123819</v>
      </c>
      <c r="C225" s="9">
        <f t="shared" si="56"/>
        <v>123849</v>
      </c>
      <c r="D225" s="3">
        <f t="shared" si="57"/>
        <v>31</v>
      </c>
      <c r="E225" s="4">
        <f>'New Lease Yearly'!K235</f>
        <v>0</v>
      </c>
      <c r="F225" s="3">
        <f t="shared" si="58"/>
        <v>0</v>
      </c>
      <c r="G225" s="11">
        <f t="shared" si="60"/>
        <v>0</v>
      </c>
      <c r="H225" s="11">
        <f t="shared" si="60"/>
        <v>0</v>
      </c>
      <c r="I225" s="11">
        <f t="shared" si="59"/>
        <v>0</v>
      </c>
      <c r="J225" s="11">
        <f t="shared" si="59"/>
        <v>0</v>
      </c>
      <c r="K225" s="11">
        <f t="shared" si="59"/>
        <v>0</v>
      </c>
      <c r="L225" s="11">
        <f t="shared" si="59"/>
        <v>0</v>
      </c>
      <c r="M225" s="11">
        <f t="shared" si="59"/>
        <v>0</v>
      </c>
      <c r="N225" s="11">
        <f t="shared" si="59"/>
        <v>0</v>
      </c>
      <c r="O225" s="11">
        <f t="shared" si="59"/>
        <v>0</v>
      </c>
      <c r="P225" s="11">
        <f t="shared" si="59"/>
        <v>0</v>
      </c>
      <c r="Q225" s="11">
        <f t="shared" si="59"/>
        <v>0</v>
      </c>
      <c r="R225" s="11">
        <f t="shared" si="55"/>
        <v>0</v>
      </c>
    </row>
    <row r="226" spans="1:18" x14ac:dyDescent="0.25">
      <c r="A226" s="9">
        <f>IF('New Lease Yearly'!$H$4="Monthly",DATE(YEAR('Yearly Journal entry'!A225),MONTH('Yearly Journal entry'!A225)+1,DAY('Yearly Journal entry'!A225)),IF('New Lease Yearly'!$H$4="Quarterly",DATE(YEAR('Yearly Journal entry'!A225),MONTH('Yearly Journal entry'!A225)+3,DAY('Yearly Journal entry'!A225)),DATE(YEAR('Yearly Journal entry'!A225)+1,MONTH('Yearly Journal entry'!A225),DAY('Yearly Journal entry'!A225))))</f>
        <v>124184</v>
      </c>
      <c r="B226" s="9">
        <f t="shared" si="54"/>
        <v>124184</v>
      </c>
      <c r="C226" s="9">
        <f t="shared" si="56"/>
        <v>124214</v>
      </c>
      <c r="D226" s="3">
        <f t="shared" si="57"/>
        <v>31</v>
      </c>
      <c r="E226" s="4">
        <f>'New Lease Yearly'!K236</f>
        <v>0</v>
      </c>
      <c r="F226" s="3">
        <f t="shared" si="58"/>
        <v>0</v>
      </c>
      <c r="G226" s="11">
        <f t="shared" si="60"/>
        <v>0</v>
      </c>
      <c r="H226" s="11">
        <f t="shared" si="60"/>
        <v>0</v>
      </c>
      <c r="I226" s="11">
        <f t="shared" si="59"/>
        <v>0</v>
      </c>
      <c r="J226" s="11">
        <f t="shared" si="59"/>
        <v>0</v>
      </c>
      <c r="K226" s="11">
        <f t="shared" si="59"/>
        <v>0</v>
      </c>
      <c r="L226" s="11">
        <f t="shared" si="59"/>
        <v>0</v>
      </c>
      <c r="M226" s="11">
        <f t="shared" si="59"/>
        <v>0</v>
      </c>
      <c r="N226" s="11">
        <f t="shared" si="59"/>
        <v>0</v>
      </c>
      <c r="O226" s="11">
        <f t="shared" si="59"/>
        <v>0</v>
      </c>
      <c r="P226" s="11">
        <f t="shared" si="59"/>
        <v>0</v>
      </c>
      <c r="Q226" s="11">
        <f t="shared" si="59"/>
        <v>0</v>
      </c>
      <c r="R226" s="11">
        <f t="shared" si="55"/>
        <v>0</v>
      </c>
    </row>
    <row r="227" spans="1:18" x14ac:dyDescent="0.25">
      <c r="A227" s="9">
        <f>IF('New Lease Yearly'!$H$4="Monthly",DATE(YEAR('Yearly Journal entry'!A226),MONTH('Yearly Journal entry'!A226)+1,DAY('Yearly Journal entry'!A226)),IF('New Lease Yearly'!$H$4="Quarterly",DATE(YEAR('Yearly Journal entry'!A226),MONTH('Yearly Journal entry'!A226)+3,DAY('Yearly Journal entry'!A226)),DATE(YEAR('Yearly Journal entry'!A226)+1,MONTH('Yearly Journal entry'!A226),DAY('Yearly Journal entry'!A226))))</f>
        <v>124550</v>
      </c>
      <c r="B227" s="9">
        <f t="shared" si="54"/>
        <v>124550</v>
      </c>
      <c r="C227" s="9">
        <f t="shared" si="56"/>
        <v>124580</v>
      </c>
      <c r="D227" s="3">
        <f t="shared" si="57"/>
        <v>31</v>
      </c>
      <c r="E227" s="4">
        <f>'New Lease Yearly'!K237</f>
        <v>0</v>
      </c>
      <c r="F227" s="3">
        <f t="shared" si="58"/>
        <v>0</v>
      </c>
      <c r="G227" s="11">
        <f t="shared" si="60"/>
        <v>0</v>
      </c>
      <c r="H227" s="11">
        <f t="shared" si="60"/>
        <v>0</v>
      </c>
      <c r="I227" s="11">
        <f t="shared" si="59"/>
        <v>0</v>
      </c>
      <c r="J227" s="11">
        <f t="shared" si="59"/>
        <v>0</v>
      </c>
      <c r="K227" s="11">
        <f t="shared" si="59"/>
        <v>0</v>
      </c>
      <c r="L227" s="11">
        <f t="shared" si="59"/>
        <v>0</v>
      </c>
      <c r="M227" s="11">
        <f t="shared" si="59"/>
        <v>0</v>
      </c>
      <c r="N227" s="11">
        <f t="shared" si="59"/>
        <v>0</v>
      </c>
      <c r="O227" s="11">
        <f t="shared" si="59"/>
        <v>0</v>
      </c>
      <c r="P227" s="11">
        <f t="shared" si="59"/>
        <v>0</v>
      </c>
      <c r="Q227" s="11">
        <f t="shared" si="59"/>
        <v>0</v>
      </c>
      <c r="R227" s="11">
        <f t="shared" si="55"/>
        <v>0</v>
      </c>
    </row>
    <row r="228" spans="1:18" x14ac:dyDescent="0.25">
      <c r="A228" s="9">
        <f>IF('New Lease Yearly'!$H$4="Monthly",DATE(YEAR('Yearly Journal entry'!A227),MONTH('Yearly Journal entry'!A227)+1,DAY('Yearly Journal entry'!A227)),IF('New Lease Yearly'!$H$4="Quarterly",DATE(YEAR('Yearly Journal entry'!A227),MONTH('Yearly Journal entry'!A227)+3,DAY('Yearly Journal entry'!A227)),DATE(YEAR('Yearly Journal entry'!A227)+1,MONTH('Yearly Journal entry'!A227),DAY('Yearly Journal entry'!A227))))</f>
        <v>124915</v>
      </c>
      <c r="B228" s="9">
        <f t="shared" si="54"/>
        <v>124915</v>
      </c>
      <c r="C228" s="9">
        <f t="shared" si="56"/>
        <v>124945</v>
      </c>
      <c r="D228" s="3">
        <f t="shared" si="57"/>
        <v>31</v>
      </c>
      <c r="E228" s="4">
        <f>'New Lease Yearly'!K238</f>
        <v>0</v>
      </c>
      <c r="F228" s="3">
        <f t="shared" si="58"/>
        <v>0</v>
      </c>
      <c r="G228" s="11">
        <f t="shared" si="60"/>
        <v>0</v>
      </c>
      <c r="H228" s="11">
        <f t="shared" si="60"/>
        <v>0</v>
      </c>
      <c r="I228" s="11">
        <f t="shared" si="59"/>
        <v>0</v>
      </c>
      <c r="J228" s="11">
        <f t="shared" si="59"/>
        <v>0</v>
      </c>
      <c r="K228" s="11">
        <f t="shared" si="59"/>
        <v>0</v>
      </c>
      <c r="L228" s="11">
        <f t="shared" si="59"/>
        <v>0</v>
      </c>
      <c r="M228" s="11">
        <f t="shared" si="59"/>
        <v>0</v>
      </c>
      <c r="N228" s="11">
        <f t="shared" si="59"/>
        <v>0</v>
      </c>
      <c r="O228" s="11">
        <f t="shared" si="59"/>
        <v>0</v>
      </c>
      <c r="P228" s="11">
        <f t="shared" si="59"/>
        <v>0</v>
      </c>
      <c r="Q228" s="11">
        <f t="shared" si="59"/>
        <v>0</v>
      </c>
      <c r="R228" s="11">
        <f t="shared" si="55"/>
        <v>0</v>
      </c>
    </row>
    <row r="229" spans="1:18" x14ac:dyDescent="0.25">
      <c r="A229" s="9">
        <f>IF('New Lease Yearly'!$H$4="Monthly",DATE(YEAR('Yearly Journal entry'!A228),MONTH('Yearly Journal entry'!A228)+1,DAY('Yearly Journal entry'!A228)),IF('New Lease Yearly'!$H$4="Quarterly",DATE(YEAR('Yearly Journal entry'!A228),MONTH('Yearly Journal entry'!A228)+3,DAY('Yearly Journal entry'!A228)),DATE(YEAR('Yearly Journal entry'!A228)+1,MONTH('Yearly Journal entry'!A228),DAY('Yearly Journal entry'!A228))))</f>
        <v>125280</v>
      </c>
      <c r="B229" s="9">
        <f t="shared" si="54"/>
        <v>125280</v>
      </c>
      <c r="C229" s="9">
        <f t="shared" si="56"/>
        <v>125310</v>
      </c>
      <c r="D229" s="3">
        <f t="shared" si="57"/>
        <v>31</v>
      </c>
      <c r="E229" s="4">
        <f>'New Lease Yearly'!K239</f>
        <v>0</v>
      </c>
      <c r="F229" s="3">
        <f t="shared" si="58"/>
        <v>0</v>
      </c>
      <c r="G229" s="11">
        <f t="shared" si="60"/>
        <v>0</v>
      </c>
      <c r="H229" s="11">
        <f t="shared" si="60"/>
        <v>0</v>
      </c>
      <c r="I229" s="11">
        <f t="shared" si="59"/>
        <v>0</v>
      </c>
      <c r="J229" s="11">
        <f t="shared" si="59"/>
        <v>0</v>
      </c>
      <c r="K229" s="11">
        <f t="shared" si="59"/>
        <v>0</v>
      </c>
      <c r="L229" s="11">
        <f t="shared" si="59"/>
        <v>0</v>
      </c>
      <c r="M229" s="11">
        <f t="shared" si="59"/>
        <v>0</v>
      </c>
      <c r="N229" s="11">
        <f t="shared" si="59"/>
        <v>0</v>
      </c>
      <c r="O229" s="11">
        <f t="shared" si="59"/>
        <v>0</v>
      </c>
      <c r="P229" s="11">
        <f t="shared" si="59"/>
        <v>0</v>
      </c>
      <c r="Q229" s="11">
        <f t="shared" si="59"/>
        <v>0</v>
      </c>
      <c r="R229" s="11">
        <f t="shared" si="55"/>
        <v>0</v>
      </c>
    </row>
    <row r="230" spans="1:18" x14ac:dyDescent="0.25">
      <c r="A230" s="9">
        <f>IF('New Lease Yearly'!$H$4="Monthly",DATE(YEAR('Yearly Journal entry'!A229),MONTH('Yearly Journal entry'!A229)+1,DAY('Yearly Journal entry'!A229)),IF('New Lease Yearly'!$H$4="Quarterly",DATE(YEAR('Yearly Journal entry'!A229),MONTH('Yearly Journal entry'!A229)+3,DAY('Yearly Journal entry'!A229)),DATE(YEAR('Yearly Journal entry'!A229)+1,MONTH('Yearly Journal entry'!A229),DAY('Yearly Journal entry'!A229))))</f>
        <v>125645</v>
      </c>
      <c r="B230" s="9">
        <f t="shared" si="54"/>
        <v>125645</v>
      </c>
      <c r="C230" s="9">
        <f t="shared" si="56"/>
        <v>125675</v>
      </c>
      <c r="D230" s="3">
        <f t="shared" si="57"/>
        <v>31</v>
      </c>
      <c r="E230" s="4">
        <f>'New Lease Yearly'!K240</f>
        <v>0</v>
      </c>
      <c r="F230" s="3">
        <f t="shared" si="58"/>
        <v>0</v>
      </c>
      <c r="G230" s="11">
        <f t="shared" si="60"/>
        <v>0</v>
      </c>
      <c r="H230" s="11">
        <f t="shared" si="60"/>
        <v>0</v>
      </c>
      <c r="I230" s="11">
        <f t="shared" si="59"/>
        <v>0</v>
      </c>
      <c r="J230" s="11">
        <f t="shared" si="59"/>
        <v>0</v>
      </c>
      <c r="K230" s="11">
        <f t="shared" si="59"/>
        <v>0</v>
      </c>
      <c r="L230" s="11">
        <f t="shared" si="59"/>
        <v>0</v>
      </c>
      <c r="M230" s="11">
        <f t="shared" si="59"/>
        <v>0</v>
      </c>
      <c r="N230" s="11">
        <f t="shared" si="59"/>
        <v>0</v>
      </c>
      <c r="O230" s="11">
        <f t="shared" si="59"/>
        <v>0</v>
      </c>
      <c r="P230" s="11">
        <f t="shared" si="59"/>
        <v>0</v>
      </c>
      <c r="Q230" s="11">
        <f t="shared" si="59"/>
        <v>0</v>
      </c>
      <c r="R230" s="11">
        <f t="shared" si="55"/>
        <v>0</v>
      </c>
    </row>
    <row r="231" spans="1:18" x14ac:dyDescent="0.25">
      <c r="A231" s="9">
        <f>IF('New Lease Yearly'!$H$4="Monthly",DATE(YEAR('Yearly Journal entry'!A230),MONTH('Yearly Journal entry'!A230)+1,DAY('Yearly Journal entry'!A230)),IF('New Lease Yearly'!$H$4="Quarterly",DATE(YEAR('Yearly Journal entry'!A230),MONTH('Yearly Journal entry'!A230)+3,DAY('Yearly Journal entry'!A230)),DATE(YEAR('Yearly Journal entry'!A230)+1,MONTH('Yearly Journal entry'!A230),DAY('Yearly Journal entry'!A230))))</f>
        <v>126011</v>
      </c>
      <c r="B231" s="9">
        <f t="shared" si="54"/>
        <v>126011</v>
      </c>
      <c r="C231" s="9">
        <f t="shared" si="56"/>
        <v>126041</v>
      </c>
      <c r="D231" s="3">
        <f t="shared" si="57"/>
        <v>31</v>
      </c>
      <c r="E231" s="4">
        <f>'New Lease Yearly'!K241</f>
        <v>0</v>
      </c>
      <c r="F231" s="3">
        <f t="shared" si="58"/>
        <v>0</v>
      </c>
      <c r="G231" s="11">
        <f t="shared" si="60"/>
        <v>0</v>
      </c>
      <c r="H231" s="11">
        <f t="shared" si="60"/>
        <v>0</v>
      </c>
      <c r="I231" s="11">
        <f t="shared" si="59"/>
        <v>0</v>
      </c>
      <c r="J231" s="11">
        <f t="shared" si="59"/>
        <v>0</v>
      </c>
      <c r="K231" s="11">
        <f t="shared" si="59"/>
        <v>0</v>
      </c>
      <c r="L231" s="11">
        <f t="shared" si="59"/>
        <v>0</v>
      </c>
      <c r="M231" s="11">
        <f t="shared" si="59"/>
        <v>0</v>
      </c>
      <c r="N231" s="11">
        <f t="shared" si="59"/>
        <v>0</v>
      </c>
      <c r="O231" s="11">
        <f t="shared" si="59"/>
        <v>0</v>
      </c>
      <c r="P231" s="11">
        <f t="shared" si="59"/>
        <v>0</v>
      </c>
      <c r="Q231" s="11">
        <f t="shared" si="59"/>
        <v>0</v>
      </c>
      <c r="R231" s="11">
        <f t="shared" si="55"/>
        <v>0</v>
      </c>
    </row>
    <row r="232" spans="1:18" x14ac:dyDescent="0.25">
      <c r="A232" s="9">
        <f>IF('New Lease Yearly'!$H$4="Monthly",DATE(YEAR('Yearly Journal entry'!A231),MONTH('Yearly Journal entry'!A231)+1,DAY('Yearly Journal entry'!A231)),IF('New Lease Yearly'!$H$4="Quarterly",DATE(YEAR('Yearly Journal entry'!A231),MONTH('Yearly Journal entry'!A231)+3,DAY('Yearly Journal entry'!A231)),DATE(YEAR('Yearly Journal entry'!A231)+1,MONTH('Yearly Journal entry'!A231),DAY('Yearly Journal entry'!A231))))</f>
        <v>126376</v>
      </c>
      <c r="B232" s="9">
        <f t="shared" si="54"/>
        <v>126376</v>
      </c>
      <c r="C232" s="9">
        <f t="shared" si="56"/>
        <v>126406</v>
      </c>
      <c r="D232" s="3">
        <f t="shared" si="57"/>
        <v>31</v>
      </c>
      <c r="E232" s="4">
        <f>'New Lease Yearly'!K242</f>
        <v>0</v>
      </c>
      <c r="F232" s="3">
        <f t="shared" si="58"/>
        <v>0</v>
      </c>
      <c r="G232" s="11">
        <f t="shared" si="60"/>
        <v>0</v>
      </c>
      <c r="H232" s="11">
        <f t="shared" si="60"/>
        <v>0</v>
      </c>
      <c r="I232" s="11">
        <f t="shared" si="59"/>
        <v>0</v>
      </c>
      <c r="J232" s="11">
        <f t="shared" si="59"/>
        <v>0</v>
      </c>
      <c r="K232" s="11">
        <f t="shared" si="59"/>
        <v>0</v>
      </c>
      <c r="L232" s="11">
        <f t="shared" si="59"/>
        <v>0</v>
      </c>
      <c r="M232" s="11">
        <f t="shared" si="59"/>
        <v>0</v>
      </c>
      <c r="N232" s="11">
        <f t="shared" si="59"/>
        <v>0</v>
      </c>
      <c r="O232" s="11">
        <f t="shared" si="59"/>
        <v>0</v>
      </c>
      <c r="P232" s="11">
        <f t="shared" si="59"/>
        <v>0</v>
      </c>
      <c r="Q232" s="11">
        <f t="shared" si="59"/>
        <v>0</v>
      </c>
      <c r="R232" s="11">
        <f t="shared" si="55"/>
        <v>0</v>
      </c>
    </row>
    <row r="233" spans="1:18" x14ac:dyDescent="0.25">
      <c r="A233" s="9">
        <f>IF('New Lease Yearly'!$H$4="Monthly",DATE(YEAR('Yearly Journal entry'!A232),MONTH('Yearly Journal entry'!A232)+1,DAY('Yearly Journal entry'!A232)),IF('New Lease Yearly'!$H$4="Quarterly",DATE(YEAR('Yearly Journal entry'!A232),MONTH('Yearly Journal entry'!A232)+3,DAY('Yearly Journal entry'!A232)),DATE(YEAR('Yearly Journal entry'!A232)+1,MONTH('Yearly Journal entry'!A232),DAY('Yearly Journal entry'!A232))))</f>
        <v>126741</v>
      </c>
      <c r="B233" s="9">
        <f t="shared" si="54"/>
        <v>126741</v>
      </c>
      <c r="C233" s="9">
        <f t="shared" si="56"/>
        <v>126771</v>
      </c>
      <c r="D233" s="3">
        <f t="shared" si="57"/>
        <v>31</v>
      </c>
      <c r="E233" s="4">
        <f>'New Lease Yearly'!K243</f>
        <v>0</v>
      </c>
      <c r="F233" s="3">
        <f t="shared" si="58"/>
        <v>0</v>
      </c>
      <c r="G233" s="11">
        <f t="shared" si="60"/>
        <v>0</v>
      </c>
      <c r="H233" s="11">
        <f t="shared" si="60"/>
        <v>0</v>
      </c>
      <c r="I233" s="11">
        <f t="shared" si="59"/>
        <v>0</v>
      </c>
      <c r="J233" s="11">
        <f t="shared" si="59"/>
        <v>0</v>
      </c>
      <c r="K233" s="11">
        <f t="shared" si="59"/>
        <v>0</v>
      </c>
      <c r="L233" s="11">
        <f t="shared" si="59"/>
        <v>0</v>
      </c>
      <c r="M233" s="11">
        <f t="shared" si="59"/>
        <v>0</v>
      </c>
      <c r="N233" s="11">
        <f t="shared" si="59"/>
        <v>0</v>
      </c>
      <c r="O233" s="11">
        <f t="shared" si="59"/>
        <v>0</v>
      </c>
      <c r="P233" s="11">
        <f t="shared" si="59"/>
        <v>0</v>
      </c>
      <c r="Q233" s="11">
        <f t="shared" si="59"/>
        <v>0</v>
      </c>
      <c r="R233" s="11">
        <f t="shared" si="55"/>
        <v>0</v>
      </c>
    </row>
    <row r="234" spans="1:18" x14ac:dyDescent="0.25">
      <c r="A234" s="9">
        <f>IF('New Lease Yearly'!$H$4="Monthly",DATE(YEAR('Yearly Journal entry'!A233),MONTH('Yearly Journal entry'!A233)+1,DAY('Yearly Journal entry'!A233)),IF('New Lease Yearly'!$H$4="Quarterly",DATE(YEAR('Yearly Journal entry'!A233),MONTH('Yearly Journal entry'!A233)+3,DAY('Yearly Journal entry'!A233)),DATE(YEAR('Yearly Journal entry'!A233)+1,MONTH('Yearly Journal entry'!A233),DAY('Yearly Journal entry'!A233))))</f>
        <v>127106</v>
      </c>
      <c r="B234" s="9">
        <f t="shared" si="54"/>
        <v>127106</v>
      </c>
      <c r="C234" s="9">
        <f t="shared" si="56"/>
        <v>127136</v>
      </c>
      <c r="D234" s="3">
        <f t="shared" si="57"/>
        <v>31</v>
      </c>
      <c r="E234" s="4">
        <f>'New Lease Yearly'!K244</f>
        <v>0</v>
      </c>
      <c r="F234" s="3">
        <f t="shared" si="58"/>
        <v>0</v>
      </c>
      <c r="G234" s="11">
        <f t="shared" si="60"/>
        <v>0</v>
      </c>
      <c r="H234" s="11">
        <f t="shared" si="60"/>
        <v>0</v>
      </c>
      <c r="I234" s="11">
        <f t="shared" si="59"/>
        <v>0</v>
      </c>
      <c r="J234" s="11">
        <f t="shared" si="59"/>
        <v>0</v>
      </c>
      <c r="K234" s="11">
        <f t="shared" si="59"/>
        <v>0</v>
      </c>
      <c r="L234" s="11">
        <f t="shared" si="59"/>
        <v>0</v>
      </c>
      <c r="M234" s="11">
        <f t="shared" si="59"/>
        <v>0</v>
      </c>
      <c r="N234" s="11">
        <f t="shared" si="59"/>
        <v>0</v>
      </c>
      <c r="O234" s="11">
        <f t="shared" si="59"/>
        <v>0</v>
      </c>
      <c r="P234" s="11">
        <f t="shared" si="59"/>
        <v>0</v>
      </c>
      <c r="Q234" s="11">
        <f t="shared" si="59"/>
        <v>0</v>
      </c>
      <c r="R234" s="11">
        <f t="shared" si="55"/>
        <v>0</v>
      </c>
    </row>
    <row r="235" spans="1:18" x14ac:dyDescent="0.25">
      <c r="A235" s="9">
        <f>IF('New Lease Yearly'!$H$4="Monthly",DATE(YEAR('Yearly Journal entry'!A234),MONTH('Yearly Journal entry'!A234)+1,DAY('Yearly Journal entry'!A234)),IF('New Lease Yearly'!$H$4="Quarterly",DATE(YEAR('Yearly Journal entry'!A234),MONTH('Yearly Journal entry'!A234)+3,DAY('Yearly Journal entry'!A234)),DATE(YEAR('Yearly Journal entry'!A234)+1,MONTH('Yearly Journal entry'!A234),DAY('Yearly Journal entry'!A234))))</f>
        <v>127472</v>
      </c>
      <c r="B235" s="9">
        <f t="shared" si="54"/>
        <v>127472</v>
      </c>
      <c r="C235" s="9">
        <f t="shared" si="56"/>
        <v>127502</v>
      </c>
      <c r="D235" s="3">
        <f t="shared" si="57"/>
        <v>31</v>
      </c>
      <c r="E235" s="4">
        <f>'New Lease Yearly'!K245</f>
        <v>0</v>
      </c>
      <c r="F235" s="3">
        <f t="shared" si="58"/>
        <v>0</v>
      </c>
      <c r="G235" s="11">
        <f t="shared" si="60"/>
        <v>0</v>
      </c>
      <c r="H235" s="11">
        <f t="shared" si="60"/>
        <v>0</v>
      </c>
      <c r="I235" s="11">
        <f t="shared" si="59"/>
        <v>0</v>
      </c>
      <c r="J235" s="11">
        <f t="shared" si="59"/>
        <v>0</v>
      </c>
      <c r="K235" s="11">
        <f t="shared" si="59"/>
        <v>0</v>
      </c>
      <c r="L235" s="11">
        <f t="shared" ref="L235:Q277" si="61">$E236/($A236-$A235+1)*((((EOMONTH(DATE(YEAR($A235),MONTH($A235)+L$4,DAY($A235)),0)))-DATE(YEAR($A235),MONTH(EOMONTH($A235,-1)+L$4)+L$4,1))+1)</f>
        <v>0</v>
      </c>
      <c r="M235" s="11">
        <f t="shared" si="61"/>
        <v>0</v>
      </c>
      <c r="N235" s="11">
        <f t="shared" si="61"/>
        <v>0</v>
      </c>
      <c r="O235" s="11">
        <f t="shared" si="61"/>
        <v>0</v>
      </c>
      <c r="P235" s="11">
        <f t="shared" si="61"/>
        <v>0</v>
      </c>
      <c r="Q235" s="11">
        <f t="shared" si="61"/>
        <v>0</v>
      </c>
      <c r="R235" s="11">
        <f t="shared" si="55"/>
        <v>0</v>
      </c>
    </row>
    <row r="236" spans="1:18" x14ac:dyDescent="0.25">
      <c r="A236" s="9">
        <f>IF('New Lease Yearly'!$H$4="Monthly",DATE(YEAR('Yearly Journal entry'!A235),MONTH('Yearly Journal entry'!A235)+1,DAY('Yearly Journal entry'!A235)),IF('New Lease Yearly'!$H$4="Quarterly",DATE(YEAR('Yearly Journal entry'!A235),MONTH('Yearly Journal entry'!A235)+3,DAY('Yearly Journal entry'!A235)),DATE(YEAR('Yearly Journal entry'!A235)+1,MONTH('Yearly Journal entry'!A235),DAY('Yearly Journal entry'!A235))))</f>
        <v>127837</v>
      </c>
      <c r="B236" s="9">
        <f t="shared" si="54"/>
        <v>127837</v>
      </c>
      <c r="C236" s="9">
        <f t="shared" si="56"/>
        <v>127867</v>
      </c>
      <c r="D236" s="3">
        <f t="shared" si="57"/>
        <v>31</v>
      </c>
      <c r="E236" s="4">
        <f>'New Lease Yearly'!K246</f>
        <v>0</v>
      </c>
      <c r="F236" s="3">
        <f t="shared" si="58"/>
        <v>0</v>
      </c>
      <c r="G236" s="11">
        <f t="shared" si="60"/>
        <v>0</v>
      </c>
      <c r="H236" s="11">
        <f t="shared" si="60"/>
        <v>0</v>
      </c>
      <c r="I236" s="11">
        <f t="shared" si="60"/>
        <v>0</v>
      </c>
      <c r="J236" s="11">
        <f t="shared" si="60"/>
        <v>0</v>
      </c>
      <c r="K236" s="11">
        <f t="shared" si="60"/>
        <v>0</v>
      </c>
      <c r="L236" s="11">
        <f t="shared" si="61"/>
        <v>0</v>
      </c>
      <c r="M236" s="11">
        <f t="shared" si="61"/>
        <v>0</v>
      </c>
      <c r="N236" s="11">
        <f t="shared" si="61"/>
        <v>0</v>
      </c>
      <c r="O236" s="11">
        <f t="shared" si="61"/>
        <v>0</v>
      </c>
      <c r="P236" s="11">
        <f t="shared" si="61"/>
        <v>0</v>
      </c>
      <c r="Q236" s="11">
        <f t="shared" si="61"/>
        <v>0</v>
      </c>
      <c r="R236" s="11">
        <f t="shared" si="55"/>
        <v>0</v>
      </c>
    </row>
    <row r="237" spans="1:18" x14ac:dyDescent="0.25">
      <c r="A237" s="9">
        <f>IF('New Lease Yearly'!$H$4="Monthly",DATE(YEAR('Yearly Journal entry'!A236),MONTH('Yearly Journal entry'!A236)+1,DAY('Yearly Journal entry'!A236)),IF('New Lease Yearly'!$H$4="Quarterly",DATE(YEAR('Yearly Journal entry'!A236),MONTH('Yearly Journal entry'!A236)+3,DAY('Yearly Journal entry'!A236)),DATE(YEAR('Yearly Journal entry'!A236)+1,MONTH('Yearly Journal entry'!A236),DAY('Yearly Journal entry'!A236))))</f>
        <v>128202</v>
      </c>
      <c r="B237" s="9">
        <f t="shared" si="54"/>
        <v>128202</v>
      </c>
      <c r="C237" s="9">
        <f t="shared" si="56"/>
        <v>128232</v>
      </c>
      <c r="D237" s="3">
        <f t="shared" si="57"/>
        <v>31</v>
      </c>
      <c r="E237" s="4">
        <f>'New Lease Yearly'!K247</f>
        <v>0</v>
      </c>
      <c r="F237" s="3">
        <f t="shared" si="58"/>
        <v>0</v>
      </c>
      <c r="G237" s="11">
        <f t="shared" si="60"/>
        <v>0</v>
      </c>
      <c r="H237" s="11">
        <f t="shared" si="60"/>
        <v>0</v>
      </c>
      <c r="I237" s="11">
        <f t="shared" si="60"/>
        <v>0</v>
      </c>
      <c r="J237" s="11">
        <f t="shared" si="60"/>
        <v>0</v>
      </c>
      <c r="K237" s="11">
        <f t="shared" si="60"/>
        <v>0</v>
      </c>
      <c r="L237" s="11">
        <f t="shared" si="61"/>
        <v>0</v>
      </c>
      <c r="M237" s="11">
        <f t="shared" si="61"/>
        <v>0</v>
      </c>
      <c r="N237" s="11">
        <f t="shared" si="61"/>
        <v>0</v>
      </c>
      <c r="O237" s="11">
        <f t="shared" si="61"/>
        <v>0</v>
      </c>
      <c r="P237" s="11">
        <f t="shared" si="61"/>
        <v>0</v>
      </c>
      <c r="Q237" s="11">
        <f t="shared" si="61"/>
        <v>0</v>
      </c>
      <c r="R237" s="11">
        <f t="shared" si="55"/>
        <v>0</v>
      </c>
    </row>
    <row r="238" spans="1:18" x14ac:dyDescent="0.25">
      <c r="A238" s="9">
        <f>IF('New Lease Yearly'!$H$4="Monthly",DATE(YEAR('Yearly Journal entry'!A237),MONTH('Yearly Journal entry'!A237)+1,DAY('Yearly Journal entry'!A237)),IF('New Lease Yearly'!$H$4="Quarterly",DATE(YEAR('Yearly Journal entry'!A237),MONTH('Yearly Journal entry'!A237)+3,DAY('Yearly Journal entry'!A237)),DATE(YEAR('Yearly Journal entry'!A237)+1,MONTH('Yearly Journal entry'!A237),DAY('Yearly Journal entry'!A237))))</f>
        <v>128567</v>
      </c>
      <c r="B238" s="9">
        <f t="shared" si="54"/>
        <v>128567</v>
      </c>
      <c r="C238" s="9">
        <f t="shared" si="56"/>
        <v>128597</v>
      </c>
      <c r="D238" s="3">
        <f t="shared" si="57"/>
        <v>31</v>
      </c>
      <c r="E238" s="4">
        <f>'New Lease Yearly'!K248</f>
        <v>0</v>
      </c>
      <c r="F238" s="3">
        <f t="shared" si="58"/>
        <v>0</v>
      </c>
      <c r="G238" s="11">
        <f t="shared" si="60"/>
        <v>0</v>
      </c>
      <c r="H238" s="11">
        <f t="shared" si="60"/>
        <v>0</v>
      </c>
      <c r="I238" s="11">
        <f t="shared" si="60"/>
        <v>0</v>
      </c>
      <c r="J238" s="11">
        <f t="shared" si="60"/>
        <v>0</v>
      </c>
      <c r="K238" s="11">
        <f t="shared" si="60"/>
        <v>0</v>
      </c>
      <c r="L238" s="11">
        <f t="shared" si="61"/>
        <v>0</v>
      </c>
      <c r="M238" s="11">
        <f t="shared" si="61"/>
        <v>0</v>
      </c>
      <c r="N238" s="11">
        <f t="shared" si="61"/>
        <v>0</v>
      </c>
      <c r="O238" s="11">
        <f t="shared" si="61"/>
        <v>0</v>
      </c>
      <c r="P238" s="11">
        <f t="shared" si="61"/>
        <v>0</v>
      </c>
      <c r="Q238" s="11">
        <f t="shared" si="61"/>
        <v>0</v>
      </c>
      <c r="R238" s="11">
        <f t="shared" si="55"/>
        <v>0</v>
      </c>
    </row>
    <row r="239" spans="1:18" x14ac:dyDescent="0.25">
      <c r="A239" s="9">
        <f>IF('New Lease Yearly'!$H$4="Monthly",DATE(YEAR('Yearly Journal entry'!A238),MONTH('Yearly Journal entry'!A238)+1,DAY('Yearly Journal entry'!A238)),IF('New Lease Yearly'!$H$4="Quarterly",DATE(YEAR('Yearly Journal entry'!A238),MONTH('Yearly Journal entry'!A238)+3,DAY('Yearly Journal entry'!A238)),DATE(YEAR('Yearly Journal entry'!A238)+1,MONTH('Yearly Journal entry'!A238),DAY('Yearly Journal entry'!A238))))</f>
        <v>128933</v>
      </c>
      <c r="B239" s="9">
        <f t="shared" si="54"/>
        <v>128933</v>
      </c>
      <c r="C239" s="9">
        <f t="shared" si="56"/>
        <v>128963</v>
      </c>
      <c r="D239" s="3">
        <f t="shared" si="57"/>
        <v>31</v>
      </c>
      <c r="E239" s="4">
        <f>'New Lease Yearly'!K249</f>
        <v>0</v>
      </c>
      <c r="F239" s="3">
        <f t="shared" si="58"/>
        <v>0</v>
      </c>
      <c r="G239" s="11">
        <f t="shared" si="60"/>
        <v>0</v>
      </c>
      <c r="H239" s="11">
        <f t="shared" si="60"/>
        <v>0</v>
      </c>
      <c r="I239" s="11">
        <f t="shared" si="60"/>
        <v>0</v>
      </c>
      <c r="J239" s="11">
        <f t="shared" si="60"/>
        <v>0</v>
      </c>
      <c r="K239" s="11">
        <f t="shared" si="60"/>
        <v>0</v>
      </c>
      <c r="L239" s="11">
        <f t="shared" si="61"/>
        <v>0</v>
      </c>
      <c r="M239" s="11">
        <f t="shared" si="61"/>
        <v>0</v>
      </c>
      <c r="N239" s="11">
        <f t="shared" si="61"/>
        <v>0</v>
      </c>
      <c r="O239" s="11">
        <f t="shared" si="61"/>
        <v>0</v>
      </c>
      <c r="P239" s="11">
        <f t="shared" si="61"/>
        <v>0</v>
      </c>
      <c r="Q239" s="11">
        <f t="shared" si="61"/>
        <v>0</v>
      </c>
      <c r="R239" s="11">
        <f t="shared" si="55"/>
        <v>0</v>
      </c>
    </row>
    <row r="240" spans="1:18" x14ac:dyDescent="0.25">
      <c r="A240" s="9">
        <f>IF('New Lease Yearly'!$H$4="Monthly",DATE(YEAR('Yearly Journal entry'!A239),MONTH('Yearly Journal entry'!A239)+1,DAY('Yearly Journal entry'!A239)),IF('New Lease Yearly'!$H$4="Quarterly",DATE(YEAR('Yearly Journal entry'!A239),MONTH('Yearly Journal entry'!A239)+3,DAY('Yearly Journal entry'!A239)),DATE(YEAR('Yearly Journal entry'!A239)+1,MONTH('Yearly Journal entry'!A239),DAY('Yearly Journal entry'!A239))))</f>
        <v>129298</v>
      </c>
      <c r="B240" s="9">
        <f t="shared" si="54"/>
        <v>129298</v>
      </c>
      <c r="C240" s="9">
        <f t="shared" si="56"/>
        <v>129328</v>
      </c>
      <c r="D240" s="3">
        <f t="shared" si="57"/>
        <v>31</v>
      </c>
      <c r="E240" s="4">
        <f>'New Lease Yearly'!K250</f>
        <v>0</v>
      </c>
      <c r="F240" s="3">
        <f t="shared" si="58"/>
        <v>0</v>
      </c>
      <c r="G240" s="11">
        <f t="shared" si="60"/>
        <v>0</v>
      </c>
      <c r="H240" s="11">
        <f t="shared" si="60"/>
        <v>0</v>
      </c>
      <c r="I240" s="11">
        <f t="shared" si="60"/>
        <v>0</v>
      </c>
      <c r="J240" s="11">
        <f t="shared" si="60"/>
        <v>0</v>
      </c>
      <c r="K240" s="11">
        <f t="shared" si="60"/>
        <v>0</v>
      </c>
      <c r="L240" s="11">
        <f t="shared" si="61"/>
        <v>0</v>
      </c>
      <c r="M240" s="11">
        <f t="shared" si="61"/>
        <v>0</v>
      </c>
      <c r="N240" s="11">
        <f t="shared" si="61"/>
        <v>0</v>
      </c>
      <c r="O240" s="11">
        <f t="shared" si="61"/>
        <v>0</v>
      </c>
      <c r="P240" s="11">
        <f t="shared" si="61"/>
        <v>0</v>
      </c>
      <c r="Q240" s="11">
        <f t="shared" si="61"/>
        <v>0</v>
      </c>
      <c r="R240" s="11">
        <f t="shared" si="55"/>
        <v>0</v>
      </c>
    </row>
    <row r="241" spans="1:18" x14ac:dyDescent="0.25">
      <c r="A241" s="9">
        <f>IF('New Lease Yearly'!$H$4="Monthly",DATE(YEAR('Yearly Journal entry'!A240),MONTH('Yearly Journal entry'!A240)+1,DAY('Yearly Journal entry'!A240)),IF('New Lease Yearly'!$H$4="Quarterly",DATE(YEAR('Yearly Journal entry'!A240),MONTH('Yearly Journal entry'!A240)+3,DAY('Yearly Journal entry'!A240)),DATE(YEAR('Yearly Journal entry'!A240)+1,MONTH('Yearly Journal entry'!A240),DAY('Yearly Journal entry'!A240))))</f>
        <v>129663</v>
      </c>
      <c r="B241" s="9">
        <f t="shared" si="54"/>
        <v>129663</v>
      </c>
      <c r="C241" s="9">
        <f t="shared" si="56"/>
        <v>129693</v>
      </c>
      <c r="D241" s="3">
        <f t="shared" si="57"/>
        <v>31</v>
      </c>
      <c r="E241" s="4">
        <f>'New Lease Yearly'!K251</f>
        <v>0</v>
      </c>
      <c r="F241" s="3">
        <f t="shared" si="58"/>
        <v>0</v>
      </c>
      <c r="G241" s="11">
        <f t="shared" si="60"/>
        <v>0</v>
      </c>
      <c r="H241" s="11">
        <f t="shared" si="60"/>
        <v>0</v>
      </c>
      <c r="I241" s="11">
        <f t="shared" si="60"/>
        <v>0</v>
      </c>
      <c r="J241" s="11">
        <f t="shared" si="60"/>
        <v>0</v>
      </c>
      <c r="K241" s="11">
        <f t="shared" si="60"/>
        <v>0</v>
      </c>
      <c r="L241" s="11">
        <f t="shared" si="61"/>
        <v>0</v>
      </c>
      <c r="M241" s="11">
        <f t="shared" si="61"/>
        <v>0</v>
      </c>
      <c r="N241" s="11">
        <f t="shared" si="61"/>
        <v>0</v>
      </c>
      <c r="O241" s="11">
        <f t="shared" si="61"/>
        <v>0</v>
      </c>
      <c r="P241" s="11">
        <f t="shared" si="61"/>
        <v>0</v>
      </c>
      <c r="Q241" s="11">
        <f t="shared" si="61"/>
        <v>0</v>
      </c>
      <c r="R241" s="11">
        <f t="shared" si="55"/>
        <v>0</v>
      </c>
    </row>
    <row r="242" spans="1:18" x14ac:dyDescent="0.25">
      <c r="A242" s="9">
        <f>IF('New Lease Yearly'!$H$4="Monthly",DATE(YEAR('Yearly Journal entry'!A241),MONTH('Yearly Journal entry'!A241)+1,DAY('Yearly Journal entry'!A241)),IF('New Lease Yearly'!$H$4="Quarterly",DATE(YEAR('Yearly Journal entry'!A241),MONTH('Yearly Journal entry'!A241)+3,DAY('Yearly Journal entry'!A241)),DATE(YEAR('Yearly Journal entry'!A241)+1,MONTH('Yearly Journal entry'!A241),DAY('Yearly Journal entry'!A241))))</f>
        <v>130028</v>
      </c>
      <c r="B242" s="9">
        <f t="shared" si="54"/>
        <v>130028</v>
      </c>
      <c r="C242" s="9">
        <f t="shared" si="56"/>
        <v>130058</v>
      </c>
      <c r="D242" s="3">
        <f t="shared" si="57"/>
        <v>31</v>
      </c>
      <c r="E242" s="4">
        <f>'New Lease Yearly'!K252</f>
        <v>0</v>
      </c>
      <c r="F242" s="3">
        <f t="shared" si="58"/>
        <v>0</v>
      </c>
      <c r="G242" s="11">
        <f t="shared" si="60"/>
        <v>0</v>
      </c>
      <c r="H242" s="11">
        <f t="shared" si="60"/>
        <v>0</v>
      </c>
      <c r="I242" s="11">
        <f t="shared" si="60"/>
        <v>0</v>
      </c>
      <c r="J242" s="11">
        <f t="shared" si="60"/>
        <v>0</v>
      </c>
      <c r="K242" s="11">
        <f t="shared" si="60"/>
        <v>0</v>
      </c>
      <c r="L242" s="11">
        <f t="shared" si="61"/>
        <v>0</v>
      </c>
      <c r="M242" s="11">
        <f t="shared" si="61"/>
        <v>0</v>
      </c>
      <c r="N242" s="11">
        <f t="shared" si="61"/>
        <v>0</v>
      </c>
      <c r="O242" s="11">
        <f t="shared" si="61"/>
        <v>0</v>
      </c>
      <c r="P242" s="11">
        <f t="shared" si="61"/>
        <v>0</v>
      </c>
      <c r="Q242" s="11">
        <f t="shared" si="61"/>
        <v>0</v>
      </c>
      <c r="R242" s="11">
        <f t="shared" si="55"/>
        <v>0</v>
      </c>
    </row>
    <row r="243" spans="1:18" x14ac:dyDescent="0.25">
      <c r="A243" s="9">
        <f>IF('New Lease Yearly'!$H$4="Monthly",DATE(YEAR('Yearly Journal entry'!A242),MONTH('Yearly Journal entry'!A242)+1,DAY('Yearly Journal entry'!A242)),IF('New Lease Yearly'!$H$4="Quarterly",DATE(YEAR('Yearly Journal entry'!A242),MONTH('Yearly Journal entry'!A242)+3,DAY('Yearly Journal entry'!A242)),DATE(YEAR('Yearly Journal entry'!A242)+1,MONTH('Yearly Journal entry'!A242),DAY('Yearly Journal entry'!A242))))</f>
        <v>130394</v>
      </c>
      <c r="B243" s="9">
        <f t="shared" si="54"/>
        <v>130394</v>
      </c>
      <c r="C243" s="9">
        <f t="shared" si="56"/>
        <v>130424</v>
      </c>
      <c r="D243" s="3">
        <f t="shared" si="57"/>
        <v>31</v>
      </c>
      <c r="E243" s="4">
        <f>'New Lease Yearly'!K253</f>
        <v>0</v>
      </c>
      <c r="F243" s="3">
        <f t="shared" si="58"/>
        <v>0</v>
      </c>
      <c r="G243" s="11">
        <f t="shared" si="60"/>
        <v>0</v>
      </c>
      <c r="H243" s="11">
        <f t="shared" si="60"/>
        <v>0</v>
      </c>
      <c r="I243" s="11">
        <f t="shared" si="60"/>
        <v>0</v>
      </c>
      <c r="J243" s="11">
        <f t="shared" si="60"/>
        <v>0</v>
      </c>
      <c r="K243" s="11">
        <f t="shared" si="60"/>
        <v>0</v>
      </c>
      <c r="L243" s="11">
        <f t="shared" si="61"/>
        <v>0</v>
      </c>
      <c r="M243" s="11">
        <f t="shared" si="61"/>
        <v>0</v>
      </c>
      <c r="N243" s="11">
        <f t="shared" si="61"/>
        <v>0</v>
      </c>
      <c r="O243" s="11">
        <f t="shared" si="61"/>
        <v>0</v>
      </c>
      <c r="P243" s="11">
        <f t="shared" si="61"/>
        <v>0</v>
      </c>
      <c r="Q243" s="11">
        <f t="shared" si="61"/>
        <v>0</v>
      </c>
      <c r="R243" s="11">
        <f t="shared" si="55"/>
        <v>0</v>
      </c>
    </row>
    <row r="244" spans="1:18" x14ac:dyDescent="0.25">
      <c r="A244" s="9">
        <f>IF('New Lease Yearly'!$H$4="Monthly",DATE(YEAR('Yearly Journal entry'!A243),MONTH('Yearly Journal entry'!A243)+1,DAY('Yearly Journal entry'!A243)),IF('New Lease Yearly'!$H$4="Quarterly",DATE(YEAR('Yearly Journal entry'!A243),MONTH('Yearly Journal entry'!A243)+3,DAY('Yearly Journal entry'!A243)),DATE(YEAR('Yearly Journal entry'!A243)+1,MONTH('Yearly Journal entry'!A243),DAY('Yearly Journal entry'!A243))))</f>
        <v>130759</v>
      </c>
      <c r="B244" s="9">
        <f t="shared" si="54"/>
        <v>130759</v>
      </c>
      <c r="C244" s="9">
        <f t="shared" si="56"/>
        <v>130789</v>
      </c>
      <c r="D244" s="3">
        <f t="shared" si="57"/>
        <v>31</v>
      </c>
      <c r="E244" s="4">
        <f>'New Lease Yearly'!K254</f>
        <v>0</v>
      </c>
      <c r="F244" s="3">
        <f t="shared" si="58"/>
        <v>0</v>
      </c>
      <c r="G244" s="11">
        <f t="shared" si="60"/>
        <v>0</v>
      </c>
      <c r="H244" s="11">
        <f t="shared" si="60"/>
        <v>0</v>
      </c>
      <c r="I244" s="11">
        <f t="shared" si="60"/>
        <v>0</v>
      </c>
      <c r="J244" s="11">
        <f t="shared" si="60"/>
        <v>0</v>
      </c>
      <c r="K244" s="11">
        <f t="shared" si="60"/>
        <v>0</v>
      </c>
      <c r="L244" s="11">
        <f t="shared" si="61"/>
        <v>0</v>
      </c>
      <c r="M244" s="11">
        <f t="shared" si="61"/>
        <v>0</v>
      </c>
      <c r="N244" s="11">
        <f t="shared" si="61"/>
        <v>0</v>
      </c>
      <c r="O244" s="11">
        <f t="shared" si="61"/>
        <v>0</v>
      </c>
      <c r="P244" s="11">
        <f t="shared" si="61"/>
        <v>0</v>
      </c>
      <c r="Q244" s="11">
        <f t="shared" si="61"/>
        <v>0</v>
      </c>
      <c r="R244" s="11">
        <f t="shared" si="55"/>
        <v>0</v>
      </c>
    </row>
    <row r="245" spans="1:18" x14ac:dyDescent="0.25">
      <c r="A245" s="9">
        <f>IF('New Lease Yearly'!$H$4="Monthly",DATE(YEAR('Yearly Journal entry'!A244),MONTH('Yearly Journal entry'!A244)+1,DAY('Yearly Journal entry'!A244)),IF('New Lease Yearly'!$H$4="Quarterly",DATE(YEAR('Yearly Journal entry'!A244),MONTH('Yearly Journal entry'!A244)+3,DAY('Yearly Journal entry'!A244)),DATE(YEAR('Yearly Journal entry'!A244)+1,MONTH('Yearly Journal entry'!A244),DAY('Yearly Journal entry'!A244))))</f>
        <v>131124</v>
      </c>
      <c r="B245" s="9">
        <f t="shared" si="54"/>
        <v>131124</v>
      </c>
      <c r="C245" s="9">
        <f t="shared" si="56"/>
        <v>131154</v>
      </c>
      <c r="D245" s="3">
        <f t="shared" si="57"/>
        <v>31</v>
      </c>
      <c r="E245" s="4">
        <f>'New Lease Yearly'!K255</f>
        <v>0</v>
      </c>
      <c r="F245" s="3">
        <f t="shared" si="58"/>
        <v>0</v>
      </c>
      <c r="G245" s="11">
        <f t="shared" si="60"/>
        <v>0</v>
      </c>
      <c r="H245" s="11">
        <f t="shared" si="60"/>
        <v>0</v>
      </c>
      <c r="I245" s="11">
        <f t="shared" si="60"/>
        <v>0</v>
      </c>
      <c r="J245" s="11">
        <f t="shared" si="60"/>
        <v>0</v>
      </c>
      <c r="K245" s="11">
        <f t="shared" si="60"/>
        <v>0</v>
      </c>
      <c r="L245" s="11">
        <f t="shared" si="61"/>
        <v>0</v>
      </c>
      <c r="M245" s="11">
        <f t="shared" si="61"/>
        <v>0</v>
      </c>
      <c r="N245" s="11">
        <f t="shared" si="61"/>
        <v>0</v>
      </c>
      <c r="O245" s="11">
        <f t="shared" si="61"/>
        <v>0</v>
      </c>
      <c r="P245" s="11">
        <f t="shared" si="61"/>
        <v>0</v>
      </c>
      <c r="Q245" s="11">
        <f t="shared" si="61"/>
        <v>0</v>
      </c>
      <c r="R245" s="11">
        <f t="shared" si="55"/>
        <v>0</v>
      </c>
    </row>
    <row r="246" spans="1:18" x14ac:dyDescent="0.25">
      <c r="A246" s="9">
        <f>IF('New Lease Yearly'!$H$4="Monthly",DATE(YEAR('Yearly Journal entry'!A245),MONTH('Yearly Journal entry'!A245)+1,DAY('Yearly Journal entry'!A245)),IF('New Lease Yearly'!$H$4="Quarterly",DATE(YEAR('Yearly Journal entry'!A245),MONTH('Yearly Journal entry'!A245)+3,DAY('Yearly Journal entry'!A245)),DATE(YEAR('Yearly Journal entry'!A245)+1,MONTH('Yearly Journal entry'!A245),DAY('Yearly Journal entry'!A245))))</f>
        <v>131489</v>
      </c>
      <c r="B246" s="9">
        <f t="shared" si="54"/>
        <v>131489</v>
      </c>
      <c r="C246" s="9">
        <f t="shared" si="56"/>
        <v>131519</v>
      </c>
      <c r="D246" s="3">
        <f t="shared" si="57"/>
        <v>31</v>
      </c>
      <c r="E246" s="4">
        <f>'New Lease Yearly'!K256</f>
        <v>0</v>
      </c>
      <c r="F246" s="3">
        <f t="shared" si="58"/>
        <v>0</v>
      </c>
      <c r="G246" s="11">
        <f t="shared" si="60"/>
        <v>0</v>
      </c>
      <c r="H246" s="11">
        <f t="shared" si="60"/>
        <v>0</v>
      </c>
      <c r="I246" s="11">
        <f t="shared" si="60"/>
        <v>0</v>
      </c>
      <c r="J246" s="11">
        <f t="shared" si="60"/>
        <v>0</v>
      </c>
      <c r="K246" s="11">
        <f t="shared" si="60"/>
        <v>0</v>
      </c>
      <c r="L246" s="11">
        <f t="shared" si="61"/>
        <v>0</v>
      </c>
      <c r="M246" s="11">
        <f t="shared" si="61"/>
        <v>0</v>
      </c>
      <c r="N246" s="11">
        <f t="shared" si="61"/>
        <v>0</v>
      </c>
      <c r="O246" s="11">
        <f t="shared" si="61"/>
        <v>0</v>
      </c>
      <c r="P246" s="11">
        <f t="shared" si="61"/>
        <v>0</v>
      </c>
      <c r="Q246" s="11">
        <f t="shared" si="61"/>
        <v>0</v>
      </c>
      <c r="R246" s="11">
        <f t="shared" si="55"/>
        <v>0</v>
      </c>
    </row>
    <row r="247" spans="1:18" x14ac:dyDescent="0.25">
      <c r="A247" s="9">
        <f>IF('New Lease Yearly'!$H$4="Monthly",DATE(YEAR('Yearly Journal entry'!A246),MONTH('Yearly Journal entry'!A246)+1,DAY('Yearly Journal entry'!A246)),IF('New Lease Yearly'!$H$4="Quarterly",DATE(YEAR('Yearly Journal entry'!A246),MONTH('Yearly Journal entry'!A246)+3,DAY('Yearly Journal entry'!A246)),DATE(YEAR('Yearly Journal entry'!A246)+1,MONTH('Yearly Journal entry'!A246),DAY('Yearly Journal entry'!A246))))</f>
        <v>131855</v>
      </c>
      <c r="B247" s="9">
        <f t="shared" si="54"/>
        <v>131855</v>
      </c>
      <c r="C247" s="9">
        <f t="shared" si="56"/>
        <v>131885</v>
      </c>
      <c r="D247" s="3">
        <f t="shared" si="57"/>
        <v>31</v>
      </c>
      <c r="E247" s="4">
        <f>'New Lease Yearly'!K257</f>
        <v>0</v>
      </c>
      <c r="F247" s="3">
        <f t="shared" si="58"/>
        <v>0</v>
      </c>
      <c r="G247" s="11">
        <f t="shared" si="60"/>
        <v>0</v>
      </c>
      <c r="H247" s="11">
        <f t="shared" si="60"/>
        <v>0</v>
      </c>
      <c r="I247" s="11">
        <f t="shared" si="60"/>
        <v>0</v>
      </c>
      <c r="J247" s="11">
        <f t="shared" si="60"/>
        <v>0</v>
      </c>
      <c r="K247" s="11">
        <f t="shared" si="60"/>
        <v>0</v>
      </c>
      <c r="L247" s="11">
        <f t="shared" si="61"/>
        <v>0</v>
      </c>
      <c r="M247" s="11">
        <f t="shared" si="61"/>
        <v>0</v>
      </c>
      <c r="N247" s="11">
        <f t="shared" si="61"/>
        <v>0</v>
      </c>
      <c r="O247" s="11">
        <f t="shared" si="61"/>
        <v>0</v>
      </c>
      <c r="P247" s="11">
        <f t="shared" si="61"/>
        <v>0</v>
      </c>
      <c r="Q247" s="11">
        <f t="shared" si="61"/>
        <v>0</v>
      </c>
      <c r="R247" s="11">
        <f t="shared" si="55"/>
        <v>0</v>
      </c>
    </row>
    <row r="248" spans="1:18" x14ac:dyDescent="0.25">
      <c r="A248" s="9">
        <f>IF('New Lease Yearly'!$H$4="Monthly",DATE(YEAR('Yearly Journal entry'!A247),MONTH('Yearly Journal entry'!A247)+1,DAY('Yearly Journal entry'!A247)),IF('New Lease Yearly'!$H$4="Quarterly",DATE(YEAR('Yearly Journal entry'!A247),MONTH('Yearly Journal entry'!A247)+3,DAY('Yearly Journal entry'!A247)),DATE(YEAR('Yearly Journal entry'!A247)+1,MONTH('Yearly Journal entry'!A247),DAY('Yearly Journal entry'!A247))))</f>
        <v>132220</v>
      </c>
      <c r="B248" s="9">
        <f t="shared" si="54"/>
        <v>132220</v>
      </c>
      <c r="C248" s="9">
        <f t="shared" si="56"/>
        <v>132250</v>
      </c>
      <c r="D248" s="3">
        <f t="shared" si="57"/>
        <v>31</v>
      </c>
      <c r="E248" s="4">
        <f>'New Lease Yearly'!K258</f>
        <v>0</v>
      </c>
      <c r="F248" s="3">
        <f t="shared" si="58"/>
        <v>0</v>
      </c>
      <c r="G248" s="11">
        <f t="shared" si="60"/>
        <v>0</v>
      </c>
      <c r="H248" s="11">
        <f t="shared" si="60"/>
        <v>0</v>
      </c>
      <c r="I248" s="11">
        <f t="shared" si="60"/>
        <v>0</v>
      </c>
      <c r="J248" s="11">
        <f t="shared" si="60"/>
        <v>0</v>
      </c>
      <c r="K248" s="11">
        <f t="shared" si="60"/>
        <v>0</v>
      </c>
      <c r="L248" s="11">
        <f t="shared" si="61"/>
        <v>0</v>
      </c>
      <c r="M248" s="11">
        <f t="shared" si="61"/>
        <v>0</v>
      </c>
      <c r="N248" s="11">
        <f t="shared" si="61"/>
        <v>0</v>
      </c>
      <c r="O248" s="11">
        <f t="shared" si="61"/>
        <v>0</v>
      </c>
      <c r="P248" s="11">
        <f t="shared" si="61"/>
        <v>0</v>
      </c>
      <c r="Q248" s="11">
        <f t="shared" si="61"/>
        <v>0</v>
      </c>
      <c r="R248" s="11">
        <f t="shared" si="55"/>
        <v>0</v>
      </c>
    </row>
    <row r="249" spans="1:18" x14ac:dyDescent="0.25">
      <c r="A249" s="9">
        <f>IF('New Lease Yearly'!$H$4="Monthly",DATE(YEAR('Yearly Journal entry'!A248),MONTH('Yearly Journal entry'!A248)+1,DAY('Yearly Journal entry'!A248)),IF('New Lease Yearly'!$H$4="Quarterly",DATE(YEAR('Yearly Journal entry'!A248),MONTH('Yearly Journal entry'!A248)+3,DAY('Yearly Journal entry'!A248)),DATE(YEAR('Yearly Journal entry'!A248)+1,MONTH('Yearly Journal entry'!A248),DAY('Yearly Journal entry'!A248))))</f>
        <v>132585</v>
      </c>
      <c r="B249" s="9">
        <f t="shared" si="54"/>
        <v>132585</v>
      </c>
      <c r="C249" s="9">
        <f t="shared" si="56"/>
        <v>132615</v>
      </c>
      <c r="D249" s="3">
        <f t="shared" si="57"/>
        <v>31</v>
      </c>
      <c r="E249" s="4">
        <f>'New Lease Yearly'!K259</f>
        <v>0</v>
      </c>
      <c r="F249" s="3">
        <f t="shared" si="58"/>
        <v>0</v>
      </c>
      <c r="G249" s="11">
        <f t="shared" si="60"/>
        <v>0</v>
      </c>
      <c r="H249" s="11">
        <f t="shared" si="60"/>
        <v>0</v>
      </c>
      <c r="I249" s="11">
        <f t="shared" si="60"/>
        <v>0</v>
      </c>
      <c r="J249" s="11">
        <f t="shared" si="60"/>
        <v>0</v>
      </c>
      <c r="K249" s="11">
        <f t="shared" si="60"/>
        <v>0</v>
      </c>
      <c r="L249" s="11">
        <f t="shared" si="61"/>
        <v>0</v>
      </c>
      <c r="M249" s="11">
        <f t="shared" si="61"/>
        <v>0</v>
      </c>
      <c r="N249" s="11">
        <f t="shared" si="61"/>
        <v>0</v>
      </c>
      <c r="O249" s="11">
        <f t="shared" si="61"/>
        <v>0</v>
      </c>
      <c r="P249" s="11">
        <f t="shared" si="61"/>
        <v>0</v>
      </c>
      <c r="Q249" s="11">
        <f t="shared" si="61"/>
        <v>0</v>
      </c>
      <c r="R249" s="11">
        <f t="shared" si="55"/>
        <v>0</v>
      </c>
    </row>
    <row r="250" spans="1:18" x14ac:dyDescent="0.25">
      <c r="A250" s="9">
        <f>IF('New Lease Yearly'!$H$4="Monthly",DATE(YEAR('Yearly Journal entry'!A249),MONTH('Yearly Journal entry'!A249)+1,DAY('Yearly Journal entry'!A249)),IF('New Lease Yearly'!$H$4="Quarterly",DATE(YEAR('Yearly Journal entry'!A249),MONTH('Yearly Journal entry'!A249)+3,DAY('Yearly Journal entry'!A249)),DATE(YEAR('Yearly Journal entry'!A249)+1,MONTH('Yearly Journal entry'!A249),DAY('Yearly Journal entry'!A249))))</f>
        <v>132950</v>
      </c>
      <c r="B250" s="9">
        <f t="shared" si="54"/>
        <v>132950</v>
      </c>
      <c r="C250" s="9">
        <f t="shared" si="56"/>
        <v>132980</v>
      </c>
      <c r="D250" s="3">
        <f t="shared" si="57"/>
        <v>31</v>
      </c>
      <c r="E250" s="4">
        <f>'New Lease Yearly'!K260</f>
        <v>0</v>
      </c>
      <c r="F250" s="3">
        <f t="shared" si="58"/>
        <v>0</v>
      </c>
      <c r="G250" s="11">
        <f t="shared" si="60"/>
        <v>0</v>
      </c>
      <c r="H250" s="11">
        <f t="shared" si="60"/>
        <v>0</v>
      </c>
      <c r="I250" s="11">
        <f t="shared" si="60"/>
        <v>0</v>
      </c>
      <c r="J250" s="11">
        <f t="shared" si="60"/>
        <v>0</v>
      </c>
      <c r="K250" s="11">
        <f t="shared" si="60"/>
        <v>0</v>
      </c>
      <c r="L250" s="11">
        <f t="shared" si="61"/>
        <v>0</v>
      </c>
      <c r="M250" s="11">
        <f t="shared" si="61"/>
        <v>0</v>
      </c>
      <c r="N250" s="11">
        <f t="shared" si="61"/>
        <v>0</v>
      </c>
      <c r="O250" s="11">
        <f t="shared" si="61"/>
        <v>0</v>
      </c>
      <c r="P250" s="11">
        <f t="shared" si="61"/>
        <v>0</v>
      </c>
      <c r="Q250" s="11">
        <f t="shared" si="61"/>
        <v>0</v>
      </c>
      <c r="R250" s="11">
        <f t="shared" si="55"/>
        <v>0</v>
      </c>
    </row>
    <row r="251" spans="1:18" x14ac:dyDescent="0.25">
      <c r="A251" s="9">
        <f>IF('New Lease Yearly'!$H$4="Monthly",DATE(YEAR('Yearly Journal entry'!A250),MONTH('Yearly Journal entry'!A250)+1,DAY('Yearly Journal entry'!A250)),IF('New Lease Yearly'!$H$4="Quarterly",DATE(YEAR('Yearly Journal entry'!A250),MONTH('Yearly Journal entry'!A250)+3,DAY('Yearly Journal entry'!A250)),DATE(YEAR('Yearly Journal entry'!A250)+1,MONTH('Yearly Journal entry'!A250),DAY('Yearly Journal entry'!A250))))</f>
        <v>133316</v>
      </c>
      <c r="B251" s="9">
        <f t="shared" si="54"/>
        <v>133316</v>
      </c>
      <c r="C251" s="9">
        <f t="shared" si="56"/>
        <v>133346</v>
      </c>
      <c r="D251" s="3">
        <f t="shared" si="57"/>
        <v>31</v>
      </c>
      <c r="E251" s="4">
        <f>'New Lease Yearly'!K261</f>
        <v>0</v>
      </c>
      <c r="F251" s="3">
        <f t="shared" si="58"/>
        <v>0</v>
      </c>
      <c r="G251" s="11">
        <f t="shared" si="60"/>
        <v>0</v>
      </c>
      <c r="H251" s="11">
        <f t="shared" si="60"/>
        <v>0</v>
      </c>
      <c r="I251" s="11">
        <f t="shared" si="60"/>
        <v>0</v>
      </c>
      <c r="J251" s="11">
        <f t="shared" si="60"/>
        <v>0</v>
      </c>
      <c r="K251" s="11">
        <f t="shared" si="60"/>
        <v>0</v>
      </c>
      <c r="L251" s="11">
        <f t="shared" si="61"/>
        <v>0</v>
      </c>
      <c r="M251" s="11">
        <f t="shared" si="61"/>
        <v>0</v>
      </c>
      <c r="N251" s="11">
        <f t="shared" si="61"/>
        <v>0</v>
      </c>
      <c r="O251" s="11">
        <f t="shared" si="61"/>
        <v>0</v>
      </c>
      <c r="P251" s="11">
        <f t="shared" si="61"/>
        <v>0</v>
      </c>
      <c r="Q251" s="11">
        <f t="shared" si="61"/>
        <v>0</v>
      </c>
      <c r="R251" s="11">
        <f t="shared" si="55"/>
        <v>0</v>
      </c>
    </row>
    <row r="252" spans="1:18" x14ac:dyDescent="0.25">
      <c r="A252" s="9">
        <f>IF('New Lease Yearly'!$H$4="Monthly",DATE(YEAR('Yearly Journal entry'!A251),MONTH('Yearly Journal entry'!A251)+1,DAY('Yearly Journal entry'!A251)),IF('New Lease Yearly'!$H$4="Quarterly",DATE(YEAR('Yearly Journal entry'!A251),MONTH('Yearly Journal entry'!A251)+3,DAY('Yearly Journal entry'!A251)),DATE(YEAR('Yearly Journal entry'!A251)+1,MONTH('Yearly Journal entry'!A251),DAY('Yearly Journal entry'!A251))))</f>
        <v>133681</v>
      </c>
      <c r="B252" s="9">
        <f t="shared" si="54"/>
        <v>133681</v>
      </c>
      <c r="C252" s="9">
        <f t="shared" si="56"/>
        <v>133711</v>
      </c>
      <c r="D252" s="3">
        <f t="shared" si="57"/>
        <v>31</v>
      </c>
      <c r="E252" s="4">
        <f>'New Lease Yearly'!K262</f>
        <v>0</v>
      </c>
      <c r="F252" s="3">
        <f t="shared" si="58"/>
        <v>0</v>
      </c>
      <c r="G252" s="11">
        <f t="shared" si="60"/>
        <v>0</v>
      </c>
      <c r="H252" s="11">
        <f t="shared" si="60"/>
        <v>0</v>
      </c>
      <c r="I252" s="11">
        <f t="shared" si="60"/>
        <v>0</v>
      </c>
      <c r="J252" s="11">
        <f t="shared" si="60"/>
        <v>0</v>
      </c>
      <c r="K252" s="11">
        <f t="shared" si="60"/>
        <v>0</v>
      </c>
      <c r="L252" s="11">
        <f t="shared" si="61"/>
        <v>0</v>
      </c>
      <c r="M252" s="11">
        <f t="shared" si="61"/>
        <v>0</v>
      </c>
      <c r="N252" s="11">
        <f t="shared" si="61"/>
        <v>0</v>
      </c>
      <c r="O252" s="11">
        <f t="shared" si="61"/>
        <v>0</v>
      </c>
      <c r="P252" s="11">
        <f t="shared" si="61"/>
        <v>0</v>
      </c>
      <c r="Q252" s="11">
        <f t="shared" si="61"/>
        <v>0</v>
      </c>
      <c r="R252" s="11">
        <f t="shared" si="55"/>
        <v>0</v>
      </c>
    </row>
    <row r="253" spans="1:18" x14ac:dyDescent="0.25">
      <c r="A253" s="9">
        <f>IF('New Lease Yearly'!$H$4="Monthly",DATE(YEAR('Yearly Journal entry'!A252),MONTH('Yearly Journal entry'!A252)+1,DAY('Yearly Journal entry'!A252)),IF('New Lease Yearly'!$H$4="Quarterly",DATE(YEAR('Yearly Journal entry'!A252),MONTH('Yearly Journal entry'!A252)+3,DAY('Yearly Journal entry'!A252)),DATE(YEAR('Yearly Journal entry'!A252)+1,MONTH('Yearly Journal entry'!A252),DAY('Yearly Journal entry'!A252))))</f>
        <v>134046</v>
      </c>
      <c r="B253" s="9">
        <f t="shared" si="54"/>
        <v>134046</v>
      </c>
      <c r="C253" s="9">
        <f t="shared" si="56"/>
        <v>134076</v>
      </c>
      <c r="D253" s="3">
        <f t="shared" si="57"/>
        <v>31</v>
      </c>
      <c r="E253" s="4">
        <f>'New Lease Yearly'!K263</f>
        <v>0</v>
      </c>
      <c r="F253" s="3">
        <f t="shared" si="58"/>
        <v>0</v>
      </c>
      <c r="G253" s="11">
        <f t="shared" si="60"/>
        <v>0</v>
      </c>
      <c r="H253" s="11">
        <f t="shared" si="60"/>
        <v>0</v>
      </c>
      <c r="I253" s="11">
        <f t="shared" si="60"/>
        <v>0</v>
      </c>
      <c r="J253" s="11">
        <f t="shared" si="60"/>
        <v>0</v>
      </c>
      <c r="K253" s="11">
        <f t="shared" si="60"/>
        <v>0</v>
      </c>
      <c r="L253" s="11">
        <f t="shared" si="61"/>
        <v>0</v>
      </c>
      <c r="M253" s="11">
        <f t="shared" si="61"/>
        <v>0</v>
      </c>
      <c r="N253" s="11">
        <f t="shared" si="61"/>
        <v>0</v>
      </c>
      <c r="O253" s="11">
        <f t="shared" si="61"/>
        <v>0</v>
      </c>
      <c r="P253" s="11">
        <f t="shared" si="61"/>
        <v>0</v>
      </c>
      <c r="Q253" s="11">
        <f t="shared" si="61"/>
        <v>0</v>
      </c>
      <c r="R253" s="11">
        <f t="shared" si="55"/>
        <v>0</v>
      </c>
    </row>
    <row r="254" spans="1:18" x14ac:dyDescent="0.25">
      <c r="A254" s="9">
        <f>IF('New Lease Yearly'!$H$4="Monthly",DATE(YEAR('Yearly Journal entry'!A253),MONTH('Yearly Journal entry'!A253)+1,DAY('Yearly Journal entry'!A253)),IF('New Lease Yearly'!$H$4="Quarterly",DATE(YEAR('Yearly Journal entry'!A253),MONTH('Yearly Journal entry'!A253)+3,DAY('Yearly Journal entry'!A253)),DATE(YEAR('Yearly Journal entry'!A253)+1,MONTH('Yearly Journal entry'!A253),DAY('Yearly Journal entry'!A253))))</f>
        <v>134411</v>
      </c>
      <c r="B254" s="9">
        <f t="shared" si="54"/>
        <v>134411</v>
      </c>
      <c r="C254" s="9">
        <f t="shared" si="56"/>
        <v>134441</v>
      </c>
      <c r="D254" s="3">
        <f t="shared" si="57"/>
        <v>31</v>
      </c>
      <c r="E254" s="4">
        <f>'New Lease Yearly'!K264</f>
        <v>0</v>
      </c>
      <c r="F254" s="3">
        <f t="shared" si="58"/>
        <v>0</v>
      </c>
      <c r="G254" s="11">
        <f t="shared" si="60"/>
        <v>0</v>
      </c>
      <c r="H254" s="11">
        <f t="shared" si="60"/>
        <v>0</v>
      </c>
      <c r="I254" s="11">
        <f t="shared" si="60"/>
        <v>0</v>
      </c>
      <c r="J254" s="11">
        <f t="shared" si="60"/>
        <v>0</v>
      </c>
      <c r="K254" s="11">
        <f t="shared" si="60"/>
        <v>0</v>
      </c>
      <c r="L254" s="11">
        <f t="shared" si="61"/>
        <v>0</v>
      </c>
      <c r="M254" s="11">
        <f t="shared" si="61"/>
        <v>0</v>
      </c>
      <c r="N254" s="11">
        <f t="shared" si="61"/>
        <v>0</v>
      </c>
      <c r="O254" s="11">
        <f t="shared" si="61"/>
        <v>0</v>
      </c>
      <c r="P254" s="11">
        <f t="shared" si="61"/>
        <v>0</v>
      </c>
      <c r="Q254" s="11">
        <f t="shared" si="61"/>
        <v>0</v>
      </c>
      <c r="R254" s="11">
        <f t="shared" si="55"/>
        <v>0</v>
      </c>
    </row>
    <row r="255" spans="1:18" x14ac:dyDescent="0.25">
      <c r="A255" s="9">
        <f>IF('New Lease Yearly'!$H$4="Monthly",DATE(YEAR('Yearly Journal entry'!A254),MONTH('Yearly Journal entry'!A254)+1,DAY('Yearly Journal entry'!A254)),IF('New Lease Yearly'!$H$4="Quarterly",DATE(YEAR('Yearly Journal entry'!A254),MONTH('Yearly Journal entry'!A254)+3,DAY('Yearly Journal entry'!A254)),DATE(YEAR('Yearly Journal entry'!A254)+1,MONTH('Yearly Journal entry'!A254),DAY('Yearly Journal entry'!A254))))</f>
        <v>134777</v>
      </c>
      <c r="B255" s="9">
        <f t="shared" si="54"/>
        <v>134777</v>
      </c>
      <c r="C255" s="9">
        <f t="shared" si="56"/>
        <v>134807</v>
      </c>
      <c r="D255" s="3">
        <f t="shared" si="57"/>
        <v>31</v>
      </c>
      <c r="E255" s="4">
        <f>'New Lease Yearly'!K265</f>
        <v>0</v>
      </c>
      <c r="F255" s="3">
        <f t="shared" si="58"/>
        <v>0</v>
      </c>
      <c r="G255" s="11">
        <f t="shared" si="60"/>
        <v>0</v>
      </c>
      <c r="H255" s="11">
        <f t="shared" si="60"/>
        <v>0</v>
      </c>
      <c r="I255" s="11">
        <f t="shared" si="60"/>
        <v>0</v>
      </c>
      <c r="J255" s="11">
        <f t="shared" si="60"/>
        <v>0</v>
      </c>
      <c r="K255" s="11">
        <f t="shared" si="60"/>
        <v>0</v>
      </c>
      <c r="L255" s="11">
        <f t="shared" si="61"/>
        <v>0</v>
      </c>
      <c r="M255" s="11">
        <f t="shared" si="61"/>
        <v>0</v>
      </c>
      <c r="N255" s="11">
        <f t="shared" si="61"/>
        <v>0</v>
      </c>
      <c r="O255" s="11">
        <f t="shared" si="61"/>
        <v>0</v>
      </c>
      <c r="P255" s="11">
        <f t="shared" si="61"/>
        <v>0</v>
      </c>
      <c r="Q255" s="11">
        <f t="shared" si="61"/>
        <v>0</v>
      </c>
      <c r="R255" s="11">
        <f t="shared" si="55"/>
        <v>0</v>
      </c>
    </row>
    <row r="256" spans="1:18" x14ac:dyDescent="0.25">
      <c r="A256" s="9">
        <f>IF('New Lease Yearly'!$H$4="Monthly",DATE(YEAR('Yearly Journal entry'!A255),MONTH('Yearly Journal entry'!A255)+1,DAY('Yearly Journal entry'!A255)),IF('New Lease Yearly'!$H$4="Quarterly",DATE(YEAR('Yearly Journal entry'!A255),MONTH('Yearly Journal entry'!A255)+3,DAY('Yearly Journal entry'!A255)),DATE(YEAR('Yearly Journal entry'!A255)+1,MONTH('Yearly Journal entry'!A255),DAY('Yearly Journal entry'!A255))))</f>
        <v>135142</v>
      </c>
      <c r="B256" s="9">
        <f t="shared" si="54"/>
        <v>135142</v>
      </c>
      <c r="C256" s="9">
        <f t="shared" si="56"/>
        <v>135172</v>
      </c>
      <c r="D256" s="3">
        <f t="shared" si="57"/>
        <v>31</v>
      </c>
      <c r="E256" s="4">
        <f>'New Lease Yearly'!K266</f>
        <v>0</v>
      </c>
      <c r="F256" s="3">
        <f t="shared" si="58"/>
        <v>0</v>
      </c>
      <c r="G256" s="11">
        <f t="shared" si="60"/>
        <v>0</v>
      </c>
      <c r="H256" s="11">
        <f t="shared" si="60"/>
        <v>0</v>
      </c>
      <c r="I256" s="11">
        <f t="shared" si="60"/>
        <v>0</v>
      </c>
      <c r="J256" s="11">
        <f t="shared" si="60"/>
        <v>0</v>
      </c>
      <c r="K256" s="11">
        <f t="shared" si="60"/>
        <v>0</v>
      </c>
      <c r="L256" s="11">
        <f t="shared" si="61"/>
        <v>0</v>
      </c>
      <c r="M256" s="11">
        <f t="shared" si="61"/>
        <v>0</v>
      </c>
      <c r="N256" s="11">
        <f t="shared" si="61"/>
        <v>0</v>
      </c>
      <c r="O256" s="11">
        <f t="shared" si="61"/>
        <v>0</v>
      </c>
      <c r="P256" s="11">
        <f t="shared" si="61"/>
        <v>0</v>
      </c>
      <c r="Q256" s="11">
        <f t="shared" si="61"/>
        <v>0</v>
      </c>
      <c r="R256" s="11">
        <f t="shared" si="55"/>
        <v>0</v>
      </c>
    </row>
    <row r="257" spans="1:18" x14ac:dyDescent="0.25">
      <c r="A257" s="9">
        <f>IF('New Lease Yearly'!$H$4="Monthly",DATE(YEAR('Yearly Journal entry'!A256),MONTH('Yearly Journal entry'!A256)+1,DAY('Yearly Journal entry'!A256)),IF('New Lease Yearly'!$H$4="Quarterly",DATE(YEAR('Yearly Journal entry'!A256),MONTH('Yearly Journal entry'!A256)+3,DAY('Yearly Journal entry'!A256)),DATE(YEAR('Yearly Journal entry'!A256)+1,MONTH('Yearly Journal entry'!A256),DAY('Yearly Journal entry'!A256))))</f>
        <v>135507</v>
      </c>
      <c r="B257" s="9">
        <f t="shared" si="54"/>
        <v>135507</v>
      </c>
      <c r="C257" s="9">
        <f t="shared" si="56"/>
        <v>135537</v>
      </c>
      <c r="D257" s="3">
        <f t="shared" si="57"/>
        <v>31</v>
      </c>
      <c r="E257" s="4">
        <f>'New Lease Yearly'!K267</f>
        <v>0</v>
      </c>
      <c r="F257" s="3">
        <f t="shared" si="58"/>
        <v>0</v>
      </c>
      <c r="G257" s="11">
        <f t="shared" si="60"/>
        <v>0</v>
      </c>
      <c r="H257" s="11">
        <f t="shared" si="60"/>
        <v>0</v>
      </c>
      <c r="I257" s="11">
        <f t="shared" si="60"/>
        <v>0</v>
      </c>
      <c r="J257" s="11">
        <f t="shared" si="60"/>
        <v>0</v>
      </c>
      <c r="K257" s="11">
        <f t="shared" si="60"/>
        <v>0</v>
      </c>
      <c r="L257" s="11">
        <f t="shared" si="61"/>
        <v>0</v>
      </c>
      <c r="M257" s="11">
        <f t="shared" si="61"/>
        <v>0</v>
      </c>
      <c r="N257" s="11">
        <f t="shared" si="61"/>
        <v>0</v>
      </c>
      <c r="O257" s="11">
        <f t="shared" si="61"/>
        <v>0</v>
      </c>
      <c r="P257" s="11">
        <f t="shared" si="61"/>
        <v>0</v>
      </c>
      <c r="Q257" s="11">
        <f t="shared" si="61"/>
        <v>0</v>
      </c>
      <c r="R257" s="11">
        <f t="shared" si="55"/>
        <v>0</v>
      </c>
    </row>
    <row r="258" spans="1:18" x14ac:dyDescent="0.25">
      <c r="A258" s="9">
        <f>IF('New Lease Yearly'!$H$4="Monthly",DATE(YEAR('Yearly Journal entry'!A257),MONTH('Yearly Journal entry'!A257)+1,DAY('Yearly Journal entry'!A257)),IF('New Lease Yearly'!$H$4="Quarterly",DATE(YEAR('Yearly Journal entry'!A257),MONTH('Yearly Journal entry'!A257)+3,DAY('Yearly Journal entry'!A257)),DATE(YEAR('Yearly Journal entry'!A257)+1,MONTH('Yearly Journal entry'!A257),DAY('Yearly Journal entry'!A257))))</f>
        <v>135872</v>
      </c>
      <c r="B258" s="9">
        <f t="shared" si="54"/>
        <v>135872</v>
      </c>
      <c r="C258" s="9">
        <f t="shared" si="56"/>
        <v>135902</v>
      </c>
      <c r="D258" s="3">
        <f t="shared" si="57"/>
        <v>31</v>
      </c>
      <c r="E258" s="4">
        <f>'New Lease Yearly'!K268</f>
        <v>0</v>
      </c>
      <c r="F258" s="3">
        <f t="shared" si="58"/>
        <v>0</v>
      </c>
      <c r="G258" s="11">
        <f t="shared" si="60"/>
        <v>0</v>
      </c>
      <c r="H258" s="11">
        <f t="shared" si="60"/>
        <v>0</v>
      </c>
      <c r="I258" s="11">
        <f t="shared" si="60"/>
        <v>0</v>
      </c>
      <c r="J258" s="11">
        <f t="shared" si="60"/>
        <v>0</v>
      </c>
      <c r="K258" s="11">
        <f t="shared" si="60"/>
        <v>0</v>
      </c>
      <c r="L258" s="11">
        <f t="shared" si="61"/>
        <v>0</v>
      </c>
      <c r="M258" s="11">
        <f t="shared" si="61"/>
        <v>0</v>
      </c>
      <c r="N258" s="11">
        <f t="shared" si="61"/>
        <v>0</v>
      </c>
      <c r="O258" s="11">
        <f t="shared" si="61"/>
        <v>0</v>
      </c>
      <c r="P258" s="11">
        <f t="shared" si="61"/>
        <v>0</v>
      </c>
      <c r="Q258" s="11">
        <f t="shared" si="61"/>
        <v>0</v>
      </c>
      <c r="R258" s="11">
        <f t="shared" si="55"/>
        <v>0</v>
      </c>
    </row>
    <row r="259" spans="1:18" x14ac:dyDescent="0.25">
      <c r="A259" s="9">
        <f>IF('New Lease Yearly'!$H$4="Monthly",DATE(YEAR('Yearly Journal entry'!A258),MONTH('Yearly Journal entry'!A258)+1,DAY('Yearly Journal entry'!A258)),IF('New Lease Yearly'!$H$4="Quarterly",DATE(YEAR('Yearly Journal entry'!A258),MONTH('Yearly Journal entry'!A258)+3,DAY('Yearly Journal entry'!A258)),DATE(YEAR('Yearly Journal entry'!A258)+1,MONTH('Yearly Journal entry'!A258),DAY('Yearly Journal entry'!A258))))</f>
        <v>136238</v>
      </c>
      <c r="B259" s="9">
        <f t="shared" si="54"/>
        <v>136238</v>
      </c>
      <c r="C259" s="9">
        <f t="shared" si="56"/>
        <v>136268</v>
      </c>
      <c r="D259" s="3">
        <f t="shared" si="57"/>
        <v>31</v>
      </c>
      <c r="E259" s="4">
        <f>'New Lease Yearly'!K269</f>
        <v>0</v>
      </c>
      <c r="F259" s="3">
        <f t="shared" si="58"/>
        <v>0</v>
      </c>
      <c r="G259" s="11">
        <f t="shared" si="60"/>
        <v>0</v>
      </c>
      <c r="H259" s="11">
        <f t="shared" si="60"/>
        <v>0</v>
      </c>
      <c r="I259" s="11">
        <f t="shared" si="60"/>
        <v>0</v>
      </c>
      <c r="J259" s="11">
        <f t="shared" si="60"/>
        <v>0</v>
      </c>
      <c r="K259" s="11">
        <f t="shared" si="60"/>
        <v>0</v>
      </c>
      <c r="L259" s="11">
        <f t="shared" si="61"/>
        <v>0</v>
      </c>
      <c r="M259" s="11">
        <f t="shared" si="61"/>
        <v>0</v>
      </c>
      <c r="N259" s="11">
        <f t="shared" si="61"/>
        <v>0</v>
      </c>
      <c r="O259" s="11">
        <f t="shared" si="61"/>
        <v>0</v>
      </c>
      <c r="P259" s="11">
        <f t="shared" si="61"/>
        <v>0</v>
      </c>
      <c r="Q259" s="11">
        <f t="shared" si="61"/>
        <v>0</v>
      </c>
      <c r="R259" s="11">
        <f t="shared" si="55"/>
        <v>0</v>
      </c>
    </row>
    <row r="260" spans="1:18" x14ac:dyDescent="0.25">
      <c r="A260" s="9">
        <f>IF('New Lease Yearly'!$H$4="Monthly",DATE(YEAR('Yearly Journal entry'!A259),MONTH('Yearly Journal entry'!A259)+1,DAY('Yearly Journal entry'!A259)),IF('New Lease Yearly'!$H$4="Quarterly",DATE(YEAR('Yearly Journal entry'!A259),MONTH('Yearly Journal entry'!A259)+3,DAY('Yearly Journal entry'!A259)),DATE(YEAR('Yearly Journal entry'!A259)+1,MONTH('Yearly Journal entry'!A259),DAY('Yearly Journal entry'!A259))))</f>
        <v>136603</v>
      </c>
      <c r="B260" s="9">
        <f t="shared" si="54"/>
        <v>136603</v>
      </c>
      <c r="C260" s="9">
        <f t="shared" si="56"/>
        <v>136633</v>
      </c>
      <c r="D260" s="3">
        <f t="shared" si="57"/>
        <v>31</v>
      </c>
      <c r="E260" s="4">
        <f>'New Lease Yearly'!K270</f>
        <v>0</v>
      </c>
      <c r="F260" s="3">
        <f t="shared" si="58"/>
        <v>0</v>
      </c>
      <c r="G260" s="11">
        <f t="shared" si="60"/>
        <v>0</v>
      </c>
      <c r="H260" s="11">
        <f t="shared" si="60"/>
        <v>0</v>
      </c>
      <c r="I260" s="11">
        <f t="shared" si="60"/>
        <v>0</v>
      </c>
      <c r="J260" s="11">
        <f t="shared" si="60"/>
        <v>0</v>
      </c>
      <c r="K260" s="11">
        <f t="shared" si="60"/>
        <v>0</v>
      </c>
      <c r="L260" s="11">
        <f t="shared" si="61"/>
        <v>0</v>
      </c>
      <c r="M260" s="11">
        <f t="shared" si="61"/>
        <v>0</v>
      </c>
      <c r="N260" s="11">
        <f t="shared" si="61"/>
        <v>0</v>
      </c>
      <c r="O260" s="11">
        <f t="shared" si="61"/>
        <v>0</v>
      </c>
      <c r="P260" s="11">
        <f t="shared" si="61"/>
        <v>0</v>
      </c>
      <c r="Q260" s="11">
        <f t="shared" si="61"/>
        <v>0</v>
      </c>
      <c r="R260" s="11">
        <f t="shared" si="55"/>
        <v>0</v>
      </c>
    </row>
    <row r="261" spans="1:18" x14ac:dyDescent="0.25">
      <c r="A261" s="9">
        <f>IF('New Lease Yearly'!$H$4="Monthly",DATE(YEAR('Yearly Journal entry'!A260),MONTH('Yearly Journal entry'!A260)+1,DAY('Yearly Journal entry'!A260)),IF('New Lease Yearly'!$H$4="Quarterly",DATE(YEAR('Yearly Journal entry'!A260),MONTH('Yearly Journal entry'!A260)+3,DAY('Yearly Journal entry'!A260)),DATE(YEAR('Yearly Journal entry'!A260)+1,MONTH('Yearly Journal entry'!A260),DAY('Yearly Journal entry'!A260))))</f>
        <v>136968</v>
      </c>
      <c r="B261" s="9">
        <f t="shared" si="54"/>
        <v>136968</v>
      </c>
      <c r="C261" s="9">
        <f t="shared" si="56"/>
        <v>136998</v>
      </c>
      <c r="D261" s="3">
        <f t="shared" si="57"/>
        <v>31</v>
      </c>
      <c r="E261" s="4">
        <f>'New Lease Yearly'!K271</f>
        <v>0</v>
      </c>
      <c r="F261" s="3">
        <f t="shared" si="58"/>
        <v>0</v>
      </c>
      <c r="G261" s="11">
        <f t="shared" si="60"/>
        <v>0</v>
      </c>
      <c r="H261" s="11">
        <f t="shared" si="60"/>
        <v>0</v>
      </c>
      <c r="I261" s="11">
        <f t="shared" si="60"/>
        <v>0</v>
      </c>
      <c r="J261" s="11">
        <f t="shared" si="60"/>
        <v>0</v>
      </c>
      <c r="K261" s="11">
        <f t="shared" si="60"/>
        <v>0</v>
      </c>
      <c r="L261" s="11">
        <f t="shared" si="61"/>
        <v>0</v>
      </c>
      <c r="M261" s="11">
        <f t="shared" si="61"/>
        <v>0</v>
      </c>
      <c r="N261" s="11">
        <f t="shared" si="61"/>
        <v>0</v>
      </c>
      <c r="O261" s="11">
        <f t="shared" si="61"/>
        <v>0</v>
      </c>
      <c r="P261" s="11">
        <f t="shared" si="61"/>
        <v>0</v>
      </c>
      <c r="Q261" s="11">
        <f t="shared" si="61"/>
        <v>0</v>
      </c>
      <c r="R261" s="11">
        <f t="shared" si="55"/>
        <v>0</v>
      </c>
    </row>
    <row r="262" spans="1:18" x14ac:dyDescent="0.25">
      <c r="A262" s="9">
        <f>IF('New Lease Yearly'!$H$4="Monthly",DATE(YEAR('Yearly Journal entry'!A261),MONTH('Yearly Journal entry'!A261)+1,DAY('Yearly Journal entry'!A261)),IF('New Lease Yearly'!$H$4="Quarterly",DATE(YEAR('Yearly Journal entry'!A261),MONTH('Yearly Journal entry'!A261)+3,DAY('Yearly Journal entry'!A261)),DATE(YEAR('Yearly Journal entry'!A261)+1,MONTH('Yearly Journal entry'!A261),DAY('Yearly Journal entry'!A261))))</f>
        <v>137333</v>
      </c>
      <c r="B262" s="9">
        <f t="shared" ref="B262:B325" si="62">EOMONTH(A262,-1)+1</f>
        <v>137333</v>
      </c>
      <c r="C262" s="9">
        <f t="shared" si="56"/>
        <v>137363</v>
      </c>
      <c r="D262" s="3">
        <f t="shared" si="57"/>
        <v>31</v>
      </c>
      <c r="E262" s="4">
        <f>'New Lease Yearly'!K272</f>
        <v>0</v>
      </c>
      <c r="F262" s="3">
        <f t="shared" si="58"/>
        <v>0</v>
      </c>
      <c r="G262" s="11">
        <f t="shared" si="60"/>
        <v>0</v>
      </c>
      <c r="H262" s="11">
        <f t="shared" si="60"/>
        <v>0</v>
      </c>
      <c r="I262" s="11">
        <f t="shared" si="60"/>
        <v>0</v>
      </c>
      <c r="J262" s="11">
        <f t="shared" si="60"/>
        <v>0</v>
      </c>
      <c r="K262" s="11">
        <f t="shared" si="60"/>
        <v>0</v>
      </c>
      <c r="L262" s="11">
        <f t="shared" si="61"/>
        <v>0</v>
      </c>
      <c r="M262" s="11">
        <f t="shared" si="61"/>
        <v>0</v>
      </c>
      <c r="N262" s="11">
        <f t="shared" si="61"/>
        <v>0</v>
      </c>
      <c r="O262" s="11">
        <f t="shared" si="61"/>
        <v>0</v>
      </c>
      <c r="P262" s="11">
        <f t="shared" si="61"/>
        <v>0</v>
      </c>
      <c r="Q262" s="11">
        <f t="shared" si="61"/>
        <v>0</v>
      </c>
      <c r="R262" s="11">
        <f t="shared" ref="R262:R325" si="63">$E263/($A263-$A262+1)*IF((((EOMONTH(DATE(YEAR($A262),MONTH($A262)+R$4,DAY($A262)),0))))&lt;$A262,$A262-DATE(YEAR($A262),MONTH(EOMONTH($A262,-1)+R$4)+R$4,1)+1,$A262-1-EOMONTH($A262,-1)+1)</f>
        <v>0</v>
      </c>
    </row>
    <row r="263" spans="1:18" x14ac:dyDescent="0.25">
      <c r="A263" s="9">
        <f>IF('New Lease Yearly'!$H$4="Monthly",DATE(YEAR('Yearly Journal entry'!A262),MONTH('Yearly Journal entry'!A262)+1,DAY('Yearly Journal entry'!A262)),IF('New Lease Yearly'!$H$4="Quarterly",DATE(YEAR('Yearly Journal entry'!A262),MONTH('Yearly Journal entry'!A262)+3,DAY('Yearly Journal entry'!A262)),DATE(YEAR('Yearly Journal entry'!A262)+1,MONTH('Yearly Journal entry'!A262),DAY('Yearly Journal entry'!A262))))</f>
        <v>137699</v>
      </c>
      <c r="B263" s="9">
        <f t="shared" si="62"/>
        <v>137699</v>
      </c>
      <c r="C263" s="9">
        <f t="shared" ref="C263:C326" si="64">EOMONTH(A263,0)</f>
        <v>137729</v>
      </c>
      <c r="D263" s="3">
        <f t="shared" ref="D263:D326" si="65">C263-B263+1</f>
        <v>31</v>
      </c>
      <c r="E263" s="4">
        <f>'New Lease Yearly'!K273</f>
        <v>0</v>
      </c>
      <c r="F263" s="3">
        <f t="shared" si="58"/>
        <v>0</v>
      </c>
      <c r="G263" s="11">
        <f t="shared" si="60"/>
        <v>0</v>
      </c>
      <c r="H263" s="11">
        <f t="shared" si="60"/>
        <v>0</v>
      </c>
      <c r="I263" s="11">
        <f t="shared" si="60"/>
        <v>0</v>
      </c>
      <c r="J263" s="11">
        <f t="shared" si="60"/>
        <v>0</v>
      </c>
      <c r="K263" s="11">
        <f t="shared" si="60"/>
        <v>0</v>
      </c>
      <c r="L263" s="11">
        <f t="shared" si="61"/>
        <v>0</v>
      </c>
      <c r="M263" s="11">
        <f t="shared" si="61"/>
        <v>0</v>
      </c>
      <c r="N263" s="11">
        <f t="shared" si="61"/>
        <v>0</v>
      </c>
      <c r="O263" s="11">
        <f t="shared" si="61"/>
        <v>0</v>
      </c>
      <c r="P263" s="11">
        <f t="shared" si="61"/>
        <v>0</v>
      </c>
      <c r="Q263" s="11">
        <f t="shared" si="61"/>
        <v>0</v>
      </c>
      <c r="R263" s="11">
        <f t="shared" si="63"/>
        <v>0</v>
      </c>
    </row>
    <row r="264" spans="1:18" x14ac:dyDescent="0.25">
      <c r="A264" s="9">
        <f>IF('New Lease Yearly'!$H$4="Monthly",DATE(YEAR('Yearly Journal entry'!A263),MONTH('Yearly Journal entry'!A263)+1,DAY('Yearly Journal entry'!A263)),IF('New Lease Yearly'!$H$4="Quarterly",DATE(YEAR('Yearly Journal entry'!A263),MONTH('Yearly Journal entry'!A263)+3,DAY('Yearly Journal entry'!A263)),DATE(YEAR('Yearly Journal entry'!A263)+1,MONTH('Yearly Journal entry'!A263),DAY('Yearly Journal entry'!A263))))</f>
        <v>138064</v>
      </c>
      <c r="B264" s="9">
        <f t="shared" si="62"/>
        <v>138064</v>
      </c>
      <c r="C264" s="9">
        <f t="shared" si="64"/>
        <v>138094</v>
      </c>
      <c r="D264" s="3">
        <f t="shared" si="65"/>
        <v>31</v>
      </c>
      <c r="E264" s="4">
        <f>'New Lease Yearly'!K274</f>
        <v>0</v>
      </c>
      <c r="F264" s="3">
        <f t="shared" ref="F264:F327" si="66">E265/(A265-A264+1)*(EOMONTH(A264,0)-A264+1)+R263</f>
        <v>0</v>
      </c>
      <c r="G264" s="11">
        <f t="shared" si="60"/>
        <v>0</v>
      </c>
      <c r="H264" s="11">
        <f t="shared" si="60"/>
        <v>0</v>
      </c>
      <c r="I264" s="11">
        <f t="shared" si="60"/>
        <v>0</v>
      </c>
      <c r="J264" s="11">
        <f t="shared" si="60"/>
        <v>0</v>
      </c>
      <c r="K264" s="11">
        <f t="shared" si="60"/>
        <v>0</v>
      </c>
      <c r="L264" s="11">
        <f t="shared" si="61"/>
        <v>0</v>
      </c>
      <c r="M264" s="11">
        <f t="shared" si="61"/>
        <v>0</v>
      </c>
      <c r="N264" s="11">
        <f t="shared" si="61"/>
        <v>0</v>
      </c>
      <c r="O264" s="11">
        <f t="shared" si="61"/>
        <v>0</v>
      </c>
      <c r="P264" s="11">
        <f t="shared" si="61"/>
        <v>0</v>
      </c>
      <c r="Q264" s="11">
        <f t="shared" si="61"/>
        <v>0</v>
      </c>
      <c r="R264" s="11">
        <f t="shared" si="63"/>
        <v>0</v>
      </c>
    </row>
    <row r="265" spans="1:18" x14ac:dyDescent="0.25">
      <c r="A265" s="9">
        <f>IF('New Lease Yearly'!$H$4="Monthly",DATE(YEAR('Yearly Journal entry'!A264),MONTH('Yearly Journal entry'!A264)+1,DAY('Yearly Journal entry'!A264)),IF('New Lease Yearly'!$H$4="Quarterly",DATE(YEAR('Yearly Journal entry'!A264),MONTH('Yearly Journal entry'!A264)+3,DAY('Yearly Journal entry'!A264)),DATE(YEAR('Yearly Journal entry'!A264)+1,MONTH('Yearly Journal entry'!A264),DAY('Yearly Journal entry'!A264))))</f>
        <v>138429</v>
      </c>
      <c r="B265" s="9">
        <f t="shared" si="62"/>
        <v>138429</v>
      </c>
      <c r="C265" s="9">
        <f t="shared" si="64"/>
        <v>138459</v>
      </c>
      <c r="D265" s="3">
        <f t="shared" si="65"/>
        <v>31</v>
      </c>
      <c r="E265" s="4">
        <f>'New Lease Yearly'!K275</f>
        <v>0</v>
      </c>
      <c r="F265" s="3">
        <f t="shared" si="66"/>
        <v>0</v>
      </c>
      <c r="G265" s="11">
        <f t="shared" si="60"/>
        <v>0</v>
      </c>
      <c r="H265" s="11">
        <f t="shared" si="60"/>
        <v>0</v>
      </c>
      <c r="I265" s="11">
        <f t="shared" si="60"/>
        <v>0</v>
      </c>
      <c r="J265" s="11">
        <f t="shared" si="60"/>
        <v>0</v>
      </c>
      <c r="K265" s="11">
        <f t="shared" si="60"/>
        <v>0</v>
      </c>
      <c r="L265" s="11">
        <f t="shared" si="61"/>
        <v>0</v>
      </c>
      <c r="M265" s="11">
        <f t="shared" si="61"/>
        <v>0</v>
      </c>
      <c r="N265" s="11">
        <f t="shared" si="61"/>
        <v>0</v>
      </c>
      <c r="O265" s="11">
        <f t="shared" si="61"/>
        <v>0</v>
      </c>
      <c r="P265" s="11">
        <f t="shared" si="61"/>
        <v>0</v>
      </c>
      <c r="Q265" s="11">
        <f t="shared" si="61"/>
        <v>0</v>
      </c>
      <c r="R265" s="11">
        <f t="shared" si="63"/>
        <v>0</v>
      </c>
    </row>
    <row r="266" spans="1:18" x14ac:dyDescent="0.25">
      <c r="A266" s="9">
        <f>IF('New Lease Yearly'!$H$4="Monthly",DATE(YEAR('Yearly Journal entry'!A265),MONTH('Yearly Journal entry'!A265)+1,DAY('Yearly Journal entry'!A265)),IF('New Lease Yearly'!$H$4="Quarterly",DATE(YEAR('Yearly Journal entry'!A265),MONTH('Yearly Journal entry'!A265)+3,DAY('Yearly Journal entry'!A265)),DATE(YEAR('Yearly Journal entry'!A265)+1,MONTH('Yearly Journal entry'!A265),DAY('Yearly Journal entry'!A265))))</f>
        <v>138794</v>
      </c>
      <c r="B266" s="9">
        <f t="shared" si="62"/>
        <v>138794</v>
      </c>
      <c r="C266" s="9">
        <f t="shared" si="64"/>
        <v>138824</v>
      </c>
      <c r="D266" s="3">
        <f t="shared" si="65"/>
        <v>31</v>
      </c>
      <c r="E266" s="4">
        <f>'New Lease Yearly'!K276</f>
        <v>0</v>
      </c>
      <c r="F266" s="3">
        <f t="shared" si="66"/>
        <v>0</v>
      </c>
      <c r="G266" s="11">
        <f t="shared" si="60"/>
        <v>0</v>
      </c>
      <c r="H266" s="11">
        <f t="shared" si="60"/>
        <v>0</v>
      </c>
      <c r="I266" s="11">
        <f t="shared" si="60"/>
        <v>0</v>
      </c>
      <c r="J266" s="11">
        <f t="shared" si="60"/>
        <v>0</v>
      </c>
      <c r="K266" s="11">
        <f t="shared" si="60"/>
        <v>0</v>
      </c>
      <c r="L266" s="11">
        <f t="shared" si="61"/>
        <v>0</v>
      </c>
      <c r="M266" s="11">
        <f t="shared" si="61"/>
        <v>0</v>
      </c>
      <c r="N266" s="11">
        <f t="shared" si="61"/>
        <v>0</v>
      </c>
      <c r="O266" s="11">
        <f t="shared" si="61"/>
        <v>0</v>
      </c>
      <c r="P266" s="11">
        <f t="shared" si="61"/>
        <v>0</v>
      </c>
      <c r="Q266" s="11">
        <f t="shared" si="61"/>
        <v>0</v>
      </c>
      <c r="R266" s="11">
        <f t="shared" si="63"/>
        <v>0</v>
      </c>
    </row>
    <row r="267" spans="1:18" x14ac:dyDescent="0.25">
      <c r="A267" s="9">
        <f>IF('New Lease Yearly'!$H$4="Monthly",DATE(YEAR('Yearly Journal entry'!A266),MONTH('Yearly Journal entry'!A266)+1,DAY('Yearly Journal entry'!A266)),IF('New Lease Yearly'!$H$4="Quarterly",DATE(YEAR('Yearly Journal entry'!A266),MONTH('Yearly Journal entry'!A266)+3,DAY('Yearly Journal entry'!A266)),DATE(YEAR('Yearly Journal entry'!A266)+1,MONTH('Yearly Journal entry'!A266),DAY('Yearly Journal entry'!A266))))</f>
        <v>139160</v>
      </c>
      <c r="B267" s="9">
        <f t="shared" si="62"/>
        <v>139160</v>
      </c>
      <c r="C267" s="9">
        <f t="shared" si="64"/>
        <v>139190</v>
      </c>
      <c r="D267" s="3">
        <f t="shared" si="65"/>
        <v>31</v>
      </c>
      <c r="E267" s="4">
        <f>'New Lease Yearly'!K277</f>
        <v>0</v>
      </c>
      <c r="F267" s="3">
        <f t="shared" si="66"/>
        <v>0</v>
      </c>
      <c r="G267" s="11">
        <f t="shared" si="60"/>
        <v>0</v>
      </c>
      <c r="H267" s="11">
        <f t="shared" si="60"/>
        <v>0</v>
      </c>
      <c r="I267" s="11">
        <f t="shared" si="60"/>
        <v>0</v>
      </c>
      <c r="J267" s="11">
        <f t="shared" si="60"/>
        <v>0</v>
      </c>
      <c r="K267" s="11">
        <f t="shared" si="60"/>
        <v>0</v>
      </c>
      <c r="L267" s="11">
        <f t="shared" si="61"/>
        <v>0</v>
      </c>
      <c r="M267" s="11">
        <f t="shared" si="61"/>
        <v>0</v>
      </c>
      <c r="N267" s="11">
        <f t="shared" si="61"/>
        <v>0</v>
      </c>
      <c r="O267" s="11">
        <f t="shared" si="61"/>
        <v>0</v>
      </c>
      <c r="P267" s="11">
        <f t="shared" si="61"/>
        <v>0</v>
      </c>
      <c r="Q267" s="11">
        <f t="shared" si="61"/>
        <v>0</v>
      </c>
      <c r="R267" s="11">
        <f t="shared" si="63"/>
        <v>0</v>
      </c>
    </row>
    <row r="268" spans="1:18" x14ac:dyDescent="0.25">
      <c r="A268" s="9">
        <f>IF('New Lease Yearly'!$H$4="Monthly",DATE(YEAR('Yearly Journal entry'!A267),MONTH('Yearly Journal entry'!A267)+1,DAY('Yearly Journal entry'!A267)),IF('New Lease Yearly'!$H$4="Quarterly",DATE(YEAR('Yearly Journal entry'!A267),MONTH('Yearly Journal entry'!A267)+3,DAY('Yearly Journal entry'!A267)),DATE(YEAR('Yearly Journal entry'!A267)+1,MONTH('Yearly Journal entry'!A267),DAY('Yearly Journal entry'!A267))))</f>
        <v>139525</v>
      </c>
      <c r="B268" s="9">
        <f t="shared" si="62"/>
        <v>139525</v>
      </c>
      <c r="C268" s="9">
        <f t="shared" si="64"/>
        <v>139555</v>
      </c>
      <c r="D268" s="3">
        <f t="shared" si="65"/>
        <v>31</v>
      </c>
      <c r="E268" s="4">
        <f>'New Lease Yearly'!K278</f>
        <v>0</v>
      </c>
      <c r="F268" s="3">
        <f t="shared" si="66"/>
        <v>0</v>
      </c>
      <c r="G268" s="11">
        <f t="shared" si="60"/>
        <v>0</v>
      </c>
      <c r="H268" s="11">
        <f t="shared" si="60"/>
        <v>0</v>
      </c>
      <c r="I268" s="11">
        <f t="shared" si="60"/>
        <v>0</v>
      </c>
      <c r="J268" s="11">
        <f t="shared" si="60"/>
        <v>0</v>
      </c>
      <c r="K268" s="11">
        <f t="shared" si="60"/>
        <v>0</v>
      </c>
      <c r="L268" s="11">
        <f t="shared" si="61"/>
        <v>0</v>
      </c>
      <c r="M268" s="11">
        <f t="shared" si="61"/>
        <v>0</v>
      </c>
      <c r="N268" s="11">
        <f t="shared" si="61"/>
        <v>0</v>
      </c>
      <c r="O268" s="11">
        <f t="shared" si="61"/>
        <v>0</v>
      </c>
      <c r="P268" s="11">
        <f t="shared" si="61"/>
        <v>0</v>
      </c>
      <c r="Q268" s="11">
        <f t="shared" si="61"/>
        <v>0</v>
      </c>
      <c r="R268" s="11">
        <f t="shared" si="63"/>
        <v>0</v>
      </c>
    </row>
    <row r="269" spans="1:18" x14ac:dyDescent="0.25">
      <c r="A269" s="9">
        <f>IF('New Lease Yearly'!$H$4="Monthly",DATE(YEAR('Yearly Journal entry'!A268),MONTH('Yearly Journal entry'!A268)+1,DAY('Yearly Journal entry'!A268)),IF('New Lease Yearly'!$H$4="Quarterly",DATE(YEAR('Yearly Journal entry'!A268),MONTH('Yearly Journal entry'!A268)+3,DAY('Yearly Journal entry'!A268)),DATE(YEAR('Yearly Journal entry'!A268)+1,MONTH('Yearly Journal entry'!A268),DAY('Yearly Journal entry'!A268))))</f>
        <v>139890</v>
      </c>
      <c r="B269" s="9">
        <f t="shared" si="62"/>
        <v>139890</v>
      </c>
      <c r="C269" s="9">
        <f t="shared" si="64"/>
        <v>139920</v>
      </c>
      <c r="D269" s="3">
        <f t="shared" si="65"/>
        <v>31</v>
      </c>
      <c r="E269" s="4">
        <f>'New Lease Yearly'!K279</f>
        <v>0</v>
      </c>
      <c r="F269" s="3">
        <f t="shared" si="66"/>
        <v>0</v>
      </c>
      <c r="G269" s="11">
        <f t="shared" si="60"/>
        <v>0</v>
      </c>
      <c r="H269" s="11">
        <f t="shared" si="60"/>
        <v>0</v>
      </c>
      <c r="I269" s="11">
        <f t="shared" si="60"/>
        <v>0</v>
      </c>
      <c r="J269" s="11">
        <f t="shared" si="60"/>
        <v>0</v>
      </c>
      <c r="K269" s="11">
        <f t="shared" si="60"/>
        <v>0</v>
      </c>
      <c r="L269" s="11">
        <f t="shared" si="61"/>
        <v>0</v>
      </c>
      <c r="M269" s="11">
        <f t="shared" si="61"/>
        <v>0</v>
      </c>
      <c r="N269" s="11">
        <f t="shared" si="61"/>
        <v>0</v>
      </c>
      <c r="O269" s="11">
        <f t="shared" si="61"/>
        <v>0</v>
      </c>
      <c r="P269" s="11">
        <f t="shared" si="61"/>
        <v>0</v>
      </c>
      <c r="Q269" s="11">
        <f t="shared" si="61"/>
        <v>0</v>
      </c>
      <c r="R269" s="11">
        <f t="shared" si="63"/>
        <v>0</v>
      </c>
    </row>
    <row r="270" spans="1:18" x14ac:dyDescent="0.25">
      <c r="A270" s="9">
        <f>IF('New Lease Yearly'!$H$4="Monthly",DATE(YEAR('Yearly Journal entry'!A269),MONTH('Yearly Journal entry'!A269)+1,DAY('Yearly Journal entry'!A269)),IF('New Lease Yearly'!$H$4="Quarterly",DATE(YEAR('Yearly Journal entry'!A269),MONTH('Yearly Journal entry'!A269)+3,DAY('Yearly Journal entry'!A269)),DATE(YEAR('Yearly Journal entry'!A269)+1,MONTH('Yearly Journal entry'!A269),DAY('Yearly Journal entry'!A269))))</f>
        <v>140255</v>
      </c>
      <c r="B270" s="9">
        <f t="shared" si="62"/>
        <v>140255</v>
      </c>
      <c r="C270" s="9">
        <f t="shared" si="64"/>
        <v>140285</v>
      </c>
      <c r="D270" s="3">
        <f t="shared" si="65"/>
        <v>31</v>
      </c>
      <c r="E270" s="4">
        <f>'New Lease Yearly'!K280</f>
        <v>0</v>
      </c>
      <c r="F270" s="3">
        <f t="shared" si="66"/>
        <v>0</v>
      </c>
      <c r="G270" s="11">
        <f t="shared" si="60"/>
        <v>0</v>
      </c>
      <c r="H270" s="11">
        <f t="shared" si="60"/>
        <v>0</v>
      </c>
      <c r="I270" s="11">
        <f t="shared" si="60"/>
        <v>0</v>
      </c>
      <c r="J270" s="11">
        <f t="shared" si="60"/>
        <v>0</v>
      </c>
      <c r="K270" s="11">
        <f t="shared" si="60"/>
        <v>0</v>
      </c>
      <c r="L270" s="11">
        <f t="shared" si="61"/>
        <v>0</v>
      </c>
      <c r="M270" s="11">
        <f t="shared" si="61"/>
        <v>0</v>
      </c>
      <c r="N270" s="11">
        <f t="shared" si="61"/>
        <v>0</v>
      </c>
      <c r="O270" s="11">
        <f t="shared" si="61"/>
        <v>0</v>
      </c>
      <c r="P270" s="11">
        <f t="shared" si="61"/>
        <v>0</v>
      </c>
      <c r="Q270" s="11">
        <f t="shared" si="61"/>
        <v>0</v>
      </c>
      <c r="R270" s="11">
        <f t="shared" si="63"/>
        <v>0</v>
      </c>
    </row>
    <row r="271" spans="1:18" x14ac:dyDescent="0.25">
      <c r="A271" s="9">
        <f>IF('New Lease Yearly'!$H$4="Monthly",DATE(YEAR('Yearly Journal entry'!A270),MONTH('Yearly Journal entry'!A270)+1,DAY('Yearly Journal entry'!A270)),IF('New Lease Yearly'!$H$4="Quarterly",DATE(YEAR('Yearly Journal entry'!A270),MONTH('Yearly Journal entry'!A270)+3,DAY('Yearly Journal entry'!A270)),DATE(YEAR('Yearly Journal entry'!A270)+1,MONTH('Yearly Journal entry'!A270),DAY('Yearly Journal entry'!A270))))</f>
        <v>140621</v>
      </c>
      <c r="B271" s="9">
        <f t="shared" si="62"/>
        <v>140621</v>
      </c>
      <c r="C271" s="9">
        <f t="shared" si="64"/>
        <v>140651</v>
      </c>
      <c r="D271" s="3">
        <f t="shared" si="65"/>
        <v>31</v>
      </c>
      <c r="E271" s="4">
        <f>'New Lease Yearly'!K281</f>
        <v>0</v>
      </c>
      <c r="F271" s="3">
        <f t="shared" si="66"/>
        <v>0</v>
      </c>
      <c r="G271" s="11">
        <f t="shared" si="60"/>
        <v>0</v>
      </c>
      <c r="H271" s="11">
        <f t="shared" si="60"/>
        <v>0</v>
      </c>
      <c r="I271" s="11">
        <f t="shared" si="60"/>
        <v>0</v>
      </c>
      <c r="J271" s="11">
        <f t="shared" si="60"/>
        <v>0</v>
      </c>
      <c r="K271" s="11">
        <f t="shared" si="60"/>
        <v>0</v>
      </c>
      <c r="L271" s="11">
        <f t="shared" si="61"/>
        <v>0</v>
      </c>
      <c r="M271" s="11">
        <f t="shared" si="61"/>
        <v>0</v>
      </c>
      <c r="N271" s="11">
        <f t="shared" si="61"/>
        <v>0</v>
      </c>
      <c r="O271" s="11">
        <f t="shared" si="61"/>
        <v>0</v>
      </c>
      <c r="P271" s="11">
        <f t="shared" si="61"/>
        <v>0</v>
      </c>
      <c r="Q271" s="11">
        <f t="shared" si="61"/>
        <v>0</v>
      </c>
      <c r="R271" s="11">
        <f t="shared" si="63"/>
        <v>0</v>
      </c>
    </row>
    <row r="272" spans="1:18" x14ac:dyDescent="0.25">
      <c r="A272" s="9">
        <f>IF('New Lease Yearly'!$H$4="Monthly",DATE(YEAR('Yearly Journal entry'!A271),MONTH('Yearly Journal entry'!A271)+1,DAY('Yearly Journal entry'!A271)),IF('New Lease Yearly'!$H$4="Quarterly",DATE(YEAR('Yearly Journal entry'!A271),MONTH('Yearly Journal entry'!A271)+3,DAY('Yearly Journal entry'!A271)),DATE(YEAR('Yearly Journal entry'!A271)+1,MONTH('Yearly Journal entry'!A271),DAY('Yearly Journal entry'!A271))))</f>
        <v>140986</v>
      </c>
      <c r="B272" s="9">
        <f t="shared" si="62"/>
        <v>140986</v>
      </c>
      <c r="C272" s="9">
        <f t="shared" si="64"/>
        <v>141016</v>
      </c>
      <c r="D272" s="3">
        <f t="shared" si="65"/>
        <v>31</v>
      </c>
      <c r="E272" s="4">
        <f>'New Lease Yearly'!K282</f>
        <v>0</v>
      </c>
      <c r="F272" s="3">
        <f t="shared" si="66"/>
        <v>0</v>
      </c>
      <c r="G272" s="11">
        <f t="shared" ref="G272:N306" si="67">$E273/($A273-$A272+1)*((((EOMONTH(DATE(YEAR($A272),MONTH($A272)+G$4,DAY($A272)),0)))-DATE(YEAR($A272),MONTH(EOMONTH($A272,-1)+G$4)+G$4,1))+1)</f>
        <v>0</v>
      </c>
      <c r="H272" s="11">
        <f t="shared" si="67"/>
        <v>0</v>
      </c>
      <c r="I272" s="11">
        <f t="shared" si="67"/>
        <v>0</v>
      </c>
      <c r="J272" s="11">
        <f t="shared" si="67"/>
        <v>0</v>
      </c>
      <c r="K272" s="11">
        <f t="shared" si="67"/>
        <v>0</v>
      </c>
      <c r="L272" s="11">
        <f t="shared" si="61"/>
        <v>0</v>
      </c>
      <c r="M272" s="11">
        <f t="shared" si="61"/>
        <v>0</v>
      </c>
      <c r="N272" s="11">
        <f t="shared" si="61"/>
        <v>0</v>
      </c>
      <c r="O272" s="11">
        <f t="shared" si="61"/>
        <v>0</v>
      </c>
      <c r="P272" s="11">
        <f t="shared" si="61"/>
        <v>0</v>
      </c>
      <c r="Q272" s="11">
        <f t="shared" si="61"/>
        <v>0</v>
      </c>
      <c r="R272" s="11">
        <f t="shared" si="63"/>
        <v>0</v>
      </c>
    </row>
    <row r="273" spans="1:18" x14ac:dyDescent="0.25">
      <c r="A273" s="9">
        <f>IF('New Lease Yearly'!$H$4="Monthly",DATE(YEAR('Yearly Journal entry'!A272),MONTH('Yearly Journal entry'!A272)+1,DAY('Yearly Journal entry'!A272)),IF('New Lease Yearly'!$H$4="Quarterly",DATE(YEAR('Yearly Journal entry'!A272),MONTH('Yearly Journal entry'!A272)+3,DAY('Yearly Journal entry'!A272)),DATE(YEAR('Yearly Journal entry'!A272)+1,MONTH('Yearly Journal entry'!A272),DAY('Yearly Journal entry'!A272))))</f>
        <v>141351</v>
      </c>
      <c r="B273" s="9">
        <f t="shared" si="62"/>
        <v>141351</v>
      </c>
      <c r="C273" s="9">
        <f t="shared" si="64"/>
        <v>141381</v>
      </c>
      <c r="D273" s="3">
        <f t="shared" si="65"/>
        <v>31</v>
      </c>
      <c r="E273" s="4">
        <f>'New Lease Yearly'!K283</f>
        <v>0</v>
      </c>
      <c r="F273" s="3">
        <f t="shared" si="66"/>
        <v>0</v>
      </c>
      <c r="G273" s="11">
        <f t="shared" si="67"/>
        <v>0</v>
      </c>
      <c r="H273" s="11">
        <f t="shared" si="67"/>
        <v>0</v>
      </c>
      <c r="I273" s="11">
        <f t="shared" si="67"/>
        <v>0</v>
      </c>
      <c r="J273" s="11">
        <f t="shared" si="67"/>
        <v>0</v>
      </c>
      <c r="K273" s="11">
        <f t="shared" si="67"/>
        <v>0</v>
      </c>
      <c r="L273" s="11">
        <f t="shared" si="61"/>
        <v>0</v>
      </c>
      <c r="M273" s="11">
        <f t="shared" si="61"/>
        <v>0</v>
      </c>
      <c r="N273" s="11">
        <f t="shared" si="61"/>
        <v>0</v>
      </c>
      <c r="O273" s="11">
        <f t="shared" si="61"/>
        <v>0</v>
      </c>
      <c r="P273" s="11">
        <f t="shared" si="61"/>
        <v>0</v>
      </c>
      <c r="Q273" s="11">
        <f t="shared" si="61"/>
        <v>0</v>
      </c>
      <c r="R273" s="11">
        <f t="shared" si="63"/>
        <v>0</v>
      </c>
    </row>
    <row r="274" spans="1:18" x14ac:dyDescent="0.25">
      <c r="A274" s="9">
        <f>IF('New Lease Yearly'!$H$4="Monthly",DATE(YEAR('Yearly Journal entry'!A273),MONTH('Yearly Journal entry'!A273)+1,DAY('Yearly Journal entry'!A273)),IF('New Lease Yearly'!$H$4="Quarterly",DATE(YEAR('Yearly Journal entry'!A273),MONTH('Yearly Journal entry'!A273)+3,DAY('Yearly Journal entry'!A273)),DATE(YEAR('Yearly Journal entry'!A273)+1,MONTH('Yearly Journal entry'!A273),DAY('Yearly Journal entry'!A273))))</f>
        <v>141716</v>
      </c>
      <c r="B274" s="9">
        <f t="shared" si="62"/>
        <v>141716</v>
      </c>
      <c r="C274" s="9">
        <f t="shared" si="64"/>
        <v>141746</v>
      </c>
      <c r="D274" s="3">
        <f t="shared" si="65"/>
        <v>31</v>
      </c>
      <c r="E274" s="4">
        <f>'New Lease Yearly'!K284</f>
        <v>0</v>
      </c>
      <c r="F274" s="3">
        <f t="shared" si="66"/>
        <v>0</v>
      </c>
      <c r="G274" s="11">
        <f t="shared" si="67"/>
        <v>0</v>
      </c>
      <c r="H274" s="11">
        <f t="shared" si="67"/>
        <v>0</v>
      </c>
      <c r="I274" s="11">
        <f t="shared" si="67"/>
        <v>0</v>
      </c>
      <c r="J274" s="11">
        <f t="shared" si="67"/>
        <v>0</v>
      </c>
      <c r="K274" s="11">
        <f t="shared" si="67"/>
        <v>0</v>
      </c>
      <c r="L274" s="11">
        <f t="shared" si="61"/>
        <v>0</v>
      </c>
      <c r="M274" s="11">
        <f t="shared" si="61"/>
        <v>0</v>
      </c>
      <c r="N274" s="11">
        <f t="shared" si="61"/>
        <v>0</v>
      </c>
      <c r="O274" s="11">
        <f t="shared" si="61"/>
        <v>0</v>
      </c>
      <c r="P274" s="11">
        <f t="shared" si="61"/>
        <v>0</v>
      </c>
      <c r="Q274" s="11">
        <f t="shared" si="61"/>
        <v>0</v>
      </c>
      <c r="R274" s="11">
        <f t="shared" si="63"/>
        <v>0</v>
      </c>
    </row>
    <row r="275" spans="1:18" x14ac:dyDescent="0.25">
      <c r="A275" s="9">
        <f>IF('New Lease Yearly'!$H$4="Monthly",DATE(YEAR('Yearly Journal entry'!A274),MONTH('Yearly Journal entry'!A274)+1,DAY('Yearly Journal entry'!A274)),IF('New Lease Yearly'!$H$4="Quarterly",DATE(YEAR('Yearly Journal entry'!A274),MONTH('Yearly Journal entry'!A274)+3,DAY('Yearly Journal entry'!A274)),DATE(YEAR('Yearly Journal entry'!A274)+1,MONTH('Yearly Journal entry'!A274),DAY('Yearly Journal entry'!A274))))</f>
        <v>142082</v>
      </c>
      <c r="B275" s="9">
        <f t="shared" si="62"/>
        <v>142082</v>
      </c>
      <c r="C275" s="9">
        <f t="shared" si="64"/>
        <v>142112</v>
      </c>
      <c r="D275" s="3">
        <f t="shared" si="65"/>
        <v>31</v>
      </c>
      <c r="E275" s="4">
        <f>'New Lease Yearly'!K285</f>
        <v>0</v>
      </c>
      <c r="F275" s="3">
        <f t="shared" si="66"/>
        <v>0</v>
      </c>
      <c r="G275" s="11">
        <f t="shared" si="67"/>
        <v>0</v>
      </c>
      <c r="H275" s="11">
        <f t="shared" si="67"/>
        <v>0</v>
      </c>
      <c r="I275" s="11">
        <f t="shared" si="67"/>
        <v>0</v>
      </c>
      <c r="J275" s="11">
        <f t="shared" si="67"/>
        <v>0</v>
      </c>
      <c r="K275" s="11">
        <f t="shared" si="67"/>
        <v>0</v>
      </c>
      <c r="L275" s="11">
        <f t="shared" si="61"/>
        <v>0</v>
      </c>
      <c r="M275" s="11">
        <f t="shared" si="61"/>
        <v>0</v>
      </c>
      <c r="N275" s="11">
        <f t="shared" si="61"/>
        <v>0</v>
      </c>
      <c r="O275" s="11">
        <f t="shared" si="61"/>
        <v>0</v>
      </c>
      <c r="P275" s="11">
        <f t="shared" si="61"/>
        <v>0</v>
      </c>
      <c r="Q275" s="11">
        <f t="shared" si="61"/>
        <v>0</v>
      </c>
      <c r="R275" s="11">
        <f t="shared" si="63"/>
        <v>0</v>
      </c>
    </row>
    <row r="276" spans="1:18" x14ac:dyDescent="0.25">
      <c r="A276" s="9">
        <f>IF('New Lease Yearly'!$H$4="Monthly",DATE(YEAR('Yearly Journal entry'!A275),MONTH('Yearly Journal entry'!A275)+1,DAY('Yearly Journal entry'!A275)),IF('New Lease Yearly'!$H$4="Quarterly",DATE(YEAR('Yearly Journal entry'!A275),MONTH('Yearly Journal entry'!A275)+3,DAY('Yearly Journal entry'!A275)),DATE(YEAR('Yearly Journal entry'!A275)+1,MONTH('Yearly Journal entry'!A275),DAY('Yearly Journal entry'!A275))))</f>
        <v>142447</v>
      </c>
      <c r="B276" s="9">
        <f t="shared" si="62"/>
        <v>142447</v>
      </c>
      <c r="C276" s="9">
        <f t="shared" si="64"/>
        <v>142477</v>
      </c>
      <c r="D276" s="3">
        <f t="shared" si="65"/>
        <v>31</v>
      </c>
      <c r="E276" s="4">
        <f>'New Lease Yearly'!K286</f>
        <v>0</v>
      </c>
      <c r="F276" s="3">
        <f t="shared" si="66"/>
        <v>0</v>
      </c>
      <c r="G276" s="11">
        <f t="shared" si="67"/>
        <v>0</v>
      </c>
      <c r="H276" s="11">
        <f t="shared" si="67"/>
        <v>0</v>
      </c>
      <c r="I276" s="11">
        <f t="shared" si="67"/>
        <v>0</v>
      </c>
      <c r="J276" s="11">
        <f t="shared" si="67"/>
        <v>0</v>
      </c>
      <c r="K276" s="11">
        <f t="shared" si="67"/>
        <v>0</v>
      </c>
      <c r="L276" s="11">
        <f t="shared" si="61"/>
        <v>0</v>
      </c>
      <c r="M276" s="11">
        <f t="shared" si="61"/>
        <v>0</v>
      </c>
      <c r="N276" s="11">
        <f t="shared" si="61"/>
        <v>0</v>
      </c>
      <c r="O276" s="11">
        <f t="shared" si="61"/>
        <v>0</v>
      </c>
      <c r="P276" s="11">
        <f t="shared" si="61"/>
        <v>0</v>
      </c>
      <c r="Q276" s="11">
        <f t="shared" si="61"/>
        <v>0</v>
      </c>
      <c r="R276" s="11">
        <f t="shared" si="63"/>
        <v>0</v>
      </c>
    </row>
    <row r="277" spans="1:18" x14ac:dyDescent="0.25">
      <c r="A277" s="9">
        <f>IF('New Lease Yearly'!$H$4="Monthly",DATE(YEAR('Yearly Journal entry'!A276),MONTH('Yearly Journal entry'!A276)+1,DAY('Yearly Journal entry'!A276)),IF('New Lease Yearly'!$H$4="Quarterly",DATE(YEAR('Yearly Journal entry'!A276),MONTH('Yearly Journal entry'!A276)+3,DAY('Yearly Journal entry'!A276)),DATE(YEAR('Yearly Journal entry'!A276)+1,MONTH('Yearly Journal entry'!A276),DAY('Yearly Journal entry'!A276))))</f>
        <v>142812</v>
      </c>
      <c r="B277" s="9">
        <f t="shared" si="62"/>
        <v>142812</v>
      </c>
      <c r="C277" s="9">
        <f t="shared" si="64"/>
        <v>142842</v>
      </c>
      <c r="D277" s="3">
        <f t="shared" si="65"/>
        <v>31</v>
      </c>
      <c r="E277" s="4">
        <f>'New Lease Yearly'!K287</f>
        <v>0</v>
      </c>
      <c r="F277" s="3">
        <f t="shared" si="66"/>
        <v>0</v>
      </c>
      <c r="G277" s="11">
        <f t="shared" si="67"/>
        <v>0</v>
      </c>
      <c r="H277" s="11">
        <f t="shared" si="67"/>
        <v>0</v>
      </c>
      <c r="I277" s="11">
        <f t="shared" si="67"/>
        <v>0</v>
      </c>
      <c r="J277" s="11">
        <f t="shared" si="67"/>
        <v>0</v>
      </c>
      <c r="K277" s="11">
        <f t="shared" si="67"/>
        <v>0</v>
      </c>
      <c r="L277" s="11">
        <f t="shared" si="61"/>
        <v>0</v>
      </c>
      <c r="M277" s="11">
        <f t="shared" si="61"/>
        <v>0</v>
      </c>
      <c r="N277" s="11">
        <f t="shared" si="61"/>
        <v>0</v>
      </c>
      <c r="O277" s="11">
        <f t="shared" ref="O277:Q340" si="68">$E278/($A278-$A277+1)*((((EOMONTH(DATE(YEAR($A277),MONTH($A277)+O$4,DAY($A277)),0)))-DATE(YEAR($A277),MONTH(EOMONTH($A277,-1)+O$4)+O$4,1))+1)</f>
        <v>0</v>
      </c>
      <c r="P277" s="11">
        <f t="shared" si="68"/>
        <v>0</v>
      </c>
      <c r="Q277" s="11">
        <f t="shared" si="68"/>
        <v>0</v>
      </c>
      <c r="R277" s="11">
        <f t="shared" si="63"/>
        <v>0</v>
      </c>
    </row>
    <row r="278" spans="1:18" x14ac:dyDescent="0.25">
      <c r="A278" s="9">
        <f>IF('New Lease Yearly'!$H$4="Monthly",DATE(YEAR('Yearly Journal entry'!A277),MONTH('Yearly Journal entry'!A277)+1,DAY('Yearly Journal entry'!A277)),IF('New Lease Yearly'!$H$4="Quarterly",DATE(YEAR('Yearly Journal entry'!A277),MONTH('Yearly Journal entry'!A277)+3,DAY('Yearly Journal entry'!A277)),DATE(YEAR('Yearly Journal entry'!A277)+1,MONTH('Yearly Journal entry'!A277),DAY('Yearly Journal entry'!A277))))</f>
        <v>143177</v>
      </c>
      <c r="B278" s="9">
        <f t="shared" si="62"/>
        <v>143177</v>
      </c>
      <c r="C278" s="9">
        <f t="shared" si="64"/>
        <v>143207</v>
      </c>
      <c r="D278" s="3">
        <f t="shared" si="65"/>
        <v>31</v>
      </c>
      <c r="E278" s="4">
        <f>'New Lease Yearly'!K288</f>
        <v>0</v>
      </c>
      <c r="F278" s="3">
        <f t="shared" si="66"/>
        <v>0</v>
      </c>
      <c r="G278" s="11">
        <f t="shared" si="67"/>
        <v>0</v>
      </c>
      <c r="H278" s="11">
        <f t="shared" si="67"/>
        <v>0</v>
      </c>
      <c r="I278" s="11">
        <f t="shared" si="67"/>
        <v>0</v>
      </c>
      <c r="J278" s="11">
        <f t="shared" si="67"/>
        <v>0</v>
      </c>
      <c r="K278" s="11">
        <f t="shared" si="67"/>
        <v>0</v>
      </c>
      <c r="L278" s="11">
        <f t="shared" si="67"/>
        <v>0</v>
      </c>
      <c r="M278" s="11">
        <f t="shared" si="67"/>
        <v>0</v>
      </c>
      <c r="N278" s="11">
        <f t="shared" si="67"/>
        <v>0</v>
      </c>
      <c r="O278" s="11">
        <f t="shared" si="68"/>
        <v>0</v>
      </c>
      <c r="P278" s="11">
        <f t="shared" si="68"/>
        <v>0</v>
      </c>
      <c r="Q278" s="11">
        <f t="shared" si="68"/>
        <v>0</v>
      </c>
      <c r="R278" s="11">
        <f t="shared" si="63"/>
        <v>0</v>
      </c>
    </row>
    <row r="279" spans="1:18" x14ac:dyDescent="0.25">
      <c r="A279" s="9">
        <f>IF('New Lease Yearly'!$H$4="Monthly",DATE(YEAR('Yearly Journal entry'!A278),MONTH('Yearly Journal entry'!A278)+1,DAY('Yearly Journal entry'!A278)),IF('New Lease Yearly'!$H$4="Quarterly",DATE(YEAR('Yearly Journal entry'!A278),MONTH('Yearly Journal entry'!A278)+3,DAY('Yearly Journal entry'!A278)),DATE(YEAR('Yearly Journal entry'!A278)+1,MONTH('Yearly Journal entry'!A278),DAY('Yearly Journal entry'!A278))))</f>
        <v>143543</v>
      </c>
      <c r="B279" s="9">
        <f t="shared" si="62"/>
        <v>143543</v>
      </c>
      <c r="C279" s="9">
        <f t="shared" si="64"/>
        <v>143573</v>
      </c>
      <c r="D279" s="3">
        <f t="shared" si="65"/>
        <v>31</v>
      </c>
      <c r="E279" s="4">
        <f>'New Lease Yearly'!K289</f>
        <v>0</v>
      </c>
      <c r="F279" s="3">
        <f t="shared" si="66"/>
        <v>0</v>
      </c>
      <c r="G279" s="11">
        <f t="shared" si="67"/>
        <v>0</v>
      </c>
      <c r="H279" s="11">
        <f t="shared" si="67"/>
        <v>0</v>
      </c>
      <c r="I279" s="11">
        <f t="shared" si="67"/>
        <v>0</v>
      </c>
      <c r="J279" s="11">
        <f t="shared" si="67"/>
        <v>0</v>
      </c>
      <c r="K279" s="11">
        <f t="shared" si="67"/>
        <v>0</v>
      </c>
      <c r="L279" s="11">
        <f t="shared" si="67"/>
        <v>0</v>
      </c>
      <c r="M279" s="11">
        <f t="shared" si="67"/>
        <v>0</v>
      </c>
      <c r="N279" s="11">
        <f t="shared" si="67"/>
        <v>0</v>
      </c>
      <c r="O279" s="11">
        <f t="shared" si="68"/>
        <v>0</v>
      </c>
      <c r="P279" s="11">
        <f t="shared" si="68"/>
        <v>0</v>
      </c>
      <c r="Q279" s="11">
        <f t="shared" si="68"/>
        <v>0</v>
      </c>
      <c r="R279" s="11">
        <f t="shared" si="63"/>
        <v>0</v>
      </c>
    </row>
    <row r="280" spans="1:18" x14ac:dyDescent="0.25">
      <c r="A280" s="9">
        <f>IF('New Lease Yearly'!$H$4="Monthly",DATE(YEAR('Yearly Journal entry'!A279),MONTH('Yearly Journal entry'!A279)+1,DAY('Yearly Journal entry'!A279)),IF('New Lease Yearly'!$H$4="Quarterly",DATE(YEAR('Yearly Journal entry'!A279),MONTH('Yearly Journal entry'!A279)+3,DAY('Yearly Journal entry'!A279)),DATE(YEAR('Yearly Journal entry'!A279)+1,MONTH('Yearly Journal entry'!A279),DAY('Yearly Journal entry'!A279))))</f>
        <v>143908</v>
      </c>
      <c r="B280" s="9">
        <f t="shared" si="62"/>
        <v>143908</v>
      </c>
      <c r="C280" s="9">
        <f t="shared" si="64"/>
        <v>143938</v>
      </c>
      <c r="D280" s="3">
        <f t="shared" si="65"/>
        <v>31</v>
      </c>
      <c r="E280" s="4">
        <f>'New Lease Yearly'!K290</f>
        <v>0</v>
      </c>
      <c r="F280" s="3">
        <f t="shared" si="66"/>
        <v>0</v>
      </c>
      <c r="G280" s="11">
        <f t="shared" si="67"/>
        <v>0</v>
      </c>
      <c r="H280" s="11">
        <f t="shared" si="67"/>
        <v>0</v>
      </c>
      <c r="I280" s="11">
        <f t="shared" si="67"/>
        <v>0</v>
      </c>
      <c r="J280" s="11">
        <f t="shared" si="67"/>
        <v>0</v>
      </c>
      <c r="K280" s="11">
        <f t="shared" si="67"/>
        <v>0</v>
      </c>
      <c r="L280" s="11">
        <f t="shared" si="67"/>
        <v>0</v>
      </c>
      <c r="M280" s="11">
        <f t="shared" si="67"/>
        <v>0</v>
      </c>
      <c r="N280" s="11">
        <f t="shared" si="67"/>
        <v>0</v>
      </c>
      <c r="O280" s="11">
        <f t="shared" si="68"/>
        <v>0</v>
      </c>
      <c r="P280" s="11">
        <f t="shared" si="68"/>
        <v>0</v>
      </c>
      <c r="Q280" s="11">
        <f t="shared" si="68"/>
        <v>0</v>
      </c>
      <c r="R280" s="11">
        <f t="shared" si="63"/>
        <v>0</v>
      </c>
    </row>
    <row r="281" spans="1:18" x14ac:dyDescent="0.25">
      <c r="A281" s="9">
        <f>IF('New Lease Yearly'!$H$4="Monthly",DATE(YEAR('Yearly Journal entry'!A280),MONTH('Yearly Journal entry'!A280)+1,DAY('Yearly Journal entry'!A280)),IF('New Lease Yearly'!$H$4="Quarterly",DATE(YEAR('Yearly Journal entry'!A280),MONTH('Yearly Journal entry'!A280)+3,DAY('Yearly Journal entry'!A280)),DATE(YEAR('Yearly Journal entry'!A280)+1,MONTH('Yearly Journal entry'!A280),DAY('Yearly Journal entry'!A280))))</f>
        <v>144273</v>
      </c>
      <c r="B281" s="9">
        <f t="shared" si="62"/>
        <v>144273</v>
      </c>
      <c r="C281" s="9">
        <f t="shared" si="64"/>
        <v>144303</v>
      </c>
      <c r="D281" s="3">
        <f t="shared" si="65"/>
        <v>31</v>
      </c>
      <c r="E281" s="4">
        <f>'New Lease Yearly'!K291</f>
        <v>0</v>
      </c>
      <c r="F281" s="3">
        <f t="shared" si="66"/>
        <v>0</v>
      </c>
      <c r="G281" s="11">
        <f t="shared" si="67"/>
        <v>0</v>
      </c>
      <c r="H281" s="11">
        <f t="shared" si="67"/>
        <v>0</v>
      </c>
      <c r="I281" s="11">
        <f t="shared" si="67"/>
        <v>0</v>
      </c>
      <c r="J281" s="11">
        <f t="shared" si="67"/>
        <v>0</v>
      </c>
      <c r="K281" s="11">
        <f t="shared" si="67"/>
        <v>0</v>
      </c>
      <c r="L281" s="11">
        <f t="shared" si="67"/>
        <v>0</v>
      </c>
      <c r="M281" s="11">
        <f t="shared" si="67"/>
        <v>0</v>
      </c>
      <c r="N281" s="11">
        <f t="shared" si="67"/>
        <v>0</v>
      </c>
      <c r="O281" s="11">
        <f t="shared" si="68"/>
        <v>0</v>
      </c>
      <c r="P281" s="11">
        <f t="shared" si="68"/>
        <v>0</v>
      </c>
      <c r="Q281" s="11">
        <f t="shared" si="68"/>
        <v>0</v>
      </c>
      <c r="R281" s="11">
        <f t="shared" si="63"/>
        <v>0</v>
      </c>
    </row>
    <row r="282" spans="1:18" x14ac:dyDescent="0.25">
      <c r="A282" s="9">
        <f>IF('New Lease Yearly'!$H$4="Monthly",DATE(YEAR('Yearly Journal entry'!A281),MONTH('Yearly Journal entry'!A281)+1,DAY('Yearly Journal entry'!A281)),IF('New Lease Yearly'!$H$4="Quarterly",DATE(YEAR('Yearly Journal entry'!A281),MONTH('Yearly Journal entry'!A281)+3,DAY('Yearly Journal entry'!A281)),DATE(YEAR('Yearly Journal entry'!A281)+1,MONTH('Yearly Journal entry'!A281),DAY('Yearly Journal entry'!A281))))</f>
        <v>144638</v>
      </c>
      <c r="B282" s="9">
        <f t="shared" si="62"/>
        <v>144638</v>
      </c>
      <c r="C282" s="9">
        <f t="shared" si="64"/>
        <v>144668</v>
      </c>
      <c r="D282" s="3">
        <f t="shared" si="65"/>
        <v>31</v>
      </c>
      <c r="E282" s="4">
        <f>'New Lease Yearly'!K292</f>
        <v>0</v>
      </c>
      <c r="F282" s="3">
        <f t="shared" si="66"/>
        <v>0</v>
      </c>
      <c r="G282" s="11">
        <f t="shared" si="67"/>
        <v>0</v>
      </c>
      <c r="H282" s="11">
        <f t="shared" si="67"/>
        <v>0</v>
      </c>
      <c r="I282" s="11">
        <f t="shared" si="67"/>
        <v>0</v>
      </c>
      <c r="J282" s="11">
        <f t="shared" si="67"/>
        <v>0</v>
      </c>
      <c r="K282" s="11">
        <f t="shared" si="67"/>
        <v>0</v>
      </c>
      <c r="L282" s="11">
        <f t="shared" si="67"/>
        <v>0</v>
      </c>
      <c r="M282" s="11">
        <f t="shared" si="67"/>
        <v>0</v>
      </c>
      <c r="N282" s="11">
        <f t="shared" si="67"/>
        <v>0</v>
      </c>
      <c r="O282" s="11">
        <f t="shared" si="68"/>
        <v>0</v>
      </c>
      <c r="P282" s="11">
        <f t="shared" si="68"/>
        <v>0</v>
      </c>
      <c r="Q282" s="11">
        <f t="shared" si="68"/>
        <v>0</v>
      </c>
      <c r="R282" s="11">
        <f t="shared" si="63"/>
        <v>0</v>
      </c>
    </row>
    <row r="283" spans="1:18" x14ac:dyDescent="0.25">
      <c r="A283" s="9">
        <f>IF('New Lease Yearly'!$H$4="Monthly",DATE(YEAR('Yearly Journal entry'!A282),MONTH('Yearly Journal entry'!A282)+1,DAY('Yearly Journal entry'!A282)),IF('New Lease Yearly'!$H$4="Quarterly",DATE(YEAR('Yearly Journal entry'!A282),MONTH('Yearly Journal entry'!A282)+3,DAY('Yearly Journal entry'!A282)),DATE(YEAR('Yearly Journal entry'!A282)+1,MONTH('Yearly Journal entry'!A282),DAY('Yearly Journal entry'!A282))))</f>
        <v>145004</v>
      </c>
      <c r="B283" s="9">
        <f t="shared" si="62"/>
        <v>145004</v>
      </c>
      <c r="C283" s="9">
        <f t="shared" si="64"/>
        <v>145034</v>
      </c>
      <c r="D283" s="3">
        <f t="shared" si="65"/>
        <v>31</v>
      </c>
      <c r="E283" s="4">
        <f>'New Lease Yearly'!K293</f>
        <v>0</v>
      </c>
      <c r="F283" s="3">
        <f t="shared" si="66"/>
        <v>0</v>
      </c>
      <c r="G283" s="11">
        <f t="shared" si="67"/>
        <v>0</v>
      </c>
      <c r="H283" s="11">
        <f t="shared" si="67"/>
        <v>0</v>
      </c>
      <c r="I283" s="11">
        <f t="shared" si="67"/>
        <v>0</v>
      </c>
      <c r="J283" s="11">
        <f t="shared" si="67"/>
        <v>0</v>
      </c>
      <c r="K283" s="11">
        <f t="shared" si="67"/>
        <v>0</v>
      </c>
      <c r="L283" s="11">
        <f t="shared" si="67"/>
        <v>0</v>
      </c>
      <c r="M283" s="11">
        <f t="shared" si="67"/>
        <v>0</v>
      </c>
      <c r="N283" s="11">
        <f t="shared" si="67"/>
        <v>0</v>
      </c>
      <c r="O283" s="11">
        <f t="shared" si="68"/>
        <v>0</v>
      </c>
      <c r="P283" s="11">
        <f t="shared" si="68"/>
        <v>0</v>
      </c>
      <c r="Q283" s="11">
        <f t="shared" si="68"/>
        <v>0</v>
      </c>
      <c r="R283" s="11">
        <f t="shared" si="63"/>
        <v>0</v>
      </c>
    </row>
    <row r="284" spans="1:18" x14ac:dyDescent="0.25">
      <c r="A284" s="9">
        <f>IF('New Lease Yearly'!$H$4="Monthly",DATE(YEAR('Yearly Journal entry'!A283),MONTH('Yearly Journal entry'!A283)+1,DAY('Yearly Journal entry'!A283)),IF('New Lease Yearly'!$H$4="Quarterly",DATE(YEAR('Yearly Journal entry'!A283),MONTH('Yearly Journal entry'!A283)+3,DAY('Yearly Journal entry'!A283)),DATE(YEAR('Yearly Journal entry'!A283)+1,MONTH('Yearly Journal entry'!A283),DAY('Yearly Journal entry'!A283))))</f>
        <v>145369</v>
      </c>
      <c r="B284" s="9">
        <f t="shared" si="62"/>
        <v>145369</v>
      </c>
      <c r="C284" s="9">
        <f t="shared" si="64"/>
        <v>145399</v>
      </c>
      <c r="D284" s="3">
        <f t="shared" si="65"/>
        <v>31</v>
      </c>
      <c r="E284" s="4">
        <f>'New Lease Yearly'!K294</f>
        <v>0</v>
      </c>
      <c r="F284" s="3">
        <f t="shared" si="66"/>
        <v>0</v>
      </c>
      <c r="G284" s="11">
        <f t="shared" si="67"/>
        <v>0</v>
      </c>
      <c r="H284" s="11">
        <f t="shared" si="67"/>
        <v>0</v>
      </c>
      <c r="I284" s="11">
        <f t="shared" si="67"/>
        <v>0</v>
      </c>
      <c r="J284" s="11">
        <f t="shared" si="67"/>
        <v>0</v>
      </c>
      <c r="K284" s="11">
        <f t="shared" si="67"/>
        <v>0</v>
      </c>
      <c r="L284" s="11">
        <f t="shared" si="67"/>
        <v>0</v>
      </c>
      <c r="M284" s="11">
        <f t="shared" si="67"/>
        <v>0</v>
      </c>
      <c r="N284" s="11">
        <f t="shared" si="67"/>
        <v>0</v>
      </c>
      <c r="O284" s="11">
        <f t="shared" si="68"/>
        <v>0</v>
      </c>
      <c r="P284" s="11">
        <f t="shared" si="68"/>
        <v>0</v>
      </c>
      <c r="Q284" s="11">
        <f t="shared" si="68"/>
        <v>0</v>
      </c>
      <c r="R284" s="11">
        <f t="shared" si="63"/>
        <v>0</v>
      </c>
    </row>
    <row r="285" spans="1:18" x14ac:dyDescent="0.25">
      <c r="A285" s="9">
        <f>IF('New Lease Yearly'!$H$4="Monthly",DATE(YEAR('Yearly Journal entry'!A284),MONTH('Yearly Journal entry'!A284)+1,DAY('Yearly Journal entry'!A284)),IF('New Lease Yearly'!$H$4="Quarterly",DATE(YEAR('Yearly Journal entry'!A284),MONTH('Yearly Journal entry'!A284)+3,DAY('Yearly Journal entry'!A284)),DATE(YEAR('Yearly Journal entry'!A284)+1,MONTH('Yearly Journal entry'!A284),DAY('Yearly Journal entry'!A284))))</f>
        <v>145734</v>
      </c>
      <c r="B285" s="9">
        <f t="shared" si="62"/>
        <v>145734</v>
      </c>
      <c r="C285" s="9">
        <f t="shared" si="64"/>
        <v>145764</v>
      </c>
      <c r="D285" s="3">
        <f t="shared" si="65"/>
        <v>31</v>
      </c>
      <c r="E285" s="4">
        <f>'New Lease Yearly'!K295</f>
        <v>0</v>
      </c>
      <c r="F285" s="3">
        <f t="shared" si="66"/>
        <v>0</v>
      </c>
      <c r="G285" s="11">
        <f t="shared" si="67"/>
        <v>0</v>
      </c>
      <c r="H285" s="11">
        <f t="shared" si="67"/>
        <v>0</v>
      </c>
      <c r="I285" s="11">
        <f t="shared" si="67"/>
        <v>0</v>
      </c>
      <c r="J285" s="11">
        <f t="shared" si="67"/>
        <v>0</v>
      </c>
      <c r="K285" s="11">
        <f t="shared" si="67"/>
        <v>0</v>
      </c>
      <c r="L285" s="11">
        <f t="shared" si="67"/>
        <v>0</v>
      </c>
      <c r="M285" s="11">
        <f t="shared" si="67"/>
        <v>0</v>
      </c>
      <c r="N285" s="11">
        <f t="shared" si="67"/>
        <v>0</v>
      </c>
      <c r="O285" s="11">
        <f t="shared" si="68"/>
        <v>0</v>
      </c>
      <c r="P285" s="11">
        <f t="shared" si="68"/>
        <v>0</v>
      </c>
      <c r="Q285" s="11">
        <f t="shared" si="68"/>
        <v>0</v>
      </c>
      <c r="R285" s="11">
        <f t="shared" si="63"/>
        <v>0</v>
      </c>
    </row>
    <row r="286" spans="1:18" x14ac:dyDescent="0.25">
      <c r="A286" s="9">
        <f>IF('New Lease Yearly'!$H$4="Monthly",DATE(YEAR('Yearly Journal entry'!A285),MONTH('Yearly Journal entry'!A285)+1,DAY('Yearly Journal entry'!A285)),IF('New Lease Yearly'!$H$4="Quarterly",DATE(YEAR('Yearly Journal entry'!A285),MONTH('Yearly Journal entry'!A285)+3,DAY('Yearly Journal entry'!A285)),DATE(YEAR('Yearly Journal entry'!A285)+1,MONTH('Yearly Journal entry'!A285),DAY('Yearly Journal entry'!A285))))</f>
        <v>146099</v>
      </c>
      <c r="B286" s="9">
        <f t="shared" si="62"/>
        <v>146099</v>
      </c>
      <c r="C286" s="9">
        <f t="shared" si="64"/>
        <v>146129</v>
      </c>
      <c r="D286" s="3">
        <f t="shared" si="65"/>
        <v>31</v>
      </c>
      <c r="E286" s="4">
        <f>'New Lease Yearly'!K296</f>
        <v>0</v>
      </c>
      <c r="F286" s="3">
        <f t="shared" si="66"/>
        <v>0</v>
      </c>
      <c r="G286" s="11">
        <f t="shared" si="67"/>
        <v>0</v>
      </c>
      <c r="H286" s="11">
        <f t="shared" si="67"/>
        <v>0</v>
      </c>
      <c r="I286" s="11">
        <f t="shared" si="67"/>
        <v>0</v>
      </c>
      <c r="J286" s="11">
        <f t="shared" si="67"/>
        <v>0</v>
      </c>
      <c r="K286" s="11">
        <f t="shared" si="67"/>
        <v>0</v>
      </c>
      <c r="L286" s="11">
        <f t="shared" si="67"/>
        <v>0</v>
      </c>
      <c r="M286" s="11">
        <f t="shared" si="67"/>
        <v>0</v>
      </c>
      <c r="N286" s="11">
        <f t="shared" si="67"/>
        <v>0</v>
      </c>
      <c r="O286" s="11">
        <f t="shared" si="68"/>
        <v>0</v>
      </c>
      <c r="P286" s="11">
        <f t="shared" si="68"/>
        <v>0</v>
      </c>
      <c r="Q286" s="11">
        <f t="shared" si="68"/>
        <v>0</v>
      </c>
      <c r="R286" s="11">
        <f t="shared" si="63"/>
        <v>0</v>
      </c>
    </row>
    <row r="287" spans="1:18" x14ac:dyDescent="0.25">
      <c r="A287" s="9">
        <f>IF('New Lease Yearly'!$H$4="Monthly",DATE(YEAR('Yearly Journal entry'!A286),MONTH('Yearly Journal entry'!A286)+1,DAY('Yearly Journal entry'!A286)),IF('New Lease Yearly'!$H$4="Quarterly",DATE(YEAR('Yearly Journal entry'!A286),MONTH('Yearly Journal entry'!A286)+3,DAY('Yearly Journal entry'!A286)),DATE(YEAR('Yearly Journal entry'!A286)+1,MONTH('Yearly Journal entry'!A286),DAY('Yearly Journal entry'!A286))))</f>
        <v>146464</v>
      </c>
      <c r="B287" s="9">
        <f t="shared" si="62"/>
        <v>146464</v>
      </c>
      <c r="C287" s="9">
        <f t="shared" si="64"/>
        <v>146494</v>
      </c>
      <c r="D287" s="3">
        <f t="shared" si="65"/>
        <v>31</v>
      </c>
      <c r="E287" s="4">
        <f>'New Lease Yearly'!K297</f>
        <v>0</v>
      </c>
      <c r="F287" s="3">
        <f t="shared" si="66"/>
        <v>0</v>
      </c>
      <c r="G287" s="11">
        <f t="shared" si="67"/>
        <v>0</v>
      </c>
      <c r="H287" s="11">
        <f t="shared" si="67"/>
        <v>0</v>
      </c>
      <c r="I287" s="11">
        <f t="shared" si="67"/>
        <v>0</v>
      </c>
      <c r="J287" s="11">
        <f t="shared" si="67"/>
        <v>0</v>
      </c>
      <c r="K287" s="11">
        <f t="shared" si="67"/>
        <v>0</v>
      </c>
      <c r="L287" s="11">
        <f t="shared" si="67"/>
        <v>0</v>
      </c>
      <c r="M287" s="11">
        <f t="shared" si="67"/>
        <v>0</v>
      </c>
      <c r="N287" s="11">
        <f t="shared" si="67"/>
        <v>0</v>
      </c>
      <c r="O287" s="11">
        <f t="shared" si="68"/>
        <v>0</v>
      </c>
      <c r="P287" s="11">
        <f t="shared" si="68"/>
        <v>0</v>
      </c>
      <c r="Q287" s="11">
        <f t="shared" si="68"/>
        <v>0</v>
      </c>
      <c r="R287" s="11">
        <f t="shared" si="63"/>
        <v>0</v>
      </c>
    </row>
    <row r="288" spans="1:18" x14ac:dyDescent="0.25">
      <c r="A288" s="9">
        <f>IF('New Lease Yearly'!$H$4="Monthly",DATE(YEAR('Yearly Journal entry'!A287),MONTH('Yearly Journal entry'!A287)+1,DAY('Yearly Journal entry'!A287)),IF('New Lease Yearly'!$H$4="Quarterly",DATE(YEAR('Yearly Journal entry'!A287),MONTH('Yearly Journal entry'!A287)+3,DAY('Yearly Journal entry'!A287)),DATE(YEAR('Yearly Journal entry'!A287)+1,MONTH('Yearly Journal entry'!A287),DAY('Yearly Journal entry'!A287))))</f>
        <v>146829</v>
      </c>
      <c r="B288" s="9">
        <f t="shared" si="62"/>
        <v>146829</v>
      </c>
      <c r="C288" s="9">
        <f t="shared" si="64"/>
        <v>146859</v>
      </c>
      <c r="D288" s="3">
        <f t="shared" si="65"/>
        <v>31</v>
      </c>
      <c r="E288" s="4">
        <f>'New Lease Yearly'!K298</f>
        <v>0</v>
      </c>
      <c r="F288" s="3">
        <f t="shared" si="66"/>
        <v>0</v>
      </c>
      <c r="G288" s="11">
        <f t="shared" si="67"/>
        <v>0</v>
      </c>
      <c r="H288" s="11">
        <f t="shared" si="67"/>
        <v>0</v>
      </c>
      <c r="I288" s="11">
        <f t="shared" si="67"/>
        <v>0</v>
      </c>
      <c r="J288" s="11">
        <f t="shared" si="67"/>
        <v>0</v>
      </c>
      <c r="K288" s="11">
        <f t="shared" si="67"/>
        <v>0</v>
      </c>
      <c r="L288" s="11">
        <f t="shared" si="67"/>
        <v>0</v>
      </c>
      <c r="M288" s="11">
        <f t="shared" si="67"/>
        <v>0</v>
      </c>
      <c r="N288" s="11">
        <f t="shared" si="67"/>
        <v>0</v>
      </c>
      <c r="O288" s="11">
        <f t="shared" si="68"/>
        <v>0</v>
      </c>
      <c r="P288" s="11">
        <f t="shared" si="68"/>
        <v>0</v>
      </c>
      <c r="Q288" s="11">
        <f t="shared" si="68"/>
        <v>0</v>
      </c>
      <c r="R288" s="11">
        <f t="shared" si="63"/>
        <v>0</v>
      </c>
    </row>
    <row r="289" spans="1:18" x14ac:dyDescent="0.25">
      <c r="A289" s="9">
        <f>IF('New Lease Yearly'!$H$4="Monthly",DATE(YEAR('Yearly Journal entry'!A288),MONTH('Yearly Journal entry'!A288)+1,DAY('Yearly Journal entry'!A288)),IF('New Lease Yearly'!$H$4="Quarterly",DATE(YEAR('Yearly Journal entry'!A288),MONTH('Yearly Journal entry'!A288)+3,DAY('Yearly Journal entry'!A288)),DATE(YEAR('Yearly Journal entry'!A288)+1,MONTH('Yearly Journal entry'!A288),DAY('Yearly Journal entry'!A288))))</f>
        <v>147194</v>
      </c>
      <c r="B289" s="9">
        <f t="shared" si="62"/>
        <v>147194</v>
      </c>
      <c r="C289" s="9">
        <f t="shared" si="64"/>
        <v>147224</v>
      </c>
      <c r="D289" s="3">
        <f t="shared" si="65"/>
        <v>31</v>
      </c>
      <c r="E289" s="4">
        <f>'New Lease Yearly'!K299</f>
        <v>0</v>
      </c>
      <c r="F289" s="3">
        <f t="shared" si="66"/>
        <v>0</v>
      </c>
      <c r="G289" s="11">
        <f t="shared" si="67"/>
        <v>0</v>
      </c>
      <c r="H289" s="11">
        <f t="shared" si="67"/>
        <v>0</v>
      </c>
      <c r="I289" s="11">
        <f t="shared" si="67"/>
        <v>0</v>
      </c>
      <c r="J289" s="11">
        <f t="shared" si="67"/>
        <v>0</v>
      </c>
      <c r="K289" s="11">
        <f t="shared" si="67"/>
        <v>0</v>
      </c>
      <c r="L289" s="11">
        <f t="shared" si="67"/>
        <v>0</v>
      </c>
      <c r="M289" s="11">
        <f t="shared" si="67"/>
        <v>0</v>
      </c>
      <c r="N289" s="11">
        <f t="shared" si="67"/>
        <v>0</v>
      </c>
      <c r="O289" s="11">
        <f t="shared" si="68"/>
        <v>0</v>
      </c>
      <c r="P289" s="11">
        <f t="shared" si="68"/>
        <v>0</v>
      </c>
      <c r="Q289" s="11">
        <f t="shared" si="68"/>
        <v>0</v>
      </c>
      <c r="R289" s="11">
        <f t="shared" si="63"/>
        <v>0</v>
      </c>
    </row>
    <row r="290" spans="1:18" x14ac:dyDescent="0.25">
      <c r="A290" s="9">
        <f>IF('New Lease Yearly'!$H$4="Monthly",DATE(YEAR('Yearly Journal entry'!A289),MONTH('Yearly Journal entry'!A289)+1,DAY('Yearly Journal entry'!A289)),IF('New Lease Yearly'!$H$4="Quarterly",DATE(YEAR('Yearly Journal entry'!A289),MONTH('Yearly Journal entry'!A289)+3,DAY('Yearly Journal entry'!A289)),DATE(YEAR('Yearly Journal entry'!A289)+1,MONTH('Yearly Journal entry'!A289),DAY('Yearly Journal entry'!A289))))</f>
        <v>147559</v>
      </c>
      <c r="B290" s="9">
        <f t="shared" si="62"/>
        <v>147559</v>
      </c>
      <c r="C290" s="9">
        <f t="shared" si="64"/>
        <v>147589</v>
      </c>
      <c r="D290" s="3">
        <f t="shared" si="65"/>
        <v>31</v>
      </c>
      <c r="E290" s="4">
        <f>'New Lease Yearly'!K300</f>
        <v>0</v>
      </c>
      <c r="F290" s="3">
        <f t="shared" si="66"/>
        <v>0</v>
      </c>
      <c r="G290" s="11">
        <f t="shared" si="67"/>
        <v>0</v>
      </c>
      <c r="H290" s="11">
        <f t="shared" si="67"/>
        <v>0</v>
      </c>
      <c r="I290" s="11">
        <f t="shared" si="67"/>
        <v>0</v>
      </c>
      <c r="J290" s="11">
        <f t="shared" si="67"/>
        <v>0</v>
      </c>
      <c r="K290" s="11">
        <f t="shared" si="67"/>
        <v>0</v>
      </c>
      <c r="L290" s="11">
        <f t="shared" si="67"/>
        <v>0</v>
      </c>
      <c r="M290" s="11">
        <f t="shared" si="67"/>
        <v>0</v>
      </c>
      <c r="N290" s="11">
        <f t="shared" si="67"/>
        <v>0</v>
      </c>
      <c r="O290" s="11">
        <f t="shared" si="68"/>
        <v>0</v>
      </c>
      <c r="P290" s="11">
        <f t="shared" si="68"/>
        <v>0</v>
      </c>
      <c r="Q290" s="11">
        <f t="shared" si="68"/>
        <v>0</v>
      </c>
      <c r="R290" s="11">
        <f t="shared" si="63"/>
        <v>0</v>
      </c>
    </row>
    <row r="291" spans="1:18" x14ac:dyDescent="0.25">
      <c r="A291" s="9">
        <f>IF('New Lease Yearly'!$H$4="Monthly",DATE(YEAR('Yearly Journal entry'!A290),MONTH('Yearly Journal entry'!A290)+1,DAY('Yearly Journal entry'!A290)),IF('New Lease Yearly'!$H$4="Quarterly",DATE(YEAR('Yearly Journal entry'!A290),MONTH('Yearly Journal entry'!A290)+3,DAY('Yearly Journal entry'!A290)),DATE(YEAR('Yearly Journal entry'!A290)+1,MONTH('Yearly Journal entry'!A290),DAY('Yearly Journal entry'!A290))))</f>
        <v>147925</v>
      </c>
      <c r="B291" s="9">
        <f t="shared" si="62"/>
        <v>147925</v>
      </c>
      <c r="C291" s="9">
        <f t="shared" si="64"/>
        <v>147955</v>
      </c>
      <c r="D291" s="3">
        <f t="shared" si="65"/>
        <v>31</v>
      </c>
      <c r="E291" s="4">
        <f>'New Lease Yearly'!K301</f>
        <v>0</v>
      </c>
      <c r="F291" s="3">
        <f t="shared" si="66"/>
        <v>0</v>
      </c>
      <c r="G291" s="11">
        <f t="shared" si="67"/>
        <v>0</v>
      </c>
      <c r="H291" s="11">
        <f t="shared" si="67"/>
        <v>0</v>
      </c>
      <c r="I291" s="11">
        <f t="shared" si="67"/>
        <v>0</v>
      </c>
      <c r="J291" s="11">
        <f t="shared" si="67"/>
        <v>0</v>
      </c>
      <c r="K291" s="11">
        <f t="shared" si="67"/>
        <v>0</v>
      </c>
      <c r="L291" s="11">
        <f t="shared" si="67"/>
        <v>0</v>
      </c>
      <c r="M291" s="11">
        <f t="shared" si="67"/>
        <v>0</v>
      </c>
      <c r="N291" s="11">
        <f t="shared" si="67"/>
        <v>0</v>
      </c>
      <c r="O291" s="11">
        <f t="shared" si="68"/>
        <v>0</v>
      </c>
      <c r="P291" s="11">
        <f t="shared" si="68"/>
        <v>0</v>
      </c>
      <c r="Q291" s="11">
        <f t="shared" si="68"/>
        <v>0</v>
      </c>
      <c r="R291" s="11">
        <f t="shared" si="63"/>
        <v>0</v>
      </c>
    </row>
    <row r="292" spans="1:18" x14ac:dyDescent="0.25">
      <c r="A292" s="9">
        <f>IF('New Lease Yearly'!$H$4="Monthly",DATE(YEAR('Yearly Journal entry'!A291),MONTH('Yearly Journal entry'!A291)+1,DAY('Yearly Journal entry'!A291)),IF('New Lease Yearly'!$H$4="Quarterly",DATE(YEAR('Yearly Journal entry'!A291),MONTH('Yearly Journal entry'!A291)+3,DAY('Yearly Journal entry'!A291)),DATE(YEAR('Yearly Journal entry'!A291)+1,MONTH('Yearly Journal entry'!A291),DAY('Yearly Journal entry'!A291))))</f>
        <v>148290</v>
      </c>
      <c r="B292" s="9">
        <f t="shared" si="62"/>
        <v>148290</v>
      </c>
      <c r="C292" s="9">
        <f t="shared" si="64"/>
        <v>148320</v>
      </c>
      <c r="D292" s="3">
        <f t="shared" si="65"/>
        <v>31</v>
      </c>
      <c r="E292" s="4">
        <f>'New Lease Yearly'!K302</f>
        <v>0</v>
      </c>
      <c r="F292" s="3">
        <f t="shared" si="66"/>
        <v>0</v>
      </c>
      <c r="G292" s="11">
        <f t="shared" si="67"/>
        <v>0</v>
      </c>
      <c r="H292" s="11">
        <f t="shared" si="67"/>
        <v>0</v>
      </c>
      <c r="I292" s="11">
        <f t="shared" si="67"/>
        <v>0</v>
      </c>
      <c r="J292" s="11">
        <f t="shared" si="67"/>
        <v>0</v>
      </c>
      <c r="K292" s="11">
        <f t="shared" si="67"/>
        <v>0</v>
      </c>
      <c r="L292" s="11">
        <f t="shared" si="67"/>
        <v>0</v>
      </c>
      <c r="M292" s="11">
        <f t="shared" si="67"/>
        <v>0</v>
      </c>
      <c r="N292" s="11">
        <f t="shared" si="67"/>
        <v>0</v>
      </c>
      <c r="O292" s="11">
        <f t="shared" si="68"/>
        <v>0</v>
      </c>
      <c r="P292" s="11">
        <f t="shared" si="68"/>
        <v>0</v>
      </c>
      <c r="Q292" s="11">
        <f t="shared" si="68"/>
        <v>0</v>
      </c>
      <c r="R292" s="11">
        <f t="shared" si="63"/>
        <v>0</v>
      </c>
    </row>
    <row r="293" spans="1:18" x14ac:dyDescent="0.25">
      <c r="A293" s="9">
        <f>IF('New Lease Yearly'!$H$4="Monthly",DATE(YEAR('Yearly Journal entry'!A292),MONTH('Yearly Journal entry'!A292)+1,DAY('Yearly Journal entry'!A292)),IF('New Lease Yearly'!$H$4="Quarterly",DATE(YEAR('Yearly Journal entry'!A292),MONTH('Yearly Journal entry'!A292)+3,DAY('Yearly Journal entry'!A292)),DATE(YEAR('Yearly Journal entry'!A292)+1,MONTH('Yearly Journal entry'!A292),DAY('Yearly Journal entry'!A292))))</f>
        <v>148655</v>
      </c>
      <c r="B293" s="9">
        <f t="shared" si="62"/>
        <v>148655</v>
      </c>
      <c r="C293" s="9">
        <f t="shared" si="64"/>
        <v>148685</v>
      </c>
      <c r="D293" s="3">
        <f t="shared" si="65"/>
        <v>31</v>
      </c>
      <c r="E293" s="4">
        <f>'New Lease Yearly'!K303</f>
        <v>0</v>
      </c>
      <c r="F293" s="3">
        <f t="shared" si="66"/>
        <v>0</v>
      </c>
      <c r="G293" s="11">
        <f t="shared" si="67"/>
        <v>0</v>
      </c>
      <c r="H293" s="11">
        <f t="shared" si="67"/>
        <v>0</v>
      </c>
      <c r="I293" s="11">
        <f t="shared" si="67"/>
        <v>0</v>
      </c>
      <c r="J293" s="11">
        <f t="shared" si="67"/>
        <v>0</v>
      </c>
      <c r="K293" s="11">
        <f t="shared" si="67"/>
        <v>0</v>
      </c>
      <c r="L293" s="11">
        <f t="shared" si="67"/>
        <v>0</v>
      </c>
      <c r="M293" s="11">
        <f t="shared" si="67"/>
        <v>0</v>
      </c>
      <c r="N293" s="11">
        <f t="shared" si="67"/>
        <v>0</v>
      </c>
      <c r="O293" s="11">
        <f t="shared" si="68"/>
        <v>0</v>
      </c>
      <c r="P293" s="11">
        <f t="shared" si="68"/>
        <v>0</v>
      </c>
      <c r="Q293" s="11">
        <f t="shared" si="68"/>
        <v>0</v>
      </c>
      <c r="R293" s="11">
        <f t="shared" si="63"/>
        <v>0</v>
      </c>
    </row>
    <row r="294" spans="1:18" x14ac:dyDescent="0.25">
      <c r="A294" s="9">
        <f>IF('New Lease Yearly'!$H$4="Monthly",DATE(YEAR('Yearly Journal entry'!A293),MONTH('Yearly Journal entry'!A293)+1,DAY('Yearly Journal entry'!A293)),IF('New Lease Yearly'!$H$4="Quarterly",DATE(YEAR('Yearly Journal entry'!A293),MONTH('Yearly Journal entry'!A293)+3,DAY('Yearly Journal entry'!A293)),DATE(YEAR('Yearly Journal entry'!A293)+1,MONTH('Yearly Journal entry'!A293),DAY('Yearly Journal entry'!A293))))</f>
        <v>149020</v>
      </c>
      <c r="B294" s="9">
        <f t="shared" si="62"/>
        <v>149020</v>
      </c>
      <c r="C294" s="9">
        <f t="shared" si="64"/>
        <v>149050</v>
      </c>
      <c r="D294" s="3">
        <f t="shared" si="65"/>
        <v>31</v>
      </c>
      <c r="E294" s="4">
        <f>'New Lease Yearly'!K304</f>
        <v>0</v>
      </c>
      <c r="F294" s="3">
        <f t="shared" si="66"/>
        <v>0</v>
      </c>
      <c r="G294" s="11">
        <f t="shared" si="67"/>
        <v>0</v>
      </c>
      <c r="H294" s="11">
        <f t="shared" si="67"/>
        <v>0</v>
      </c>
      <c r="I294" s="11">
        <f t="shared" si="67"/>
        <v>0</v>
      </c>
      <c r="J294" s="11">
        <f t="shared" si="67"/>
        <v>0</v>
      </c>
      <c r="K294" s="11">
        <f t="shared" si="67"/>
        <v>0</v>
      </c>
      <c r="L294" s="11">
        <f t="shared" si="67"/>
        <v>0</v>
      </c>
      <c r="M294" s="11">
        <f t="shared" si="67"/>
        <v>0</v>
      </c>
      <c r="N294" s="11">
        <f t="shared" si="67"/>
        <v>0</v>
      </c>
      <c r="O294" s="11">
        <f t="shared" si="68"/>
        <v>0</v>
      </c>
      <c r="P294" s="11">
        <f t="shared" si="68"/>
        <v>0</v>
      </c>
      <c r="Q294" s="11">
        <f t="shared" si="68"/>
        <v>0</v>
      </c>
      <c r="R294" s="11">
        <f t="shared" si="63"/>
        <v>0</v>
      </c>
    </row>
    <row r="295" spans="1:18" x14ac:dyDescent="0.25">
      <c r="A295" s="9">
        <f>IF('New Lease Yearly'!$H$4="Monthly",DATE(YEAR('Yearly Journal entry'!A294),MONTH('Yearly Journal entry'!A294)+1,DAY('Yearly Journal entry'!A294)),IF('New Lease Yearly'!$H$4="Quarterly",DATE(YEAR('Yearly Journal entry'!A294),MONTH('Yearly Journal entry'!A294)+3,DAY('Yearly Journal entry'!A294)),DATE(YEAR('Yearly Journal entry'!A294)+1,MONTH('Yearly Journal entry'!A294),DAY('Yearly Journal entry'!A294))))</f>
        <v>149386</v>
      </c>
      <c r="B295" s="9">
        <f t="shared" si="62"/>
        <v>149386</v>
      </c>
      <c r="C295" s="9">
        <f t="shared" si="64"/>
        <v>149416</v>
      </c>
      <c r="D295" s="3">
        <f t="shared" si="65"/>
        <v>31</v>
      </c>
      <c r="E295" s="4">
        <f>'New Lease Yearly'!K305</f>
        <v>0</v>
      </c>
      <c r="F295" s="3">
        <f t="shared" si="66"/>
        <v>0</v>
      </c>
      <c r="G295" s="11">
        <f t="shared" si="67"/>
        <v>0</v>
      </c>
      <c r="H295" s="11">
        <f t="shared" si="67"/>
        <v>0</v>
      </c>
      <c r="I295" s="11">
        <f t="shared" si="67"/>
        <v>0</v>
      </c>
      <c r="J295" s="11">
        <f t="shared" si="67"/>
        <v>0</v>
      </c>
      <c r="K295" s="11">
        <f t="shared" si="67"/>
        <v>0</v>
      </c>
      <c r="L295" s="11">
        <f t="shared" si="67"/>
        <v>0</v>
      </c>
      <c r="M295" s="11">
        <f t="shared" si="67"/>
        <v>0</v>
      </c>
      <c r="N295" s="11">
        <f t="shared" si="67"/>
        <v>0</v>
      </c>
      <c r="O295" s="11">
        <f t="shared" si="68"/>
        <v>0</v>
      </c>
      <c r="P295" s="11">
        <f t="shared" si="68"/>
        <v>0</v>
      </c>
      <c r="Q295" s="11">
        <f t="shared" si="68"/>
        <v>0</v>
      </c>
      <c r="R295" s="11">
        <f t="shared" si="63"/>
        <v>0</v>
      </c>
    </row>
    <row r="296" spans="1:18" x14ac:dyDescent="0.25">
      <c r="A296" s="9">
        <f>IF('New Lease Yearly'!$H$4="Monthly",DATE(YEAR('Yearly Journal entry'!A295),MONTH('Yearly Journal entry'!A295)+1,DAY('Yearly Journal entry'!A295)),IF('New Lease Yearly'!$H$4="Quarterly",DATE(YEAR('Yearly Journal entry'!A295),MONTH('Yearly Journal entry'!A295)+3,DAY('Yearly Journal entry'!A295)),DATE(YEAR('Yearly Journal entry'!A295)+1,MONTH('Yearly Journal entry'!A295),DAY('Yearly Journal entry'!A295))))</f>
        <v>149751</v>
      </c>
      <c r="B296" s="9">
        <f t="shared" si="62"/>
        <v>149751</v>
      </c>
      <c r="C296" s="9">
        <f t="shared" si="64"/>
        <v>149781</v>
      </c>
      <c r="D296" s="3">
        <f t="shared" si="65"/>
        <v>31</v>
      </c>
      <c r="E296" s="4">
        <f>'New Lease Yearly'!K306</f>
        <v>0</v>
      </c>
      <c r="F296" s="3">
        <f t="shared" si="66"/>
        <v>0</v>
      </c>
      <c r="G296" s="11">
        <f t="shared" si="67"/>
        <v>0</v>
      </c>
      <c r="H296" s="11">
        <f t="shared" si="67"/>
        <v>0</v>
      </c>
      <c r="I296" s="11">
        <f t="shared" si="67"/>
        <v>0</v>
      </c>
      <c r="J296" s="11">
        <f t="shared" si="67"/>
        <v>0</v>
      </c>
      <c r="K296" s="11">
        <f t="shared" si="67"/>
        <v>0</v>
      </c>
      <c r="L296" s="11">
        <f t="shared" si="67"/>
        <v>0</v>
      </c>
      <c r="M296" s="11">
        <f t="shared" si="67"/>
        <v>0</v>
      </c>
      <c r="N296" s="11">
        <f t="shared" si="67"/>
        <v>0</v>
      </c>
      <c r="O296" s="11">
        <f t="shared" si="68"/>
        <v>0</v>
      </c>
      <c r="P296" s="11">
        <f t="shared" si="68"/>
        <v>0</v>
      </c>
      <c r="Q296" s="11">
        <f t="shared" si="68"/>
        <v>0</v>
      </c>
      <c r="R296" s="11">
        <f t="shared" si="63"/>
        <v>0</v>
      </c>
    </row>
    <row r="297" spans="1:18" x14ac:dyDescent="0.25">
      <c r="A297" s="9">
        <f>IF('New Lease Yearly'!$H$4="Monthly",DATE(YEAR('Yearly Journal entry'!A296),MONTH('Yearly Journal entry'!A296)+1,DAY('Yearly Journal entry'!A296)),IF('New Lease Yearly'!$H$4="Quarterly",DATE(YEAR('Yearly Journal entry'!A296),MONTH('Yearly Journal entry'!A296)+3,DAY('Yearly Journal entry'!A296)),DATE(YEAR('Yearly Journal entry'!A296)+1,MONTH('Yearly Journal entry'!A296),DAY('Yearly Journal entry'!A296))))</f>
        <v>150116</v>
      </c>
      <c r="B297" s="9">
        <f t="shared" si="62"/>
        <v>150116</v>
      </c>
      <c r="C297" s="9">
        <f t="shared" si="64"/>
        <v>150146</v>
      </c>
      <c r="D297" s="3">
        <f t="shared" si="65"/>
        <v>31</v>
      </c>
      <c r="E297" s="4">
        <f>'New Lease Yearly'!K307</f>
        <v>0</v>
      </c>
      <c r="F297" s="3">
        <f t="shared" si="66"/>
        <v>0</v>
      </c>
      <c r="G297" s="11">
        <f t="shared" si="67"/>
        <v>0</v>
      </c>
      <c r="H297" s="11">
        <f t="shared" si="67"/>
        <v>0</v>
      </c>
      <c r="I297" s="11">
        <f t="shared" si="67"/>
        <v>0</v>
      </c>
      <c r="J297" s="11">
        <f t="shared" si="67"/>
        <v>0</v>
      </c>
      <c r="K297" s="11">
        <f t="shared" si="67"/>
        <v>0</v>
      </c>
      <c r="L297" s="11">
        <f t="shared" si="67"/>
        <v>0</v>
      </c>
      <c r="M297" s="11">
        <f t="shared" si="67"/>
        <v>0</v>
      </c>
      <c r="N297" s="11">
        <f t="shared" si="67"/>
        <v>0</v>
      </c>
      <c r="O297" s="11">
        <f t="shared" si="68"/>
        <v>0</v>
      </c>
      <c r="P297" s="11">
        <f t="shared" si="68"/>
        <v>0</v>
      </c>
      <c r="Q297" s="11">
        <f t="shared" si="68"/>
        <v>0</v>
      </c>
      <c r="R297" s="11">
        <f t="shared" si="63"/>
        <v>0</v>
      </c>
    </row>
    <row r="298" spans="1:18" x14ac:dyDescent="0.25">
      <c r="A298" s="9">
        <f>IF('New Lease Yearly'!$H$4="Monthly",DATE(YEAR('Yearly Journal entry'!A297),MONTH('Yearly Journal entry'!A297)+1,DAY('Yearly Journal entry'!A297)),IF('New Lease Yearly'!$H$4="Quarterly",DATE(YEAR('Yearly Journal entry'!A297),MONTH('Yearly Journal entry'!A297)+3,DAY('Yearly Journal entry'!A297)),DATE(YEAR('Yearly Journal entry'!A297)+1,MONTH('Yearly Journal entry'!A297),DAY('Yearly Journal entry'!A297))))</f>
        <v>150481</v>
      </c>
      <c r="B298" s="9">
        <f t="shared" si="62"/>
        <v>150481</v>
      </c>
      <c r="C298" s="9">
        <f t="shared" si="64"/>
        <v>150511</v>
      </c>
      <c r="D298" s="3">
        <f t="shared" si="65"/>
        <v>31</v>
      </c>
      <c r="E298" s="4">
        <f>'New Lease Yearly'!K308</f>
        <v>0</v>
      </c>
      <c r="F298" s="3">
        <f t="shared" si="66"/>
        <v>0</v>
      </c>
      <c r="G298" s="11">
        <f t="shared" si="67"/>
        <v>0</v>
      </c>
      <c r="H298" s="11">
        <f t="shared" si="67"/>
        <v>0</v>
      </c>
      <c r="I298" s="11">
        <f t="shared" si="67"/>
        <v>0</v>
      </c>
      <c r="J298" s="11">
        <f t="shared" si="67"/>
        <v>0</v>
      </c>
      <c r="K298" s="11">
        <f t="shared" si="67"/>
        <v>0</v>
      </c>
      <c r="L298" s="11">
        <f t="shared" si="67"/>
        <v>0</v>
      </c>
      <c r="M298" s="11">
        <f t="shared" si="67"/>
        <v>0</v>
      </c>
      <c r="N298" s="11">
        <f t="shared" si="67"/>
        <v>0</v>
      </c>
      <c r="O298" s="11">
        <f t="shared" si="68"/>
        <v>0</v>
      </c>
      <c r="P298" s="11">
        <f t="shared" si="68"/>
        <v>0</v>
      </c>
      <c r="Q298" s="11">
        <f t="shared" si="68"/>
        <v>0</v>
      </c>
      <c r="R298" s="11">
        <f t="shared" si="63"/>
        <v>0</v>
      </c>
    </row>
    <row r="299" spans="1:18" x14ac:dyDescent="0.25">
      <c r="A299" s="9">
        <f>IF('New Lease Yearly'!$H$4="Monthly",DATE(YEAR('Yearly Journal entry'!A298),MONTH('Yearly Journal entry'!A298)+1,DAY('Yearly Journal entry'!A298)),IF('New Lease Yearly'!$H$4="Quarterly",DATE(YEAR('Yearly Journal entry'!A298),MONTH('Yearly Journal entry'!A298)+3,DAY('Yearly Journal entry'!A298)),DATE(YEAR('Yearly Journal entry'!A298)+1,MONTH('Yearly Journal entry'!A298),DAY('Yearly Journal entry'!A298))))</f>
        <v>150847</v>
      </c>
      <c r="B299" s="9">
        <f t="shared" si="62"/>
        <v>150847</v>
      </c>
      <c r="C299" s="9">
        <f t="shared" si="64"/>
        <v>150877</v>
      </c>
      <c r="D299" s="3">
        <f t="shared" si="65"/>
        <v>31</v>
      </c>
      <c r="E299" s="4">
        <f>'New Lease Yearly'!K309</f>
        <v>0</v>
      </c>
      <c r="F299" s="3">
        <f t="shared" si="66"/>
        <v>0</v>
      </c>
      <c r="G299" s="11">
        <f t="shared" si="67"/>
        <v>0</v>
      </c>
      <c r="H299" s="11">
        <f t="shared" si="67"/>
        <v>0</v>
      </c>
      <c r="I299" s="11">
        <f t="shared" si="67"/>
        <v>0</v>
      </c>
      <c r="J299" s="11">
        <f t="shared" si="67"/>
        <v>0</v>
      </c>
      <c r="K299" s="11">
        <f t="shared" si="67"/>
        <v>0</v>
      </c>
      <c r="L299" s="11">
        <f t="shared" si="67"/>
        <v>0</v>
      </c>
      <c r="M299" s="11">
        <f t="shared" si="67"/>
        <v>0</v>
      </c>
      <c r="N299" s="11">
        <f t="shared" si="67"/>
        <v>0</v>
      </c>
      <c r="O299" s="11">
        <f t="shared" si="68"/>
        <v>0</v>
      </c>
      <c r="P299" s="11">
        <f t="shared" si="68"/>
        <v>0</v>
      </c>
      <c r="Q299" s="11">
        <f t="shared" si="68"/>
        <v>0</v>
      </c>
      <c r="R299" s="11">
        <f t="shared" si="63"/>
        <v>0</v>
      </c>
    </row>
    <row r="300" spans="1:18" x14ac:dyDescent="0.25">
      <c r="A300" s="9">
        <f>IF('New Lease Yearly'!$H$4="Monthly",DATE(YEAR('Yearly Journal entry'!A299),MONTH('Yearly Journal entry'!A299)+1,DAY('Yearly Journal entry'!A299)),IF('New Lease Yearly'!$H$4="Quarterly",DATE(YEAR('Yearly Journal entry'!A299),MONTH('Yearly Journal entry'!A299)+3,DAY('Yearly Journal entry'!A299)),DATE(YEAR('Yearly Journal entry'!A299)+1,MONTH('Yearly Journal entry'!A299),DAY('Yearly Journal entry'!A299))))</f>
        <v>151212</v>
      </c>
      <c r="B300" s="9">
        <f t="shared" si="62"/>
        <v>151212</v>
      </c>
      <c r="C300" s="9">
        <f t="shared" si="64"/>
        <v>151242</v>
      </c>
      <c r="D300" s="3">
        <f t="shared" si="65"/>
        <v>31</v>
      </c>
      <c r="E300" s="4">
        <f>'New Lease Yearly'!K310</f>
        <v>0</v>
      </c>
      <c r="F300" s="3">
        <f t="shared" si="66"/>
        <v>0</v>
      </c>
      <c r="G300" s="11">
        <f t="shared" si="67"/>
        <v>0</v>
      </c>
      <c r="H300" s="11">
        <f t="shared" si="67"/>
        <v>0</v>
      </c>
      <c r="I300" s="11">
        <f t="shared" si="67"/>
        <v>0</v>
      </c>
      <c r="J300" s="11">
        <f t="shared" si="67"/>
        <v>0</v>
      </c>
      <c r="K300" s="11">
        <f t="shared" si="67"/>
        <v>0</v>
      </c>
      <c r="L300" s="11">
        <f t="shared" si="67"/>
        <v>0</v>
      </c>
      <c r="M300" s="11">
        <f t="shared" si="67"/>
        <v>0</v>
      </c>
      <c r="N300" s="11">
        <f t="shared" si="67"/>
        <v>0</v>
      </c>
      <c r="O300" s="11">
        <f t="shared" si="68"/>
        <v>0</v>
      </c>
      <c r="P300" s="11">
        <f t="shared" si="68"/>
        <v>0</v>
      </c>
      <c r="Q300" s="11">
        <f t="shared" si="68"/>
        <v>0</v>
      </c>
      <c r="R300" s="11">
        <f t="shared" si="63"/>
        <v>0</v>
      </c>
    </row>
    <row r="301" spans="1:18" x14ac:dyDescent="0.25">
      <c r="A301" s="9">
        <f>IF('New Lease Yearly'!$H$4="Monthly",DATE(YEAR('Yearly Journal entry'!A300),MONTH('Yearly Journal entry'!A300)+1,DAY('Yearly Journal entry'!A300)),IF('New Lease Yearly'!$H$4="Quarterly",DATE(YEAR('Yearly Journal entry'!A300),MONTH('Yearly Journal entry'!A300)+3,DAY('Yearly Journal entry'!A300)),DATE(YEAR('Yearly Journal entry'!A300)+1,MONTH('Yearly Journal entry'!A300),DAY('Yearly Journal entry'!A300))))</f>
        <v>151577</v>
      </c>
      <c r="B301" s="9">
        <f t="shared" si="62"/>
        <v>151577</v>
      </c>
      <c r="C301" s="9">
        <f t="shared" si="64"/>
        <v>151607</v>
      </c>
      <c r="D301" s="3">
        <f t="shared" si="65"/>
        <v>31</v>
      </c>
      <c r="E301" s="4">
        <f>'New Lease Yearly'!K311</f>
        <v>0</v>
      </c>
      <c r="F301" s="3">
        <f t="shared" si="66"/>
        <v>0</v>
      </c>
      <c r="G301" s="11">
        <f t="shared" si="67"/>
        <v>0</v>
      </c>
      <c r="H301" s="11">
        <f t="shared" si="67"/>
        <v>0</v>
      </c>
      <c r="I301" s="11">
        <f t="shared" si="67"/>
        <v>0</v>
      </c>
      <c r="J301" s="11">
        <f t="shared" si="67"/>
        <v>0</v>
      </c>
      <c r="K301" s="11">
        <f t="shared" si="67"/>
        <v>0</v>
      </c>
      <c r="L301" s="11">
        <f t="shared" si="67"/>
        <v>0</v>
      </c>
      <c r="M301" s="11">
        <f t="shared" si="67"/>
        <v>0</v>
      </c>
      <c r="N301" s="11">
        <f t="shared" si="67"/>
        <v>0</v>
      </c>
      <c r="O301" s="11">
        <f t="shared" si="68"/>
        <v>0</v>
      </c>
      <c r="P301" s="11">
        <f t="shared" si="68"/>
        <v>0</v>
      </c>
      <c r="Q301" s="11">
        <f t="shared" si="68"/>
        <v>0</v>
      </c>
      <c r="R301" s="11">
        <f t="shared" si="63"/>
        <v>0</v>
      </c>
    </row>
    <row r="302" spans="1:18" x14ac:dyDescent="0.25">
      <c r="A302" s="9">
        <f>IF('New Lease Yearly'!$H$4="Monthly",DATE(YEAR('Yearly Journal entry'!A301),MONTH('Yearly Journal entry'!A301)+1,DAY('Yearly Journal entry'!A301)),IF('New Lease Yearly'!$H$4="Quarterly",DATE(YEAR('Yearly Journal entry'!A301),MONTH('Yearly Journal entry'!A301)+3,DAY('Yearly Journal entry'!A301)),DATE(YEAR('Yearly Journal entry'!A301)+1,MONTH('Yearly Journal entry'!A301),DAY('Yearly Journal entry'!A301))))</f>
        <v>151942</v>
      </c>
      <c r="B302" s="9">
        <f t="shared" si="62"/>
        <v>151942</v>
      </c>
      <c r="C302" s="9">
        <f t="shared" si="64"/>
        <v>151972</v>
      </c>
      <c r="D302" s="3">
        <f t="shared" si="65"/>
        <v>31</v>
      </c>
      <c r="E302" s="4">
        <f>'New Lease Yearly'!K312</f>
        <v>0</v>
      </c>
      <c r="F302" s="3">
        <f t="shared" si="66"/>
        <v>0</v>
      </c>
      <c r="G302" s="11">
        <f t="shared" si="67"/>
        <v>0</v>
      </c>
      <c r="H302" s="11">
        <f t="shared" si="67"/>
        <v>0</v>
      </c>
      <c r="I302" s="11">
        <f t="shared" si="67"/>
        <v>0</v>
      </c>
      <c r="J302" s="11">
        <f t="shared" si="67"/>
        <v>0</v>
      </c>
      <c r="K302" s="11">
        <f t="shared" si="67"/>
        <v>0</v>
      </c>
      <c r="L302" s="11">
        <f t="shared" si="67"/>
        <v>0</v>
      </c>
      <c r="M302" s="11">
        <f t="shared" si="67"/>
        <v>0</v>
      </c>
      <c r="N302" s="11">
        <f t="shared" si="67"/>
        <v>0</v>
      </c>
      <c r="O302" s="11">
        <f t="shared" si="68"/>
        <v>0</v>
      </c>
      <c r="P302" s="11">
        <f t="shared" si="68"/>
        <v>0</v>
      </c>
      <c r="Q302" s="11">
        <f t="shared" si="68"/>
        <v>0</v>
      </c>
      <c r="R302" s="11">
        <f t="shared" si="63"/>
        <v>0</v>
      </c>
    </row>
    <row r="303" spans="1:18" x14ac:dyDescent="0.25">
      <c r="A303" s="9">
        <f>IF('New Lease Yearly'!$H$4="Monthly",DATE(YEAR('Yearly Journal entry'!A302),MONTH('Yearly Journal entry'!A302)+1,DAY('Yearly Journal entry'!A302)),IF('New Lease Yearly'!$H$4="Quarterly",DATE(YEAR('Yearly Journal entry'!A302),MONTH('Yearly Journal entry'!A302)+3,DAY('Yearly Journal entry'!A302)),DATE(YEAR('Yearly Journal entry'!A302)+1,MONTH('Yearly Journal entry'!A302),DAY('Yearly Journal entry'!A302))))</f>
        <v>152308</v>
      </c>
      <c r="B303" s="9">
        <f t="shared" si="62"/>
        <v>152308</v>
      </c>
      <c r="C303" s="9">
        <f t="shared" si="64"/>
        <v>152338</v>
      </c>
      <c r="D303" s="3">
        <f t="shared" si="65"/>
        <v>31</v>
      </c>
      <c r="E303" s="4">
        <f>'New Lease Yearly'!K313</f>
        <v>0</v>
      </c>
      <c r="F303" s="3">
        <f t="shared" si="66"/>
        <v>0</v>
      </c>
      <c r="G303" s="11">
        <f t="shared" si="67"/>
        <v>0</v>
      </c>
      <c r="H303" s="11">
        <f t="shared" si="67"/>
        <v>0</v>
      </c>
      <c r="I303" s="11">
        <f t="shared" si="67"/>
        <v>0</v>
      </c>
      <c r="J303" s="11">
        <f t="shared" si="67"/>
        <v>0</v>
      </c>
      <c r="K303" s="11">
        <f t="shared" si="67"/>
        <v>0</v>
      </c>
      <c r="L303" s="11">
        <f t="shared" si="67"/>
        <v>0</v>
      </c>
      <c r="M303" s="11">
        <f t="shared" si="67"/>
        <v>0</v>
      </c>
      <c r="N303" s="11">
        <f t="shared" si="67"/>
        <v>0</v>
      </c>
      <c r="O303" s="11">
        <f t="shared" si="68"/>
        <v>0</v>
      </c>
      <c r="P303" s="11">
        <f t="shared" si="68"/>
        <v>0</v>
      </c>
      <c r="Q303" s="11">
        <f t="shared" si="68"/>
        <v>0</v>
      </c>
      <c r="R303" s="11">
        <f t="shared" si="63"/>
        <v>0</v>
      </c>
    </row>
    <row r="304" spans="1:18" x14ac:dyDescent="0.25">
      <c r="A304" s="9">
        <f>IF('New Lease Yearly'!$H$4="Monthly",DATE(YEAR('Yearly Journal entry'!A303),MONTH('Yearly Journal entry'!A303)+1,DAY('Yearly Journal entry'!A303)),IF('New Lease Yearly'!$H$4="Quarterly",DATE(YEAR('Yearly Journal entry'!A303),MONTH('Yearly Journal entry'!A303)+3,DAY('Yearly Journal entry'!A303)),DATE(YEAR('Yearly Journal entry'!A303)+1,MONTH('Yearly Journal entry'!A303),DAY('Yearly Journal entry'!A303))))</f>
        <v>152673</v>
      </c>
      <c r="B304" s="9">
        <f t="shared" si="62"/>
        <v>152673</v>
      </c>
      <c r="C304" s="9">
        <f t="shared" si="64"/>
        <v>152703</v>
      </c>
      <c r="D304" s="3">
        <f t="shared" si="65"/>
        <v>31</v>
      </c>
      <c r="E304" s="4">
        <f>'New Lease Yearly'!K314</f>
        <v>0</v>
      </c>
      <c r="F304" s="3">
        <f t="shared" si="66"/>
        <v>0</v>
      </c>
      <c r="G304" s="11">
        <f t="shared" si="67"/>
        <v>0</v>
      </c>
      <c r="H304" s="11">
        <f t="shared" si="67"/>
        <v>0</v>
      </c>
      <c r="I304" s="11">
        <f t="shared" si="67"/>
        <v>0</v>
      </c>
      <c r="J304" s="11">
        <f t="shared" si="67"/>
        <v>0</v>
      </c>
      <c r="K304" s="11">
        <f t="shared" si="67"/>
        <v>0</v>
      </c>
      <c r="L304" s="11">
        <f t="shared" si="67"/>
        <v>0</v>
      </c>
      <c r="M304" s="11">
        <f t="shared" si="67"/>
        <v>0</v>
      </c>
      <c r="N304" s="11">
        <f t="shared" si="67"/>
        <v>0</v>
      </c>
      <c r="O304" s="11">
        <f t="shared" si="68"/>
        <v>0</v>
      </c>
      <c r="P304" s="11">
        <f t="shared" si="68"/>
        <v>0</v>
      </c>
      <c r="Q304" s="11">
        <f t="shared" si="68"/>
        <v>0</v>
      </c>
      <c r="R304" s="11">
        <f t="shared" si="63"/>
        <v>0</v>
      </c>
    </row>
    <row r="305" spans="1:18" x14ac:dyDescent="0.25">
      <c r="A305" s="9">
        <f>IF('New Lease Yearly'!$H$4="Monthly",DATE(YEAR('Yearly Journal entry'!A304),MONTH('Yearly Journal entry'!A304)+1,DAY('Yearly Journal entry'!A304)),IF('New Lease Yearly'!$H$4="Quarterly",DATE(YEAR('Yearly Journal entry'!A304),MONTH('Yearly Journal entry'!A304)+3,DAY('Yearly Journal entry'!A304)),DATE(YEAR('Yearly Journal entry'!A304)+1,MONTH('Yearly Journal entry'!A304),DAY('Yearly Journal entry'!A304))))</f>
        <v>153038</v>
      </c>
      <c r="B305" s="9">
        <f t="shared" si="62"/>
        <v>153038</v>
      </c>
      <c r="C305" s="9">
        <f t="shared" si="64"/>
        <v>153068</v>
      </c>
      <c r="D305" s="3">
        <f t="shared" si="65"/>
        <v>31</v>
      </c>
      <c r="E305" s="4">
        <f>'New Lease Yearly'!K315</f>
        <v>0</v>
      </c>
      <c r="F305" s="3">
        <f t="shared" si="66"/>
        <v>0</v>
      </c>
      <c r="G305" s="11">
        <f t="shared" si="67"/>
        <v>0</v>
      </c>
      <c r="H305" s="11">
        <f t="shared" si="67"/>
        <v>0</v>
      </c>
      <c r="I305" s="11">
        <f t="shared" si="67"/>
        <v>0</v>
      </c>
      <c r="J305" s="11">
        <f t="shared" si="67"/>
        <v>0</v>
      </c>
      <c r="K305" s="11">
        <f t="shared" si="67"/>
        <v>0</v>
      </c>
      <c r="L305" s="11">
        <f t="shared" si="67"/>
        <v>0</v>
      </c>
      <c r="M305" s="11">
        <f t="shared" si="67"/>
        <v>0</v>
      </c>
      <c r="N305" s="11">
        <f t="shared" si="67"/>
        <v>0</v>
      </c>
      <c r="O305" s="11">
        <f t="shared" si="68"/>
        <v>0</v>
      </c>
      <c r="P305" s="11">
        <f t="shared" si="68"/>
        <v>0</v>
      </c>
      <c r="Q305" s="11">
        <f t="shared" si="68"/>
        <v>0</v>
      </c>
      <c r="R305" s="11">
        <f t="shared" si="63"/>
        <v>0</v>
      </c>
    </row>
    <row r="306" spans="1:18" x14ac:dyDescent="0.25">
      <c r="A306" s="9">
        <f>IF('New Lease Yearly'!$H$4="Monthly",DATE(YEAR('Yearly Journal entry'!A305),MONTH('Yearly Journal entry'!A305)+1,DAY('Yearly Journal entry'!A305)),IF('New Lease Yearly'!$H$4="Quarterly",DATE(YEAR('Yearly Journal entry'!A305),MONTH('Yearly Journal entry'!A305)+3,DAY('Yearly Journal entry'!A305)),DATE(YEAR('Yearly Journal entry'!A305)+1,MONTH('Yearly Journal entry'!A305),DAY('Yearly Journal entry'!A305))))</f>
        <v>153403</v>
      </c>
      <c r="B306" s="9">
        <f t="shared" si="62"/>
        <v>153403</v>
      </c>
      <c r="C306" s="9">
        <f t="shared" si="64"/>
        <v>153433</v>
      </c>
      <c r="D306" s="3">
        <f t="shared" si="65"/>
        <v>31</v>
      </c>
      <c r="E306" s="4">
        <f>'New Lease Yearly'!K316</f>
        <v>0</v>
      </c>
      <c r="F306" s="3">
        <f t="shared" si="66"/>
        <v>0</v>
      </c>
      <c r="G306" s="11">
        <f t="shared" si="67"/>
        <v>0</v>
      </c>
      <c r="H306" s="11">
        <f t="shared" ref="H306:Q341" si="69">$E307/($A307-$A306+1)*((((EOMONTH(DATE(YEAR($A306),MONTH($A306)+H$4,DAY($A306)),0)))-DATE(YEAR($A306),MONTH(EOMONTH($A306,-1)+H$4)+H$4,1))+1)</f>
        <v>0</v>
      </c>
      <c r="I306" s="11">
        <f t="shared" si="69"/>
        <v>0</v>
      </c>
      <c r="J306" s="11">
        <f t="shared" si="69"/>
        <v>0</v>
      </c>
      <c r="K306" s="11">
        <f t="shared" si="69"/>
        <v>0</v>
      </c>
      <c r="L306" s="11">
        <f t="shared" si="69"/>
        <v>0</v>
      </c>
      <c r="M306" s="11">
        <f t="shared" si="69"/>
        <v>0</v>
      </c>
      <c r="N306" s="11">
        <f t="shared" si="69"/>
        <v>0</v>
      </c>
      <c r="O306" s="11">
        <f t="shared" si="68"/>
        <v>0</v>
      </c>
      <c r="P306" s="11">
        <f t="shared" si="68"/>
        <v>0</v>
      </c>
      <c r="Q306" s="11">
        <f t="shared" si="68"/>
        <v>0</v>
      </c>
      <c r="R306" s="11">
        <f t="shared" si="63"/>
        <v>0</v>
      </c>
    </row>
    <row r="307" spans="1:18" x14ac:dyDescent="0.25">
      <c r="A307" s="9">
        <f>IF('New Lease Yearly'!$H$4="Monthly",DATE(YEAR('Yearly Journal entry'!A306),MONTH('Yearly Journal entry'!A306)+1,DAY('Yearly Journal entry'!A306)),IF('New Lease Yearly'!$H$4="Quarterly",DATE(YEAR('Yearly Journal entry'!A306),MONTH('Yearly Journal entry'!A306)+3,DAY('Yearly Journal entry'!A306)),DATE(YEAR('Yearly Journal entry'!A306)+1,MONTH('Yearly Journal entry'!A306),DAY('Yearly Journal entry'!A306))))</f>
        <v>153769</v>
      </c>
      <c r="B307" s="9">
        <f t="shared" si="62"/>
        <v>153769</v>
      </c>
      <c r="C307" s="9">
        <f t="shared" si="64"/>
        <v>153799</v>
      </c>
      <c r="D307" s="3">
        <f t="shared" si="65"/>
        <v>31</v>
      </c>
      <c r="E307" s="4">
        <f>'New Lease Yearly'!K317</f>
        <v>0</v>
      </c>
      <c r="F307" s="3">
        <f t="shared" si="66"/>
        <v>0</v>
      </c>
      <c r="G307" s="11">
        <f t="shared" ref="G307:Q361" si="70">$E308/($A308-$A307+1)*((((EOMONTH(DATE(YEAR($A307),MONTH($A307)+G$4,DAY($A307)),0)))-DATE(YEAR($A307),MONTH(EOMONTH($A307,-1)+G$4)+G$4,1))+1)</f>
        <v>0</v>
      </c>
      <c r="H307" s="11">
        <f t="shared" si="69"/>
        <v>0</v>
      </c>
      <c r="I307" s="11">
        <f t="shared" si="69"/>
        <v>0</v>
      </c>
      <c r="J307" s="11">
        <f t="shared" si="69"/>
        <v>0</v>
      </c>
      <c r="K307" s="11">
        <f t="shared" si="69"/>
        <v>0</v>
      </c>
      <c r="L307" s="11">
        <f t="shared" si="69"/>
        <v>0</v>
      </c>
      <c r="M307" s="11">
        <f t="shared" si="69"/>
        <v>0</v>
      </c>
      <c r="N307" s="11">
        <f t="shared" si="69"/>
        <v>0</v>
      </c>
      <c r="O307" s="11">
        <f t="shared" si="68"/>
        <v>0</v>
      </c>
      <c r="P307" s="11">
        <f t="shared" si="68"/>
        <v>0</v>
      </c>
      <c r="Q307" s="11">
        <f t="shared" si="68"/>
        <v>0</v>
      </c>
      <c r="R307" s="11">
        <f t="shared" si="63"/>
        <v>0</v>
      </c>
    </row>
    <row r="308" spans="1:18" x14ac:dyDescent="0.25">
      <c r="A308" s="9">
        <f>IF('New Lease Yearly'!$H$4="Monthly",DATE(YEAR('Yearly Journal entry'!A307),MONTH('Yearly Journal entry'!A307)+1,DAY('Yearly Journal entry'!A307)),IF('New Lease Yearly'!$H$4="Quarterly",DATE(YEAR('Yearly Journal entry'!A307),MONTH('Yearly Journal entry'!A307)+3,DAY('Yearly Journal entry'!A307)),DATE(YEAR('Yearly Journal entry'!A307)+1,MONTH('Yearly Journal entry'!A307),DAY('Yearly Journal entry'!A307))))</f>
        <v>154134</v>
      </c>
      <c r="B308" s="9">
        <f t="shared" si="62"/>
        <v>154134</v>
      </c>
      <c r="C308" s="9">
        <f t="shared" si="64"/>
        <v>154164</v>
      </c>
      <c r="D308" s="3">
        <f t="shared" si="65"/>
        <v>31</v>
      </c>
      <c r="E308" s="4">
        <f>'New Lease Yearly'!K318</f>
        <v>0</v>
      </c>
      <c r="F308" s="3">
        <f t="shared" si="66"/>
        <v>0</v>
      </c>
      <c r="G308" s="11">
        <f t="shared" si="70"/>
        <v>0</v>
      </c>
      <c r="H308" s="11">
        <f t="shared" si="69"/>
        <v>0</v>
      </c>
      <c r="I308" s="11">
        <f t="shared" si="69"/>
        <v>0</v>
      </c>
      <c r="J308" s="11">
        <f t="shared" si="69"/>
        <v>0</v>
      </c>
      <c r="K308" s="11">
        <f t="shared" si="69"/>
        <v>0</v>
      </c>
      <c r="L308" s="11">
        <f t="shared" si="69"/>
        <v>0</v>
      </c>
      <c r="M308" s="11">
        <f t="shared" si="69"/>
        <v>0</v>
      </c>
      <c r="N308" s="11">
        <f t="shared" si="69"/>
        <v>0</v>
      </c>
      <c r="O308" s="11">
        <f t="shared" si="68"/>
        <v>0</v>
      </c>
      <c r="P308" s="11">
        <f t="shared" si="68"/>
        <v>0</v>
      </c>
      <c r="Q308" s="11">
        <f t="shared" si="68"/>
        <v>0</v>
      </c>
      <c r="R308" s="11">
        <f t="shared" si="63"/>
        <v>0</v>
      </c>
    </row>
    <row r="309" spans="1:18" x14ac:dyDescent="0.25">
      <c r="A309" s="9">
        <f>IF('New Lease Yearly'!$H$4="Monthly",DATE(YEAR('Yearly Journal entry'!A308),MONTH('Yearly Journal entry'!A308)+1,DAY('Yearly Journal entry'!A308)),IF('New Lease Yearly'!$H$4="Quarterly",DATE(YEAR('Yearly Journal entry'!A308),MONTH('Yearly Journal entry'!A308)+3,DAY('Yearly Journal entry'!A308)),DATE(YEAR('Yearly Journal entry'!A308)+1,MONTH('Yearly Journal entry'!A308),DAY('Yearly Journal entry'!A308))))</f>
        <v>154499</v>
      </c>
      <c r="B309" s="9">
        <f t="shared" si="62"/>
        <v>154499</v>
      </c>
      <c r="C309" s="9">
        <f t="shared" si="64"/>
        <v>154529</v>
      </c>
      <c r="D309" s="3">
        <f t="shared" si="65"/>
        <v>31</v>
      </c>
      <c r="E309" s="4">
        <f>'New Lease Yearly'!K319</f>
        <v>0</v>
      </c>
      <c r="F309" s="3">
        <f t="shared" si="66"/>
        <v>0</v>
      </c>
      <c r="G309" s="11">
        <f t="shared" si="70"/>
        <v>0</v>
      </c>
      <c r="H309" s="11">
        <f t="shared" si="69"/>
        <v>0</v>
      </c>
      <c r="I309" s="11">
        <f t="shared" si="69"/>
        <v>0</v>
      </c>
      <c r="J309" s="11">
        <f t="shared" si="69"/>
        <v>0</v>
      </c>
      <c r="K309" s="11">
        <f t="shared" si="69"/>
        <v>0</v>
      </c>
      <c r="L309" s="11">
        <f t="shared" si="69"/>
        <v>0</v>
      </c>
      <c r="M309" s="11">
        <f t="shared" si="69"/>
        <v>0</v>
      </c>
      <c r="N309" s="11">
        <f t="shared" si="69"/>
        <v>0</v>
      </c>
      <c r="O309" s="11">
        <f t="shared" si="68"/>
        <v>0</v>
      </c>
      <c r="P309" s="11">
        <f t="shared" si="68"/>
        <v>0</v>
      </c>
      <c r="Q309" s="11">
        <f t="shared" si="68"/>
        <v>0</v>
      </c>
      <c r="R309" s="11">
        <f t="shared" si="63"/>
        <v>0</v>
      </c>
    </row>
    <row r="310" spans="1:18" x14ac:dyDescent="0.25">
      <c r="A310" s="9">
        <f>IF('New Lease Yearly'!$H$4="Monthly",DATE(YEAR('Yearly Journal entry'!A309),MONTH('Yearly Journal entry'!A309)+1,DAY('Yearly Journal entry'!A309)),IF('New Lease Yearly'!$H$4="Quarterly",DATE(YEAR('Yearly Journal entry'!A309),MONTH('Yearly Journal entry'!A309)+3,DAY('Yearly Journal entry'!A309)),DATE(YEAR('Yearly Journal entry'!A309)+1,MONTH('Yearly Journal entry'!A309),DAY('Yearly Journal entry'!A309))))</f>
        <v>154864</v>
      </c>
      <c r="B310" s="9">
        <f t="shared" si="62"/>
        <v>154864</v>
      </c>
      <c r="C310" s="9">
        <f t="shared" si="64"/>
        <v>154894</v>
      </c>
      <c r="D310" s="3">
        <f t="shared" si="65"/>
        <v>31</v>
      </c>
      <c r="E310" s="4">
        <f>'New Lease Yearly'!K320</f>
        <v>0</v>
      </c>
      <c r="F310" s="3">
        <f t="shared" si="66"/>
        <v>0</v>
      </c>
      <c r="G310" s="11">
        <f t="shared" si="70"/>
        <v>0</v>
      </c>
      <c r="H310" s="11">
        <f t="shared" si="69"/>
        <v>0</v>
      </c>
      <c r="I310" s="11">
        <f t="shared" si="69"/>
        <v>0</v>
      </c>
      <c r="J310" s="11">
        <f t="shared" si="69"/>
        <v>0</v>
      </c>
      <c r="K310" s="11">
        <f t="shared" si="69"/>
        <v>0</v>
      </c>
      <c r="L310" s="11">
        <f t="shared" si="69"/>
        <v>0</v>
      </c>
      <c r="M310" s="11">
        <f t="shared" si="69"/>
        <v>0</v>
      </c>
      <c r="N310" s="11">
        <f t="shared" si="69"/>
        <v>0</v>
      </c>
      <c r="O310" s="11">
        <f t="shared" si="68"/>
        <v>0</v>
      </c>
      <c r="P310" s="11">
        <f t="shared" si="68"/>
        <v>0</v>
      </c>
      <c r="Q310" s="11">
        <f t="shared" si="68"/>
        <v>0</v>
      </c>
      <c r="R310" s="11">
        <f t="shared" si="63"/>
        <v>0</v>
      </c>
    </row>
    <row r="311" spans="1:18" x14ac:dyDescent="0.25">
      <c r="A311" s="9">
        <f>IF('New Lease Yearly'!$H$4="Monthly",DATE(YEAR('Yearly Journal entry'!A310),MONTH('Yearly Journal entry'!A310)+1,DAY('Yearly Journal entry'!A310)),IF('New Lease Yearly'!$H$4="Quarterly",DATE(YEAR('Yearly Journal entry'!A310),MONTH('Yearly Journal entry'!A310)+3,DAY('Yearly Journal entry'!A310)),DATE(YEAR('Yearly Journal entry'!A310)+1,MONTH('Yearly Journal entry'!A310),DAY('Yearly Journal entry'!A310))))</f>
        <v>155230</v>
      </c>
      <c r="B311" s="9">
        <f t="shared" si="62"/>
        <v>155230</v>
      </c>
      <c r="C311" s="9">
        <f t="shared" si="64"/>
        <v>155260</v>
      </c>
      <c r="D311" s="3">
        <f t="shared" si="65"/>
        <v>31</v>
      </c>
      <c r="E311" s="4">
        <f>'New Lease Yearly'!K321</f>
        <v>0</v>
      </c>
      <c r="F311" s="3">
        <f t="shared" si="66"/>
        <v>0</v>
      </c>
      <c r="G311" s="11">
        <f t="shared" si="70"/>
        <v>0</v>
      </c>
      <c r="H311" s="11">
        <f t="shared" si="69"/>
        <v>0</v>
      </c>
      <c r="I311" s="11">
        <f t="shared" si="69"/>
        <v>0</v>
      </c>
      <c r="J311" s="11">
        <f t="shared" si="69"/>
        <v>0</v>
      </c>
      <c r="K311" s="11">
        <f t="shared" si="69"/>
        <v>0</v>
      </c>
      <c r="L311" s="11">
        <f t="shared" si="69"/>
        <v>0</v>
      </c>
      <c r="M311" s="11">
        <f t="shared" si="69"/>
        <v>0</v>
      </c>
      <c r="N311" s="11">
        <f t="shared" si="69"/>
        <v>0</v>
      </c>
      <c r="O311" s="11">
        <f t="shared" si="68"/>
        <v>0</v>
      </c>
      <c r="P311" s="11">
        <f t="shared" si="68"/>
        <v>0</v>
      </c>
      <c r="Q311" s="11">
        <f t="shared" si="68"/>
        <v>0</v>
      </c>
      <c r="R311" s="11">
        <f t="shared" si="63"/>
        <v>0</v>
      </c>
    </row>
    <row r="312" spans="1:18" x14ac:dyDescent="0.25">
      <c r="A312" s="9">
        <f>IF('New Lease Yearly'!$H$4="Monthly",DATE(YEAR('Yearly Journal entry'!A311),MONTH('Yearly Journal entry'!A311)+1,DAY('Yearly Journal entry'!A311)),IF('New Lease Yearly'!$H$4="Quarterly",DATE(YEAR('Yearly Journal entry'!A311),MONTH('Yearly Journal entry'!A311)+3,DAY('Yearly Journal entry'!A311)),DATE(YEAR('Yearly Journal entry'!A311)+1,MONTH('Yearly Journal entry'!A311),DAY('Yearly Journal entry'!A311))))</f>
        <v>155595</v>
      </c>
      <c r="B312" s="9">
        <f t="shared" si="62"/>
        <v>155595</v>
      </c>
      <c r="C312" s="9">
        <f t="shared" si="64"/>
        <v>155625</v>
      </c>
      <c r="D312" s="3">
        <f t="shared" si="65"/>
        <v>31</v>
      </c>
      <c r="E312" s="4">
        <f>'New Lease Yearly'!K322</f>
        <v>0</v>
      </c>
      <c r="F312" s="3">
        <f t="shared" si="66"/>
        <v>0</v>
      </c>
      <c r="G312" s="11">
        <f t="shared" si="70"/>
        <v>0</v>
      </c>
      <c r="H312" s="11">
        <f t="shared" si="69"/>
        <v>0</v>
      </c>
      <c r="I312" s="11">
        <f t="shared" si="69"/>
        <v>0</v>
      </c>
      <c r="J312" s="11">
        <f t="shared" si="69"/>
        <v>0</v>
      </c>
      <c r="K312" s="11">
        <f t="shared" si="69"/>
        <v>0</v>
      </c>
      <c r="L312" s="11">
        <f t="shared" si="69"/>
        <v>0</v>
      </c>
      <c r="M312" s="11">
        <f t="shared" si="69"/>
        <v>0</v>
      </c>
      <c r="N312" s="11">
        <f t="shared" si="69"/>
        <v>0</v>
      </c>
      <c r="O312" s="11">
        <f t="shared" si="68"/>
        <v>0</v>
      </c>
      <c r="P312" s="11">
        <f t="shared" si="68"/>
        <v>0</v>
      </c>
      <c r="Q312" s="11">
        <f t="shared" si="68"/>
        <v>0</v>
      </c>
      <c r="R312" s="11">
        <f t="shared" si="63"/>
        <v>0</v>
      </c>
    </row>
    <row r="313" spans="1:18" x14ac:dyDescent="0.25">
      <c r="A313" s="9">
        <f>IF('New Lease Yearly'!$H$4="Monthly",DATE(YEAR('Yearly Journal entry'!A312),MONTH('Yearly Journal entry'!A312)+1,DAY('Yearly Journal entry'!A312)),IF('New Lease Yearly'!$H$4="Quarterly",DATE(YEAR('Yearly Journal entry'!A312),MONTH('Yearly Journal entry'!A312)+3,DAY('Yearly Journal entry'!A312)),DATE(YEAR('Yearly Journal entry'!A312)+1,MONTH('Yearly Journal entry'!A312),DAY('Yearly Journal entry'!A312))))</f>
        <v>155960</v>
      </c>
      <c r="B313" s="9">
        <f t="shared" si="62"/>
        <v>155960</v>
      </c>
      <c r="C313" s="9">
        <f t="shared" si="64"/>
        <v>155990</v>
      </c>
      <c r="D313" s="3">
        <f t="shared" si="65"/>
        <v>31</v>
      </c>
      <c r="E313" s="4">
        <f>'New Lease Yearly'!K323</f>
        <v>0</v>
      </c>
      <c r="F313" s="3">
        <f t="shared" si="66"/>
        <v>0</v>
      </c>
      <c r="G313" s="11">
        <f t="shared" si="70"/>
        <v>0</v>
      </c>
      <c r="H313" s="11">
        <f t="shared" si="69"/>
        <v>0</v>
      </c>
      <c r="I313" s="11">
        <f t="shared" si="69"/>
        <v>0</v>
      </c>
      <c r="J313" s="11">
        <f t="shared" si="69"/>
        <v>0</v>
      </c>
      <c r="K313" s="11">
        <f t="shared" si="69"/>
        <v>0</v>
      </c>
      <c r="L313" s="11">
        <f t="shared" si="69"/>
        <v>0</v>
      </c>
      <c r="M313" s="11">
        <f t="shared" si="69"/>
        <v>0</v>
      </c>
      <c r="N313" s="11">
        <f t="shared" si="69"/>
        <v>0</v>
      </c>
      <c r="O313" s="11">
        <f t="shared" si="68"/>
        <v>0</v>
      </c>
      <c r="P313" s="11">
        <f t="shared" si="68"/>
        <v>0</v>
      </c>
      <c r="Q313" s="11">
        <f t="shared" si="68"/>
        <v>0</v>
      </c>
      <c r="R313" s="11">
        <f t="shared" si="63"/>
        <v>0</v>
      </c>
    </row>
    <row r="314" spans="1:18" x14ac:dyDescent="0.25">
      <c r="A314" s="9">
        <f>IF('New Lease Yearly'!$H$4="Monthly",DATE(YEAR('Yearly Journal entry'!A313),MONTH('Yearly Journal entry'!A313)+1,DAY('Yearly Journal entry'!A313)),IF('New Lease Yearly'!$H$4="Quarterly",DATE(YEAR('Yearly Journal entry'!A313),MONTH('Yearly Journal entry'!A313)+3,DAY('Yearly Journal entry'!A313)),DATE(YEAR('Yearly Journal entry'!A313)+1,MONTH('Yearly Journal entry'!A313),DAY('Yearly Journal entry'!A313))))</f>
        <v>156325</v>
      </c>
      <c r="B314" s="9">
        <f t="shared" si="62"/>
        <v>156325</v>
      </c>
      <c r="C314" s="9">
        <f t="shared" si="64"/>
        <v>156355</v>
      </c>
      <c r="D314" s="3">
        <f t="shared" si="65"/>
        <v>31</v>
      </c>
      <c r="E314" s="4">
        <f>'New Lease Yearly'!K324</f>
        <v>0</v>
      </c>
      <c r="F314" s="3">
        <f t="shared" si="66"/>
        <v>0</v>
      </c>
      <c r="G314" s="11">
        <f t="shared" si="70"/>
        <v>0</v>
      </c>
      <c r="H314" s="11">
        <f t="shared" si="69"/>
        <v>0</v>
      </c>
      <c r="I314" s="11">
        <f t="shared" si="69"/>
        <v>0</v>
      </c>
      <c r="J314" s="11">
        <f t="shared" si="69"/>
        <v>0</v>
      </c>
      <c r="K314" s="11">
        <f t="shared" si="69"/>
        <v>0</v>
      </c>
      <c r="L314" s="11">
        <f t="shared" si="69"/>
        <v>0</v>
      </c>
      <c r="M314" s="11">
        <f t="shared" si="69"/>
        <v>0</v>
      </c>
      <c r="N314" s="11">
        <f t="shared" si="69"/>
        <v>0</v>
      </c>
      <c r="O314" s="11">
        <f t="shared" si="68"/>
        <v>0</v>
      </c>
      <c r="P314" s="11">
        <f t="shared" si="68"/>
        <v>0</v>
      </c>
      <c r="Q314" s="11">
        <f t="shared" si="68"/>
        <v>0</v>
      </c>
      <c r="R314" s="11">
        <f t="shared" si="63"/>
        <v>0</v>
      </c>
    </row>
    <row r="315" spans="1:18" x14ac:dyDescent="0.25">
      <c r="A315" s="9">
        <f>IF('New Lease Yearly'!$H$4="Monthly",DATE(YEAR('Yearly Journal entry'!A314),MONTH('Yearly Journal entry'!A314)+1,DAY('Yearly Journal entry'!A314)),IF('New Lease Yearly'!$H$4="Quarterly",DATE(YEAR('Yearly Journal entry'!A314),MONTH('Yearly Journal entry'!A314)+3,DAY('Yearly Journal entry'!A314)),DATE(YEAR('Yearly Journal entry'!A314)+1,MONTH('Yearly Journal entry'!A314),DAY('Yearly Journal entry'!A314))))</f>
        <v>156691</v>
      </c>
      <c r="B315" s="9">
        <f t="shared" si="62"/>
        <v>156691</v>
      </c>
      <c r="C315" s="9">
        <f t="shared" si="64"/>
        <v>156721</v>
      </c>
      <c r="D315" s="3">
        <f t="shared" si="65"/>
        <v>31</v>
      </c>
      <c r="E315" s="4">
        <f>'New Lease Yearly'!K325</f>
        <v>0</v>
      </c>
      <c r="F315" s="3">
        <f t="shared" si="66"/>
        <v>0</v>
      </c>
      <c r="G315" s="11">
        <f t="shared" si="70"/>
        <v>0</v>
      </c>
      <c r="H315" s="11">
        <f t="shared" si="69"/>
        <v>0</v>
      </c>
      <c r="I315" s="11">
        <f t="shared" si="69"/>
        <v>0</v>
      </c>
      <c r="J315" s="11">
        <f t="shared" si="69"/>
        <v>0</v>
      </c>
      <c r="K315" s="11">
        <f t="shared" si="69"/>
        <v>0</v>
      </c>
      <c r="L315" s="11">
        <f t="shared" si="69"/>
        <v>0</v>
      </c>
      <c r="M315" s="11">
        <f t="shared" si="69"/>
        <v>0</v>
      </c>
      <c r="N315" s="11">
        <f t="shared" si="69"/>
        <v>0</v>
      </c>
      <c r="O315" s="11">
        <f t="shared" si="68"/>
        <v>0</v>
      </c>
      <c r="P315" s="11">
        <f t="shared" si="68"/>
        <v>0</v>
      </c>
      <c r="Q315" s="11">
        <f t="shared" si="68"/>
        <v>0</v>
      </c>
      <c r="R315" s="11">
        <f t="shared" si="63"/>
        <v>0</v>
      </c>
    </row>
    <row r="316" spans="1:18" x14ac:dyDescent="0.25">
      <c r="A316" s="9">
        <f>IF('New Lease Yearly'!$H$4="Monthly",DATE(YEAR('Yearly Journal entry'!A315),MONTH('Yearly Journal entry'!A315)+1,DAY('Yearly Journal entry'!A315)),IF('New Lease Yearly'!$H$4="Quarterly",DATE(YEAR('Yearly Journal entry'!A315),MONTH('Yearly Journal entry'!A315)+3,DAY('Yearly Journal entry'!A315)),DATE(YEAR('Yearly Journal entry'!A315)+1,MONTH('Yearly Journal entry'!A315),DAY('Yearly Journal entry'!A315))))</f>
        <v>157056</v>
      </c>
      <c r="B316" s="9">
        <f t="shared" si="62"/>
        <v>157056</v>
      </c>
      <c r="C316" s="9">
        <f t="shared" si="64"/>
        <v>157086</v>
      </c>
      <c r="D316" s="3">
        <f t="shared" si="65"/>
        <v>31</v>
      </c>
      <c r="E316" s="4">
        <f>'New Lease Yearly'!K326</f>
        <v>0</v>
      </c>
      <c r="F316" s="3">
        <f t="shared" si="66"/>
        <v>0</v>
      </c>
      <c r="G316" s="11">
        <f t="shared" si="70"/>
        <v>0</v>
      </c>
      <c r="H316" s="11">
        <f t="shared" si="69"/>
        <v>0</v>
      </c>
      <c r="I316" s="11">
        <f t="shared" si="69"/>
        <v>0</v>
      </c>
      <c r="J316" s="11">
        <f t="shared" si="69"/>
        <v>0</v>
      </c>
      <c r="K316" s="11">
        <f t="shared" si="69"/>
        <v>0</v>
      </c>
      <c r="L316" s="11">
        <f t="shared" si="69"/>
        <v>0</v>
      </c>
      <c r="M316" s="11">
        <f t="shared" si="69"/>
        <v>0</v>
      </c>
      <c r="N316" s="11">
        <f t="shared" si="69"/>
        <v>0</v>
      </c>
      <c r="O316" s="11">
        <f t="shared" si="68"/>
        <v>0</v>
      </c>
      <c r="P316" s="11">
        <f t="shared" si="68"/>
        <v>0</v>
      </c>
      <c r="Q316" s="11">
        <f t="shared" si="68"/>
        <v>0</v>
      </c>
      <c r="R316" s="11">
        <f t="shared" si="63"/>
        <v>0</v>
      </c>
    </row>
    <row r="317" spans="1:18" x14ac:dyDescent="0.25">
      <c r="A317" s="9">
        <f>IF('New Lease Yearly'!$H$4="Monthly",DATE(YEAR('Yearly Journal entry'!A316),MONTH('Yearly Journal entry'!A316)+1,DAY('Yearly Journal entry'!A316)),IF('New Lease Yearly'!$H$4="Quarterly",DATE(YEAR('Yearly Journal entry'!A316),MONTH('Yearly Journal entry'!A316)+3,DAY('Yearly Journal entry'!A316)),DATE(YEAR('Yearly Journal entry'!A316)+1,MONTH('Yearly Journal entry'!A316),DAY('Yearly Journal entry'!A316))))</f>
        <v>157421</v>
      </c>
      <c r="B317" s="9">
        <f t="shared" si="62"/>
        <v>157421</v>
      </c>
      <c r="C317" s="9">
        <f t="shared" si="64"/>
        <v>157451</v>
      </c>
      <c r="D317" s="3">
        <f t="shared" si="65"/>
        <v>31</v>
      </c>
      <c r="E317" s="4">
        <f>'New Lease Yearly'!K327</f>
        <v>0</v>
      </c>
      <c r="F317" s="3">
        <f t="shared" si="66"/>
        <v>0</v>
      </c>
      <c r="G317" s="11">
        <f t="shared" si="70"/>
        <v>0</v>
      </c>
      <c r="H317" s="11">
        <f t="shared" si="69"/>
        <v>0</v>
      </c>
      <c r="I317" s="11">
        <f t="shared" si="69"/>
        <v>0</v>
      </c>
      <c r="J317" s="11">
        <f t="shared" si="69"/>
        <v>0</v>
      </c>
      <c r="K317" s="11">
        <f t="shared" si="69"/>
        <v>0</v>
      </c>
      <c r="L317" s="11">
        <f t="shared" si="69"/>
        <v>0</v>
      </c>
      <c r="M317" s="11">
        <f t="shared" si="69"/>
        <v>0</v>
      </c>
      <c r="N317" s="11">
        <f t="shared" si="69"/>
        <v>0</v>
      </c>
      <c r="O317" s="11">
        <f t="shared" si="68"/>
        <v>0</v>
      </c>
      <c r="P317" s="11">
        <f t="shared" si="68"/>
        <v>0</v>
      </c>
      <c r="Q317" s="11">
        <f t="shared" si="68"/>
        <v>0</v>
      </c>
      <c r="R317" s="11">
        <f t="shared" si="63"/>
        <v>0</v>
      </c>
    </row>
    <row r="318" spans="1:18" x14ac:dyDescent="0.25">
      <c r="A318" s="9">
        <f>IF('New Lease Yearly'!$H$4="Monthly",DATE(YEAR('Yearly Journal entry'!A317),MONTH('Yearly Journal entry'!A317)+1,DAY('Yearly Journal entry'!A317)),IF('New Lease Yearly'!$H$4="Quarterly",DATE(YEAR('Yearly Journal entry'!A317),MONTH('Yearly Journal entry'!A317)+3,DAY('Yearly Journal entry'!A317)),DATE(YEAR('Yearly Journal entry'!A317)+1,MONTH('Yearly Journal entry'!A317),DAY('Yearly Journal entry'!A317))))</f>
        <v>157786</v>
      </c>
      <c r="B318" s="9">
        <f t="shared" si="62"/>
        <v>157786</v>
      </c>
      <c r="C318" s="9">
        <f t="shared" si="64"/>
        <v>157816</v>
      </c>
      <c r="D318" s="3">
        <f t="shared" si="65"/>
        <v>31</v>
      </c>
      <c r="E318" s="4">
        <f>'New Lease Yearly'!K328</f>
        <v>0</v>
      </c>
      <c r="F318" s="3">
        <f t="shared" si="66"/>
        <v>0</v>
      </c>
      <c r="G318" s="11">
        <f t="shared" si="70"/>
        <v>0</v>
      </c>
      <c r="H318" s="11">
        <f t="shared" si="69"/>
        <v>0</v>
      </c>
      <c r="I318" s="11">
        <f t="shared" si="69"/>
        <v>0</v>
      </c>
      <c r="J318" s="11">
        <f t="shared" si="69"/>
        <v>0</v>
      </c>
      <c r="K318" s="11">
        <f t="shared" si="69"/>
        <v>0</v>
      </c>
      <c r="L318" s="11">
        <f t="shared" si="69"/>
        <v>0</v>
      </c>
      <c r="M318" s="11">
        <f t="shared" si="69"/>
        <v>0</v>
      </c>
      <c r="N318" s="11">
        <f t="shared" si="69"/>
        <v>0</v>
      </c>
      <c r="O318" s="11">
        <f t="shared" si="68"/>
        <v>0</v>
      </c>
      <c r="P318" s="11">
        <f t="shared" si="68"/>
        <v>0</v>
      </c>
      <c r="Q318" s="11">
        <f t="shared" si="68"/>
        <v>0</v>
      </c>
      <c r="R318" s="11">
        <f t="shared" si="63"/>
        <v>0</v>
      </c>
    </row>
    <row r="319" spans="1:18" x14ac:dyDescent="0.25">
      <c r="A319" s="9">
        <f>IF('New Lease Yearly'!$H$4="Monthly",DATE(YEAR('Yearly Journal entry'!A318),MONTH('Yearly Journal entry'!A318)+1,DAY('Yearly Journal entry'!A318)),IF('New Lease Yearly'!$H$4="Quarterly",DATE(YEAR('Yearly Journal entry'!A318),MONTH('Yearly Journal entry'!A318)+3,DAY('Yearly Journal entry'!A318)),DATE(YEAR('Yearly Journal entry'!A318)+1,MONTH('Yearly Journal entry'!A318),DAY('Yearly Journal entry'!A318))))</f>
        <v>158152</v>
      </c>
      <c r="B319" s="9">
        <f t="shared" si="62"/>
        <v>158152</v>
      </c>
      <c r="C319" s="9">
        <f t="shared" si="64"/>
        <v>158182</v>
      </c>
      <c r="D319" s="3">
        <f t="shared" si="65"/>
        <v>31</v>
      </c>
      <c r="E319" s="4">
        <f>'New Lease Yearly'!K329</f>
        <v>0</v>
      </c>
      <c r="F319" s="3">
        <f t="shared" si="66"/>
        <v>0</v>
      </c>
      <c r="G319" s="11">
        <f t="shared" si="70"/>
        <v>0</v>
      </c>
      <c r="H319" s="11">
        <f t="shared" si="69"/>
        <v>0</v>
      </c>
      <c r="I319" s="11">
        <f t="shared" si="69"/>
        <v>0</v>
      </c>
      <c r="J319" s="11">
        <f t="shared" si="69"/>
        <v>0</v>
      </c>
      <c r="K319" s="11">
        <f t="shared" si="69"/>
        <v>0</v>
      </c>
      <c r="L319" s="11">
        <f t="shared" si="69"/>
        <v>0</v>
      </c>
      <c r="M319" s="11">
        <f t="shared" si="69"/>
        <v>0</v>
      </c>
      <c r="N319" s="11">
        <f t="shared" si="69"/>
        <v>0</v>
      </c>
      <c r="O319" s="11">
        <f t="shared" si="68"/>
        <v>0</v>
      </c>
      <c r="P319" s="11">
        <f t="shared" si="68"/>
        <v>0</v>
      </c>
      <c r="Q319" s="11">
        <f t="shared" si="68"/>
        <v>0</v>
      </c>
      <c r="R319" s="11">
        <f t="shared" si="63"/>
        <v>0</v>
      </c>
    </row>
    <row r="320" spans="1:18" x14ac:dyDescent="0.25">
      <c r="A320" s="9">
        <f>IF('New Lease Yearly'!$H$4="Monthly",DATE(YEAR('Yearly Journal entry'!A319),MONTH('Yearly Journal entry'!A319)+1,DAY('Yearly Journal entry'!A319)),IF('New Lease Yearly'!$H$4="Quarterly",DATE(YEAR('Yearly Journal entry'!A319),MONTH('Yearly Journal entry'!A319)+3,DAY('Yearly Journal entry'!A319)),DATE(YEAR('Yearly Journal entry'!A319)+1,MONTH('Yearly Journal entry'!A319),DAY('Yearly Journal entry'!A319))))</f>
        <v>158517</v>
      </c>
      <c r="B320" s="9">
        <f t="shared" si="62"/>
        <v>158517</v>
      </c>
      <c r="C320" s="9">
        <f t="shared" si="64"/>
        <v>158547</v>
      </c>
      <c r="D320" s="3">
        <f t="shared" si="65"/>
        <v>31</v>
      </c>
      <c r="E320" s="4">
        <f>'New Lease Yearly'!K330</f>
        <v>0</v>
      </c>
      <c r="F320" s="3">
        <f t="shared" si="66"/>
        <v>0</v>
      </c>
      <c r="G320" s="11">
        <f t="shared" si="70"/>
        <v>0</v>
      </c>
      <c r="H320" s="11">
        <f t="shared" si="69"/>
        <v>0</v>
      </c>
      <c r="I320" s="11">
        <f t="shared" si="69"/>
        <v>0</v>
      </c>
      <c r="J320" s="11">
        <f t="shared" si="69"/>
        <v>0</v>
      </c>
      <c r="K320" s="11">
        <f t="shared" si="69"/>
        <v>0</v>
      </c>
      <c r="L320" s="11">
        <f t="shared" si="69"/>
        <v>0</v>
      </c>
      <c r="M320" s="11">
        <f t="shared" si="69"/>
        <v>0</v>
      </c>
      <c r="N320" s="11">
        <f t="shared" si="69"/>
        <v>0</v>
      </c>
      <c r="O320" s="11">
        <f t="shared" si="68"/>
        <v>0</v>
      </c>
      <c r="P320" s="11">
        <f t="shared" si="68"/>
        <v>0</v>
      </c>
      <c r="Q320" s="11">
        <f t="shared" si="68"/>
        <v>0</v>
      </c>
      <c r="R320" s="11">
        <f t="shared" si="63"/>
        <v>0</v>
      </c>
    </row>
    <row r="321" spans="1:18" x14ac:dyDescent="0.25">
      <c r="A321" s="9">
        <f>IF('New Lease Yearly'!$H$4="Monthly",DATE(YEAR('Yearly Journal entry'!A320),MONTH('Yearly Journal entry'!A320)+1,DAY('Yearly Journal entry'!A320)),IF('New Lease Yearly'!$H$4="Quarterly",DATE(YEAR('Yearly Journal entry'!A320),MONTH('Yearly Journal entry'!A320)+3,DAY('Yearly Journal entry'!A320)),DATE(YEAR('Yearly Journal entry'!A320)+1,MONTH('Yearly Journal entry'!A320),DAY('Yearly Journal entry'!A320))))</f>
        <v>158882</v>
      </c>
      <c r="B321" s="9">
        <f t="shared" si="62"/>
        <v>158882</v>
      </c>
      <c r="C321" s="9">
        <f t="shared" si="64"/>
        <v>158912</v>
      </c>
      <c r="D321" s="3">
        <f t="shared" si="65"/>
        <v>31</v>
      </c>
      <c r="E321" s="4">
        <f>'New Lease Yearly'!K331</f>
        <v>0</v>
      </c>
      <c r="F321" s="3">
        <f t="shared" si="66"/>
        <v>0</v>
      </c>
      <c r="G321" s="11">
        <f t="shared" si="70"/>
        <v>0</v>
      </c>
      <c r="H321" s="11">
        <f t="shared" si="69"/>
        <v>0</v>
      </c>
      <c r="I321" s="11">
        <f t="shared" si="69"/>
        <v>0</v>
      </c>
      <c r="J321" s="11">
        <f t="shared" si="69"/>
        <v>0</v>
      </c>
      <c r="K321" s="11">
        <f t="shared" si="69"/>
        <v>0</v>
      </c>
      <c r="L321" s="11">
        <f t="shared" si="69"/>
        <v>0</v>
      </c>
      <c r="M321" s="11">
        <f t="shared" si="69"/>
        <v>0</v>
      </c>
      <c r="N321" s="11">
        <f t="shared" si="69"/>
        <v>0</v>
      </c>
      <c r="O321" s="11">
        <f t="shared" si="68"/>
        <v>0</v>
      </c>
      <c r="P321" s="11">
        <f t="shared" si="68"/>
        <v>0</v>
      </c>
      <c r="Q321" s="11">
        <f t="shared" si="68"/>
        <v>0</v>
      </c>
      <c r="R321" s="11">
        <f t="shared" si="63"/>
        <v>0</v>
      </c>
    </row>
    <row r="322" spans="1:18" x14ac:dyDescent="0.25">
      <c r="A322" s="9">
        <f>IF('New Lease Yearly'!$H$4="Monthly",DATE(YEAR('Yearly Journal entry'!A321),MONTH('Yearly Journal entry'!A321)+1,DAY('Yearly Journal entry'!A321)),IF('New Lease Yearly'!$H$4="Quarterly",DATE(YEAR('Yearly Journal entry'!A321),MONTH('Yearly Journal entry'!A321)+3,DAY('Yearly Journal entry'!A321)),DATE(YEAR('Yearly Journal entry'!A321)+1,MONTH('Yearly Journal entry'!A321),DAY('Yearly Journal entry'!A321))))</f>
        <v>159247</v>
      </c>
      <c r="B322" s="9">
        <f t="shared" si="62"/>
        <v>159247</v>
      </c>
      <c r="C322" s="9">
        <f t="shared" si="64"/>
        <v>159277</v>
      </c>
      <c r="D322" s="3">
        <f t="shared" si="65"/>
        <v>31</v>
      </c>
      <c r="E322" s="4">
        <f>'New Lease Yearly'!K332</f>
        <v>0</v>
      </c>
      <c r="F322" s="3">
        <f t="shared" si="66"/>
        <v>0</v>
      </c>
      <c r="G322" s="11">
        <f t="shared" si="70"/>
        <v>0</v>
      </c>
      <c r="H322" s="11">
        <f t="shared" si="69"/>
        <v>0</v>
      </c>
      <c r="I322" s="11">
        <f t="shared" si="69"/>
        <v>0</v>
      </c>
      <c r="J322" s="11">
        <f t="shared" si="69"/>
        <v>0</v>
      </c>
      <c r="K322" s="11">
        <f t="shared" si="69"/>
        <v>0</v>
      </c>
      <c r="L322" s="11">
        <f t="shared" si="69"/>
        <v>0</v>
      </c>
      <c r="M322" s="11">
        <f t="shared" si="69"/>
        <v>0</v>
      </c>
      <c r="N322" s="11">
        <f t="shared" si="69"/>
        <v>0</v>
      </c>
      <c r="O322" s="11">
        <f t="shared" si="68"/>
        <v>0</v>
      </c>
      <c r="P322" s="11">
        <f t="shared" si="68"/>
        <v>0</v>
      </c>
      <c r="Q322" s="11">
        <f t="shared" si="68"/>
        <v>0</v>
      </c>
      <c r="R322" s="11">
        <f t="shared" si="63"/>
        <v>0</v>
      </c>
    </row>
    <row r="323" spans="1:18" x14ac:dyDescent="0.25">
      <c r="A323" s="9">
        <f>IF('New Lease Yearly'!$H$4="Monthly",DATE(YEAR('Yearly Journal entry'!A322),MONTH('Yearly Journal entry'!A322)+1,DAY('Yearly Journal entry'!A322)),IF('New Lease Yearly'!$H$4="Quarterly",DATE(YEAR('Yearly Journal entry'!A322),MONTH('Yearly Journal entry'!A322)+3,DAY('Yearly Journal entry'!A322)),DATE(YEAR('Yearly Journal entry'!A322)+1,MONTH('Yearly Journal entry'!A322),DAY('Yearly Journal entry'!A322))))</f>
        <v>159613</v>
      </c>
      <c r="B323" s="9">
        <f t="shared" si="62"/>
        <v>159613</v>
      </c>
      <c r="C323" s="9">
        <f t="shared" si="64"/>
        <v>159643</v>
      </c>
      <c r="D323" s="3">
        <f t="shared" si="65"/>
        <v>31</v>
      </c>
      <c r="E323" s="4">
        <f>'New Lease Yearly'!K333</f>
        <v>0</v>
      </c>
      <c r="F323" s="3">
        <f t="shared" si="66"/>
        <v>0</v>
      </c>
      <c r="G323" s="11">
        <f t="shared" si="70"/>
        <v>0</v>
      </c>
      <c r="H323" s="11">
        <f t="shared" si="69"/>
        <v>0</v>
      </c>
      <c r="I323" s="11">
        <f t="shared" si="69"/>
        <v>0</v>
      </c>
      <c r="J323" s="11">
        <f t="shared" si="69"/>
        <v>0</v>
      </c>
      <c r="K323" s="11">
        <f t="shared" si="69"/>
        <v>0</v>
      </c>
      <c r="L323" s="11">
        <f t="shared" si="69"/>
        <v>0</v>
      </c>
      <c r="M323" s="11">
        <f t="shared" si="69"/>
        <v>0</v>
      </c>
      <c r="N323" s="11">
        <f t="shared" si="69"/>
        <v>0</v>
      </c>
      <c r="O323" s="11">
        <f t="shared" si="68"/>
        <v>0</v>
      </c>
      <c r="P323" s="11">
        <f t="shared" si="68"/>
        <v>0</v>
      </c>
      <c r="Q323" s="11">
        <f t="shared" si="68"/>
        <v>0</v>
      </c>
      <c r="R323" s="11">
        <f t="shared" si="63"/>
        <v>0</v>
      </c>
    </row>
    <row r="324" spans="1:18" x14ac:dyDescent="0.25">
      <c r="A324" s="9">
        <f>IF('New Lease Yearly'!$H$4="Monthly",DATE(YEAR('Yearly Journal entry'!A323),MONTH('Yearly Journal entry'!A323)+1,DAY('Yearly Journal entry'!A323)),IF('New Lease Yearly'!$H$4="Quarterly",DATE(YEAR('Yearly Journal entry'!A323),MONTH('Yearly Journal entry'!A323)+3,DAY('Yearly Journal entry'!A323)),DATE(YEAR('Yearly Journal entry'!A323)+1,MONTH('Yearly Journal entry'!A323),DAY('Yearly Journal entry'!A323))))</f>
        <v>159978</v>
      </c>
      <c r="B324" s="9">
        <f t="shared" si="62"/>
        <v>159978</v>
      </c>
      <c r="C324" s="9">
        <f t="shared" si="64"/>
        <v>160008</v>
      </c>
      <c r="D324" s="3">
        <f t="shared" si="65"/>
        <v>31</v>
      </c>
      <c r="E324" s="4">
        <f>'New Lease Yearly'!K334</f>
        <v>0</v>
      </c>
      <c r="F324" s="3">
        <f t="shared" si="66"/>
        <v>0</v>
      </c>
      <c r="G324" s="11">
        <f t="shared" si="70"/>
        <v>0</v>
      </c>
      <c r="H324" s="11">
        <f t="shared" si="69"/>
        <v>0</v>
      </c>
      <c r="I324" s="11">
        <f t="shared" si="69"/>
        <v>0</v>
      </c>
      <c r="J324" s="11">
        <f t="shared" si="69"/>
        <v>0</v>
      </c>
      <c r="K324" s="11">
        <f t="shared" si="69"/>
        <v>0</v>
      </c>
      <c r="L324" s="11">
        <f t="shared" si="69"/>
        <v>0</v>
      </c>
      <c r="M324" s="11">
        <f t="shared" si="69"/>
        <v>0</v>
      </c>
      <c r="N324" s="11">
        <f t="shared" si="69"/>
        <v>0</v>
      </c>
      <c r="O324" s="11">
        <f t="shared" si="68"/>
        <v>0</v>
      </c>
      <c r="P324" s="11">
        <f t="shared" si="68"/>
        <v>0</v>
      </c>
      <c r="Q324" s="11">
        <f t="shared" si="68"/>
        <v>0</v>
      </c>
      <c r="R324" s="11">
        <f t="shared" si="63"/>
        <v>0</v>
      </c>
    </row>
    <row r="325" spans="1:18" x14ac:dyDescent="0.25">
      <c r="A325" s="9">
        <f>IF('New Lease Yearly'!$H$4="Monthly",DATE(YEAR('Yearly Journal entry'!A324),MONTH('Yearly Journal entry'!A324)+1,DAY('Yearly Journal entry'!A324)),IF('New Lease Yearly'!$H$4="Quarterly",DATE(YEAR('Yearly Journal entry'!A324),MONTH('Yearly Journal entry'!A324)+3,DAY('Yearly Journal entry'!A324)),DATE(YEAR('Yearly Journal entry'!A324)+1,MONTH('Yearly Journal entry'!A324),DAY('Yearly Journal entry'!A324))))</f>
        <v>160343</v>
      </c>
      <c r="B325" s="9">
        <f t="shared" si="62"/>
        <v>160343</v>
      </c>
      <c r="C325" s="9">
        <f t="shared" si="64"/>
        <v>160373</v>
      </c>
      <c r="D325" s="3">
        <f t="shared" si="65"/>
        <v>31</v>
      </c>
      <c r="E325" s="4">
        <f>'New Lease Yearly'!K335</f>
        <v>0</v>
      </c>
      <c r="F325" s="3">
        <f t="shared" si="66"/>
        <v>0</v>
      </c>
      <c r="G325" s="11">
        <f t="shared" si="70"/>
        <v>0</v>
      </c>
      <c r="H325" s="11">
        <f t="shared" si="69"/>
        <v>0</v>
      </c>
      <c r="I325" s="11">
        <f t="shared" si="69"/>
        <v>0</v>
      </c>
      <c r="J325" s="11">
        <f t="shared" si="69"/>
        <v>0</v>
      </c>
      <c r="K325" s="11">
        <f t="shared" si="69"/>
        <v>0</v>
      </c>
      <c r="L325" s="11">
        <f t="shared" si="69"/>
        <v>0</v>
      </c>
      <c r="M325" s="11">
        <f t="shared" si="69"/>
        <v>0</v>
      </c>
      <c r="N325" s="11">
        <f t="shared" si="69"/>
        <v>0</v>
      </c>
      <c r="O325" s="11">
        <f t="shared" si="68"/>
        <v>0</v>
      </c>
      <c r="P325" s="11">
        <f t="shared" si="68"/>
        <v>0</v>
      </c>
      <c r="Q325" s="11">
        <f t="shared" si="68"/>
        <v>0</v>
      </c>
      <c r="R325" s="11">
        <f t="shared" si="63"/>
        <v>0</v>
      </c>
    </row>
    <row r="326" spans="1:18" x14ac:dyDescent="0.25">
      <c r="A326" s="9">
        <f>IF('New Lease Yearly'!$H$4="Monthly",DATE(YEAR('Yearly Journal entry'!A325),MONTH('Yearly Journal entry'!A325)+1,DAY('Yearly Journal entry'!A325)),IF('New Lease Yearly'!$H$4="Quarterly",DATE(YEAR('Yearly Journal entry'!A325),MONTH('Yearly Journal entry'!A325)+3,DAY('Yearly Journal entry'!A325)),DATE(YEAR('Yearly Journal entry'!A325)+1,MONTH('Yearly Journal entry'!A325),DAY('Yearly Journal entry'!A325))))</f>
        <v>160708</v>
      </c>
      <c r="B326" s="9">
        <f t="shared" ref="B326:B389" si="71">EOMONTH(A326,-1)+1</f>
        <v>160708</v>
      </c>
      <c r="C326" s="9">
        <f t="shared" si="64"/>
        <v>160738</v>
      </c>
      <c r="D326" s="3">
        <f t="shared" si="65"/>
        <v>31</v>
      </c>
      <c r="E326" s="4">
        <f>'New Lease Yearly'!K336</f>
        <v>0</v>
      </c>
      <c r="F326" s="3">
        <f t="shared" si="66"/>
        <v>0</v>
      </c>
      <c r="G326" s="11">
        <f t="shared" si="70"/>
        <v>0</v>
      </c>
      <c r="H326" s="11">
        <f t="shared" si="69"/>
        <v>0</v>
      </c>
      <c r="I326" s="11">
        <f t="shared" si="69"/>
        <v>0</v>
      </c>
      <c r="J326" s="11">
        <f t="shared" si="69"/>
        <v>0</v>
      </c>
      <c r="K326" s="11">
        <f t="shared" si="69"/>
        <v>0</v>
      </c>
      <c r="L326" s="11">
        <f t="shared" si="69"/>
        <v>0</v>
      </c>
      <c r="M326" s="11">
        <f t="shared" si="69"/>
        <v>0</v>
      </c>
      <c r="N326" s="11">
        <f t="shared" si="69"/>
        <v>0</v>
      </c>
      <c r="O326" s="11">
        <f t="shared" si="68"/>
        <v>0</v>
      </c>
      <c r="P326" s="11">
        <f t="shared" si="68"/>
        <v>0</v>
      </c>
      <c r="Q326" s="11">
        <f t="shared" si="68"/>
        <v>0</v>
      </c>
      <c r="R326" s="11">
        <f t="shared" ref="R326:R389" si="72">$E327/($A327-$A326+1)*IF((((EOMONTH(DATE(YEAR($A326),MONTH($A326)+R$4,DAY($A326)),0))))&lt;$A326,$A326-DATE(YEAR($A326),MONTH(EOMONTH($A326,-1)+R$4)+R$4,1)+1,$A326-1-EOMONTH($A326,-1)+1)</f>
        <v>0</v>
      </c>
    </row>
    <row r="327" spans="1:18" x14ac:dyDescent="0.25">
      <c r="A327" s="9">
        <f>IF('New Lease Yearly'!$H$4="Monthly",DATE(YEAR('Yearly Journal entry'!A326),MONTH('Yearly Journal entry'!A326)+1,DAY('Yearly Journal entry'!A326)),IF('New Lease Yearly'!$H$4="Quarterly",DATE(YEAR('Yearly Journal entry'!A326),MONTH('Yearly Journal entry'!A326)+3,DAY('Yearly Journal entry'!A326)),DATE(YEAR('Yearly Journal entry'!A326)+1,MONTH('Yearly Journal entry'!A326),DAY('Yearly Journal entry'!A326))))</f>
        <v>161074</v>
      </c>
      <c r="B327" s="9">
        <f t="shared" si="71"/>
        <v>161074</v>
      </c>
      <c r="C327" s="9">
        <f t="shared" ref="C327:C390" si="73">EOMONTH(A327,0)</f>
        <v>161104</v>
      </c>
      <c r="D327" s="3">
        <f t="shared" ref="D327:D390" si="74">C327-B327+1</f>
        <v>31</v>
      </c>
      <c r="E327" s="4">
        <f>'New Lease Yearly'!K337</f>
        <v>0</v>
      </c>
      <c r="F327" s="3">
        <f t="shared" si="66"/>
        <v>0</v>
      </c>
      <c r="G327" s="11">
        <f t="shared" si="70"/>
        <v>0</v>
      </c>
      <c r="H327" s="11">
        <f t="shared" si="69"/>
        <v>0</v>
      </c>
      <c r="I327" s="11">
        <f t="shared" si="69"/>
        <v>0</v>
      </c>
      <c r="J327" s="11">
        <f t="shared" si="69"/>
        <v>0</v>
      </c>
      <c r="K327" s="11">
        <f t="shared" si="69"/>
        <v>0</v>
      </c>
      <c r="L327" s="11">
        <f t="shared" si="69"/>
        <v>0</v>
      </c>
      <c r="M327" s="11">
        <f t="shared" si="69"/>
        <v>0</v>
      </c>
      <c r="N327" s="11">
        <f t="shared" si="69"/>
        <v>0</v>
      </c>
      <c r="O327" s="11">
        <f t="shared" si="68"/>
        <v>0</v>
      </c>
      <c r="P327" s="11">
        <f t="shared" si="68"/>
        <v>0</v>
      </c>
      <c r="Q327" s="11">
        <f t="shared" si="68"/>
        <v>0</v>
      </c>
      <c r="R327" s="11">
        <f t="shared" si="72"/>
        <v>0</v>
      </c>
    </row>
    <row r="328" spans="1:18" x14ac:dyDescent="0.25">
      <c r="A328" s="9">
        <f>IF('New Lease Yearly'!$H$4="Monthly",DATE(YEAR('Yearly Journal entry'!A327),MONTH('Yearly Journal entry'!A327)+1,DAY('Yearly Journal entry'!A327)),IF('New Lease Yearly'!$H$4="Quarterly",DATE(YEAR('Yearly Journal entry'!A327),MONTH('Yearly Journal entry'!A327)+3,DAY('Yearly Journal entry'!A327)),DATE(YEAR('Yearly Journal entry'!A327)+1,MONTH('Yearly Journal entry'!A327),DAY('Yearly Journal entry'!A327))))</f>
        <v>161439</v>
      </c>
      <c r="B328" s="9">
        <f t="shared" si="71"/>
        <v>161439</v>
      </c>
      <c r="C328" s="9">
        <f t="shared" si="73"/>
        <v>161469</v>
      </c>
      <c r="D328" s="3">
        <f t="shared" si="74"/>
        <v>31</v>
      </c>
      <c r="E328" s="4">
        <f>'New Lease Yearly'!K338</f>
        <v>0</v>
      </c>
      <c r="F328" s="3">
        <f t="shared" ref="F328:F391" si="75">E329/(A329-A328+1)*(EOMONTH(A328,0)-A328+1)+R327</f>
        <v>0</v>
      </c>
      <c r="G328" s="11">
        <f t="shared" si="70"/>
        <v>0</v>
      </c>
      <c r="H328" s="11">
        <f t="shared" si="69"/>
        <v>0</v>
      </c>
      <c r="I328" s="11">
        <f t="shared" si="69"/>
        <v>0</v>
      </c>
      <c r="J328" s="11">
        <f t="shared" si="69"/>
        <v>0</v>
      </c>
      <c r="K328" s="11">
        <f t="shared" si="69"/>
        <v>0</v>
      </c>
      <c r="L328" s="11">
        <f t="shared" si="69"/>
        <v>0</v>
      </c>
      <c r="M328" s="11">
        <f t="shared" si="69"/>
        <v>0</v>
      </c>
      <c r="N328" s="11">
        <f t="shared" si="69"/>
        <v>0</v>
      </c>
      <c r="O328" s="11">
        <f t="shared" si="68"/>
        <v>0</v>
      </c>
      <c r="P328" s="11">
        <f t="shared" si="68"/>
        <v>0</v>
      </c>
      <c r="Q328" s="11">
        <f t="shared" si="68"/>
        <v>0</v>
      </c>
      <c r="R328" s="11">
        <f t="shared" si="72"/>
        <v>0</v>
      </c>
    </row>
    <row r="329" spans="1:18" x14ac:dyDescent="0.25">
      <c r="A329" s="9">
        <f>IF('New Lease Yearly'!$H$4="Monthly",DATE(YEAR('Yearly Journal entry'!A328),MONTH('Yearly Journal entry'!A328)+1,DAY('Yearly Journal entry'!A328)),IF('New Lease Yearly'!$H$4="Quarterly",DATE(YEAR('Yearly Journal entry'!A328),MONTH('Yearly Journal entry'!A328)+3,DAY('Yearly Journal entry'!A328)),DATE(YEAR('Yearly Journal entry'!A328)+1,MONTH('Yearly Journal entry'!A328),DAY('Yearly Journal entry'!A328))))</f>
        <v>161804</v>
      </c>
      <c r="B329" s="9">
        <f t="shared" si="71"/>
        <v>161804</v>
      </c>
      <c r="C329" s="9">
        <f t="shared" si="73"/>
        <v>161834</v>
      </c>
      <c r="D329" s="3">
        <f t="shared" si="74"/>
        <v>31</v>
      </c>
      <c r="E329" s="4">
        <f>'New Lease Yearly'!K339</f>
        <v>0</v>
      </c>
      <c r="F329" s="3">
        <f t="shared" si="75"/>
        <v>0</v>
      </c>
      <c r="G329" s="11">
        <f t="shared" si="70"/>
        <v>0</v>
      </c>
      <c r="H329" s="11">
        <f t="shared" si="69"/>
        <v>0</v>
      </c>
      <c r="I329" s="11">
        <f t="shared" si="69"/>
        <v>0</v>
      </c>
      <c r="J329" s="11">
        <f t="shared" si="69"/>
        <v>0</v>
      </c>
      <c r="K329" s="11">
        <f t="shared" si="69"/>
        <v>0</v>
      </c>
      <c r="L329" s="11">
        <f t="shared" si="69"/>
        <v>0</v>
      </c>
      <c r="M329" s="11">
        <f t="shared" si="69"/>
        <v>0</v>
      </c>
      <c r="N329" s="11">
        <f t="shared" si="69"/>
        <v>0</v>
      </c>
      <c r="O329" s="11">
        <f t="shared" si="68"/>
        <v>0</v>
      </c>
      <c r="P329" s="11">
        <f t="shared" si="68"/>
        <v>0</v>
      </c>
      <c r="Q329" s="11">
        <f t="shared" si="68"/>
        <v>0</v>
      </c>
      <c r="R329" s="11">
        <f t="shared" si="72"/>
        <v>0</v>
      </c>
    </row>
    <row r="330" spans="1:18" x14ac:dyDescent="0.25">
      <c r="A330" s="9">
        <f>IF('New Lease Yearly'!$H$4="Monthly",DATE(YEAR('Yearly Journal entry'!A329),MONTH('Yearly Journal entry'!A329)+1,DAY('Yearly Journal entry'!A329)),IF('New Lease Yearly'!$H$4="Quarterly",DATE(YEAR('Yearly Journal entry'!A329),MONTH('Yearly Journal entry'!A329)+3,DAY('Yearly Journal entry'!A329)),DATE(YEAR('Yearly Journal entry'!A329)+1,MONTH('Yearly Journal entry'!A329),DAY('Yearly Journal entry'!A329))))</f>
        <v>162169</v>
      </c>
      <c r="B330" s="9">
        <f t="shared" si="71"/>
        <v>162169</v>
      </c>
      <c r="C330" s="9">
        <f t="shared" si="73"/>
        <v>162199</v>
      </c>
      <c r="D330" s="3">
        <f t="shared" si="74"/>
        <v>31</v>
      </c>
      <c r="E330" s="4">
        <f>'New Lease Yearly'!K340</f>
        <v>0</v>
      </c>
      <c r="F330" s="3">
        <f t="shared" si="75"/>
        <v>0</v>
      </c>
      <c r="G330" s="11">
        <f t="shared" si="70"/>
        <v>0</v>
      </c>
      <c r="H330" s="11">
        <f t="shared" si="69"/>
        <v>0</v>
      </c>
      <c r="I330" s="11">
        <f t="shared" si="69"/>
        <v>0</v>
      </c>
      <c r="J330" s="11">
        <f t="shared" si="69"/>
        <v>0</v>
      </c>
      <c r="K330" s="11">
        <f t="shared" si="69"/>
        <v>0</v>
      </c>
      <c r="L330" s="11">
        <f t="shared" si="69"/>
        <v>0</v>
      </c>
      <c r="M330" s="11">
        <f t="shared" si="69"/>
        <v>0</v>
      </c>
      <c r="N330" s="11">
        <f t="shared" si="69"/>
        <v>0</v>
      </c>
      <c r="O330" s="11">
        <f t="shared" si="68"/>
        <v>0</v>
      </c>
      <c r="P330" s="11">
        <f t="shared" si="68"/>
        <v>0</v>
      </c>
      <c r="Q330" s="11">
        <f t="shared" si="68"/>
        <v>0</v>
      </c>
      <c r="R330" s="11">
        <f t="shared" si="72"/>
        <v>0</v>
      </c>
    </row>
    <row r="331" spans="1:18" x14ac:dyDescent="0.25">
      <c r="A331" s="9">
        <f>IF('New Lease Yearly'!$H$4="Monthly",DATE(YEAR('Yearly Journal entry'!A330),MONTH('Yearly Journal entry'!A330)+1,DAY('Yearly Journal entry'!A330)),IF('New Lease Yearly'!$H$4="Quarterly",DATE(YEAR('Yearly Journal entry'!A330),MONTH('Yearly Journal entry'!A330)+3,DAY('Yearly Journal entry'!A330)),DATE(YEAR('Yearly Journal entry'!A330)+1,MONTH('Yearly Journal entry'!A330),DAY('Yearly Journal entry'!A330))))</f>
        <v>162535</v>
      </c>
      <c r="B331" s="9">
        <f t="shared" si="71"/>
        <v>162535</v>
      </c>
      <c r="C331" s="9">
        <f t="shared" si="73"/>
        <v>162565</v>
      </c>
      <c r="D331" s="3">
        <f t="shared" si="74"/>
        <v>31</v>
      </c>
      <c r="E331" s="4">
        <f>'New Lease Yearly'!K341</f>
        <v>0</v>
      </c>
      <c r="F331" s="3">
        <f t="shared" si="75"/>
        <v>0</v>
      </c>
      <c r="G331" s="11">
        <f t="shared" si="70"/>
        <v>0</v>
      </c>
      <c r="H331" s="11">
        <f t="shared" si="69"/>
        <v>0</v>
      </c>
      <c r="I331" s="11">
        <f t="shared" si="69"/>
        <v>0</v>
      </c>
      <c r="J331" s="11">
        <f t="shared" si="69"/>
        <v>0</v>
      </c>
      <c r="K331" s="11">
        <f t="shared" si="69"/>
        <v>0</v>
      </c>
      <c r="L331" s="11">
        <f t="shared" si="69"/>
        <v>0</v>
      </c>
      <c r="M331" s="11">
        <f t="shared" si="69"/>
        <v>0</v>
      </c>
      <c r="N331" s="11">
        <f t="shared" si="69"/>
        <v>0</v>
      </c>
      <c r="O331" s="11">
        <f t="shared" si="68"/>
        <v>0</v>
      </c>
      <c r="P331" s="11">
        <f t="shared" si="68"/>
        <v>0</v>
      </c>
      <c r="Q331" s="11">
        <f t="shared" si="68"/>
        <v>0</v>
      </c>
      <c r="R331" s="11">
        <f t="shared" si="72"/>
        <v>0</v>
      </c>
    </row>
    <row r="332" spans="1:18" x14ac:dyDescent="0.25">
      <c r="A332" s="9">
        <f>IF('New Lease Yearly'!$H$4="Monthly",DATE(YEAR('Yearly Journal entry'!A331),MONTH('Yearly Journal entry'!A331)+1,DAY('Yearly Journal entry'!A331)),IF('New Lease Yearly'!$H$4="Quarterly",DATE(YEAR('Yearly Journal entry'!A331),MONTH('Yearly Journal entry'!A331)+3,DAY('Yearly Journal entry'!A331)),DATE(YEAR('Yearly Journal entry'!A331)+1,MONTH('Yearly Journal entry'!A331),DAY('Yearly Journal entry'!A331))))</f>
        <v>162900</v>
      </c>
      <c r="B332" s="9">
        <f t="shared" si="71"/>
        <v>162900</v>
      </c>
      <c r="C332" s="9">
        <f t="shared" si="73"/>
        <v>162930</v>
      </c>
      <c r="D332" s="3">
        <f t="shared" si="74"/>
        <v>31</v>
      </c>
      <c r="E332" s="4">
        <f>'New Lease Yearly'!K342</f>
        <v>0</v>
      </c>
      <c r="F332" s="3">
        <f t="shared" si="75"/>
        <v>0</v>
      </c>
      <c r="G332" s="11">
        <f t="shared" si="70"/>
        <v>0</v>
      </c>
      <c r="H332" s="11">
        <f t="shared" si="69"/>
        <v>0</v>
      </c>
      <c r="I332" s="11">
        <f t="shared" si="69"/>
        <v>0</v>
      </c>
      <c r="J332" s="11">
        <f t="shared" si="69"/>
        <v>0</v>
      </c>
      <c r="K332" s="11">
        <f t="shared" si="69"/>
        <v>0</v>
      </c>
      <c r="L332" s="11">
        <f t="shared" si="69"/>
        <v>0</v>
      </c>
      <c r="M332" s="11">
        <f t="shared" si="69"/>
        <v>0</v>
      </c>
      <c r="N332" s="11">
        <f t="shared" si="69"/>
        <v>0</v>
      </c>
      <c r="O332" s="11">
        <f t="shared" si="68"/>
        <v>0</v>
      </c>
      <c r="P332" s="11">
        <f t="shared" si="68"/>
        <v>0</v>
      </c>
      <c r="Q332" s="11">
        <f t="shared" si="68"/>
        <v>0</v>
      </c>
      <c r="R332" s="11">
        <f t="shared" si="72"/>
        <v>0</v>
      </c>
    </row>
    <row r="333" spans="1:18" x14ac:dyDescent="0.25">
      <c r="A333" s="9">
        <f>IF('New Lease Yearly'!$H$4="Monthly",DATE(YEAR('Yearly Journal entry'!A332),MONTH('Yearly Journal entry'!A332)+1,DAY('Yearly Journal entry'!A332)),IF('New Lease Yearly'!$H$4="Quarterly",DATE(YEAR('Yearly Journal entry'!A332),MONTH('Yearly Journal entry'!A332)+3,DAY('Yearly Journal entry'!A332)),DATE(YEAR('Yearly Journal entry'!A332)+1,MONTH('Yearly Journal entry'!A332),DAY('Yearly Journal entry'!A332))))</f>
        <v>163265</v>
      </c>
      <c r="B333" s="9">
        <f t="shared" si="71"/>
        <v>163265</v>
      </c>
      <c r="C333" s="9">
        <f t="shared" si="73"/>
        <v>163295</v>
      </c>
      <c r="D333" s="3">
        <f t="shared" si="74"/>
        <v>31</v>
      </c>
      <c r="E333" s="4">
        <f>'New Lease Yearly'!K343</f>
        <v>0</v>
      </c>
      <c r="F333" s="3">
        <f t="shared" si="75"/>
        <v>0</v>
      </c>
      <c r="G333" s="11">
        <f t="shared" si="70"/>
        <v>0</v>
      </c>
      <c r="H333" s="11">
        <f t="shared" si="69"/>
        <v>0</v>
      </c>
      <c r="I333" s="11">
        <f t="shared" si="69"/>
        <v>0</v>
      </c>
      <c r="J333" s="11">
        <f t="shared" si="69"/>
        <v>0</v>
      </c>
      <c r="K333" s="11">
        <f t="shared" si="69"/>
        <v>0</v>
      </c>
      <c r="L333" s="11">
        <f t="shared" si="69"/>
        <v>0</v>
      </c>
      <c r="M333" s="11">
        <f t="shared" si="69"/>
        <v>0</v>
      </c>
      <c r="N333" s="11">
        <f t="shared" si="69"/>
        <v>0</v>
      </c>
      <c r="O333" s="11">
        <f t="shared" si="68"/>
        <v>0</v>
      </c>
      <c r="P333" s="11">
        <f t="shared" si="68"/>
        <v>0</v>
      </c>
      <c r="Q333" s="11">
        <f t="shared" si="68"/>
        <v>0</v>
      </c>
      <c r="R333" s="11">
        <f t="shared" si="72"/>
        <v>0</v>
      </c>
    </row>
    <row r="334" spans="1:18" x14ac:dyDescent="0.25">
      <c r="A334" s="9">
        <f>IF('New Lease Yearly'!$H$4="Monthly",DATE(YEAR('Yearly Journal entry'!A333),MONTH('Yearly Journal entry'!A333)+1,DAY('Yearly Journal entry'!A333)),IF('New Lease Yearly'!$H$4="Quarterly",DATE(YEAR('Yearly Journal entry'!A333),MONTH('Yearly Journal entry'!A333)+3,DAY('Yearly Journal entry'!A333)),DATE(YEAR('Yearly Journal entry'!A333)+1,MONTH('Yearly Journal entry'!A333),DAY('Yearly Journal entry'!A333))))</f>
        <v>163630</v>
      </c>
      <c r="B334" s="9">
        <f t="shared" si="71"/>
        <v>163630</v>
      </c>
      <c r="C334" s="9">
        <f t="shared" si="73"/>
        <v>163660</v>
      </c>
      <c r="D334" s="3">
        <f t="shared" si="74"/>
        <v>31</v>
      </c>
      <c r="E334" s="4">
        <f>'New Lease Yearly'!K344</f>
        <v>0</v>
      </c>
      <c r="F334" s="3">
        <f t="shared" si="75"/>
        <v>0</v>
      </c>
      <c r="G334" s="11">
        <f t="shared" si="70"/>
        <v>0</v>
      </c>
      <c r="H334" s="11">
        <f t="shared" si="69"/>
        <v>0</v>
      </c>
      <c r="I334" s="11">
        <f t="shared" si="69"/>
        <v>0</v>
      </c>
      <c r="J334" s="11">
        <f t="shared" si="69"/>
        <v>0</v>
      </c>
      <c r="K334" s="11">
        <f t="shared" si="69"/>
        <v>0</v>
      </c>
      <c r="L334" s="11">
        <f t="shared" si="69"/>
        <v>0</v>
      </c>
      <c r="M334" s="11">
        <f t="shared" si="69"/>
        <v>0</v>
      </c>
      <c r="N334" s="11">
        <f t="shared" si="69"/>
        <v>0</v>
      </c>
      <c r="O334" s="11">
        <f t="shared" si="68"/>
        <v>0</v>
      </c>
      <c r="P334" s="11">
        <f t="shared" si="68"/>
        <v>0</v>
      </c>
      <c r="Q334" s="11">
        <f t="shared" si="68"/>
        <v>0</v>
      </c>
      <c r="R334" s="11">
        <f t="shared" si="72"/>
        <v>0</v>
      </c>
    </row>
    <row r="335" spans="1:18" x14ac:dyDescent="0.25">
      <c r="A335" s="9">
        <f>IF('New Lease Yearly'!$H$4="Monthly",DATE(YEAR('Yearly Journal entry'!A334),MONTH('Yearly Journal entry'!A334)+1,DAY('Yearly Journal entry'!A334)),IF('New Lease Yearly'!$H$4="Quarterly",DATE(YEAR('Yearly Journal entry'!A334),MONTH('Yearly Journal entry'!A334)+3,DAY('Yearly Journal entry'!A334)),DATE(YEAR('Yearly Journal entry'!A334)+1,MONTH('Yearly Journal entry'!A334),DAY('Yearly Journal entry'!A334))))</f>
        <v>163996</v>
      </c>
      <c r="B335" s="9">
        <f t="shared" si="71"/>
        <v>163996</v>
      </c>
      <c r="C335" s="9">
        <f t="shared" si="73"/>
        <v>164026</v>
      </c>
      <c r="D335" s="3">
        <f t="shared" si="74"/>
        <v>31</v>
      </c>
      <c r="E335" s="4">
        <f>'New Lease Yearly'!K345</f>
        <v>0</v>
      </c>
      <c r="F335" s="3">
        <f t="shared" si="75"/>
        <v>0</v>
      </c>
      <c r="G335" s="11">
        <f t="shared" si="70"/>
        <v>0</v>
      </c>
      <c r="H335" s="11">
        <f t="shared" si="69"/>
        <v>0</v>
      </c>
      <c r="I335" s="11">
        <f t="shared" si="69"/>
        <v>0</v>
      </c>
      <c r="J335" s="11">
        <f t="shared" si="69"/>
        <v>0</v>
      </c>
      <c r="K335" s="11">
        <f t="shared" si="69"/>
        <v>0</v>
      </c>
      <c r="L335" s="11">
        <f t="shared" si="69"/>
        <v>0</v>
      </c>
      <c r="M335" s="11">
        <f t="shared" si="69"/>
        <v>0</v>
      </c>
      <c r="N335" s="11">
        <f t="shared" si="69"/>
        <v>0</v>
      </c>
      <c r="O335" s="11">
        <f t="shared" si="68"/>
        <v>0</v>
      </c>
      <c r="P335" s="11">
        <f t="shared" si="68"/>
        <v>0</v>
      </c>
      <c r="Q335" s="11">
        <f t="shared" si="68"/>
        <v>0</v>
      </c>
      <c r="R335" s="11">
        <f t="shared" si="72"/>
        <v>0</v>
      </c>
    </row>
    <row r="336" spans="1:18" x14ac:dyDescent="0.25">
      <c r="A336" s="9">
        <f>IF('New Lease Yearly'!$H$4="Monthly",DATE(YEAR('Yearly Journal entry'!A335),MONTH('Yearly Journal entry'!A335)+1,DAY('Yearly Journal entry'!A335)),IF('New Lease Yearly'!$H$4="Quarterly",DATE(YEAR('Yearly Journal entry'!A335),MONTH('Yearly Journal entry'!A335)+3,DAY('Yearly Journal entry'!A335)),DATE(YEAR('Yearly Journal entry'!A335)+1,MONTH('Yearly Journal entry'!A335),DAY('Yearly Journal entry'!A335))))</f>
        <v>164361</v>
      </c>
      <c r="B336" s="9">
        <f t="shared" si="71"/>
        <v>164361</v>
      </c>
      <c r="C336" s="9">
        <f t="shared" si="73"/>
        <v>164391</v>
      </c>
      <c r="D336" s="3">
        <f t="shared" si="74"/>
        <v>31</v>
      </c>
      <c r="E336" s="4">
        <f>'New Lease Yearly'!K346</f>
        <v>0</v>
      </c>
      <c r="F336" s="3">
        <f t="shared" si="75"/>
        <v>0</v>
      </c>
      <c r="G336" s="11">
        <f t="shared" si="70"/>
        <v>0</v>
      </c>
      <c r="H336" s="11">
        <f t="shared" si="69"/>
        <v>0</v>
      </c>
      <c r="I336" s="11">
        <f t="shared" si="69"/>
        <v>0</v>
      </c>
      <c r="J336" s="11">
        <f t="shared" si="69"/>
        <v>0</v>
      </c>
      <c r="K336" s="11">
        <f t="shared" si="69"/>
        <v>0</v>
      </c>
      <c r="L336" s="11">
        <f t="shared" si="69"/>
        <v>0</v>
      </c>
      <c r="M336" s="11">
        <f t="shared" si="69"/>
        <v>0</v>
      </c>
      <c r="N336" s="11">
        <f t="shared" si="69"/>
        <v>0</v>
      </c>
      <c r="O336" s="11">
        <f t="shared" si="68"/>
        <v>0</v>
      </c>
      <c r="P336" s="11">
        <f t="shared" si="68"/>
        <v>0</v>
      </c>
      <c r="Q336" s="11">
        <f t="shared" si="68"/>
        <v>0</v>
      </c>
      <c r="R336" s="11">
        <f t="shared" si="72"/>
        <v>0</v>
      </c>
    </row>
    <row r="337" spans="1:18" x14ac:dyDescent="0.25">
      <c r="A337" s="9">
        <f>IF('New Lease Yearly'!$H$4="Monthly",DATE(YEAR('Yearly Journal entry'!A336),MONTH('Yearly Journal entry'!A336)+1,DAY('Yearly Journal entry'!A336)),IF('New Lease Yearly'!$H$4="Quarterly",DATE(YEAR('Yearly Journal entry'!A336),MONTH('Yearly Journal entry'!A336)+3,DAY('Yearly Journal entry'!A336)),DATE(YEAR('Yearly Journal entry'!A336)+1,MONTH('Yearly Journal entry'!A336),DAY('Yearly Journal entry'!A336))))</f>
        <v>164726</v>
      </c>
      <c r="B337" s="9">
        <f t="shared" si="71"/>
        <v>164726</v>
      </c>
      <c r="C337" s="9">
        <f t="shared" si="73"/>
        <v>164756</v>
      </c>
      <c r="D337" s="3">
        <f t="shared" si="74"/>
        <v>31</v>
      </c>
      <c r="E337" s="4">
        <f>'New Lease Yearly'!K347</f>
        <v>0</v>
      </c>
      <c r="F337" s="3">
        <f t="shared" si="75"/>
        <v>0</v>
      </c>
      <c r="G337" s="11">
        <f t="shared" si="70"/>
        <v>0</v>
      </c>
      <c r="H337" s="11">
        <f t="shared" si="69"/>
        <v>0</v>
      </c>
      <c r="I337" s="11">
        <f t="shared" si="69"/>
        <v>0</v>
      </c>
      <c r="J337" s="11">
        <f t="shared" si="69"/>
        <v>0</v>
      </c>
      <c r="K337" s="11">
        <f t="shared" si="69"/>
        <v>0</v>
      </c>
      <c r="L337" s="11">
        <f t="shared" si="69"/>
        <v>0</v>
      </c>
      <c r="M337" s="11">
        <f t="shared" si="69"/>
        <v>0</v>
      </c>
      <c r="N337" s="11">
        <f t="shared" si="69"/>
        <v>0</v>
      </c>
      <c r="O337" s="11">
        <f t="shared" si="68"/>
        <v>0</v>
      </c>
      <c r="P337" s="11">
        <f t="shared" si="68"/>
        <v>0</v>
      </c>
      <c r="Q337" s="11">
        <f t="shared" si="68"/>
        <v>0</v>
      </c>
      <c r="R337" s="11">
        <f t="shared" si="72"/>
        <v>0</v>
      </c>
    </row>
    <row r="338" spans="1:18" x14ac:dyDescent="0.25">
      <c r="A338" s="9">
        <f>IF('New Lease Yearly'!$H$4="Monthly",DATE(YEAR('Yearly Journal entry'!A337),MONTH('Yearly Journal entry'!A337)+1,DAY('Yearly Journal entry'!A337)),IF('New Lease Yearly'!$H$4="Quarterly",DATE(YEAR('Yearly Journal entry'!A337),MONTH('Yearly Journal entry'!A337)+3,DAY('Yearly Journal entry'!A337)),DATE(YEAR('Yearly Journal entry'!A337)+1,MONTH('Yearly Journal entry'!A337),DAY('Yearly Journal entry'!A337))))</f>
        <v>165091</v>
      </c>
      <c r="B338" s="9">
        <f t="shared" si="71"/>
        <v>165091</v>
      </c>
      <c r="C338" s="9">
        <f t="shared" si="73"/>
        <v>165121</v>
      </c>
      <c r="D338" s="3">
        <f t="shared" si="74"/>
        <v>31</v>
      </c>
      <c r="E338" s="4">
        <f>'New Lease Yearly'!K348</f>
        <v>0</v>
      </c>
      <c r="F338" s="3">
        <f t="shared" si="75"/>
        <v>0</v>
      </c>
      <c r="G338" s="11">
        <f t="shared" si="70"/>
        <v>0</v>
      </c>
      <c r="H338" s="11">
        <f t="shared" si="69"/>
        <v>0</v>
      </c>
      <c r="I338" s="11">
        <f t="shared" si="69"/>
        <v>0</v>
      </c>
      <c r="J338" s="11">
        <f t="shared" si="69"/>
        <v>0</v>
      </c>
      <c r="K338" s="11">
        <f t="shared" si="69"/>
        <v>0</v>
      </c>
      <c r="L338" s="11">
        <f t="shared" si="69"/>
        <v>0</v>
      </c>
      <c r="M338" s="11">
        <f t="shared" si="69"/>
        <v>0</v>
      </c>
      <c r="N338" s="11">
        <f t="shared" si="69"/>
        <v>0</v>
      </c>
      <c r="O338" s="11">
        <f t="shared" si="68"/>
        <v>0</v>
      </c>
      <c r="P338" s="11">
        <f t="shared" si="68"/>
        <v>0</v>
      </c>
      <c r="Q338" s="11">
        <f t="shared" si="68"/>
        <v>0</v>
      </c>
      <c r="R338" s="11">
        <f t="shared" si="72"/>
        <v>0</v>
      </c>
    </row>
    <row r="339" spans="1:18" x14ac:dyDescent="0.25">
      <c r="A339" s="9">
        <f>IF('New Lease Yearly'!$H$4="Monthly",DATE(YEAR('Yearly Journal entry'!A338),MONTH('Yearly Journal entry'!A338)+1,DAY('Yearly Journal entry'!A338)),IF('New Lease Yearly'!$H$4="Quarterly",DATE(YEAR('Yearly Journal entry'!A338),MONTH('Yearly Journal entry'!A338)+3,DAY('Yearly Journal entry'!A338)),DATE(YEAR('Yearly Journal entry'!A338)+1,MONTH('Yearly Journal entry'!A338),DAY('Yearly Journal entry'!A338))))</f>
        <v>165457</v>
      </c>
      <c r="B339" s="9">
        <f t="shared" si="71"/>
        <v>165457</v>
      </c>
      <c r="C339" s="9">
        <f t="shared" si="73"/>
        <v>165487</v>
      </c>
      <c r="D339" s="3">
        <f t="shared" si="74"/>
        <v>31</v>
      </c>
      <c r="E339" s="4">
        <f>'New Lease Yearly'!K349</f>
        <v>0</v>
      </c>
      <c r="F339" s="3">
        <f t="shared" si="75"/>
        <v>0</v>
      </c>
      <c r="G339" s="11">
        <f t="shared" si="70"/>
        <v>0</v>
      </c>
      <c r="H339" s="11">
        <f t="shared" si="69"/>
        <v>0</v>
      </c>
      <c r="I339" s="11">
        <f t="shared" si="69"/>
        <v>0</v>
      </c>
      <c r="J339" s="11">
        <f t="shared" si="69"/>
        <v>0</v>
      </c>
      <c r="K339" s="11">
        <f t="shared" si="69"/>
        <v>0</v>
      </c>
      <c r="L339" s="11">
        <f t="shared" si="69"/>
        <v>0</v>
      </c>
      <c r="M339" s="11">
        <f t="shared" si="69"/>
        <v>0</v>
      </c>
      <c r="N339" s="11">
        <f t="shared" si="69"/>
        <v>0</v>
      </c>
      <c r="O339" s="11">
        <f t="shared" si="68"/>
        <v>0</v>
      </c>
      <c r="P339" s="11">
        <f t="shared" si="68"/>
        <v>0</v>
      </c>
      <c r="Q339" s="11">
        <f t="shared" si="68"/>
        <v>0</v>
      </c>
      <c r="R339" s="11">
        <f t="shared" si="72"/>
        <v>0</v>
      </c>
    </row>
    <row r="340" spans="1:18" x14ac:dyDescent="0.25">
      <c r="A340" s="9">
        <f>IF('New Lease Yearly'!$H$4="Monthly",DATE(YEAR('Yearly Journal entry'!A339),MONTH('Yearly Journal entry'!A339)+1,DAY('Yearly Journal entry'!A339)),IF('New Lease Yearly'!$H$4="Quarterly",DATE(YEAR('Yearly Journal entry'!A339),MONTH('Yearly Journal entry'!A339)+3,DAY('Yearly Journal entry'!A339)),DATE(YEAR('Yearly Journal entry'!A339)+1,MONTH('Yearly Journal entry'!A339),DAY('Yearly Journal entry'!A339))))</f>
        <v>165822</v>
      </c>
      <c r="B340" s="9">
        <f t="shared" si="71"/>
        <v>165822</v>
      </c>
      <c r="C340" s="9">
        <f t="shared" si="73"/>
        <v>165852</v>
      </c>
      <c r="D340" s="3">
        <f t="shared" si="74"/>
        <v>31</v>
      </c>
      <c r="E340" s="4">
        <f>'New Lease Yearly'!K350</f>
        <v>0</v>
      </c>
      <c r="F340" s="3">
        <f t="shared" si="75"/>
        <v>0</v>
      </c>
      <c r="G340" s="11">
        <f t="shared" si="70"/>
        <v>0</v>
      </c>
      <c r="H340" s="11">
        <f t="shared" si="69"/>
        <v>0</v>
      </c>
      <c r="I340" s="11">
        <f t="shared" si="69"/>
        <v>0</v>
      </c>
      <c r="J340" s="11">
        <f t="shared" si="69"/>
        <v>0</v>
      </c>
      <c r="K340" s="11">
        <f t="shared" si="69"/>
        <v>0</v>
      </c>
      <c r="L340" s="11">
        <f t="shared" si="69"/>
        <v>0</v>
      </c>
      <c r="M340" s="11">
        <f t="shared" si="69"/>
        <v>0</v>
      </c>
      <c r="N340" s="11">
        <f t="shared" si="69"/>
        <v>0</v>
      </c>
      <c r="O340" s="11">
        <f t="shared" si="68"/>
        <v>0</v>
      </c>
      <c r="P340" s="11">
        <f t="shared" si="68"/>
        <v>0</v>
      </c>
      <c r="Q340" s="11">
        <f t="shared" si="68"/>
        <v>0</v>
      </c>
      <c r="R340" s="11">
        <f t="shared" si="72"/>
        <v>0</v>
      </c>
    </row>
    <row r="341" spans="1:18" x14ac:dyDescent="0.25">
      <c r="A341" s="9">
        <f>IF('New Lease Yearly'!$H$4="Monthly",DATE(YEAR('Yearly Journal entry'!A340),MONTH('Yearly Journal entry'!A340)+1,DAY('Yearly Journal entry'!A340)),IF('New Lease Yearly'!$H$4="Quarterly",DATE(YEAR('Yearly Journal entry'!A340),MONTH('Yearly Journal entry'!A340)+3,DAY('Yearly Journal entry'!A340)),DATE(YEAR('Yearly Journal entry'!A340)+1,MONTH('Yearly Journal entry'!A340),DAY('Yearly Journal entry'!A340))))</f>
        <v>166187</v>
      </c>
      <c r="B341" s="9">
        <f t="shared" si="71"/>
        <v>166187</v>
      </c>
      <c r="C341" s="9">
        <f t="shared" si="73"/>
        <v>166217</v>
      </c>
      <c r="D341" s="3">
        <f t="shared" si="74"/>
        <v>31</v>
      </c>
      <c r="E341" s="4">
        <f>'New Lease Yearly'!K351</f>
        <v>0</v>
      </c>
      <c r="F341" s="3">
        <f t="shared" si="75"/>
        <v>0</v>
      </c>
      <c r="G341" s="11">
        <f t="shared" si="70"/>
        <v>0</v>
      </c>
      <c r="H341" s="11">
        <f t="shared" si="69"/>
        <v>0</v>
      </c>
      <c r="I341" s="11">
        <f t="shared" si="69"/>
        <v>0</v>
      </c>
      <c r="J341" s="11">
        <f t="shared" si="69"/>
        <v>0</v>
      </c>
      <c r="K341" s="11">
        <f t="shared" si="69"/>
        <v>0</v>
      </c>
      <c r="L341" s="11">
        <f t="shared" si="69"/>
        <v>0</v>
      </c>
      <c r="M341" s="11">
        <f t="shared" si="69"/>
        <v>0</v>
      </c>
      <c r="N341" s="11">
        <f t="shared" si="69"/>
        <v>0</v>
      </c>
      <c r="O341" s="11">
        <f t="shared" si="69"/>
        <v>0</v>
      </c>
      <c r="P341" s="11">
        <f t="shared" si="69"/>
        <v>0</v>
      </c>
      <c r="Q341" s="11">
        <f t="shared" si="69"/>
        <v>0</v>
      </c>
      <c r="R341" s="11">
        <f t="shared" si="72"/>
        <v>0</v>
      </c>
    </row>
    <row r="342" spans="1:18" x14ac:dyDescent="0.25">
      <c r="A342" s="9">
        <f>IF('New Lease Yearly'!$H$4="Monthly",DATE(YEAR('Yearly Journal entry'!A341),MONTH('Yearly Journal entry'!A341)+1,DAY('Yearly Journal entry'!A341)),IF('New Lease Yearly'!$H$4="Quarterly",DATE(YEAR('Yearly Journal entry'!A341),MONTH('Yearly Journal entry'!A341)+3,DAY('Yearly Journal entry'!A341)),DATE(YEAR('Yearly Journal entry'!A341)+1,MONTH('Yearly Journal entry'!A341),DAY('Yearly Journal entry'!A341))))</f>
        <v>166552</v>
      </c>
      <c r="B342" s="9">
        <f t="shared" si="71"/>
        <v>166552</v>
      </c>
      <c r="C342" s="9">
        <f t="shared" si="73"/>
        <v>166582</v>
      </c>
      <c r="D342" s="3">
        <f t="shared" si="74"/>
        <v>31</v>
      </c>
      <c r="E342" s="4">
        <f>'New Lease Yearly'!K352</f>
        <v>0</v>
      </c>
      <c r="F342" s="3">
        <f t="shared" si="75"/>
        <v>0</v>
      </c>
      <c r="G342" s="11">
        <f t="shared" si="70"/>
        <v>0</v>
      </c>
      <c r="H342" s="11">
        <f t="shared" si="70"/>
        <v>0</v>
      </c>
      <c r="I342" s="11">
        <f t="shared" si="70"/>
        <v>0</v>
      </c>
      <c r="J342" s="11">
        <f t="shared" si="70"/>
        <v>0</v>
      </c>
      <c r="K342" s="11">
        <f t="shared" si="70"/>
        <v>0</v>
      </c>
      <c r="L342" s="11">
        <f t="shared" si="70"/>
        <v>0</v>
      </c>
      <c r="M342" s="11">
        <f t="shared" si="70"/>
        <v>0</v>
      </c>
      <c r="N342" s="11">
        <f t="shared" si="70"/>
        <v>0</v>
      </c>
      <c r="O342" s="11">
        <f t="shared" si="70"/>
        <v>0</v>
      </c>
      <c r="P342" s="11">
        <f t="shared" si="70"/>
        <v>0</v>
      </c>
      <c r="Q342" s="11">
        <f t="shared" si="70"/>
        <v>0</v>
      </c>
      <c r="R342" s="11">
        <f t="shared" si="72"/>
        <v>0</v>
      </c>
    </row>
    <row r="343" spans="1:18" x14ac:dyDescent="0.25">
      <c r="A343" s="9">
        <f>IF('New Lease Yearly'!$H$4="Monthly",DATE(YEAR('Yearly Journal entry'!A342),MONTH('Yearly Journal entry'!A342)+1,DAY('Yearly Journal entry'!A342)),IF('New Lease Yearly'!$H$4="Quarterly",DATE(YEAR('Yearly Journal entry'!A342),MONTH('Yearly Journal entry'!A342)+3,DAY('Yearly Journal entry'!A342)),DATE(YEAR('Yearly Journal entry'!A342)+1,MONTH('Yearly Journal entry'!A342),DAY('Yearly Journal entry'!A342))))</f>
        <v>166918</v>
      </c>
      <c r="B343" s="9">
        <f t="shared" si="71"/>
        <v>166918</v>
      </c>
      <c r="C343" s="9">
        <f t="shared" si="73"/>
        <v>166948</v>
      </c>
      <c r="D343" s="3">
        <f t="shared" si="74"/>
        <v>31</v>
      </c>
      <c r="E343" s="4">
        <f>'New Lease Yearly'!K353</f>
        <v>0</v>
      </c>
      <c r="F343" s="3">
        <f t="shared" si="75"/>
        <v>0</v>
      </c>
      <c r="G343" s="11">
        <f t="shared" si="70"/>
        <v>0</v>
      </c>
      <c r="H343" s="11">
        <f t="shared" si="70"/>
        <v>0</v>
      </c>
      <c r="I343" s="11">
        <f t="shared" si="70"/>
        <v>0</v>
      </c>
      <c r="J343" s="11">
        <f t="shared" si="70"/>
        <v>0</v>
      </c>
      <c r="K343" s="11">
        <f t="shared" si="70"/>
        <v>0</v>
      </c>
      <c r="L343" s="11">
        <f t="shared" si="70"/>
        <v>0</v>
      </c>
      <c r="M343" s="11">
        <f t="shared" si="70"/>
        <v>0</v>
      </c>
      <c r="N343" s="11">
        <f t="shared" si="70"/>
        <v>0</v>
      </c>
      <c r="O343" s="11">
        <f t="shared" si="70"/>
        <v>0</v>
      </c>
      <c r="P343" s="11">
        <f t="shared" si="70"/>
        <v>0</v>
      </c>
      <c r="Q343" s="11">
        <f t="shared" si="70"/>
        <v>0</v>
      </c>
      <c r="R343" s="11">
        <f t="shared" si="72"/>
        <v>0</v>
      </c>
    </row>
    <row r="344" spans="1:18" x14ac:dyDescent="0.25">
      <c r="A344" s="9">
        <f>IF('New Lease Yearly'!$H$4="Monthly",DATE(YEAR('Yearly Journal entry'!A343),MONTH('Yearly Journal entry'!A343)+1,DAY('Yearly Journal entry'!A343)),IF('New Lease Yearly'!$H$4="Quarterly",DATE(YEAR('Yearly Journal entry'!A343),MONTH('Yearly Journal entry'!A343)+3,DAY('Yearly Journal entry'!A343)),DATE(YEAR('Yearly Journal entry'!A343)+1,MONTH('Yearly Journal entry'!A343),DAY('Yearly Journal entry'!A343))))</f>
        <v>167283</v>
      </c>
      <c r="B344" s="9">
        <f t="shared" si="71"/>
        <v>167283</v>
      </c>
      <c r="C344" s="9">
        <f t="shared" si="73"/>
        <v>167313</v>
      </c>
      <c r="D344" s="3">
        <f t="shared" si="74"/>
        <v>31</v>
      </c>
      <c r="E344" s="4">
        <f>'New Lease Yearly'!K354</f>
        <v>0</v>
      </c>
      <c r="F344" s="3">
        <f t="shared" si="75"/>
        <v>0</v>
      </c>
      <c r="G344" s="11">
        <f t="shared" si="70"/>
        <v>0</v>
      </c>
      <c r="H344" s="11">
        <f t="shared" si="70"/>
        <v>0</v>
      </c>
      <c r="I344" s="11">
        <f t="shared" si="70"/>
        <v>0</v>
      </c>
      <c r="J344" s="11">
        <f t="shared" si="70"/>
        <v>0</v>
      </c>
      <c r="K344" s="11">
        <f t="shared" si="70"/>
        <v>0</v>
      </c>
      <c r="L344" s="11">
        <f t="shared" si="70"/>
        <v>0</v>
      </c>
      <c r="M344" s="11">
        <f t="shared" si="70"/>
        <v>0</v>
      </c>
      <c r="N344" s="11">
        <f t="shared" si="70"/>
        <v>0</v>
      </c>
      <c r="O344" s="11">
        <f t="shared" si="70"/>
        <v>0</v>
      </c>
      <c r="P344" s="11">
        <f t="shared" si="70"/>
        <v>0</v>
      </c>
      <c r="Q344" s="11">
        <f t="shared" si="70"/>
        <v>0</v>
      </c>
      <c r="R344" s="11">
        <f t="shared" si="72"/>
        <v>0</v>
      </c>
    </row>
    <row r="345" spans="1:18" x14ac:dyDescent="0.25">
      <c r="A345" s="9">
        <f>IF('New Lease Yearly'!$H$4="Monthly",DATE(YEAR('Yearly Journal entry'!A344),MONTH('Yearly Journal entry'!A344)+1,DAY('Yearly Journal entry'!A344)),IF('New Lease Yearly'!$H$4="Quarterly",DATE(YEAR('Yearly Journal entry'!A344),MONTH('Yearly Journal entry'!A344)+3,DAY('Yearly Journal entry'!A344)),DATE(YEAR('Yearly Journal entry'!A344)+1,MONTH('Yearly Journal entry'!A344),DAY('Yearly Journal entry'!A344))))</f>
        <v>167648</v>
      </c>
      <c r="B345" s="9">
        <f t="shared" si="71"/>
        <v>167648</v>
      </c>
      <c r="C345" s="9">
        <f t="shared" si="73"/>
        <v>167678</v>
      </c>
      <c r="D345" s="3">
        <f t="shared" si="74"/>
        <v>31</v>
      </c>
      <c r="E345" s="4">
        <f>'New Lease Yearly'!K355</f>
        <v>0</v>
      </c>
      <c r="F345" s="3">
        <f t="shared" si="75"/>
        <v>0</v>
      </c>
      <c r="G345" s="11">
        <f t="shared" si="70"/>
        <v>0</v>
      </c>
      <c r="H345" s="11">
        <f t="shared" si="70"/>
        <v>0</v>
      </c>
      <c r="I345" s="11">
        <f t="shared" si="70"/>
        <v>0</v>
      </c>
      <c r="J345" s="11">
        <f t="shared" si="70"/>
        <v>0</v>
      </c>
      <c r="K345" s="11">
        <f t="shared" si="70"/>
        <v>0</v>
      </c>
      <c r="L345" s="11">
        <f t="shared" si="70"/>
        <v>0</v>
      </c>
      <c r="M345" s="11">
        <f t="shared" si="70"/>
        <v>0</v>
      </c>
      <c r="N345" s="11">
        <f t="shared" si="70"/>
        <v>0</v>
      </c>
      <c r="O345" s="11">
        <f t="shared" si="70"/>
        <v>0</v>
      </c>
      <c r="P345" s="11">
        <f t="shared" si="70"/>
        <v>0</v>
      </c>
      <c r="Q345" s="11">
        <f t="shared" si="70"/>
        <v>0</v>
      </c>
      <c r="R345" s="11">
        <f t="shared" si="72"/>
        <v>0</v>
      </c>
    </row>
    <row r="346" spans="1:18" x14ac:dyDescent="0.25">
      <c r="A346" s="9">
        <f>IF('New Lease Yearly'!$H$4="Monthly",DATE(YEAR('Yearly Journal entry'!A345),MONTH('Yearly Journal entry'!A345)+1,DAY('Yearly Journal entry'!A345)),IF('New Lease Yearly'!$H$4="Quarterly",DATE(YEAR('Yearly Journal entry'!A345),MONTH('Yearly Journal entry'!A345)+3,DAY('Yearly Journal entry'!A345)),DATE(YEAR('Yearly Journal entry'!A345)+1,MONTH('Yearly Journal entry'!A345),DAY('Yearly Journal entry'!A345))))</f>
        <v>168013</v>
      </c>
      <c r="B346" s="9">
        <f t="shared" si="71"/>
        <v>168013</v>
      </c>
      <c r="C346" s="9">
        <f t="shared" si="73"/>
        <v>168043</v>
      </c>
      <c r="D346" s="3">
        <f t="shared" si="74"/>
        <v>31</v>
      </c>
      <c r="E346" s="4">
        <f>'New Lease Yearly'!K356</f>
        <v>0</v>
      </c>
      <c r="F346" s="3">
        <f t="shared" si="75"/>
        <v>0</v>
      </c>
      <c r="G346" s="11">
        <f t="shared" si="70"/>
        <v>0</v>
      </c>
      <c r="H346" s="11">
        <f t="shared" si="70"/>
        <v>0</v>
      </c>
      <c r="I346" s="11">
        <f t="shared" si="70"/>
        <v>0</v>
      </c>
      <c r="J346" s="11">
        <f t="shared" si="70"/>
        <v>0</v>
      </c>
      <c r="K346" s="11">
        <f t="shared" si="70"/>
        <v>0</v>
      </c>
      <c r="L346" s="11">
        <f t="shared" si="70"/>
        <v>0</v>
      </c>
      <c r="M346" s="11">
        <f t="shared" si="70"/>
        <v>0</v>
      </c>
      <c r="N346" s="11">
        <f t="shared" si="70"/>
        <v>0</v>
      </c>
      <c r="O346" s="11">
        <f t="shared" si="70"/>
        <v>0</v>
      </c>
      <c r="P346" s="11">
        <f t="shared" si="70"/>
        <v>0</v>
      </c>
      <c r="Q346" s="11">
        <f t="shared" si="70"/>
        <v>0</v>
      </c>
      <c r="R346" s="11">
        <f t="shared" si="72"/>
        <v>0</v>
      </c>
    </row>
    <row r="347" spans="1:18" x14ac:dyDescent="0.25">
      <c r="A347" s="9">
        <f>IF('New Lease Yearly'!$H$4="Monthly",DATE(YEAR('Yearly Journal entry'!A346),MONTH('Yearly Journal entry'!A346)+1,DAY('Yearly Journal entry'!A346)),IF('New Lease Yearly'!$H$4="Quarterly",DATE(YEAR('Yearly Journal entry'!A346),MONTH('Yearly Journal entry'!A346)+3,DAY('Yearly Journal entry'!A346)),DATE(YEAR('Yearly Journal entry'!A346)+1,MONTH('Yearly Journal entry'!A346),DAY('Yearly Journal entry'!A346))))</f>
        <v>168379</v>
      </c>
      <c r="B347" s="9">
        <f t="shared" si="71"/>
        <v>168379</v>
      </c>
      <c r="C347" s="9">
        <f t="shared" si="73"/>
        <v>168409</v>
      </c>
      <c r="D347" s="3">
        <f t="shared" si="74"/>
        <v>31</v>
      </c>
      <c r="E347" s="4">
        <f>'New Lease Yearly'!K357</f>
        <v>0</v>
      </c>
      <c r="F347" s="3">
        <f t="shared" si="75"/>
        <v>0</v>
      </c>
      <c r="G347" s="11">
        <f t="shared" si="70"/>
        <v>0</v>
      </c>
      <c r="H347" s="11">
        <f t="shared" si="70"/>
        <v>0</v>
      </c>
      <c r="I347" s="11">
        <f t="shared" si="70"/>
        <v>0</v>
      </c>
      <c r="J347" s="11">
        <f t="shared" si="70"/>
        <v>0</v>
      </c>
      <c r="K347" s="11">
        <f t="shared" si="70"/>
        <v>0</v>
      </c>
      <c r="L347" s="11">
        <f t="shared" si="70"/>
        <v>0</v>
      </c>
      <c r="M347" s="11">
        <f t="shared" si="70"/>
        <v>0</v>
      </c>
      <c r="N347" s="11">
        <f t="shared" si="70"/>
        <v>0</v>
      </c>
      <c r="O347" s="11">
        <f t="shared" si="70"/>
        <v>0</v>
      </c>
      <c r="P347" s="11">
        <f t="shared" si="70"/>
        <v>0</v>
      </c>
      <c r="Q347" s="11">
        <f t="shared" si="70"/>
        <v>0</v>
      </c>
      <c r="R347" s="11">
        <f t="shared" si="72"/>
        <v>0</v>
      </c>
    </row>
    <row r="348" spans="1:18" x14ac:dyDescent="0.25">
      <c r="A348" s="9">
        <f>IF('New Lease Yearly'!$H$4="Monthly",DATE(YEAR('Yearly Journal entry'!A347),MONTH('Yearly Journal entry'!A347)+1,DAY('Yearly Journal entry'!A347)),IF('New Lease Yearly'!$H$4="Quarterly",DATE(YEAR('Yearly Journal entry'!A347),MONTH('Yearly Journal entry'!A347)+3,DAY('Yearly Journal entry'!A347)),DATE(YEAR('Yearly Journal entry'!A347)+1,MONTH('Yearly Journal entry'!A347),DAY('Yearly Journal entry'!A347))))</f>
        <v>168744</v>
      </c>
      <c r="B348" s="9">
        <f t="shared" si="71"/>
        <v>168744</v>
      </c>
      <c r="C348" s="9">
        <f t="shared" si="73"/>
        <v>168774</v>
      </c>
      <c r="D348" s="3">
        <f t="shared" si="74"/>
        <v>31</v>
      </c>
      <c r="E348" s="4">
        <f>'New Lease Yearly'!K358</f>
        <v>0</v>
      </c>
      <c r="F348" s="3">
        <f t="shared" si="75"/>
        <v>0</v>
      </c>
      <c r="G348" s="11">
        <f t="shared" si="70"/>
        <v>0</v>
      </c>
      <c r="H348" s="11">
        <f t="shared" si="70"/>
        <v>0</v>
      </c>
      <c r="I348" s="11">
        <f t="shared" si="70"/>
        <v>0</v>
      </c>
      <c r="J348" s="11">
        <f t="shared" si="70"/>
        <v>0</v>
      </c>
      <c r="K348" s="11">
        <f t="shared" si="70"/>
        <v>0</v>
      </c>
      <c r="L348" s="11">
        <f t="shared" si="70"/>
        <v>0</v>
      </c>
      <c r="M348" s="11">
        <f t="shared" si="70"/>
        <v>0</v>
      </c>
      <c r="N348" s="11">
        <f t="shared" si="70"/>
        <v>0</v>
      </c>
      <c r="O348" s="11">
        <f t="shared" si="70"/>
        <v>0</v>
      </c>
      <c r="P348" s="11">
        <f t="shared" si="70"/>
        <v>0</v>
      </c>
      <c r="Q348" s="11">
        <f t="shared" si="70"/>
        <v>0</v>
      </c>
      <c r="R348" s="11">
        <f t="shared" si="72"/>
        <v>0</v>
      </c>
    </row>
    <row r="349" spans="1:18" x14ac:dyDescent="0.25">
      <c r="A349" s="9">
        <f>IF('New Lease Yearly'!$H$4="Monthly",DATE(YEAR('Yearly Journal entry'!A348),MONTH('Yearly Journal entry'!A348)+1,DAY('Yearly Journal entry'!A348)),IF('New Lease Yearly'!$H$4="Quarterly",DATE(YEAR('Yearly Journal entry'!A348),MONTH('Yearly Journal entry'!A348)+3,DAY('Yearly Journal entry'!A348)),DATE(YEAR('Yearly Journal entry'!A348)+1,MONTH('Yearly Journal entry'!A348),DAY('Yearly Journal entry'!A348))))</f>
        <v>169109</v>
      </c>
      <c r="B349" s="9">
        <f t="shared" si="71"/>
        <v>169109</v>
      </c>
      <c r="C349" s="9">
        <f t="shared" si="73"/>
        <v>169139</v>
      </c>
      <c r="D349" s="3">
        <f t="shared" si="74"/>
        <v>31</v>
      </c>
      <c r="E349" s="4">
        <f>'New Lease Yearly'!K359</f>
        <v>0</v>
      </c>
      <c r="F349" s="3">
        <f t="shared" si="75"/>
        <v>0</v>
      </c>
      <c r="G349" s="11">
        <f t="shared" si="70"/>
        <v>0</v>
      </c>
      <c r="H349" s="11">
        <f t="shared" si="70"/>
        <v>0</v>
      </c>
      <c r="I349" s="11">
        <f t="shared" si="70"/>
        <v>0</v>
      </c>
      <c r="J349" s="11">
        <f t="shared" si="70"/>
        <v>0</v>
      </c>
      <c r="K349" s="11">
        <f t="shared" si="70"/>
        <v>0</v>
      </c>
      <c r="L349" s="11">
        <f t="shared" si="70"/>
        <v>0</v>
      </c>
      <c r="M349" s="11">
        <f t="shared" si="70"/>
        <v>0</v>
      </c>
      <c r="N349" s="11">
        <f t="shared" si="70"/>
        <v>0</v>
      </c>
      <c r="O349" s="11">
        <f t="shared" si="70"/>
        <v>0</v>
      </c>
      <c r="P349" s="11">
        <f t="shared" si="70"/>
        <v>0</v>
      </c>
      <c r="Q349" s="11">
        <f t="shared" si="70"/>
        <v>0</v>
      </c>
      <c r="R349" s="11">
        <f t="shared" si="72"/>
        <v>0</v>
      </c>
    </row>
    <row r="350" spans="1:18" x14ac:dyDescent="0.25">
      <c r="A350" s="9">
        <f>IF('New Lease Yearly'!$H$4="Monthly",DATE(YEAR('Yearly Journal entry'!A349),MONTH('Yearly Journal entry'!A349)+1,DAY('Yearly Journal entry'!A349)),IF('New Lease Yearly'!$H$4="Quarterly",DATE(YEAR('Yearly Journal entry'!A349),MONTH('Yearly Journal entry'!A349)+3,DAY('Yearly Journal entry'!A349)),DATE(YEAR('Yearly Journal entry'!A349)+1,MONTH('Yearly Journal entry'!A349),DAY('Yearly Journal entry'!A349))))</f>
        <v>169474</v>
      </c>
      <c r="B350" s="9">
        <f t="shared" si="71"/>
        <v>169474</v>
      </c>
      <c r="C350" s="9">
        <f t="shared" si="73"/>
        <v>169504</v>
      </c>
      <c r="D350" s="3">
        <f t="shared" si="74"/>
        <v>31</v>
      </c>
      <c r="E350" s="4">
        <f>'New Lease Yearly'!K360</f>
        <v>0</v>
      </c>
      <c r="F350" s="3">
        <f t="shared" si="75"/>
        <v>0</v>
      </c>
      <c r="G350" s="11">
        <f t="shared" si="70"/>
        <v>0</v>
      </c>
      <c r="H350" s="11">
        <f t="shared" si="70"/>
        <v>0</v>
      </c>
      <c r="I350" s="11">
        <f t="shared" si="70"/>
        <v>0</v>
      </c>
      <c r="J350" s="11">
        <f t="shared" si="70"/>
        <v>0</v>
      </c>
      <c r="K350" s="11">
        <f t="shared" si="70"/>
        <v>0</v>
      </c>
      <c r="L350" s="11">
        <f t="shared" si="70"/>
        <v>0</v>
      </c>
      <c r="M350" s="11">
        <f t="shared" si="70"/>
        <v>0</v>
      </c>
      <c r="N350" s="11">
        <f t="shared" si="70"/>
        <v>0</v>
      </c>
      <c r="O350" s="11">
        <f t="shared" si="70"/>
        <v>0</v>
      </c>
      <c r="P350" s="11">
        <f t="shared" si="70"/>
        <v>0</v>
      </c>
      <c r="Q350" s="11">
        <f t="shared" si="70"/>
        <v>0</v>
      </c>
      <c r="R350" s="11">
        <f t="shared" si="72"/>
        <v>0</v>
      </c>
    </row>
    <row r="351" spans="1:18" x14ac:dyDescent="0.25">
      <c r="A351" s="9">
        <f>IF('New Lease Yearly'!$H$4="Monthly",DATE(YEAR('Yearly Journal entry'!A350),MONTH('Yearly Journal entry'!A350)+1,DAY('Yearly Journal entry'!A350)),IF('New Lease Yearly'!$H$4="Quarterly",DATE(YEAR('Yearly Journal entry'!A350),MONTH('Yearly Journal entry'!A350)+3,DAY('Yearly Journal entry'!A350)),DATE(YEAR('Yearly Journal entry'!A350)+1,MONTH('Yearly Journal entry'!A350),DAY('Yearly Journal entry'!A350))))</f>
        <v>169840</v>
      </c>
      <c r="B351" s="9">
        <f t="shared" si="71"/>
        <v>169840</v>
      </c>
      <c r="C351" s="9">
        <f t="shared" si="73"/>
        <v>169870</v>
      </c>
      <c r="D351" s="3">
        <f t="shared" si="74"/>
        <v>31</v>
      </c>
      <c r="E351" s="4">
        <f>'New Lease Yearly'!K361</f>
        <v>0</v>
      </c>
      <c r="F351" s="3">
        <f t="shared" si="75"/>
        <v>0</v>
      </c>
      <c r="G351" s="11">
        <f t="shared" si="70"/>
        <v>0</v>
      </c>
      <c r="H351" s="11">
        <f t="shared" si="70"/>
        <v>0</v>
      </c>
      <c r="I351" s="11">
        <f t="shared" si="70"/>
        <v>0</v>
      </c>
      <c r="J351" s="11">
        <f t="shared" si="70"/>
        <v>0</v>
      </c>
      <c r="K351" s="11">
        <f t="shared" si="70"/>
        <v>0</v>
      </c>
      <c r="L351" s="11">
        <f t="shared" si="70"/>
        <v>0</v>
      </c>
      <c r="M351" s="11">
        <f t="shared" si="70"/>
        <v>0</v>
      </c>
      <c r="N351" s="11">
        <f t="shared" si="70"/>
        <v>0</v>
      </c>
      <c r="O351" s="11">
        <f t="shared" si="70"/>
        <v>0</v>
      </c>
      <c r="P351" s="11">
        <f t="shared" si="70"/>
        <v>0</v>
      </c>
      <c r="Q351" s="11">
        <f t="shared" si="70"/>
        <v>0</v>
      </c>
      <c r="R351" s="11">
        <f t="shared" si="72"/>
        <v>0</v>
      </c>
    </row>
    <row r="352" spans="1:18" x14ac:dyDescent="0.25">
      <c r="A352" s="9">
        <f>IF('New Lease Yearly'!$H$4="Monthly",DATE(YEAR('Yearly Journal entry'!A351),MONTH('Yearly Journal entry'!A351)+1,DAY('Yearly Journal entry'!A351)),IF('New Lease Yearly'!$H$4="Quarterly",DATE(YEAR('Yearly Journal entry'!A351),MONTH('Yearly Journal entry'!A351)+3,DAY('Yearly Journal entry'!A351)),DATE(YEAR('Yearly Journal entry'!A351)+1,MONTH('Yearly Journal entry'!A351),DAY('Yearly Journal entry'!A351))))</f>
        <v>170205</v>
      </c>
      <c r="B352" s="9">
        <f t="shared" si="71"/>
        <v>170205</v>
      </c>
      <c r="C352" s="9">
        <f t="shared" si="73"/>
        <v>170235</v>
      </c>
      <c r="D352" s="3">
        <f t="shared" si="74"/>
        <v>31</v>
      </c>
      <c r="E352" s="4">
        <f>'New Lease Yearly'!K362</f>
        <v>0</v>
      </c>
      <c r="F352" s="3">
        <f t="shared" si="75"/>
        <v>0</v>
      </c>
      <c r="G352" s="11">
        <f t="shared" si="70"/>
        <v>0</v>
      </c>
      <c r="H352" s="11">
        <f t="shared" si="70"/>
        <v>0</v>
      </c>
      <c r="I352" s="11">
        <f t="shared" si="70"/>
        <v>0</v>
      </c>
      <c r="J352" s="11">
        <f t="shared" si="70"/>
        <v>0</v>
      </c>
      <c r="K352" s="11">
        <f t="shared" si="70"/>
        <v>0</v>
      </c>
      <c r="L352" s="11">
        <f t="shared" si="70"/>
        <v>0</v>
      </c>
      <c r="M352" s="11">
        <f t="shared" si="70"/>
        <v>0</v>
      </c>
      <c r="N352" s="11">
        <f t="shared" si="70"/>
        <v>0</v>
      </c>
      <c r="O352" s="11">
        <f t="shared" si="70"/>
        <v>0</v>
      </c>
      <c r="P352" s="11">
        <f t="shared" si="70"/>
        <v>0</v>
      </c>
      <c r="Q352" s="11">
        <f t="shared" si="70"/>
        <v>0</v>
      </c>
      <c r="R352" s="11">
        <f t="shared" si="72"/>
        <v>0</v>
      </c>
    </row>
    <row r="353" spans="1:18" x14ac:dyDescent="0.25">
      <c r="A353" s="9">
        <f>IF('New Lease Yearly'!$H$4="Monthly",DATE(YEAR('Yearly Journal entry'!A352),MONTH('Yearly Journal entry'!A352)+1,DAY('Yearly Journal entry'!A352)),IF('New Lease Yearly'!$H$4="Quarterly",DATE(YEAR('Yearly Journal entry'!A352),MONTH('Yearly Journal entry'!A352)+3,DAY('Yearly Journal entry'!A352)),DATE(YEAR('Yearly Journal entry'!A352)+1,MONTH('Yearly Journal entry'!A352),DAY('Yearly Journal entry'!A352))))</f>
        <v>170570</v>
      </c>
      <c r="B353" s="9">
        <f t="shared" si="71"/>
        <v>170570</v>
      </c>
      <c r="C353" s="9">
        <f t="shared" si="73"/>
        <v>170600</v>
      </c>
      <c r="D353" s="3">
        <f t="shared" si="74"/>
        <v>31</v>
      </c>
      <c r="E353" s="4">
        <f>'New Lease Yearly'!K363</f>
        <v>0</v>
      </c>
      <c r="F353" s="3">
        <f t="shared" si="75"/>
        <v>0</v>
      </c>
      <c r="G353" s="11">
        <f t="shared" si="70"/>
        <v>0</v>
      </c>
      <c r="H353" s="11">
        <f t="shared" si="70"/>
        <v>0</v>
      </c>
      <c r="I353" s="11">
        <f t="shared" si="70"/>
        <v>0</v>
      </c>
      <c r="J353" s="11">
        <f t="shared" si="70"/>
        <v>0</v>
      </c>
      <c r="K353" s="11">
        <f t="shared" si="70"/>
        <v>0</v>
      </c>
      <c r="L353" s="11">
        <f t="shared" si="70"/>
        <v>0</v>
      </c>
      <c r="M353" s="11">
        <f t="shared" si="70"/>
        <v>0</v>
      </c>
      <c r="N353" s="11">
        <f t="shared" si="70"/>
        <v>0</v>
      </c>
      <c r="O353" s="11">
        <f t="shared" si="70"/>
        <v>0</v>
      </c>
      <c r="P353" s="11">
        <f t="shared" si="70"/>
        <v>0</v>
      </c>
      <c r="Q353" s="11">
        <f t="shared" si="70"/>
        <v>0</v>
      </c>
      <c r="R353" s="11">
        <f t="shared" si="72"/>
        <v>0</v>
      </c>
    </row>
    <row r="354" spans="1:18" x14ac:dyDescent="0.25">
      <c r="A354" s="9">
        <f>IF('New Lease Yearly'!$H$4="Monthly",DATE(YEAR('Yearly Journal entry'!A353),MONTH('Yearly Journal entry'!A353)+1,DAY('Yearly Journal entry'!A353)),IF('New Lease Yearly'!$H$4="Quarterly",DATE(YEAR('Yearly Journal entry'!A353),MONTH('Yearly Journal entry'!A353)+3,DAY('Yearly Journal entry'!A353)),DATE(YEAR('Yearly Journal entry'!A353)+1,MONTH('Yearly Journal entry'!A353),DAY('Yearly Journal entry'!A353))))</f>
        <v>170935</v>
      </c>
      <c r="B354" s="9">
        <f t="shared" si="71"/>
        <v>170935</v>
      </c>
      <c r="C354" s="9">
        <f t="shared" si="73"/>
        <v>170965</v>
      </c>
      <c r="D354" s="3">
        <f t="shared" si="74"/>
        <v>31</v>
      </c>
      <c r="E354" s="4">
        <f>'New Lease Yearly'!K364</f>
        <v>0</v>
      </c>
      <c r="F354" s="3">
        <f t="shared" si="75"/>
        <v>0</v>
      </c>
      <c r="G354" s="11">
        <f t="shared" si="70"/>
        <v>0</v>
      </c>
      <c r="H354" s="11">
        <f t="shared" si="70"/>
        <v>0</v>
      </c>
      <c r="I354" s="11">
        <f t="shared" si="70"/>
        <v>0</v>
      </c>
      <c r="J354" s="11">
        <f t="shared" si="70"/>
        <v>0</v>
      </c>
      <c r="K354" s="11">
        <f t="shared" si="70"/>
        <v>0</v>
      </c>
      <c r="L354" s="11">
        <f t="shared" si="70"/>
        <v>0</v>
      </c>
      <c r="M354" s="11">
        <f t="shared" si="70"/>
        <v>0</v>
      </c>
      <c r="N354" s="11">
        <f t="shared" si="70"/>
        <v>0</v>
      </c>
      <c r="O354" s="11">
        <f t="shared" si="70"/>
        <v>0</v>
      </c>
      <c r="P354" s="11">
        <f t="shared" si="70"/>
        <v>0</v>
      </c>
      <c r="Q354" s="11">
        <f t="shared" si="70"/>
        <v>0</v>
      </c>
      <c r="R354" s="11">
        <f t="shared" si="72"/>
        <v>0</v>
      </c>
    </row>
    <row r="355" spans="1:18" x14ac:dyDescent="0.25">
      <c r="A355" s="9">
        <f>IF('New Lease Yearly'!$H$4="Monthly",DATE(YEAR('Yearly Journal entry'!A354),MONTH('Yearly Journal entry'!A354)+1,DAY('Yearly Journal entry'!A354)),IF('New Lease Yearly'!$H$4="Quarterly",DATE(YEAR('Yearly Journal entry'!A354),MONTH('Yearly Journal entry'!A354)+3,DAY('Yearly Journal entry'!A354)),DATE(YEAR('Yearly Journal entry'!A354)+1,MONTH('Yearly Journal entry'!A354),DAY('Yearly Journal entry'!A354))))</f>
        <v>171301</v>
      </c>
      <c r="B355" s="9">
        <f t="shared" si="71"/>
        <v>171301</v>
      </c>
      <c r="C355" s="9">
        <f t="shared" si="73"/>
        <v>171331</v>
      </c>
      <c r="D355" s="3">
        <f t="shared" si="74"/>
        <v>31</v>
      </c>
      <c r="E355" s="4">
        <f>'New Lease Yearly'!K365</f>
        <v>0</v>
      </c>
      <c r="F355" s="3">
        <f t="shared" si="75"/>
        <v>0</v>
      </c>
      <c r="G355" s="11">
        <f t="shared" si="70"/>
        <v>0</v>
      </c>
      <c r="H355" s="11">
        <f t="shared" si="70"/>
        <v>0</v>
      </c>
      <c r="I355" s="11">
        <f t="shared" si="70"/>
        <v>0</v>
      </c>
      <c r="J355" s="11">
        <f t="shared" si="70"/>
        <v>0</v>
      </c>
      <c r="K355" s="11">
        <f t="shared" si="70"/>
        <v>0</v>
      </c>
      <c r="L355" s="11">
        <f t="shared" si="70"/>
        <v>0</v>
      </c>
      <c r="M355" s="11">
        <f t="shared" si="70"/>
        <v>0</v>
      </c>
      <c r="N355" s="11">
        <f t="shared" si="70"/>
        <v>0</v>
      </c>
      <c r="O355" s="11">
        <f t="shared" si="70"/>
        <v>0</v>
      </c>
      <c r="P355" s="11">
        <f t="shared" si="70"/>
        <v>0</v>
      </c>
      <c r="Q355" s="11">
        <f t="shared" si="70"/>
        <v>0</v>
      </c>
      <c r="R355" s="11">
        <f t="shared" si="72"/>
        <v>0</v>
      </c>
    </row>
    <row r="356" spans="1:18" x14ac:dyDescent="0.25">
      <c r="A356" s="9">
        <f>IF('New Lease Yearly'!$H$4="Monthly",DATE(YEAR('Yearly Journal entry'!A355),MONTH('Yearly Journal entry'!A355)+1,DAY('Yearly Journal entry'!A355)),IF('New Lease Yearly'!$H$4="Quarterly",DATE(YEAR('Yearly Journal entry'!A355),MONTH('Yearly Journal entry'!A355)+3,DAY('Yearly Journal entry'!A355)),DATE(YEAR('Yearly Journal entry'!A355)+1,MONTH('Yearly Journal entry'!A355),DAY('Yearly Journal entry'!A355))))</f>
        <v>171666</v>
      </c>
      <c r="B356" s="9">
        <f t="shared" si="71"/>
        <v>171666</v>
      </c>
      <c r="C356" s="9">
        <f t="shared" si="73"/>
        <v>171696</v>
      </c>
      <c r="D356" s="3">
        <f t="shared" si="74"/>
        <v>31</v>
      </c>
      <c r="E356" s="4">
        <f>'New Lease Yearly'!K366</f>
        <v>0</v>
      </c>
      <c r="F356" s="3">
        <f t="shared" si="75"/>
        <v>0</v>
      </c>
      <c r="G356" s="11">
        <f t="shared" si="70"/>
        <v>0</v>
      </c>
      <c r="H356" s="11">
        <f t="shared" si="70"/>
        <v>0</v>
      </c>
      <c r="I356" s="11">
        <f t="shared" si="70"/>
        <v>0</v>
      </c>
      <c r="J356" s="11">
        <f t="shared" si="70"/>
        <v>0</v>
      </c>
      <c r="K356" s="11">
        <f t="shared" si="70"/>
        <v>0</v>
      </c>
      <c r="L356" s="11">
        <f t="shared" si="70"/>
        <v>0</v>
      </c>
      <c r="M356" s="11">
        <f t="shared" si="70"/>
        <v>0</v>
      </c>
      <c r="N356" s="11">
        <f t="shared" si="70"/>
        <v>0</v>
      </c>
      <c r="O356" s="11">
        <f t="shared" si="70"/>
        <v>0</v>
      </c>
      <c r="P356" s="11">
        <f t="shared" si="70"/>
        <v>0</v>
      </c>
      <c r="Q356" s="11">
        <f t="shared" si="70"/>
        <v>0</v>
      </c>
      <c r="R356" s="11">
        <f t="shared" si="72"/>
        <v>0</v>
      </c>
    </row>
    <row r="357" spans="1:18" x14ac:dyDescent="0.25">
      <c r="A357" s="9">
        <f>IF('New Lease Yearly'!$H$4="Monthly",DATE(YEAR('Yearly Journal entry'!A356),MONTH('Yearly Journal entry'!A356)+1,DAY('Yearly Journal entry'!A356)),IF('New Lease Yearly'!$H$4="Quarterly",DATE(YEAR('Yearly Journal entry'!A356),MONTH('Yearly Journal entry'!A356)+3,DAY('Yearly Journal entry'!A356)),DATE(YEAR('Yearly Journal entry'!A356)+1,MONTH('Yearly Journal entry'!A356),DAY('Yearly Journal entry'!A356))))</f>
        <v>172031</v>
      </c>
      <c r="B357" s="9">
        <f t="shared" si="71"/>
        <v>172031</v>
      </c>
      <c r="C357" s="9">
        <f t="shared" si="73"/>
        <v>172061</v>
      </c>
      <c r="D357" s="3">
        <f t="shared" si="74"/>
        <v>31</v>
      </c>
      <c r="E357" s="4">
        <f>'New Lease Yearly'!K367</f>
        <v>0</v>
      </c>
      <c r="F357" s="3">
        <f t="shared" si="75"/>
        <v>0</v>
      </c>
      <c r="G357" s="11">
        <f t="shared" si="70"/>
        <v>0</v>
      </c>
      <c r="H357" s="11">
        <f t="shared" si="70"/>
        <v>0</v>
      </c>
      <c r="I357" s="11">
        <f t="shared" si="70"/>
        <v>0</v>
      </c>
      <c r="J357" s="11">
        <f t="shared" si="70"/>
        <v>0</v>
      </c>
      <c r="K357" s="11">
        <f t="shared" si="70"/>
        <v>0</v>
      </c>
      <c r="L357" s="11">
        <f t="shared" si="70"/>
        <v>0</v>
      </c>
      <c r="M357" s="11">
        <f t="shared" si="70"/>
        <v>0</v>
      </c>
      <c r="N357" s="11">
        <f t="shared" si="70"/>
        <v>0</v>
      </c>
      <c r="O357" s="11">
        <f t="shared" si="70"/>
        <v>0</v>
      </c>
      <c r="P357" s="11">
        <f t="shared" si="70"/>
        <v>0</v>
      </c>
      <c r="Q357" s="11">
        <f t="shared" si="70"/>
        <v>0</v>
      </c>
      <c r="R357" s="11">
        <f t="shared" si="72"/>
        <v>0</v>
      </c>
    </row>
    <row r="358" spans="1:18" x14ac:dyDescent="0.25">
      <c r="A358" s="9">
        <f>IF('New Lease Yearly'!$H$4="Monthly",DATE(YEAR('Yearly Journal entry'!A357),MONTH('Yearly Journal entry'!A357)+1,DAY('Yearly Journal entry'!A357)),IF('New Lease Yearly'!$H$4="Quarterly",DATE(YEAR('Yearly Journal entry'!A357),MONTH('Yearly Journal entry'!A357)+3,DAY('Yearly Journal entry'!A357)),DATE(YEAR('Yearly Journal entry'!A357)+1,MONTH('Yearly Journal entry'!A357),DAY('Yearly Journal entry'!A357))))</f>
        <v>172396</v>
      </c>
      <c r="B358" s="9">
        <f t="shared" si="71"/>
        <v>172396</v>
      </c>
      <c r="C358" s="9">
        <f t="shared" si="73"/>
        <v>172426</v>
      </c>
      <c r="D358" s="3">
        <f t="shared" si="74"/>
        <v>31</v>
      </c>
      <c r="E358" s="4">
        <f>'New Lease Yearly'!K368</f>
        <v>0</v>
      </c>
      <c r="F358" s="3">
        <f t="shared" si="75"/>
        <v>0</v>
      </c>
      <c r="G358" s="11">
        <f t="shared" si="70"/>
        <v>0</v>
      </c>
      <c r="H358" s="11">
        <f t="shared" si="70"/>
        <v>0</v>
      </c>
      <c r="I358" s="11">
        <f t="shared" si="70"/>
        <v>0</v>
      </c>
      <c r="J358" s="11">
        <f t="shared" si="70"/>
        <v>0</v>
      </c>
      <c r="K358" s="11">
        <f t="shared" si="70"/>
        <v>0</v>
      </c>
      <c r="L358" s="11">
        <f t="shared" si="70"/>
        <v>0</v>
      </c>
      <c r="M358" s="11">
        <f t="shared" si="70"/>
        <v>0</v>
      </c>
      <c r="N358" s="11">
        <f t="shared" si="70"/>
        <v>0</v>
      </c>
      <c r="O358" s="11">
        <f t="shared" si="70"/>
        <v>0</v>
      </c>
      <c r="P358" s="11">
        <f t="shared" si="70"/>
        <v>0</v>
      </c>
      <c r="Q358" s="11">
        <f t="shared" si="70"/>
        <v>0</v>
      </c>
      <c r="R358" s="11">
        <f t="shared" si="72"/>
        <v>0</v>
      </c>
    </row>
    <row r="359" spans="1:18" x14ac:dyDescent="0.25">
      <c r="A359" s="9">
        <f>IF('New Lease Yearly'!$H$4="Monthly",DATE(YEAR('Yearly Journal entry'!A358),MONTH('Yearly Journal entry'!A358)+1,DAY('Yearly Journal entry'!A358)),IF('New Lease Yearly'!$H$4="Quarterly",DATE(YEAR('Yearly Journal entry'!A358),MONTH('Yearly Journal entry'!A358)+3,DAY('Yearly Journal entry'!A358)),DATE(YEAR('Yearly Journal entry'!A358)+1,MONTH('Yearly Journal entry'!A358),DAY('Yearly Journal entry'!A358))))</f>
        <v>172762</v>
      </c>
      <c r="B359" s="9">
        <f t="shared" si="71"/>
        <v>172762</v>
      </c>
      <c r="C359" s="9">
        <f t="shared" si="73"/>
        <v>172792</v>
      </c>
      <c r="D359" s="3">
        <f t="shared" si="74"/>
        <v>31</v>
      </c>
      <c r="E359" s="4">
        <f>'New Lease Yearly'!K369</f>
        <v>0</v>
      </c>
      <c r="F359" s="3">
        <f t="shared" si="75"/>
        <v>0</v>
      </c>
      <c r="G359" s="11">
        <f t="shared" si="70"/>
        <v>0</v>
      </c>
      <c r="H359" s="11">
        <f t="shared" si="70"/>
        <v>0</v>
      </c>
      <c r="I359" s="11">
        <f t="shared" si="70"/>
        <v>0</v>
      </c>
      <c r="J359" s="11">
        <f t="shared" si="70"/>
        <v>0</v>
      </c>
      <c r="K359" s="11">
        <f t="shared" si="70"/>
        <v>0</v>
      </c>
      <c r="L359" s="11">
        <f t="shared" si="70"/>
        <v>0</v>
      </c>
      <c r="M359" s="11">
        <f t="shared" si="70"/>
        <v>0</v>
      </c>
      <c r="N359" s="11">
        <f t="shared" si="70"/>
        <v>0</v>
      </c>
      <c r="O359" s="11">
        <f t="shared" si="70"/>
        <v>0</v>
      </c>
      <c r="P359" s="11">
        <f t="shared" si="70"/>
        <v>0</v>
      </c>
      <c r="Q359" s="11">
        <f t="shared" si="70"/>
        <v>0</v>
      </c>
      <c r="R359" s="11">
        <f t="shared" si="72"/>
        <v>0</v>
      </c>
    </row>
    <row r="360" spans="1:18" x14ac:dyDescent="0.25">
      <c r="A360" s="9">
        <f>IF('New Lease Yearly'!$H$4="Monthly",DATE(YEAR('Yearly Journal entry'!A359),MONTH('Yearly Journal entry'!A359)+1,DAY('Yearly Journal entry'!A359)),IF('New Lease Yearly'!$H$4="Quarterly",DATE(YEAR('Yearly Journal entry'!A359),MONTH('Yearly Journal entry'!A359)+3,DAY('Yearly Journal entry'!A359)),DATE(YEAR('Yearly Journal entry'!A359)+1,MONTH('Yearly Journal entry'!A359),DAY('Yearly Journal entry'!A359))))</f>
        <v>173127</v>
      </c>
      <c r="B360" s="9">
        <f t="shared" si="71"/>
        <v>173127</v>
      </c>
      <c r="C360" s="9">
        <f t="shared" si="73"/>
        <v>173157</v>
      </c>
      <c r="D360" s="3">
        <f t="shared" si="74"/>
        <v>31</v>
      </c>
      <c r="E360" s="4">
        <f>'New Lease Yearly'!K370</f>
        <v>0</v>
      </c>
      <c r="F360" s="3">
        <f t="shared" si="75"/>
        <v>0</v>
      </c>
      <c r="G360" s="11">
        <f t="shared" si="70"/>
        <v>0</v>
      </c>
      <c r="H360" s="11">
        <f t="shared" si="70"/>
        <v>0</v>
      </c>
      <c r="I360" s="11">
        <f t="shared" si="70"/>
        <v>0</v>
      </c>
      <c r="J360" s="11">
        <f t="shared" si="70"/>
        <v>0</v>
      </c>
      <c r="K360" s="11">
        <f t="shared" si="70"/>
        <v>0</v>
      </c>
      <c r="L360" s="11">
        <f t="shared" si="70"/>
        <v>0</v>
      </c>
      <c r="M360" s="11">
        <f t="shared" si="70"/>
        <v>0</v>
      </c>
      <c r="N360" s="11">
        <f t="shared" si="70"/>
        <v>0</v>
      </c>
      <c r="O360" s="11">
        <f t="shared" si="70"/>
        <v>0</v>
      </c>
      <c r="P360" s="11">
        <f t="shared" si="70"/>
        <v>0</v>
      </c>
      <c r="Q360" s="11">
        <f t="shared" si="70"/>
        <v>0</v>
      </c>
      <c r="R360" s="11">
        <f t="shared" si="72"/>
        <v>0</v>
      </c>
    </row>
    <row r="361" spans="1:18" x14ac:dyDescent="0.25">
      <c r="A361" s="9">
        <f>IF('New Lease Yearly'!$H$4="Monthly",DATE(YEAR('Yearly Journal entry'!A360),MONTH('Yearly Journal entry'!A360)+1,DAY('Yearly Journal entry'!A360)),IF('New Lease Yearly'!$H$4="Quarterly",DATE(YEAR('Yearly Journal entry'!A360),MONTH('Yearly Journal entry'!A360)+3,DAY('Yearly Journal entry'!A360)),DATE(YEAR('Yearly Journal entry'!A360)+1,MONTH('Yearly Journal entry'!A360),DAY('Yearly Journal entry'!A360))))</f>
        <v>173492</v>
      </c>
      <c r="B361" s="9">
        <f t="shared" si="71"/>
        <v>173492</v>
      </c>
      <c r="C361" s="9">
        <f t="shared" si="73"/>
        <v>173522</v>
      </c>
      <c r="D361" s="3">
        <f t="shared" si="74"/>
        <v>31</v>
      </c>
      <c r="E361" s="4">
        <f>'New Lease Yearly'!K371</f>
        <v>0</v>
      </c>
      <c r="F361" s="3">
        <f t="shared" si="75"/>
        <v>0</v>
      </c>
      <c r="G361" s="11">
        <f t="shared" si="70"/>
        <v>0</v>
      </c>
      <c r="H361" s="11">
        <f t="shared" si="70"/>
        <v>0</v>
      </c>
      <c r="I361" s="11">
        <f t="shared" si="70"/>
        <v>0</v>
      </c>
      <c r="J361" s="11">
        <f t="shared" si="70"/>
        <v>0</v>
      </c>
      <c r="K361" s="11">
        <f t="shared" si="70"/>
        <v>0</v>
      </c>
      <c r="L361" s="11">
        <f t="shared" si="70"/>
        <v>0</v>
      </c>
      <c r="M361" s="11">
        <f t="shared" si="70"/>
        <v>0</v>
      </c>
      <c r="N361" s="11">
        <f t="shared" si="70"/>
        <v>0</v>
      </c>
      <c r="O361" s="11">
        <f t="shared" si="70"/>
        <v>0</v>
      </c>
      <c r="P361" s="11">
        <f t="shared" si="70"/>
        <v>0</v>
      </c>
      <c r="Q361" s="11">
        <f t="shared" si="70"/>
        <v>0</v>
      </c>
      <c r="R361" s="11">
        <f t="shared" si="72"/>
        <v>0</v>
      </c>
    </row>
    <row r="362" spans="1:18" x14ac:dyDescent="0.25">
      <c r="A362" s="9">
        <f>IF('New Lease Yearly'!$H$4="Monthly",DATE(YEAR('Yearly Journal entry'!A361),MONTH('Yearly Journal entry'!A361)+1,DAY('Yearly Journal entry'!A361)),IF('New Lease Yearly'!$H$4="Quarterly",DATE(YEAR('Yearly Journal entry'!A361),MONTH('Yearly Journal entry'!A361)+3,DAY('Yearly Journal entry'!A361)),DATE(YEAR('Yearly Journal entry'!A361)+1,MONTH('Yearly Journal entry'!A361),DAY('Yearly Journal entry'!A361))))</f>
        <v>173857</v>
      </c>
      <c r="B362" s="9">
        <f t="shared" si="71"/>
        <v>173857</v>
      </c>
      <c r="C362" s="9">
        <f t="shared" si="73"/>
        <v>173887</v>
      </c>
      <c r="D362" s="3">
        <f t="shared" si="74"/>
        <v>31</v>
      </c>
      <c r="E362" s="4">
        <f>'New Lease Yearly'!K372</f>
        <v>0</v>
      </c>
      <c r="F362" s="3">
        <f t="shared" si="75"/>
        <v>0</v>
      </c>
      <c r="G362" s="11">
        <f t="shared" ref="G362:Q385" si="76">$E363/($A363-$A362+1)*((((EOMONTH(DATE(YEAR($A362),MONTH($A362)+G$4,DAY($A362)),0)))-DATE(YEAR($A362),MONTH(EOMONTH($A362,-1)+G$4)+G$4,1))+1)</f>
        <v>0</v>
      </c>
      <c r="H362" s="11">
        <f t="shared" si="76"/>
        <v>0</v>
      </c>
      <c r="I362" s="11">
        <f t="shared" si="76"/>
        <v>0</v>
      </c>
      <c r="J362" s="11">
        <f t="shared" si="76"/>
        <v>0</v>
      </c>
      <c r="K362" s="11">
        <f t="shared" si="76"/>
        <v>0</v>
      </c>
      <c r="L362" s="11">
        <f t="shared" si="76"/>
        <v>0</v>
      </c>
      <c r="M362" s="11">
        <f t="shared" si="76"/>
        <v>0</v>
      </c>
      <c r="N362" s="11">
        <f t="shared" si="76"/>
        <v>0</v>
      </c>
      <c r="O362" s="11">
        <f t="shared" si="76"/>
        <v>0</v>
      </c>
      <c r="P362" s="11">
        <f t="shared" si="76"/>
        <v>0</v>
      </c>
      <c r="Q362" s="11">
        <f t="shared" si="76"/>
        <v>0</v>
      </c>
      <c r="R362" s="11">
        <f t="shared" si="72"/>
        <v>0</v>
      </c>
    </row>
    <row r="363" spans="1:18" x14ac:dyDescent="0.25">
      <c r="A363" s="9">
        <f>IF('New Lease Yearly'!$H$4="Monthly",DATE(YEAR('Yearly Journal entry'!A362),MONTH('Yearly Journal entry'!A362)+1,DAY('Yearly Journal entry'!A362)),IF('New Lease Yearly'!$H$4="Quarterly",DATE(YEAR('Yearly Journal entry'!A362),MONTH('Yearly Journal entry'!A362)+3,DAY('Yearly Journal entry'!A362)),DATE(YEAR('Yearly Journal entry'!A362)+1,MONTH('Yearly Journal entry'!A362),DAY('Yearly Journal entry'!A362))))</f>
        <v>174223</v>
      </c>
      <c r="B363" s="9">
        <f t="shared" si="71"/>
        <v>174223</v>
      </c>
      <c r="C363" s="9">
        <f t="shared" si="73"/>
        <v>174253</v>
      </c>
      <c r="D363" s="3">
        <f t="shared" si="74"/>
        <v>31</v>
      </c>
      <c r="E363" s="4">
        <f>'New Lease Yearly'!K373</f>
        <v>0</v>
      </c>
      <c r="F363" s="3">
        <f t="shared" si="75"/>
        <v>0</v>
      </c>
      <c r="G363" s="11">
        <f t="shared" si="76"/>
        <v>0</v>
      </c>
      <c r="H363" s="11">
        <f t="shared" si="76"/>
        <v>0</v>
      </c>
      <c r="I363" s="11">
        <f t="shared" si="76"/>
        <v>0</v>
      </c>
      <c r="J363" s="11">
        <f t="shared" si="76"/>
        <v>0</v>
      </c>
      <c r="K363" s="11">
        <f t="shared" si="76"/>
        <v>0</v>
      </c>
      <c r="L363" s="11">
        <f t="shared" si="76"/>
        <v>0</v>
      </c>
      <c r="M363" s="11">
        <f t="shared" si="76"/>
        <v>0</v>
      </c>
      <c r="N363" s="11">
        <f t="shared" si="76"/>
        <v>0</v>
      </c>
      <c r="O363" s="11">
        <f t="shared" si="76"/>
        <v>0</v>
      </c>
      <c r="P363" s="11">
        <f t="shared" si="76"/>
        <v>0</v>
      </c>
      <c r="Q363" s="11">
        <f t="shared" si="76"/>
        <v>0</v>
      </c>
      <c r="R363" s="11">
        <f t="shared" si="72"/>
        <v>0</v>
      </c>
    </row>
    <row r="364" spans="1:18" x14ac:dyDescent="0.25">
      <c r="A364" s="9">
        <f>IF('New Lease Yearly'!$H$4="Monthly",DATE(YEAR('Yearly Journal entry'!A363),MONTH('Yearly Journal entry'!A363)+1,DAY('Yearly Journal entry'!A363)),IF('New Lease Yearly'!$H$4="Quarterly",DATE(YEAR('Yearly Journal entry'!A363),MONTH('Yearly Journal entry'!A363)+3,DAY('Yearly Journal entry'!A363)),DATE(YEAR('Yearly Journal entry'!A363)+1,MONTH('Yearly Journal entry'!A363),DAY('Yearly Journal entry'!A363))))</f>
        <v>174588</v>
      </c>
      <c r="B364" s="9">
        <f t="shared" si="71"/>
        <v>174588</v>
      </c>
      <c r="C364" s="9">
        <f t="shared" si="73"/>
        <v>174618</v>
      </c>
      <c r="D364" s="3">
        <f t="shared" si="74"/>
        <v>31</v>
      </c>
      <c r="E364" s="4">
        <f>'New Lease Yearly'!K374</f>
        <v>0</v>
      </c>
      <c r="F364" s="3">
        <f t="shared" si="75"/>
        <v>0</v>
      </c>
      <c r="G364" s="11">
        <f t="shared" si="76"/>
        <v>0</v>
      </c>
      <c r="H364" s="11">
        <f t="shared" si="76"/>
        <v>0</v>
      </c>
      <c r="I364" s="11">
        <f t="shared" si="76"/>
        <v>0</v>
      </c>
      <c r="J364" s="11">
        <f t="shared" si="76"/>
        <v>0</v>
      </c>
      <c r="K364" s="11">
        <f t="shared" si="76"/>
        <v>0</v>
      </c>
      <c r="L364" s="11">
        <f t="shared" si="76"/>
        <v>0</v>
      </c>
      <c r="M364" s="11">
        <f t="shared" si="76"/>
        <v>0</v>
      </c>
      <c r="N364" s="11">
        <f t="shared" si="76"/>
        <v>0</v>
      </c>
      <c r="O364" s="11">
        <f t="shared" si="76"/>
        <v>0</v>
      </c>
      <c r="P364" s="11">
        <f t="shared" si="76"/>
        <v>0</v>
      </c>
      <c r="Q364" s="11">
        <f t="shared" si="76"/>
        <v>0</v>
      </c>
      <c r="R364" s="11">
        <f t="shared" si="72"/>
        <v>0</v>
      </c>
    </row>
    <row r="365" spans="1:18" x14ac:dyDescent="0.25">
      <c r="A365" s="9">
        <f>IF('New Lease Yearly'!$H$4="Monthly",DATE(YEAR('Yearly Journal entry'!A364),MONTH('Yearly Journal entry'!A364)+1,DAY('Yearly Journal entry'!A364)),IF('New Lease Yearly'!$H$4="Quarterly",DATE(YEAR('Yearly Journal entry'!A364),MONTH('Yearly Journal entry'!A364)+3,DAY('Yearly Journal entry'!A364)),DATE(YEAR('Yearly Journal entry'!A364)+1,MONTH('Yearly Journal entry'!A364),DAY('Yearly Journal entry'!A364))))</f>
        <v>174953</v>
      </c>
      <c r="B365" s="9">
        <f t="shared" si="71"/>
        <v>174953</v>
      </c>
      <c r="C365" s="9">
        <f t="shared" si="73"/>
        <v>174983</v>
      </c>
      <c r="D365" s="3">
        <f t="shared" si="74"/>
        <v>31</v>
      </c>
      <c r="E365" s="4">
        <f>'New Lease Yearly'!K375</f>
        <v>0</v>
      </c>
      <c r="F365" s="3">
        <f t="shared" si="75"/>
        <v>0</v>
      </c>
      <c r="G365" s="11">
        <f t="shared" si="76"/>
        <v>0</v>
      </c>
      <c r="H365" s="11">
        <f t="shared" si="76"/>
        <v>0</v>
      </c>
      <c r="I365" s="11">
        <f t="shared" si="76"/>
        <v>0</v>
      </c>
      <c r="J365" s="11">
        <f t="shared" si="76"/>
        <v>0</v>
      </c>
      <c r="K365" s="11">
        <f t="shared" si="76"/>
        <v>0</v>
      </c>
      <c r="L365" s="11">
        <f t="shared" si="76"/>
        <v>0</v>
      </c>
      <c r="M365" s="11">
        <f t="shared" si="76"/>
        <v>0</v>
      </c>
      <c r="N365" s="11">
        <f t="shared" si="76"/>
        <v>0</v>
      </c>
      <c r="O365" s="11">
        <f t="shared" si="76"/>
        <v>0</v>
      </c>
      <c r="P365" s="11">
        <f t="shared" si="76"/>
        <v>0</v>
      </c>
      <c r="Q365" s="11">
        <f t="shared" si="76"/>
        <v>0</v>
      </c>
      <c r="R365" s="11">
        <f t="shared" si="72"/>
        <v>0</v>
      </c>
    </row>
    <row r="366" spans="1:18" x14ac:dyDescent="0.25">
      <c r="A366" s="9">
        <f>IF('New Lease Yearly'!$H$4="Monthly",DATE(YEAR('Yearly Journal entry'!A365),MONTH('Yearly Journal entry'!A365)+1,DAY('Yearly Journal entry'!A365)),IF('New Lease Yearly'!$H$4="Quarterly",DATE(YEAR('Yearly Journal entry'!A365),MONTH('Yearly Journal entry'!A365)+3,DAY('Yearly Journal entry'!A365)),DATE(YEAR('Yearly Journal entry'!A365)+1,MONTH('Yearly Journal entry'!A365),DAY('Yearly Journal entry'!A365))))</f>
        <v>175318</v>
      </c>
      <c r="B366" s="9">
        <f t="shared" si="71"/>
        <v>175318</v>
      </c>
      <c r="C366" s="9">
        <f t="shared" si="73"/>
        <v>175348</v>
      </c>
      <c r="D366" s="3">
        <f t="shared" si="74"/>
        <v>31</v>
      </c>
      <c r="E366" s="4">
        <f>'New Lease Yearly'!K376</f>
        <v>0</v>
      </c>
      <c r="F366" s="3">
        <f t="shared" si="75"/>
        <v>0</v>
      </c>
      <c r="G366" s="11">
        <f t="shared" si="76"/>
        <v>0</v>
      </c>
      <c r="H366" s="11">
        <f t="shared" si="76"/>
        <v>0</v>
      </c>
      <c r="I366" s="11">
        <f t="shared" si="76"/>
        <v>0</v>
      </c>
      <c r="J366" s="11">
        <f t="shared" si="76"/>
        <v>0</v>
      </c>
      <c r="K366" s="11">
        <f t="shared" si="76"/>
        <v>0</v>
      </c>
      <c r="L366" s="11">
        <f t="shared" si="76"/>
        <v>0</v>
      </c>
      <c r="M366" s="11">
        <f t="shared" si="76"/>
        <v>0</v>
      </c>
      <c r="N366" s="11">
        <f t="shared" si="76"/>
        <v>0</v>
      </c>
      <c r="O366" s="11">
        <f t="shared" si="76"/>
        <v>0</v>
      </c>
      <c r="P366" s="11">
        <f t="shared" si="76"/>
        <v>0</v>
      </c>
      <c r="Q366" s="11">
        <f t="shared" si="76"/>
        <v>0</v>
      </c>
      <c r="R366" s="11">
        <f t="shared" si="72"/>
        <v>0</v>
      </c>
    </row>
    <row r="367" spans="1:18" x14ac:dyDescent="0.25">
      <c r="A367" s="9">
        <f>IF('New Lease Yearly'!$H$4="Monthly",DATE(YEAR('Yearly Journal entry'!A366),MONTH('Yearly Journal entry'!A366)+1,DAY('Yearly Journal entry'!A366)),IF('New Lease Yearly'!$H$4="Quarterly",DATE(YEAR('Yearly Journal entry'!A366),MONTH('Yearly Journal entry'!A366)+3,DAY('Yearly Journal entry'!A366)),DATE(YEAR('Yearly Journal entry'!A366)+1,MONTH('Yearly Journal entry'!A366),DAY('Yearly Journal entry'!A366))))</f>
        <v>175684</v>
      </c>
      <c r="B367" s="9">
        <f t="shared" si="71"/>
        <v>175684</v>
      </c>
      <c r="C367" s="9">
        <f t="shared" si="73"/>
        <v>175714</v>
      </c>
      <c r="D367" s="3">
        <f t="shared" si="74"/>
        <v>31</v>
      </c>
      <c r="E367" s="4">
        <f>'New Lease Yearly'!K377</f>
        <v>0</v>
      </c>
      <c r="F367" s="3">
        <f t="shared" si="75"/>
        <v>0</v>
      </c>
      <c r="G367" s="11">
        <f t="shared" si="76"/>
        <v>0</v>
      </c>
      <c r="H367" s="11">
        <f t="shared" si="76"/>
        <v>0</v>
      </c>
      <c r="I367" s="11">
        <f t="shared" si="76"/>
        <v>0</v>
      </c>
      <c r="J367" s="11">
        <f t="shared" si="76"/>
        <v>0</v>
      </c>
      <c r="K367" s="11">
        <f t="shared" si="76"/>
        <v>0</v>
      </c>
      <c r="L367" s="11">
        <f t="shared" si="76"/>
        <v>0</v>
      </c>
      <c r="M367" s="11">
        <f t="shared" si="76"/>
        <v>0</v>
      </c>
      <c r="N367" s="11">
        <f t="shared" si="76"/>
        <v>0</v>
      </c>
      <c r="O367" s="11">
        <f t="shared" si="76"/>
        <v>0</v>
      </c>
      <c r="P367" s="11">
        <f t="shared" si="76"/>
        <v>0</v>
      </c>
      <c r="Q367" s="11">
        <f t="shared" si="76"/>
        <v>0</v>
      </c>
      <c r="R367" s="11">
        <f t="shared" si="72"/>
        <v>0</v>
      </c>
    </row>
    <row r="368" spans="1:18" x14ac:dyDescent="0.25">
      <c r="A368" s="9">
        <f>IF('New Lease Yearly'!$H$4="Monthly",DATE(YEAR('Yearly Journal entry'!A367),MONTH('Yearly Journal entry'!A367)+1,DAY('Yearly Journal entry'!A367)),IF('New Lease Yearly'!$H$4="Quarterly",DATE(YEAR('Yearly Journal entry'!A367),MONTH('Yearly Journal entry'!A367)+3,DAY('Yearly Journal entry'!A367)),DATE(YEAR('Yearly Journal entry'!A367)+1,MONTH('Yearly Journal entry'!A367),DAY('Yearly Journal entry'!A367))))</f>
        <v>176049</v>
      </c>
      <c r="B368" s="9">
        <f t="shared" si="71"/>
        <v>176049</v>
      </c>
      <c r="C368" s="9">
        <f t="shared" si="73"/>
        <v>176079</v>
      </c>
      <c r="D368" s="3">
        <f t="shared" si="74"/>
        <v>31</v>
      </c>
      <c r="E368" s="4">
        <f>'New Lease Yearly'!K378</f>
        <v>0</v>
      </c>
      <c r="F368" s="3">
        <f t="shared" si="75"/>
        <v>0</v>
      </c>
      <c r="G368" s="11">
        <f t="shared" si="76"/>
        <v>0</v>
      </c>
      <c r="H368" s="11">
        <f t="shared" si="76"/>
        <v>0</v>
      </c>
      <c r="I368" s="11">
        <f t="shared" si="76"/>
        <v>0</v>
      </c>
      <c r="J368" s="11">
        <f t="shared" si="76"/>
        <v>0</v>
      </c>
      <c r="K368" s="11">
        <f t="shared" si="76"/>
        <v>0</v>
      </c>
      <c r="L368" s="11">
        <f t="shared" si="76"/>
        <v>0</v>
      </c>
      <c r="M368" s="11">
        <f t="shared" si="76"/>
        <v>0</v>
      </c>
      <c r="N368" s="11">
        <f t="shared" si="76"/>
        <v>0</v>
      </c>
      <c r="O368" s="11">
        <f t="shared" si="76"/>
        <v>0</v>
      </c>
      <c r="P368" s="11">
        <f t="shared" si="76"/>
        <v>0</v>
      </c>
      <c r="Q368" s="11">
        <f t="shared" si="76"/>
        <v>0</v>
      </c>
      <c r="R368" s="11">
        <f t="shared" si="72"/>
        <v>0</v>
      </c>
    </row>
    <row r="369" spans="1:18" x14ac:dyDescent="0.25">
      <c r="A369" s="9">
        <f>IF('New Lease Yearly'!$H$4="Monthly",DATE(YEAR('Yearly Journal entry'!A368),MONTH('Yearly Journal entry'!A368)+1,DAY('Yearly Journal entry'!A368)),IF('New Lease Yearly'!$H$4="Quarterly",DATE(YEAR('Yearly Journal entry'!A368),MONTH('Yearly Journal entry'!A368)+3,DAY('Yearly Journal entry'!A368)),DATE(YEAR('Yearly Journal entry'!A368)+1,MONTH('Yearly Journal entry'!A368),DAY('Yearly Journal entry'!A368))))</f>
        <v>176414</v>
      </c>
      <c r="B369" s="9">
        <f t="shared" si="71"/>
        <v>176414</v>
      </c>
      <c r="C369" s="9">
        <f t="shared" si="73"/>
        <v>176444</v>
      </c>
      <c r="D369" s="3">
        <f t="shared" si="74"/>
        <v>31</v>
      </c>
      <c r="E369" s="4">
        <f>'New Lease Yearly'!K379</f>
        <v>0</v>
      </c>
      <c r="F369" s="3">
        <f t="shared" si="75"/>
        <v>0</v>
      </c>
      <c r="G369" s="11">
        <f t="shared" si="76"/>
        <v>0</v>
      </c>
      <c r="H369" s="11">
        <f t="shared" si="76"/>
        <v>0</v>
      </c>
      <c r="I369" s="11">
        <f t="shared" si="76"/>
        <v>0</v>
      </c>
      <c r="J369" s="11">
        <f t="shared" si="76"/>
        <v>0</v>
      </c>
      <c r="K369" s="11">
        <f t="shared" si="76"/>
        <v>0</v>
      </c>
      <c r="L369" s="11">
        <f t="shared" si="76"/>
        <v>0</v>
      </c>
      <c r="M369" s="11">
        <f t="shared" si="76"/>
        <v>0</v>
      </c>
      <c r="N369" s="11">
        <f t="shared" si="76"/>
        <v>0</v>
      </c>
      <c r="O369" s="11">
        <f t="shared" si="76"/>
        <v>0</v>
      </c>
      <c r="P369" s="11">
        <f t="shared" si="76"/>
        <v>0</v>
      </c>
      <c r="Q369" s="11">
        <f t="shared" si="76"/>
        <v>0</v>
      </c>
      <c r="R369" s="11">
        <f t="shared" si="72"/>
        <v>0</v>
      </c>
    </row>
    <row r="370" spans="1:18" x14ac:dyDescent="0.25">
      <c r="A370" s="9">
        <f>IF('New Lease Yearly'!$H$4="Monthly",DATE(YEAR('Yearly Journal entry'!A369),MONTH('Yearly Journal entry'!A369)+1,DAY('Yearly Journal entry'!A369)),IF('New Lease Yearly'!$H$4="Quarterly",DATE(YEAR('Yearly Journal entry'!A369),MONTH('Yearly Journal entry'!A369)+3,DAY('Yearly Journal entry'!A369)),DATE(YEAR('Yearly Journal entry'!A369)+1,MONTH('Yearly Journal entry'!A369),DAY('Yearly Journal entry'!A369))))</f>
        <v>176779</v>
      </c>
      <c r="B370" s="9">
        <f t="shared" si="71"/>
        <v>176779</v>
      </c>
      <c r="C370" s="9">
        <f t="shared" si="73"/>
        <v>176809</v>
      </c>
      <c r="D370" s="3">
        <f t="shared" si="74"/>
        <v>31</v>
      </c>
      <c r="E370" s="4">
        <f>'New Lease Yearly'!K380</f>
        <v>0</v>
      </c>
      <c r="F370" s="3">
        <f t="shared" si="75"/>
        <v>0</v>
      </c>
      <c r="G370" s="11">
        <f t="shared" si="76"/>
        <v>0</v>
      </c>
      <c r="H370" s="11">
        <f t="shared" si="76"/>
        <v>0</v>
      </c>
      <c r="I370" s="11">
        <f t="shared" si="76"/>
        <v>0</v>
      </c>
      <c r="J370" s="11">
        <f t="shared" si="76"/>
        <v>0</v>
      </c>
      <c r="K370" s="11">
        <f t="shared" si="76"/>
        <v>0</v>
      </c>
      <c r="L370" s="11">
        <f t="shared" si="76"/>
        <v>0</v>
      </c>
      <c r="M370" s="11">
        <f t="shared" si="76"/>
        <v>0</v>
      </c>
      <c r="N370" s="11">
        <f t="shared" si="76"/>
        <v>0</v>
      </c>
      <c r="O370" s="11">
        <f t="shared" si="76"/>
        <v>0</v>
      </c>
      <c r="P370" s="11">
        <f t="shared" si="76"/>
        <v>0</v>
      </c>
      <c r="Q370" s="11">
        <f t="shared" si="76"/>
        <v>0</v>
      </c>
      <c r="R370" s="11">
        <f t="shared" si="72"/>
        <v>0</v>
      </c>
    </row>
    <row r="371" spans="1:18" x14ac:dyDescent="0.25">
      <c r="A371" s="9">
        <f>IF('New Lease Yearly'!$H$4="Monthly",DATE(YEAR('Yearly Journal entry'!A370),MONTH('Yearly Journal entry'!A370)+1,DAY('Yearly Journal entry'!A370)),IF('New Lease Yearly'!$H$4="Quarterly",DATE(YEAR('Yearly Journal entry'!A370),MONTH('Yearly Journal entry'!A370)+3,DAY('Yearly Journal entry'!A370)),DATE(YEAR('Yearly Journal entry'!A370)+1,MONTH('Yearly Journal entry'!A370),DAY('Yearly Journal entry'!A370))))</f>
        <v>177145</v>
      </c>
      <c r="B371" s="9">
        <f t="shared" si="71"/>
        <v>177145</v>
      </c>
      <c r="C371" s="9">
        <f t="shared" si="73"/>
        <v>177175</v>
      </c>
      <c r="D371" s="3">
        <f t="shared" si="74"/>
        <v>31</v>
      </c>
      <c r="E371" s="4">
        <f>'New Lease Yearly'!K381</f>
        <v>0</v>
      </c>
      <c r="F371" s="3">
        <f t="shared" si="75"/>
        <v>0</v>
      </c>
      <c r="G371" s="11">
        <f t="shared" si="76"/>
        <v>0</v>
      </c>
      <c r="H371" s="11">
        <f t="shared" si="76"/>
        <v>0</v>
      </c>
      <c r="I371" s="11">
        <f t="shared" si="76"/>
        <v>0</v>
      </c>
      <c r="J371" s="11">
        <f t="shared" si="76"/>
        <v>0</v>
      </c>
      <c r="K371" s="11">
        <f t="shared" si="76"/>
        <v>0</v>
      </c>
      <c r="L371" s="11">
        <f t="shared" si="76"/>
        <v>0</v>
      </c>
      <c r="M371" s="11">
        <f t="shared" si="76"/>
        <v>0</v>
      </c>
      <c r="N371" s="11">
        <f t="shared" si="76"/>
        <v>0</v>
      </c>
      <c r="O371" s="11">
        <f t="shared" si="76"/>
        <v>0</v>
      </c>
      <c r="P371" s="11">
        <f t="shared" si="76"/>
        <v>0</v>
      </c>
      <c r="Q371" s="11">
        <f t="shared" si="76"/>
        <v>0</v>
      </c>
      <c r="R371" s="11">
        <f t="shared" si="72"/>
        <v>0</v>
      </c>
    </row>
    <row r="372" spans="1:18" x14ac:dyDescent="0.25">
      <c r="A372" s="9">
        <f>IF('New Lease Yearly'!$H$4="Monthly",DATE(YEAR('Yearly Journal entry'!A371),MONTH('Yearly Journal entry'!A371)+1,DAY('Yearly Journal entry'!A371)),IF('New Lease Yearly'!$H$4="Quarterly",DATE(YEAR('Yearly Journal entry'!A371),MONTH('Yearly Journal entry'!A371)+3,DAY('Yearly Journal entry'!A371)),DATE(YEAR('Yearly Journal entry'!A371)+1,MONTH('Yearly Journal entry'!A371),DAY('Yearly Journal entry'!A371))))</f>
        <v>177510</v>
      </c>
      <c r="B372" s="9">
        <f t="shared" si="71"/>
        <v>177510</v>
      </c>
      <c r="C372" s="9">
        <f t="shared" si="73"/>
        <v>177540</v>
      </c>
      <c r="D372" s="3">
        <f t="shared" si="74"/>
        <v>31</v>
      </c>
      <c r="E372" s="4">
        <f>'New Lease Yearly'!K382</f>
        <v>0</v>
      </c>
      <c r="F372" s="3">
        <f t="shared" si="75"/>
        <v>0</v>
      </c>
      <c r="G372" s="11">
        <f t="shared" si="76"/>
        <v>0</v>
      </c>
      <c r="H372" s="11">
        <f t="shared" si="76"/>
        <v>0</v>
      </c>
      <c r="I372" s="11">
        <f t="shared" si="76"/>
        <v>0</v>
      </c>
      <c r="J372" s="11">
        <f t="shared" si="76"/>
        <v>0</v>
      </c>
      <c r="K372" s="11">
        <f t="shared" si="76"/>
        <v>0</v>
      </c>
      <c r="L372" s="11">
        <f t="shared" si="76"/>
        <v>0</v>
      </c>
      <c r="M372" s="11">
        <f t="shared" si="76"/>
        <v>0</v>
      </c>
      <c r="N372" s="11">
        <f t="shared" si="76"/>
        <v>0</v>
      </c>
      <c r="O372" s="11">
        <f t="shared" si="76"/>
        <v>0</v>
      </c>
      <c r="P372" s="11">
        <f t="shared" si="76"/>
        <v>0</v>
      </c>
      <c r="Q372" s="11">
        <f t="shared" si="76"/>
        <v>0</v>
      </c>
      <c r="R372" s="11">
        <f t="shared" si="72"/>
        <v>0</v>
      </c>
    </row>
    <row r="373" spans="1:18" x14ac:dyDescent="0.25">
      <c r="A373" s="9">
        <f>IF('New Lease Yearly'!$H$4="Monthly",DATE(YEAR('Yearly Journal entry'!A372),MONTH('Yearly Journal entry'!A372)+1,DAY('Yearly Journal entry'!A372)),IF('New Lease Yearly'!$H$4="Quarterly",DATE(YEAR('Yearly Journal entry'!A372),MONTH('Yearly Journal entry'!A372)+3,DAY('Yearly Journal entry'!A372)),DATE(YEAR('Yearly Journal entry'!A372)+1,MONTH('Yearly Journal entry'!A372),DAY('Yearly Journal entry'!A372))))</f>
        <v>177875</v>
      </c>
      <c r="B373" s="9">
        <f t="shared" si="71"/>
        <v>177875</v>
      </c>
      <c r="C373" s="9">
        <f t="shared" si="73"/>
        <v>177905</v>
      </c>
      <c r="D373" s="3">
        <f t="shared" si="74"/>
        <v>31</v>
      </c>
      <c r="E373" s="4">
        <f>'New Lease Yearly'!K383</f>
        <v>0</v>
      </c>
      <c r="F373" s="3">
        <f t="shared" si="75"/>
        <v>0</v>
      </c>
      <c r="G373" s="11">
        <f t="shared" si="76"/>
        <v>0</v>
      </c>
      <c r="H373" s="11">
        <f t="shared" si="76"/>
        <v>0</v>
      </c>
      <c r="I373" s="11">
        <f t="shared" si="76"/>
        <v>0</v>
      </c>
      <c r="J373" s="11">
        <f t="shared" si="76"/>
        <v>0</v>
      </c>
      <c r="K373" s="11">
        <f t="shared" si="76"/>
        <v>0</v>
      </c>
      <c r="L373" s="11">
        <f t="shared" si="76"/>
        <v>0</v>
      </c>
      <c r="M373" s="11">
        <f t="shared" si="76"/>
        <v>0</v>
      </c>
      <c r="N373" s="11">
        <f t="shared" si="76"/>
        <v>0</v>
      </c>
      <c r="O373" s="11">
        <f t="shared" si="76"/>
        <v>0</v>
      </c>
      <c r="P373" s="11">
        <f t="shared" si="76"/>
        <v>0</v>
      </c>
      <c r="Q373" s="11">
        <f t="shared" si="76"/>
        <v>0</v>
      </c>
      <c r="R373" s="11">
        <f t="shared" si="72"/>
        <v>0</v>
      </c>
    </row>
    <row r="374" spans="1:18" x14ac:dyDescent="0.25">
      <c r="A374" s="9">
        <f>IF('New Lease Yearly'!$H$4="Monthly",DATE(YEAR('Yearly Journal entry'!A373),MONTH('Yearly Journal entry'!A373)+1,DAY('Yearly Journal entry'!A373)),IF('New Lease Yearly'!$H$4="Quarterly",DATE(YEAR('Yearly Journal entry'!A373),MONTH('Yearly Journal entry'!A373)+3,DAY('Yearly Journal entry'!A373)),DATE(YEAR('Yearly Journal entry'!A373)+1,MONTH('Yearly Journal entry'!A373),DAY('Yearly Journal entry'!A373))))</f>
        <v>178240</v>
      </c>
      <c r="B374" s="9">
        <f t="shared" si="71"/>
        <v>178240</v>
      </c>
      <c r="C374" s="9">
        <f t="shared" si="73"/>
        <v>178270</v>
      </c>
      <c r="D374" s="3">
        <f t="shared" si="74"/>
        <v>31</v>
      </c>
      <c r="E374" s="4">
        <f>'New Lease Yearly'!K384</f>
        <v>0</v>
      </c>
      <c r="F374" s="3">
        <f t="shared" si="75"/>
        <v>0</v>
      </c>
      <c r="G374" s="11">
        <f t="shared" si="76"/>
        <v>0</v>
      </c>
      <c r="H374" s="11">
        <f t="shared" si="76"/>
        <v>0</v>
      </c>
      <c r="I374" s="11">
        <f t="shared" si="76"/>
        <v>0</v>
      </c>
      <c r="J374" s="11">
        <f t="shared" si="76"/>
        <v>0</v>
      </c>
      <c r="K374" s="11">
        <f t="shared" si="76"/>
        <v>0</v>
      </c>
      <c r="L374" s="11">
        <f t="shared" si="76"/>
        <v>0</v>
      </c>
      <c r="M374" s="11">
        <f t="shared" si="76"/>
        <v>0</v>
      </c>
      <c r="N374" s="11">
        <f t="shared" si="76"/>
        <v>0</v>
      </c>
      <c r="O374" s="11">
        <f t="shared" si="76"/>
        <v>0</v>
      </c>
      <c r="P374" s="11">
        <f t="shared" si="76"/>
        <v>0</v>
      </c>
      <c r="Q374" s="11">
        <f t="shared" si="76"/>
        <v>0</v>
      </c>
      <c r="R374" s="11">
        <f t="shared" si="72"/>
        <v>0</v>
      </c>
    </row>
    <row r="375" spans="1:18" x14ac:dyDescent="0.25">
      <c r="A375" s="9">
        <f>IF('New Lease Yearly'!$H$4="Monthly",DATE(YEAR('Yearly Journal entry'!A374),MONTH('Yearly Journal entry'!A374)+1,DAY('Yearly Journal entry'!A374)),IF('New Lease Yearly'!$H$4="Quarterly",DATE(YEAR('Yearly Journal entry'!A374),MONTH('Yearly Journal entry'!A374)+3,DAY('Yearly Journal entry'!A374)),DATE(YEAR('Yearly Journal entry'!A374)+1,MONTH('Yearly Journal entry'!A374),DAY('Yearly Journal entry'!A374))))</f>
        <v>178606</v>
      </c>
      <c r="B375" s="9">
        <f t="shared" si="71"/>
        <v>178606</v>
      </c>
      <c r="C375" s="9">
        <f t="shared" si="73"/>
        <v>178636</v>
      </c>
      <c r="D375" s="3">
        <f t="shared" si="74"/>
        <v>31</v>
      </c>
      <c r="E375" s="4">
        <f>'New Lease Yearly'!K385</f>
        <v>0</v>
      </c>
      <c r="F375" s="3">
        <f t="shared" si="75"/>
        <v>0</v>
      </c>
      <c r="G375" s="11">
        <f t="shared" si="76"/>
        <v>0</v>
      </c>
      <c r="H375" s="11">
        <f t="shared" si="76"/>
        <v>0</v>
      </c>
      <c r="I375" s="11">
        <f t="shared" si="76"/>
        <v>0</v>
      </c>
      <c r="J375" s="11">
        <f t="shared" si="76"/>
        <v>0</v>
      </c>
      <c r="K375" s="11">
        <f t="shared" si="76"/>
        <v>0</v>
      </c>
      <c r="L375" s="11">
        <f t="shared" si="76"/>
        <v>0</v>
      </c>
      <c r="M375" s="11">
        <f t="shared" si="76"/>
        <v>0</v>
      </c>
      <c r="N375" s="11">
        <f t="shared" si="76"/>
        <v>0</v>
      </c>
      <c r="O375" s="11">
        <f t="shared" si="76"/>
        <v>0</v>
      </c>
      <c r="P375" s="11">
        <f t="shared" si="76"/>
        <v>0</v>
      </c>
      <c r="Q375" s="11">
        <f t="shared" si="76"/>
        <v>0</v>
      </c>
      <c r="R375" s="11">
        <f t="shared" si="72"/>
        <v>0</v>
      </c>
    </row>
    <row r="376" spans="1:18" x14ac:dyDescent="0.25">
      <c r="A376" s="9">
        <f>IF('New Lease Yearly'!$H$4="Monthly",DATE(YEAR('Yearly Journal entry'!A375),MONTH('Yearly Journal entry'!A375)+1,DAY('Yearly Journal entry'!A375)),IF('New Lease Yearly'!$H$4="Quarterly",DATE(YEAR('Yearly Journal entry'!A375),MONTH('Yearly Journal entry'!A375)+3,DAY('Yearly Journal entry'!A375)),DATE(YEAR('Yearly Journal entry'!A375)+1,MONTH('Yearly Journal entry'!A375),DAY('Yearly Journal entry'!A375))))</f>
        <v>178971</v>
      </c>
      <c r="B376" s="9">
        <f t="shared" si="71"/>
        <v>178971</v>
      </c>
      <c r="C376" s="9">
        <f t="shared" si="73"/>
        <v>179001</v>
      </c>
      <c r="D376" s="3">
        <f t="shared" si="74"/>
        <v>31</v>
      </c>
      <c r="E376" s="4">
        <f>'New Lease Yearly'!K386</f>
        <v>0</v>
      </c>
      <c r="F376" s="3">
        <f t="shared" si="75"/>
        <v>0</v>
      </c>
      <c r="G376" s="11">
        <f t="shared" si="76"/>
        <v>0</v>
      </c>
      <c r="H376" s="11">
        <f t="shared" si="76"/>
        <v>0</v>
      </c>
      <c r="I376" s="11">
        <f t="shared" si="76"/>
        <v>0</v>
      </c>
      <c r="J376" s="11">
        <f t="shared" si="76"/>
        <v>0</v>
      </c>
      <c r="K376" s="11">
        <f t="shared" si="76"/>
        <v>0</v>
      </c>
      <c r="L376" s="11">
        <f t="shared" si="76"/>
        <v>0</v>
      </c>
      <c r="M376" s="11">
        <f t="shared" si="76"/>
        <v>0</v>
      </c>
      <c r="N376" s="11">
        <f t="shared" si="76"/>
        <v>0</v>
      </c>
      <c r="O376" s="11">
        <f t="shared" si="76"/>
        <v>0</v>
      </c>
      <c r="P376" s="11">
        <f t="shared" si="76"/>
        <v>0</v>
      </c>
      <c r="Q376" s="11">
        <f t="shared" si="76"/>
        <v>0</v>
      </c>
      <c r="R376" s="11">
        <f t="shared" si="72"/>
        <v>0</v>
      </c>
    </row>
    <row r="377" spans="1:18" x14ac:dyDescent="0.25">
      <c r="A377" s="9">
        <f>IF('New Lease Yearly'!$H$4="Monthly",DATE(YEAR('Yearly Journal entry'!A376),MONTH('Yearly Journal entry'!A376)+1,DAY('Yearly Journal entry'!A376)),IF('New Lease Yearly'!$H$4="Quarterly",DATE(YEAR('Yearly Journal entry'!A376),MONTH('Yearly Journal entry'!A376)+3,DAY('Yearly Journal entry'!A376)),DATE(YEAR('Yearly Journal entry'!A376)+1,MONTH('Yearly Journal entry'!A376),DAY('Yearly Journal entry'!A376))))</f>
        <v>179336</v>
      </c>
      <c r="B377" s="9">
        <f t="shared" si="71"/>
        <v>179336</v>
      </c>
      <c r="C377" s="9">
        <f t="shared" si="73"/>
        <v>179366</v>
      </c>
      <c r="D377" s="3">
        <f t="shared" si="74"/>
        <v>31</v>
      </c>
      <c r="E377" s="4">
        <f>'New Lease Yearly'!K387</f>
        <v>0</v>
      </c>
      <c r="F377" s="3">
        <f t="shared" si="75"/>
        <v>0</v>
      </c>
      <c r="G377" s="11">
        <f t="shared" si="76"/>
        <v>0</v>
      </c>
      <c r="H377" s="11">
        <f t="shared" si="76"/>
        <v>0</v>
      </c>
      <c r="I377" s="11">
        <f t="shared" si="76"/>
        <v>0</v>
      </c>
      <c r="J377" s="11">
        <f t="shared" si="76"/>
        <v>0</v>
      </c>
      <c r="K377" s="11">
        <f t="shared" si="76"/>
        <v>0</v>
      </c>
      <c r="L377" s="11">
        <f t="shared" si="76"/>
        <v>0</v>
      </c>
      <c r="M377" s="11">
        <f t="shared" si="76"/>
        <v>0</v>
      </c>
      <c r="N377" s="11">
        <f t="shared" si="76"/>
        <v>0</v>
      </c>
      <c r="O377" s="11">
        <f t="shared" si="76"/>
        <v>0</v>
      </c>
      <c r="P377" s="11">
        <f t="shared" si="76"/>
        <v>0</v>
      </c>
      <c r="Q377" s="11">
        <f t="shared" si="76"/>
        <v>0</v>
      </c>
      <c r="R377" s="11">
        <f t="shared" si="72"/>
        <v>0</v>
      </c>
    </row>
    <row r="378" spans="1:18" x14ac:dyDescent="0.25">
      <c r="A378" s="9">
        <f>IF('New Lease Yearly'!$H$4="Monthly",DATE(YEAR('Yearly Journal entry'!A377),MONTH('Yearly Journal entry'!A377)+1,DAY('Yearly Journal entry'!A377)),IF('New Lease Yearly'!$H$4="Quarterly",DATE(YEAR('Yearly Journal entry'!A377),MONTH('Yearly Journal entry'!A377)+3,DAY('Yearly Journal entry'!A377)),DATE(YEAR('Yearly Journal entry'!A377)+1,MONTH('Yearly Journal entry'!A377),DAY('Yearly Journal entry'!A377))))</f>
        <v>179701</v>
      </c>
      <c r="B378" s="9">
        <f t="shared" si="71"/>
        <v>179701</v>
      </c>
      <c r="C378" s="9">
        <f t="shared" si="73"/>
        <v>179731</v>
      </c>
      <c r="D378" s="3">
        <f t="shared" si="74"/>
        <v>31</v>
      </c>
      <c r="E378" s="4">
        <f>'New Lease Yearly'!K388</f>
        <v>0</v>
      </c>
      <c r="F378" s="3">
        <f t="shared" si="75"/>
        <v>0</v>
      </c>
      <c r="G378" s="11">
        <f t="shared" si="76"/>
        <v>0</v>
      </c>
      <c r="H378" s="11">
        <f t="shared" si="76"/>
        <v>0</v>
      </c>
      <c r="I378" s="11">
        <f t="shared" si="76"/>
        <v>0</v>
      </c>
      <c r="J378" s="11">
        <f t="shared" si="76"/>
        <v>0</v>
      </c>
      <c r="K378" s="11">
        <f t="shared" si="76"/>
        <v>0</v>
      </c>
      <c r="L378" s="11">
        <f t="shared" si="76"/>
        <v>0</v>
      </c>
      <c r="M378" s="11">
        <f t="shared" si="76"/>
        <v>0</v>
      </c>
      <c r="N378" s="11">
        <f t="shared" si="76"/>
        <v>0</v>
      </c>
      <c r="O378" s="11">
        <f t="shared" si="76"/>
        <v>0</v>
      </c>
      <c r="P378" s="11">
        <f t="shared" si="76"/>
        <v>0</v>
      </c>
      <c r="Q378" s="11">
        <f t="shared" si="76"/>
        <v>0</v>
      </c>
      <c r="R378" s="11">
        <f t="shared" si="72"/>
        <v>0</v>
      </c>
    </row>
    <row r="379" spans="1:18" x14ac:dyDescent="0.25">
      <c r="A379" s="9">
        <f>IF('New Lease Yearly'!$H$4="Monthly",DATE(YEAR('Yearly Journal entry'!A378),MONTH('Yearly Journal entry'!A378)+1,DAY('Yearly Journal entry'!A378)),IF('New Lease Yearly'!$H$4="Quarterly",DATE(YEAR('Yearly Journal entry'!A378),MONTH('Yearly Journal entry'!A378)+3,DAY('Yearly Journal entry'!A378)),DATE(YEAR('Yearly Journal entry'!A378)+1,MONTH('Yearly Journal entry'!A378),DAY('Yearly Journal entry'!A378))))</f>
        <v>180067</v>
      </c>
      <c r="B379" s="9">
        <f t="shared" si="71"/>
        <v>180067</v>
      </c>
      <c r="C379" s="9">
        <f t="shared" si="73"/>
        <v>180097</v>
      </c>
      <c r="D379" s="3">
        <f t="shared" si="74"/>
        <v>31</v>
      </c>
      <c r="E379" s="4">
        <f>'New Lease Yearly'!K389</f>
        <v>0</v>
      </c>
      <c r="F379" s="3">
        <f t="shared" si="75"/>
        <v>0</v>
      </c>
      <c r="G379" s="11">
        <f t="shared" si="76"/>
        <v>0</v>
      </c>
      <c r="H379" s="11">
        <f t="shared" si="76"/>
        <v>0</v>
      </c>
      <c r="I379" s="11">
        <f t="shared" si="76"/>
        <v>0</v>
      </c>
      <c r="J379" s="11">
        <f t="shared" si="76"/>
        <v>0</v>
      </c>
      <c r="K379" s="11">
        <f t="shared" si="76"/>
        <v>0</v>
      </c>
      <c r="L379" s="11">
        <f t="shared" si="76"/>
        <v>0</v>
      </c>
      <c r="M379" s="11">
        <f t="shared" si="76"/>
        <v>0</v>
      </c>
      <c r="N379" s="11">
        <f t="shared" si="76"/>
        <v>0</v>
      </c>
      <c r="O379" s="11">
        <f t="shared" si="76"/>
        <v>0</v>
      </c>
      <c r="P379" s="11">
        <f t="shared" si="76"/>
        <v>0</v>
      </c>
      <c r="Q379" s="11">
        <f t="shared" si="76"/>
        <v>0</v>
      </c>
      <c r="R379" s="11">
        <f t="shared" si="72"/>
        <v>0</v>
      </c>
    </row>
    <row r="380" spans="1:18" x14ac:dyDescent="0.25">
      <c r="A380" s="9">
        <f>IF('New Lease Yearly'!$H$4="Monthly",DATE(YEAR('Yearly Journal entry'!A379),MONTH('Yearly Journal entry'!A379)+1,DAY('Yearly Journal entry'!A379)),IF('New Lease Yearly'!$H$4="Quarterly",DATE(YEAR('Yearly Journal entry'!A379),MONTH('Yearly Journal entry'!A379)+3,DAY('Yearly Journal entry'!A379)),DATE(YEAR('Yearly Journal entry'!A379)+1,MONTH('Yearly Journal entry'!A379),DAY('Yearly Journal entry'!A379))))</f>
        <v>180432</v>
      </c>
      <c r="B380" s="9">
        <f t="shared" si="71"/>
        <v>180432</v>
      </c>
      <c r="C380" s="9">
        <f t="shared" si="73"/>
        <v>180462</v>
      </c>
      <c r="D380" s="3">
        <f t="shared" si="74"/>
        <v>31</v>
      </c>
      <c r="E380" s="4">
        <f>'New Lease Yearly'!K390</f>
        <v>0</v>
      </c>
      <c r="F380" s="3">
        <f t="shared" si="75"/>
        <v>0</v>
      </c>
      <c r="G380" s="11">
        <f t="shared" si="76"/>
        <v>0</v>
      </c>
      <c r="H380" s="11">
        <f t="shared" si="76"/>
        <v>0</v>
      </c>
      <c r="I380" s="11">
        <f t="shared" si="76"/>
        <v>0</v>
      </c>
      <c r="J380" s="11">
        <f t="shared" si="76"/>
        <v>0</v>
      </c>
      <c r="K380" s="11">
        <f t="shared" si="76"/>
        <v>0</v>
      </c>
      <c r="L380" s="11">
        <f t="shared" si="76"/>
        <v>0</v>
      </c>
      <c r="M380" s="11">
        <f t="shared" si="76"/>
        <v>0</v>
      </c>
      <c r="N380" s="11">
        <f t="shared" si="76"/>
        <v>0</v>
      </c>
      <c r="O380" s="11">
        <f t="shared" si="76"/>
        <v>0</v>
      </c>
      <c r="P380" s="11">
        <f t="shared" si="76"/>
        <v>0</v>
      </c>
      <c r="Q380" s="11">
        <f t="shared" si="76"/>
        <v>0</v>
      </c>
      <c r="R380" s="11">
        <f t="shared" si="72"/>
        <v>0</v>
      </c>
    </row>
    <row r="381" spans="1:18" x14ac:dyDescent="0.25">
      <c r="A381" s="9">
        <f>IF('New Lease Yearly'!$H$4="Monthly",DATE(YEAR('Yearly Journal entry'!A380),MONTH('Yearly Journal entry'!A380)+1,DAY('Yearly Journal entry'!A380)),IF('New Lease Yearly'!$H$4="Quarterly",DATE(YEAR('Yearly Journal entry'!A380),MONTH('Yearly Journal entry'!A380)+3,DAY('Yearly Journal entry'!A380)),DATE(YEAR('Yearly Journal entry'!A380)+1,MONTH('Yearly Journal entry'!A380),DAY('Yearly Journal entry'!A380))))</f>
        <v>180797</v>
      </c>
      <c r="B381" s="9">
        <f t="shared" si="71"/>
        <v>180797</v>
      </c>
      <c r="C381" s="9">
        <f t="shared" si="73"/>
        <v>180827</v>
      </c>
      <c r="D381" s="3">
        <f t="shared" si="74"/>
        <v>31</v>
      </c>
      <c r="E381" s="4">
        <f>'New Lease Yearly'!K391</f>
        <v>0</v>
      </c>
      <c r="F381" s="3">
        <f t="shared" si="75"/>
        <v>0</v>
      </c>
      <c r="G381" s="11">
        <f t="shared" si="76"/>
        <v>0</v>
      </c>
      <c r="H381" s="11">
        <f t="shared" si="76"/>
        <v>0</v>
      </c>
      <c r="I381" s="11">
        <f t="shared" si="76"/>
        <v>0</v>
      </c>
      <c r="J381" s="11">
        <f t="shared" si="76"/>
        <v>0</v>
      </c>
      <c r="K381" s="11">
        <f t="shared" si="76"/>
        <v>0</v>
      </c>
      <c r="L381" s="11">
        <f t="shared" si="76"/>
        <v>0</v>
      </c>
      <c r="M381" s="11">
        <f t="shared" si="76"/>
        <v>0</v>
      </c>
      <c r="N381" s="11">
        <f t="shared" si="76"/>
        <v>0</v>
      </c>
      <c r="O381" s="11">
        <f t="shared" si="76"/>
        <v>0</v>
      </c>
      <c r="P381" s="11">
        <f t="shared" si="76"/>
        <v>0</v>
      </c>
      <c r="Q381" s="11">
        <f t="shared" si="76"/>
        <v>0</v>
      </c>
      <c r="R381" s="11">
        <f t="shared" si="72"/>
        <v>0</v>
      </c>
    </row>
    <row r="382" spans="1:18" x14ac:dyDescent="0.25">
      <c r="A382" s="9">
        <f>IF('New Lease Yearly'!$H$4="Monthly",DATE(YEAR('Yearly Journal entry'!A381),MONTH('Yearly Journal entry'!A381)+1,DAY('Yearly Journal entry'!A381)),IF('New Lease Yearly'!$H$4="Quarterly",DATE(YEAR('Yearly Journal entry'!A381),MONTH('Yearly Journal entry'!A381)+3,DAY('Yearly Journal entry'!A381)),DATE(YEAR('Yearly Journal entry'!A381)+1,MONTH('Yearly Journal entry'!A381),DAY('Yearly Journal entry'!A381))))</f>
        <v>181162</v>
      </c>
      <c r="B382" s="9">
        <f t="shared" si="71"/>
        <v>181162</v>
      </c>
      <c r="C382" s="9">
        <f t="shared" si="73"/>
        <v>181192</v>
      </c>
      <c r="D382" s="3">
        <f t="shared" si="74"/>
        <v>31</v>
      </c>
      <c r="E382" s="4">
        <f>'New Lease Yearly'!K392</f>
        <v>0</v>
      </c>
      <c r="F382" s="3">
        <f t="shared" si="75"/>
        <v>0</v>
      </c>
      <c r="G382" s="11">
        <f t="shared" si="76"/>
        <v>0</v>
      </c>
      <c r="H382" s="11">
        <f t="shared" si="76"/>
        <v>0</v>
      </c>
      <c r="I382" s="11">
        <f t="shared" si="76"/>
        <v>0</v>
      </c>
      <c r="J382" s="11">
        <f t="shared" si="76"/>
        <v>0</v>
      </c>
      <c r="K382" s="11">
        <f t="shared" si="76"/>
        <v>0</v>
      </c>
      <c r="L382" s="11">
        <f t="shared" si="76"/>
        <v>0</v>
      </c>
      <c r="M382" s="11">
        <f t="shared" si="76"/>
        <v>0</v>
      </c>
      <c r="N382" s="11">
        <f t="shared" si="76"/>
        <v>0</v>
      </c>
      <c r="O382" s="11">
        <f t="shared" si="76"/>
        <v>0</v>
      </c>
      <c r="P382" s="11">
        <f t="shared" si="76"/>
        <v>0</v>
      </c>
      <c r="Q382" s="11">
        <f t="shared" si="76"/>
        <v>0</v>
      </c>
      <c r="R382" s="11">
        <f t="shared" si="72"/>
        <v>0</v>
      </c>
    </row>
    <row r="383" spans="1:18" x14ac:dyDescent="0.25">
      <c r="A383" s="9">
        <f>IF('New Lease Yearly'!$H$4="Monthly",DATE(YEAR('Yearly Journal entry'!A382),MONTH('Yearly Journal entry'!A382)+1,DAY('Yearly Journal entry'!A382)),IF('New Lease Yearly'!$H$4="Quarterly",DATE(YEAR('Yearly Journal entry'!A382),MONTH('Yearly Journal entry'!A382)+3,DAY('Yearly Journal entry'!A382)),DATE(YEAR('Yearly Journal entry'!A382)+1,MONTH('Yearly Journal entry'!A382),DAY('Yearly Journal entry'!A382))))</f>
        <v>181528</v>
      </c>
      <c r="B383" s="9">
        <f t="shared" si="71"/>
        <v>181528</v>
      </c>
      <c r="C383" s="9">
        <f t="shared" si="73"/>
        <v>181558</v>
      </c>
      <c r="D383" s="3">
        <f t="shared" si="74"/>
        <v>31</v>
      </c>
      <c r="E383" s="4">
        <f>'New Lease Yearly'!K393</f>
        <v>0</v>
      </c>
      <c r="F383" s="3">
        <f t="shared" si="75"/>
        <v>0</v>
      </c>
      <c r="G383" s="11">
        <f t="shared" si="76"/>
        <v>0</v>
      </c>
      <c r="H383" s="11">
        <f t="shared" si="76"/>
        <v>0</v>
      </c>
      <c r="I383" s="11">
        <f t="shared" si="76"/>
        <v>0</v>
      </c>
      <c r="J383" s="11">
        <f t="shared" si="76"/>
        <v>0</v>
      </c>
      <c r="K383" s="11">
        <f t="shared" si="76"/>
        <v>0</v>
      </c>
      <c r="L383" s="11">
        <f t="shared" si="76"/>
        <v>0</v>
      </c>
      <c r="M383" s="11">
        <f t="shared" si="76"/>
        <v>0</v>
      </c>
      <c r="N383" s="11">
        <f t="shared" si="76"/>
        <v>0</v>
      </c>
      <c r="O383" s="11">
        <f t="shared" si="76"/>
        <v>0</v>
      </c>
      <c r="P383" s="11">
        <f t="shared" si="76"/>
        <v>0</v>
      </c>
      <c r="Q383" s="11">
        <f t="shared" si="76"/>
        <v>0</v>
      </c>
      <c r="R383" s="11">
        <f t="shared" si="72"/>
        <v>0</v>
      </c>
    </row>
    <row r="384" spans="1:18" x14ac:dyDescent="0.25">
      <c r="A384" s="9">
        <f>IF('New Lease Yearly'!$H$4="Monthly",DATE(YEAR('Yearly Journal entry'!A383),MONTH('Yearly Journal entry'!A383)+1,DAY('Yearly Journal entry'!A383)),IF('New Lease Yearly'!$H$4="Quarterly",DATE(YEAR('Yearly Journal entry'!A383),MONTH('Yearly Journal entry'!A383)+3,DAY('Yearly Journal entry'!A383)),DATE(YEAR('Yearly Journal entry'!A383)+1,MONTH('Yearly Journal entry'!A383),DAY('Yearly Journal entry'!A383))))</f>
        <v>181893</v>
      </c>
      <c r="B384" s="9">
        <f t="shared" si="71"/>
        <v>181893</v>
      </c>
      <c r="C384" s="9">
        <f t="shared" si="73"/>
        <v>181923</v>
      </c>
      <c r="D384" s="3">
        <f t="shared" si="74"/>
        <v>31</v>
      </c>
      <c r="E384" s="4">
        <f>'New Lease Yearly'!K394</f>
        <v>0</v>
      </c>
      <c r="F384" s="3">
        <f t="shared" si="75"/>
        <v>0</v>
      </c>
      <c r="G384" s="11">
        <f t="shared" si="76"/>
        <v>0</v>
      </c>
      <c r="H384" s="11">
        <f t="shared" si="76"/>
        <v>0</v>
      </c>
      <c r="I384" s="11">
        <f t="shared" si="76"/>
        <v>0</v>
      </c>
      <c r="J384" s="11">
        <f t="shared" si="76"/>
        <v>0</v>
      </c>
      <c r="K384" s="11">
        <f t="shared" si="76"/>
        <v>0</v>
      </c>
      <c r="L384" s="11">
        <f t="shared" si="76"/>
        <v>0</v>
      </c>
      <c r="M384" s="11">
        <f t="shared" si="76"/>
        <v>0</v>
      </c>
      <c r="N384" s="11">
        <f t="shared" si="76"/>
        <v>0</v>
      </c>
      <c r="O384" s="11">
        <f t="shared" si="76"/>
        <v>0</v>
      </c>
      <c r="P384" s="11">
        <f t="shared" si="76"/>
        <v>0</v>
      </c>
      <c r="Q384" s="11">
        <f t="shared" si="76"/>
        <v>0</v>
      </c>
      <c r="R384" s="11">
        <f t="shared" si="72"/>
        <v>0</v>
      </c>
    </row>
    <row r="385" spans="1:18" x14ac:dyDescent="0.25">
      <c r="A385" s="9">
        <f>IF('New Lease Yearly'!$H$4="Monthly",DATE(YEAR('Yearly Journal entry'!A384),MONTH('Yearly Journal entry'!A384)+1,DAY('Yearly Journal entry'!A384)),IF('New Lease Yearly'!$H$4="Quarterly",DATE(YEAR('Yearly Journal entry'!A384),MONTH('Yearly Journal entry'!A384)+3,DAY('Yearly Journal entry'!A384)),DATE(YEAR('Yearly Journal entry'!A384)+1,MONTH('Yearly Journal entry'!A384),DAY('Yearly Journal entry'!A384))))</f>
        <v>182258</v>
      </c>
      <c r="B385" s="9">
        <f t="shared" si="71"/>
        <v>182258</v>
      </c>
      <c r="C385" s="9">
        <f t="shared" si="73"/>
        <v>182288</v>
      </c>
      <c r="D385" s="3">
        <f t="shared" si="74"/>
        <v>31</v>
      </c>
      <c r="E385" s="4">
        <f>'New Lease Yearly'!K395</f>
        <v>0</v>
      </c>
      <c r="F385" s="3">
        <f t="shared" si="75"/>
        <v>0</v>
      </c>
      <c r="G385" s="11">
        <f t="shared" si="76"/>
        <v>0</v>
      </c>
      <c r="H385" s="11">
        <f t="shared" si="76"/>
        <v>0</v>
      </c>
      <c r="I385" s="11">
        <f t="shared" ref="I385:Q413" si="77">$E386/($A386-$A385+1)*((((EOMONTH(DATE(YEAR($A385),MONTH($A385)+I$4,DAY($A385)),0)))-DATE(YEAR($A385),MONTH(EOMONTH($A385,-1)+I$4)+I$4,1))+1)</f>
        <v>0</v>
      </c>
      <c r="J385" s="11">
        <f t="shared" si="77"/>
        <v>0</v>
      </c>
      <c r="K385" s="11">
        <f t="shared" si="77"/>
        <v>0</v>
      </c>
      <c r="L385" s="11">
        <f t="shared" si="77"/>
        <v>0</v>
      </c>
      <c r="M385" s="11">
        <f t="shared" si="77"/>
        <v>0</v>
      </c>
      <c r="N385" s="11">
        <f t="shared" si="77"/>
        <v>0</v>
      </c>
      <c r="O385" s="11">
        <f t="shared" si="77"/>
        <v>0</v>
      </c>
      <c r="P385" s="11">
        <f t="shared" si="77"/>
        <v>0</v>
      </c>
      <c r="Q385" s="11">
        <f t="shared" si="77"/>
        <v>0</v>
      </c>
      <c r="R385" s="11">
        <f t="shared" si="72"/>
        <v>0</v>
      </c>
    </row>
    <row r="386" spans="1:18" x14ac:dyDescent="0.25">
      <c r="A386" s="9">
        <f>IF('New Lease Yearly'!$H$4="Monthly",DATE(YEAR('Yearly Journal entry'!A385),MONTH('Yearly Journal entry'!A385)+1,DAY('Yearly Journal entry'!A385)),IF('New Lease Yearly'!$H$4="Quarterly",DATE(YEAR('Yearly Journal entry'!A385),MONTH('Yearly Journal entry'!A385)+3,DAY('Yearly Journal entry'!A385)),DATE(YEAR('Yearly Journal entry'!A385)+1,MONTH('Yearly Journal entry'!A385),DAY('Yearly Journal entry'!A385))))</f>
        <v>182623</v>
      </c>
      <c r="B386" s="9">
        <f t="shared" si="71"/>
        <v>182623</v>
      </c>
      <c r="C386" s="9">
        <f t="shared" si="73"/>
        <v>182653</v>
      </c>
      <c r="D386" s="3">
        <f t="shared" si="74"/>
        <v>31</v>
      </c>
      <c r="E386" s="4">
        <f>'New Lease Yearly'!K396</f>
        <v>0</v>
      </c>
      <c r="F386" s="3">
        <f t="shared" si="75"/>
        <v>0</v>
      </c>
      <c r="G386" s="11">
        <f t="shared" ref="G386:K449" si="78">$E387/($A387-$A386+1)*((((EOMONTH(DATE(YEAR($A386),MONTH($A386)+G$4,DAY($A386)),0)))-DATE(YEAR($A386),MONTH(EOMONTH($A386,-1)+G$4)+G$4,1))+1)</f>
        <v>0</v>
      </c>
      <c r="H386" s="11">
        <f t="shared" si="78"/>
        <v>0</v>
      </c>
      <c r="I386" s="11">
        <f t="shared" si="77"/>
        <v>0</v>
      </c>
      <c r="J386" s="11">
        <f t="shared" si="77"/>
        <v>0</v>
      </c>
      <c r="K386" s="11">
        <f t="shared" si="77"/>
        <v>0</v>
      </c>
      <c r="L386" s="11">
        <f t="shared" si="77"/>
        <v>0</v>
      </c>
      <c r="M386" s="11">
        <f t="shared" si="77"/>
        <v>0</v>
      </c>
      <c r="N386" s="11">
        <f t="shared" si="77"/>
        <v>0</v>
      </c>
      <c r="O386" s="11">
        <f t="shared" si="77"/>
        <v>0</v>
      </c>
      <c r="P386" s="11">
        <f t="shared" si="77"/>
        <v>0</v>
      </c>
      <c r="Q386" s="11">
        <f t="shared" si="77"/>
        <v>0</v>
      </c>
      <c r="R386" s="11">
        <f t="shared" si="72"/>
        <v>0</v>
      </c>
    </row>
    <row r="387" spans="1:18" x14ac:dyDescent="0.25">
      <c r="A387" s="9">
        <f>IF('New Lease Yearly'!$H$4="Monthly",DATE(YEAR('Yearly Journal entry'!A386),MONTH('Yearly Journal entry'!A386)+1,DAY('Yearly Journal entry'!A386)),IF('New Lease Yearly'!$H$4="Quarterly",DATE(YEAR('Yearly Journal entry'!A386),MONTH('Yearly Journal entry'!A386)+3,DAY('Yearly Journal entry'!A386)),DATE(YEAR('Yearly Journal entry'!A386)+1,MONTH('Yearly Journal entry'!A386),DAY('Yearly Journal entry'!A386))))</f>
        <v>182989</v>
      </c>
      <c r="B387" s="9">
        <f t="shared" si="71"/>
        <v>182989</v>
      </c>
      <c r="C387" s="9">
        <f t="shared" si="73"/>
        <v>183019</v>
      </c>
      <c r="D387" s="3">
        <f t="shared" si="74"/>
        <v>31</v>
      </c>
      <c r="E387" s="4">
        <f>'New Lease Yearly'!K397</f>
        <v>0</v>
      </c>
      <c r="F387" s="3">
        <f t="shared" si="75"/>
        <v>0</v>
      </c>
      <c r="G387" s="11">
        <f t="shared" si="78"/>
        <v>0</v>
      </c>
      <c r="H387" s="11">
        <f t="shared" si="78"/>
        <v>0</v>
      </c>
      <c r="I387" s="11">
        <f t="shared" si="77"/>
        <v>0</v>
      </c>
      <c r="J387" s="11">
        <f t="shared" si="77"/>
        <v>0</v>
      </c>
      <c r="K387" s="11">
        <f t="shared" si="77"/>
        <v>0</v>
      </c>
      <c r="L387" s="11">
        <f t="shared" si="77"/>
        <v>0</v>
      </c>
      <c r="M387" s="11">
        <f t="shared" si="77"/>
        <v>0</v>
      </c>
      <c r="N387" s="11">
        <f t="shared" si="77"/>
        <v>0</v>
      </c>
      <c r="O387" s="11">
        <f t="shared" si="77"/>
        <v>0</v>
      </c>
      <c r="P387" s="11">
        <f t="shared" si="77"/>
        <v>0</v>
      </c>
      <c r="Q387" s="11">
        <f t="shared" si="77"/>
        <v>0</v>
      </c>
      <c r="R387" s="11">
        <f t="shared" si="72"/>
        <v>0</v>
      </c>
    </row>
    <row r="388" spans="1:18" x14ac:dyDescent="0.25">
      <c r="A388" s="9">
        <f>IF('New Lease Yearly'!$H$4="Monthly",DATE(YEAR('Yearly Journal entry'!A387),MONTH('Yearly Journal entry'!A387)+1,DAY('Yearly Journal entry'!A387)),IF('New Lease Yearly'!$H$4="Quarterly",DATE(YEAR('Yearly Journal entry'!A387),MONTH('Yearly Journal entry'!A387)+3,DAY('Yearly Journal entry'!A387)),DATE(YEAR('Yearly Journal entry'!A387)+1,MONTH('Yearly Journal entry'!A387),DAY('Yearly Journal entry'!A387))))</f>
        <v>183354</v>
      </c>
      <c r="B388" s="9">
        <f t="shared" si="71"/>
        <v>183354</v>
      </c>
      <c r="C388" s="9">
        <f t="shared" si="73"/>
        <v>183384</v>
      </c>
      <c r="D388" s="3">
        <f t="shared" si="74"/>
        <v>31</v>
      </c>
      <c r="E388" s="4">
        <f>'New Lease Yearly'!K398</f>
        <v>0</v>
      </c>
      <c r="F388" s="3">
        <f t="shared" si="75"/>
        <v>0</v>
      </c>
      <c r="G388" s="11">
        <f t="shared" si="78"/>
        <v>0</v>
      </c>
      <c r="H388" s="11">
        <f t="shared" si="78"/>
        <v>0</v>
      </c>
      <c r="I388" s="11">
        <f t="shared" si="77"/>
        <v>0</v>
      </c>
      <c r="J388" s="11">
        <f t="shared" si="77"/>
        <v>0</v>
      </c>
      <c r="K388" s="11">
        <f t="shared" si="77"/>
        <v>0</v>
      </c>
      <c r="L388" s="11">
        <f t="shared" si="77"/>
        <v>0</v>
      </c>
      <c r="M388" s="11">
        <f t="shared" si="77"/>
        <v>0</v>
      </c>
      <c r="N388" s="11">
        <f t="shared" si="77"/>
        <v>0</v>
      </c>
      <c r="O388" s="11">
        <f t="shared" si="77"/>
        <v>0</v>
      </c>
      <c r="P388" s="11">
        <f t="shared" si="77"/>
        <v>0</v>
      </c>
      <c r="Q388" s="11">
        <f t="shared" si="77"/>
        <v>0</v>
      </c>
      <c r="R388" s="11">
        <f t="shared" si="72"/>
        <v>0</v>
      </c>
    </row>
    <row r="389" spans="1:18" x14ac:dyDescent="0.25">
      <c r="A389" s="9">
        <f>IF('New Lease Yearly'!$H$4="Monthly",DATE(YEAR('Yearly Journal entry'!A388),MONTH('Yearly Journal entry'!A388)+1,DAY('Yearly Journal entry'!A388)),IF('New Lease Yearly'!$H$4="Quarterly",DATE(YEAR('Yearly Journal entry'!A388),MONTH('Yearly Journal entry'!A388)+3,DAY('Yearly Journal entry'!A388)),DATE(YEAR('Yearly Journal entry'!A388)+1,MONTH('Yearly Journal entry'!A388),DAY('Yearly Journal entry'!A388))))</f>
        <v>183719</v>
      </c>
      <c r="B389" s="9">
        <f t="shared" si="71"/>
        <v>183719</v>
      </c>
      <c r="C389" s="9">
        <f t="shared" si="73"/>
        <v>183749</v>
      </c>
      <c r="D389" s="3">
        <f t="shared" si="74"/>
        <v>31</v>
      </c>
      <c r="E389" s="4">
        <f>'New Lease Yearly'!K399</f>
        <v>0</v>
      </c>
      <c r="F389" s="3">
        <f t="shared" si="75"/>
        <v>0</v>
      </c>
      <c r="G389" s="11">
        <f t="shared" si="78"/>
        <v>0</v>
      </c>
      <c r="H389" s="11">
        <f t="shared" si="78"/>
        <v>0</v>
      </c>
      <c r="I389" s="11">
        <f t="shared" si="77"/>
        <v>0</v>
      </c>
      <c r="J389" s="11">
        <f t="shared" si="77"/>
        <v>0</v>
      </c>
      <c r="K389" s="11">
        <f t="shared" si="77"/>
        <v>0</v>
      </c>
      <c r="L389" s="11">
        <f t="shared" si="77"/>
        <v>0</v>
      </c>
      <c r="M389" s="11">
        <f t="shared" si="77"/>
        <v>0</v>
      </c>
      <c r="N389" s="11">
        <f t="shared" si="77"/>
        <v>0</v>
      </c>
      <c r="O389" s="11">
        <f t="shared" si="77"/>
        <v>0</v>
      </c>
      <c r="P389" s="11">
        <f t="shared" si="77"/>
        <v>0</v>
      </c>
      <c r="Q389" s="11">
        <f t="shared" si="77"/>
        <v>0</v>
      </c>
      <c r="R389" s="11">
        <f t="shared" si="72"/>
        <v>0</v>
      </c>
    </row>
    <row r="390" spans="1:18" x14ac:dyDescent="0.25">
      <c r="A390" s="9">
        <f>IF('New Lease Yearly'!$H$4="Monthly",DATE(YEAR('Yearly Journal entry'!A389),MONTH('Yearly Journal entry'!A389)+1,DAY('Yearly Journal entry'!A389)),IF('New Lease Yearly'!$H$4="Quarterly",DATE(YEAR('Yearly Journal entry'!A389),MONTH('Yearly Journal entry'!A389)+3,DAY('Yearly Journal entry'!A389)),DATE(YEAR('Yearly Journal entry'!A389)+1,MONTH('Yearly Journal entry'!A389),DAY('Yearly Journal entry'!A389))))</f>
        <v>184084</v>
      </c>
      <c r="B390" s="9">
        <f t="shared" ref="B390:B453" si="79">EOMONTH(A390,-1)+1</f>
        <v>184084</v>
      </c>
      <c r="C390" s="9">
        <f t="shared" si="73"/>
        <v>184114</v>
      </c>
      <c r="D390" s="3">
        <f t="shared" si="74"/>
        <v>31</v>
      </c>
      <c r="E390" s="4">
        <f>'New Lease Yearly'!K400</f>
        <v>0</v>
      </c>
      <c r="F390" s="3">
        <f t="shared" si="75"/>
        <v>0</v>
      </c>
      <c r="G390" s="11">
        <f t="shared" si="78"/>
        <v>0</v>
      </c>
      <c r="H390" s="11">
        <f t="shared" si="78"/>
        <v>0</v>
      </c>
      <c r="I390" s="11">
        <f t="shared" si="77"/>
        <v>0</v>
      </c>
      <c r="J390" s="11">
        <f t="shared" si="77"/>
        <v>0</v>
      </c>
      <c r="K390" s="11">
        <f t="shared" si="77"/>
        <v>0</v>
      </c>
      <c r="L390" s="11">
        <f t="shared" si="77"/>
        <v>0</v>
      </c>
      <c r="M390" s="11">
        <f t="shared" si="77"/>
        <v>0</v>
      </c>
      <c r="N390" s="11">
        <f t="shared" si="77"/>
        <v>0</v>
      </c>
      <c r="O390" s="11">
        <f t="shared" si="77"/>
        <v>0</v>
      </c>
      <c r="P390" s="11">
        <f t="shared" si="77"/>
        <v>0</v>
      </c>
      <c r="Q390" s="11">
        <f t="shared" si="77"/>
        <v>0</v>
      </c>
      <c r="R390" s="11">
        <f t="shared" ref="R390:R453" si="80">$E391/($A391-$A390+1)*IF((((EOMONTH(DATE(YEAR($A390),MONTH($A390)+R$4,DAY($A390)),0))))&lt;$A390,$A390-DATE(YEAR($A390),MONTH(EOMONTH($A390,-1)+R$4)+R$4,1)+1,$A390-1-EOMONTH($A390,-1)+1)</f>
        <v>0</v>
      </c>
    </row>
    <row r="391" spans="1:18" x14ac:dyDescent="0.25">
      <c r="A391" s="9">
        <f>IF('New Lease Yearly'!$H$4="Monthly",DATE(YEAR('Yearly Journal entry'!A390),MONTH('Yearly Journal entry'!A390)+1,DAY('Yearly Journal entry'!A390)),IF('New Lease Yearly'!$H$4="Quarterly",DATE(YEAR('Yearly Journal entry'!A390),MONTH('Yearly Journal entry'!A390)+3,DAY('Yearly Journal entry'!A390)),DATE(YEAR('Yearly Journal entry'!A390)+1,MONTH('Yearly Journal entry'!A390),DAY('Yearly Journal entry'!A390))))</f>
        <v>184450</v>
      </c>
      <c r="B391" s="9">
        <f t="shared" si="79"/>
        <v>184450</v>
      </c>
      <c r="C391" s="9">
        <f t="shared" ref="C391:C454" si="81">EOMONTH(A391,0)</f>
        <v>184480</v>
      </c>
      <c r="D391" s="3">
        <f t="shared" ref="D391:D454" si="82">C391-B391+1</f>
        <v>31</v>
      </c>
      <c r="E391" s="4">
        <f>'New Lease Yearly'!K401</f>
        <v>0</v>
      </c>
      <c r="F391" s="3">
        <f t="shared" si="75"/>
        <v>0</v>
      </c>
      <c r="G391" s="11">
        <f t="shared" si="78"/>
        <v>0</v>
      </c>
      <c r="H391" s="11">
        <f t="shared" si="78"/>
        <v>0</v>
      </c>
      <c r="I391" s="11">
        <f t="shared" si="77"/>
        <v>0</v>
      </c>
      <c r="J391" s="11">
        <f t="shared" si="77"/>
        <v>0</v>
      </c>
      <c r="K391" s="11">
        <f t="shared" si="77"/>
        <v>0</v>
      </c>
      <c r="L391" s="11">
        <f t="shared" si="77"/>
        <v>0</v>
      </c>
      <c r="M391" s="11">
        <f t="shared" si="77"/>
        <v>0</v>
      </c>
      <c r="N391" s="11">
        <f t="shared" si="77"/>
        <v>0</v>
      </c>
      <c r="O391" s="11">
        <f t="shared" si="77"/>
        <v>0</v>
      </c>
      <c r="P391" s="11">
        <f t="shared" si="77"/>
        <v>0</v>
      </c>
      <c r="Q391" s="11">
        <f t="shared" si="77"/>
        <v>0</v>
      </c>
      <c r="R391" s="11">
        <f t="shared" si="80"/>
        <v>0</v>
      </c>
    </row>
    <row r="392" spans="1:18" x14ac:dyDescent="0.25">
      <c r="A392" s="9">
        <f>IF('New Lease Yearly'!$H$4="Monthly",DATE(YEAR('Yearly Journal entry'!A391),MONTH('Yearly Journal entry'!A391)+1,DAY('Yearly Journal entry'!A391)),IF('New Lease Yearly'!$H$4="Quarterly",DATE(YEAR('Yearly Journal entry'!A391),MONTH('Yearly Journal entry'!A391)+3,DAY('Yearly Journal entry'!A391)),DATE(YEAR('Yearly Journal entry'!A391)+1,MONTH('Yearly Journal entry'!A391),DAY('Yearly Journal entry'!A391))))</f>
        <v>184815</v>
      </c>
      <c r="B392" s="9">
        <f t="shared" si="79"/>
        <v>184815</v>
      </c>
      <c r="C392" s="9">
        <f t="shared" si="81"/>
        <v>184845</v>
      </c>
      <c r="D392" s="3">
        <f t="shared" si="82"/>
        <v>31</v>
      </c>
      <c r="E392" s="4">
        <f>'New Lease Yearly'!K402</f>
        <v>0</v>
      </c>
      <c r="F392" s="3">
        <f t="shared" ref="F392:F455" si="83">E393/(A393-A392+1)*(EOMONTH(A392,0)-A392+1)+R391</f>
        <v>0</v>
      </c>
      <c r="G392" s="11">
        <f t="shared" si="78"/>
        <v>0</v>
      </c>
      <c r="H392" s="11">
        <f t="shared" si="78"/>
        <v>0</v>
      </c>
      <c r="I392" s="11">
        <f t="shared" si="77"/>
        <v>0</v>
      </c>
      <c r="J392" s="11">
        <f t="shared" si="77"/>
        <v>0</v>
      </c>
      <c r="K392" s="11">
        <f t="shared" si="77"/>
        <v>0</v>
      </c>
      <c r="L392" s="11">
        <f t="shared" si="77"/>
        <v>0</v>
      </c>
      <c r="M392" s="11">
        <f t="shared" si="77"/>
        <v>0</v>
      </c>
      <c r="N392" s="11">
        <f t="shared" si="77"/>
        <v>0</v>
      </c>
      <c r="O392" s="11">
        <f t="shared" si="77"/>
        <v>0</v>
      </c>
      <c r="P392" s="11">
        <f t="shared" si="77"/>
        <v>0</v>
      </c>
      <c r="Q392" s="11">
        <f t="shared" si="77"/>
        <v>0</v>
      </c>
      <c r="R392" s="11">
        <f t="shared" si="80"/>
        <v>0</v>
      </c>
    </row>
    <row r="393" spans="1:18" x14ac:dyDescent="0.25">
      <c r="A393" s="9">
        <f>IF('New Lease Yearly'!$H$4="Monthly",DATE(YEAR('Yearly Journal entry'!A392),MONTH('Yearly Journal entry'!A392)+1,DAY('Yearly Journal entry'!A392)),IF('New Lease Yearly'!$H$4="Quarterly",DATE(YEAR('Yearly Journal entry'!A392),MONTH('Yearly Journal entry'!A392)+3,DAY('Yearly Journal entry'!A392)),DATE(YEAR('Yearly Journal entry'!A392)+1,MONTH('Yearly Journal entry'!A392),DAY('Yearly Journal entry'!A392))))</f>
        <v>185180</v>
      </c>
      <c r="B393" s="9">
        <f t="shared" si="79"/>
        <v>185180</v>
      </c>
      <c r="C393" s="9">
        <f t="shared" si="81"/>
        <v>185210</v>
      </c>
      <c r="D393" s="3">
        <f t="shared" si="82"/>
        <v>31</v>
      </c>
      <c r="E393" s="4">
        <f>'New Lease Yearly'!K403</f>
        <v>0</v>
      </c>
      <c r="F393" s="3">
        <f t="shared" si="83"/>
        <v>0</v>
      </c>
      <c r="G393" s="11">
        <f t="shared" si="78"/>
        <v>0</v>
      </c>
      <c r="H393" s="11">
        <f t="shared" si="78"/>
        <v>0</v>
      </c>
      <c r="I393" s="11">
        <f t="shared" si="77"/>
        <v>0</v>
      </c>
      <c r="J393" s="11">
        <f t="shared" si="77"/>
        <v>0</v>
      </c>
      <c r="K393" s="11">
        <f t="shared" si="77"/>
        <v>0</v>
      </c>
      <c r="L393" s="11">
        <f t="shared" si="77"/>
        <v>0</v>
      </c>
      <c r="M393" s="11">
        <f t="shared" si="77"/>
        <v>0</v>
      </c>
      <c r="N393" s="11">
        <f t="shared" si="77"/>
        <v>0</v>
      </c>
      <c r="O393" s="11">
        <f t="shared" si="77"/>
        <v>0</v>
      </c>
      <c r="P393" s="11">
        <f t="shared" si="77"/>
        <v>0</v>
      </c>
      <c r="Q393" s="11">
        <f t="shared" si="77"/>
        <v>0</v>
      </c>
      <c r="R393" s="11">
        <f t="shared" si="80"/>
        <v>0</v>
      </c>
    </row>
    <row r="394" spans="1:18" x14ac:dyDescent="0.25">
      <c r="A394" s="9">
        <f>IF('New Lease Yearly'!$H$4="Monthly",DATE(YEAR('Yearly Journal entry'!A393),MONTH('Yearly Journal entry'!A393)+1,DAY('Yearly Journal entry'!A393)),IF('New Lease Yearly'!$H$4="Quarterly",DATE(YEAR('Yearly Journal entry'!A393),MONTH('Yearly Journal entry'!A393)+3,DAY('Yearly Journal entry'!A393)),DATE(YEAR('Yearly Journal entry'!A393)+1,MONTH('Yearly Journal entry'!A393),DAY('Yearly Journal entry'!A393))))</f>
        <v>185545</v>
      </c>
      <c r="B394" s="9">
        <f t="shared" si="79"/>
        <v>185545</v>
      </c>
      <c r="C394" s="9">
        <f t="shared" si="81"/>
        <v>185575</v>
      </c>
      <c r="D394" s="3">
        <f t="shared" si="82"/>
        <v>31</v>
      </c>
      <c r="E394" s="4">
        <f>'New Lease Yearly'!K404</f>
        <v>0</v>
      </c>
      <c r="F394" s="3">
        <f t="shared" si="83"/>
        <v>0</v>
      </c>
      <c r="G394" s="11">
        <f t="shared" si="78"/>
        <v>0</v>
      </c>
      <c r="H394" s="11">
        <f t="shared" si="78"/>
        <v>0</v>
      </c>
      <c r="I394" s="11">
        <f t="shared" si="77"/>
        <v>0</v>
      </c>
      <c r="J394" s="11">
        <f t="shared" si="77"/>
        <v>0</v>
      </c>
      <c r="K394" s="11">
        <f t="shared" si="77"/>
        <v>0</v>
      </c>
      <c r="L394" s="11">
        <f t="shared" si="77"/>
        <v>0</v>
      </c>
      <c r="M394" s="11">
        <f t="shared" si="77"/>
        <v>0</v>
      </c>
      <c r="N394" s="11">
        <f t="shared" si="77"/>
        <v>0</v>
      </c>
      <c r="O394" s="11">
        <f t="shared" si="77"/>
        <v>0</v>
      </c>
      <c r="P394" s="11">
        <f t="shared" si="77"/>
        <v>0</v>
      </c>
      <c r="Q394" s="11">
        <f t="shared" si="77"/>
        <v>0</v>
      </c>
      <c r="R394" s="11">
        <f t="shared" si="80"/>
        <v>0</v>
      </c>
    </row>
    <row r="395" spans="1:18" x14ac:dyDescent="0.25">
      <c r="A395" s="9">
        <f>IF('New Lease Yearly'!$H$4="Monthly",DATE(YEAR('Yearly Journal entry'!A394),MONTH('Yearly Journal entry'!A394)+1,DAY('Yearly Journal entry'!A394)),IF('New Lease Yearly'!$H$4="Quarterly",DATE(YEAR('Yearly Journal entry'!A394),MONTH('Yearly Journal entry'!A394)+3,DAY('Yearly Journal entry'!A394)),DATE(YEAR('Yearly Journal entry'!A394)+1,MONTH('Yearly Journal entry'!A394),DAY('Yearly Journal entry'!A394))))</f>
        <v>185911</v>
      </c>
      <c r="B395" s="9">
        <f t="shared" si="79"/>
        <v>185911</v>
      </c>
      <c r="C395" s="9">
        <f t="shared" si="81"/>
        <v>185941</v>
      </c>
      <c r="D395" s="3">
        <f t="shared" si="82"/>
        <v>31</v>
      </c>
      <c r="E395" s="4">
        <f>'New Lease Yearly'!K405</f>
        <v>0</v>
      </c>
      <c r="F395" s="3">
        <f t="shared" si="83"/>
        <v>0</v>
      </c>
      <c r="G395" s="11">
        <f t="shared" si="78"/>
        <v>0</v>
      </c>
      <c r="H395" s="11">
        <f t="shared" si="78"/>
        <v>0</v>
      </c>
      <c r="I395" s="11">
        <f t="shared" si="77"/>
        <v>0</v>
      </c>
      <c r="J395" s="11">
        <f t="shared" si="77"/>
        <v>0</v>
      </c>
      <c r="K395" s="11">
        <f t="shared" si="77"/>
        <v>0</v>
      </c>
      <c r="L395" s="11">
        <f t="shared" si="77"/>
        <v>0</v>
      </c>
      <c r="M395" s="11">
        <f t="shared" si="77"/>
        <v>0</v>
      </c>
      <c r="N395" s="11">
        <f t="shared" si="77"/>
        <v>0</v>
      </c>
      <c r="O395" s="11">
        <f t="shared" si="77"/>
        <v>0</v>
      </c>
      <c r="P395" s="11">
        <f t="shared" si="77"/>
        <v>0</v>
      </c>
      <c r="Q395" s="11">
        <f t="shared" si="77"/>
        <v>0</v>
      </c>
      <c r="R395" s="11">
        <f t="shared" si="80"/>
        <v>0</v>
      </c>
    </row>
    <row r="396" spans="1:18" x14ac:dyDescent="0.25">
      <c r="A396" s="9">
        <f>IF('New Lease Yearly'!$H$4="Monthly",DATE(YEAR('Yearly Journal entry'!A395),MONTH('Yearly Journal entry'!A395)+1,DAY('Yearly Journal entry'!A395)),IF('New Lease Yearly'!$H$4="Quarterly",DATE(YEAR('Yearly Journal entry'!A395),MONTH('Yearly Journal entry'!A395)+3,DAY('Yearly Journal entry'!A395)),DATE(YEAR('Yearly Journal entry'!A395)+1,MONTH('Yearly Journal entry'!A395),DAY('Yearly Journal entry'!A395))))</f>
        <v>186276</v>
      </c>
      <c r="B396" s="9">
        <f t="shared" si="79"/>
        <v>186276</v>
      </c>
      <c r="C396" s="9">
        <f t="shared" si="81"/>
        <v>186306</v>
      </c>
      <c r="D396" s="3">
        <f t="shared" si="82"/>
        <v>31</v>
      </c>
      <c r="E396" s="4">
        <f>'New Lease Yearly'!K406</f>
        <v>0</v>
      </c>
      <c r="F396" s="3">
        <f t="shared" si="83"/>
        <v>0</v>
      </c>
      <c r="G396" s="11">
        <f t="shared" si="78"/>
        <v>0</v>
      </c>
      <c r="H396" s="11">
        <f t="shared" si="78"/>
        <v>0</v>
      </c>
      <c r="I396" s="11">
        <f t="shared" si="77"/>
        <v>0</v>
      </c>
      <c r="J396" s="11">
        <f t="shared" si="77"/>
        <v>0</v>
      </c>
      <c r="K396" s="11">
        <f t="shared" si="77"/>
        <v>0</v>
      </c>
      <c r="L396" s="11">
        <f t="shared" si="77"/>
        <v>0</v>
      </c>
      <c r="M396" s="11">
        <f t="shared" si="77"/>
        <v>0</v>
      </c>
      <c r="N396" s="11">
        <f t="shared" si="77"/>
        <v>0</v>
      </c>
      <c r="O396" s="11">
        <f t="shared" si="77"/>
        <v>0</v>
      </c>
      <c r="P396" s="11">
        <f t="shared" si="77"/>
        <v>0</v>
      </c>
      <c r="Q396" s="11">
        <f t="shared" si="77"/>
        <v>0</v>
      </c>
      <c r="R396" s="11">
        <f t="shared" si="80"/>
        <v>0</v>
      </c>
    </row>
    <row r="397" spans="1:18" x14ac:dyDescent="0.25">
      <c r="A397" s="9">
        <f>IF('New Lease Yearly'!$H$4="Monthly",DATE(YEAR('Yearly Journal entry'!A396),MONTH('Yearly Journal entry'!A396)+1,DAY('Yearly Journal entry'!A396)),IF('New Lease Yearly'!$H$4="Quarterly",DATE(YEAR('Yearly Journal entry'!A396),MONTH('Yearly Journal entry'!A396)+3,DAY('Yearly Journal entry'!A396)),DATE(YEAR('Yearly Journal entry'!A396)+1,MONTH('Yearly Journal entry'!A396),DAY('Yearly Journal entry'!A396))))</f>
        <v>186641</v>
      </c>
      <c r="B397" s="9">
        <f t="shared" si="79"/>
        <v>186641</v>
      </c>
      <c r="C397" s="9">
        <f t="shared" si="81"/>
        <v>186671</v>
      </c>
      <c r="D397" s="3">
        <f t="shared" si="82"/>
        <v>31</v>
      </c>
      <c r="E397" s="4">
        <f>'New Lease Yearly'!K407</f>
        <v>0</v>
      </c>
      <c r="F397" s="3">
        <f t="shared" si="83"/>
        <v>0</v>
      </c>
      <c r="G397" s="11">
        <f t="shared" si="78"/>
        <v>0</v>
      </c>
      <c r="H397" s="11">
        <f t="shared" si="78"/>
        <v>0</v>
      </c>
      <c r="I397" s="11">
        <f t="shared" si="77"/>
        <v>0</v>
      </c>
      <c r="J397" s="11">
        <f t="shared" si="77"/>
        <v>0</v>
      </c>
      <c r="K397" s="11">
        <f t="shared" si="77"/>
        <v>0</v>
      </c>
      <c r="L397" s="11">
        <f t="shared" si="77"/>
        <v>0</v>
      </c>
      <c r="M397" s="11">
        <f t="shared" si="77"/>
        <v>0</v>
      </c>
      <c r="N397" s="11">
        <f t="shared" si="77"/>
        <v>0</v>
      </c>
      <c r="O397" s="11">
        <f t="shared" si="77"/>
        <v>0</v>
      </c>
      <c r="P397" s="11">
        <f t="shared" si="77"/>
        <v>0</v>
      </c>
      <c r="Q397" s="11">
        <f t="shared" si="77"/>
        <v>0</v>
      </c>
      <c r="R397" s="11">
        <f t="shared" si="80"/>
        <v>0</v>
      </c>
    </row>
    <row r="398" spans="1:18" x14ac:dyDescent="0.25">
      <c r="A398" s="9">
        <f>IF('New Lease Yearly'!$H$4="Monthly",DATE(YEAR('Yearly Journal entry'!A397),MONTH('Yearly Journal entry'!A397)+1,DAY('Yearly Journal entry'!A397)),IF('New Lease Yearly'!$H$4="Quarterly",DATE(YEAR('Yearly Journal entry'!A397),MONTH('Yearly Journal entry'!A397)+3,DAY('Yearly Journal entry'!A397)),DATE(YEAR('Yearly Journal entry'!A397)+1,MONTH('Yearly Journal entry'!A397),DAY('Yearly Journal entry'!A397))))</f>
        <v>187006</v>
      </c>
      <c r="B398" s="9">
        <f t="shared" si="79"/>
        <v>187006</v>
      </c>
      <c r="C398" s="9">
        <f t="shared" si="81"/>
        <v>187036</v>
      </c>
      <c r="D398" s="3">
        <f t="shared" si="82"/>
        <v>31</v>
      </c>
      <c r="E398" s="4">
        <f>'New Lease Yearly'!K408</f>
        <v>0</v>
      </c>
      <c r="F398" s="3">
        <f t="shared" si="83"/>
        <v>0</v>
      </c>
      <c r="G398" s="11">
        <f t="shared" si="78"/>
        <v>0</v>
      </c>
      <c r="H398" s="11">
        <f t="shared" si="78"/>
        <v>0</v>
      </c>
      <c r="I398" s="11">
        <f t="shared" si="77"/>
        <v>0</v>
      </c>
      <c r="J398" s="11">
        <f t="shared" si="77"/>
        <v>0</v>
      </c>
      <c r="K398" s="11">
        <f t="shared" si="77"/>
        <v>0</v>
      </c>
      <c r="L398" s="11">
        <f t="shared" si="77"/>
        <v>0</v>
      </c>
      <c r="M398" s="11">
        <f t="shared" si="77"/>
        <v>0</v>
      </c>
      <c r="N398" s="11">
        <f t="shared" si="77"/>
        <v>0</v>
      </c>
      <c r="O398" s="11">
        <f t="shared" si="77"/>
        <v>0</v>
      </c>
      <c r="P398" s="11">
        <f t="shared" si="77"/>
        <v>0</v>
      </c>
      <c r="Q398" s="11">
        <f t="shared" si="77"/>
        <v>0</v>
      </c>
      <c r="R398" s="11">
        <f t="shared" si="80"/>
        <v>0</v>
      </c>
    </row>
    <row r="399" spans="1:18" x14ac:dyDescent="0.25">
      <c r="A399" s="9">
        <f>IF('New Lease Yearly'!$H$4="Monthly",DATE(YEAR('Yearly Journal entry'!A398),MONTH('Yearly Journal entry'!A398)+1,DAY('Yearly Journal entry'!A398)),IF('New Lease Yearly'!$H$4="Quarterly",DATE(YEAR('Yearly Journal entry'!A398),MONTH('Yearly Journal entry'!A398)+3,DAY('Yearly Journal entry'!A398)),DATE(YEAR('Yearly Journal entry'!A398)+1,MONTH('Yearly Journal entry'!A398),DAY('Yearly Journal entry'!A398))))</f>
        <v>187372</v>
      </c>
      <c r="B399" s="9">
        <f t="shared" si="79"/>
        <v>187372</v>
      </c>
      <c r="C399" s="9">
        <f t="shared" si="81"/>
        <v>187402</v>
      </c>
      <c r="D399" s="3">
        <f t="shared" si="82"/>
        <v>31</v>
      </c>
      <c r="E399" s="4">
        <f>'New Lease Yearly'!K409</f>
        <v>0</v>
      </c>
      <c r="F399" s="3">
        <f t="shared" si="83"/>
        <v>0</v>
      </c>
      <c r="G399" s="11">
        <f t="shared" si="78"/>
        <v>0</v>
      </c>
      <c r="H399" s="11">
        <f t="shared" si="78"/>
        <v>0</v>
      </c>
      <c r="I399" s="11">
        <f t="shared" si="77"/>
        <v>0</v>
      </c>
      <c r="J399" s="11">
        <f t="shared" si="77"/>
        <v>0</v>
      </c>
      <c r="K399" s="11">
        <f t="shared" si="77"/>
        <v>0</v>
      </c>
      <c r="L399" s="11">
        <f t="shared" si="77"/>
        <v>0</v>
      </c>
      <c r="M399" s="11">
        <f t="shared" si="77"/>
        <v>0</v>
      </c>
      <c r="N399" s="11">
        <f t="shared" si="77"/>
        <v>0</v>
      </c>
      <c r="O399" s="11">
        <f t="shared" si="77"/>
        <v>0</v>
      </c>
      <c r="P399" s="11">
        <f t="shared" si="77"/>
        <v>0</v>
      </c>
      <c r="Q399" s="11">
        <f t="shared" si="77"/>
        <v>0</v>
      </c>
      <c r="R399" s="11">
        <f t="shared" si="80"/>
        <v>0</v>
      </c>
    </row>
    <row r="400" spans="1:18" x14ac:dyDescent="0.25">
      <c r="A400" s="9">
        <f>IF('New Lease Yearly'!$H$4="Monthly",DATE(YEAR('Yearly Journal entry'!A399),MONTH('Yearly Journal entry'!A399)+1,DAY('Yearly Journal entry'!A399)),IF('New Lease Yearly'!$H$4="Quarterly",DATE(YEAR('Yearly Journal entry'!A399),MONTH('Yearly Journal entry'!A399)+3,DAY('Yearly Journal entry'!A399)),DATE(YEAR('Yearly Journal entry'!A399)+1,MONTH('Yearly Journal entry'!A399),DAY('Yearly Journal entry'!A399))))</f>
        <v>187737</v>
      </c>
      <c r="B400" s="9">
        <f t="shared" si="79"/>
        <v>187737</v>
      </c>
      <c r="C400" s="9">
        <f t="shared" si="81"/>
        <v>187767</v>
      </c>
      <c r="D400" s="3">
        <f t="shared" si="82"/>
        <v>31</v>
      </c>
      <c r="E400" s="4">
        <f>'New Lease Yearly'!K410</f>
        <v>0</v>
      </c>
      <c r="F400" s="3">
        <f t="shared" si="83"/>
        <v>0</v>
      </c>
      <c r="G400" s="11">
        <f t="shared" si="78"/>
        <v>0</v>
      </c>
      <c r="H400" s="11">
        <f t="shared" si="78"/>
        <v>0</v>
      </c>
      <c r="I400" s="11">
        <f t="shared" si="77"/>
        <v>0</v>
      </c>
      <c r="J400" s="11">
        <f t="shared" si="77"/>
        <v>0</v>
      </c>
      <c r="K400" s="11">
        <f t="shared" si="77"/>
        <v>0</v>
      </c>
      <c r="L400" s="11">
        <f t="shared" si="77"/>
        <v>0</v>
      </c>
      <c r="M400" s="11">
        <f t="shared" si="77"/>
        <v>0</v>
      </c>
      <c r="N400" s="11">
        <f t="shared" si="77"/>
        <v>0</v>
      </c>
      <c r="O400" s="11">
        <f t="shared" si="77"/>
        <v>0</v>
      </c>
      <c r="P400" s="11">
        <f t="shared" si="77"/>
        <v>0</v>
      </c>
      <c r="Q400" s="11">
        <f t="shared" si="77"/>
        <v>0</v>
      </c>
      <c r="R400" s="11">
        <f t="shared" si="80"/>
        <v>0</v>
      </c>
    </row>
    <row r="401" spans="1:18" x14ac:dyDescent="0.25">
      <c r="A401" s="9">
        <f>IF('New Lease Yearly'!$H$4="Monthly",DATE(YEAR('Yearly Journal entry'!A400),MONTH('Yearly Journal entry'!A400)+1,DAY('Yearly Journal entry'!A400)),IF('New Lease Yearly'!$H$4="Quarterly",DATE(YEAR('Yearly Journal entry'!A400),MONTH('Yearly Journal entry'!A400)+3,DAY('Yearly Journal entry'!A400)),DATE(YEAR('Yearly Journal entry'!A400)+1,MONTH('Yearly Journal entry'!A400),DAY('Yearly Journal entry'!A400))))</f>
        <v>188102</v>
      </c>
      <c r="B401" s="9">
        <f t="shared" si="79"/>
        <v>188102</v>
      </c>
      <c r="C401" s="9">
        <f t="shared" si="81"/>
        <v>188132</v>
      </c>
      <c r="D401" s="3">
        <f t="shared" si="82"/>
        <v>31</v>
      </c>
      <c r="E401" s="4">
        <f>'New Lease Yearly'!K411</f>
        <v>0</v>
      </c>
      <c r="F401" s="3">
        <f t="shared" si="83"/>
        <v>0</v>
      </c>
      <c r="G401" s="11">
        <f t="shared" si="78"/>
        <v>0</v>
      </c>
      <c r="H401" s="11">
        <f t="shared" si="78"/>
        <v>0</v>
      </c>
      <c r="I401" s="11">
        <f t="shared" si="77"/>
        <v>0</v>
      </c>
      <c r="J401" s="11">
        <f t="shared" si="77"/>
        <v>0</v>
      </c>
      <c r="K401" s="11">
        <f t="shared" si="77"/>
        <v>0</v>
      </c>
      <c r="L401" s="11">
        <f t="shared" si="77"/>
        <v>0</v>
      </c>
      <c r="M401" s="11">
        <f t="shared" si="77"/>
        <v>0</v>
      </c>
      <c r="N401" s="11">
        <f t="shared" si="77"/>
        <v>0</v>
      </c>
      <c r="O401" s="11">
        <f t="shared" si="77"/>
        <v>0</v>
      </c>
      <c r="P401" s="11">
        <f t="shared" si="77"/>
        <v>0</v>
      </c>
      <c r="Q401" s="11">
        <f t="shared" si="77"/>
        <v>0</v>
      </c>
      <c r="R401" s="11">
        <f t="shared" si="80"/>
        <v>0</v>
      </c>
    </row>
    <row r="402" spans="1:18" x14ac:dyDescent="0.25">
      <c r="A402" s="9">
        <f>IF('New Lease Yearly'!$H$4="Monthly",DATE(YEAR('Yearly Journal entry'!A401),MONTH('Yearly Journal entry'!A401)+1,DAY('Yearly Journal entry'!A401)),IF('New Lease Yearly'!$H$4="Quarterly",DATE(YEAR('Yearly Journal entry'!A401),MONTH('Yearly Journal entry'!A401)+3,DAY('Yearly Journal entry'!A401)),DATE(YEAR('Yearly Journal entry'!A401)+1,MONTH('Yearly Journal entry'!A401),DAY('Yearly Journal entry'!A401))))</f>
        <v>188467</v>
      </c>
      <c r="B402" s="9">
        <f t="shared" si="79"/>
        <v>188467</v>
      </c>
      <c r="C402" s="9">
        <f t="shared" si="81"/>
        <v>188497</v>
      </c>
      <c r="D402" s="3">
        <f t="shared" si="82"/>
        <v>31</v>
      </c>
      <c r="E402" s="4">
        <f>'New Lease Yearly'!K412</f>
        <v>0</v>
      </c>
      <c r="F402" s="3">
        <f t="shared" si="83"/>
        <v>0</v>
      </c>
      <c r="G402" s="11">
        <f t="shared" si="78"/>
        <v>0</v>
      </c>
      <c r="H402" s="11">
        <f t="shared" si="78"/>
        <v>0</v>
      </c>
      <c r="I402" s="11">
        <f t="shared" si="77"/>
        <v>0</v>
      </c>
      <c r="J402" s="11">
        <f t="shared" si="77"/>
        <v>0</v>
      </c>
      <c r="K402" s="11">
        <f t="shared" si="77"/>
        <v>0</v>
      </c>
      <c r="L402" s="11">
        <f t="shared" si="77"/>
        <v>0</v>
      </c>
      <c r="M402" s="11">
        <f t="shared" si="77"/>
        <v>0</v>
      </c>
      <c r="N402" s="11">
        <f t="shared" si="77"/>
        <v>0</v>
      </c>
      <c r="O402" s="11">
        <f t="shared" si="77"/>
        <v>0</v>
      </c>
      <c r="P402" s="11">
        <f t="shared" si="77"/>
        <v>0</v>
      </c>
      <c r="Q402" s="11">
        <f t="shared" si="77"/>
        <v>0</v>
      </c>
      <c r="R402" s="11">
        <f t="shared" si="80"/>
        <v>0</v>
      </c>
    </row>
    <row r="403" spans="1:18" x14ac:dyDescent="0.25">
      <c r="A403" s="9">
        <f>IF('New Lease Yearly'!$H$4="Monthly",DATE(YEAR('Yearly Journal entry'!A402),MONTH('Yearly Journal entry'!A402)+1,DAY('Yearly Journal entry'!A402)),IF('New Lease Yearly'!$H$4="Quarterly",DATE(YEAR('Yearly Journal entry'!A402),MONTH('Yearly Journal entry'!A402)+3,DAY('Yearly Journal entry'!A402)),DATE(YEAR('Yearly Journal entry'!A402)+1,MONTH('Yearly Journal entry'!A402),DAY('Yearly Journal entry'!A402))))</f>
        <v>188833</v>
      </c>
      <c r="B403" s="9">
        <f t="shared" si="79"/>
        <v>188833</v>
      </c>
      <c r="C403" s="9">
        <f t="shared" si="81"/>
        <v>188863</v>
      </c>
      <c r="D403" s="3">
        <f t="shared" si="82"/>
        <v>31</v>
      </c>
      <c r="E403" s="4">
        <f>'New Lease Yearly'!K413</f>
        <v>0</v>
      </c>
      <c r="F403" s="3">
        <f t="shared" si="83"/>
        <v>0</v>
      </c>
      <c r="G403" s="11">
        <f t="shared" si="78"/>
        <v>0</v>
      </c>
      <c r="H403" s="11">
        <f t="shared" si="78"/>
        <v>0</v>
      </c>
      <c r="I403" s="11">
        <f t="shared" si="77"/>
        <v>0</v>
      </c>
      <c r="J403" s="11">
        <f t="shared" si="77"/>
        <v>0</v>
      </c>
      <c r="K403" s="11">
        <f t="shared" si="77"/>
        <v>0</v>
      </c>
      <c r="L403" s="11">
        <f t="shared" si="77"/>
        <v>0</v>
      </c>
      <c r="M403" s="11">
        <f t="shared" si="77"/>
        <v>0</v>
      </c>
      <c r="N403" s="11">
        <f t="shared" si="77"/>
        <v>0</v>
      </c>
      <c r="O403" s="11">
        <f t="shared" si="77"/>
        <v>0</v>
      </c>
      <c r="P403" s="11">
        <f t="shared" si="77"/>
        <v>0</v>
      </c>
      <c r="Q403" s="11">
        <f t="shared" si="77"/>
        <v>0</v>
      </c>
      <c r="R403" s="11">
        <f t="shared" si="80"/>
        <v>0</v>
      </c>
    </row>
    <row r="404" spans="1:18" x14ac:dyDescent="0.25">
      <c r="A404" s="9">
        <f>IF('New Lease Yearly'!$H$4="Monthly",DATE(YEAR('Yearly Journal entry'!A403),MONTH('Yearly Journal entry'!A403)+1,DAY('Yearly Journal entry'!A403)),IF('New Lease Yearly'!$H$4="Quarterly",DATE(YEAR('Yearly Journal entry'!A403),MONTH('Yearly Journal entry'!A403)+3,DAY('Yearly Journal entry'!A403)),DATE(YEAR('Yearly Journal entry'!A403)+1,MONTH('Yearly Journal entry'!A403),DAY('Yearly Journal entry'!A403))))</f>
        <v>189198</v>
      </c>
      <c r="B404" s="9">
        <f t="shared" si="79"/>
        <v>189198</v>
      </c>
      <c r="C404" s="9">
        <f t="shared" si="81"/>
        <v>189228</v>
      </c>
      <c r="D404" s="3">
        <f t="shared" si="82"/>
        <v>31</v>
      </c>
      <c r="E404" s="4">
        <f>'New Lease Yearly'!K414</f>
        <v>0</v>
      </c>
      <c r="F404" s="3">
        <f t="shared" si="83"/>
        <v>0</v>
      </c>
      <c r="G404" s="11">
        <f t="shared" si="78"/>
        <v>0</v>
      </c>
      <c r="H404" s="11">
        <f t="shared" si="78"/>
        <v>0</v>
      </c>
      <c r="I404" s="11">
        <f t="shared" si="77"/>
        <v>0</v>
      </c>
      <c r="J404" s="11">
        <f t="shared" si="77"/>
        <v>0</v>
      </c>
      <c r="K404" s="11">
        <f t="shared" si="77"/>
        <v>0</v>
      </c>
      <c r="L404" s="11">
        <f t="shared" si="77"/>
        <v>0</v>
      </c>
      <c r="M404" s="11">
        <f t="shared" si="77"/>
        <v>0</v>
      </c>
      <c r="N404" s="11">
        <f t="shared" si="77"/>
        <v>0</v>
      </c>
      <c r="O404" s="11">
        <f t="shared" si="77"/>
        <v>0</v>
      </c>
      <c r="P404" s="11">
        <f t="shared" si="77"/>
        <v>0</v>
      </c>
      <c r="Q404" s="11">
        <f t="shared" si="77"/>
        <v>0</v>
      </c>
      <c r="R404" s="11">
        <f t="shared" si="80"/>
        <v>0</v>
      </c>
    </row>
    <row r="405" spans="1:18" x14ac:dyDescent="0.25">
      <c r="A405" s="9">
        <f>IF('New Lease Yearly'!$H$4="Monthly",DATE(YEAR('Yearly Journal entry'!A404),MONTH('Yearly Journal entry'!A404)+1,DAY('Yearly Journal entry'!A404)),IF('New Lease Yearly'!$H$4="Quarterly",DATE(YEAR('Yearly Journal entry'!A404),MONTH('Yearly Journal entry'!A404)+3,DAY('Yearly Journal entry'!A404)),DATE(YEAR('Yearly Journal entry'!A404)+1,MONTH('Yearly Journal entry'!A404),DAY('Yearly Journal entry'!A404))))</f>
        <v>189563</v>
      </c>
      <c r="B405" s="9">
        <f t="shared" si="79"/>
        <v>189563</v>
      </c>
      <c r="C405" s="9">
        <f t="shared" si="81"/>
        <v>189593</v>
      </c>
      <c r="D405" s="3">
        <f t="shared" si="82"/>
        <v>31</v>
      </c>
      <c r="E405" s="4">
        <f>'New Lease Yearly'!K415</f>
        <v>0</v>
      </c>
      <c r="F405" s="3">
        <f t="shared" si="83"/>
        <v>0</v>
      </c>
      <c r="G405" s="11">
        <f t="shared" si="78"/>
        <v>0</v>
      </c>
      <c r="H405" s="11">
        <f t="shared" si="78"/>
        <v>0</v>
      </c>
      <c r="I405" s="11">
        <f t="shared" si="77"/>
        <v>0</v>
      </c>
      <c r="J405" s="11">
        <f t="shared" si="77"/>
        <v>0</v>
      </c>
      <c r="K405" s="11">
        <f t="shared" si="77"/>
        <v>0</v>
      </c>
      <c r="L405" s="11">
        <f t="shared" si="77"/>
        <v>0</v>
      </c>
      <c r="M405" s="11">
        <f t="shared" si="77"/>
        <v>0</v>
      </c>
      <c r="N405" s="11">
        <f t="shared" si="77"/>
        <v>0</v>
      </c>
      <c r="O405" s="11">
        <f t="shared" si="77"/>
        <v>0</v>
      </c>
      <c r="P405" s="11">
        <f t="shared" si="77"/>
        <v>0</v>
      </c>
      <c r="Q405" s="11">
        <f t="shared" si="77"/>
        <v>0</v>
      </c>
      <c r="R405" s="11">
        <f t="shared" si="80"/>
        <v>0</v>
      </c>
    </row>
    <row r="406" spans="1:18" x14ac:dyDescent="0.25">
      <c r="A406" s="9">
        <f>IF('New Lease Yearly'!$H$4="Monthly",DATE(YEAR('Yearly Journal entry'!A405),MONTH('Yearly Journal entry'!A405)+1,DAY('Yearly Journal entry'!A405)),IF('New Lease Yearly'!$H$4="Quarterly",DATE(YEAR('Yearly Journal entry'!A405),MONTH('Yearly Journal entry'!A405)+3,DAY('Yearly Journal entry'!A405)),DATE(YEAR('Yearly Journal entry'!A405)+1,MONTH('Yearly Journal entry'!A405),DAY('Yearly Journal entry'!A405))))</f>
        <v>189928</v>
      </c>
      <c r="B406" s="9">
        <f t="shared" si="79"/>
        <v>189928</v>
      </c>
      <c r="C406" s="9">
        <f t="shared" si="81"/>
        <v>189958</v>
      </c>
      <c r="D406" s="3">
        <f t="shared" si="82"/>
        <v>31</v>
      </c>
      <c r="E406" s="4">
        <f>'New Lease Yearly'!K416</f>
        <v>0</v>
      </c>
      <c r="F406" s="3">
        <f t="shared" si="83"/>
        <v>0</v>
      </c>
      <c r="G406" s="11">
        <f t="shared" si="78"/>
        <v>0</v>
      </c>
      <c r="H406" s="11">
        <f t="shared" si="78"/>
        <v>0</v>
      </c>
      <c r="I406" s="11">
        <f t="shared" si="77"/>
        <v>0</v>
      </c>
      <c r="J406" s="11">
        <f t="shared" si="77"/>
        <v>0</v>
      </c>
      <c r="K406" s="11">
        <f t="shared" si="77"/>
        <v>0</v>
      </c>
      <c r="L406" s="11">
        <f t="shared" si="77"/>
        <v>0</v>
      </c>
      <c r="M406" s="11">
        <f t="shared" si="77"/>
        <v>0</v>
      </c>
      <c r="N406" s="11">
        <f t="shared" si="77"/>
        <v>0</v>
      </c>
      <c r="O406" s="11">
        <f t="shared" si="77"/>
        <v>0</v>
      </c>
      <c r="P406" s="11">
        <f t="shared" si="77"/>
        <v>0</v>
      </c>
      <c r="Q406" s="11">
        <f t="shared" si="77"/>
        <v>0</v>
      </c>
      <c r="R406" s="11">
        <f t="shared" si="80"/>
        <v>0</v>
      </c>
    </row>
    <row r="407" spans="1:18" x14ac:dyDescent="0.25">
      <c r="A407" s="9">
        <f>IF('New Lease Yearly'!$H$4="Monthly",DATE(YEAR('Yearly Journal entry'!A406),MONTH('Yearly Journal entry'!A406)+1,DAY('Yearly Journal entry'!A406)),IF('New Lease Yearly'!$H$4="Quarterly",DATE(YEAR('Yearly Journal entry'!A406),MONTH('Yearly Journal entry'!A406)+3,DAY('Yearly Journal entry'!A406)),DATE(YEAR('Yearly Journal entry'!A406)+1,MONTH('Yearly Journal entry'!A406),DAY('Yearly Journal entry'!A406))))</f>
        <v>190294</v>
      </c>
      <c r="B407" s="9">
        <f t="shared" si="79"/>
        <v>190294</v>
      </c>
      <c r="C407" s="9">
        <f t="shared" si="81"/>
        <v>190324</v>
      </c>
      <c r="D407" s="3">
        <f t="shared" si="82"/>
        <v>31</v>
      </c>
      <c r="E407" s="4">
        <f>'New Lease Yearly'!K417</f>
        <v>0</v>
      </c>
      <c r="F407" s="3">
        <f t="shared" si="83"/>
        <v>0</v>
      </c>
      <c r="G407" s="11">
        <f t="shared" si="78"/>
        <v>0</v>
      </c>
      <c r="H407" s="11">
        <f t="shared" si="78"/>
        <v>0</v>
      </c>
      <c r="I407" s="11">
        <f t="shared" si="77"/>
        <v>0</v>
      </c>
      <c r="J407" s="11">
        <f t="shared" si="77"/>
        <v>0</v>
      </c>
      <c r="K407" s="11">
        <f t="shared" si="77"/>
        <v>0</v>
      </c>
      <c r="L407" s="11">
        <f t="shared" si="77"/>
        <v>0</v>
      </c>
      <c r="M407" s="11">
        <f t="shared" si="77"/>
        <v>0</v>
      </c>
      <c r="N407" s="11">
        <f t="shared" si="77"/>
        <v>0</v>
      </c>
      <c r="O407" s="11">
        <f t="shared" si="77"/>
        <v>0</v>
      </c>
      <c r="P407" s="11">
        <f t="shared" si="77"/>
        <v>0</v>
      </c>
      <c r="Q407" s="11">
        <f t="shared" si="77"/>
        <v>0</v>
      </c>
      <c r="R407" s="11">
        <f t="shared" si="80"/>
        <v>0</v>
      </c>
    </row>
    <row r="408" spans="1:18" x14ac:dyDescent="0.25">
      <c r="A408" s="9">
        <f>IF('New Lease Yearly'!$H$4="Monthly",DATE(YEAR('Yearly Journal entry'!A407),MONTH('Yearly Journal entry'!A407)+1,DAY('Yearly Journal entry'!A407)),IF('New Lease Yearly'!$H$4="Quarterly",DATE(YEAR('Yearly Journal entry'!A407),MONTH('Yearly Journal entry'!A407)+3,DAY('Yearly Journal entry'!A407)),DATE(YEAR('Yearly Journal entry'!A407)+1,MONTH('Yearly Journal entry'!A407),DAY('Yearly Journal entry'!A407))))</f>
        <v>190659</v>
      </c>
      <c r="B408" s="9">
        <f t="shared" si="79"/>
        <v>190659</v>
      </c>
      <c r="C408" s="9">
        <f t="shared" si="81"/>
        <v>190689</v>
      </c>
      <c r="D408" s="3">
        <f t="shared" si="82"/>
        <v>31</v>
      </c>
      <c r="E408" s="4">
        <f>'New Lease Yearly'!K418</f>
        <v>0</v>
      </c>
      <c r="F408" s="3">
        <f t="shared" si="83"/>
        <v>0</v>
      </c>
      <c r="G408" s="11">
        <f t="shared" si="78"/>
        <v>0</v>
      </c>
      <c r="H408" s="11">
        <f t="shared" si="78"/>
        <v>0</v>
      </c>
      <c r="I408" s="11">
        <f t="shared" si="77"/>
        <v>0</v>
      </c>
      <c r="J408" s="11">
        <f t="shared" si="77"/>
        <v>0</v>
      </c>
      <c r="K408" s="11">
        <f t="shared" si="77"/>
        <v>0</v>
      </c>
      <c r="L408" s="11">
        <f t="shared" si="77"/>
        <v>0</v>
      </c>
      <c r="M408" s="11">
        <f t="shared" si="77"/>
        <v>0</v>
      </c>
      <c r="N408" s="11">
        <f t="shared" si="77"/>
        <v>0</v>
      </c>
      <c r="O408" s="11">
        <f t="shared" si="77"/>
        <v>0</v>
      </c>
      <c r="P408" s="11">
        <f t="shared" si="77"/>
        <v>0</v>
      </c>
      <c r="Q408" s="11">
        <f t="shared" si="77"/>
        <v>0</v>
      </c>
      <c r="R408" s="11">
        <f t="shared" si="80"/>
        <v>0</v>
      </c>
    </row>
    <row r="409" spans="1:18" x14ac:dyDescent="0.25">
      <c r="A409" s="9">
        <f>IF('New Lease Yearly'!$H$4="Monthly",DATE(YEAR('Yearly Journal entry'!A408),MONTH('Yearly Journal entry'!A408)+1,DAY('Yearly Journal entry'!A408)),IF('New Lease Yearly'!$H$4="Quarterly",DATE(YEAR('Yearly Journal entry'!A408),MONTH('Yearly Journal entry'!A408)+3,DAY('Yearly Journal entry'!A408)),DATE(YEAR('Yearly Journal entry'!A408)+1,MONTH('Yearly Journal entry'!A408),DAY('Yearly Journal entry'!A408))))</f>
        <v>191024</v>
      </c>
      <c r="B409" s="9">
        <f t="shared" si="79"/>
        <v>191024</v>
      </c>
      <c r="C409" s="9">
        <f t="shared" si="81"/>
        <v>191054</v>
      </c>
      <c r="D409" s="3">
        <f t="shared" si="82"/>
        <v>31</v>
      </c>
      <c r="E409" s="4">
        <f>'New Lease Yearly'!K419</f>
        <v>0</v>
      </c>
      <c r="F409" s="3">
        <f t="shared" si="83"/>
        <v>0</v>
      </c>
      <c r="G409" s="11">
        <f t="shared" si="78"/>
        <v>0</v>
      </c>
      <c r="H409" s="11">
        <f t="shared" si="78"/>
        <v>0</v>
      </c>
      <c r="I409" s="11">
        <f t="shared" si="77"/>
        <v>0</v>
      </c>
      <c r="J409" s="11">
        <f t="shared" si="77"/>
        <v>0</v>
      </c>
      <c r="K409" s="11">
        <f t="shared" si="77"/>
        <v>0</v>
      </c>
      <c r="L409" s="11">
        <f t="shared" si="77"/>
        <v>0</v>
      </c>
      <c r="M409" s="11">
        <f t="shared" si="77"/>
        <v>0</v>
      </c>
      <c r="N409" s="11">
        <f t="shared" si="77"/>
        <v>0</v>
      </c>
      <c r="O409" s="11">
        <f t="shared" si="77"/>
        <v>0</v>
      </c>
      <c r="P409" s="11">
        <f t="shared" si="77"/>
        <v>0</v>
      </c>
      <c r="Q409" s="11">
        <f t="shared" si="77"/>
        <v>0</v>
      </c>
      <c r="R409" s="11">
        <f t="shared" si="80"/>
        <v>0</v>
      </c>
    </row>
    <row r="410" spans="1:18" x14ac:dyDescent="0.25">
      <c r="A410" s="9">
        <f>IF('New Lease Yearly'!$H$4="Monthly",DATE(YEAR('Yearly Journal entry'!A409),MONTH('Yearly Journal entry'!A409)+1,DAY('Yearly Journal entry'!A409)),IF('New Lease Yearly'!$H$4="Quarterly",DATE(YEAR('Yearly Journal entry'!A409),MONTH('Yearly Journal entry'!A409)+3,DAY('Yearly Journal entry'!A409)),DATE(YEAR('Yearly Journal entry'!A409)+1,MONTH('Yearly Journal entry'!A409),DAY('Yearly Journal entry'!A409))))</f>
        <v>191389</v>
      </c>
      <c r="B410" s="9">
        <f t="shared" si="79"/>
        <v>191389</v>
      </c>
      <c r="C410" s="9">
        <f t="shared" si="81"/>
        <v>191419</v>
      </c>
      <c r="D410" s="3">
        <f t="shared" si="82"/>
        <v>31</v>
      </c>
      <c r="E410" s="4">
        <f>'New Lease Yearly'!K420</f>
        <v>0</v>
      </c>
      <c r="F410" s="3">
        <f t="shared" si="83"/>
        <v>0</v>
      </c>
      <c r="G410" s="11">
        <f t="shared" si="78"/>
        <v>0</v>
      </c>
      <c r="H410" s="11">
        <f t="shared" si="78"/>
        <v>0</v>
      </c>
      <c r="I410" s="11">
        <f t="shared" si="77"/>
        <v>0</v>
      </c>
      <c r="J410" s="11">
        <f t="shared" si="77"/>
        <v>0</v>
      </c>
      <c r="K410" s="11">
        <f t="shared" si="77"/>
        <v>0</v>
      </c>
      <c r="L410" s="11">
        <f t="shared" si="77"/>
        <v>0</v>
      </c>
      <c r="M410" s="11">
        <f t="shared" si="77"/>
        <v>0</v>
      </c>
      <c r="N410" s="11">
        <f t="shared" si="77"/>
        <v>0</v>
      </c>
      <c r="O410" s="11">
        <f t="shared" si="77"/>
        <v>0</v>
      </c>
      <c r="P410" s="11">
        <f t="shared" si="77"/>
        <v>0</v>
      </c>
      <c r="Q410" s="11">
        <f t="shared" si="77"/>
        <v>0</v>
      </c>
      <c r="R410" s="11">
        <f t="shared" si="80"/>
        <v>0</v>
      </c>
    </row>
    <row r="411" spans="1:18" x14ac:dyDescent="0.25">
      <c r="A411" s="9">
        <f>IF('New Lease Yearly'!$H$4="Monthly",DATE(YEAR('Yearly Journal entry'!A410),MONTH('Yearly Journal entry'!A410)+1,DAY('Yearly Journal entry'!A410)),IF('New Lease Yearly'!$H$4="Quarterly",DATE(YEAR('Yearly Journal entry'!A410),MONTH('Yearly Journal entry'!A410)+3,DAY('Yearly Journal entry'!A410)),DATE(YEAR('Yearly Journal entry'!A410)+1,MONTH('Yearly Journal entry'!A410),DAY('Yearly Journal entry'!A410))))</f>
        <v>191755</v>
      </c>
      <c r="B411" s="9">
        <f t="shared" si="79"/>
        <v>191755</v>
      </c>
      <c r="C411" s="9">
        <f t="shared" si="81"/>
        <v>191785</v>
      </c>
      <c r="D411" s="3">
        <f t="shared" si="82"/>
        <v>31</v>
      </c>
      <c r="E411" s="4">
        <f>'New Lease Yearly'!K421</f>
        <v>0</v>
      </c>
      <c r="F411" s="3">
        <f t="shared" si="83"/>
        <v>0</v>
      </c>
      <c r="G411" s="11">
        <f t="shared" si="78"/>
        <v>0</v>
      </c>
      <c r="H411" s="11">
        <f t="shared" si="78"/>
        <v>0</v>
      </c>
      <c r="I411" s="11">
        <f t="shared" si="77"/>
        <v>0</v>
      </c>
      <c r="J411" s="11">
        <f t="shared" si="77"/>
        <v>0</v>
      </c>
      <c r="K411" s="11">
        <f t="shared" si="77"/>
        <v>0</v>
      </c>
      <c r="L411" s="11">
        <f t="shared" si="77"/>
        <v>0</v>
      </c>
      <c r="M411" s="11">
        <f t="shared" si="77"/>
        <v>0</v>
      </c>
      <c r="N411" s="11">
        <f t="shared" si="77"/>
        <v>0</v>
      </c>
      <c r="O411" s="11">
        <f t="shared" si="77"/>
        <v>0</v>
      </c>
      <c r="P411" s="11">
        <f t="shared" si="77"/>
        <v>0</v>
      </c>
      <c r="Q411" s="11">
        <f t="shared" si="77"/>
        <v>0</v>
      </c>
      <c r="R411" s="11">
        <f t="shared" si="80"/>
        <v>0</v>
      </c>
    </row>
    <row r="412" spans="1:18" x14ac:dyDescent="0.25">
      <c r="A412" s="9">
        <f>IF('New Lease Yearly'!$H$4="Monthly",DATE(YEAR('Yearly Journal entry'!A411),MONTH('Yearly Journal entry'!A411)+1,DAY('Yearly Journal entry'!A411)),IF('New Lease Yearly'!$H$4="Quarterly",DATE(YEAR('Yearly Journal entry'!A411),MONTH('Yearly Journal entry'!A411)+3,DAY('Yearly Journal entry'!A411)),DATE(YEAR('Yearly Journal entry'!A411)+1,MONTH('Yearly Journal entry'!A411),DAY('Yearly Journal entry'!A411))))</f>
        <v>192120</v>
      </c>
      <c r="B412" s="9">
        <f t="shared" si="79"/>
        <v>192120</v>
      </c>
      <c r="C412" s="9">
        <f t="shared" si="81"/>
        <v>192150</v>
      </c>
      <c r="D412" s="3">
        <f t="shared" si="82"/>
        <v>31</v>
      </c>
      <c r="E412" s="4">
        <f>'New Lease Yearly'!K422</f>
        <v>0</v>
      </c>
      <c r="F412" s="3">
        <f t="shared" si="83"/>
        <v>0</v>
      </c>
      <c r="G412" s="11">
        <f t="shared" si="78"/>
        <v>0</v>
      </c>
      <c r="H412" s="11">
        <f t="shared" si="78"/>
        <v>0</v>
      </c>
      <c r="I412" s="11">
        <f t="shared" si="77"/>
        <v>0</v>
      </c>
      <c r="J412" s="11">
        <f t="shared" si="77"/>
        <v>0</v>
      </c>
      <c r="K412" s="11">
        <f t="shared" si="77"/>
        <v>0</v>
      </c>
      <c r="L412" s="11">
        <f t="shared" si="77"/>
        <v>0</v>
      </c>
      <c r="M412" s="11">
        <f t="shared" si="77"/>
        <v>0</v>
      </c>
      <c r="N412" s="11">
        <f t="shared" si="77"/>
        <v>0</v>
      </c>
      <c r="O412" s="11">
        <f t="shared" si="77"/>
        <v>0</v>
      </c>
      <c r="P412" s="11">
        <f t="shared" si="77"/>
        <v>0</v>
      </c>
      <c r="Q412" s="11">
        <f t="shared" si="77"/>
        <v>0</v>
      </c>
      <c r="R412" s="11">
        <f t="shared" si="80"/>
        <v>0</v>
      </c>
    </row>
    <row r="413" spans="1:18" x14ac:dyDescent="0.25">
      <c r="A413" s="9">
        <f>IF('New Lease Yearly'!$H$4="Monthly",DATE(YEAR('Yearly Journal entry'!A412),MONTH('Yearly Journal entry'!A412)+1,DAY('Yearly Journal entry'!A412)),IF('New Lease Yearly'!$H$4="Quarterly",DATE(YEAR('Yearly Journal entry'!A412),MONTH('Yearly Journal entry'!A412)+3,DAY('Yearly Journal entry'!A412)),DATE(YEAR('Yearly Journal entry'!A412)+1,MONTH('Yearly Journal entry'!A412),DAY('Yearly Journal entry'!A412))))</f>
        <v>192485</v>
      </c>
      <c r="B413" s="9">
        <f t="shared" si="79"/>
        <v>192485</v>
      </c>
      <c r="C413" s="9">
        <f t="shared" si="81"/>
        <v>192515</v>
      </c>
      <c r="D413" s="3">
        <f t="shared" si="82"/>
        <v>31</v>
      </c>
      <c r="E413" s="4">
        <f>'New Lease Yearly'!K423</f>
        <v>0</v>
      </c>
      <c r="F413" s="3">
        <f t="shared" si="83"/>
        <v>0</v>
      </c>
      <c r="G413" s="11">
        <f t="shared" si="78"/>
        <v>0</v>
      </c>
      <c r="H413" s="11">
        <f t="shared" si="78"/>
        <v>0</v>
      </c>
      <c r="I413" s="11">
        <f t="shared" si="77"/>
        <v>0</v>
      </c>
      <c r="J413" s="11">
        <f t="shared" si="77"/>
        <v>0</v>
      </c>
      <c r="K413" s="11">
        <f t="shared" si="77"/>
        <v>0</v>
      </c>
      <c r="L413" s="11">
        <f t="shared" ref="L413:Q455" si="84">$E414/($A414-$A413+1)*((((EOMONTH(DATE(YEAR($A413),MONTH($A413)+L$4,DAY($A413)),0)))-DATE(YEAR($A413),MONTH(EOMONTH($A413,-1)+L$4)+L$4,1))+1)</f>
        <v>0</v>
      </c>
      <c r="M413" s="11">
        <f t="shared" si="84"/>
        <v>0</v>
      </c>
      <c r="N413" s="11">
        <f t="shared" si="84"/>
        <v>0</v>
      </c>
      <c r="O413" s="11">
        <f t="shared" si="84"/>
        <v>0</v>
      </c>
      <c r="P413" s="11">
        <f t="shared" si="84"/>
        <v>0</v>
      </c>
      <c r="Q413" s="11">
        <f t="shared" si="84"/>
        <v>0</v>
      </c>
      <c r="R413" s="11">
        <f t="shared" si="80"/>
        <v>0</v>
      </c>
    </row>
    <row r="414" spans="1:18" x14ac:dyDescent="0.25">
      <c r="A414" s="9">
        <f>IF('New Lease Yearly'!$H$4="Monthly",DATE(YEAR('Yearly Journal entry'!A413),MONTH('Yearly Journal entry'!A413)+1,DAY('Yearly Journal entry'!A413)),IF('New Lease Yearly'!$H$4="Quarterly",DATE(YEAR('Yearly Journal entry'!A413),MONTH('Yearly Journal entry'!A413)+3,DAY('Yearly Journal entry'!A413)),DATE(YEAR('Yearly Journal entry'!A413)+1,MONTH('Yearly Journal entry'!A413),DAY('Yearly Journal entry'!A413))))</f>
        <v>192850</v>
      </c>
      <c r="B414" s="9">
        <f t="shared" si="79"/>
        <v>192850</v>
      </c>
      <c r="C414" s="9">
        <f t="shared" si="81"/>
        <v>192880</v>
      </c>
      <c r="D414" s="3">
        <f t="shared" si="82"/>
        <v>31</v>
      </c>
      <c r="E414" s="4">
        <f>'New Lease Yearly'!K424</f>
        <v>0</v>
      </c>
      <c r="F414" s="3">
        <f t="shared" si="83"/>
        <v>0</v>
      </c>
      <c r="G414" s="11">
        <f t="shared" si="78"/>
        <v>0</v>
      </c>
      <c r="H414" s="11">
        <f t="shared" si="78"/>
        <v>0</v>
      </c>
      <c r="I414" s="11">
        <f t="shared" si="78"/>
        <v>0</v>
      </c>
      <c r="J414" s="11">
        <f t="shared" si="78"/>
        <v>0</v>
      </c>
      <c r="K414" s="11">
        <f t="shared" si="78"/>
        <v>0</v>
      </c>
      <c r="L414" s="11">
        <f t="shared" si="84"/>
        <v>0</v>
      </c>
      <c r="M414" s="11">
        <f t="shared" si="84"/>
        <v>0</v>
      </c>
      <c r="N414" s="11">
        <f t="shared" si="84"/>
        <v>0</v>
      </c>
      <c r="O414" s="11">
        <f t="shared" si="84"/>
        <v>0</v>
      </c>
      <c r="P414" s="11">
        <f t="shared" si="84"/>
        <v>0</v>
      </c>
      <c r="Q414" s="11">
        <f t="shared" si="84"/>
        <v>0</v>
      </c>
      <c r="R414" s="11">
        <f t="shared" si="80"/>
        <v>0</v>
      </c>
    </row>
    <row r="415" spans="1:18" x14ac:dyDescent="0.25">
      <c r="A415" s="9">
        <f>IF('New Lease Yearly'!$H$4="Monthly",DATE(YEAR('Yearly Journal entry'!A414),MONTH('Yearly Journal entry'!A414)+1,DAY('Yearly Journal entry'!A414)),IF('New Lease Yearly'!$H$4="Quarterly",DATE(YEAR('Yearly Journal entry'!A414),MONTH('Yearly Journal entry'!A414)+3,DAY('Yearly Journal entry'!A414)),DATE(YEAR('Yearly Journal entry'!A414)+1,MONTH('Yearly Journal entry'!A414),DAY('Yearly Journal entry'!A414))))</f>
        <v>193216</v>
      </c>
      <c r="B415" s="9">
        <f t="shared" si="79"/>
        <v>193216</v>
      </c>
      <c r="C415" s="9">
        <f t="shared" si="81"/>
        <v>193246</v>
      </c>
      <c r="D415" s="3">
        <f t="shared" si="82"/>
        <v>31</v>
      </c>
      <c r="E415" s="4">
        <f>'New Lease Yearly'!K425</f>
        <v>0</v>
      </c>
      <c r="F415" s="3">
        <f t="shared" si="83"/>
        <v>0</v>
      </c>
      <c r="G415" s="11">
        <f t="shared" si="78"/>
        <v>0</v>
      </c>
      <c r="H415" s="11">
        <f t="shared" si="78"/>
        <v>0</v>
      </c>
      <c r="I415" s="11">
        <f t="shared" si="78"/>
        <v>0</v>
      </c>
      <c r="J415" s="11">
        <f t="shared" si="78"/>
        <v>0</v>
      </c>
      <c r="K415" s="11">
        <f t="shared" si="78"/>
        <v>0</v>
      </c>
      <c r="L415" s="11">
        <f t="shared" si="84"/>
        <v>0</v>
      </c>
      <c r="M415" s="11">
        <f t="shared" si="84"/>
        <v>0</v>
      </c>
      <c r="N415" s="11">
        <f t="shared" si="84"/>
        <v>0</v>
      </c>
      <c r="O415" s="11">
        <f t="shared" si="84"/>
        <v>0</v>
      </c>
      <c r="P415" s="11">
        <f t="shared" si="84"/>
        <v>0</v>
      </c>
      <c r="Q415" s="11">
        <f t="shared" si="84"/>
        <v>0</v>
      </c>
      <c r="R415" s="11">
        <f t="shared" si="80"/>
        <v>0</v>
      </c>
    </row>
    <row r="416" spans="1:18" x14ac:dyDescent="0.25">
      <c r="A416" s="9">
        <f>IF('New Lease Yearly'!$H$4="Monthly",DATE(YEAR('Yearly Journal entry'!A415),MONTH('Yearly Journal entry'!A415)+1,DAY('Yearly Journal entry'!A415)),IF('New Lease Yearly'!$H$4="Quarterly",DATE(YEAR('Yearly Journal entry'!A415),MONTH('Yearly Journal entry'!A415)+3,DAY('Yearly Journal entry'!A415)),DATE(YEAR('Yearly Journal entry'!A415)+1,MONTH('Yearly Journal entry'!A415),DAY('Yearly Journal entry'!A415))))</f>
        <v>193581</v>
      </c>
      <c r="B416" s="9">
        <f t="shared" si="79"/>
        <v>193581</v>
      </c>
      <c r="C416" s="9">
        <f t="shared" si="81"/>
        <v>193611</v>
      </c>
      <c r="D416" s="3">
        <f t="shared" si="82"/>
        <v>31</v>
      </c>
      <c r="E416" s="4">
        <f>'New Lease Yearly'!K426</f>
        <v>0</v>
      </c>
      <c r="F416" s="3">
        <f t="shared" si="83"/>
        <v>0</v>
      </c>
      <c r="G416" s="11">
        <f t="shared" si="78"/>
        <v>0</v>
      </c>
      <c r="H416" s="11">
        <f t="shared" si="78"/>
        <v>0</v>
      </c>
      <c r="I416" s="11">
        <f t="shared" si="78"/>
        <v>0</v>
      </c>
      <c r="J416" s="11">
        <f t="shared" si="78"/>
        <v>0</v>
      </c>
      <c r="K416" s="11">
        <f t="shared" si="78"/>
        <v>0</v>
      </c>
      <c r="L416" s="11">
        <f t="shared" si="84"/>
        <v>0</v>
      </c>
      <c r="M416" s="11">
        <f t="shared" si="84"/>
        <v>0</v>
      </c>
      <c r="N416" s="11">
        <f t="shared" si="84"/>
        <v>0</v>
      </c>
      <c r="O416" s="11">
        <f t="shared" si="84"/>
        <v>0</v>
      </c>
      <c r="P416" s="11">
        <f t="shared" si="84"/>
        <v>0</v>
      </c>
      <c r="Q416" s="11">
        <f t="shared" si="84"/>
        <v>0</v>
      </c>
      <c r="R416" s="11">
        <f t="shared" si="80"/>
        <v>0</v>
      </c>
    </row>
    <row r="417" spans="1:18" x14ac:dyDescent="0.25">
      <c r="A417" s="9">
        <f>IF('New Lease Yearly'!$H$4="Monthly",DATE(YEAR('Yearly Journal entry'!A416),MONTH('Yearly Journal entry'!A416)+1,DAY('Yearly Journal entry'!A416)),IF('New Lease Yearly'!$H$4="Quarterly",DATE(YEAR('Yearly Journal entry'!A416),MONTH('Yearly Journal entry'!A416)+3,DAY('Yearly Journal entry'!A416)),DATE(YEAR('Yearly Journal entry'!A416)+1,MONTH('Yearly Journal entry'!A416),DAY('Yearly Journal entry'!A416))))</f>
        <v>193946</v>
      </c>
      <c r="B417" s="9">
        <f t="shared" si="79"/>
        <v>193946</v>
      </c>
      <c r="C417" s="9">
        <f t="shared" si="81"/>
        <v>193976</v>
      </c>
      <c r="D417" s="3">
        <f t="shared" si="82"/>
        <v>31</v>
      </c>
      <c r="E417" s="4">
        <f>'New Lease Yearly'!K427</f>
        <v>0</v>
      </c>
      <c r="F417" s="3">
        <f t="shared" si="83"/>
        <v>0</v>
      </c>
      <c r="G417" s="11">
        <f t="shared" si="78"/>
        <v>0</v>
      </c>
      <c r="H417" s="11">
        <f t="shared" si="78"/>
        <v>0</v>
      </c>
      <c r="I417" s="11">
        <f t="shared" si="78"/>
        <v>0</v>
      </c>
      <c r="J417" s="11">
        <f t="shared" si="78"/>
        <v>0</v>
      </c>
      <c r="K417" s="11">
        <f t="shared" si="78"/>
        <v>0</v>
      </c>
      <c r="L417" s="11">
        <f t="shared" si="84"/>
        <v>0</v>
      </c>
      <c r="M417" s="11">
        <f t="shared" si="84"/>
        <v>0</v>
      </c>
      <c r="N417" s="11">
        <f t="shared" si="84"/>
        <v>0</v>
      </c>
      <c r="O417" s="11">
        <f t="shared" si="84"/>
        <v>0</v>
      </c>
      <c r="P417" s="11">
        <f t="shared" si="84"/>
        <v>0</v>
      </c>
      <c r="Q417" s="11">
        <f t="shared" si="84"/>
        <v>0</v>
      </c>
      <c r="R417" s="11">
        <f t="shared" si="80"/>
        <v>0</v>
      </c>
    </row>
    <row r="418" spans="1:18" x14ac:dyDescent="0.25">
      <c r="A418" s="9">
        <f>IF('New Lease Yearly'!$H$4="Monthly",DATE(YEAR('Yearly Journal entry'!A417),MONTH('Yearly Journal entry'!A417)+1,DAY('Yearly Journal entry'!A417)),IF('New Lease Yearly'!$H$4="Quarterly",DATE(YEAR('Yearly Journal entry'!A417),MONTH('Yearly Journal entry'!A417)+3,DAY('Yearly Journal entry'!A417)),DATE(YEAR('Yearly Journal entry'!A417)+1,MONTH('Yearly Journal entry'!A417),DAY('Yearly Journal entry'!A417))))</f>
        <v>194311</v>
      </c>
      <c r="B418" s="9">
        <f t="shared" si="79"/>
        <v>194311</v>
      </c>
      <c r="C418" s="9">
        <f t="shared" si="81"/>
        <v>194341</v>
      </c>
      <c r="D418" s="3">
        <f t="shared" si="82"/>
        <v>31</v>
      </c>
      <c r="E418" s="4">
        <f>'New Lease Yearly'!K428</f>
        <v>0</v>
      </c>
      <c r="F418" s="3">
        <f t="shared" si="83"/>
        <v>0</v>
      </c>
      <c r="G418" s="11">
        <f t="shared" si="78"/>
        <v>0</v>
      </c>
      <c r="H418" s="11">
        <f t="shared" si="78"/>
        <v>0</v>
      </c>
      <c r="I418" s="11">
        <f t="shared" si="78"/>
        <v>0</v>
      </c>
      <c r="J418" s="11">
        <f t="shared" si="78"/>
        <v>0</v>
      </c>
      <c r="K418" s="11">
        <f t="shared" si="78"/>
        <v>0</v>
      </c>
      <c r="L418" s="11">
        <f t="shared" si="84"/>
        <v>0</v>
      </c>
      <c r="M418" s="11">
        <f t="shared" si="84"/>
        <v>0</v>
      </c>
      <c r="N418" s="11">
        <f t="shared" si="84"/>
        <v>0</v>
      </c>
      <c r="O418" s="11">
        <f t="shared" si="84"/>
        <v>0</v>
      </c>
      <c r="P418" s="11">
        <f t="shared" si="84"/>
        <v>0</v>
      </c>
      <c r="Q418" s="11">
        <f t="shared" si="84"/>
        <v>0</v>
      </c>
      <c r="R418" s="11">
        <f t="shared" si="80"/>
        <v>0</v>
      </c>
    </row>
    <row r="419" spans="1:18" x14ac:dyDescent="0.25">
      <c r="A419" s="9">
        <f>IF('New Lease Yearly'!$H$4="Monthly",DATE(YEAR('Yearly Journal entry'!A418),MONTH('Yearly Journal entry'!A418)+1,DAY('Yearly Journal entry'!A418)),IF('New Lease Yearly'!$H$4="Quarterly",DATE(YEAR('Yearly Journal entry'!A418),MONTH('Yearly Journal entry'!A418)+3,DAY('Yearly Journal entry'!A418)),DATE(YEAR('Yearly Journal entry'!A418)+1,MONTH('Yearly Journal entry'!A418),DAY('Yearly Journal entry'!A418))))</f>
        <v>194677</v>
      </c>
      <c r="B419" s="9">
        <f t="shared" si="79"/>
        <v>194677</v>
      </c>
      <c r="C419" s="9">
        <f t="shared" si="81"/>
        <v>194707</v>
      </c>
      <c r="D419" s="3">
        <f t="shared" si="82"/>
        <v>31</v>
      </c>
      <c r="E419" s="4">
        <f>'New Lease Yearly'!K429</f>
        <v>0</v>
      </c>
      <c r="F419" s="3">
        <f t="shared" si="83"/>
        <v>0</v>
      </c>
      <c r="G419" s="11">
        <f t="shared" si="78"/>
        <v>0</v>
      </c>
      <c r="H419" s="11">
        <f t="shared" si="78"/>
        <v>0</v>
      </c>
      <c r="I419" s="11">
        <f t="shared" si="78"/>
        <v>0</v>
      </c>
      <c r="J419" s="11">
        <f t="shared" si="78"/>
        <v>0</v>
      </c>
      <c r="K419" s="11">
        <f t="shared" si="78"/>
        <v>0</v>
      </c>
      <c r="L419" s="11">
        <f t="shared" si="84"/>
        <v>0</v>
      </c>
      <c r="M419" s="11">
        <f t="shared" si="84"/>
        <v>0</v>
      </c>
      <c r="N419" s="11">
        <f t="shared" si="84"/>
        <v>0</v>
      </c>
      <c r="O419" s="11">
        <f t="shared" si="84"/>
        <v>0</v>
      </c>
      <c r="P419" s="11">
        <f t="shared" si="84"/>
        <v>0</v>
      </c>
      <c r="Q419" s="11">
        <f t="shared" si="84"/>
        <v>0</v>
      </c>
      <c r="R419" s="11">
        <f t="shared" si="80"/>
        <v>0</v>
      </c>
    </row>
    <row r="420" spans="1:18" x14ac:dyDescent="0.25">
      <c r="A420" s="9">
        <f>IF('New Lease Yearly'!$H$4="Monthly",DATE(YEAR('Yearly Journal entry'!A419),MONTH('Yearly Journal entry'!A419)+1,DAY('Yearly Journal entry'!A419)),IF('New Lease Yearly'!$H$4="Quarterly",DATE(YEAR('Yearly Journal entry'!A419),MONTH('Yearly Journal entry'!A419)+3,DAY('Yearly Journal entry'!A419)),DATE(YEAR('Yearly Journal entry'!A419)+1,MONTH('Yearly Journal entry'!A419),DAY('Yearly Journal entry'!A419))))</f>
        <v>195042</v>
      </c>
      <c r="B420" s="9">
        <f t="shared" si="79"/>
        <v>195042</v>
      </c>
      <c r="C420" s="9">
        <f t="shared" si="81"/>
        <v>195072</v>
      </c>
      <c r="D420" s="3">
        <f t="shared" si="82"/>
        <v>31</v>
      </c>
      <c r="E420" s="4">
        <f>'New Lease Yearly'!K430</f>
        <v>0</v>
      </c>
      <c r="F420" s="3">
        <f t="shared" si="83"/>
        <v>0</v>
      </c>
      <c r="G420" s="11">
        <f t="shared" si="78"/>
        <v>0</v>
      </c>
      <c r="H420" s="11">
        <f t="shared" si="78"/>
        <v>0</v>
      </c>
      <c r="I420" s="11">
        <f t="shared" si="78"/>
        <v>0</v>
      </c>
      <c r="J420" s="11">
        <f t="shared" si="78"/>
        <v>0</v>
      </c>
      <c r="K420" s="11">
        <f t="shared" si="78"/>
        <v>0</v>
      </c>
      <c r="L420" s="11">
        <f t="shared" si="84"/>
        <v>0</v>
      </c>
      <c r="M420" s="11">
        <f t="shared" si="84"/>
        <v>0</v>
      </c>
      <c r="N420" s="11">
        <f t="shared" si="84"/>
        <v>0</v>
      </c>
      <c r="O420" s="11">
        <f t="shared" si="84"/>
        <v>0</v>
      </c>
      <c r="P420" s="11">
        <f t="shared" si="84"/>
        <v>0</v>
      </c>
      <c r="Q420" s="11">
        <f t="shared" si="84"/>
        <v>0</v>
      </c>
      <c r="R420" s="11">
        <f t="shared" si="80"/>
        <v>0</v>
      </c>
    </row>
    <row r="421" spans="1:18" x14ac:dyDescent="0.25">
      <c r="A421" s="9">
        <f>IF('New Lease Yearly'!$H$4="Monthly",DATE(YEAR('Yearly Journal entry'!A420),MONTH('Yearly Journal entry'!A420)+1,DAY('Yearly Journal entry'!A420)),IF('New Lease Yearly'!$H$4="Quarterly",DATE(YEAR('Yearly Journal entry'!A420),MONTH('Yearly Journal entry'!A420)+3,DAY('Yearly Journal entry'!A420)),DATE(YEAR('Yearly Journal entry'!A420)+1,MONTH('Yearly Journal entry'!A420),DAY('Yearly Journal entry'!A420))))</f>
        <v>195407</v>
      </c>
      <c r="B421" s="9">
        <f t="shared" si="79"/>
        <v>195407</v>
      </c>
      <c r="C421" s="9">
        <f t="shared" si="81"/>
        <v>195437</v>
      </c>
      <c r="D421" s="3">
        <f t="shared" si="82"/>
        <v>31</v>
      </c>
      <c r="E421" s="4">
        <f>'New Lease Yearly'!K431</f>
        <v>0</v>
      </c>
      <c r="F421" s="3">
        <f t="shared" si="83"/>
        <v>0</v>
      </c>
      <c r="G421" s="11">
        <f t="shared" si="78"/>
        <v>0</v>
      </c>
      <c r="H421" s="11">
        <f t="shared" si="78"/>
        <v>0</v>
      </c>
      <c r="I421" s="11">
        <f t="shared" si="78"/>
        <v>0</v>
      </c>
      <c r="J421" s="11">
        <f t="shared" si="78"/>
        <v>0</v>
      </c>
      <c r="K421" s="11">
        <f t="shared" si="78"/>
        <v>0</v>
      </c>
      <c r="L421" s="11">
        <f t="shared" si="84"/>
        <v>0</v>
      </c>
      <c r="M421" s="11">
        <f t="shared" si="84"/>
        <v>0</v>
      </c>
      <c r="N421" s="11">
        <f t="shared" si="84"/>
        <v>0</v>
      </c>
      <c r="O421" s="11">
        <f t="shared" si="84"/>
        <v>0</v>
      </c>
      <c r="P421" s="11">
        <f t="shared" si="84"/>
        <v>0</v>
      </c>
      <c r="Q421" s="11">
        <f t="shared" si="84"/>
        <v>0</v>
      </c>
      <c r="R421" s="11">
        <f t="shared" si="80"/>
        <v>0</v>
      </c>
    </row>
    <row r="422" spans="1:18" x14ac:dyDescent="0.25">
      <c r="A422" s="9">
        <f>IF('New Lease Yearly'!$H$4="Monthly",DATE(YEAR('Yearly Journal entry'!A421),MONTH('Yearly Journal entry'!A421)+1,DAY('Yearly Journal entry'!A421)),IF('New Lease Yearly'!$H$4="Quarterly",DATE(YEAR('Yearly Journal entry'!A421),MONTH('Yearly Journal entry'!A421)+3,DAY('Yearly Journal entry'!A421)),DATE(YEAR('Yearly Journal entry'!A421)+1,MONTH('Yearly Journal entry'!A421),DAY('Yearly Journal entry'!A421))))</f>
        <v>195772</v>
      </c>
      <c r="B422" s="9">
        <f t="shared" si="79"/>
        <v>195772</v>
      </c>
      <c r="C422" s="9">
        <f t="shared" si="81"/>
        <v>195802</v>
      </c>
      <c r="D422" s="3">
        <f t="shared" si="82"/>
        <v>31</v>
      </c>
      <c r="E422" s="4">
        <f>'New Lease Yearly'!K432</f>
        <v>0</v>
      </c>
      <c r="F422" s="3">
        <f t="shared" si="83"/>
        <v>0</v>
      </c>
      <c r="G422" s="11">
        <f t="shared" si="78"/>
        <v>0</v>
      </c>
      <c r="H422" s="11">
        <f t="shared" si="78"/>
        <v>0</v>
      </c>
      <c r="I422" s="11">
        <f t="shared" si="78"/>
        <v>0</v>
      </c>
      <c r="J422" s="11">
        <f t="shared" si="78"/>
        <v>0</v>
      </c>
      <c r="K422" s="11">
        <f t="shared" si="78"/>
        <v>0</v>
      </c>
      <c r="L422" s="11">
        <f t="shared" si="84"/>
        <v>0</v>
      </c>
      <c r="M422" s="11">
        <f t="shared" si="84"/>
        <v>0</v>
      </c>
      <c r="N422" s="11">
        <f t="shared" si="84"/>
        <v>0</v>
      </c>
      <c r="O422" s="11">
        <f t="shared" si="84"/>
        <v>0</v>
      </c>
      <c r="P422" s="11">
        <f t="shared" si="84"/>
        <v>0</v>
      </c>
      <c r="Q422" s="11">
        <f t="shared" si="84"/>
        <v>0</v>
      </c>
      <c r="R422" s="11">
        <f t="shared" si="80"/>
        <v>0</v>
      </c>
    </row>
    <row r="423" spans="1:18" x14ac:dyDescent="0.25">
      <c r="A423" s="9">
        <f>IF('New Lease Yearly'!$H$4="Monthly",DATE(YEAR('Yearly Journal entry'!A422),MONTH('Yearly Journal entry'!A422)+1,DAY('Yearly Journal entry'!A422)),IF('New Lease Yearly'!$H$4="Quarterly",DATE(YEAR('Yearly Journal entry'!A422),MONTH('Yearly Journal entry'!A422)+3,DAY('Yearly Journal entry'!A422)),DATE(YEAR('Yearly Journal entry'!A422)+1,MONTH('Yearly Journal entry'!A422),DAY('Yearly Journal entry'!A422))))</f>
        <v>196138</v>
      </c>
      <c r="B423" s="9">
        <f t="shared" si="79"/>
        <v>196138</v>
      </c>
      <c r="C423" s="9">
        <f t="shared" si="81"/>
        <v>196168</v>
      </c>
      <c r="D423" s="3">
        <f t="shared" si="82"/>
        <v>31</v>
      </c>
      <c r="E423" s="4">
        <f>'New Lease Yearly'!K433</f>
        <v>0</v>
      </c>
      <c r="F423" s="3">
        <f t="shared" si="83"/>
        <v>0</v>
      </c>
      <c r="G423" s="11">
        <f t="shared" si="78"/>
        <v>0</v>
      </c>
      <c r="H423" s="11">
        <f t="shared" si="78"/>
        <v>0</v>
      </c>
      <c r="I423" s="11">
        <f t="shared" si="78"/>
        <v>0</v>
      </c>
      <c r="J423" s="11">
        <f t="shared" si="78"/>
        <v>0</v>
      </c>
      <c r="K423" s="11">
        <f t="shared" si="78"/>
        <v>0</v>
      </c>
      <c r="L423" s="11">
        <f t="shared" si="84"/>
        <v>0</v>
      </c>
      <c r="M423" s="11">
        <f t="shared" si="84"/>
        <v>0</v>
      </c>
      <c r="N423" s="11">
        <f t="shared" si="84"/>
        <v>0</v>
      </c>
      <c r="O423" s="11">
        <f t="shared" si="84"/>
        <v>0</v>
      </c>
      <c r="P423" s="11">
        <f t="shared" si="84"/>
        <v>0</v>
      </c>
      <c r="Q423" s="11">
        <f t="shared" si="84"/>
        <v>0</v>
      </c>
      <c r="R423" s="11">
        <f t="shared" si="80"/>
        <v>0</v>
      </c>
    </row>
    <row r="424" spans="1:18" x14ac:dyDescent="0.25">
      <c r="A424" s="9">
        <f>IF('New Lease Yearly'!$H$4="Monthly",DATE(YEAR('Yearly Journal entry'!A423),MONTH('Yearly Journal entry'!A423)+1,DAY('Yearly Journal entry'!A423)),IF('New Lease Yearly'!$H$4="Quarterly",DATE(YEAR('Yearly Journal entry'!A423),MONTH('Yearly Journal entry'!A423)+3,DAY('Yearly Journal entry'!A423)),DATE(YEAR('Yearly Journal entry'!A423)+1,MONTH('Yearly Journal entry'!A423),DAY('Yearly Journal entry'!A423))))</f>
        <v>196503</v>
      </c>
      <c r="B424" s="9">
        <f t="shared" si="79"/>
        <v>196503</v>
      </c>
      <c r="C424" s="9">
        <f t="shared" si="81"/>
        <v>196533</v>
      </c>
      <c r="D424" s="3">
        <f t="shared" si="82"/>
        <v>31</v>
      </c>
      <c r="E424" s="4">
        <f>'New Lease Yearly'!K434</f>
        <v>0</v>
      </c>
      <c r="F424" s="3">
        <f t="shared" si="83"/>
        <v>0</v>
      </c>
      <c r="G424" s="11">
        <f t="shared" si="78"/>
        <v>0</v>
      </c>
      <c r="H424" s="11">
        <f t="shared" si="78"/>
        <v>0</v>
      </c>
      <c r="I424" s="11">
        <f t="shared" si="78"/>
        <v>0</v>
      </c>
      <c r="J424" s="11">
        <f t="shared" si="78"/>
        <v>0</v>
      </c>
      <c r="K424" s="11">
        <f t="shared" si="78"/>
        <v>0</v>
      </c>
      <c r="L424" s="11">
        <f t="shared" si="84"/>
        <v>0</v>
      </c>
      <c r="M424" s="11">
        <f t="shared" si="84"/>
        <v>0</v>
      </c>
      <c r="N424" s="11">
        <f t="shared" si="84"/>
        <v>0</v>
      </c>
      <c r="O424" s="11">
        <f t="shared" si="84"/>
        <v>0</v>
      </c>
      <c r="P424" s="11">
        <f t="shared" si="84"/>
        <v>0</v>
      </c>
      <c r="Q424" s="11">
        <f t="shared" si="84"/>
        <v>0</v>
      </c>
      <c r="R424" s="11">
        <f t="shared" si="80"/>
        <v>0</v>
      </c>
    </row>
    <row r="425" spans="1:18" x14ac:dyDescent="0.25">
      <c r="A425" s="9">
        <f>IF('New Lease Yearly'!$H$4="Monthly",DATE(YEAR('Yearly Journal entry'!A424),MONTH('Yearly Journal entry'!A424)+1,DAY('Yearly Journal entry'!A424)),IF('New Lease Yearly'!$H$4="Quarterly",DATE(YEAR('Yearly Journal entry'!A424),MONTH('Yearly Journal entry'!A424)+3,DAY('Yearly Journal entry'!A424)),DATE(YEAR('Yearly Journal entry'!A424)+1,MONTH('Yearly Journal entry'!A424),DAY('Yearly Journal entry'!A424))))</f>
        <v>196868</v>
      </c>
      <c r="B425" s="9">
        <f t="shared" si="79"/>
        <v>196868</v>
      </c>
      <c r="C425" s="9">
        <f t="shared" si="81"/>
        <v>196898</v>
      </c>
      <c r="D425" s="3">
        <f t="shared" si="82"/>
        <v>31</v>
      </c>
      <c r="E425" s="4">
        <f>'New Lease Yearly'!K435</f>
        <v>0</v>
      </c>
      <c r="F425" s="3">
        <f t="shared" si="83"/>
        <v>0</v>
      </c>
      <c r="G425" s="11">
        <f t="shared" si="78"/>
        <v>0</v>
      </c>
      <c r="H425" s="11">
        <f t="shared" si="78"/>
        <v>0</v>
      </c>
      <c r="I425" s="11">
        <f t="shared" si="78"/>
        <v>0</v>
      </c>
      <c r="J425" s="11">
        <f t="shared" si="78"/>
        <v>0</v>
      </c>
      <c r="K425" s="11">
        <f t="shared" si="78"/>
        <v>0</v>
      </c>
      <c r="L425" s="11">
        <f t="shared" si="84"/>
        <v>0</v>
      </c>
      <c r="M425" s="11">
        <f t="shared" si="84"/>
        <v>0</v>
      </c>
      <c r="N425" s="11">
        <f t="shared" si="84"/>
        <v>0</v>
      </c>
      <c r="O425" s="11">
        <f t="shared" si="84"/>
        <v>0</v>
      </c>
      <c r="P425" s="11">
        <f t="shared" si="84"/>
        <v>0</v>
      </c>
      <c r="Q425" s="11">
        <f t="shared" si="84"/>
        <v>0</v>
      </c>
      <c r="R425" s="11">
        <f t="shared" si="80"/>
        <v>0</v>
      </c>
    </row>
    <row r="426" spans="1:18" x14ac:dyDescent="0.25">
      <c r="A426" s="9">
        <f>IF('New Lease Yearly'!$H$4="Monthly",DATE(YEAR('Yearly Journal entry'!A425),MONTH('Yearly Journal entry'!A425)+1,DAY('Yearly Journal entry'!A425)),IF('New Lease Yearly'!$H$4="Quarterly",DATE(YEAR('Yearly Journal entry'!A425),MONTH('Yearly Journal entry'!A425)+3,DAY('Yearly Journal entry'!A425)),DATE(YEAR('Yearly Journal entry'!A425)+1,MONTH('Yearly Journal entry'!A425),DAY('Yearly Journal entry'!A425))))</f>
        <v>197233</v>
      </c>
      <c r="B426" s="9">
        <f t="shared" si="79"/>
        <v>197233</v>
      </c>
      <c r="C426" s="9">
        <f t="shared" si="81"/>
        <v>197263</v>
      </c>
      <c r="D426" s="3">
        <f t="shared" si="82"/>
        <v>31</v>
      </c>
      <c r="E426" s="4">
        <f>'New Lease Yearly'!K436</f>
        <v>0</v>
      </c>
      <c r="F426" s="3">
        <f t="shared" si="83"/>
        <v>0</v>
      </c>
      <c r="G426" s="11">
        <f t="shared" si="78"/>
        <v>0</v>
      </c>
      <c r="H426" s="11">
        <f t="shared" si="78"/>
        <v>0</v>
      </c>
      <c r="I426" s="11">
        <f t="shared" si="78"/>
        <v>0</v>
      </c>
      <c r="J426" s="11">
        <f t="shared" si="78"/>
        <v>0</v>
      </c>
      <c r="K426" s="11">
        <f t="shared" si="78"/>
        <v>0</v>
      </c>
      <c r="L426" s="11">
        <f t="shared" si="84"/>
        <v>0</v>
      </c>
      <c r="M426" s="11">
        <f t="shared" si="84"/>
        <v>0</v>
      </c>
      <c r="N426" s="11">
        <f t="shared" si="84"/>
        <v>0</v>
      </c>
      <c r="O426" s="11">
        <f t="shared" si="84"/>
        <v>0</v>
      </c>
      <c r="P426" s="11">
        <f t="shared" si="84"/>
        <v>0</v>
      </c>
      <c r="Q426" s="11">
        <f t="shared" si="84"/>
        <v>0</v>
      </c>
      <c r="R426" s="11">
        <f t="shared" si="80"/>
        <v>0</v>
      </c>
    </row>
    <row r="427" spans="1:18" x14ac:dyDescent="0.25">
      <c r="A427" s="9">
        <f>IF('New Lease Yearly'!$H$4="Monthly",DATE(YEAR('Yearly Journal entry'!A426),MONTH('Yearly Journal entry'!A426)+1,DAY('Yearly Journal entry'!A426)),IF('New Lease Yearly'!$H$4="Quarterly",DATE(YEAR('Yearly Journal entry'!A426),MONTH('Yearly Journal entry'!A426)+3,DAY('Yearly Journal entry'!A426)),DATE(YEAR('Yearly Journal entry'!A426)+1,MONTH('Yearly Journal entry'!A426),DAY('Yearly Journal entry'!A426))))</f>
        <v>197599</v>
      </c>
      <c r="B427" s="9">
        <f t="shared" si="79"/>
        <v>197599</v>
      </c>
      <c r="C427" s="9">
        <f t="shared" si="81"/>
        <v>197629</v>
      </c>
      <c r="D427" s="3">
        <f t="shared" si="82"/>
        <v>31</v>
      </c>
      <c r="E427" s="4">
        <f>'New Lease Yearly'!K437</f>
        <v>0</v>
      </c>
      <c r="F427" s="3">
        <f t="shared" si="83"/>
        <v>0</v>
      </c>
      <c r="G427" s="11">
        <f t="shared" si="78"/>
        <v>0</v>
      </c>
      <c r="H427" s="11">
        <f t="shared" si="78"/>
        <v>0</v>
      </c>
      <c r="I427" s="11">
        <f t="shared" si="78"/>
        <v>0</v>
      </c>
      <c r="J427" s="11">
        <f t="shared" si="78"/>
        <v>0</v>
      </c>
      <c r="K427" s="11">
        <f t="shared" si="78"/>
        <v>0</v>
      </c>
      <c r="L427" s="11">
        <f t="shared" si="84"/>
        <v>0</v>
      </c>
      <c r="M427" s="11">
        <f t="shared" si="84"/>
        <v>0</v>
      </c>
      <c r="N427" s="11">
        <f t="shared" si="84"/>
        <v>0</v>
      </c>
      <c r="O427" s="11">
        <f t="shared" si="84"/>
        <v>0</v>
      </c>
      <c r="P427" s="11">
        <f t="shared" si="84"/>
        <v>0</v>
      </c>
      <c r="Q427" s="11">
        <f t="shared" si="84"/>
        <v>0</v>
      </c>
      <c r="R427" s="11">
        <f t="shared" si="80"/>
        <v>0</v>
      </c>
    </row>
    <row r="428" spans="1:18" x14ac:dyDescent="0.25">
      <c r="A428" s="9">
        <f>IF('New Lease Yearly'!$H$4="Monthly",DATE(YEAR('Yearly Journal entry'!A427),MONTH('Yearly Journal entry'!A427)+1,DAY('Yearly Journal entry'!A427)),IF('New Lease Yearly'!$H$4="Quarterly",DATE(YEAR('Yearly Journal entry'!A427),MONTH('Yearly Journal entry'!A427)+3,DAY('Yearly Journal entry'!A427)),DATE(YEAR('Yearly Journal entry'!A427)+1,MONTH('Yearly Journal entry'!A427),DAY('Yearly Journal entry'!A427))))</f>
        <v>197964</v>
      </c>
      <c r="B428" s="9">
        <f t="shared" si="79"/>
        <v>197964</v>
      </c>
      <c r="C428" s="9">
        <f t="shared" si="81"/>
        <v>197994</v>
      </c>
      <c r="D428" s="3">
        <f t="shared" si="82"/>
        <v>31</v>
      </c>
      <c r="E428" s="4">
        <f>'New Lease Yearly'!K438</f>
        <v>0</v>
      </c>
      <c r="F428" s="3">
        <f t="shared" si="83"/>
        <v>0</v>
      </c>
      <c r="G428" s="11">
        <f t="shared" si="78"/>
        <v>0</v>
      </c>
      <c r="H428" s="11">
        <f t="shared" si="78"/>
        <v>0</v>
      </c>
      <c r="I428" s="11">
        <f t="shared" si="78"/>
        <v>0</v>
      </c>
      <c r="J428" s="11">
        <f t="shared" si="78"/>
        <v>0</v>
      </c>
      <c r="K428" s="11">
        <f t="shared" si="78"/>
        <v>0</v>
      </c>
      <c r="L428" s="11">
        <f t="shared" si="84"/>
        <v>0</v>
      </c>
      <c r="M428" s="11">
        <f t="shared" si="84"/>
        <v>0</v>
      </c>
      <c r="N428" s="11">
        <f t="shared" si="84"/>
        <v>0</v>
      </c>
      <c r="O428" s="11">
        <f t="shared" si="84"/>
        <v>0</v>
      </c>
      <c r="P428" s="11">
        <f t="shared" si="84"/>
        <v>0</v>
      </c>
      <c r="Q428" s="11">
        <f t="shared" si="84"/>
        <v>0</v>
      </c>
      <c r="R428" s="11">
        <f t="shared" si="80"/>
        <v>0</v>
      </c>
    </row>
    <row r="429" spans="1:18" x14ac:dyDescent="0.25">
      <c r="A429" s="9">
        <f>IF('New Lease Yearly'!$H$4="Monthly",DATE(YEAR('Yearly Journal entry'!A428),MONTH('Yearly Journal entry'!A428)+1,DAY('Yearly Journal entry'!A428)),IF('New Lease Yearly'!$H$4="Quarterly",DATE(YEAR('Yearly Journal entry'!A428),MONTH('Yearly Journal entry'!A428)+3,DAY('Yearly Journal entry'!A428)),DATE(YEAR('Yearly Journal entry'!A428)+1,MONTH('Yearly Journal entry'!A428),DAY('Yearly Journal entry'!A428))))</f>
        <v>198329</v>
      </c>
      <c r="B429" s="9">
        <f t="shared" si="79"/>
        <v>198329</v>
      </c>
      <c r="C429" s="9">
        <f t="shared" si="81"/>
        <v>198359</v>
      </c>
      <c r="D429" s="3">
        <f t="shared" si="82"/>
        <v>31</v>
      </c>
      <c r="E429" s="4">
        <f>'New Lease Yearly'!K439</f>
        <v>0</v>
      </c>
      <c r="F429" s="3">
        <f t="shared" si="83"/>
        <v>0</v>
      </c>
      <c r="G429" s="11">
        <f t="shared" si="78"/>
        <v>0</v>
      </c>
      <c r="H429" s="11">
        <f t="shared" si="78"/>
        <v>0</v>
      </c>
      <c r="I429" s="11">
        <f t="shared" si="78"/>
        <v>0</v>
      </c>
      <c r="J429" s="11">
        <f t="shared" si="78"/>
        <v>0</v>
      </c>
      <c r="K429" s="11">
        <f t="shared" si="78"/>
        <v>0</v>
      </c>
      <c r="L429" s="11">
        <f t="shared" si="84"/>
        <v>0</v>
      </c>
      <c r="M429" s="11">
        <f t="shared" si="84"/>
        <v>0</v>
      </c>
      <c r="N429" s="11">
        <f t="shared" si="84"/>
        <v>0</v>
      </c>
      <c r="O429" s="11">
        <f t="shared" si="84"/>
        <v>0</v>
      </c>
      <c r="P429" s="11">
        <f t="shared" si="84"/>
        <v>0</v>
      </c>
      <c r="Q429" s="11">
        <f t="shared" si="84"/>
        <v>0</v>
      </c>
      <c r="R429" s="11">
        <f t="shared" si="80"/>
        <v>0</v>
      </c>
    </row>
    <row r="430" spans="1:18" x14ac:dyDescent="0.25">
      <c r="A430" s="9">
        <f>IF('New Lease Yearly'!$H$4="Monthly",DATE(YEAR('Yearly Journal entry'!A429),MONTH('Yearly Journal entry'!A429)+1,DAY('Yearly Journal entry'!A429)),IF('New Lease Yearly'!$H$4="Quarterly",DATE(YEAR('Yearly Journal entry'!A429),MONTH('Yearly Journal entry'!A429)+3,DAY('Yearly Journal entry'!A429)),DATE(YEAR('Yearly Journal entry'!A429)+1,MONTH('Yearly Journal entry'!A429),DAY('Yearly Journal entry'!A429))))</f>
        <v>198694</v>
      </c>
      <c r="B430" s="9">
        <f t="shared" si="79"/>
        <v>198694</v>
      </c>
      <c r="C430" s="9">
        <f t="shared" si="81"/>
        <v>198724</v>
      </c>
      <c r="D430" s="3">
        <f t="shared" si="82"/>
        <v>31</v>
      </c>
      <c r="E430" s="4">
        <f>'New Lease Yearly'!K440</f>
        <v>0</v>
      </c>
      <c r="F430" s="3">
        <f t="shared" si="83"/>
        <v>0</v>
      </c>
      <c r="G430" s="11">
        <f t="shared" si="78"/>
        <v>0</v>
      </c>
      <c r="H430" s="11">
        <f t="shared" si="78"/>
        <v>0</v>
      </c>
      <c r="I430" s="11">
        <f t="shared" si="78"/>
        <v>0</v>
      </c>
      <c r="J430" s="11">
        <f t="shared" si="78"/>
        <v>0</v>
      </c>
      <c r="K430" s="11">
        <f t="shared" si="78"/>
        <v>0</v>
      </c>
      <c r="L430" s="11">
        <f t="shared" si="84"/>
        <v>0</v>
      </c>
      <c r="M430" s="11">
        <f t="shared" si="84"/>
        <v>0</v>
      </c>
      <c r="N430" s="11">
        <f t="shared" si="84"/>
        <v>0</v>
      </c>
      <c r="O430" s="11">
        <f t="shared" si="84"/>
        <v>0</v>
      </c>
      <c r="P430" s="11">
        <f t="shared" si="84"/>
        <v>0</v>
      </c>
      <c r="Q430" s="11">
        <f t="shared" si="84"/>
        <v>0</v>
      </c>
      <c r="R430" s="11">
        <f t="shared" si="80"/>
        <v>0</v>
      </c>
    </row>
    <row r="431" spans="1:18" x14ac:dyDescent="0.25">
      <c r="A431" s="9">
        <f>IF('New Lease Yearly'!$H$4="Monthly",DATE(YEAR('Yearly Journal entry'!A430),MONTH('Yearly Journal entry'!A430)+1,DAY('Yearly Journal entry'!A430)),IF('New Lease Yearly'!$H$4="Quarterly",DATE(YEAR('Yearly Journal entry'!A430),MONTH('Yearly Journal entry'!A430)+3,DAY('Yearly Journal entry'!A430)),DATE(YEAR('Yearly Journal entry'!A430)+1,MONTH('Yearly Journal entry'!A430),DAY('Yearly Journal entry'!A430))))</f>
        <v>199060</v>
      </c>
      <c r="B431" s="9">
        <f t="shared" si="79"/>
        <v>199060</v>
      </c>
      <c r="C431" s="9">
        <f t="shared" si="81"/>
        <v>199090</v>
      </c>
      <c r="D431" s="3">
        <f t="shared" si="82"/>
        <v>31</v>
      </c>
      <c r="E431" s="4">
        <f>'New Lease Yearly'!K441</f>
        <v>0</v>
      </c>
      <c r="F431" s="3">
        <f t="shared" si="83"/>
        <v>0</v>
      </c>
      <c r="G431" s="11">
        <f t="shared" si="78"/>
        <v>0</v>
      </c>
      <c r="H431" s="11">
        <f t="shared" si="78"/>
        <v>0</v>
      </c>
      <c r="I431" s="11">
        <f t="shared" si="78"/>
        <v>0</v>
      </c>
      <c r="J431" s="11">
        <f t="shared" si="78"/>
        <v>0</v>
      </c>
      <c r="K431" s="11">
        <f t="shared" si="78"/>
        <v>0</v>
      </c>
      <c r="L431" s="11">
        <f t="shared" si="84"/>
        <v>0</v>
      </c>
      <c r="M431" s="11">
        <f t="shared" si="84"/>
        <v>0</v>
      </c>
      <c r="N431" s="11">
        <f t="shared" si="84"/>
        <v>0</v>
      </c>
      <c r="O431" s="11">
        <f t="shared" si="84"/>
        <v>0</v>
      </c>
      <c r="P431" s="11">
        <f t="shared" si="84"/>
        <v>0</v>
      </c>
      <c r="Q431" s="11">
        <f t="shared" si="84"/>
        <v>0</v>
      </c>
      <c r="R431" s="11">
        <f t="shared" si="80"/>
        <v>0</v>
      </c>
    </row>
    <row r="432" spans="1:18" x14ac:dyDescent="0.25">
      <c r="A432" s="9">
        <f>IF('New Lease Yearly'!$H$4="Monthly",DATE(YEAR('Yearly Journal entry'!A431),MONTH('Yearly Journal entry'!A431)+1,DAY('Yearly Journal entry'!A431)),IF('New Lease Yearly'!$H$4="Quarterly",DATE(YEAR('Yearly Journal entry'!A431),MONTH('Yearly Journal entry'!A431)+3,DAY('Yearly Journal entry'!A431)),DATE(YEAR('Yearly Journal entry'!A431)+1,MONTH('Yearly Journal entry'!A431),DAY('Yearly Journal entry'!A431))))</f>
        <v>199425</v>
      </c>
      <c r="B432" s="9">
        <f t="shared" si="79"/>
        <v>199425</v>
      </c>
      <c r="C432" s="9">
        <f t="shared" si="81"/>
        <v>199455</v>
      </c>
      <c r="D432" s="3">
        <f t="shared" si="82"/>
        <v>31</v>
      </c>
      <c r="E432" s="4">
        <f>'New Lease Yearly'!K442</f>
        <v>0</v>
      </c>
      <c r="F432" s="3">
        <f t="shared" si="83"/>
        <v>0</v>
      </c>
      <c r="G432" s="11">
        <f t="shared" si="78"/>
        <v>0</v>
      </c>
      <c r="H432" s="11">
        <f t="shared" si="78"/>
        <v>0</v>
      </c>
      <c r="I432" s="11">
        <f t="shared" si="78"/>
        <v>0</v>
      </c>
      <c r="J432" s="11">
        <f t="shared" si="78"/>
        <v>0</v>
      </c>
      <c r="K432" s="11">
        <f t="shared" si="78"/>
        <v>0</v>
      </c>
      <c r="L432" s="11">
        <f t="shared" si="84"/>
        <v>0</v>
      </c>
      <c r="M432" s="11">
        <f t="shared" si="84"/>
        <v>0</v>
      </c>
      <c r="N432" s="11">
        <f t="shared" si="84"/>
        <v>0</v>
      </c>
      <c r="O432" s="11">
        <f t="shared" si="84"/>
        <v>0</v>
      </c>
      <c r="P432" s="11">
        <f t="shared" si="84"/>
        <v>0</v>
      </c>
      <c r="Q432" s="11">
        <f t="shared" si="84"/>
        <v>0</v>
      </c>
      <c r="R432" s="11">
        <f t="shared" si="80"/>
        <v>0</v>
      </c>
    </row>
    <row r="433" spans="1:18" x14ac:dyDescent="0.25">
      <c r="A433" s="9">
        <f>IF('New Lease Yearly'!$H$4="Monthly",DATE(YEAR('Yearly Journal entry'!A432),MONTH('Yearly Journal entry'!A432)+1,DAY('Yearly Journal entry'!A432)),IF('New Lease Yearly'!$H$4="Quarterly",DATE(YEAR('Yearly Journal entry'!A432),MONTH('Yearly Journal entry'!A432)+3,DAY('Yearly Journal entry'!A432)),DATE(YEAR('Yearly Journal entry'!A432)+1,MONTH('Yearly Journal entry'!A432),DAY('Yearly Journal entry'!A432))))</f>
        <v>199790</v>
      </c>
      <c r="B433" s="9">
        <f t="shared" si="79"/>
        <v>199790</v>
      </c>
      <c r="C433" s="9">
        <f t="shared" si="81"/>
        <v>199820</v>
      </c>
      <c r="D433" s="3">
        <f t="shared" si="82"/>
        <v>31</v>
      </c>
      <c r="E433" s="4">
        <f>'New Lease Yearly'!K443</f>
        <v>0</v>
      </c>
      <c r="F433" s="3">
        <f t="shared" si="83"/>
        <v>0</v>
      </c>
      <c r="G433" s="11">
        <f t="shared" si="78"/>
        <v>0</v>
      </c>
      <c r="H433" s="11">
        <f t="shared" si="78"/>
        <v>0</v>
      </c>
      <c r="I433" s="11">
        <f t="shared" si="78"/>
        <v>0</v>
      </c>
      <c r="J433" s="11">
        <f t="shared" si="78"/>
        <v>0</v>
      </c>
      <c r="K433" s="11">
        <f t="shared" si="78"/>
        <v>0</v>
      </c>
      <c r="L433" s="11">
        <f t="shared" si="84"/>
        <v>0</v>
      </c>
      <c r="M433" s="11">
        <f t="shared" si="84"/>
        <v>0</v>
      </c>
      <c r="N433" s="11">
        <f t="shared" si="84"/>
        <v>0</v>
      </c>
      <c r="O433" s="11">
        <f t="shared" si="84"/>
        <v>0</v>
      </c>
      <c r="P433" s="11">
        <f t="shared" si="84"/>
        <v>0</v>
      </c>
      <c r="Q433" s="11">
        <f t="shared" si="84"/>
        <v>0</v>
      </c>
      <c r="R433" s="11">
        <f t="shared" si="80"/>
        <v>0</v>
      </c>
    </row>
    <row r="434" spans="1:18" x14ac:dyDescent="0.25">
      <c r="A434" s="9">
        <f>IF('New Lease Yearly'!$H$4="Monthly",DATE(YEAR('Yearly Journal entry'!A433),MONTH('Yearly Journal entry'!A433)+1,DAY('Yearly Journal entry'!A433)),IF('New Lease Yearly'!$H$4="Quarterly",DATE(YEAR('Yearly Journal entry'!A433),MONTH('Yearly Journal entry'!A433)+3,DAY('Yearly Journal entry'!A433)),DATE(YEAR('Yearly Journal entry'!A433)+1,MONTH('Yearly Journal entry'!A433),DAY('Yearly Journal entry'!A433))))</f>
        <v>200155</v>
      </c>
      <c r="B434" s="9">
        <f t="shared" si="79"/>
        <v>200155</v>
      </c>
      <c r="C434" s="9">
        <f t="shared" si="81"/>
        <v>200185</v>
      </c>
      <c r="D434" s="3">
        <f t="shared" si="82"/>
        <v>31</v>
      </c>
      <c r="E434" s="4">
        <f>'New Lease Yearly'!K444</f>
        <v>0</v>
      </c>
      <c r="F434" s="3">
        <f t="shared" si="83"/>
        <v>0</v>
      </c>
      <c r="G434" s="11">
        <f t="shared" si="78"/>
        <v>0</v>
      </c>
      <c r="H434" s="11">
        <f t="shared" si="78"/>
        <v>0</v>
      </c>
      <c r="I434" s="11">
        <f t="shared" si="78"/>
        <v>0</v>
      </c>
      <c r="J434" s="11">
        <f t="shared" si="78"/>
        <v>0</v>
      </c>
      <c r="K434" s="11">
        <f t="shared" si="78"/>
        <v>0</v>
      </c>
      <c r="L434" s="11">
        <f t="shared" si="84"/>
        <v>0</v>
      </c>
      <c r="M434" s="11">
        <f t="shared" si="84"/>
        <v>0</v>
      </c>
      <c r="N434" s="11">
        <f t="shared" si="84"/>
        <v>0</v>
      </c>
      <c r="O434" s="11">
        <f t="shared" si="84"/>
        <v>0</v>
      </c>
      <c r="P434" s="11">
        <f t="shared" si="84"/>
        <v>0</v>
      </c>
      <c r="Q434" s="11">
        <f t="shared" si="84"/>
        <v>0</v>
      </c>
      <c r="R434" s="11">
        <f t="shared" si="80"/>
        <v>0</v>
      </c>
    </row>
    <row r="435" spans="1:18" x14ac:dyDescent="0.25">
      <c r="A435" s="9">
        <f>IF('New Lease Yearly'!$H$4="Monthly",DATE(YEAR('Yearly Journal entry'!A434),MONTH('Yearly Journal entry'!A434)+1,DAY('Yearly Journal entry'!A434)),IF('New Lease Yearly'!$H$4="Quarterly",DATE(YEAR('Yearly Journal entry'!A434),MONTH('Yearly Journal entry'!A434)+3,DAY('Yearly Journal entry'!A434)),DATE(YEAR('Yearly Journal entry'!A434)+1,MONTH('Yearly Journal entry'!A434),DAY('Yearly Journal entry'!A434))))</f>
        <v>200521</v>
      </c>
      <c r="B435" s="9">
        <f t="shared" si="79"/>
        <v>200521</v>
      </c>
      <c r="C435" s="9">
        <f t="shared" si="81"/>
        <v>200551</v>
      </c>
      <c r="D435" s="3">
        <f t="shared" si="82"/>
        <v>31</v>
      </c>
      <c r="E435" s="4">
        <f>'New Lease Yearly'!K445</f>
        <v>0</v>
      </c>
      <c r="F435" s="3">
        <f t="shared" si="83"/>
        <v>0</v>
      </c>
      <c r="G435" s="11">
        <f t="shared" si="78"/>
        <v>0</v>
      </c>
      <c r="H435" s="11">
        <f t="shared" si="78"/>
        <v>0</v>
      </c>
      <c r="I435" s="11">
        <f t="shared" si="78"/>
        <v>0</v>
      </c>
      <c r="J435" s="11">
        <f t="shared" si="78"/>
        <v>0</v>
      </c>
      <c r="K435" s="11">
        <f t="shared" si="78"/>
        <v>0</v>
      </c>
      <c r="L435" s="11">
        <f t="shared" si="84"/>
        <v>0</v>
      </c>
      <c r="M435" s="11">
        <f t="shared" si="84"/>
        <v>0</v>
      </c>
      <c r="N435" s="11">
        <f t="shared" si="84"/>
        <v>0</v>
      </c>
      <c r="O435" s="11">
        <f t="shared" si="84"/>
        <v>0</v>
      </c>
      <c r="P435" s="11">
        <f t="shared" si="84"/>
        <v>0</v>
      </c>
      <c r="Q435" s="11">
        <f t="shared" si="84"/>
        <v>0</v>
      </c>
      <c r="R435" s="11">
        <f t="shared" si="80"/>
        <v>0</v>
      </c>
    </row>
    <row r="436" spans="1:18" x14ac:dyDescent="0.25">
      <c r="A436" s="9">
        <f>IF('New Lease Yearly'!$H$4="Monthly",DATE(YEAR('Yearly Journal entry'!A435),MONTH('Yearly Journal entry'!A435)+1,DAY('Yearly Journal entry'!A435)),IF('New Lease Yearly'!$H$4="Quarterly",DATE(YEAR('Yearly Journal entry'!A435),MONTH('Yearly Journal entry'!A435)+3,DAY('Yearly Journal entry'!A435)),DATE(YEAR('Yearly Journal entry'!A435)+1,MONTH('Yearly Journal entry'!A435),DAY('Yearly Journal entry'!A435))))</f>
        <v>200886</v>
      </c>
      <c r="B436" s="9">
        <f t="shared" si="79"/>
        <v>200886</v>
      </c>
      <c r="C436" s="9">
        <f t="shared" si="81"/>
        <v>200916</v>
      </c>
      <c r="D436" s="3">
        <f t="shared" si="82"/>
        <v>31</v>
      </c>
      <c r="E436" s="4">
        <f>'New Lease Yearly'!K446</f>
        <v>0</v>
      </c>
      <c r="F436" s="3">
        <f t="shared" si="83"/>
        <v>0</v>
      </c>
      <c r="G436" s="11">
        <f t="shared" si="78"/>
        <v>0</v>
      </c>
      <c r="H436" s="11">
        <f t="shared" si="78"/>
        <v>0</v>
      </c>
      <c r="I436" s="11">
        <f t="shared" si="78"/>
        <v>0</v>
      </c>
      <c r="J436" s="11">
        <f t="shared" si="78"/>
        <v>0</v>
      </c>
      <c r="K436" s="11">
        <f t="shared" si="78"/>
        <v>0</v>
      </c>
      <c r="L436" s="11">
        <f t="shared" si="84"/>
        <v>0</v>
      </c>
      <c r="M436" s="11">
        <f t="shared" si="84"/>
        <v>0</v>
      </c>
      <c r="N436" s="11">
        <f t="shared" si="84"/>
        <v>0</v>
      </c>
      <c r="O436" s="11">
        <f t="shared" si="84"/>
        <v>0</v>
      </c>
      <c r="P436" s="11">
        <f t="shared" si="84"/>
        <v>0</v>
      </c>
      <c r="Q436" s="11">
        <f t="shared" si="84"/>
        <v>0</v>
      </c>
      <c r="R436" s="11">
        <f t="shared" si="80"/>
        <v>0</v>
      </c>
    </row>
    <row r="437" spans="1:18" x14ac:dyDescent="0.25">
      <c r="A437" s="9">
        <f>IF('New Lease Yearly'!$H$4="Monthly",DATE(YEAR('Yearly Journal entry'!A436),MONTH('Yearly Journal entry'!A436)+1,DAY('Yearly Journal entry'!A436)),IF('New Lease Yearly'!$H$4="Quarterly",DATE(YEAR('Yearly Journal entry'!A436),MONTH('Yearly Journal entry'!A436)+3,DAY('Yearly Journal entry'!A436)),DATE(YEAR('Yearly Journal entry'!A436)+1,MONTH('Yearly Journal entry'!A436),DAY('Yearly Journal entry'!A436))))</f>
        <v>201251</v>
      </c>
      <c r="B437" s="9">
        <f t="shared" si="79"/>
        <v>201251</v>
      </c>
      <c r="C437" s="9">
        <f t="shared" si="81"/>
        <v>201281</v>
      </c>
      <c r="D437" s="3">
        <f t="shared" si="82"/>
        <v>31</v>
      </c>
      <c r="E437" s="4">
        <f>'New Lease Yearly'!K447</f>
        <v>0</v>
      </c>
      <c r="F437" s="3">
        <f t="shared" si="83"/>
        <v>0</v>
      </c>
      <c r="G437" s="11">
        <f t="shared" si="78"/>
        <v>0</v>
      </c>
      <c r="H437" s="11">
        <f t="shared" si="78"/>
        <v>0</v>
      </c>
      <c r="I437" s="11">
        <f t="shared" si="78"/>
        <v>0</v>
      </c>
      <c r="J437" s="11">
        <f t="shared" si="78"/>
        <v>0</v>
      </c>
      <c r="K437" s="11">
        <f t="shared" si="78"/>
        <v>0</v>
      </c>
      <c r="L437" s="11">
        <f t="shared" si="84"/>
        <v>0</v>
      </c>
      <c r="M437" s="11">
        <f t="shared" si="84"/>
        <v>0</v>
      </c>
      <c r="N437" s="11">
        <f t="shared" si="84"/>
        <v>0</v>
      </c>
      <c r="O437" s="11">
        <f t="shared" si="84"/>
        <v>0</v>
      </c>
      <c r="P437" s="11">
        <f t="shared" si="84"/>
        <v>0</v>
      </c>
      <c r="Q437" s="11">
        <f t="shared" si="84"/>
        <v>0</v>
      </c>
      <c r="R437" s="11">
        <f t="shared" si="80"/>
        <v>0</v>
      </c>
    </row>
    <row r="438" spans="1:18" x14ac:dyDescent="0.25">
      <c r="A438" s="9">
        <f>IF('New Lease Yearly'!$H$4="Monthly",DATE(YEAR('Yearly Journal entry'!A437),MONTH('Yearly Journal entry'!A437)+1,DAY('Yearly Journal entry'!A437)),IF('New Lease Yearly'!$H$4="Quarterly",DATE(YEAR('Yearly Journal entry'!A437),MONTH('Yearly Journal entry'!A437)+3,DAY('Yearly Journal entry'!A437)),DATE(YEAR('Yearly Journal entry'!A437)+1,MONTH('Yearly Journal entry'!A437),DAY('Yearly Journal entry'!A437))))</f>
        <v>201616</v>
      </c>
      <c r="B438" s="9">
        <f t="shared" si="79"/>
        <v>201616</v>
      </c>
      <c r="C438" s="9">
        <f t="shared" si="81"/>
        <v>201646</v>
      </c>
      <c r="D438" s="3">
        <f t="shared" si="82"/>
        <v>31</v>
      </c>
      <c r="E438" s="4">
        <f>'New Lease Yearly'!K448</f>
        <v>0</v>
      </c>
      <c r="F438" s="3">
        <f t="shared" si="83"/>
        <v>0</v>
      </c>
      <c r="G438" s="11">
        <f t="shared" si="78"/>
        <v>0</v>
      </c>
      <c r="H438" s="11">
        <f t="shared" si="78"/>
        <v>0</v>
      </c>
      <c r="I438" s="11">
        <f t="shared" si="78"/>
        <v>0</v>
      </c>
      <c r="J438" s="11">
        <f t="shared" si="78"/>
        <v>0</v>
      </c>
      <c r="K438" s="11">
        <f t="shared" si="78"/>
        <v>0</v>
      </c>
      <c r="L438" s="11">
        <f t="shared" si="84"/>
        <v>0</v>
      </c>
      <c r="M438" s="11">
        <f t="shared" si="84"/>
        <v>0</v>
      </c>
      <c r="N438" s="11">
        <f t="shared" si="84"/>
        <v>0</v>
      </c>
      <c r="O438" s="11">
        <f t="shared" si="84"/>
        <v>0</v>
      </c>
      <c r="P438" s="11">
        <f t="shared" si="84"/>
        <v>0</v>
      </c>
      <c r="Q438" s="11">
        <f t="shared" si="84"/>
        <v>0</v>
      </c>
      <c r="R438" s="11">
        <f t="shared" si="80"/>
        <v>0</v>
      </c>
    </row>
    <row r="439" spans="1:18" x14ac:dyDescent="0.25">
      <c r="A439" s="9">
        <f>IF('New Lease Yearly'!$H$4="Monthly",DATE(YEAR('Yearly Journal entry'!A438),MONTH('Yearly Journal entry'!A438)+1,DAY('Yearly Journal entry'!A438)),IF('New Lease Yearly'!$H$4="Quarterly",DATE(YEAR('Yearly Journal entry'!A438),MONTH('Yearly Journal entry'!A438)+3,DAY('Yearly Journal entry'!A438)),DATE(YEAR('Yearly Journal entry'!A438)+1,MONTH('Yearly Journal entry'!A438),DAY('Yearly Journal entry'!A438))))</f>
        <v>201982</v>
      </c>
      <c r="B439" s="9">
        <f t="shared" si="79"/>
        <v>201982</v>
      </c>
      <c r="C439" s="9">
        <f t="shared" si="81"/>
        <v>202012</v>
      </c>
      <c r="D439" s="3">
        <f t="shared" si="82"/>
        <v>31</v>
      </c>
      <c r="E439" s="4">
        <f>'New Lease Yearly'!K449</f>
        <v>0</v>
      </c>
      <c r="F439" s="3">
        <f t="shared" si="83"/>
        <v>0</v>
      </c>
      <c r="G439" s="11">
        <f t="shared" si="78"/>
        <v>0</v>
      </c>
      <c r="H439" s="11">
        <f t="shared" si="78"/>
        <v>0</v>
      </c>
      <c r="I439" s="11">
        <f t="shared" si="78"/>
        <v>0</v>
      </c>
      <c r="J439" s="11">
        <f t="shared" si="78"/>
        <v>0</v>
      </c>
      <c r="K439" s="11">
        <f t="shared" si="78"/>
        <v>0</v>
      </c>
      <c r="L439" s="11">
        <f t="shared" si="84"/>
        <v>0</v>
      </c>
      <c r="M439" s="11">
        <f t="shared" si="84"/>
        <v>0</v>
      </c>
      <c r="N439" s="11">
        <f t="shared" si="84"/>
        <v>0</v>
      </c>
      <c r="O439" s="11">
        <f t="shared" si="84"/>
        <v>0</v>
      </c>
      <c r="P439" s="11">
        <f t="shared" si="84"/>
        <v>0</v>
      </c>
      <c r="Q439" s="11">
        <f t="shared" si="84"/>
        <v>0</v>
      </c>
      <c r="R439" s="11">
        <f t="shared" si="80"/>
        <v>0</v>
      </c>
    </row>
    <row r="440" spans="1:18" x14ac:dyDescent="0.25">
      <c r="A440" s="9">
        <f>IF('New Lease Yearly'!$H$4="Monthly",DATE(YEAR('Yearly Journal entry'!A439),MONTH('Yearly Journal entry'!A439)+1,DAY('Yearly Journal entry'!A439)),IF('New Lease Yearly'!$H$4="Quarterly",DATE(YEAR('Yearly Journal entry'!A439),MONTH('Yearly Journal entry'!A439)+3,DAY('Yearly Journal entry'!A439)),DATE(YEAR('Yearly Journal entry'!A439)+1,MONTH('Yearly Journal entry'!A439),DAY('Yearly Journal entry'!A439))))</f>
        <v>202347</v>
      </c>
      <c r="B440" s="9">
        <f t="shared" si="79"/>
        <v>202347</v>
      </c>
      <c r="C440" s="9">
        <f t="shared" si="81"/>
        <v>202377</v>
      </c>
      <c r="D440" s="3">
        <f t="shared" si="82"/>
        <v>31</v>
      </c>
      <c r="E440" s="4">
        <f>'New Lease Yearly'!K450</f>
        <v>0</v>
      </c>
      <c r="F440" s="3">
        <f t="shared" si="83"/>
        <v>0</v>
      </c>
      <c r="G440" s="11">
        <f t="shared" si="78"/>
        <v>0</v>
      </c>
      <c r="H440" s="11">
        <f t="shared" si="78"/>
        <v>0</v>
      </c>
      <c r="I440" s="11">
        <f t="shared" si="78"/>
        <v>0</v>
      </c>
      <c r="J440" s="11">
        <f t="shared" si="78"/>
        <v>0</v>
      </c>
      <c r="K440" s="11">
        <f t="shared" si="78"/>
        <v>0</v>
      </c>
      <c r="L440" s="11">
        <f t="shared" si="84"/>
        <v>0</v>
      </c>
      <c r="M440" s="11">
        <f t="shared" si="84"/>
        <v>0</v>
      </c>
      <c r="N440" s="11">
        <f t="shared" si="84"/>
        <v>0</v>
      </c>
      <c r="O440" s="11">
        <f t="shared" si="84"/>
        <v>0</v>
      </c>
      <c r="P440" s="11">
        <f t="shared" si="84"/>
        <v>0</v>
      </c>
      <c r="Q440" s="11">
        <f t="shared" si="84"/>
        <v>0</v>
      </c>
      <c r="R440" s="11">
        <f t="shared" si="80"/>
        <v>0</v>
      </c>
    </row>
    <row r="441" spans="1:18" x14ac:dyDescent="0.25">
      <c r="A441" s="9">
        <f>IF('New Lease Yearly'!$H$4="Monthly",DATE(YEAR('Yearly Journal entry'!A440),MONTH('Yearly Journal entry'!A440)+1,DAY('Yearly Journal entry'!A440)),IF('New Lease Yearly'!$H$4="Quarterly",DATE(YEAR('Yearly Journal entry'!A440),MONTH('Yearly Journal entry'!A440)+3,DAY('Yearly Journal entry'!A440)),DATE(YEAR('Yearly Journal entry'!A440)+1,MONTH('Yearly Journal entry'!A440),DAY('Yearly Journal entry'!A440))))</f>
        <v>202712</v>
      </c>
      <c r="B441" s="9">
        <f t="shared" si="79"/>
        <v>202712</v>
      </c>
      <c r="C441" s="9">
        <f t="shared" si="81"/>
        <v>202742</v>
      </c>
      <c r="D441" s="3">
        <f t="shared" si="82"/>
        <v>31</v>
      </c>
      <c r="E441" s="4">
        <f>'New Lease Yearly'!K451</f>
        <v>0</v>
      </c>
      <c r="F441" s="3">
        <f t="shared" si="83"/>
        <v>0</v>
      </c>
      <c r="G441" s="11">
        <f t="shared" si="78"/>
        <v>0</v>
      </c>
      <c r="H441" s="11">
        <f t="shared" si="78"/>
        <v>0</v>
      </c>
      <c r="I441" s="11">
        <f t="shared" si="78"/>
        <v>0</v>
      </c>
      <c r="J441" s="11">
        <f t="shared" si="78"/>
        <v>0</v>
      </c>
      <c r="K441" s="11">
        <f t="shared" si="78"/>
        <v>0</v>
      </c>
      <c r="L441" s="11">
        <f t="shared" si="84"/>
        <v>0</v>
      </c>
      <c r="M441" s="11">
        <f t="shared" si="84"/>
        <v>0</v>
      </c>
      <c r="N441" s="11">
        <f t="shared" si="84"/>
        <v>0</v>
      </c>
      <c r="O441" s="11">
        <f t="shared" si="84"/>
        <v>0</v>
      </c>
      <c r="P441" s="11">
        <f t="shared" si="84"/>
        <v>0</v>
      </c>
      <c r="Q441" s="11">
        <f t="shared" si="84"/>
        <v>0</v>
      </c>
      <c r="R441" s="11">
        <f t="shared" si="80"/>
        <v>0</v>
      </c>
    </row>
    <row r="442" spans="1:18" x14ac:dyDescent="0.25">
      <c r="A442" s="9">
        <f>IF('New Lease Yearly'!$H$4="Monthly",DATE(YEAR('Yearly Journal entry'!A441),MONTH('Yearly Journal entry'!A441)+1,DAY('Yearly Journal entry'!A441)),IF('New Lease Yearly'!$H$4="Quarterly",DATE(YEAR('Yearly Journal entry'!A441),MONTH('Yearly Journal entry'!A441)+3,DAY('Yearly Journal entry'!A441)),DATE(YEAR('Yearly Journal entry'!A441)+1,MONTH('Yearly Journal entry'!A441),DAY('Yearly Journal entry'!A441))))</f>
        <v>203077</v>
      </c>
      <c r="B442" s="9">
        <f t="shared" si="79"/>
        <v>203077</v>
      </c>
      <c r="C442" s="9">
        <f t="shared" si="81"/>
        <v>203107</v>
      </c>
      <c r="D442" s="3">
        <f t="shared" si="82"/>
        <v>31</v>
      </c>
      <c r="E442" s="4">
        <f>'New Lease Yearly'!K452</f>
        <v>0</v>
      </c>
      <c r="F442" s="3">
        <f t="shared" si="83"/>
        <v>0</v>
      </c>
      <c r="G442" s="11">
        <f t="shared" si="78"/>
        <v>0</v>
      </c>
      <c r="H442" s="11">
        <f t="shared" si="78"/>
        <v>0</v>
      </c>
      <c r="I442" s="11">
        <f t="shared" si="78"/>
        <v>0</v>
      </c>
      <c r="J442" s="11">
        <f t="shared" si="78"/>
        <v>0</v>
      </c>
      <c r="K442" s="11">
        <f t="shared" si="78"/>
        <v>0</v>
      </c>
      <c r="L442" s="11">
        <f t="shared" si="84"/>
        <v>0</v>
      </c>
      <c r="M442" s="11">
        <f t="shared" si="84"/>
        <v>0</v>
      </c>
      <c r="N442" s="11">
        <f t="shared" si="84"/>
        <v>0</v>
      </c>
      <c r="O442" s="11">
        <f t="shared" si="84"/>
        <v>0</v>
      </c>
      <c r="P442" s="11">
        <f t="shared" si="84"/>
        <v>0</v>
      </c>
      <c r="Q442" s="11">
        <f t="shared" si="84"/>
        <v>0</v>
      </c>
      <c r="R442" s="11">
        <f t="shared" si="80"/>
        <v>0</v>
      </c>
    </row>
    <row r="443" spans="1:18" x14ac:dyDescent="0.25">
      <c r="A443" s="9">
        <f>IF('New Lease Yearly'!$H$4="Monthly",DATE(YEAR('Yearly Journal entry'!A442),MONTH('Yearly Journal entry'!A442)+1,DAY('Yearly Journal entry'!A442)),IF('New Lease Yearly'!$H$4="Quarterly",DATE(YEAR('Yearly Journal entry'!A442),MONTH('Yearly Journal entry'!A442)+3,DAY('Yearly Journal entry'!A442)),DATE(YEAR('Yearly Journal entry'!A442)+1,MONTH('Yearly Journal entry'!A442),DAY('Yearly Journal entry'!A442))))</f>
        <v>203443</v>
      </c>
      <c r="B443" s="9">
        <f t="shared" si="79"/>
        <v>203443</v>
      </c>
      <c r="C443" s="9">
        <f t="shared" si="81"/>
        <v>203473</v>
      </c>
      <c r="D443" s="3">
        <f t="shared" si="82"/>
        <v>31</v>
      </c>
      <c r="E443" s="4">
        <f>'New Lease Yearly'!K453</f>
        <v>0</v>
      </c>
      <c r="F443" s="3">
        <f t="shared" si="83"/>
        <v>0</v>
      </c>
      <c r="G443" s="11">
        <f t="shared" si="78"/>
        <v>0</v>
      </c>
      <c r="H443" s="11">
        <f t="shared" si="78"/>
        <v>0</v>
      </c>
      <c r="I443" s="11">
        <f t="shared" si="78"/>
        <v>0</v>
      </c>
      <c r="J443" s="11">
        <f t="shared" si="78"/>
        <v>0</v>
      </c>
      <c r="K443" s="11">
        <f t="shared" si="78"/>
        <v>0</v>
      </c>
      <c r="L443" s="11">
        <f t="shared" si="84"/>
        <v>0</v>
      </c>
      <c r="M443" s="11">
        <f t="shared" si="84"/>
        <v>0</v>
      </c>
      <c r="N443" s="11">
        <f t="shared" si="84"/>
        <v>0</v>
      </c>
      <c r="O443" s="11">
        <f t="shared" si="84"/>
        <v>0</v>
      </c>
      <c r="P443" s="11">
        <f t="shared" si="84"/>
        <v>0</v>
      </c>
      <c r="Q443" s="11">
        <f t="shared" si="84"/>
        <v>0</v>
      </c>
      <c r="R443" s="11">
        <f t="shared" si="80"/>
        <v>0</v>
      </c>
    </row>
    <row r="444" spans="1:18" x14ac:dyDescent="0.25">
      <c r="A444" s="9">
        <f>IF('New Lease Yearly'!$H$4="Monthly",DATE(YEAR('Yearly Journal entry'!A443),MONTH('Yearly Journal entry'!A443)+1,DAY('Yearly Journal entry'!A443)),IF('New Lease Yearly'!$H$4="Quarterly",DATE(YEAR('Yearly Journal entry'!A443),MONTH('Yearly Journal entry'!A443)+3,DAY('Yearly Journal entry'!A443)),DATE(YEAR('Yearly Journal entry'!A443)+1,MONTH('Yearly Journal entry'!A443),DAY('Yearly Journal entry'!A443))))</f>
        <v>203808</v>
      </c>
      <c r="B444" s="9">
        <f t="shared" si="79"/>
        <v>203808</v>
      </c>
      <c r="C444" s="9">
        <f t="shared" si="81"/>
        <v>203838</v>
      </c>
      <c r="D444" s="3">
        <f t="shared" si="82"/>
        <v>31</v>
      </c>
      <c r="E444" s="4">
        <f>'New Lease Yearly'!K454</f>
        <v>0</v>
      </c>
      <c r="F444" s="3">
        <f t="shared" si="83"/>
        <v>0</v>
      </c>
      <c r="G444" s="11">
        <f t="shared" si="78"/>
        <v>0</v>
      </c>
      <c r="H444" s="11">
        <f t="shared" si="78"/>
        <v>0</v>
      </c>
      <c r="I444" s="11">
        <f t="shared" si="78"/>
        <v>0</v>
      </c>
      <c r="J444" s="11">
        <f t="shared" si="78"/>
        <v>0</v>
      </c>
      <c r="K444" s="11">
        <f t="shared" si="78"/>
        <v>0</v>
      </c>
      <c r="L444" s="11">
        <f t="shared" si="84"/>
        <v>0</v>
      </c>
      <c r="M444" s="11">
        <f t="shared" si="84"/>
        <v>0</v>
      </c>
      <c r="N444" s="11">
        <f t="shared" si="84"/>
        <v>0</v>
      </c>
      <c r="O444" s="11">
        <f t="shared" si="84"/>
        <v>0</v>
      </c>
      <c r="P444" s="11">
        <f t="shared" si="84"/>
        <v>0</v>
      </c>
      <c r="Q444" s="11">
        <f t="shared" si="84"/>
        <v>0</v>
      </c>
      <c r="R444" s="11">
        <f t="shared" si="80"/>
        <v>0</v>
      </c>
    </row>
    <row r="445" spans="1:18" x14ac:dyDescent="0.25">
      <c r="A445" s="9">
        <f>IF('New Lease Yearly'!$H$4="Monthly",DATE(YEAR('Yearly Journal entry'!A444),MONTH('Yearly Journal entry'!A444)+1,DAY('Yearly Journal entry'!A444)),IF('New Lease Yearly'!$H$4="Quarterly",DATE(YEAR('Yearly Journal entry'!A444),MONTH('Yearly Journal entry'!A444)+3,DAY('Yearly Journal entry'!A444)),DATE(YEAR('Yearly Journal entry'!A444)+1,MONTH('Yearly Journal entry'!A444),DAY('Yearly Journal entry'!A444))))</f>
        <v>204173</v>
      </c>
      <c r="B445" s="9">
        <f t="shared" si="79"/>
        <v>204173</v>
      </c>
      <c r="C445" s="9">
        <f t="shared" si="81"/>
        <v>204203</v>
      </c>
      <c r="D445" s="3">
        <f t="shared" si="82"/>
        <v>31</v>
      </c>
      <c r="E445" s="4">
        <f>'New Lease Yearly'!K455</f>
        <v>0</v>
      </c>
      <c r="F445" s="3">
        <f t="shared" si="83"/>
        <v>0</v>
      </c>
      <c r="G445" s="11">
        <f t="shared" si="78"/>
        <v>0</v>
      </c>
      <c r="H445" s="11">
        <f t="shared" si="78"/>
        <v>0</v>
      </c>
      <c r="I445" s="11">
        <f t="shared" si="78"/>
        <v>0</v>
      </c>
      <c r="J445" s="11">
        <f t="shared" si="78"/>
        <v>0</v>
      </c>
      <c r="K445" s="11">
        <f t="shared" si="78"/>
        <v>0</v>
      </c>
      <c r="L445" s="11">
        <f t="shared" si="84"/>
        <v>0</v>
      </c>
      <c r="M445" s="11">
        <f t="shared" si="84"/>
        <v>0</v>
      </c>
      <c r="N445" s="11">
        <f t="shared" si="84"/>
        <v>0</v>
      </c>
      <c r="O445" s="11">
        <f t="shared" si="84"/>
        <v>0</v>
      </c>
      <c r="P445" s="11">
        <f t="shared" si="84"/>
        <v>0</v>
      </c>
      <c r="Q445" s="11">
        <f t="shared" si="84"/>
        <v>0</v>
      </c>
      <c r="R445" s="11">
        <f t="shared" si="80"/>
        <v>0</v>
      </c>
    </row>
    <row r="446" spans="1:18" x14ac:dyDescent="0.25">
      <c r="A446" s="9">
        <f>IF('New Lease Yearly'!$H$4="Monthly",DATE(YEAR('Yearly Journal entry'!A445),MONTH('Yearly Journal entry'!A445)+1,DAY('Yearly Journal entry'!A445)),IF('New Lease Yearly'!$H$4="Quarterly",DATE(YEAR('Yearly Journal entry'!A445),MONTH('Yearly Journal entry'!A445)+3,DAY('Yearly Journal entry'!A445)),DATE(YEAR('Yearly Journal entry'!A445)+1,MONTH('Yearly Journal entry'!A445),DAY('Yearly Journal entry'!A445))))</f>
        <v>204538</v>
      </c>
      <c r="B446" s="9">
        <f t="shared" si="79"/>
        <v>204538</v>
      </c>
      <c r="C446" s="9">
        <f t="shared" si="81"/>
        <v>204568</v>
      </c>
      <c r="D446" s="3">
        <f t="shared" si="82"/>
        <v>31</v>
      </c>
      <c r="E446" s="4">
        <f>'New Lease Yearly'!K456</f>
        <v>0</v>
      </c>
      <c r="F446" s="3">
        <f t="shared" si="83"/>
        <v>0</v>
      </c>
      <c r="G446" s="11">
        <f t="shared" si="78"/>
        <v>0</v>
      </c>
      <c r="H446" s="11">
        <f t="shared" si="78"/>
        <v>0</v>
      </c>
      <c r="I446" s="11">
        <f t="shared" si="78"/>
        <v>0</v>
      </c>
      <c r="J446" s="11">
        <f t="shared" si="78"/>
        <v>0</v>
      </c>
      <c r="K446" s="11">
        <f t="shared" si="78"/>
        <v>0</v>
      </c>
      <c r="L446" s="11">
        <f t="shared" si="84"/>
        <v>0</v>
      </c>
      <c r="M446" s="11">
        <f t="shared" si="84"/>
        <v>0</v>
      </c>
      <c r="N446" s="11">
        <f t="shared" si="84"/>
        <v>0</v>
      </c>
      <c r="O446" s="11">
        <f t="shared" si="84"/>
        <v>0</v>
      </c>
      <c r="P446" s="11">
        <f t="shared" si="84"/>
        <v>0</v>
      </c>
      <c r="Q446" s="11">
        <f t="shared" si="84"/>
        <v>0</v>
      </c>
      <c r="R446" s="11">
        <f t="shared" si="80"/>
        <v>0</v>
      </c>
    </row>
    <row r="447" spans="1:18" x14ac:dyDescent="0.25">
      <c r="A447" s="9">
        <f>IF('New Lease Yearly'!$H$4="Monthly",DATE(YEAR('Yearly Journal entry'!A446),MONTH('Yearly Journal entry'!A446)+1,DAY('Yearly Journal entry'!A446)),IF('New Lease Yearly'!$H$4="Quarterly",DATE(YEAR('Yearly Journal entry'!A446),MONTH('Yearly Journal entry'!A446)+3,DAY('Yearly Journal entry'!A446)),DATE(YEAR('Yearly Journal entry'!A446)+1,MONTH('Yearly Journal entry'!A446),DAY('Yearly Journal entry'!A446))))</f>
        <v>204904</v>
      </c>
      <c r="B447" s="9">
        <f t="shared" si="79"/>
        <v>204904</v>
      </c>
      <c r="C447" s="9">
        <f t="shared" si="81"/>
        <v>204934</v>
      </c>
      <c r="D447" s="3">
        <f t="shared" si="82"/>
        <v>31</v>
      </c>
      <c r="E447" s="4">
        <f>'New Lease Yearly'!K457</f>
        <v>0</v>
      </c>
      <c r="F447" s="3">
        <f t="shared" si="83"/>
        <v>0</v>
      </c>
      <c r="G447" s="11">
        <f t="shared" si="78"/>
        <v>0</v>
      </c>
      <c r="H447" s="11">
        <f t="shared" si="78"/>
        <v>0</v>
      </c>
      <c r="I447" s="11">
        <f t="shared" si="78"/>
        <v>0</v>
      </c>
      <c r="J447" s="11">
        <f t="shared" si="78"/>
        <v>0</v>
      </c>
      <c r="K447" s="11">
        <f t="shared" si="78"/>
        <v>0</v>
      </c>
      <c r="L447" s="11">
        <f t="shared" si="84"/>
        <v>0</v>
      </c>
      <c r="M447" s="11">
        <f t="shared" si="84"/>
        <v>0</v>
      </c>
      <c r="N447" s="11">
        <f t="shared" si="84"/>
        <v>0</v>
      </c>
      <c r="O447" s="11">
        <f t="shared" si="84"/>
        <v>0</v>
      </c>
      <c r="P447" s="11">
        <f t="shared" si="84"/>
        <v>0</v>
      </c>
      <c r="Q447" s="11">
        <f t="shared" si="84"/>
        <v>0</v>
      </c>
      <c r="R447" s="11">
        <f t="shared" si="80"/>
        <v>0</v>
      </c>
    </row>
    <row r="448" spans="1:18" x14ac:dyDescent="0.25">
      <c r="A448" s="9">
        <f>IF('New Lease Yearly'!$H$4="Monthly",DATE(YEAR('Yearly Journal entry'!A447),MONTH('Yearly Journal entry'!A447)+1,DAY('Yearly Journal entry'!A447)),IF('New Lease Yearly'!$H$4="Quarterly",DATE(YEAR('Yearly Journal entry'!A447),MONTH('Yearly Journal entry'!A447)+3,DAY('Yearly Journal entry'!A447)),DATE(YEAR('Yearly Journal entry'!A447)+1,MONTH('Yearly Journal entry'!A447),DAY('Yearly Journal entry'!A447))))</f>
        <v>205269</v>
      </c>
      <c r="B448" s="9">
        <f t="shared" si="79"/>
        <v>205269</v>
      </c>
      <c r="C448" s="9">
        <f t="shared" si="81"/>
        <v>205299</v>
      </c>
      <c r="D448" s="3">
        <f t="shared" si="82"/>
        <v>31</v>
      </c>
      <c r="E448" s="4">
        <f>'New Lease Yearly'!K458</f>
        <v>0</v>
      </c>
      <c r="F448" s="3">
        <f t="shared" si="83"/>
        <v>0</v>
      </c>
      <c r="G448" s="11">
        <f t="shared" si="78"/>
        <v>0</v>
      </c>
      <c r="H448" s="11">
        <f t="shared" si="78"/>
        <v>0</v>
      </c>
      <c r="I448" s="11">
        <f t="shared" si="78"/>
        <v>0</v>
      </c>
      <c r="J448" s="11">
        <f t="shared" si="78"/>
        <v>0</v>
      </c>
      <c r="K448" s="11">
        <f t="shared" si="78"/>
        <v>0</v>
      </c>
      <c r="L448" s="11">
        <f t="shared" si="84"/>
        <v>0</v>
      </c>
      <c r="M448" s="11">
        <f t="shared" si="84"/>
        <v>0</v>
      </c>
      <c r="N448" s="11">
        <f t="shared" si="84"/>
        <v>0</v>
      </c>
      <c r="O448" s="11">
        <f t="shared" si="84"/>
        <v>0</v>
      </c>
      <c r="P448" s="11">
        <f t="shared" si="84"/>
        <v>0</v>
      </c>
      <c r="Q448" s="11">
        <f t="shared" si="84"/>
        <v>0</v>
      </c>
      <c r="R448" s="11">
        <f t="shared" si="80"/>
        <v>0</v>
      </c>
    </row>
    <row r="449" spans="1:18" x14ac:dyDescent="0.25">
      <c r="A449" s="9">
        <f>IF('New Lease Yearly'!$H$4="Monthly",DATE(YEAR('Yearly Journal entry'!A448),MONTH('Yearly Journal entry'!A448)+1,DAY('Yearly Journal entry'!A448)),IF('New Lease Yearly'!$H$4="Quarterly",DATE(YEAR('Yearly Journal entry'!A448),MONTH('Yearly Journal entry'!A448)+3,DAY('Yearly Journal entry'!A448)),DATE(YEAR('Yearly Journal entry'!A448)+1,MONTH('Yearly Journal entry'!A448),DAY('Yearly Journal entry'!A448))))</f>
        <v>205634</v>
      </c>
      <c r="B449" s="9">
        <f t="shared" si="79"/>
        <v>205634</v>
      </c>
      <c r="C449" s="9">
        <f t="shared" si="81"/>
        <v>205664</v>
      </c>
      <c r="D449" s="3">
        <f t="shared" si="82"/>
        <v>31</v>
      </c>
      <c r="E449" s="4">
        <f>'New Lease Yearly'!K459</f>
        <v>0</v>
      </c>
      <c r="F449" s="3">
        <f t="shared" si="83"/>
        <v>0</v>
      </c>
      <c r="G449" s="11">
        <f t="shared" si="78"/>
        <v>0</v>
      </c>
      <c r="H449" s="11">
        <f t="shared" si="78"/>
        <v>0</v>
      </c>
      <c r="I449" s="11">
        <f t="shared" si="78"/>
        <v>0</v>
      </c>
      <c r="J449" s="11">
        <f t="shared" si="78"/>
        <v>0</v>
      </c>
      <c r="K449" s="11">
        <f t="shared" si="78"/>
        <v>0</v>
      </c>
      <c r="L449" s="11">
        <f t="shared" si="84"/>
        <v>0</v>
      </c>
      <c r="M449" s="11">
        <f t="shared" si="84"/>
        <v>0</v>
      </c>
      <c r="N449" s="11">
        <f t="shared" si="84"/>
        <v>0</v>
      </c>
      <c r="O449" s="11">
        <f t="shared" si="84"/>
        <v>0</v>
      </c>
      <c r="P449" s="11">
        <f t="shared" si="84"/>
        <v>0</v>
      </c>
      <c r="Q449" s="11">
        <f t="shared" si="84"/>
        <v>0</v>
      </c>
      <c r="R449" s="11">
        <f t="shared" si="80"/>
        <v>0</v>
      </c>
    </row>
    <row r="450" spans="1:18" x14ac:dyDescent="0.25">
      <c r="A450" s="9">
        <f>IF('New Lease Yearly'!$H$4="Monthly",DATE(YEAR('Yearly Journal entry'!A449),MONTH('Yearly Journal entry'!A449)+1,DAY('Yearly Journal entry'!A449)),IF('New Lease Yearly'!$H$4="Quarterly",DATE(YEAR('Yearly Journal entry'!A449),MONTH('Yearly Journal entry'!A449)+3,DAY('Yearly Journal entry'!A449)),DATE(YEAR('Yearly Journal entry'!A449)+1,MONTH('Yearly Journal entry'!A449),DAY('Yearly Journal entry'!A449))))</f>
        <v>205999</v>
      </c>
      <c r="B450" s="9">
        <f t="shared" si="79"/>
        <v>205999</v>
      </c>
      <c r="C450" s="9">
        <f t="shared" si="81"/>
        <v>206029</v>
      </c>
      <c r="D450" s="3">
        <f t="shared" si="82"/>
        <v>31</v>
      </c>
      <c r="E450" s="4">
        <f>'New Lease Yearly'!K460</f>
        <v>0</v>
      </c>
      <c r="F450" s="3">
        <f t="shared" si="83"/>
        <v>0</v>
      </c>
      <c r="G450" s="11">
        <f t="shared" ref="G450:N484" si="85">$E451/($A451-$A450+1)*((((EOMONTH(DATE(YEAR($A450),MONTH($A450)+G$4,DAY($A450)),0)))-DATE(YEAR($A450),MONTH(EOMONTH($A450,-1)+G$4)+G$4,1))+1)</f>
        <v>0</v>
      </c>
      <c r="H450" s="11">
        <f t="shared" si="85"/>
        <v>0</v>
      </c>
      <c r="I450" s="11">
        <f t="shared" si="85"/>
        <v>0</v>
      </c>
      <c r="J450" s="11">
        <f t="shared" si="85"/>
        <v>0</v>
      </c>
      <c r="K450" s="11">
        <f t="shared" si="85"/>
        <v>0</v>
      </c>
      <c r="L450" s="11">
        <f t="shared" si="84"/>
        <v>0</v>
      </c>
      <c r="M450" s="11">
        <f t="shared" si="84"/>
        <v>0</v>
      </c>
      <c r="N450" s="11">
        <f t="shared" si="84"/>
        <v>0</v>
      </c>
      <c r="O450" s="11">
        <f t="shared" si="84"/>
        <v>0</v>
      </c>
      <c r="P450" s="11">
        <f t="shared" si="84"/>
        <v>0</v>
      </c>
      <c r="Q450" s="11">
        <f t="shared" si="84"/>
        <v>0</v>
      </c>
      <c r="R450" s="11">
        <f t="shared" si="80"/>
        <v>0</v>
      </c>
    </row>
    <row r="451" spans="1:18" x14ac:dyDescent="0.25">
      <c r="A451" s="9">
        <f>IF('New Lease Yearly'!$H$4="Monthly",DATE(YEAR('Yearly Journal entry'!A450),MONTH('Yearly Journal entry'!A450)+1,DAY('Yearly Journal entry'!A450)),IF('New Lease Yearly'!$H$4="Quarterly",DATE(YEAR('Yearly Journal entry'!A450),MONTH('Yearly Journal entry'!A450)+3,DAY('Yearly Journal entry'!A450)),DATE(YEAR('Yearly Journal entry'!A450)+1,MONTH('Yearly Journal entry'!A450),DAY('Yearly Journal entry'!A450))))</f>
        <v>206365</v>
      </c>
      <c r="B451" s="9">
        <f t="shared" si="79"/>
        <v>206365</v>
      </c>
      <c r="C451" s="9">
        <f t="shared" si="81"/>
        <v>206395</v>
      </c>
      <c r="D451" s="3">
        <f t="shared" si="82"/>
        <v>31</v>
      </c>
      <c r="E451" s="4">
        <f>'New Lease Yearly'!K461</f>
        <v>0</v>
      </c>
      <c r="F451" s="3">
        <f t="shared" si="83"/>
        <v>0</v>
      </c>
      <c r="G451" s="11">
        <f t="shared" si="85"/>
        <v>0</v>
      </c>
      <c r="H451" s="11">
        <f t="shared" si="85"/>
        <v>0</v>
      </c>
      <c r="I451" s="11">
        <f t="shared" si="85"/>
        <v>0</v>
      </c>
      <c r="J451" s="11">
        <f t="shared" si="85"/>
        <v>0</v>
      </c>
      <c r="K451" s="11">
        <f t="shared" si="85"/>
        <v>0</v>
      </c>
      <c r="L451" s="11">
        <f t="shared" si="84"/>
        <v>0</v>
      </c>
      <c r="M451" s="11">
        <f t="shared" si="84"/>
        <v>0</v>
      </c>
      <c r="N451" s="11">
        <f t="shared" si="84"/>
        <v>0</v>
      </c>
      <c r="O451" s="11">
        <f t="shared" si="84"/>
        <v>0</v>
      </c>
      <c r="P451" s="11">
        <f t="shared" si="84"/>
        <v>0</v>
      </c>
      <c r="Q451" s="11">
        <f t="shared" si="84"/>
        <v>0</v>
      </c>
      <c r="R451" s="11">
        <f t="shared" si="80"/>
        <v>0</v>
      </c>
    </row>
    <row r="452" spans="1:18" x14ac:dyDescent="0.25">
      <c r="A452" s="9">
        <f>IF('New Lease Yearly'!$H$4="Monthly",DATE(YEAR('Yearly Journal entry'!A451),MONTH('Yearly Journal entry'!A451)+1,DAY('Yearly Journal entry'!A451)),IF('New Lease Yearly'!$H$4="Quarterly",DATE(YEAR('Yearly Journal entry'!A451),MONTH('Yearly Journal entry'!A451)+3,DAY('Yearly Journal entry'!A451)),DATE(YEAR('Yearly Journal entry'!A451)+1,MONTH('Yearly Journal entry'!A451),DAY('Yearly Journal entry'!A451))))</f>
        <v>206730</v>
      </c>
      <c r="B452" s="9">
        <f t="shared" si="79"/>
        <v>206730</v>
      </c>
      <c r="C452" s="9">
        <f t="shared" si="81"/>
        <v>206760</v>
      </c>
      <c r="D452" s="3">
        <f t="shared" si="82"/>
        <v>31</v>
      </c>
      <c r="E452" s="4">
        <f>'New Lease Yearly'!K462</f>
        <v>0</v>
      </c>
      <c r="F452" s="3">
        <f t="shared" si="83"/>
        <v>0</v>
      </c>
      <c r="G452" s="11">
        <f t="shared" si="85"/>
        <v>0</v>
      </c>
      <c r="H452" s="11">
        <f t="shared" si="85"/>
        <v>0</v>
      </c>
      <c r="I452" s="11">
        <f t="shared" si="85"/>
        <v>0</v>
      </c>
      <c r="J452" s="11">
        <f t="shared" si="85"/>
        <v>0</v>
      </c>
      <c r="K452" s="11">
        <f t="shared" si="85"/>
        <v>0</v>
      </c>
      <c r="L452" s="11">
        <f t="shared" si="84"/>
        <v>0</v>
      </c>
      <c r="M452" s="11">
        <f t="shared" si="84"/>
        <v>0</v>
      </c>
      <c r="N452" s="11">
        <f t="shared" si="84"/>
        <v>0</v>
      </c>
      <c r="O452" s="11">
        <f t="shared" si="84"/>
        <v>0</v>
      </c>
      <c r="P452" s="11">
        <f t="shared" si="84"/>
        <v>0</v>
      </c>
      <c r="Q452" s="11">
        <f t="shared" si="84"/>
        <v>0</v>
      </c>
      <c r="R452" s="11">
        <f t="shared" si="80"/>
        <v>0</v>
      </c>
    </row>
    <row r="453" spans="1:18" x14ac:dyDescent="0.25">
      <c r="A453" s="9">
        <f>IF('New Lease Yearly'!$H$4="Monthly",DATE(YEAR('Yearly Journal entry'!A452),MONTH('Yearly Journal entry'!A452)+1,DAY('Yearly Journal entry'!A452)),IF('New Lease Yearly'!$H$4="Quarterly",DATE(YEAR('Yearly Journal entry'!A452),MONTH('Yearly Journal entry'!A452)+3,DAY('Yearly Journal entry'!A452)),DATE(YEAR('Yearly Journal entry'!A452)+1,MONTH('Yearly Journal entry'!A452),DAY('Yearly Journal entry'!A452))))</f>
        <v>207095</v>
      </c>
      <c r="B453" s="9">
        <f t="shared" si="79"/>
        <v>207095</v>
      </c>
      <c r="C453" s="9">
        <f t="shared" si="81"/>
        <v>207125</v>
      </c>
      <c r="D453" s="3">
        <f t="shared" si="82"/>
        <v>31</v>
      </c>
      <c r="E453" s="4">
        <f>'New Lease Yearly'!K463</f>
        <v>0</v>
      </c>
      <c r="F453" s="3">
        <f t="shared" si="83"/>
        <v>0</v>
      </c>
      <c r="G453" s="11">
        <f t="shared" si="85"/>
        <v>0</v>
      </c>
      <c r="H453" s="11">
        <f t="shared" si="85"/>
        <v>0</v>
      </c>
      <c r="I453" s="11">
        <f t="shared" si="85"/>
        <v>0</v>
      </c>
      <c r="J453" s="11">
        <f t="shared" si="85"/>
        <v>0</v>
      </c>
      <c r="K453" s="11">
        <f t="shared" si="85"/>
        <v>0</v>
      </c>
      <c r="L453" s="11">
        <f t="shared" si="84"/>
        <v>0</v>
      </c>
      <c r="M453" s="11">
        <f t="shared" si="84"/>
        <v>0</v>
      </c>
      <c r="N453" s="11">
        <f t="shared" si="84"/>
        <v>0</v>
      </c>
      <c r="O453" s="11">
        <f t="shared" si="84"/>
        <v>0</v>
      </c>
      <c r="P453" s="11">
        <f t="shared" si="84"/>
        <v>0</v>
      </c>
      <c r="Q453" s="11">
        <f t="shared" si="84"/>
        <v>0</v>
      </c>
      <c r="R453" s="11">
        <f t="shared" si="80"/>
        <v>0</v>
      </c>
    </row>
    <row r="454" spans="1:18" x14ac:dyDescent="0.25">
      <c r="A454" s="9">
        <f>IF('New Lease Yearly'!$H$4="Monthly",DATE(YEAR('Yearly Journal entry'!A453),MONTH('Yearly Journal entry'!A453)+1,DAY('Yearly Journal entry'!A453)),IF('New Lease Yearly'!$H$4="Quarterly",DATE(YEAR('Yearly Journal entry'!A453),MONTH('Yearly Journal entry'!A453)+3,DAY('Yearly Journal entry'!A453)),DATE(YEAR('Yearly Journal entry'!A453)+1,MONTH('Yearly Journal entry'!A453),DAY('Yearly Journal entry'!A453))))</f>
        <v>207460</v>
      </c>
      <c r="B454" s="9">
        <f t="shared" ref="B454:B517" si="86">EOMONTH(A454,-1)+1</f>
        <v>207460</v>
      </c>
      <c r="C454" s="9">
        <f t="shared" si="81"/>
        <v>207490</v>
      </c>
      <c r="D454" s="3">
        <f t="shared" si="82"/>
        <v>31</v>
      </c>
      <c r="E454" s="4">
        <f>'New Lease Yearly'!K464</f>
        <v>0</v>
      </c>
      <c r="F454" s="3">
        <f t="shared" si="83"/>
        <v>0</v>
      </c>
      <c r="G454" s="11">
        <f t="shared" si="85"/>
        <v>0</v>
      </c>
      <c r="H454" s="11">
        <f t="shared" si="85"/>
        <v>0</v>
      </c>
      <c r="I454" s="11">
        <f t="shared" si="85"/>
        <v>0</v>
      </c>
      <c r="J454" s="11">
        <f t="shared" si="85"/>
        <v>0</v>
      </c>
      <c r="K454" s="11">
        <f t="shared" si="85"/>
        <v>0</v>
      </c>
      <c r="L454" s="11">
        <f t="shared" si="84"/>
        <v>0</v>
      </c>
      <c r="M454" s="11">
        <f t="shared" si="84"/>
        <v>0</v>
      </c>
      <c r="N454" s="11">
        <f t="shared" si="84"/>
        <v>0</v>
      </c>
      <c r="O454" s="11">
        <f t="shared" si="84"/>
        <v>0</v>
      </c>
      <c r="P454" s="11">
        <f t="shared" si="84"/>
        <v>0</v>
      </c>
      <c r="Q454" s="11">
        <f t="shared" si="84"/>
        <v>0</v>
      </c>
      <c r="R454" s="11">
        <f t="shared" ref="R454:R517" si="87">$E455/($A455-$A454+1)*IF((((EOMONTH(DATE(YEAR($A454),MONTH($A454)+R$4,DAY($A454)),0))))&lt;$A454,$A454-DATE(YEAR($A454),MONTH(EOMONTH($A454,-1)+R$4)+R$4,1)+1,$A454-1-EOMONTH($A454,-1)+1)</f>
        <v>0</v>
      </c>
    </row>
    <row r="455" spans="1:18" x14ac:dyDescent="0.25">
      <c r="A455" s="9">
        <f>IF('New Lease Yearly'!$H$4="Monthly",DATE(YEAR('Yearly Journal entry'!A454),MONTH('Yearly Journal entry'!A454)+1,DAY('Yearly Journal entry'!A454)),IF('New Lease Yearly'!$H$4="Quarterly",DATE(YEAR('Yearly Journal entry'!A454),MONTH('Yearly Journal entry'!A454)+3,DAY('Yearly Journal entry'!A454)),DATE(YEAR('Yearly Journal entry'!A454)+1,MONTH('Yearly Journal entry'!A454),DAY('Yearly Journal entry'!A454))))</f>
        <v>207826</v>
      </c>
      <c r="B455" s="9">
        <f t="shared" si="86"/>
        <v>207826</v>
      </c>
      <c r="C455" s="9">
        <f t="shared" ref="C455:C518" si="88">EOMONTH(A455,0)</f>
        <v>207856</v>
      </c>
      <c r="D455" s="3">
        <f t="shared" ref="D455:D518" si="89">C455-B455+1</f>
        <v>31</v>
      </c>
      <c r="E455" s="4">
        <f>'New Lease Yearly'!K465</f>
        <v>0</v>
      </c>
      <c r="F455" s="3">
        <f t="shared" si="83"/>
        <v>0</v>
      </c>
      <c r="G455" s="11">
        <f t="shared" si="85"/>
        <v>0</v>
      </c>
      <c r="H455" s="11">
        <f t="shared" si="85"/>
        <v>0</v>
      </c>
      <c r="I455" s="11">
        <f t="shared" si="85"/>
        <v>0</v>
      </c>
      <c r="J455" s="11">
        <f t="shared" si="85"/>
        <v>0</v>
      </c>
      <c r="K455" s="11">
        <f t="shared" si="85"/>
        <v>0</v>
      </c>
      <c r="L455" s="11">
        <f t="shared" si="84"/>
        <v>0</v>
      </c>
      <c r="M455" s="11">
        <f t="shared" si="84"/>
        <v>0</v>
      </c>
      <c r="N455" s="11">
        <f t="shared" si="84"/>
        <v>0</v>
      </c>
      <c r="O455" s="11">
        <f t="shared" ref="O455:Q518" si="90">$E456/($A456-$A455+1)*((((EOMONTH(DATE(YEAR($A455),MONTH($A455)+O$4,DAY($A455)),0)))-DATE(YEAR($A455),MONTH(EOMONTH($A455,-1)+O$4)+O$4,1))+1)</f>
        <v>0</v>
      </c>
      <c r="P455" s="11">
        <f t="shared" si="90"/>
        <v>0</v>
      </c>
      <c r="Q455" s="11">
        <f t="shared" si="90"/>
        <v>0</v>
      </c>
      <c r="R455" s="11">
        <f t="shared" si="87"/>
        <v>0</v>
      </c>
    </row>
    <row r="456" spans="1:18" x14ac:dyDescent="0.25">
      <c r="A456" s="9">
        <f>IF('New Lease Yearly'!$H$4="Monthly",DATE(YEAR('Yearly Journal entry'!A455),MONTH('Yearly Journal entry'!A455)+1,DAY('Yearly Journal entry'!A455)),IF('New Lease Yearly'!$H$4="Quarterly",DATE(YEAR('Yearly Journal entry'!A455),MONTH('Yearly Journal entry'!A455)+3,DAY('Yearly Journal entry'!A455)),DATE(YEAR('Yearly Journal entry'!A455)+1,MONTH('Yearly Journal entry'!A455),DAY('Yearly Journal entry'!A455))))</f>
        <v>208191</v>
      </c>
      <c r="B456" s="9">
        <f t="shared" si="86"/>
        <v>208191</v>
      </c>
      <c r="C456" s="9">
        <f t="shared" si="88"/>
        <v>208221</v>
      </c>
      <c r="D456" s="3">
        <f t="shared" si="89"/>
        <v>31</v>
      </c>
      <c r="E456" s="4">
        <f>'New Lease Yearly'!K466</f>
        <v>0</v>
      </c>
      <c r="F456" s="3">
        <f t="shared" ref="F456:F519" si="91">E457/(A457-A456+1)*(EOMONTH(A456,0)-A456+1)+R455</f>
        <v>0</v>
      </c>
      <c r="G456" s="11">
        <f t="shared" si="85"/>
        <v>0</v>
      </c>
      <c r="H456" s="11">
        <f t="shared" si="85"/>
        <v>0</v>
      </c>
      <c r="I456" s="11">
        <f t="shared" si="85"/>
        <v>0</v>
      </c>
      <c r="J456" s="11">
        <f t="shared" si="85"/>
        <v>0</v>
      </c>
      <c r="K456" s="11">
        <f t="shared" si="85"/>
        <v>0</v>
      </c>
      <c r="L456" s="11">
        <f t="shared" si="85"/>
        <v>0</v>
      </c>
      <c r="M456" s="11">
        <f t="shared" si="85"/>
        <v>0</v>
      </c>
      <c r="N456" s="11">
        <f t="shared" si="85"/>
        <v>0</v>
      </c>
      <c r="O456" s="11">
        <f t="shared" si="90"/>
        <v>0</v>
      </c>
      <c r="P456" s="11">
        <f t="shared" si="90"/>
        <v>0</v>
      </c>
      <c r="Q456" s="11">
        <f t="shared" si="90"/>
        <v>0</v>
      </c>
      <c r="R456" s="11">
        <f t="shared" si="87"/>
        <v>0</v>
      </c>
    </row>
    <row r="457" spans="1:18" x14ac:dyDescent="0.25">
      <c r="A457" s="9">
        <f>IF('New Lease Yearly'!$H$4="Monthly",DATE(YEAR('Yearly Journal entry'!A456),MONTH('Yearly Journal entry'!A456)+1,DAY('Yearly Journal entry'!A456)),IF('New Lease Yearly'!$H$4="Quarterly",DATE(YEAR('Yearly Journal entry'!A456),MONTH('Yearly Journal entry'!A456)+3,DAY('Yearly Journal entry'!A456)),DATE(YEAR('Yearly Journal entry'!A456)+1,MONTH('Yearly Journal entry'!A456),DAY('Yearly Journal entry'!A456))))</f>
        <v>208556</v>
      </c>
      <c r="B457" s="9">
        <f t="shared" si="86"/>
        <v>208556</v>
      </c>
      <c r="C457" s="9">
        <f t="shared" si="88"/>
        <v>208586</v>
      </c>
      <c r="D457" s="3">
        <f t="shared" si="89"/>
        <v>31</v>
      </c>
      <c r="E457" s="4">
        <f>'New Lease Yearly'!K467</f>
        <v>0</v>
      </c>
      <c r="F457" s="3">
        <f t="shared" si="91"/>
        <v>0</v>
      </c>
      <c r="G457" s="11">
        <f t="shared" si="85"/>
        <v>0</v>
      </c>
      <c r="H457" s="11">
        <f t="shared" si="85"/>
        <v>0</v>
      </c>
      <c r="I457" s="11">
        <f t="shared" si="85"/>
        <v>0</v>
      </c>
      <c r="J457" s="11">
        <f t="shared" si="85"/>
        <v>0</v>
      </c>
      <c r="K457" s="11">
        <f t="shared" si="85"/>
        <v>0</v>
      </c>
      <c r="L457" s="11">
        <f t="shared" si="85"/>
        <v>0</v>
      </c>
      <c r="M457" s="11">
        <f t="shared" si="85"/>
        <v>0</v>
      </c>
      <c r="N457" s="11">
        <f t="shared" si="85"/>
        <v>0</v>
      </c>
      <c r="O457" s="11">
        <f t="shared" si="90"/>
        <v>0</v>
      </c>
      <c r="P457" s="11">
        <f t="shared" si="90"/>
        <v>0</v>
      </c>
      <c r="Q457" s="11">
        <f t="shared" si="90"/>
        <v>0</v>
      </c>
      <c r="R457" s="11">
        <f t="shared" si="87"/>
        <v>0</v>
      </c>
    </row>
    <row r="458" spans="1:18" x14ac:dyDescent="0.25">
      <c r="A458" s="9">
        <f>IF('New Lease Yearly'!$H$4="Monthly",DATE(YEAR('Yearly Journal entry'!A457),MONTH('Yearly Journal entry'!A457)+1,DAY('Yearly Journal entry'!A457)),IF('New Lease Yearly'!$H$4="Quarterly",DATE(YEAR('Yearly Journal entry'!A457),MONTH('Yearly Journal entry'!A457)+3,DAY('Yearly Journal entry'!A457)),DATE(YEAR('Yearly Journal entry'!A457)+1,MONTH('Yearly Journal entry'!A457),DAY('Yearly Journal entry'!A457))))</f>
        <v>208921</v>
      </c>
      <c r="B458" s="9">
        <f t="shared" si="86"/>
        <v>208921</v>
      </c>
      <c r="C458" s="9">
        <f t="shared" si="88"/>
        <v>208951</v>
      </c>
      <c r="D458" s="3">
        <f t="shared" si="89"/>
        <v>31</v>
      </c>
      <c r="E458" s="4">
        <f>'New Lease Yearly'!K468</f>
        <v>0</v>
      </c>
      <c r="F458" s="3">
        <f t="shared" si="91"/>
        <v>0</v>
      </c>
      <c r="G458" s="11">
        <f t="shared" si="85"/>
        <v>0</v>
      </c>
      <c r="H458" s="11">
        <f t="shared" si="85"/>
        <v>0</v>
      </c>
      <c r="I458" s="11">
        <f t="shared" si="85"/>
        <v>0</v>
      </c>
      <c r="J458" s="11">
        <f t="shared" si="85"/>
        <v>0</v>
      </c>
      <c r="K458" s="11">
        <f t="shared" si="85"/>
        <v>0</v>
      </c>
      <c r="L458" s="11">
        <f t="shared" si="85"/>
        <v>0</v>
      </c>
      <c r="M458" s="11">
        <f t="shared" si="85"/>
        <v>0</v>
      </c>
      <c r="N458" s="11">
        <f t="shared" si="85"/>
        <v>0</v>
      </c>
      <c r="O458" s="11">
        <f t="shared" si="90"/>
        <v>0</v>
      </c>
      <c r="P458" s="11">
        <f t="shared" si="90"/>
        <v>0</v>
      </c>
      <c r="Q458" s="11">
        <f t="shared" si="90"/>
        <v>0</v>
      </c>
      <c r="R458" s="11">
        <f t="shared" si="87"/>
        <v>0</v>
      </c>
    </row>
    <row r="459" spans="1:18" x14ac:dyDescent="0.25">
      <c r="A459" s="9">
        <f>IF('New Lease Yearly'!$H$4="Monthly",DATE(YEAR('Yearly Journal entry'!A458),MONTH('Yearly Journal entry'!A458)+1,DAY('Yearly Journal entry'!A458)),IF('New Lease Yearly'!$H$4="Quarterly",DATE(YEAR('Yearly Journal entry'!A458),MONTH('Yearly Journal entry'!A458)+3,DAY('Yearly Journal entry'!A458)),DATE(YEAR('Yearly Journal entry'!A458)+1,MONTH('Yearly Journal entry'!A458),DAY('Yearly Journal entry'!A458))))</f>
        <v>209287</v>
      </c>
      <c r="B459" s="9">
        <f t="shared" si="86"/>
        <v>209287</v>
      </c>
      <c r="C459" s="9">
        <f t="shared" si="88"/>
        <v>209317</v>
      </c>
      <c r="D459" s="3">
        <f t="shared" si="89"/>
        <v>31</v>
      </c>
      <c r="E459" s="4">
        <f>'New Lease Yearly'!K469</f>
        <v>0</v>
      </c>
      <c r="F459" s="3">
        <f t="shared" si="91"/>
        <v>0</v>
      </c>
      <c r="G459" s="11">
        <f t="shared" si="85"/>
        <v>0</v>
      </c>
      <c r="H459" s="11">
        <f t="shared" si="85"/>
        <v>0</v>
      </c>
      <c r="I459" s="11">
        <f t="shared" si="85"/>
        <v>0</v>
      </c>
      <c r="J459" s="11">
        <f t="shared" si="85"/>
        <v>0</v>
      </c>
      <c r="K459" s="11">
        <f t="shared" si="85"/>
        <v>0</v>
      </c>
      <c r="L459" s="11">
        <f t="shared" si="85"/>
        <v>0</v>
      </c>
      <c r="M459" s="11">
        <f t="shared" si="85"/>
        <v>0</v>
      </c>
      <c r="N459" s="11">
        <f t="shared" si="85"/>
        <v>0</v>
      </c>
      <c r="O459" s="11">
        <f t="shared" si="90"/>
        <v>0</v>
      </c>
      <c r="P459" s="11">
        <f t="shared" si="90"/>
        <v>0</v>
      </c>
      <c r="Q459" s="11">
        <f t="shared" si="90"/>
        <v>0</v>
      </c>
      <c r="R459" s="11">
        <f t="shared" si="87"/>
        <v>0</v>
      </c>
    </row>
    <row r="460" spans="1:18" x14ac:dyDescent="0.25">
      <c r="A460" s="9">
        <f>IF('New Lease Yearly'!$H$4="Monthly",DATE(YEAR('Yearly Journal entry'!A459),MONTH('Yearly Journal entry'!A459)+1,DAY('Yearly Journal entry'!A459)),IF('New Lease Yearly'!$H$4="Quarterly",DATE(YEAR('Yearly Journal entry'!A459),MONTH('Yearly Journal entry'!A459)+3,DAY('Yearly Journal entry'!A459)),DATE(YEAR('Yearly Journal entry'!A459)+1,MONTH('Yearly Journal entry'!A459),DAY('Yearly Journal entry'!A459))))</f>
        <v>209652</v>
      </c>
      <c r="B460" s="9">
        <f t="shared" si="86"/>
        <v>209652</v>
      </c>
      <c r="C460" s="9">
        <f t="shared" si="88"/>
        <v>209682</v>
      </c>
      <c r="D460" s="3">
        <f t="shared" si="89"/>
        <v>31</v>
      </c>
      <c r="E460" s="4">
        <f>'New Lease Yearly'!K470</f>
        <v>0</v>
      </c>
      <c r="F460" s="3">
        <f t="shared" si="91"/>
        <v>0</v>
      </c>
      <c r="G460" s="11">
        <f t="shared" si="85"/>
        <v>0</v>
      </c>
      <c r="H460" s="11">
        <f t="shared" si="85"/>
        <v>0</v>
      </c>
      <c r="I460" s="11">
        <f t="shared" si="85"/>
        <v>0</v>
      </c>
      <c r="J460" s="11">
        <f t="shared" si="85"/>
        <v>0</v>
      </c>
      <c r="K460" s="11">
        <f t="shared" si="85"/>
        <v>0</v>
      </c>
      <c r="L460" s="11">
        <f t="shared" si="85"/>
        <v>0</v>
      </c>
      <c r="M460" s="11">
        <f t="shared" si="85"/>
        <v>0</v>
      </c>
      <c r="N460" s="11">
        <f t="shared" si="85"/>
        <v>0</v>
      </c>
      <c r="O460" s="11">
        <f t="shared" si="90"/>
        <v>0</v>
      </c>
      <c r="P460" s="11">
        <f t="shared" si="90"/>
        <v>0</v>
      </c>
      <c r="Q460" s="11">
        <f t="shared" si="90"/>
        <v>0</v>
      </c>
      <c r="R460" s="11">
        <f t="shared" si="87"/>
        <v>0</v>
      </c>
    </row>
    <row r="461" spans="1:18" x14ac:dyDescent="0.25">
      <c r="A461" s="9">
        <f>IF('New Lease Yearly'!$H$4="Monthly",DATE(YEAR('Yearly Journal entry'!A460),MONTH('Yearly Journal entry'!A460)+1,DAY('Yearly Journal entry'!A460)),IF('New Lease Yearly'!$H$4="Quarterly",DATE(YEAR('Yearly Journal entry'!A460),MONTH('Yearly Journal entry'!A460)+3,DAY('Yearly Journal entry'!A460)),DATE(YEAR('Yearly Journal entry'!A460)+1,MONTH('Yearly Journal entry'!A460),DAY('Yearly Journal entry'!A460))))</f>
        <v>210017</v>
      </c>
      <c r="B461" s="9">
        <f t="shared" si="86"/>
        <v>210017</v>
      </c>
      <c r="C461" s="9">
        <f t="shared" si="88"/>
        <v>210047</v>
      </c>
      <c r="D461" s="3">
        <f t="shared" si="89"/>
        <v>31</v>
      </c>
      <c r="E461" s="4">
        <f>'New Lease Yearly'!K471</f>
        <v>0</v>
      </c>
      <c r="F461" s="3">
        <f t="shared" si="91"/>
        <v>0</v>
      </c>
      <c r="G461" s="11">
        <f t="shared" si="85"/>
        <v>0</v>
      </c>
      <c r="H461" s="11">
        <f t="shared" si="85"/>
        <v>0</v>
      </c>
      <c r="I461" s="11">
        <f t="shared" si="85"/>
        <v>0</v>
      </c>
      <c r="J461" s="11">
        <f t="shared" si="85"/>
        <v>0</v>
      </c>
      <c r="K461" s="11">
        <f t="shared" si="85"/>
        <v>0</v>
      </c>
      <c r="L461" s="11">
        <f t="shared" si="85"/>
        <v>0</v>
      </c>
      <c r="M461" s="11">
        <f t="shared" si="85"/>
        <v>0</v>
      </c>
      <c r="N461" s="11">
        <f t="shared" si="85"/>
        <v>0</v>
      </c>
      <c r="O461" s="11">
        <f t="shared" si="90"/>
        <v>0</v>
      </c>
      <c r="P461" s="11">
        <f t="shared" si="90"/>
        <v>0</v>
      </c>
      <c r="Q461" s="11">
        <f t="shared" si="90"/>
        <v>0</v>
      </c>
      <c r="R461" s="11">
        <f t="shared" si="87"/>
        <v>0</v>
      </c>
    </row>
    <row r="462" spans="1:18" x14ac:dyDescent="0.25">
      <c r="A462" s="9">
        <f>IF('New Lease Yearly'!$H$4="Monthly",DATE(YEAR('Yearly Journal entry'!A461),MONTH('Yearly Journal entry'!A461)+1,DAY('Yearly Journal entry'!A461)),IF('New Lease Yearly'!$H$4="Quarterly",DATE(YEAR('Yearly Journal entry'!A461),MONTH('Yearly Journal entry'!A461)+3,DAY('Yearly Journal entry'!A461)),DATE(YEAR('Yearly Journal entry'!A461)+1,MONTH('Yearly Journal entry'!A461),DAY('Yearly Journal entry'!A461))))</f>
        <v>210382</v>
      </c>
      <c r="B462" s="9">
        <f t="shared" si="86"/>
        <v>210382</v>
      </c>
      <c r="C462" s="9">
        <f t="shared" si="88"/>
        <v>210412</v>
      </c>
      <c r="D462" s="3">
        <f t="shared" si="89"/>
        <v>31</v>
      </c>
      <c r="E462" s="4">
        <f>'New Lease Yearly'!K472</f>
        <v>0</v>
      </c>
      <c r="F462" s="3">
        <f t="shared" si="91"/>
        <v>0</v>
      </c>
      <c r="G462" s="11">
        <f t="shared" si="85"/>
        <v>0</v>
      </c>
      <c r="H462" s="11">
        <f t="shared" si="85"/>
        <v>0</v>
      </c>
      <c r="I462" s="11">
        <f t="shared" si="85"/>
        <v>0</v>
      </c>
      <c r="J462" s="11">
        <f t="shared" si="85"/>
        <v>0</v>
      </c>
      <c r="K462" s="11">
        <f t="shared" si="85"/>
        <v>0</v>
      </c>
      <c r="L462" s="11">
        <f t="shared" si="85"/>
        <v>0</v>
      </c>
      <c r="M462" s="11">
        <f t="shared" si="85"/>
        <v>0</v>
      </c>
      <c r="N462" s="11">
        <f t="shared" si="85"/>
        <v>0</v>
      </c>
      <c r="O462" s="11">
        <f t="shared" si="90"/>
        <v>0</v>
      </c>
      <c r="P462" s="11">
        <f t="shared" si="90"/>
        <v>0</v>
      </c>
      <c r="Q462" s="11">
        <f t="shared" si="90"/>
        <v>0</v>
      </c>
      <c r="R462" s="11">
        <f t="shared" si="87"/>
        <v>0</v>
      </c>
    </row>
    <row r="463" spans="1:18" x14ac:dyDescent="0.25">
      <c r="A463" s="9">
        <f>IF('New Lease Yearly'!$H$4="Monthly",DATE(YEAR('Yearly Journal entry'!A462),MONTH('Yearly Journal entry'!A462)+1,DAY('Yearly Journal entry'!A462)),IF('New Lease Yearly'!$H$4="Quarterly",DATE(YEAR('Yearly Journal entry'!A462),MONTH('Yearly Journal entry'!A462)+3,DAY('Yearly Journal entry'!A462)),DATE(YEAR('Yearly Journal entry'!A462)+1,MONTH('Yearly Journal entry'!A462),DAY('Yearly Journal entry'!A462))))</f>
        <v>210748</v>
      </c>
      <c r="B463" s="9">
        <f t="shared" si="86"/>
        <v>210748</v>
      </c>
      <c r="C463" s="9">
        <f t="shared" si="88"/>
        <v>210778</v>
      </c>
      <c r="D463" s="3">
        <f t="shared" si="89"/>
        <v>31</v>
      </c>
      <c r="E463" s="4">
        <f>'New Lease Yearly'!K473</f>
        <v>0</v>
      </c>
      <c r="F463" s="3">
        <f t="shared" si="91"/>
        <v>0</v>
      </c>
      <c r="G463" s="11">
        <f t="shared" si="85"/>
        <v>0</v>
      </c>
      <c r="H463" s="11">
        <f t="shared" si="85"/>
        <v>0</v>
      </c>
      <c r="I463" s="11">
        <f t="shared" si="85"/>
        <v>0</v>
      </c>
      <c r="J463" s="11">
        <f t="shared" si="85"/>
        <v>0</v>
      </c>
      <c r="K463" s="11">
        <f t="shared" si="85"/>
        <v>0</v>
      </c>
      <c r="L463" s="11">
        <f t="shared" si="85"/>
        <v>0</v>
      </c>
      <c r="M463" s="11">
        <f t="shared" si="85"/>
        <v>0</v>
      </c>
      <c r="N463" s="11">
        <f t="shared" si="85"/>
        <v>0</v>
      </c>
      <c r="O463" s="11">
        <f t="shared" si="90"/>
        <v>0</v>
      </c>
      <c r="P463" s="11">
        <f t="shared" si="90"/>
        <v>0</v>
      </c>
      <c r="Q463" s="11">
        <f t="shared" si="90"/>
        <v>0</v>
      </c>
      <c r="R463" s="11">
        <f t="shared" si="87"/>
        <v>0</v>
      </c>
    </row>
    <row r="464" spans="1:18" x14ac:dyDescent="0.25">
      <c r="A464" s="9">
        <f>IF('New Lease Yearly'!$H$4="Monthly",DATE(YEAR('Yearly Journal entry'!A463),MONTH('Yearly Journal entry'!A463)+1,DAY('Yearly Journal entry'!A463)),IF('New Lease Yearly'!$H$4="Quarterly",DATE(YEAR('Yearly Journal entry'!A463),MONTH('Yearly Journal entry'!A463)+3,DAY('Yearly Journal entry'!A463)),DATE(YEAR('Yearly Journal entry'!A463)+1,MONTH('Yearly Journal entry'!A463),DAY('Yearly Journal entry'!A463))))</f>
        <v>211113</v>
      </c>
      <c r="B464" s="9">
        <f t="shared" si="86"/>
        <v>211113</v>
      </c>
      <c r="C464" s="9">
        <f t="shared" si="88"/>
        <v>211143</v>
      </c>
      <c r="D464" s="3">
        <f t="shared" si="89"/>
        <v>31</v>
      </c>
      <c r="E464" s="4">
        <f>'New Lease Yearly'!K474</f>
        <v>0</v>
      </c>
      <c r="F464" s="3">
        <f t="shared" si="91"/>
        <v>0</v>
      </c>
      <c r="G464" s="11">
        <f t="shared" si="85"/>
        <v>0</v>
      </c>
      <c r="H464" s="11">
        <f t="shared" si="85"/>
        <v>0</v>
      </c>
      <c r="I464" s="11">
        <f t="shared" si="85"/>
        <v>0</v>
      </c>
      <c r="J464" s="11">
        <f t="shared" si="85"/>
        <v>0</v>
      </c>
      <c r="K464" s="11">
        <f t="shared" si="85"/>
        <v>0</v>
      </c>
      <c r="L464" s="11">
        <f t="shared" si="85"/>
        <v>0</v>
      </c>
      <c r="M464" s="11">
        <f t="shared" si="85"/>
        <v>0</v>
      </c>
      <c r="N464" s="11">
        <f t="shared" si="85"/>
        <v>0</v>
      </c>
      <c r="O464" s="11">
        <f t="shared" si="90"/>
        <v>0</v>
      </c>
      <c r="P464" s="11">
        <f t="shared" si="90"/>
        <v>0</v>
      </c>
      <c r="Q464" s="11">
        <f t="shared" si="90"/>
        <v>0</v>
      </c>
      <c r="R464" s="11">
        <f t="shared" si="87"/>
        <v>0</v>
      </c>
    </row>
    <row r="465" spans="1:18" x14ac:dyDescent="0.25">
      <c r="A465" s="9">
        <f>IF('New Lease Yearly'!$H$4="Monthly",DATE(YEAR('Yearly Journal entry'!A464),MONTH('Yearly Journal entry'!A464)+1,DAY('Yearly Journal entry'!A464)),IF('New Lease Yearly'!$H$4="Quarterly",DATE(YEAR('Yearly Journal entry'!A464),MONTH('Yearly Journal entry'!A464)+3,DAY('Yearly Journal entry'!A464)),DATE(YEAR('Yearly Journal entry'!A464)+1,MONTH('Yearly Journal entry'!A464),DAY('Yearly Journal entry'!A464))))</f>
        <v>211478</v>
      </c>
      <c r="B465" s="9">
        <f t="shared" si="86"/>
        <v>211478</v>
      </c>
      <c r="C465" s="9">
        <f t="shared" si="88"/>
        <v>211508</v>
      </c>
      <c r="D465" s="3">
        <f t="shared" si="89"/>
        <v>31</v>
      </c>
      <c r="E465" s="4">
        <f>'New Lease Yearly'!K475</f>
        <v>0</v>
      </c>
      <c r="F465" s="3">
        <f t="shared" si="91"/>
        <v>0</v>
      </c>
      <c r="G465" s="11">
        <f t="shared" si="85"/>
        <v>0</v>
      </c>
      <c r="H465" s="11">
        <f t="shared" si="85"/>
        <v>0</v>
      </c>
      <c r="I465" s="11">
        <f t="shared" si="85"/>
        <v>0</v>
      </c>
      <c r="J465" s="11">
        <f t="shared" si="85"/>
        <v>0</v>
      </c>
      <c r="K465" s="11">
        <f t="shared" si="85"/>
        <v>0</v>
      </c>
      <c r="L465" s="11">
        <f t="shared" si="85"/>
        <v>0</v>
      </c>
      <c r="M465" s="11">
        <f t="shared" si="85"/>
        <v>0</v>
      </c>
      <c r="N465" s="11">
        <f t="shared" si="85"/>
        <v>0</v>
      </c>
      <c r="O465" s="11">
        <f t="shared" si="90"/>
        <v>0</v>
      </c>
      <c r="P465" s="11">
        <f t="shared" si="90"/>
        <v>0</v>
      </c>
      <c r="Q465" s="11">
        <f t="shared" si="90"/>
        <v>0</v>
      </c>
      <c r="R465" s="11">
        <f t="shared" si="87"/>
        <v>0</v>
      </c>
    </row>
    <row r="466" spans="1:18" x14ac:dyDescent="0.25">
      <c r="A466" s="9">
        <f>IF('New Lease Yearly'!$H$4="Monthly",DATE(YEAR('Yearly Journal entry'!A465),MONTH('Yearly Journal entry'!A465)+1,DAY('Yearly Journal entry'!A465)),IF('New Lease Yearly'!$H$4="Quarterly",DATE(YEAR('Yearly Journal entry'!A465),MONTH('Yearly Journal entry'!A465)+3,DAY('Yearly Journal entry'!A465)),DATE(YEAR('Yearly Journal entry'!A465)+1,MONTH('Yearly Journal entry'!A465),DAY('Yearly Journal entry'!A465))))</f>
        <v>211843</v>
      </c>
      <c r="B466" s="9">
        <f t="shared" si="86"/>
        <v>211843</v>
      </c>
      <c r="C466" s="9">
        <f t="shared" si="88"/>
        <v>211873</v>
      </c>
      <c r="D466" s="3">
        <f t="shared" si="89"/>
        <v>31</v>
      </c>
      <c r="E466" s="4">
        <f>'New Lease Yearly'!K476</f>
        <v>0</v>
      </c>
      <c r="F466" s="3">
        <f t="shared" si="91"/>
        <v>0</v>
      </c>
      <c r="G466" s="11">
        <f t="shared" si="85"/>
        <v>0</v>
      </c>
      <c r="H466" s="11">
        <f t="shared" si="85"/>
        <v>0</v>
      </c>
      <c r="I466" s="11">
        <f t="shared" si="85"/>
        <v>0</v>
      </c>
      <c r="J466" s="11">
        <f t="shared" si="85"/>
        <v>0</v>
      </c>
      <c r="K466" s="11">
        <f t="shared" si="85"/>
        <v>0</v>
      </c>
      <c r="L466" s="11">
        <f t="shared" si="85"/>
        <v>0</v>
      </c>
      <c r="M466" s="11">
        <f t="shared" si="85"/>
        <v>0</v>
      </c>
      <c r="N466" s="11">
        <f t="shared" si="85"/>
        <v>0</v>
      </c>
      <c r="O466" s="11">
        <f t="shared" si="90"/>
        <v>0</v>
      </c>
      <c r="P466" s="11">
        <f t="shared" si="90"/>
        <v>0</v>
      </c>
      <c r="Q466" s="11">
        <f t="shared" si="90"/>
        <v>0</v>
      </c>
      <c r="R466" s="11">
        <f t="shared" si="87"/>
        <v>0</v>
      </c>
    </row>
    <row r="467" spans="1:18" x14ac:dyDescent="0.25">
      <c r="A467" s="9">
        <f>IF('New Lease Yearly'!$H$4="Monthly",DATE(YEAR('Yearly Journal entry'!A466),MONTH('Yearly Journal entry'!A466)+1,DAY('Yearly Journal entry'!A466)),IF('New Lease Yearly'!$H$4="Quarterly",DATE(YEAR('Yearly Journal entry'!A466),MONTH('Yearly Journal entry'!A466)+3,DAY('Yearly Journal entry'!A466)),DATE(YEAR('Yearly Journal entry'!A466)+1,MONTH('Yearly Journal entry'!A466),DAY('Yearly Journal entry'!A466))))</f>
        <v>212209</v>
      </c>
      <c r="B467" s="9">
        <f t="shared" si="86"/>
        <v>212209</v>
      </c>
      <c r="C467" s="9">
        <f t="shared" si="88"/>
        <v>212239</v>
      </c>
      <c r="D467" s="3">
        <f t="shared" si="89"/>
        <v>31</v>
      </c>
      <c r="E467" s="4">
        <f>'New Lease Yearly'!K477</f>
        <v>0</v>
      </c>
      <c r="F467" s="3">
        <f t="shared" si="91"/>
        <v>0</v>
      </c>
      <c r="G467" s="11">
        <f t="shared" si="85"/>
        <v>0</v>
      </c>
      <c r="H467" s="11">
        <f t="shared" si="85"/>
        <v>0</v>
      </c>
      <c r="I467" s="11">
        <f t="shared" si="85"/>
        <v>0</v>
      </c>
      <c r="J467" s="11">
        <f t="shared" si="85"/>
        <v>0</v>
      </c>
      <c r="K467" s="11">
        <f t="shared" si="85"/>
        <v>0</v>
      </c>
      <c r="L467" s="11">
        <f t="shared" si="85"/>
        <v>0</v>
      </c>
      <c r="M467" s="11">
        <f t="shared" si="85"/>
        <v>0</v>
      </c>
      <c r="N467" s="11">
        <f t="shared" si="85"/>
        <v>0</v>
      </c>
      <c r="O467" s="11">
        <f t="shared" si="90"/>
        <v>0</v>
      </c>
      <c r="P467" s="11">
        <f t="shared" si="90"/>
        <v>0</v>
      </c>
      <c r="Q467" s="11">
        <f t="shared" si="90"/>
        <v>0</v>
      </c>
      <c r="R467" s="11">
        <f t="shared" si="87"/>
        <v>0</v>
      </c>
    </row>
    <row r="468" spans="1:18" x14ac:dyDescent="0.25">
      <c r="A468" s="9">
        <f>IF('New Lease Yearly'!$H$4="Monthly",DATE(YEAR('Yearly Journal entry'!A467),MONTH('Yearly Journal entry'!A467)+1,DAY('Yearly Journal entry'!A467)),IF('New Lease Yearly'!$H$4="Quarterly",DATE(YEAR('Yearly Journal entry'!A467),MONTH('Yearly Journal entry'!A467)+3,DAY('Yearly Journal entry'!A467)),DATE(YEAR('Yearly Journal entry'!A467)+1,MONTH('Yearly Journal entry'!A467),DAY('Yearly Journal entry'!A467))))</f>
        <v>212574</v>
      </c>
      <c r="B468" s="9">
        <f t="shared" si="86"/>
        <v>212574</v>
      </c>
      <c r="C468" s="9">
        <f t="shared" si="88"/>
        <v>212604</v>
      </c>
      <c r="D468" s="3">
        <f t="shared" si="89"/>
        <v>31</v>
      </c>
      <c r="E468" s="4">
        <f>'New Lease Yearly'!K478</f>
        <v>0</v>
      </c>
      <c r="F468" s="3">
        <f t="shared" si="91"/>
        <v>0</v>
      </c>
      <c r="G468" s="11">
        <f t="shared" si="85"/>
        <v>0</v>
      </c>
      <c r="H468" s="11">
        <f t="shared" si="85"/>
        <v>0</v>
      </c>
      <c r="I468" s="11">
        <f t="shared" si="85"/>
        <v>0</v>
      </c>
      <c r="J468" s="11">
        <f t="shared" si="85"/>
        <v>0</v>
      </c>
      <c r="K468" s="11">
        <f t="shared" si="85"/>
        <v>0</v>
      </c>
      <c r="L468" s="11">
        <f t="shared" si="85"/>
        <v>0</v>
      </c>
      <c r="M468" s="11">
        <f t="shared" si="85"/>
        <v>0</v>
      </c>
      <c r="N468" s="11">
        <f t="shared" si="85"/>
        <v>0</v>
      </c>
      <c r="O468" s="11">
        <f t="shared" si="90"/>
        <v>0</v>
      </c>
      <c r="P468" s="11">
        <f t="shared" si="90"/>
        <v>0</v>
      </c>
      <c r="Q468" s="11">
        <f t="shared" si="90"/>
        <v>0</v>
      </c>
      <c r="R468" s="11">
        <f t="shared" si="87"/>
        <v>0</v>
      </c>
    </row>
    <row r="469" spans="1:18" x14ac:dyDescent="0.25">
      <c r="A469" s="9">
        <f>IF('New Lease Yearly'!$H$4="Monthly",DATE(YEAR('Yearly Journal entry'!A468),MONTH('Yearly Journal entry'!A468)+1,DAY('Yearly Journal entry'!A468)),IF('New Lease Yearly'!$H$4="Quarterly",DATE(YEAR('Yearly Journal entry'!A468),MONTH('Yearly Journal entry'!A468)+3,DAY('Yearly Journal entry'!A468)),DATE(YEAR('Yearly Journal entry'!A468)+1,MONTH('Yearly Journal entry'!A468),DAY('Yearly Journal entry'!A468))))</f>
        <v>212939</v>
      </c>
      <c r="B469" s="9">
        <f t="shared" si="86"/>
        <v>212939</v>
      </c>
      <c r="C469" s="9">
        <f t="shared" si="88"/>
        <v>212969</v>
      </c>
      <c r="D469" s="3">
        <f t="shared" si="89"/>
        <v>31</v>
      </c>
      <c r="E469" s="4">
        <f>'New Lease Yearly'!K479</f>
        <v>0</v>
      </c>
      <c r="F469" s="3">
        <f t="shared" si="91"/>
        <v>0</v>
      </c>
      <c r="G469" s="11">
        <f t="shared" si="85"/>
        <v>0</v>
      </c>
      <c r="H469" s="11">
        <f t="shared" si="85"/>
        <v>0</v>
      </c>
      <c r="I469" s="11">
        <f t="shared" si="85"/>
        <v>0</v>
      </c>
      <c r="J469" s="11">
        <f t="shared" si="85"/>
        <v>0</v>
      </c>
      <c r="K469" s="11">
        <f t="shared" si="85"/>
        <v>0</v>
      </c>
      <c r="L469" s="11">
        <f t="shared" si="85"/>
        <v>0</v>
      </c>
      <c r="M469" s="11">
        <f t="shared" si="85"/>
        <v>0</v>
      </c>
      <c r="N469" s="11">
        <f t="shared" si="85"/>
        <v>0</v>
      </c>
      <c r="O469" s="11">
        <f t="shared" si="90"/>
        <v>0</v>
      </c>
      <c r="P469" s="11">
        <f t="shared" si="90"/>
        <v>0</v>
      </c>
      <c r="Q469" s="11">
        <f t="shared" si="90"/>
        <v>0</v>
      </c>
      <c r="R469" s="11">
        <f t="shared" si="87"/>
        <v>0</v>
      </c>
    </row>
    <row r="470" spans="1:18" x14ac:dyDescent="0.25">
      <c r="A470" s="9">
        <f>IF('New Lease Yearly'!$H$4="Monthly",DATE(YEAR('Yearly Journal entry'!A469),MONTH('Yearly Journal entry'!A469)+1,DAY('Yearly Journal entry'!A469)),IF('New Lease Yearly'!$H$4="Quarterly",DATE(YEAR('Yearly Journal entry'!A469),MONTH('Yearly Journal entry'!A469)+3,DAY('Yearly Journal entry'!A469)),DATE(YEAR('Yearly Journal entry'!A469)+1,MONTH('Yearly Journal entry'!A469),DAY('Yearly Journal entry'!A469))))</f>
        <v>213304</v>
      </c>
      <c r="B470" s="9">
        <f t="shared" si="86"/>
        <v>213304</v>
      </c>
      <c r="C470" s="9">
        <f t="shared" si="88"/>
        <v>213334</v>
      </c>
      <c r="D470" s="3">
        <f t="shared" si="89"/>
        <v>31</v>
      </c>
      <c r="E470" s="4">
        <f>'New Lease Yearly'!K480</f>
        <v>0</v>
      </c>
      <c r="F470" s="3">
        <f t="shared" si="91"/>
        <v>0</v>
      </c>
      <c r="G470" s="11">
        <f t="shared" si="85"/>
        <v>0</v>
      </c>
      <c r="H470" s="11">
        <f t="shared" si="85"/>
        <v>0</v>
      </c>
      <c r="I470" s="11">
        <f t="shared" si="85"/>
        <v>0</v>
      </c>
      <c r="J470" s="11">
        <f t="shared" si="85"/>
        <v>0</v>
      </c>
      <c r="K470" s="11">
        <f t="shared" si="85"/>
        <v>0</v>
      </c>
      <c r="L470" s="11">
        <f t="shared" si="85"/>
        <v>0</v>
      </c>
      <c r="M470" s="11">
        <f t="shared" si="85"/>
        <v>0</v>
      </c>
      <c r="N470" s="11">
        <f t="shared" si="85"/>
        <v>0</v>
      </c>
      <c r="O470" s="11">
        <f t="shared" si="90"/>
        <v>0</v>
      </c>
      <c r="P470" s="11">
        <f t="shared" si="90"/>
        <v>0</v>
      </c>
      <c r="Q470" s="11">
        <f t="shared" si="90"/>
        <v>0</v>
      </c>
      <c r="R470" s="11">
        <f t="shared" si="87"/>
        <v>0</v>
      </c>
    </row>
    <row r="471" spans="1:18" x14ac:dyDescent="0.25">
      <c r="A471" s="9">
        <f>IF('New Lease Yearly'!$H$4="Monthly",DATE(YEAR('Yearly Journal entry'!A470),MONTH('Yearly Journal entry'!A470)+1,DAY('Yearly Journal entry'!A470)),IF('New Lease Yearly'!$H$4="Quarterly",DATE(YEAR('Yearly Journal entry'!A470),MONTH('Yearly Journal entry'!A470)+3,DAY('Yearly Journal entry'!A470)),DATE(YEAR('Yearly Journal entry'!A470)+1,MONTH('Yearly Journal entry'!A470),DAY('Yearly Journal entry'!A470))))</f>
        <v>213670</v>
      </c>
      <c r="B471" s="9">
        <f t="shared" si="86"/>
        <v>213670</v>
      </c>
      <c r="C471" s="9">
        <f t="shared" si="88"/>
        <v>213700</v>
      </c>
      <c r="D471" s="3">
        <f t="shared" si="89"/>
        <v>31</v>
      </c>
      <c r="E471" s="4">
        <f>'New Lease Yearly'!K481</f>
        <v>0</v>
      </c>
      <c r="F471" s="3">
        <f t="shared" si="91"/>
        <v>0</v>
      </c>
      <c r="G471" s="11">
        <f t="shared" si="85"/>
        <v>0</v>
      </c>
      <c r="H471" s="11">
        <f t="shared" si="85"/>
        <v>0</v>
      </c>
      <c r="I471" s="11">
        <f t="shared" si="85"/>
        <v>0</v>
      </c>
      <c r="J471" s="11">
        <f t="shared" si="85"/>
        <v>0</v>
      </c>
      <c r="K471" s="11">
        <f t="shared" si="85"/>
        <v>0</v>
      </c>
      <c r="L471" s="11">
        <f t="shared" si="85"/>
        <v>0</v>
      </c>
      <c r="M471" s="11">
        <f t="shared" si="85"/>
        <v>0</v>
      </c>
      <c r="N471" s="11">
        <f t="shared" si="85"/>
        <v>0</v>
      </c>
      <c r="O471" s="11">
        <f t="shared" si="90"/>
        <v>0</v>
      </c>
      <c r="P471" s="11">
        <f t="shared" si="90"/>
        <v>0</v>
      </c>
      <c r="Q471" s="11">
        <f t="shared" si="90"/>
        <v>0</v>
      </c>
      <c r="R471" s="11">
        <f t="shared" si="87"/>
        <v>0</v>
      </c>
    </row>
    <row r="472" spans="1:18" x14ac:dyDescent="0.25">
      <c r="A472" s="9">
        <f>IF('New Lease Yearly'!$H$4="Monthly",DATE(YEAR('Yearly Journal entry'!A471),MONTH('Yearly Journal entry'!A471)+1,DAY('Yearly Journal entry'!A471)),IF('New Lease Yearly'!$H$4="Quarterly",DATE(YEAR('Yearly Journal entry'!A471),MONTH('Yearly Journal entry'!A471)+3,DAY('Yearly Journal entry'!A471)),DATE(YEAR('Yearly Journal entry'!A471)+1,MONTH('Yearly Journal entry'!A471),DAY('Yearly Journal entry'!A471))))</f>
        <v>214035</v>
      </c>
      <c r="B472" s="9">
        <f t="shared" si="86"/>
        <v>214035</v>
      </c>
      <c r="C472" s="9">
        <f t="shared" si="88"/>
        <v>214065</v>
      </c>
      <c r="D472" s="3">
        <f t="shared" si="89"/>
        <v>31</v>
      </c>
      <c r="E472" s="4">
        <f>'New Lease Yearly'!K482</f>
        <v>0</v>
      </c>
      <c r="F472" s="3">
        <f t="shared" si="91"/>
        <v>0</v>
      </c>
      <c r="G472" s="11">
        <f t="shared" si="85"/>
        <v>0</v>
      </c>
      <c r="H472" s="11">
        <f t="shared" si="85"/>
        <v>0</v>
      </c>
      <c r="I472" s="11">
        <f t="shared" si="85"/>
        <v>0</v>
      </c>
      <c r="J472" s="11">
        <f t="shared" si="85"/>
        <v>0</v>
      </c>
      <c r="K472" s="11">
        <f t="shared" si="85"/>
        <v>0</v>
      </c>
      <c r="L472" s="11">
        <f t="shared" si="85"/>
        <v>0</v>
      </c>
      <c r="M472" s="11">
        <f t="shared" si="85"/>
        <v>0</v>
      </c>
      <c r="N472" s="11">
        <f t="shared" si="85"/>
        <v>0</v>
      </c>
      <c r="O472" s="11">
        <f t="shared" si="90"/>
        <v>0</v>
      </c>
      <c r="P472" s="11">
        <f t="shared" si="90"/>
        <v>0</v>
      </c>
      <c r="Q472" s="11">
        <f t="shared" si="90"/>
        <v>0</v>
      </c>
      <c r="R472" s="11">
        <f t="shared" si="87"/>
        <v>0</v>
      </c>
    </row>
    <row r="473" spans="1:18" x14ac:dyDescent="0.25">
      <c r="A473" s="9">
        <f>IF('New Lease Yearly'!$H$4="Monthly",DATE(YEAR('Yearly Journal entry'!A472),MONTH('Yearly Journal entry'!A472)+1,DAY('Yearly Journal entry'!A472)),IF('New Lease Yearly'!$H$4="Quarterly",DATE(YEAR('Yearly Journal entry'!A472),MONTH('Yearly Journal entry'!A472)+3,DAY('Yearly Journal entry'!A472)),DATE(YEAR('Yearly Journal entry'!A472)+1,MONTH('Yearly Journal entry'!A472),DAY('Yearly Journal entry'!A472))))</f>
        <v>214400</v>
      </c>
      <c r="B473" s="9">
        <f t="shared" si="86"/>
        <v>214400</v>
      </c>
      <c r="C473" s="9">
        <f t="shared" si="88"/>
        <v>214430</v>
      </c>
      <c r="D473" s="3">
        <f t="shared" si="89"/>
        <v>31</v>
      </c>
      <c r="E473" s="4">
        <f>'New Lease Yearly'!K483</f>
        <v>0</v>
      </c>
      <c r="F473" s="3">
        <f t="shared" si="91"/>
        <v>0</v>
      </c>
      <c r="G473" s="11">
        <f t="shared" si="85"/>
        <v>0</v>
      </c>
      <c r="H473" s="11">
        <f t="shared" si="85"/>
        <v>0</v>
      </c>
      <c r="I473" s="11">
        <f t="shared" si="85"/>
        <v>0</v>
      </c>
      <c r="J473" s="11">
        <f t="shared" si="85"/>
        <v>0</v>
      </c>
      <c r="K473" s="11">
        <f t="shared" si="85"/>
        <v>0</v>
      </c>
      <c r="L473" s="11">
        <f t="shared" si="85"/>
        <v>0</v>
      </c>
      <c r="M473" s="11">
        <f t="shared" si="85"/>
        <v>0</v>
      </c>
      <c r="N473" s="11">
        <f t="shared" si="85"/>
        <v>0</v>
      </c>
      <c r="O473" s="11">
        <f t="shared" si="90"/>
        <v>0</v>
      </c>
      <c r="P473" s="11">
        <f t="shared" si="90"/>
        <v>0</v>
      </c>
      <c r="Q473" s="11">
        <f t="shared" si="90"/>
        <v>0</v>
      </c>
      <c r="R473" s="11">
        <f t="shared" si="87"/>
        <v>0</v>
      </c>
    </row>
    <row r="474" spans="1:18" x14ac:dyDescent="0.25">
      <c r="A474" s="9">
        <f>IF('New Lease Yearly'!$H$4="Monthly",DATE(YEAR('Yearly Journal entry'!A473),MONTH('Yearly Journal entry'!A473)+1,DAY('Yearly Journal entry'!A473)),IF('New Lease Yearly'!$H$4="Quarterly",DATE(YEAR('Yearly Journal entry'!A473),MONTH('Yearly Journal entry'!A473)+3,DAY('Yearly Journal entry'!A473)),DATE(YEAR('Yearly Journal entry'!A473)+1,MONTH('Yearly Journal entry'!A473),DAY('Yearly Journal entry'!A473))))</f>
        <v>214765</v>
      </c>
      <c r="B474" s="9">
        <f t="shared" si="86"/>
        <v>214765</v>
      </c>
      <c r="C474" s="9">
        <f t="shared" si="88"/>
        <v>214795</v>
      </c>
      <c r="D474" s="3">
        <f t="shared" si="89"/>
        <v>31</v>
      </c>
      <c r="E474" s="4">
        <f>'New Lease Yearly'!K484</f>
        <v>0</v>
      </c>
      <c r="F474" s="3">
        <f t="shared" si="91"/>
        <v>0</v>
      </c>
      <c r="G474" s="11">
        <f t="shared" si="85"/>
        <v>0</v>
      </c>
      <c r="H474" s="11">
        <f t="shared" si="85"/>
        <v>0</v>
      </c>
      <c r="I474" s="11">
        <f t="shared" si="85"/>
        <v>0</v>
      </c>
      <c r="J474" s="11">
        <f t="shared" si="85"/>
        <v>0</v>
      </c>
      <c r="K474" s="11">
        <f t="shared" si="85"/>
        <v>0</v>
      </c>
      <c r="L474" s="11">
        <f t="shared" si="85"/>
        <v>0</v>
      </c>
      <c r="M474" s="11">
        <f t="shared" si="85"/>
        <v>0</v>
      </c>
      <c r="N474" s="11">
        <f t="shared" si="85"/>
        <v>0</v>
      </c>
      <c r="O474" s="11">
        <f t="shared" si="90"/>
        <v>0</v>
      </c>
      <c r="P474" s="11">
        <f t="shared" si="90"/>
        <v>0</v>
      </c>
      <c r="Q474" s="11">
        <f t="shared" si="90"/>
        <v>0</v>
      </c>
      <c r="R474" s="11">
        <f t="shared" si="87"/>
        <v>0</v>
      </c>
    </row>
    <row r="475" spans="1:18" x14ac:dyDescent="0.25">
      <c r="A475" s="9">
        <f>IF('New Lease Yearly'!$H$4="Monthly",DATE(YEAR('Yearly Journal entry'!A474),MONTH('Yearly Journal entry'!A474)+1,DAY('Yearly Journal entry'!A474)),IF('New Lease Yearly'!$H$4="Quarterly",DATE(YEAR('Yearly Journal entry'!A474),MONTH('Yearly Journal entry'!A474)+3,DAY('Yearly Journal entry'!A474)),DATE(YEAR('Yearly Journal entry'!A474)+1,MONTH('Yearly Journal entry'!A474),DAY('Yearly Journal entry'!A474))))</f>
        <v>215131</v>
      </c>
      <c r="B475" s="9">
        <f t="shared" si="86"/>
        <v>215131</v>
      </c>
      <c r="C475" s="9">
        <f t="shared" si="88"/>
        <v>215161</v>
      </c>
      <c r="D475" s="3">
        <f t="shared" si="89"/>
        <v>31</v>
      </c>
      <c r="E475" s="4">
        <f>'New Lease Yearly'!K485</f>
        <v>0</v>
      </c>
      <c r="F475" s="3">
        <f t="shared" si="91"/>
        <v>0</v>
      </c>
      <c r="G475" s="11">
        <f t="shared" si="85"/>
        <v>0</v>
      </c>
      <c r="H475" s="11">
        <f t="shared" si="85"/>
        <v>0</v>
      </c>
      <c r="I475" s="11">
        <f t="shared" si="85"/>
        <v>0</v>
      </c>
      <c r="J475" s="11">
        <f t="shared" si="85"/>
        <v>0</v>
      </c>
      <c r="K475" s="11">
        <f t="shared" si="85"/>
        <v>0</v>
      </c>
      <c r="L475" s="11">
        <f t="shared" si="85"/>
        <v>0</v>
      </c>
      <c r="M475" s="11">
        <f t="shared" si="85"/>
        <v>0</v>
      </c>
      <c r="N475" s="11">
        <f t="shared" si="85"/>
        <v>0</v>
      </c>
      <c r="O475" s="11">
        <f t="shared" si="90"/>
        <v>0</v>
      </c>
      <c r="P475" s="11">
        <f t="shared" si="90"/>
        <v>0</v>
      </c>
      <c r="Q475" s="11">
        <f t="shared" si="90"/>
        <v>0</v>
      </c>
      <c r="R475" s="11">
        <f t="shared" si="87"/>
        <v>0</v>
      </c>
    </row>
    <row r="476" spans="1:18" x14ac:dyDescent="0.25">
      <c r="A476" s="9">
        <f>IF('New Lease Yearly'!$H$4="Monthly",DATE(YEAR('Yearly Journal entry'!A475),MONTH('Yearly Journal entry'!A475)+1,DAY('Yearly Journal entry'!A475)),IF('New Lease Yearly'!$H$4="Quarterly",DATE(YEAR('Yearly Journal entry'!A475),MONTH('Yearly Journal entry'!A475)+3,DAY('Yearly Journal entry'!A475)),DATE(YEAR('Yearly Journal entry'!A475)+1,MONTH('Yearly Journal entry'!A475),DAY('Yearly Journal entry'!A475))))</f>
        <v>215496</v>
      </c>
      <c r="B476" s="9">
        <f t="shared" si="86"/>
        <v>215496</v>
      </c>
      <c r="C476" s="9">
        <f t="shared" si="88"/>
        <v>215526</v>
      </c>
      <c r="D476" s="3">
        <f t="shared" si="89"/>
        <v>31</v>
      </c>
      <c r="E476" s="4">
        <f>'New Lease Yearly'!K486</f>
        <v>0</v>
      </c>
      <c r="F476" s="3">
        <f t="shared" si="91"/>
        <v>0</v>
      </c>
      <c r="G476" s="11">
        <f t="shared" si="85"/>
        <v>0</v>
      </c>
      <c r="H476" s="11">
        <f t="shared" si="85"/>
        <v>0</v>
      </c>
      <c r="I476" s="11">
        <f t="shared" si="85"/>
        <v>0</v>
      </c>
      <c r="J476" s="11">
        <f t="shared" si="85"/>
        <v>0</v>
      </c>
      <c r="K476" s="11">
        <f t="shared" si="85"/>
        <v>0</v>
      </c>
      <c r="L476" s="11">
        <f t="shared" si="85"/>
        <v>0</v>
      </c>
      <c r="M476" s="11">
        <f t="shared" si="85"/>
        <v>0</v>
      </c>
      <c r="N476" s="11">
        <f t="shared" si="85"/>
        <v>0</v>
      </c>
      <c r="O476" s="11">
        <f t="shared" si="90"/>
        <v>0</v>
      </c>
      <c r="P476" s="11">
        <f t="shared" si="90"/>
        <v>0</v>
      </c>
      <c r="Q476" s="11">
        <f t="shared" si="90"/>
        <v>0</v>
      </c>
      <c r="R476" s="11">
        <f t="shared" si="87"/>
        <v>0</v>
      </c>
    </row>
    <row r="477" spans="1:18" x14ac:dyDescent="0.25">
      <c r="A477" s="9">
        <f>IF('New Lease Yearly'!$H$4="Monthly",DATE(YEAR('Yearly Journal entry'!A476),MONTH('Yearly Journal entry'!A476)+1,DAY('Yearly Journal entry'!A476)),IF('New Lease Yearly'!$H$4="Quarterly",DATE(YEAR('Yearly Journal entry'!A476),MONTH('Yearly Journal entry'!A476)+3,DAY('Yearly Journal entry'!A476)),DATE(YEAR('Yearly Journal entry'!A476)+1,MONTH('Yearly Journal entry'!A476),DAY('Yearly Journal entry'!A476))))</f>
        <v>215861</v>
      </c>
      <c r="B477" s="9">
        <f t="shared" si="86"/>
        <v>215861</v>
      </c>
      <c r="C477" s="9">
        <f t="shared" si="88"/>
        <v>215891</v>
      </c>
      <c r="D477" s="3">
        <f t="shared" si="89"/>
        <v>31</v>
      </c>
      <c r="E477" s="4">
        <f>'New Lease Yearly'!K487</f>
        <v>0</v>
      </c>
      <c r="F477" s="3">
        <f t="shared" si="91"/>
        <v>0</v>
      </c>
      <c r="G477" s="11">
        <f t="shared" si="85"/>
        <v>0</v>
      </c>
      <c r="H477" s="11">
        <f t="shared" si="85"/>
        <v>0</v>
      </c>
      <c r="I477" s="11">
        <f t="shared" si="85"/>
        <v>0</v>
      </c>
      <c r="J477" s="11">
        <f t="shared" si="85"/>
        <v>0</v>
      </c>
      <c r="K477" s="11">
        <f t="shared" si="85"/>
        <v>0</v>
      </c>
      <c r="L477" s="11">
        <f t="shared" si="85"/>
        <v>0</v>
      </c>
      <c r="M477" s="11">
        <f t="shared" si="85"/>
        <v>0</v>
      </c>
      <c r="N477" s="11">
        <f t="shared" si="85"/>
        <v>0</v>
      </c>
      <c r="O477" s="11">
        <f t="shared" si="90"/>
        <v>0</v>
      </c>
      <c r="P477" s="11">
        <f t="shared" si="90"/>
        <v>0</v>
      </c>
      <c r="Q477" s="11">
        <f t="shared" si="90"/>
        <v>0</v>
      </c>
      <c r="R477" s="11">
        <f t="shared" si="87"/>
        <v>0</v>
      </c>
    </row>
    <row r="478" spans="1:18" x14ac:dyDescent="0.25">
      <c r="A478" s="9">
        <f>IF('New Lease Yearly'!$H$4="Monthly",DATE(YEAR('Yearly Journal entry'!A477),MONTH('Yearly Journal entry'!A477)+1,DAY('Yearly Journal entry'!A477)),IF('New Lease Yearly'!$H$4="Quarterly",DATE(YEAR('Yearly Journal entry'!A477),MONTH('Yearly Journal entry'!A477)+3,DAY('Yearly Journal entry'!A477)),DATE(YEAR('Yearly Journal entry'!A477)+1,MONTH('Yearly Journal entry'!A477),DAY('Yearly Journal entry'!A477))))</f>
        <v>216226</v>
      </c>
      <c r="B478" s="9">
        <f t="shared" si="86"/>
        <v>216226</v>
      </c>
      <c r="C478" s="9">
        <f t="shared" si="88"/>
        <v>216256</v>
      </c>
      <c r="D478" s="3">
        <f t="shared" si="89"/>
        <v>31</v>
      </c>
      <c r="E478" s="4">
        <f>'New Lease Yearly'!K488</f>
        <v>0</v>
      </c>
      <c r="F478" s="3">
        <f t="shared" si="91"/>
        <v>0</v>
      </c>
      <c r="G478" s="11">
        <f t="shared" si="85"/>
        <v>0</v>
      </c>
      <c r="H478" s="11">
        <f t="shared" si="85"/>
        <v>0</v>
      </c>
      <c r="I478" s="11">
        <f t="shared" si="85"/>
        <v>0</v>
      </c>
      <c r="J478" s="11">
        <f t="shared" si="85"/>
        <v>0</v>
      </c>
      <c r="K478" s="11">
        <f t="shared" si="85"/>
        <v>0</v>
      </c>
      <c r="L478" s="11">
        <f t="shared" si="85"/>
        <v>0</v>
      </c>
      <c r="M478" s="11">
        <f t="shared" si="85"/>
        <v>0</v>
      </c>
      <c r="N478" s="11">
        <f t="shared" si="85"/>
        <v>0</v>
      </c>
      <c r="O478" s="11">
        <f t="shared" si="90"/>
        <v>0</v>
      </c>
      <c r="P478" s="11">
        <f t="shared" si="90"/>
        <v>0</v>
      </c>
      <c r="Q478" s="11">
        <f t="shared" si="90"/>
        <v>0</v>
      </c>
      <c r="R478" s="11">
        <f t="shared" si="87"/>
        <v>0</v>
      </c>
    </row>
    <row r="479" spans="1:18" x14ac:dyDescent="0.25">
      <c r="A479" s="9">
        <f>IF('New Lease Yearly'!$H$4="Monthly",DATE(YEAR('Yearly Journal entry'!A478),MONTH('Yearly Journal entry'!A478)+1,DAY('Yearly Journal entry'!A478)),IF('New Lease Yearly'!$H$4="Quarterly",DATE(YEAR('Yearly Journal entry'!A478),MONTH('Yearly Journal entry'!A478)+3,DAY('Yearly Journal entry'!A478)),DATE(YEAR('Yearly Journal entry'!A478)+1,MONTH('Yearly Journal entry'!A478),DAY('Yearly Journal entry'!A478))))</f>
        <v>216592</v>
      </c>
      <c r="B479" s="9">
        <f t="shared" si="86"/>
        <v>216592</v>
      </c>
      <c r="C479" s="9">
        <f t="shared" si="88"/>
        <v>216622</v>
      </c>
      <c r="D479" s="3">
        <f t="shared" si="89"/>
        <v>31</v>
      </c>
      <c r="E479" s="4">
        <f>'New Lease Yearly'!K489</f>
        <v>0</v>
      </c>
      <c r="F479" s="3">
        <f t="shared" si="91"/>
        <v>0</v>
      </c>
      <c r="G479" s="11">
        <f t="shared" si="85"/>
        <v>0</v>
      </c>
      <c r="H479" s="11">
        <f t="shared" si="85"/>
        <v>0</v>
      </c>
      <c r="I479" s="11">
        <f t="shared" si="85"/>
        <v>0</v>
      </c>
      <c r="J479" s="11">
        <f t="shared" si="85"/>
        <v>0</v>
      </c>
      <c r="K479" s="11">
        <f t="shared" si="85"/>
        <v>0</v>
      </c>
      <c r="L479" s="11">
        <f t="shared" si="85"/>
        <v>0</v>
      </c>
      <c r="M479" s="11">
        <f t="shared" si="85"/>
        <v>0</v>
      </c>
      <c r="N479" s="11">
        <f t="shared" si="85"/>
        <v>0</v>
      </c>
      <c r="O479" s="11">
        <f t="shared" si="90"/>
        <v>0</v>
      </c>
      <c r="P479" s="11">
        <f t="shared" si="90"/>
        <v>0</v>
      </c>
      <c r="Q479" s="11">
        <f t="shared" si="90"/>
        <v>0</v>
      </c>
      <c r="R479" s="11">
        <f t="shared" si="87"/>
        <v>0</v>
      </c>
    </row>
    <row r="480" spans="1:18" x14ac:dyDescent="0.25">
      <c r="A480" s="9">
        <f>IF('New Lease Yearly'!$H$4="Monthly",DATE(YEAR('Yearly Journal entry'!A479),MONTH('Yearly Journal entry'!A479)+1,DAY('Yearly Journal entry'!A479)),IF('New Lease Yearly'!$H$4="Quarterly",DATE(YEAR('Yearly Journal entry'!A479),MONTH('Yearly Journal entry'!A479)+3,DAY('Yearly Journal entry'!A479)),DATE(YEAR('Yearly Journal entry'!A479)+1,MONTH('Yearly Journal entry'!A479),DAY('Yearly Journal entry'!A479))))</f>
        <v>216957</v>
      </c>
      <c r="B480" s="9">
        <f t="shared" si="86"/>
        <v>216957</v>
      </c>
      <c r="C480" s="9">
        <f t="shared" si="88"/>
        <v>216987</v>
      </c>
      <c r="D480" s="3">
        <f t="shared" si="89"/>
        <v>31</v>
      </c>
      <c r="E480" s="4">
        <f>'New Lease Yearly'!K490</f>
        <v>0</v>
      </c>
      <c r="F480" s="3">
        <f t="shared" si="91"/>
        <v>0</v>
      </c>
      <c r="G480" s="11">
        <f t="shared" si="85"/>
        <v>0</v>
      </c>
      <c r="H480" s="11">
        <f t="shared" si="85"/>
        <v>0</v>
      </c>
      <c r="I480" s="11">
        <f t="shared" si="85"/>
        <v>0</v>
      </c>
      <c r="J480" s="11">
        <f t="shared" si="85"/>
        <v>0</v>
      </c>
      <c r="K480" s="11">
        <f t="shared" si="85"/>
        <v>0</v>
      </c>
      <c r="L480" s="11">
        <f t="shared" si="85"/>
        <v>0</v>
      </c>
      <c r="M480" s="11">
        <f t="shared" si="85"/>
        <v>0</v>
      </c>
      <c r="N480" s="11">
        <f t="shared" si="85"/>
        <v>0</v>
      </c>
      <c r="O480" s="11">
        <f t="shared" si="90"/>
        <v>0</v>
      </c>
      <c r="P480" s="11">
        <f t="shared" si="90"/>
        <v>0</v>
      </c>
      <c r="Q480" s="11">
        <f t="shared" si="90"/>
        <v>0</v>
      </c>
      <c r="R480" s="11">
        <f t="shared" si="87"/>
        <v>0</v>
      </c>
    </row>
    <row r="481" spans="1:18" x14ac:dyDescent="0.25">
      <c r="A481" s="9">
        <f>IF('New Lease Yearly'!$H$4="Monthly",DATE(YEAR('Yearly Journal entry'!A480),MONTH('Yearly Journal entry'!A480)+1,DAY('Yearly Journal entry'!A480)),IF('New Lease Yearly'!$H$4="Quarterly",DATE(YEAR('Yearly Journal entry'!A480),MONTH('Yearly Journal entry'!A480)+3,DAY('Yearly Journal entry'!A480)),DATE(YEAR('Yearly Journal entry'!A480)+1,MONTH('Yearly Journal entry'!A480),DAY('Yearly Journal entry'!A480))))</f>
        <v>217322</v>
      </c>
      <c r="B481" s="9">
        <f t="shared" si="86"/>
        <v>217322</v>
      </c>
      <c r="C481" s="9">
        <f t="shared" si="88"/>
        <v>217352</v>
      </c>
      <c r="D481" s="3">
        <f t="shared" si="89"/>
        <v>31</v>
      </c>
      <c r="E481" s="4">
        <f>'New Lease Yearly'!K491</f>
        <v>0</v>
      </c>
      <c r="F481" s="3">
        <f t="shared" si="91"/>
        <v>0</v>
      </c>
      <c r="G481" s="11">
        <f t="shared" si="85"/>
        <v>0</v>
      </c>
      <c r="H481" s="11">
        <f t="shared" si="85"/>
        <v>0</v>
      </c>
      <c r="I481" s="11">
        <f t="shared" si="85"/>
        <v>0</v>
      </c>
      <c r="J481" s="11">
        <f t="shared" si="85"/>
        <v>0</v>
      </c>
      <c r="K481" s="11">
        <f t="shared" si="85"/>
        <v>0</v>
      </c>
      <c r="L481" s="11">
        <f t="shared" si="85"/>
        <v>0</v>
      </c>
      <c r="M481" s="11">
        <f t="shared" si="85"/>
        <v>0</v>
      </c>
      <c r="N481" s="11">
        <f t="shared" si="85"/>
        <v>0</v>
      </c>
      <c r="O481" s="11">
        <f t="shared" si="90"/>
        <v>0</v>
      </c>
      <c r="P481" s="11">
        <f t="shared" si="90"/>
        <v>0</v>
      </c>
      <c r="Q481" s="11">
        <f t="shared" si="90"/>
        <v>0</v>
      </c>
      <c r="R481" s="11">
        <f t="shared" si="87"/>
        <v>0</v>
      </c>
    </row>
    <row r="482" spans="1:18" x14ac:dyDescent="0.25">
      <c r="A482" s="9">
        <f>IF('New Lease Yearly'!$H$4="Monthly",DATE(YEAR('Yearly Journal entry'!A481),MONTH('Yearly Journal entry'!A481)+1,DAY('Yearly Journal entry'!A481)),IF('New Lease Yearly'!$H$4="Quarterly",DATE(YEAR('Yearly Journal entry'!A481),MONTH('Yearly Journal entry'!A481)+3,DAY('Yearly Journal entry'!A481)),DATE(YEAR('Yearly Journal entry'!A481)+1,MONTH('Yearly Journal entry'!A481),DAY('Yearly Journal entry'!A481))))</f>
        <v>217687</v>
      </c>
      <c r="B482" s="9">
        <f t="shared" si="86"/>
        <v>217687</v>
      </c>
      <c r="C482" s="9">
        <f t="shared" si="88"/>
        <v>217717</v>
      </c>
      <c r="D482" s="3">
        <f t="shared" si="89"/>
        <v>31</v>
      </c>
      <c r="E482" s="4">
        <f>'New Lease Yearly'!K492</f>
        <v>0</v>
      </c>
      <c r="F482" s="3">
        <f t="shared" si="91"/>
        <v>0</v>
      </c>
      <c r="G482" s="11">
        <f t="shared" si="85"/>
        <v>0</v>
      </c>
      <c r="H482" s="11">
        <f t="shared" si="85"/>
        <v>0</v>
      </c>
      <c r="I482" s="11">
        <f t="shared" si="85"/>
        <v>0</v>
      </c>
      <c r="J482" s="11">
        <f t="shared" si="85"/>
        <v>0</v>
      </c>
      <c r="K482" s="11">
        <f t="shared" si="85"/>
        <v>0</v>
      </c>
      <c r="L482" s="11">
        <f t="shared" si="85"/>
        <v>0</v>
      </c>
      <c r="M482" s="11">
        <f t="shared" si="85"/>
        <v>0</v>
      </c>
      <c r="N482" s="11">
        <f t="shared" si="85"/>
        <v>0</v>
      </c>
      <c r="O482" s="11">
        <f t="shared" si="90"/>
        <v>0</v>
      </c>
      <c r="P482" s="11">
        <f t="shared" si="90"/>
        <v>0</v>
      </c>
      <c r="Q482" s="11">
        <f t="shared" si="90"/>
        <v>0</v>
      </c>
      <c r="R482" s="11">
        <f t="shared" si="87"/>
        <v>0</v>
      </c>
    </row>
    <row r="483" spans="1:18" x14ac:dyDescent="0.25">
      <c r="A483" s="9">
        <f>IF('New Lease Yearly'!$H$4="Monthly",DATE(YEAR('Yearly Journal entry'!A482),MONTH('Yearly Journal entry'!A482)+1,DAY('Yearly Journal entry'!A482)),IF('New Lease Yearly'!$H$4="Quarterly",DATE(YEAR('Yearly Journal entry'!A482),MONTH('Yearly Journal entry'!A482)+3,DAY('Yearly Journal entry'!A482)),DATE(YEAR('Yearly Journal entry'!A482)+1,MONTH('Yearly Journal entry'!A482),DAY('Yearly Journal entry'!A482))))</f>
        <v>218053</v>
      </c>
      <c r="B483" s="9">
        <f t="shared" si="86"/>
        <v>218053</v>
      </c>
      <c r="C483" s="9">
        <f t="shared" si="88"/>
        <v>218083</v>
      </c>
      <c r="D483" s="3">
        <f t="shared" si="89"/>
        <v>31</v>
      </c>
      <c r="E483" s="4">
        <f>'New Lease Yearly'!K493</f>
        <v>0</v>
      </c>
      <c r="F483" s="3">
        <f t="shared" si="91"/>
        <v>0</v>
      </c>
      <c r="G483" s="11">
        <f t="shared" si="85"/>
        <v>0</v>
      </c>
      <c r="H483" s="11">
        <f t="shared" si="85"/>
        <v>0</v>
      </c>
      <c r="I483" s="11">
        <f t="shared" si="85"/>
        <v>0</v>
      </c>
      <c r="J483" s="11">
        <f t="shared" si="85"/>
        <v>0</v>
      </c>
      <c r="K483" s="11">
        <f t="shared" si="85"/>
        <v>0</v>
      </c>
      <c r="L483" s="11">
        <f t="shared" si="85"/>
        <v>0</v>
      </c>
      <c r="M483" s="11">
        <f t="shared" si="85"/>
        <v>0</v>
      </c>
      <c r="N483" s="11">
        <f t="shared" si="85"/>
        <v>0</v>
      </c>
      <c r="O483" s="11">
        <f t="shared" si="90"/>
        <v>0</v>
      </c>
      <c r="P483" s="11">
        <f t="shared" si="90"/>
        <v>0</v>
      </c>
      <c r="Q483" s="11">
        <f t="shared" si="90"/>
        <v>0</v>
      </c>
      <c r="R483" s="11">
        <f t="shared" si="87"/>
        <v>0</v>
      </c>
    </row>
    <row r="484" spans="1:18" x14ac:dyDescent="0.25">
      <c r="A484" s="9">
        <f>IF('New Lease Yearly'!$H$4="Monthly",DATE(YEAR('Yearly Journal entry'!A483),MONTH('Yearly Journal entry'!A483)+1,DAY('Yearly Journal entry'!A483)),IF('New Lease Yearly'!$H$4="Quarterly",DATE(YEAR('Yearly Journal entry'!A483),MONTH('Yearly Journal entry'!A483)+3,DAY('Yearly Journal entry'!A483)),DATE(YEAR('Yearly Journal entry'!A483)+1,MONTH('Yearly Journal entry'!A483),DAY('Yearly Journal entry'!A483))))</f>
        <v>218418</v>
      </c>
      <c r="B484" s="9">
        <f t="shared" si="86"/>
        <v>218418</v>
      </c>
      <c r="C484" s="9">
        <f t="shared" si="88"/>
        <v>218448</v>
      </c>
      <c r="D484" s="3">
        <f t="shared" si="89"/>
        <v>31</v>
      </c>
      <c r="E484" s="4">
        <f>'New Lease Yearly'!K494</f>
        <v>0</v>
      </c>
      <c r="F484" s="3">
        <f t="shared" si="91"/>
        <v>0</v>
      </c>
      <c r="G484" s="11">
        <f t="shared" si="85"/>
        <v>0</v>
      </c>
      <c r="H484" s="11">
        <f t="shared" ref="H484:Q519" si="92">$E485/($A485-$A484+1)*((((EOMONTH(DATE(YEAR($A484),MONTH($A484)+H$4,DAY($A484)),0)))-DATE(YEAR($A484),MONTH(EOMONTH($A484,-1)+H$4)+H$4,1))+1)</f>
        <v>0</v>
      </c>
      <c r="I484" s="11">
        <f t="shared" si="92"/>
        <v>0</v>
      </c>
      <c r="J484" s="11">
        <f t="shared" si="92"/>
        <v>0</v>
      </c>
      <c r="K484" s="11">
        <f t="shared" si="92"/>
        <v>0</v>
      </c>
      <c r="L484" s="11">
        <f t="shared" si="92"/>
        <v>0</v>
      </c>
      <c r="M484" s="11">
        <f t="shared" si="92"/>
        <v>0</v>
      </c>
      <c r="N484" s="11">
        <f t="shared" si="92"/>
        <v>0</v>
      </c>
      <c r="O484" s="11">
        <f t="shared" si="90"/>
        <v>0</v>
      </c>
      <c r="P484" s="11">
        <f t="shared" si="90"/>
        <v>0</v>
      </c>
      <c r="Q484" s="11">
        <f t="shared" si="90"/>
        <v>0</v>
      </c>
      <c r="R484" s="11">
        <f t="shared" si="87"/>
        <v>0</v>
      </c>
    </row>
    <row r="485" spans="1:18" x14ac:dyDescent="0.25">
      <c r="A485" s="9">
        <f>IF('New Lease Yearly'!$H$4="Monthly",DATE(YEAR('Yearly Journal entry'!A484),MONTH('Yearly Journal entry'!A484)+1,DAY('Yearly Journal entry'!A484)),IF('New Lease Yearly'!$H$4="Quarterly",DATE(YEAR('Yearly Journal entry'!A484),MONTH('Yearly Journal entry'!A484)+3,DAY('Yearly Journal entry'!A484)),DATE(YEAR('Yearly Journal entry'!A484)+1,MONTH('Yearly Journal entry'!A484),DAY('Yearly Journal entry'!A484))))</f>
        <v>218783</v>
      </c>
      <c r="B485" s="9">
        <f t="shared" si="86"/>
        <v>218783</v>
      </c>
      <c r="C485" s="9">
        <f t="shared" si="88"/>
        <v>218813</v>
      </c>
      <c r="D485" s="3">
        <f t="shared" si="89"/>
        <v>31</v>
      </c>
      <c r="E485" s="4">
        <f>'New Lease Yearly'!K495</f>
        <v>0</v>
      </c>
      <c r="F485" s="3">
        <f t="shared" si="91"/>
        <v>0</v>
      </c>
      <c r="G485" s="11">
        <f t="shared" ref="G485:Q539" si="93">$E486/($A486-$A485+1)*((((EOMONTH(DATE(YEAR($A485),MONTH($A485)+G$4,DAY($A485)),0)))-DATE(YEAR($A485),MONTH(EOMONTH($A485,-1)+G$4)+G$4,1))+1)</f>
        <v>0</v>
      </c>
      <c r="H485" s="11">
        <f t="shared" si="92"/>
        <v>0</v>
      </c>
      <c r="I485" s="11">
        <f t="shared" si="92"/>
        <v>0</v>
      </c>
      <c r="J485" s="11">
        <f t="shared" si="92"/>
        <v>0</v>
      </c>
      <c r="K485" s="11">
        <f t="shared" si="92"/>
        <v>0</v>
      </c>
      <c r="L485" s="11">
        <f t="shared" si="92"/>
        <v>0</v>
      </c>
      <c r="M485" s="11">
        <f t="shared" si="92"/>
        <v>0</v>
      </c>
      <c r="N485" s="11">
        <f t="shared" si="92"/>
        <v>0</v>
      </c>
      <c r="O485" s="11">
        <f t="shared" si="90"/>
        <v>0</v>
      </c>
      <c r="P485" s="11">
        <f t="shared" si="90"/>
        <v>0</v>
      </c>
      <c r="Q485" s="11">
        <f t="shared" si="90"/>
        <v>0</v>
      </c>
      <c r="R485" s="11">
        <f t="shared" si="87"/>
        <v>0</v>
      </c>
    </row>
    <row r="486" spans="1:18" x14ac:dyDescent="0.25">
      <c r="A486" s="9">
        <f>IF('New Lease Yearly'!$H$4="Monthly",DATE(YEAR('Yearly Journal entry'!A485),MONTH('Yearly Journal entry'!A485)+1,DAY('Yearly Journal entry'!A485)),IF('New Lease Yearly'!$H$4="Quarterly",DATE(YEAR('Yearly Journal entry'!A485),MONTH('Yearly Journal entry'!A485)+3,DAY('Yearly Journal entry'!A485)),DATE(YEAR('Yearly Journal entry'!A485)+1,MONTH('Yearly Journal entry'!A485),DAY('Yearly Journal entry'!A485))))</f>
        <v>219148</v>
      </c>
      <c r="B486" s="9">
        <f t="shared" si="86"/>
        <v>219148</v>
      </c>
      <c r="C486" s="9">
        <f t="shared" si="88"/>
        <v>219178</v>
      </c>
      <c r="D486" s="3">
        <f t="shared" si="89"/>
        <v>31</v>
      </c>
      <c r="E486" s="4">
        <f>'New Lease Yearly'!K496</f>
        <v>0</v>
      </c>
      <c r="F486" s="3">
        <f t="shared" si="91"/>
        <v>0</v>
      </c>
      <c r="G486" s="11">
        <f t="shared" si="93"/>
        <v>0</v>
      </c>
      <c r="H486" s="11">
        <f t="shared" si="92"/>
        <v>0</v>
      </c>
      <c r="I486" s="11">
        <f t="shared" si="92"/>
        <v>0</v>
      </c>
      <c r="J486" s="11">
        <f t="shared" si="92"/>
        <v>0</v>
      </c>
      <c r="K486" s="11">
        <f t="shared" si="92"/>
        <v>0</v>
      </c>
      <c r="L486" s="11">
        <f t="shared" si="92"/>
        <v>0</v>
      </c>
      <c r="M486" s="11">
        <f t="shared" si="92"/>
        <v>0</v>
      </c>
      <c r="N486" s="11">
        <f t="shared" si="92"/>
        <v>0</v>
      </c>
      <c r="O486" s="11">
        <f t="shared" si="90"/>
        <v>0</v>
      </c>
      <c r="P486" s="11">
        <f t="shared" si="90"/>
        <v>0</v>
      </c>
      <c r="Q486" s="11">
        <f t="shared" si="90"/>
        <v>0</v>
      </c>
      <c r="R486" s="11">
        <f t="shared" si="87"/>
        <v>0</v>
      </c>
    </row>
    <row r="487" spans="1:18" x14ac:dyDescent="0.25">
      <c r="A487" s="9">
        <f>IF('New Lease Yearly'!$H$4="Monthly",DATE(YEAR('Yearly Journal entry'!A486),MONTH('Yearly Journal entry'!A486)+1,DAY('Yearly Journal entry'!A486)),IF('New Lease Yearly'!$H$4="Quarterly",DATE(YEAR('Yearly Journal entry'!A486),MONTH('Yearly Journal entry'!A486)+3,DAY('Yearly Journal entry'!A486)),DATE(YEAR('Yearly Journal entry'!A486)+1,MONTH('Yearly Journal entry'!A486),DAY('Yearly Journal entry'!A486))))</f>
        <v>219513</v>
      </c>
      <c r="B487" s="9">
        <f t="shared" si="86"/>
        <v>219513</v>
      </c>
      <c r="C487" s="9">
        <f t="shared" si="88"/>
        <v>219543</v>
      </c>
      <c r="D487" s="3">
        <f t="shared" si="89"/>
        <v>31</v>
      </c>
      <c r="E487" s="4">
        <f>'New Lease Yearly'!K497</f>
        <v>0</v>
      </c>
      <c r="F487" s="3">
        <f t="shared" si="91"/>
        <v>0</v>
      </c>
      <c r="G487" s="11">
        <f t="shared" si="93"/>
        <v>0</v>
      </c>
      <c r="H487" s="11">
        <f t="shared" si="92"/>
        <v>0</v>
      </c>
      <c r="I487" s="11">
        <f t="shared" si="92"/>
        <v>0</v>
      </c>
      <c r="J487" s="11">
        <f t="shared" si="92"/>
        <v>0</v>
      </c>
      <c r="K487" s="11">
        <f t="shared" si="92"/>
        <v>0</v>
      </c>
      <c r="L487" s="11">
        <f t="shared" si="92"/>
        <v>0</v>
      </c>
      <c r="M487" s="11">
        <f t="shared" si="92"/>
        <v>0</v>
      </c>
      <c r="N487" s="11">
        <f t="shared" si="92"/>
        <v>0</v>
      </c>
      <c r="O487" s="11">
        <f t="shared" si="90"/>
        <v>0</v>
      </c>
      <c r="P487" s="11">
        <f t="shared" si="90"/>
        <v>0</v>
      </c>
      <c r="Q487" s="11">
        <f t="shared" si="90"/>
        <v>0</v>
      </c>
      <c r="R487" s="11">
        <f t="shared" si="87"/>
        <v>0</v>
      </c>
    </row>
    <row r="488" spans="1:18" x14ac:dyDescent="0.25">
      <c r="A488" s="9">
        <f>IF('New Lease Yearly'!$H$4="Monthly",DATE(YEAR('Yearly Journal entry'!A487),MONTH('Yearly Journal entry'!A487)+1,DAY('Yearly Journal entry'!A487)),IF('New Lease Yearly'!$H$4="Quarterly",DATE(YEAR('Yearly Journal entry'!A487),MONTH('Yearly Journal entry'!A487)+3,DAY('Yearly Journal entry'!A487)),DATE(YEAR('Yearly Journal entry'!A487)+1,MONTH('Yearly Journal entry'!A487),DAY('Yearly Journal entry'!A487))))</f>
        <v>219878</v>
      </c>
      <c r="B488" s="9">
        <f t="shared" si="86"/>
        <v>219878</v>
      </c>
      <c r="C488" s="9">
        <f t="shared" si="88"/>
        <v>219908</v>
      </c>
      <c r="D488" s="3">
        <f t="shared" si="89"/>
        <v>31</v>
      </c>
      <c r="E488" s="4">
        <f>'New Lease Yearly'!K498</f>
        <v>0</v>
      </c>
      <c r="F488" s="3">
        <f t="shared" si="91"/>
        <v>0</v>
      </c>
      <c r="G488" s="11">
        <f t="shared" si="93"/>
        <v>0</v>
      </c>
      <c r="H488" s="11">
        <f t="shared" si="92"/>
        <v>0</v>
      </c>
      <c r="I488" s="11">
        <f t="shared" si="92"/>
        <v>0</v>
      </c>
      <c r="J488" s="11">
        <f t="shared" si="92"/>
        <v>0</v>
      </c>
      <c r="K488" s="11">
        <f t="shared" si="92"/>
        <v>0</v>
      </c>
      <c r="L488" s="11">
        <f t="shared" si="92"/>
        <v>0</v>
      </c>
      <c r="M488" s="11">
        <f t="shared" si="92"/>
        <v>0</v>
      </c>
      <c r="N488" s="11">
        <f t="shared" si="92"/>
        <v>0</v>
      </c>
      <c r="O488" s="11">
        <f t="shared" si="90"/>
        <v>0</v>
      </c>
      <c r="P488" s="11">
        <f t="shared" si="90"/>
        <v>0</v>
      </c>
      <c r="Q488" s="11">
        <f t="shared" si="90"/>
        <v>0</v>
      </c>
      <c r="R488" s="11">
        <f t="shared" si="87"/>
        <v>0</v>
      </c>
    </row>
    <row r="489" spans="1:18" x14ac:dyDescent="0.25">
      <c r="A489" s="9">
        <f>IF('New Lease Yearly'!$H$4="Monthly",DATE(YEAR('Yearly Journal entry'!A488),MONTH('Yearly Journal entry'!A488)+1,DAY('Yearly Journal entry'!A488)),IF('New Lease Yearly'!$H$4="Quarterly",DATE(YEAR('Yearly Journal entry'!A488),MONTH('Yearly Journal entry'!A488)+3,DAY('Yearly Journal entry'!A488)),DATE(YEAR('Yearly Journal entry'!A488)+1,MONTH('Yearly Journal entry'!A488),DAY('Yearly Journal entry'!A488))))</f>
        <v>220243</v>
      </c>
      <c r="B489" s="9">
        <f t="shared" si="86"/>
        <v>220243</v>
      </c>
      <c r="C489" s="9">
        <f t="shared" si="88"/>
        <v>220273</v>
      </c>
      <c r="D489" s="3">
        <f t="shared" si="89"/>
        <v>31</v>
      </c>
      <c r="E489" s="4">
        <f>'New Lease Yearly'!K499</f>
        <v>0</v>
      </c>
      <c r="F489" s="3">
        <f t="shared" si="91"/>
        <v>0</v>
      </c>
      <c r="G489" s="11">
        <f t="shared" si="93"/>
        <v>0</v>
      </c>
      <c r="H489" s="11">
        <f t="shared" si="92"/>
        <v>0</v>
      </c>
      <c r="I489" s="11">
        <f t="shared" si="92"/>
        <v>0</v>
      </c>
      <c r="J489" s="11">
        <f t="shared" si="92"/>
        <v>0</v>
      </c>
      <c r="K489" s="11">
        <f t="shared" si="92"/>
        <v>0</v>
      </c>
      <c r="L489" s="11">
        <f t="shared" si="92"/>
        <v>0</v>
      </c>
      <c r="M489" s="11">
        <f t="shared" si="92"/>
        <v>0</v>
      </c>
      <c r="N489" s="11">
        <f t="shared" si="92"/>
        <v>0</v>
      </c>
      <c r="O489" s="11">
        <f t="shared" si="90"/>
        <v>0</v>
      </c>
      <c r="P489" s="11">
        <f t="shared" si="90"/>
        <v>0</v>
      </c>
      <c r="Q489" s="11">
        <f t="shared" si="90"/>
        <v>0</v>
      </c>
      <c r="R489" s="11">
        <f t="shared" si="87"/>
        <v>0</v>
      </c>
    </row>
    <row r="490" spans="1:18" x14ac:dyDescent="0.25">
      <c r="A490" s="9">
        <f>IF('New Lease Yearly'!$H$4="Monthly",DATE(YEAR('Yearly Journal entry'!A489),MONTH('Yearly Journal entry'!A489)+1,DAY('Yearly Journal entry'!A489)),IF('New Lease Yearly'!$H$4="Quarterly",DATE(YEAR('Yearly Journal entry'!A489),MONTH('Yearly Journal entry'!A489)+3,DAY('Yearly Journal entry'!A489)),DATE(YEAR('Yearly Journal entry'!A489)+1,MONTH('Yearly Journal entry'!A489),DAY('Yearly Journal entry'!A489))))</f>
        <v>220608</v>
      </c>
      <c r="B490" s="9">
        <f t="shared" si="86"/>
        <v>220608</v>
      </c>
      <c r="C490" s="9">
        <f t="shared" si="88"/>
        <v>220638</v>
      </c>
      <c r="D490" s="3">
        <f t="shared" si="89"/>
        <v>31</v>
      </c>
      <c r="E490" s="4">
        <f>'New Lease Yearly'!K500</f>
        <v>0</v>
      </c>
      <c r="F490" s="3">
        <f t="shared" si="91"/>
        <v>0</v>
      </c>
      <c r="G490" s="11">
        <f t="shared" si="93"/>
        <v>0</v>
      </c>
      <c r="H490" s="11">
        <f t="shared" si="92"/>
        <v>0</v>
      </c>
      <c r="I490" s="11">
        <f t="shared" si="92"/>
        <v>0</v>
      </c>
      <c r="J490" s="11">
        <f t="shared" si="92"/>
        <v>0</v>
      </c>
      <c r="K490" s="11">
        <f t="shared" si="92"/>
        <v>0</v>
      </c>
      <c r="L490" s="11">
        <f t="shared" si="92"/>
        <v>0</v>
      </c>
      <c r="M490" s="11">
        <f t="shared" si="92"/>
        <v>0</v>
      </c>
      <c r="N490" s="11">
        <f t="shared" si="92"/>
        <v>0</v>
      </c>
      <c r="O490" s="11">
        <f t="shared" si="90"/>
        <v>0</v>
      </c>
      <c r="P490" s="11">
        <f t="shared" si="90"/>
        <v>0</v>
      </c>
      <c r="Q490" s="11">
        <f t="shared" si="90"/>
        <v>0</v>
      </c>
      <c r="R490" s="11">
        <f t="shared" si="87"/>
        <v>0</v>
      </c>
    </row>
    <row r="491" spans="1:18" x14ac:dyDescent="0.25">
      <c r="A491" s="9">
        <f>IF('New Lease Yearly'!$H$4="Monthly",DATE(YEAR('Yearly Journal entry'!A490),MONTH('Yearly Journal entry'!A490)+1,DAY('Yearly Journal entry'!A490)),IF('New Lease Yearly'!$H$4="Quarterly",DATE(YEAR('Yearly Journal entry'!A490),MONTH('Yearly Journal entry'!A490)+3,DAY('Yearly Journal entry'!A490)),DATE(YEAR('Yearly Journal entry'!A490)+1,MONTH('Yearly Journal entry'!A490),DAY('Yearly Journal entry'!A490))))</f>
        <v>220974</v>
      </c>
      <c r="B491" s="9">
        <f t="shared" si="86"/>
        <v>220974</v>
      </c>
      <c r="C491" s="9">
        <f t="shared" si="88"/>
        <v>221004</v>
      </c>
      <c r="D491" s="3">
        <f t="shared" si="89"/>
        <v>31</v>
      </c>
      <c r="E491" s="4">
        <f>'New Lease Yearly'!K501</f>
        <v>0</v>
      </c>
      <c r="F491" s="3">
        <f t="shared" si="91"/>
        <v>0</v>
      </c>
      <c r="G491" s="11">
        <f t="shared" si="93"/>
        <v>0</v>
      </c>
      <c r="H491" s="11">
        <f t="shared" si="92"/>
        <v>0</v>
      </c>
      <c r="I491" s="11">
        <f t="shared" si="92"/>
        <v>0</v>
      </c>
      <c r="J491" s="11">
        <f t="shared" si="92"/>
        <v>0</v>
      </c>
      <c r="K491" s="11">
        <f t="shared" si="92"/>
        <v>0</v>
      </c>
      <c r="L491" s="11">
        <f t="shared" si="92"/>
        <v>0</v>
      </c>
      <c r="M491" s="11">
        <f t="shared" si="92"/>
        <v>0</v>
      </c>
      <c r="N491" s="11">
        <f t="shared" si="92"/>
        <v>0</v>
      </c>
      <c r="O491" s="11">
        <f t="shared" si="90"/>
        <v>0</v>
      </c>
      <c r="P491" s="11">
        <f t="shared" si="90"/>
        <v>0</v>
      </c>
      <c r="Q491" s="11">
        <f t="shared" si="90"/>
        <v>0</v>
      </c>
      <c r="R491" s="11">
        <f t="shared" si="87"/>
        <v>0</v>
      </c>
    </row>
    <row r="492" spans="1:18" x14ac:dyDescent="0.25">
      <c r="A492" s="9">
        <f>IF('New Lease Yearly'!$H$4="Monthly",DATE(YEAR('Yearly Journal entry'!A491),MONTH('Yearly Journal entry'!A491)+1,DAY('Yearly Journal entry'!A491)),IF('New Lease Yearly'!$H$4="Quarterly",DATE(YEAR('Yearly Journal entry'!A491),MONTH('Yearly Journal entry'!A491)+3,DAY('Yearly Journal entry'!A491)),DATE(YEAR('Yearly Journal entry'!A491)+1,MONTH('Yearly Journal entry'!A491),DAY('Yearly Journal entry'!A491))))</f>
        <v>221339</v>
      </c>
      <c r="B492" s="9">
        <f t="shared" si="86"/>
        <v>221339</v>
      </c>
      <c r="C492" s="9">
        <f t="shared" si="88"/>
        <v>221369</v>
      </c>
      <c r="D492" s="3">
        <f t="shared" si="89"/>
        <v>31</v>
      </c>
      <c r="E492" s="4">
        <f>'New Lease Yearly'!K502</f>
        <v>0</v>
      </c>
      <c r="F492" s="3">
        <f t="shared" si="91"/>
        <v>0</v>
      </c>
      <c r="G492" s="11">
        <f t="shared" si="93"/>
        <v>0</v>
      </c>
      <c r="H492" s="11">
        <f t="shared" si="92"/>
        <v>0</v>
      </c>
      <c r="I492" s="11">
        <f t="shared" si="92"/>
        <v>0</v>
      </c>
      <c r="J492" s="11">
        <f t="shared" si="92"/>
        <v>0</v>
      </c>
      <c r="K492" s="11">
        <f t="shared" si="92"/>
        <v>0</v>
      </c>
      <c r="L492" s="11">
        <f t="shared" si="92"/>
        <v>0</v>
      </c>
      <c r="M492" s="11">
        <f t="shared" si="92"/>
        <v>0</v>
      </c>
      <c r="N492" s="11">
        <f t="shared" si="92"/>
        <v>0</v>
      </c>
      <c r="O492" s="11">
        <f t="shared" si="90"/>
        <v>0</v>
      </c>
      <c r="P492" s="11">
        <f t="shared" si="90"/>
        <v>0</v>
      </c>
      <c r="Q492" s="11">
        <f t="shared" si="90"/>
        <v>0</v>
      </c>
      <c r="R492" s="11">
        <f t="shared" si="87"/>
        <v>0</v>
      </c>
    </row>
    <row r="493" spans="1:18" x14ac:dyDescent="0.25">
      <c r="A493" s="9">
        <f>IF('New Lease Yearly'!$H$4="Monthly",DATE(YEAR('Yearly Journal entry'!A492),MONTH('Yearly Journal entry'!A492)+1,DAY('Yearly Journal entry'!A492)),IF('New Lease Yearly'!$H$4="Quarterly",DATE(YEAR('Yearly Journal entry'!A492),MONTH('Yearly Journal entry'!A492)+3,DAY('Yearly Journal entry'!A492)),DATE(YEAR('Yearly Journal entry'!A492)+1,MONTH('Yearly Journal entry'!A492),DAY('Yearly Journal entry'!A492))))</f>
        <v>221704</v>
      </c>
      <c r="B493" s="9">
        <f t="shared" si="86"/>
        <v>221704</v>
      </c>
      <c r="C493" s="9">
        <f t="shared" si="88"/>
        <v>221734</v>
      </c>
      <c r="D493" s="3">
        <f t="shared" si="89"/>
        <v>31</v>
      </c>
      <c r="E493" s="4">
        <f>'New Lease Yearly'!K503</f>
        <v>0</v>
      </c>
      <c r="F493" s="3">
        <f t="shared" si="91"/>
        <v>0</v>
      </c>
      <c r="G493" s="11">
        <f t="shared" si="93"/>
        <v>0</v>
      </c>
      <c r="H493" s="11">
        <f t="shared" si="92"/>
        <v>0</v>
      </c>
      <c r="I493" s="11">
        <f t="shared" si="92"/>
        <v>0</v>
      </c>
      <c r="J493" s="11">
        <f t="shared" si="92"/>
        <v>0</v>
      </c>
      <c r="K493" s="11">
        <f t="shared" si="92"/>
        <v>0</v>
      </c>
      <c r="L493" s="11">
        <f t="shared" si="92"/>
        <v>0</v>
      </c>
      <c r="M493" s="11">
        <f t="shared" si="92"/>
        <v>0</v>
      </c>
      <c r="N493" s="11">
        <f t="shared" si="92"/>
        <v>0</v>
      </c>
      <c r="O493" s="11">
        <f t="shared" si="90"/>
        <v>0</v>
      </c>
      <c r="P493" s="11">
        <f t="shared" si="90"/>
        <v>0</v>
      </c>
      <c r="Q493" s="11">
        <f t="shared" si="90"/>
        <v>0</v>
      </c>
      <c r="R493" s="11">
        <f t="shared" si="87"/>
        <v>0</v>
      </c>
    </row>
    <row r="494" spans="1:18" x14ac:dyDescent="0.25">
      <c r="A494" s="9">
        <f>IF('New Lease Yearly'!$H$4="Monthly",DATE(YEAR('Yearly Journal entry'!A493),MONTH('Yearly Journal entry'!A493)+1,DAY('Yearly Journal entry'!A493)),IF('New Lease Yearly'!$H$4="Quarterly",DATE(YEAR('Yearly Journal entry'!A493),MONTH('Yearly Journal entry'!A493)+3,DAY('Yearly Journal entry'!A493)),DATE(YEAR('Yearly Journal entry'!A493)+1,MONTH('Yearly Journal entry'!A493),DAY('Yearly Journal entry'!A493))))</f>
        <v>222069</v>
      </c>
      <c r="B494" s="9">
        <f t="shared" si="86"/>
        <v>222069</v>
      </c>
      <c r="C494" s="9">
        <f t="shared" si="88"/>
        <v>222099</v>
      </c>
      <c r="D494" s="3">
        <f t="shared" si="89"/>
        <v>31</v>
      </c>
      <c r="E494" s="4">
        <f>'New Lease Yearly'!K504</f>
        <v>0</v>
      </c>
      <c r="F494" s="3">
        <f t="shared" si="91"/>
        <v>0</v>
      </c>
      <c r="G494" s="11">
        <f t="shared" si="93"/>
        <v>0</v>
      </c>
      <c r="H494" s="11">
        <f t="shared" si="92"/>
        <v>0</v>
      </c>
      <c r="I494" s="11">
        <f t="shared" si="92"/>
        <v>0</v>
      </c>
      <c r="J494" s="11">
        <f t="shared" si="92"/>
        <v>0</v>
      </c>
      <c r="K494" s="11">
        <f t="shared" si="92"/>
        <v>0</v>
      </c>
      <c r="L494" s="11">
        <f t="shared" si="92"/>
        <v>0</v>
      </c>
      <c r="M494" s="11">
        <f t="shared" si="92"/>
        <v>0</v>
      </c>
      <c r="N494" s="11">
        <f t="shared" si="92"/>
        <v>0</v>
      </c>
      <c r="O494" s="11">
        <f t="shared" si="90"/>
        <v>0</v>
      </c>
      <c r="P494" s="11">
        <f t="shared" si="90"/>
        <v>0</v>
      </c>
      <c r="Q494" s="11">
        <f t="shared" si="90"/>
        <v>0</v>
      </c>
      <c r="R494" s="11">
        <f t="shared" si="87"/>
        <v>0</v>
      </c>
    </row>
    <row r="495" spans="1:18" x14ac:dyDescent="0.25">
      <c r="A495" s="9">
        <f>IF('New Lease Yearly'!$H$4="Monthly",DATE(YEAR('Yearly Journal entry'!A494),MONTH('Yearly Journal entry'!A494)+1,DAY('Yearly Journal entry'!A494)),IF('New Lease Yearly'!$H$4="Quarterly",DATE(YEAR('Yearly Journal entry'!A494),MONTH('Yearly Journal entry'!A494)+3,DAY('Yearly Journal entry'!A494)),DATE(YEAR('Yearly Journal entry'!A494)+1,MONTH('Yearly Journal entry'!A494),DAY('Yearly Journal entry'!A494))))</f>
        <v>222435</v>
      </c>
      <c r="B495" s="9">
        <f t="shared" si="86"/>
        <v>222435</v>
      </c>
      <c r="C495" s="9">
        <f t="shared" si="88"/>
        <v>222465</v>
      </c>
      <c r="D495" s="3">
        <f t="shared" si="89"/>
        <v>31</v>
      </c>
      <c r="E495" s="4">
        <f>'New Lease Yearly'!K505</f>
        <v>0</v>
      </c>
      <c r="F495" s="3">
        <f t="shared" si="91"/>
        <v>0</v>
      </c>
      <c r="G495" s="11">
        <f t="shared" si="93"/>
        <v>0</v>
      </c>
      <c r="H495" s="11">
        <f t="shared" si="92"/>
        <v>0</v>
      </c>
      <c r="I495" s="11">
        <f t="shared" si="92"/>
        <v>0</v>
      </c>
      <c r="J495" s="11">
        <f t="shared" si="92"/>
        <v>0</v>
      </c>
      <c r="K495" s="11">
        <f t="shared" si="92"/>
        <v>0</v>
      </c>
      <c r="L495" s="11">
        <f t="shared" si="92"/>
        <v>0</v>
      </c>
      <c r="M495" s="11">
        <f t="shared" si="92"/>
        <v>0</v>
      </c>
      <c r="N495" s="11">
        <f t="shared" si="92"/>
        <v>0</v>
      </c>
      <c r="O495" s="11">
        <f t="shared" si="90"/>
        <v>0</v>
      </c>
      <c r="P495" s="11">
        <f t="shared" si="90"/>
        <v>0</v>
      </c>
      <c r="Q495" s="11">
        <f t="shared" si="90"/>
        <v>0</v>
      </c>
      <c r="R495" s="11">
        <f t="shared" si="87"/>
        <v>0</v>
      </c>
    </row>
    <row r="496" spans="1:18" x14ac:dyDescent="0.25">
      <c r="A496" s="9">
        <f>IF('New Lease Yearly'!$H$4="Monthly",DATE(YEAR('Yearly Journal entry'!A495),MONTH('Yearly Journal entry'!A495)+1,DAY('Yearly Journal entry'!A495)),IF('New Lease Yearly'!$H$4="Quarterly",DATE(YEAR('Yearly Journal entry'!A495),MONTH('Yearly Journal entry'!A495)+3,DAY('Yearly Journal entry'!A495)),DATE(YEAR('Yearly Journal entry'!A495)+1,MONTH('Yearly Journal entry'!A495),DAY('Yearly Journal entry'!A495))))</f>
        <v>222800</v>
      </c>
      <c r="B496" s="9">
        <f t="shared" si="86"/>
        <v>222800</v>
      </c>
      <c r="C496" s="9">
        <f t="shared" si="88"/>
        <v>222830</v>
      </c>
      <c r="D496" s="3">
        <f t="shared" si="89"/>
        <v>31</v>
      </c>
      <c r="E496" s="4">
        <f>'New Lease Yearly'!K506</f>
        <v>0</v>
      </c>
      <c r="F496" s="3">
        <f t="shared" si="91"/>
        <v>0</v>
      </c>
      <c r="G496" s="11">
        <f t="shared" si="93"/>
        <v>0</v>
      </c>
      <c r="H496" s="11">
        <f t="shared" si="92"/>
        <v>0</v>
      </c>
      <c r="I496" s="11">
        <f t="shared" si="92"/>
        <v>0</v>
      </c>
      <c r="J496" s="11">
        <f t="shared" si="92"/>
        <v>0</v>
      </c>
      <c r="K496" s="11">
        <f t="shared" si="92"/>
        <v>0</v>
      </c>
      <c r="L496" s="11">
        <f t="shared" si="92"/>
        <v>0</v>
      </c>
      <c r="M496" s="11">
        <f t="shared" si="92"/>
        <v>0</v>
      </c>
      <c r="N496" s="11">
        <f t="shared" si="92"/>
        <v>0</v>
      </c>
      <c r="O496" s="11">
        <f t="shared" si="90"/>
        <v>0</v>
      </c>
      <c r="P496" s="11">
        <f t="shared" si="90"/>
        <v>0</v>
      </c>
      <c r="Q496" s="11">
        <f t="shared" si="90"/>
        <v>0</v>
      </c>
      <c r="R496" s="11">
        <f t="shared" si="87"/>
        <v>0</v>
      </c>
    </row>
    <row r="497" spans="1:18" x14ac:dyDescent="0.25">
      <c r="A497" s="9">
        <f>IF('New Lease Yearly'!$H$4="Monthly",DATE(YEAR('Yearly Journal entry'!A496),MONTH('Yearly Journal entry'!A496)+1,DAY('Yearly Journal entry'!A496)),IF('New Lease Yearly'!$H$4="Quarterly",DATE(YEAR('Yearly Journal entry'!A496),MONTH('Yearly Journal entry'!A496)+3,DAY('Yearly Journal entry'!A496)),DATE(YEAR('Yearly Journal entry'!A496)+1,MONTH('Yearly Journal entry'!A496),DAY('Yearly Journal entry'!A496))))</f>
        <v>223165</v>
      </c>
      <c r="B497" s="9">
        <f t="shared" si="86"/>
        <v>223165</v>
      </c>
      <c r="C497" s="9">
        <f t="shared" si="88"/>
        <v>223195</v>
      </c>
      <c r="D497" s="3">
        <f t="shared" si="89"/>
        <v>31</v>
      </c>
      <c r="E497" s="4">
        <f>'New Lease Yearly'!K507</f>
        <v>0</v>
      </c>
      <c r="F497" s="3">
        <f t="shared" si="91"/>
        <v>0</v>
      </c>
      <c r="G497" s="11">
        <f t="shared" si="93"/>
        <v>0</v>
      </c>
      <c r="H497" s="11">
        <f t="shared" si="92"/>
        <v>0</v>
      </c>
      <c r="I497" s="11">
        <f t="shared" si="92"/>
        <v>0</v>
      </c>
      <c r="J497" s="11">
        <f t="shared" si="92"/>
        <v>0</v>
      </c>
      <c r="K497" s="11">
        <f t="shared" si="92"/>
        <v>0</v>
      </c>
      <c r="L497" s="11">
        <f t="shared" si="92"/>
        <v>0</v>
      </c>
      <c r="M497" s="11">
        <f t="shared" si="92"/>
        <v>0</v>
      </c>
      <c r="N497" s="11">
        <f t="shared" si="92"/>
        <v>0</v>
      </c>
      <c r="O497" s="11">
        <f t="shared" si="90"/>
        <v>0</v>
      </c>
      <c r="P497" s="11">
        <f t="shared" si="90"/>
        <v>0</v>
      </c>
      <c r="Q497" s="11">
        <f t="shared" si="90"/>
        <v>0</v>
      </c>
      <c r="R497" s="11">
        <f t="shared" si="87"/>
        <v>0</v>
      </c>
    </row>
    <row r="498" spans="1:18" x14ac:dyDescent="0.25">
      <c r="A498" s="9">
        <f>IF('New Lease Yearly'!$H$4="Monthly",DATE(YEAR('Yearly Journal entry'!A497),MONTH('Yearly Journal entry'!A497)+1,DAY('Yearly Journal entry'!A497)),IF('New Lease Yearly'!$H$4="Quarterly",DATE(YEAR('Yearly Journal entry'!A497),MONTH('Yearly Journal entry'!A497)+3,DAY('Yearly Journal entry'!A497)),DATE(YEAR('Yearly Journal entry'!A497)+1,MONTH('Yearly Journal entry'!A497),DAY('Yearly Journal entry'!A497))))</f>
        <v>223530</v>
      </c>
      <c r="B498" s="9">
        <f t="shared" si="86"/>
        <v>223530</v>
      </c>
      <c r="C498" s="9">
        <f t="shared" si="88"/>
        <v>223560</v>
      </c>
      <c r="D498" s="3">
        <f t="shared" si="89"/>
        <v>31</v>
      </c>
      <c r="E498" s="4">
        <f>'New Lease Yearly'!K508</f>
        <v>0</v>
      </c>
      <c r="F498" s="3">
        <f t="shared" si="91"/>
        <v>0</v>
      </c>
      <c r="G498" s="11">
        <f t="shared" si="93"/>
        <v>0</v>
      </c>
      <c r="H498" s="11">
        <f t="shared" si="92"/>
        <v>0</v>
      </c>
      <c r="I498" s="11">
        <f t="shared" si="92"/>
        <v>0</v>
      </c>
      <c r="J498" s="11">
        <f t="shared" si="92"/>
        <v>0</v>
      </c>
      <c r="K498" s="11">
        <f t="shared" si="92"/>
        <v>0</v>
      </c>
      <c r="L498" s="11">
        <f t="shared" si="92"/>
        <v>0</v>
      </c>
      <c r="M498" s="11">
        <f t="shared" si="92"/>
        <v>0</v>
      </c>
      <c r="N498" s="11">
        <f t="shared" si="92"/>
        <v>0</v>
      </c>
      <c r="O498" s="11">
        <f t="shared" si="90"/>
        <v>0</v>
      </c>
      <c r="P498" s="11">
        <f t="shared" si="90"/>
        <v>0</v>
      </c>
      <c r="Q498" s="11">
        <f t="shared" si="90"/>
        <v>0</v>
      </c>
      <c r="R498" s="11">
        <f t="shared" si="87"/>
        <v>0</v>
      </c>
    </row>
    <row r="499" spans="1:18" x14ac:dyDescent="0.25">
      <c r="A499" s="9">
        <f>IF('New Lease Yearly'!$H$4="Monthly",DATE(YEAR('Yearly Journal entry'!A498),MONTH('Yearly Journal entry'!A498)+1,DAY('Yearly Journal entry'!A498)),IF('New Lease Yearly'!$H$4="Quarterly",DATE(YEAR('Yearly Journal entry'!A498),MONTH('Yearly Journal entry'!A498)+3,DAY('Yearly Journal entry'!A498)),DATE(YEAR('Yearly Journal entry'!A498)+1,MONTH('Yearly Journal entry'!A498),DAY('Yearly Journal entry'!A498))))</f>
        <v>223896</v>
      </c>
      <c r="B499" s="9">
        <f t="shared" si="86"/>
        <v>223896</v>
      </c>
      <c r="C499" s="9">
        <f t="shared" si="88"/>
        <v>223926</v>
      </c>
      <c r="D499" s="3">
        <f t="shared" si="89"/>
        <v>31</v>
      </c>
      <c r="E499" s="4">
        <f>'New Lease Yearly'!K509</f>
        <v>0</v>
      </c>
      <c r="F499" s="3">
        <f t="shared" si="91"/>
        <v>0</v>
      </c>
      <c r="G499" s="11">
        <f t="shared" si="93"/>
        <v>0</v>
      </c>
      <c r="H499" s="11">
        <f t="shared" si="92"/>
        <v>0</v>
      </c>
      <c r="I499" s="11">
        <f t="shared" si="92"/>
        <v>0</v>
      </c>
      <c r="J499" s="11">
        <f t="shared" si="92"/>
        <v>0</v>
      </c>
      <c r="K499" s="11">
        <f t="shared" si="92"/>
        <v>0</v>
      </c>
      <c r="L499" s="11">
        <f t="shared" si="92"/>
        <v>0</v>
      </c>
      <c r="M499" s="11">
        <f t="shared" si="92"/>
        <v>0</v>
      </c>
      <c r="N499" s="11">
        <f t="shared" si="92"/>
        <v>0</v>
      </c>
      <c r="O499" s="11">
        <f t="shared" si="90"/>
        <v>0</v>
      </c>
      <c r="P499" s="11">
        <f t="shared" si="90"/>
        <v>0</v>
      </c>
      <c r="Q499" s="11">
        <f t="shared" si="90"/>
        <v>0</v>
      </c>
      <c r="R499" s="11">
        <f t="shared" si="87"/>
        <v>0</v>
      </c>
    </row>
    <row r="500" spans="1:18" x14ac:dyDescent="0.25">
      <c r="A500" s="9">
        <f>IF('New Lease Yearly'!$H$4="Monthly",DATE(YEAR('Yearly Journal entry'!A499),MONTH('Yearly Journal entry'!A499)+1,DAY('Yearly Journal entry'!A499)),IF('New Lease Yearly'!$H$4="Quarterly",DATE(YEAR('Yearly Journal entry'!A499),MONTH('Yearly Journal entry'!A499)+3,DAY('Yearly Journal entry'!A499)),DATE(YEAR('Yearly Journal entry'!A499)+1,MONTH('Yearly Journal entry'!A499),DAY('Yearly Journal entry'!A499))))</f>
        <v>224261</v>
      </c>
      <c r="B500" s="9">
        <f t="shared" si="86"/>
        <v>224261</v>
      </c>
      <c r="C500" s="9">
        <f t="shared" si="88"/>
        <v>224291</v>
      </c>
      <c r="D500" s="3">
        <f t="shared" si="89"/>
        <v>31</v>
      </c>
      <c r="E500" s="4">
        <f>'New Lease Yearly'!K510</f>
        <v>0</v>
      </c>
      <c r="F500" s="3">
        <f t="shared" si="91"/>
        <v>0</v>
      </c>
      <c r="G500" s="11">
        <f t="shared" si="93"/>
        <v>0</v>
      </c>
      <c r="H500" s="11">
        <f t="shared" si="92"/>
        <v>0</v>
      </c>
      <c r="I500" s="11">
        <f t="shared" si="92"/>
        <v>0</v>
      </c>
      <c r="J500" s="11">
        <f t="shared" si="92"/>
        <v>0</v>
      </c>
      <c r="K500" s="11">
        <f t="shared" si="92"/>
        <v>0</v>
      </c>
      <c r="L500" s="11">
        <f t="shared" si="92"/>
        <v>0</v>
      </c>
      <c r="M500" s="11">
        <f t="shared" si="92"/>
        <v>0</v>
      </c>
      <c r="N500" s="11">
        <f t="shared" si="92"/>
        <v>0</v>
      </c>
      <c r="O500" s="11">
        <f t="shared" si="90"/>
        <v>0</v>
      </c>
      <c r="P500" s="11">
        <f t="shared" si="90"/>
        <v>0</v>
      </c>
      <c r="Q500" s="11">
        <f t="shared" si="90"/>
        <v>0</v>
      </c>
      <c r="R500" s="11">
        <f t="shared" si="87"/>
        <v>0</v>
      </c>
    </row>
    <row r="501" spans="1:18" x14ac:dyDescent="0.25">
      <c r="A501" s="9">
        <f>IF('New Lease Yearly'!$H$4="Monthly",DATE(YEAR('Yearly Journal entry'!A500),MONTH('Yearly Journal entry'!A500)+1,DAY('Yearly Journal entry'!A500)),IF('New Lease Yearly'!$H$4="Quarterly",DATE(YEAR('Yearly Journal entry'!A500),MONTH('Yearly Journal entry'!A500)+3,DAY('Yearly Journal entry'!A500)),DATE(YEAR('Yearly Journal entry'!A500)+1,MONTH('Yearly Journal entry'!A500),DAY('Yearly Journal entry'!A500))))</f>
        <v>224626</v>
      </c>
      <c r="B501" s="9">
        <f t="shared" si="86"/>
        <v>224626</v>
      </c>
      <c r="C501" s="9">
        <f t="shared" si="88"/>
        <v>224656</v>
      </c>
      <c r="D501" s="3">
        <f t="shared" si="89"/>
        <v>31</v>
      </c>
      <c r="E501" s="4">
        <f>'New Lease Yearly'!K511</f>
        <v>0</v>
      </c>
      <c r="F501" s="3">
        <f t="shared" si="91"/>
        <v>0</v>
      </c>
      <c r="G501" s="11">
        <f t="shared" si="93"/>
        <v>0</v>
      </c>
      <c r="H501" s="11">
        <f t="shared" si="92"/>
        <v>0</v>
      </c>
      <c r="I501" s="11">
        <f t="shared" si="92"/>
        <v>0</v>
      </c>
      <c r="J501" s="11">
        <f t="shared" si="92"/>
        <v>0</v>
      </c>
      <c r="K501" s="11">
        <f t="shared" si="92"/>
        <v>0</v>
      </c>
      <c r="L501" s="11">
        <f t="shared" si="92"/>
        <v>0</v>
      </c>
      <c r="M501" s="11">
        <f t="shared" si="92"/>
        <v>0</v>
      </c>
      <c r="N501" s="11">
        <f t="shared" si="92"/>
        <v>0</v>
      </c>
      <c r="O501" s="11">
        <f t="shared" si="90"/>
        <v>0</v>
      </c>
      <c r="P501" s="11">
        <f t="shared" si="90"/>
        <v>0</v>
      </c>
      <c r="Q501" s="11">
        <f t="shared" si="90"/>
        <v>0</v>
      </c>
      <c r="R501" s="11">
        <f t="shared" si="87"/>
        <v>0</v>
      </c>
    </row>
    <row r="502" spans="1:18" x14ac:dyDescent="0.25">
      <c r="A502" s="9">
        <f>IF('New Lease Yearly'!$H$4="Monthly",DATE(YEAR('Yearly Journal entry'!A501),MONTH('Yearly Journal entry'!A501)+1,DAY('Yearly Journal entry'!A501)),IF('New Lease Yearly'!$H$4="Quarterly",DATE(YEAR('Yearly Journal entry'!A501),MONTH('Yearly Journal entry'!A501)+3,DAY('Yearly Journal entry'!A501)),DATE(YEAR('Yearly Journal entry'!A501)+1,MONTH('Yearly Journal entry'!A501),DAY('Yearly Journal entry'!A501))))</f>
        <v>224991</v>
      </c>
      <c r="B502" s="9">
        <f t="shared" si="86"/>
        <v>224991</v>
      </c>
      <c r="C502" s="9">
        <f t="shared" si="88"/>
        <v>225021</v>
      </c>
      <c r="D502" s="3">
        <f t="shared" si="89"/>
        <v>31</v>
      </c>
      <c r="E502" s="4">
        <f>'New Lease Yearly'!K512</f>
        <v>0</v>
      </c>
      <c r="F502" s="3">
        <f t="shared" si="91"/>
        <v>0</v>
      </c>
      <c r="G502" s="11">
        <f t="shared" si="93"/>
        <v>0</v>
      </c>
      <c r="H502" s="11">
        <f t="shared" si="92"/>
        <v>0</v>
      </c>
      <c r="I502" s="11">
        <f t="shared" si="92"/>
        <v>0</v>
      </c>
      <c r="J502" s="11">
        <f t="shared" si="92"/>
        <v>0</v>
      </c>
      <c r="K502" s="11">
        <f t="shared" si="92"/>
        <v>0</v>
      </c>
      <c r="L502" s="11">
        <f t="shared" si="92"/>
        <v>0</v>
      </c>
      <c r="M502" s="11">
        <f t="shared" si="92"/>
        <v>0</v>
      </c>
      <c r="N502" s="11">
        <f t="shared" si="92"/>
        <v>0</v>
      </c>
      <c r="O502" s="11">
        <f t="shared" si="90"/>
        <v>0</v>
      </c>
      <c r="P502" s="11">
        <f t="shared" si="90"/>
        <v>0</v>
      </c>
      <c r="Q502" s="11">
        <f t="shared" si="90"/>
        <v>0</v>
      </c>
      <c r="R502" s="11">
        <f t="shared" si="87"/>
        <v>0</v>
      </c>
    </row>
    <row r="503" spans="1:18" x14ac:dyDescent="0.25">
      <c r="A503" s="9">
        <f>IF('New Lease Yearly'!$H$4="Monthly",DATE(YEAR('Yearly Journal entry'!A502),MONTH('Yearly Journal entry'!A502)+1,DAY('Yearly Journal entry'!A502)),IF('New Lease Yearly'!$H$4="Quarterly",DATE(YEAR('Yearly Journal entry'!A502),MONTH('Yearly Journal entry'!A502)+3,DAY('Yearly Journal entry'!A502)),DATE(YEAR('Yearly Journal entry'!A502)+1,MONTH('Yearly Journal entry'!A502),DAY('Yearly Journal entry'!A502))))</f>
        <v>225357</v>
      </c>
      <c r="B503" s="9">
        <f t="shared" si="86"/>
        <v>225357</v>
      </c>
      <c r="C503" s="9">
        <f t="shared" si="88"/>
        <v>225387</v>
      </c>
      <c r="D503" s="3">
        <f t="shared" si="89"/>
        <v>31</v>
      </c>
      <c r="E503" s="4">
        <f>'New Lease Yearly'!K513</f>
        <v>0</v>
      </c>
      <c r="F503" s="3">
        <f t="shared" si="91"/>
        <v>0</v>
      </c>
      <c r="G503" s="11">
        <f t="shared" si="93"/>
        <v>0</v>
      </c>
      <c r="H503" s="11">
        <f t="shared" si="92"/>
        <v>0</v>
      </c>
      <c r="I503" s="11">
        <f t="shared" si="92"/>
        <v>0</v>
      </c>
      <c r="J503" s="11">
        <f t="shared" si="92"/>
        <v>0</v>
      </c>
      <c r="K503" s="11">
        <f t="shared" si="92"/>
        <v>0</v>
      </c>
      <c r="L503" s="11">
        <f t="shared" si="92"/>
        <v>0</v>
      </c>
      <c r="M503" s="11">
        <f t="shared" si="92"/>
        <v>0</v>
      </c>
      <c r="N503" s="11">
        <f t="shared" si="92"/>
        <v>0</v>
      </c>
      <c r="O503" s="11">
        <f t="shared" si="90"/>
        <v>0</v>
      </c>
      <c r="P503" s="11">
        <f t="shared" si="90"/>
        <v>0</v>
      </c>
      <c r="Q503" s="11">
        <f t="shared" si="90"/>
        <v>0</v>
      </c>
      <c r="R503" s="11">
        <f t="shared" si="87"/>
        <v>0</v>
      </c>
    </row>
    <row r="504" spans="1:18" x14ac:dyDescent="0.25">
      <c r="A504" s="9">
        <f>IF('New Lease Yearly'!$H$4="Monthly",DATE(YEAR('Yearly Journal entry'!A503),MONTH('Yearly Journal entry'!A503)+1,DAY('Yearly Journal entry'!A503)),IF('New Lease Yearly'!$H$4="Quarterly",DATE(YEAR('Yearly Journal entry'!A503),MONTH('Yearly Journal entry'!A503)+3,DAY('Yearly Journal entry'!A503)),DATE(YEAR('Yearly Journal entry'!A503)+1,MONTH('Yearly Journal entry'!A503),DAY('Yearly Journal entry'!A503))))</f>
        <v>225722</v>
      </c>
      <c r="B504" s="9">
        <f t="shared" si="86"/>
        <v>225722</v>
      </c>
      <c r="C504" s="9">
        <f t="shared" si="88"/>
        <v>225752</v>
      </c>
      <c r="D504" s="3">
        <f t="shared" si="89"/>
        <v>31</v>
      </c>
      <c r="E504" s="4">
        <f>'New Lease Yearly'!K514</f>
        <v>0</v>
      </c>
      <c r="F504" s="3">
        <f t="shared" si="91"/>
        <v>0</v>
      </c>
      <c r="G504" s="11">
        <f t="shared" si="93"/>
        <v>0</v>
      </c>
      <c r="H504" s="11">
        <f t="shared" si="92"/>
        <v>0</v>
      </c>
      <c r="I504" s="11">
        <f t="shared" si="92"/>
        <v>0</v>
      </c>
      <c r="J504" s="11">
        <f t="shared" si="92"/>
        <v>0</v>
      </c>
      <c r="K504" s="11">
        <f t="shared" si="92"/>
        <v>0</v>
      </c>
      <c r="L504" s="11">
        <f t="shared" si="92"/>
        <v>0</v>
      </c>
      <c r="M504" s="11">
        <f t="shared" si="92"/>
        <v>0</v>
      </c>
      <c r="N504" s="11">
        <f t="shared" si="92"/>
        <v>0</v>
      </c>
      <c r="O504" s="11">
        <f t="shared" si="90"/>
        <v>0</v>
      </c>
      <c r="P504" s="11">
        <f t="shared" si="90"/>
        <v>0</v>
      </c>
      <c r="Q504" s="11">
        <f t="shared" si="90"/>
        <v>0</v>
      </c>
      <c r="R504" s="11">
        <f t="shared" si="87"/>
        <v>0</v>
      </c>
    </row>
    <row r="505" spans="1:18" x14ac:dyDescent="0.25">
      <c r="A505" s="9">
        <f>IF('New Lease Yearly'!$H$4="Monthly",DATE(YEAR('Yearly Journal entry'!A504),MONTH('Yearly Journal entry'!A504)+1,DAY('Yearly Journal entry'!A504)),IF('New Lease Yearly'!$H$4="Quarterly",DATE(YEAR('Yearly Journal entry'!A504),MONTH('Yearly Journal entry'!A504)+3,DAY('Yearly Journal entry'!A504)),DATE(YEAR('Yearly Journal entry'!A504)+1,MONTH('Yearly Journal entry'!A504),DAY('Yearly Journal entry'!A504))))</f>
        <v>226087</v>
      </c>
      <c r="B505" s="9">
        <f t="shared" si="86"/>
        <v>226087</v>
      </c>
      <c r="C505" s="9">
        <f t="shared" si="88"/>
        <v>226117</v>
      </c>
      <c r="D505" s="3">
        <f t="shared" si="89"/>
        <v>31</v>
      </c>
      <c r="E505" s="4">
        <f>'New Lease Yearly'!K515</f>
        <v>0</v>
      </c>
      <c r="F505" s="3">
        <f t="shared" si="91"/>
        <v>0</v>
      </c>
      <c r="G505" s="11">
        <f t="shared" si="93"/>
        <v>0</v>
      </c>
      <c r="H505" s="11">
        <f t="shared" si="92"/>
        <v>0</v>
      </c>
      <c r="I505" s="11">
        <f t="shared" si="92"/>
        <v>0</v>
      </c>
      <c r="J505" s="11">
        <f t="shared" si="92"/>
        <v>0</v>
      </c>
      <c r="K505" s="11">
        <f t="shared" si="92"/>
        <v>0</v>
      </c>
      <c r="L505" s="11">
        <f t="shared" si="92"/>
        <v>0</v>
      </c>
      <c r="M505" s="11">
        <f t="shared" si="92"/>
        <v>0</v>
      </c>
      <c r="N505" s="11">
        <f t="shared" si="92"/>
        <v>0</v>
      </c>
      <c r="O505" s="11">
        <f t="shared" si="90"/>
        <v>0</v>
      </c>
      <c r="P505" s="11">
        <f t="shared" si="90"/>
        <v>0</v>
      </c>
      <c r="Q505" s="11">
        <f t="shared" si="90"/>
        <v>0</v>
      </c>
      <c r="R505" s="11">
        <f t="shared" si="87"/>
        <v>0</v>
      </c>
    </row>
    <row r="506" spans="1:18" x14ac:dyDescent="0.25">
      <c r="A506" s="9">
        <f>IF('New Lease Yearly'!$H$4="Monthly",DATE(YEAR('Yearly Journal entry'!A505),MONTH('Yearly Journal entry'!A505)+1,DAY('Yearly Journal entry'!A505)),IF('New Lease Yearly'!$H$4="Quarterly",DATE(YEAR('Yearly Journal entry'!A505),MONTH('Yearly Journal entry'!A505)+3,DAY('Yearly Journal entry'!A505)),DATE(YEAR('Yearly Journal entry'!A505)+1,MONTH('Yearly Journal entry'!A505),DAY('Yearly Journal entry'!A505))))</f>
        <v>226452</v>
      </c>
      <c r="B506" s="9">
        <f t="shared" si="86"/>
        <v>226452</v>
      </c>
      <c r="C506" s="9">
        <f t="shared" si="88"/>
        <v>226482</v>
      </c>
      <c r="D506" s="3">
        <f t="shared" si="89"/>
        <v>31</v>
      </c>
      <c r="E506" s="4">
        <f>'New Lease Yearly'!K516</f>
        <v>0</v>
      </c>
      <c r="F506" s="3">
        <f t="shared" si="91"/>
        <v>0</v>
      </c>
      <c r="G506" s="11">
        <f t="shared" si="93"/>
        <v>0</v>
      </c>
      <c r="H506" s="11">
        <f t="shared" si="92"/>
        <v>0</v>
      </c>
      <c r="I506" s="11">
        <f t="shared" si="92"/>
        <v>0</v>
      </c>
      <c r="J506" s="11">
        <f t="shared" si="92"/>
        <v>0</v>
      </c>
      <c r="K506" s="11">
        <f t="shared" si="92"/>
        <v>0</v>
      </c>
      <c r="L506" s="11">
        <f t="shared" si="92"/>
        <v>0</v>
      </c>
      <c r="M506" s="11">
        <f t="shared" si="92"/>
        <v>0</v>
      </c>
      <c r="N506" s="11">
        <f t="shared" si="92"/>
        <v>0</v>
      </c>
      <c r="O506" s="11">
        <f t="shared" si="90"/>
        <v>0</v>
      </c>
      <c r="P506" s="11">
        <f t="shared" si="90"/>
        <v>0</v>
      </c>
      <c r="Q506" s="11">
        <f t="shared" si="90"/>
        <v>0</v>
      </c>
      <c r="R506" s="11">
        <f t="shared" si="87"/>
        <v>0</v>
      </c>
    </row>
    <row r="507" spans="1:18" x14ac:dyDescent="0.25">
      <c r="A507" s="9">
        <f>IF('New Lease Yearly'!$H$4="Monthly",DATE(YEAR('Yearly Journal entry'!A506),MONTH('Yearly Journal entry'!A506)+1,DAY('Yearly Journal entry'!A506)),IF('New Lease Yearly'!$H$4="Quarterly",DATE(YEAR('Yearly Journal entry'!A506),MONTH('Yearly Journal entry'!A506)+3,DAY('Yearly Journal entry'!A506)),DATE(YEAR('Yearly Journal entry'!A506)+1,MONTH('Yearly Journal entry'!A506),DAY('Yearly Journal entry'!A506))))</f>
        <v>226818</v>
      </c>
      <c r="B507" s="9">
        <f t="shared" si="86"/>
        <v>226818</v>
      </c>
      <c r="C507" s="9">
        <f t="shared" si="88"/>
        <v>226848</v>
      </c>
      <c r="D507" s="3">
        <f t="shared" si="89"/>
        <v>31</v>
      </c>
      <c r="E507" s="4">
        <f>'New Lease Yearly'!K517</f>
        <v>0</v>
      </c>
      <c r="F507" s="3">
        <f t="shared" si="91"/>
        <v>0</v>
      </c>
      <c r="G507" s="11">
        <f t="shared" si="93"/>
        <v>0</v>
      </c>
      <c r="H507" s="11">
        <f t="shared" si="92"/>
        <v>0</v>
      </c>
      <c r="I507" s="11">
        <f t="shared" si="92"/>
        <v>0</v>
      </c>
      <c r="J507" s="11">
        <f t="shared" si="92"/>
        <v>0</v>
      </c>
      <c r="K507" s="11">
        <f t="shared" si="92"/>
        <v>0</v>
      </c>
      <c r="L507" s="11">
        <f t="shared" si="92"/>
        <v>0</v>
      </c>
      <c r="M507" s="11">
        <f t="shared" si="92"/>
        <v>0</v>
      </c>
      <c r="N507" s="11">
        <f t="shared" si="92"/>
        <v>0</v>
      </c>
      <c r="O507" s="11">
        <f t="shared" si="90"/>
        <v>0</v>
      </c>
      <c r="P507" s="11">
        <f t="shared" si="90"/>
        <v>0</v>
      </c>
      <c r="Q507" s="11">
        <f t="shared" si="90"/>
        <v>0</v>
      </c>
      <c r="R507" s="11">
        <f t="shared" si="87"/>
        <v>0</v>
      </c>
    </row>
    <row r="508" spans="1:18" x14ac:dyDescent="0.25">
      <c r="A508" s="9">
        <f>IF('New Lease Yearly'!$H$4="Monthly",DATE(YEAR('Yearly Journal entry'!A507),MONTH('Yearly Journal entry'!A507)+1,DAY('Yearly Journal entry'!A507)),IF('New Lease Yearly'!$H$4="Quarterly",DATE(YEAR('Yearly Journal entry'!A507),MONTH('Yearly Journal entry'!A507)+3,DAY('Yearly Journal entry'!A507)),DATE(YEAR('Yearly Journal entry'!A507)+1,MONTH('Yearly Journal entry'!A507),DAY('Yearly Journal entry'!A507))))</f>
        <v>227183</v>
      </c>
      <c r="B508" s="9">
        <f t="shared" si="86"/>
        <v>227183</v>
      </c>
      <c r="C508" s="9">
        <f t="shared" si="88"/>
        <v>227213</v>
      </c>
      <c r="D508" s="3">
        <f t="shared" si="89"/>
        <v>31</v>
      </c>
      <c r="E508" s="4">
        <f>'New Lease Yearly'!K518</f>
        <v>0</v>
      </c>
      <c r="F508" s="3">
        <f t="shared" si="91"/>
        <v>0</v>
      </c>
      <c r="G508" s="11">
        <f t="shared" si="93"/>
        <v>0</v>
      </c>
      <c r="H508" s="11">
        <f t="shared" si="92"/>
        <v>0</v>
      </c>
      <c r="I508" s="11">
        <f t="shared" si="92"/>
        <v>0</v>
      </c>
      <c r="J508" s="11">
        <f t="shared" si="92"/>
        <v>0</v>
      </c>
      <c r="K508" s="11">
        <f t="shared" si="92"/>
        <v>0</v>
      </c>
      <c r="L508" s="11">
        <f t="shared" si="92"/>
        <v>0</v>
      </c>
      <c r="M508" s="11">
        <f t="shared" si="92"/>
        <v>0</v>
      </c>
      <c r="N508" s="11">
        <f t="shared" si="92"/>
        <v>0</v>
      </c>
      <c r="O508" s="11">
        <f t="shared" si="90"/>
        <v>0</v>
      </c>
      <c r="P508" s="11">
        <f t="shared" si="90"/>
        <v>0</v>
      </c>
      <c r="Q508" s="11">
        <f t="shared" si="90"/>
        <v>0</v>
      </c>
      <c r="R508" s="11">
        <f t="shared" si="87"/>
        <v>0</v>
      </c>
    </row>
    <row r="509" spans="1:18" x14ac:dyDescent="0.25">
      <c r="A509" s="9">
        <f>IF('New Lease Yearly'!$H$4="Monthly",DATE(YEAR('Yearly Journal entry'!A508),MONTH('Yearly Journal entry'!A508)+1,DAY('Yearly Journal entry'!A508)),IF('New Lease Yearly'!$H$4="Quarterly",DATE(YEAR('Yearly Journal entry'!A508),MONTH('Yearly Journal entry'!A508)+3,DAY('Yearly Journal entry'!A508)),DATE(YEAR('Yearly Journal entry'!A508)+1,MONTH('Yearly Journal entry'!A508),DAY('Yearly Journal entry'!A508))))</f>
        <v>227548</v>
      </c>
      <c r="B509" s="9">
        <f t="shared" si="86"/>
        <v>227548</v>
      </c>
      <c r="C509" s="9">
        <f t="shared" si="88"/>
        <v>227578</v>
      </c>
      <c r="D509" s="3">
        <f t="shared" si="89"/>
        <v>31</v>
      </c>
      <c r="E509" s="4">
        <f>'New Lease Yearly'!K519</f>
        <v>0</v>
      </c>
      <c r="F509" s="3">
        <f t="shared" si="91"/>
        <v>0</v>
      </c>
      <c r="G509" s="11">
        <f t="shared" si="93"/>
        <v>0</v>
      </c>
      <c r="H509" s="11">
        <f t="shared" si="92"/>
        <v>0</v>
      </c>
      <c r="I509" s="11">
        <f t="shared" si="92"/>
        <v>0</v>
      </c>
      <c r="J509" s="11">
        <f t="shared" si="92"/>
        <v>0</v>
      </c>
      <c r="K509" s="11">
        <f t="shared" si="92"/>
        <v>0</v>
      </c>
      <c r="L509" s="11">
        <f t="shared" si="92"/>
        <v>0</v>
      </c>
      <c r="M509" s="11">
        <f t="shared" si="92"/>
        <v>0</v>
      </c>
      <c r="N509" s="11">
        <f t="shared" si="92"/>
        <v>0</v>
      </c>
      <c r="O509" s="11">
        <f t="shared" si="90"/>
        <v>0</v>
      </c>
      <c r="P509" s="11">
        <f t="shared" si="90"/>
        <v>0</v>
      </c>
      <c r="Q509" s="11">
        <f t="shared" si="90"/>
        <v>0</v>
      </c>
      <c r="R509" s="11">
        <f t="shared" si="87"/>
        <v>0</v>
      </c>
    </row>
    <row r="510" spans="1:18" x14ac:dyDescent="0.25">
      <c r="A510" s="9">
        <f>IF('New Lease Yearly'!$H$4="Monthly",DATE(YEAR('Yearly Journal entry'!A509),MONTH('Yearly Journal entry'!A509)+1,DAY('Yearly Journal entry'!A509)),IF('New Lease Yearly'!$H$4="Quarterly",DATE(YEAR('Yearly Journal entry'!A509),MONTH('Yearly Journal entry'!A509)+3,DAY('Yearly Journal entry'!A509)),DATE(YEAR('Yearly Journal entry'!A509)+1,MONTH('Yearly Journal entry'!A509),DAY('Yearly Journal entry'!A509))))</f>
        <v>227913</v>
      </c>
      <c r="B510" s="9">
        <f t="shared" si="86"/>
        <v>227913</v>
      </c>
      <c r="C510" s="9">
        <f t="shared" si="88"/>
        <v>227943</v>
      </c>
      <c r="D510" s="3">
        <f t="shared" si="89"/>
        <v>31</v>
      </c>
      <c r="E510" s="4">
        <f>'New Lease Yearly'!K520</f>
        <v>0</v>
      </c>
      <c r="F510" s="3">
        <f t="shared" si="91"/>
        <v>0</v>
      </c>
      <c r="G510" s="11">
        <f t="shared" si="93"/>
        <v>0</v>
      </c>
      <c r="H510" s="11">
        <f t="shared" si="92"/>
        <v>0</v>
      </c>
      <c r="I510" s="11">
        <f t="shared" si="92"/>
        <v>0</v>
      </c>
      <c r="J510" s="11">
        <f t="shared" si="92"/>
        <v>0</v>
      </c>
      <c r="K510" s="11">
        <f t="shared" si="92"/>
        <v>0</v>
      </c>
      <c r="L510" s="11">
        <f t="shared" si="92"/>
        <v>0</v>
      </c>
      <c r="M510" s="11">
        <f t="shared" si="92"/>
        <v>0</v>
      </c>
      <c r="N510" s="11">
        <f t="shared" si="92"/>
        <v>0</v>
      </c>
      <c r="O510" s="11">
        <f t="shared" si="90"/>
        <v>0</v>
      </c>
      <c r="P510" s="11">
        <f t="shared" si="90"/>
        <v>0</v>
      </c>
      <c r="Q510" s="11">
        <f t="shared" si="90"/>
        <v>0</v>
      </c>
      <c r="R510" s="11">
        <f t="shared" si="87"/>
        <v>0</v>
      </c>
    </row>
    <row r="511" spans="1:18" x14ac:dyDescent="0.25">
      <c r="A511" s="9">
        <f>IF('New Lease Yearly'!$H$4="Monthly",DATE(YEAR('Yearly Journal entry'!A510),MONTH('Yearly Journal entry'!A510)+1,DAY('Yearly Journal entry'!A510)),IF('New Lease Yearly'!$H$4="Quarterly",DATE(YEAR('Yearly Journal entry'!A510),MONTH('Yearly Journal entry'!A510)+3,DAY('Yearly Journal entry'!A510)),DATE(YEAR('Yearly Journal entry'!A510)+1,MONTH('Yearly Journal entry'!A510),DAY('Yearly Journal entry'!A510))))</f>
        <v>228279</v>
      </c>
      <c r="B511" s="9">
        <f t="shared" si="86"/>
        <v>228279</v>
      </c>
      <c r="C511" s="9">
        <f t="shared" si="88"/>
        <v>228309</v>
      </c>
      <c r="D511" s="3">
        <f t="shared" si="89"/>
        <v>31</v>
      </c>
      <c r="E511" s="4">
        <f>'New Lease Yearly'!K521</f>
        <v>0</v>
      </c>
      <c r="F511" s="3">
        <f t="shared" si="91"/>
        <v>0</v>
      </c>
      <c r="G511" s="11">
        <f t="shared" si="93"/>
        <v>0</v>
      </c>
      <c r="H511" s="11">
        <f t="shared" si="92"/>
        <v>0</v>
      </c>
      <c r="I511" s="11">
        <f t="shared" si="92"/>
        <v>0</v>
      </c>
      <c r="J511" s="11">
        <f t="shared" si="92"/>
        <v>0</v>
      </c>
      <c r="K511" s="11">
        <f t="shared" si="92"/>
        <v>0</v>
      </c>
      <c r="L511" s="11">
        <f t="shared" si="92"/>
        <v>0</v>
      </c>
      <c r="M511" s="11">
        <f t="shared" si="92"/>
        <v>0</v>
      </c>
      <c r="N511" s="11">
        <f t="shared" si="92"/>
        <v>0</v>
      </c>
      <c r="O511" s="11">
        <f t="shared" si="90"/>
        <v>0</v>
      </c>
      <c r="P511" s="11">
        <f t="shared" si="90"/>
        <v>0</v>
      </c>
      <c r="Q511" s="11">
        <f t="shared" si="90"/>
        <v>0</v>
      </c>
      <c r="R511" s="11">
        <f t="shared" si="87"/>
        <v>0</v>
      </c>
    </row>
    <row r="512" spans="1:18" x14ac:dyDescent="0.25">
      <c r="A512" s="9">
        <f>IF('New Lease Yearly'!$H$4="Monthly",DATE(YEAR('Yearly Journal entry'!A511),MONTH('Yearly Journal entry'!A511)+1,DAY('Yearly Journal entry'!A511)),IF('New Lease Yearly'!$H$4="Quarterly",DATE(YEAR('Yearly Journal entry'!A511),MONTH('Yearly Journal entry'!A511)+3,DAY('Yearly Journal entry'!A511)),DATE(YEAR('Yearly Journal entry'!A511)+1,MONTH('Yearly Journal entry'!A511),DAY('Yearly Journal entry'!A511))))</f>
        <v>228644</v>
      </c>
      <c r="B512" s="9">
        <f t="shared" si="86"/>
        <v>228644</v>
      </c>
      <c r="C512" s="9">
        <f t="shared" si="88"/>
        <v>228674</v>
      </c>
      <c r="D512" s="3">
        <f t="shared" si="89"/>
        <v>31</v>
      </c>
      <c r="E512" s="4">
        <f>'New Lease Yearly'!K522</f>
        <v>0</v>
      </c>
      <c r="F512" s="3">
        <f t="shared" si="91"/>
        <v>0</v>
      </c>
      <c r="G512" s="11">
        <f t="shared" si="93"/>
        <v>0</v>
      </c>
      <c r="H512" s="11">
        <f t="shared" si="92"/>
        <v>0</v>
      </c>
      <c r="I512" s="11">
        <f t="shared" si="92"/>
        <v>0</v>
      </c>
      <c r="J512" s="11">
        <f t="shared" si="92"/>
        <v>0</v>
      </c>
      <c r="K512" s="11">
        <f t="shared" si="92"/>
        <v>0</v>
      </c>
      <c r="L512" s="11">
        <f t="shared" si="92"/>
        <v>0</v>
      </c>
      <c r="M512" s="11">
        <f t="shared" si="92"/>
        <v>0</v>
      </c>
      <c r="N512" s="11">
        <f t="shared" si="92"/>
        <v>0</v>
      </c>
      <c r="O512" s="11">
        <f t="shared" si="90"/>
        <v>0</v>
      </c>
      <c r="P512" s="11">
        <f t="shared" si="90"/>
        <v>0</v>
      </c>
      <c r="Q512" s="11">
        <f t="shared" si="90"/>
        <v>0</v>
      </c>
      <c r="R512" s="11">
        <f t="shared" si="87"/>
        <v>0</v>
      </c>
    </row>
    <row r="513" spans="1:18" x14ac:dyDescent="0.25">
      <c r="A513" s="9">
        <f>IF('New Lease Yearly'!$H$4="Monthly",DATE(YEAR('Yearly Journal entry'!A512),MONTH('Yearly Journal entry'!A512)+1,DAY('Yearly Journal entry'!A512)),IF('New Lease Yearly'!$H$4="Quarterly",DATE(YEAR('Yearly Journal entry'!A512),MONTH('Yearly Journal entry'!A512)+3,DAY('Yearly Journal entry'!A512)),DATE(YEAR('Yearly Journal entry'!A512)+1,MONTH('Yearly Journal entry'!A512),DAY('Yearly Journal entry'!A512))))</f>
        <v>229009</v>
      </c>
      <c r="B513" s="9">
        <f t="shared" si="86"/>
        <v>229009</v>
      </c>
      <c r="C513" s="9">
        <f t="shared" si="88"/>
        <v>229039</v>
      </c>
      <c r="D513" s="3">
        <f t="shared" si="89"/>
        <v>31</v>
      </c>
      <c r="E513" s="4">
        <f>'New Lease Yearly'!K523</f>
        <v>0</v>
      </c>
      <c r="F513" s="3">
        <f t="shared" si="91"/>
        <v>0</v>
      </c>
      <c r="G513" s="11">
        <f t="shared" si="93"/>
        <v>0</v>
      </c>
      <c r="H513" s="11">
        <f t="shared" si="92"/>
        <v>0</v>
      </c>
      <c r="I513" s="11">
        <f t="shared" si="92"/>
        <v>0</v>
      </c>
      <c r="J513" s="11">
        <f t="shared" si="92"/>
        <v>0</v>
      </c>
      <c r="K513" s="11">
        <f t="shared" si="92"/>
        <v>0</v>
      </c>
      <c r="L513" s="11">
        <f t="shared" si="92"/>
        <v>0</v>
      </c>
      <c r="M513" s="11">
        <f t="shared" si="92"/>
        <v>0</v>
      </c>
      <c r="N513" s="11">
        <f t="shared" si="92"/>
        <v>0</v>
      </c>
      <c r="O513" s="11">
        <f t="shared" si="90"/>
        <v>0</v>
      </c>
      <c r="P513" s="11">
        <f t="shared" si="90"/>
        <v>0</v>
      </c>
      <c r="Q513" s="11">
        <f t="shared" si="90"/>
        <v>0</v>
      </c>
      <c r="R513" s="11">
        <f t="shared" si="87"/>
        <v>0</v>
      </c>
    </row>
    <row r="514" spans="1:18" x14ac:dyDescent="0.25">
      <c r="A514" s="9">
        <f>IF('New Lease Yearly'!$H$4="Monthly",DATE(YEAR('Yearly Journal entry'!A513),MONTH('Yearly Journal entry'!A513)+1,DAY('Yearly Journal entry'!A513)),IF('New Lease Yearly'!$H$4="Quarterly",DATE(YEAR('Yearly Journal entry'!A513),MONTH('Yearly Journal entry'!A513)+3,DAY('Yearly Journal entry'!A513)),DATE(YEAR('Yearly Journal entry'!A513)+1,MONTH('Yearly Journal entry'!A513),DAY('Yearly Journal entry'!A513))))</f>
        <v>229374</v>
      </c>
      <c r="B514" s="9">
        <f t="shared" si="86"/>
        <v>229374</v>
      </c>
      <c r="C514" s="9">
        <f t="shared" si="88"/>
        <v>229404</v>
      </c>
      <c r="D514" s="3">
        <f t="shared" si="89"/>
        <v>31</v>
      </c>
      <c r="E514" s="4">
        <f>'New Lease Yearly'!K524</f>
        <v>0</v>
      </c>
      <c r="F514" s="3">
        <f t="shared" si="91"/>
        <v>0</v>
      </c>
      <c r="G514" s="11">
        <f t="shared" si="93"/>
        <v>0</v>
      </c>
      <c r="H514" s="11">
        <f t="shared" si="92"/>
        <v>0</v>
      </c>
      <c r="I514" s="11">
        <f t="shared" si="92"/>
        <v>0</v>
      </c>
      <c r="J514" s="11">
        <f t="shared" si="92"/>
        <v>0</v>
      </c>
      <c r="K514" s="11">
        <f t="shared" si="92"/>
        <v>0</v>
      </c>
      <c r="L514" s="11">
        <f t="shared" si="92"/>
        <v>0</v>
      </c>
      <c r="M514" s="11">
        <f t="shared" si="92"/>
        <v>0</v>
      </c>
      <c r="N514" s="11">
        <f t="shared" si="92"/>
        <v>0</v>
      </c>
      <c r="O514" s="11">
        <f t="shared" si="90"/>
        <v>0</v>
      </c>
      <c r="P514" s="11">
        <f t="shared" si="90"/>
        <v>0</v>
      </c>
      <c r="Q514" s="11">
        <f t="shared" si="90"/>
        <v>0</v>
      </c>
      <c r="R514" s="11">
        <f t="shared" si="87"/>
        <v>0</v>
      </c>
    </row>
    <row r="515" spans="1:18" x14ac:dyDescent="0.25">
      <c r="A515" s="9">
        <f>IF('New Lease Yearly'!$H$4="Monthly",DATE(YEAR('Yearly Journal entry'!A514),MONTH('Yearly Journal entry'!A514)+1,DAY('Yearly Journal entry'!A514)),IF('New Lease Yearly'!$H$4="Quarterly",DATE(YEAR('Yearly Journal entry'!A514),MONTH('Yearly Journal entry'!A514)+3,DAY('Yearly Journal entry'!A514)),DATE(YEAR('Yearly Journal entry'!A514)+1,MONTH('Yearly Journal entry'!A514),DAY('Yearly Journal entry'!A514))))</f>
        <v>229740</v>
      </c>
      <c r="B515" s="9">
        <f t="shared" si="86"/>
        <v>229740</v>
      </c>
      <c r="C515" s="9">
        <f t="shared" si="88"/>
        <v>229770</v>
      </c>
      <c r="D515" s="3">
        <f t="shared" si="89"/>
        <v>31</v>
      </c>
      <c r="E515" s="4">
        <f>'New Lease Yearly'!K525</f>
        <v>0</v>
      </c>
      <c r="F515" s="3">
        <f t="shared" si="91"/>
        <v>0</v>
      </c>
      <c r="G515" s="11">
        <f t="shared" si="93"/>
        <v>0</v>
      </c>
      <c r="H515" s="11">
        <f t="shared" si="92"/>
        <v>0</v>
      </c>
      <c r="I515" s="11">
        <f t="shared" si="92"/>
        <v>0</v>
      </c>
      <c r="J515" s="11">
        <f t="shared" si="92"/>
        <v>0</v>
      </c>
      <c r="K515" s="11">
        <f t="shared" si="92"/>
        <v>0</v>
      </c>
      <c r="L515" s="11">
        <f t="shared" si="92"/>
        <v>0</v>
      </c>
      <c r="M515" s="11">
        <f t="shared" si="92"/>
        <v>0</v>
      </c>
      <c r="N515" s="11">
        <f t="shared" si="92"/>
        <v>0</v>
      </c>
      <c r="O515" s="11">
        <f t="shared" si="90"/>
        <v>0</v>
      </c>
      <c r="P515" s="11">
        <f t="shared" si="90"/>
        <v>0</v>
      </c>
      <c r="Q515" s="11">
        <f t="shared" si="90"/>
        <v>0</v>
      </c>
      <c r="R515" s="11">
        <f t="shared" si="87"/>
        <v>0</v>
      </c>
    </row>
    <row r="516" spans="1:18" x14ac:dyDescent="0.25">
      <c r="A516" s="9">
        <f>IF('New Lease Yearly'!$H$4="Monthly",DATE(YEAR('Yearly Journal entry'!A515),MONTH('Yearly Journal entry'!A515)+1,DAY('Yearly Journal entry'!A515)),IF('New Lease Yearly'!$H$4="Quarterly",DATE(YEAR('Yearly Journal entry'!A515),MONTH('Yearly Journal entry'!A515)+3,DAY('Yearly Journal entry'!A515)),DATE(YEAR('Yearly Journal entry'!A515)+1,MONTH('Yearly Journal entry'!A515),DAY('Yearly Journal entry'!A515))))</f>
        <v>230105</v>
      </c>
      <c r="B516" s="9">
        <f t="shared" si="86"/>
        <v>230105</v>
      </c>
      <c r="C516" s="9">
        <f t="shared" si="88"/>
        <v>230135</v>
      </c>
      <c r="D516" s="3">
        <f t="shared" si="89"/>
        <v>31</v>
      </c>
      <c r="E516" s="4">
        <f>'New Lease Yearly'!K526</f>
        <v>0</v>
      </c>
      <c r="F516" s="3">
        <f t="shared" si="91"/>
        <v>0</v>
      </c>
      <c r="G516" s="11">
        <f t="shared" si="93"/>
        <v>0</v>
      </c>
      <c r="H516" s="11">
        <f t="shared" si="92"/>
        <v>0</v>
      </c>
      <c r="I516" s="11">
        <f t="shared" si="92"/>
        <v>0</v>
      </c>
      <c r="J516" s="11">
        <f t="shared" si="92"/>
        <v>0</v>
      </c>
      <c r="K516" s="11">
        <f t="shared" si="92"/>
        <v>0</v>
      </c>
      <c r="L516" s="11">
        <f t="shared" si="92"/>
        <v>0</v>
      </c>
      <c r="M516" s="11">
        <f t="shared" si="92"/>
        <v>0</v>
      </c>
      <c r="N516" s="11">
        <f t="shared" si="92"/>
        <v>0</v>
      </c>
      <c r="O516" s="11">
        <f t="shared" si="90"/>
        <v>0</v>
      </c>
      <c r="P516" s="11">
        <f t="shared" si="90"/>
        <v>0</v>
      </c>
      <c r="Q516" s="11">
        <f t="shared" si="90"/>
        <v>0</v>
      </c>
      <c r="R516" s="11">
        <f t="shared" si="87"/>
        <v>0</v>
      </c>
    </row>
    <row r="517" spans="1:18" x14ac:dyDescent="0.25">
      <c r="A517" s="9">
        <f>IF('New Lease Yearly'!$H$4="Monthly",DATE(YEAR('Yearly Journal entry'!A516),MONTH('Yearly Journal entry'!A516)+1,DAY('Yearly Journal entry'!A516)),IF('New Lease Yearly'!$H$4="Quarterly",DATE(YEAR('Yearly Journal entry'!A516),MONTH('Yearly Journal entry'!A516)+3,DAY('Yearly Journal entry'!A516)),DATE(YEAR('Yearly Journal entry'!A516)+1,MONTH('Yearly Journal entry'!A516),DAY('Yearly Journal entry'!A516))))</f>
        <v>230470</v>
      </c>
      <c r="B517" s="9">
        <f t="shared" si="86"/>
        <v>230470</v>
      </c>
      <c r="C517" s="9">
        <f t="shared" si="88"/>
        <v>230500</v>
      </c>
      <c r="D517" s="3">
        <f t="shared" si="89"/>
        <v>31</v>
      </c>
      <c r="E517" s="4">
        <f>'New Lease Yearly'!K527</f>
        <v>0</v>
      </c>
      <c r="F517" s="3">
        <f t="shared" si="91"/>
        <v>0</v>
      </c>
      <c r="G517" s="11">
        <f t="shared" si="93"/>
        <v>0</v>
      </c>
      <c r="H517" s="11">
        <f t="shared" si="92"/>
        <v>0</v>
      </c>
      <c r="I517" s="11">
        <f t="shared" si="92"/>
        <v>0</v>
      </c>
      <c r="J517" s="11">
        <f t="shared" si="92"/>
        <v>0</v>
      </c>
      <c r="K517" s="11">
        <f t="shared" si="92"/>
        <v>0</v>
      </c>
      <c r="L517" s="11">
        <f t="shared" si="92"/>
        <v>0</v>
      </c>
      <c r="M517" s="11">
        <f t="shared" si="92"/>
        <v>0</v>
      </c>
      <c r="N517" s="11">
        <f t="shared" si="92"/>
        <v>0</v>
      </c>
      <c r="O517" s="11">
        <f t="shared" si="90"/>
        <v>0</v>
      </c>
      <c r="P517" s="11">
        <f t="shared" si="90"/>
        <v>0</v>
      </c>
      <c r="Q517" s="11">
        <f t="shared" si="90"/>
        <v>0</v>
      </c>
      <c r="R517" s="11">
        <f t="shared" si="87"/>
        <v>0</v>
      </c>
    </row>
    <row r="518" spans="1:18" x14ac:dyDescent="0.25">
      <c r="A518" s="9">
        <f>IF('New Lease Yearly'!$H$4="Monthly",DATE(YEAR('Yearly Journal entry'!A517),MONTH('Yearly Journal entry'!A517)+1,DAY('Yearly Journal entry'!A517)),IF('New Lease Yearly'!$H$4="Quarterly",DATE(YEAR('Yearly Journal entry'!A517),MONTH('Yearly Journal entry'!A517)+3,DAY('Yearly Journal entry'!A517)),DATE(YEAR('Yearly Journal entry'!A517)+1,MONTH('Yearly Journal entry'!A517),DAY('Yearly Journal entry'!A517))))</f>
        <v>230835</v>
      </c>
      <c r="B518" s="9">
        <f t="shared" ref="B518:B581" si="94">EOMONTH(A518,-1)+1</f>
        <v>230835</v>
      </c>
      <c r="C518" s="9">
        <f t="shared" si="88"/>
        <v>230865</v>
      </c>
      <c r="D518" s="3">
        <f t="shared" si="89"/>
        <v>31</v>
      </c>
      <c r="E518" s="4">
        <f>'New Lease Yearly'!K528</f>
        <v>0</v>
      </c>
      <c r="F518" s="3">
        <f t="shared" si="91"/>
        <v>0</v>
      </c>
      <c r="G518" s="11">
        <f t="shared" si="93"/>
        <v>0</v>
      </c>
      <c r="H518" s="11">
        <f t="shared" si="92"/>
        <v>0</v>
      </c>
      <c r="I518" s="11">
        <f t="shared" si="92"/>
        <v>0</v>
      </c>
      <c r="J518" s="11">
        <f t="shared" si="92"/>
        <v>0</v>
      </c>
      <c r="K518" s="11">
        <f t="shared" si="92"/>
        <v>0</v>
      </c>
      <c r="L518" s="11">
        <f t="shared" si="92"/>
        <v>0</v>
      </c>
      <c r="M518" s="11">
        <f t="shared" si="92"/>
        <v>0</v>
      </c>
      <c r="N518" s="11">
        <f t="shared" si="92"/>
        <v>0</v>
      </c>
      <c r="O518" s="11">
        <f t="shared" si="90"/>
        <v>0</v>
      </c>
      <c r="P518" s="11">
        <f t="shared" si="90"/>
        <v>0</v>
      </c>
      <c r="Q518" s="11">
        <f t="shared" si="90"/>
        <v>0</v>
      </c>
      <c r="R518" s="11">
        <f t="shared" ref="R518:R581" si="95">$E519/($A519-$A518+1)*IF((((EOMONTH(DATE(YEAR($A518),MONTH($A518)+R$4,DAY($A518)),0))))&lt;$A518,$A518-DATE(YEAR($A518),MONTH(EOMONTH($A518,-1)+R$4)+R$4,1)+1,$A518-1-EOMONTH($A518,-1)+1)</f>
        <v>0</v>
      </c>
    </row>
    <row r="519" spans="1:18" x14ac:dyDescent="0.25">
      <c r="A519" s="9">
        <f>IF('New Lease Yearly'!$H$4="Monthly",DATE(YEAR('Yearly Journal entry'!A518),MONTH('Yearly Journal entry'!A518)+1,DAY('Yearly Journal entry'!A518)),IF('New Lease Yearly'!$H$4="Quarterly",DATE(YEAR('Yearly Journal entry'!A518),MONTH('Yearly Journal entry'!A518)+3,DAY('Yearly Journal entry'!A518)),DATE(YEAR('Yearly Journal entry'!A518)+1,MONTH('Yearly Journal entry'!A518),DAY('Yearly Journal entry'!A518))))</f>
        <v>231201</v>
      </c>
      <c r="B519" s="9">
        <f t="shared" si="94"/>
        <v>231201</v>
      </c>
      <c r="C519" s="9">
        <f t="shared" ref="C519:C582" si="96">EOMONTH(A519,0)</f>
        <v>231231</v>
      </c>
      <c r="D519" s="3">
        <f t="shared" ref="D519:D582" si="97">C519-B519+1</f>
        <v>31</v>
      </c>
      <c r="E519" s="4">
        <f>'New Lease Yearly'!K529</f>
        <v>0</v>
      </c>
      <c r="F519" s="3">
        <f t="shared" si="91"/>
        <v>0</v>
      </c>
      <c r="G519" s="11">
        <f t="shared" si="93"/>
        <v>0</v>
      </c>
      <c r="H519" s="11">
        <f t="shared" si="92"/>
        <v>0</v>
      </c>
      <c r="I519" s="11">
        <f t="shared" si="92"/>
        <v>0</v>
      </c>
      <c r="J519" s="11">
        <f t="shared" si="92"/>
        <v>0</v>
      </c>
      <c r="K519" s="11">
        <f t="shared" si="92"/>
        <v>0</v>
      </c>
      <c r="L519" s="11">
        <f t="shared" si="92"/>
        <v>0</v>
      </c>
      <c r="M519" s="11">
        <f t="shared" si="92"/>
        <v>0</v>
      </c>
      <c r="N519" s="11">
        <f t="shared" si="92"/>
        <v>0</v>
      </c>
      <c r="O519" s="11">
        <f t="shared" si="92"/>
        <v>0</v>
      </c>
      <c r="P519" s="11">
        <f t="shared" si="92"/>
        <v>0</v>
      </c>
      <c r="Q519" s="11">
        <f t="shared" si="92"/>
        <v>0</v>
      </c>
      <c r="R519" s="11">
        <f t="shared" si="95"/>
        <v>0</v>
      </c>
    </row>
    <row r="520" spans="1:18" x14ac:dyDescent="0.25">
      <c r="A520" s="9">
        <f>IF('New Lease Yearly'!$H$4="Monthly",DATE(YEAR('Yearly Journal entry'!A519),MONTH('Yearly Journal entry'!A519)+1,DAY('Yearly Journal entry'!A519)),IF('New Lease Yearly'!$H$4="Quarterly",DATE(YEAR('Yearly Journal entry'!A519),MONTH('Yearly Journal entry'!A519)+3,DAY('Yearly Journal entry'!A519)),DATE(YEAR('Yearly Journal entry'!A519)+1,MONTH('Yearly Journal entry'!A519),DAY('Yearly Journal entry'!A519))))</f>
        <v>231566</v>
      </c>
      <c r="B520" s="9">
        <f t="shared" si="94"/>
        <v>231566</v>
      </c>
      <c r="C520" s="9">
        <f t="shared" si="96"/>
        <v>231596</v>
      </c>
      <c r="D520" s="3">
        <f t="shared" si="97"/>
        <v>31</v>
      </c>
      <c r="E520" s="4">
        <f>'New Lease Yearly'!K530</f>
        <v>0</v>
      </c>
      <c r="F520" s="3">
        <f t="shared" ref="F520:F583" si="98">E521/(A521-A520+1)*(EOMONTH(A520,0)-A520+1)+R519</f>
        <v>0</v>
      </c>
      <c r="G520" s="11">
        <f t="shared" si="93"/>
        <v>0</v>
      </c>
      <c r="H520" s="11">
        <f t="shared" si="93"/>
        <v>0</v>
      </c>
      <c r="I520" s="11">
        <f t="shared" si="93"/>
        <v>0</v>
      </c>
      <c r="J520" s="11">
        <f t="shared" si="93"/>
        <v>0</v>
      </c>
      <c r="K520" s="11">
        <f t="shared" si="93"/>
        <v>0</v>
      </c>
      <c r="L520" s="11">
        <f t="shared" si="93"/>
        <v>0</v>
      </c>
      <c r="M520" s="11">
        <f t="shared" si="93"/>
        <v>0</v>
      </c>
      <c r="N520" s="11">
        <f t="shared" si="93"/>
        <v>0</v>
      </c>
      <c r="O520" s="11">
        <f t="shared" si="93"/>
        <v>0</v>
      </c>
      <c r="P520" s="11">
        <f t="shared" si="93"/>
        <v>0</v>
      </c>
      <c r="Q520" s="11">
        <f t="shared" si="93"/>
        <v>0</v>
      </c>
      <c r="R520" s="11">
        <f t="shared" si="95"/>
        <v>0</v>
      </c>
    </row>
    <row r="521" spans="1:18" x14ac:dyDescent="0.25">
      <c r="A521" s="9">
        <f>IF('New Lease Yearly'!$H$4="Monthly",DATE(YEAR('Yearly Journal entry'!A520),MONTH('Yearly Journal entry'!A520)+1,DAY('Yearly Journal entry'!A520)),IF('New Lease Yearly'!$H$4="Quarterly",DATE(YEAR('Yearly Journal entry'!A520),MONTH('Yearly Journal entry'!A520)+3,DAY('Yearly Journal entry'!A520)),DATE(YEAR('Yearly Journal entry'!A520)+1,MONTH('Yearly Journal entry'!A520),DAY('Yearly Journal entry'!A520))))</f>
        <v>231931</v>
      </c>
      <c r="B521" s="9">
        <f t="shared" si="94"/>
        <v>231931</v>
      </c>
      <c r="C521" s="9">
        <f t="shared" si="96"/>
        <v>231961</v>
      </c>
      <c r="D521" s="3">
        <f t="shared" si="97"/>
        <v>31</v>
      </c>
      <c r="E521" s="4">
        <f>'New Lease Yearly'!K531</f>
        <v>0</v>
      </c>
      <c r="F521" s="3">
        <f t="shared" si="98"/>
        <v>0</v>
      </c>
      <c r="G521" s="11">
        <f t="shared" si="93"/>
        <v>0</v>
      </c>
      <c r="H521" s="11">
        <f t="shared" si="93"/>
        <v>0</v>
      </c>
      <c r="I521" s="11">
        <f t="shared" si="93"/>
        <v>0</v>
      </c>
      <c r="J521" s="11">
        <f t="shared" si="93"/>
        <v>0</v>
      </c>
      <c r="K521" s="11">
        <f t="shared" si="93"/>
        <v>0</v>
      </c>
      <c r="L521" s="11">
        <f t="shared" si="93"/>
        <v>0</v>
      </c>
      <c r="M521" s="11">
        <f t="shared" si="93"/>
        <v>0</v>
      </c>
      <c r="N521" s="11">
        <f t="shared" si="93"/>
        <v>0</v>
      </c>
      <c r="O521" s="11">
        <f t="shared" si="93"/>
        <v>0</v>
      </c>
      <c r="P521" s="11">
        <f t="shared" si="93"/>
        <v>0</v>
      </c>
      <c r="Q521" s="11">
        <f t="shared" si="93"/>
        <v>0</v>
      </c>
      <c r="R521" s="11">
        <f t="shared" si="95"/>
        <v>0</v>
      </c>
    </row>
    <row r="522" spans="1:18" x14ac:dyDescent="0.25">
      <c r="A522" s="9">
        <f>IF('New Lease Yearly'!$H$4="Monthly",DATE(YEAR('Yearly Journal entry'!A521),MONTH('Yearly Journal entry'!A521)+1,DAY('Yearly Journal entry'!A521)),IF('New Lease Yearly'!$H$4="Quarterly",DATE(YEAR('Yearly Journal entry'!A521),MONTH('Yearly Journal entry'!A521)+3,DAY('Yearly Journal entry'!A521)),DATE(YEAR('Yearly Journal entry'!A521)+1,MONTH('Yearly Journal entry'!A521),DAY('Yearly Journal entry'!A521))))</f>
        <v>232296</v>
      </c>
      <c r="B522" s="9">
        <f t="shared" si="94"/>
        <v>232296</v>
      </c>
      <c r="C522" s="9">
        <f t="shared" si="96"/>
        <v>232326</v>
      </c>
      <c r="D522" s="3">
        <f t="shared" si="97"/>
        <v>31</v>
      </c>
      <c r="E522" s="4">
        <f>'New Lease Yearly'!K532</f>
        <v>0</v>
      </c>
      <c r="F522" s="3">
        <f t="shared" si="98"/>
        <v>0</v>
      </c>
      <c r="G522" s="11">
        <f t="shared" si="93"/>
        <v>0</v>
      </c>
      <c r="H522" s="11">
        <f t="shared" si="93"/>
        <v>0</v>
      </c>
      <c r="I522" s="11">
        <f t="shared" si="93"/>
        <v>0</v>
      </c>
      <c r="J522" s="11">
        <f t="shared" si="93"/>
        <v>0</v>
      </c>
      <c r="K522" s="11">
        <f t="shared" si="93"/>
        <v>0</v>
      </c>
      <c r="L522" s="11">
        <f t="shared" si="93"/>
        <v>0</v>
      </c>
      <c r="M522" s="11">
        <f t="shared" si="93"/>
        <v>0</v>
      </c>
      <c r="N522" s="11">
        <f t="shared" si="93"/>
        <v>0</v>
      </c>
      <c r="O522" s="11">
        <f t="shared" si="93"/>
        <v>0</v>
      </c>
      <c r="P522" s="11">
        <f t="shared" si="93"/>
        <v>0</v>
      </c>
      <c r="Q522" s="11">
        <f t="shared" si="93"/>
        <v>0</v>
      </c>
      <c r="R522" s="11">
        <f t="shared" si="95"/>
        <v>0</v>
      </c>
    </row>
    <row r="523" spans="1:18" x14ac:dyDescent="0.25">
      <c r="A523" s="9">
        <f>IF('New Lease Yearly'!$H$4="Monthly",DATE(YEAR('Yearly Journal entry'!A522),MONTH('Yearly Journal entry'!A522)+1,DAY('Yearly Journal entry'!A522)),IF('New Lease Yearly'!$H$4="Quarterly",DATE(YEAR('Yearly Journal entry'!A522),MONTH('Yearly Journal entry'!A522)+3,DAY('Yearly Journal entry'!A522)),DATE(YEAR('Yearly Journal entry'!A522)+1,MONTH('Yearly Journal entry'!A522),DAY('Yearly Journal entry'!A522))))</f>
        <v>232662</v>
      </c>
      <c r="B523" s="9">
        <f t="shared" si="94"/>
        <v>232662</v>
      </c>
      <c r="C523" s="9">
        <f t="shared" si="96"/>
        <v>232692</v>
      </c>
      <c r="D523" s="3">
        <f t="shared" si="97"/>
        <v>31</v>
      </c>
      <c r="E523" s="4">
        <f>'New Lease Yearly'!K533</f>
        <v>0</v>
      </c>
      <c r="F523" s="3">
        <f t="shared" si="98"/>
        <v>0</v>
      </c>
      <c r="G523" s="11">
        <f t="shared" si="93"/>
        <v>0</v>
      </c>
      <c r="H523" s="11">
        <f t="shared" si="93"/>
        <v>0</v>
      </c>
      <c r="I523" s="11">
        <f t="shared" si="93"/>
        <v>0</v>
      </c>
      <c r="J523" s="11">
        <f t="shared" si="93"/>
        <v>0</v>
      </c>
      <c r="K523" s="11">
        <f t="shared" si="93"/>
        <v>0</v>
      </c>
      <c r="L523" s="11">
        <f t="shared" si="93"/>
        <v>0</v>
      </c>
      <c r="M523" s="11">
        <f t="shared" si="93"/>
        <v>0</v>
      </c>
      <c r="N523" s="11">
        <f t="shared" si="93"/>
        <v>0</v>
      </c>
      <c r="O523" s="11">
        <f t="shared" si="93"/>
        <v>0</v>
      </c>
      <c r="P523" s="11">
        <f t="shared" si="93"/>
        <v>0</v>
      </c>
      <c r="Q523" s="11">
        <f t="shared" si="93"/>
        <v>0</v>
      </c>
      <c r="R523" s="11">
        <f t="shared" si="95"/>
        <v>0</v>
      </c>
    </row>
    <row r="524" spans="1:18" x14ac:dyDescent="0.25">
      <c r="A524" s="9">
        <f>IF('New Lease Yearly'!$H$4="Monthly",DATE(YEAR('Yearly Journal entry'!A523),MONTH('Yearly Journal entry'!A523)+1,DAY('Yearly Journal entry'!A523)),IF('New Lease Yearly'!$H$4="Quarterly",DATE(YEAR('Yearly Journal entry'!A523),MONTH('Yearly Journal entry'!A523)+3,DAY('Yearly Journal entry'!A523)),DATE(YEAR('Yearly Journal entry'!A523)+1,MONTH('Yearly Journal entry'!A523),DAY('Yearly Journal entry'!A523))))</f>
        <v>233027</v>
      </c>
      <c r="B524" s="9">
        <f t="shared" si="94"/>
        <v>233027</v>
      </c>
      <c r="C524" s="9">
        <f t="shared" si="96"/>
        <v>233057</v>
      </c>
      <c r="D524" s="3">
        <f t="shared" si="97"/>
        <v>31</v>
      </c>
      <c r="E524" s="4">
        <f>'New Lease Yearly'!K534</f>
        <v>0</v>
      </c>
      <c r="F524" s="3">
        <f t="shared" si="98"/>
        <v>0</v>
      </c>
      <c r="G524" s="11">
        <f t="shared" si="93"/>
        <v>0</v>
      </c>
      <c r="H524" s="11">
        <f t="shared" si="93"/>
        <v>0</v>
      </c>
      <c r="I524" s="11">
        <f t="shared" si="93"/>
        <v>0</v>
      </c>
      <c r="J524" s="11">
        <f t="shared" si="93"/>
        <v>0</v>
      </c>
      <c r="K524" s="11">
        <f t="shared" si="93"/>
        <v>0</v>
      </c>
      <c r="L524" s="11">
        <f t="shared" si="93"/>
        <v>0</v>
      </c>
      <c r="M524" s="11">
        <f t="shared" si="93"/>
        <v>0</v>
      </c>
      <c r="N524" s="11">
        <f t="shared" si="93"/>
        <v>0</v>
      </c>
      <c r="O524" s="11">
        <f t="shared" si="93"/>
        <v>0</v>
      </c>
      <c r="P524" s="11">
        <f t="shared" si="93"/>
        <v>0</v>
      </c>
      <c r="Q524" s="11">
        <f t="shared" si="93"/>
        <v>0</v>
      </c>
      <c r="R524" s="11">
        <f t="shared" si="95"/>
        <v>0</v>
      </c>
    </row>
    <row r="525" spans="1:18" x14ac:dyDescent="0.25">
      <c r="A525" s="9">
        <f>IF('New Lease Yearly'!$H$4="Monthly",DATE(YEAR('Yearly Journal entry'!A524),MONTH('Yearly Journal entry'!A524)+1,DAY('Yearly Journal entry'!A524)),IF('New Lease Yearly'!$H$4="Quarterly",DATE(YEAR('Yearly Journal entry'!A524),MONTH('Yearly Journal entry'!A524)+3,DAY('Yearly Journal entry'!A524)),DATE(YEAR('Yearly Journal entry'!A524)+1,MONTH('Yearly Journal entry'!A524),DAY('Yearly Journal entry'!A524))))</f>
        <v>233392</v>
      </c>
      <c r="B525" s="9">
        <f t="shared" si="94"/>
        <v>233392</v>
      </c>
      <c r="C525" s="9">
        <f t="shared" si="96"/>
        <v>233422</v>
      </c>
      <c r="D525" s="3">
        <f t="shared" si="97"/>
        <v>31</v>
      </c>
      <c r="E525" s="4">
        <f>'New Lease Yearly'!K535</f>
        <v>0</v>
      </c>
      <c r="F525" s="3">
        <f t="shared" si="98"/>
        <v>0</v>
      </c>
      <c r="G525" s="11">
        <f t="shared" si="93"/>
        <v>0</v>
      </c>
      <c r="H525" s="11">
        <f t="shared" si="93"/>
        <v>0</v>
      </c>
      <c r="I525" s="11">
        <f t="shared" si="93"/>
        <v>0</v>
      </c>
      <c r="J525" s="11">
        <f t="shared" si="93"/>
        <v>0</v>
      </c>
      <c r="K525" s="11">
        <f t="shared" si="93"/>
        <v>0</v>
      </c>
      <c r="L525" s="11">
        <f t="shared" si="93"/>
        <v>0</v>
      </c>
      <c r="M525" s="11">
        <f t="shared" si="93"/>
        <v>0</v>
      </c>
      <c r="N525" s="11">
        <f t="shared" si="93"/>
        <v>0</v>
      </c>
      <c r="O525" s="11">
        <f t="shared" si="93"/>
        <v>0</v>
      </c>
      <c r="P525" s="11">
        <f t="shared" si="93"/>
        <v>0</v>
      </c>
      <c r="Q525" s="11">
        <f t="shared" si="93"/>
        <v>0</v>
      </c>
      <c r="R525" s="11">
        <f t="shared" si="95"/>
        <v>0</v>
      </c>
    </row>
    <row r="526" spans="1:18" x14ac:dyDescent="0.25">
      <c r="A526" s="9">
        <f>IF('New Lease Yearly'!$H$4="Monthly",DATE(YEAR('Yearly Journal entry'!A525),MONTH('Yearly Journal entry'!A525)+1,DAY('Yearly Journal entry'!A525)),IF('New Lease Yearly'!$H$4="Quarterly",DATE(YEAR('Yearly Journal entry'!A525),MONTH('Yearly Journal entry'!A525)+3,DAY('Yearly Journal entry'!A525)),DATE(YEAR('Yearly Journal entry'!A525)+1,MONTH('Yearly Journal entry'!A525),DAY('Yearly Journal entry'!A525))))</f>
        <v>233757</v>
      </c>
      <c r="B526" s="9">
        <f t="shared" si="94"/>
        <v>233757</v>
      </c>
      <c r="C526" s="9">
        <f t="shared" si="96"/>
        <v>233787</v>
      </c>
      <c r="D526" s="3">
        <f t="shared" si="97"/>
        <v>31</v>
      </c>
      <c r="E526" s="4">
        <f>'New Lease Yearly'!K536</f>
        <v>0</v>
      </c>
      <c r="F526" s="3">
        <f t="shared" si="98"/>
        <v>0</v>
      </c>
      <c r="G526" s="11">
        <f t="shared" si="93"/>
        <v>0</v>
      </c>
      <c r="H526" s="11">
        <f t="shared" si="93"/>
        <v>0</v>
      </c>
      <c r="I526" s="11">
        <f t="shared" si="93"/>
        <v>0</v>
      </c>
      <c r="J526" s="11">
        <f t="shared" si="93"/>
        <v>0</v>
      </c>
      <c r="K526" s="11">
        <f t="shared" si="93"/>
        <v>0</v>
      </c>
      <c r="L526" s="11">
        <f t="shared" si="93"/>
        <v>0</v>
      </c>
      <c r="M526" s="11">
        <f t="shared" si="93"/>
        <v>0</v>
      </c>
      <c r="N526" s="11">
        <f t="shared" si="93"/>
        <v>0</v>
      </c>
      <c r="O526" s="11">
        <f t="shared" si="93"/>
        <v>0</v>
      </c>
      <c r="P526" s="11">
        <f t="shared" si="93"/>
        <v>0</v>
      </c>
      <c r="Q526" s="11">
        <f t="shared" si="93"/>
        <v>0</v>
      </c>
      <c r="R526" s="11">
        <f t="shared" si="95"/>
        <v>0</v>
      </c>
    </row>
    <row r="527" spans="1:18" x14ac:dyDescent="0.25">
      <c r="A527" s="9">
        <f>IF('New Lease Yearly'!$H$4="Monthly",DATE(YEAR('Yearly Journal entry'!A526),MONTH('Yearly Journal entry'!A526)+1,DAY('Yearly Journal entry'!A526)),IF('New Lease Yearly'!$H$4="Quarterly",DATE(YEAR('Yearly Journal entry'!A526),MONTH('Yearly Journal entry'!A526)+3,DAY('Yearly Journal entry'!A526)),DATE(YEAR('Yearly Journal entry'!A526)+1,MONTH('Yearly Journal entry'!A526),DAY('Yearly Journal entry'!A526))))</f>
        <v>234123</v>
      </c>
      <c r="B527" s="9">
        <f t="shared" si="94"/>
        <v>234123</v>
      </c>
      <c r="C527" s="9">
        <f t="shared" si="96"/>
        <v>234153</v>
      </c>
      <c r="D527" s="3">
        <f t="shared" si="97"/>
        <v>31</v>
      </c>
      <c r="E527" s="4">
        <f>'New Lease Yearly'!K537</f>
        <v>0</v>
      </c>
      <c r="F527" s="3">
        <f t="shared" si="98"/>
        <v>0</v>
      </c>
      <c r="G527" s="11">
        <f t="shared" si="93"/>
        <v>0</v>
      </c>
      <c r="H527" s="11">
        <f t="shared" si="93"/>
        <v>0</v>
      </c>
      <c r="I527" s="11">
        <f t="shared" si="93"/>
        <v>0</v>
      </c>
      <c r="J527" s="11">
        <f t="shared" si="93"/>
        <v>0</v>
      </c>
      <c r="K527" s="11">
        <f t="shared" si="93"/>
        <v>0</v>
      </c>
      <c r="L527" s="11">
        <f t="shared" si="93"/>
        <v>0</v>
      </c>
      <c r="M527" s="11">
        <f t="shared" si="93"/>
        <v>0</v>
      </c>
      <c r="N527" s="11">
        <f t="shared" si="93"/>
        <v>0</v>
      </c>
      <c r="O527" s="11">
        <f t="shared" si="93"/>
        <v>0</v>
      </c>
      <c r="P527" s="11">
        <f t="shared" si="93"/>
        <v>0</v>
      </c>
      <c r="Q527" s="11">
        <f t="shared" si="93"/>
        <v>0</v>
      </c>
      <c r="R527" s="11">
        <f t="shared" si="95"/>
        <v>0</v>
      </c>
    </row>
    <row r="528" spans="1:18" x14ac:dyDescent="0.25">
      <c r="A528" s="9">
        <f>IF('New Lease Yearly'!$H$4="Monthly",DATE(YEAR('Yearly Journal entry'!A527),MONTH('Yearly Journal entry'!A527)+1,DAY('Yearly Journal entry'!A527)),IF('New Lease Yearly'!$H$4="Quarterly",DATE(YEAR('Yearly Journal entry'!A527),MONTH('Yearly Journal entry'!A527)+3,DAY('Yearly Journal entry'!A527)),DATE(YEAR('Yearly Journal entry'!A527)+1,MONTH('Yearly Journal entry'!A527),DAY('Yearly Journal entry'!A527))))</f>
        <v>234488</v>
      </c>
      <c r="B528" s="9">
        <f t="shared" si="94"/>
        <v>234488</v>
      </c>
      <c r="C528" s="9">
        <f t="shared" si="96"/>
        <v>234518</v>
      </c>
      <c r="D528" s="3">
        <f t="shared" si="97"/>
        <v>31</v>
      </c>
      <c r="E528" s="4">
        <f>'New Lease Yearly'!K538</f>
        <v>0</v>
      </c>
      <c r="F528" s="3">
        <f t="shared" si="98"/>
        <v>0</v>
      </c>
      <c r="G528" s="11">
        <f t="shared" si="93"/>
        <v>0</v>
      </c>
      <c r="H528" s="11">
        <f t="shared" si="93"/>
        <v>0</v>
      </c>
      <c r="I528" s="11">
        <f t="shared" si="93"/>
        <v>0</v>
      </c>
      <c r="J528" s="11">
        <f t="shared" si="93"/>
        <v>0</v>
      </c>
      <c r="K528" s="11">
        <f t="shared" si="93"/>
        <v>0</v>
      </c>
      <c r="L528" s="11">
        <f t="shared" si="93"/>
        <v>0</v>
      </c>
      <c r="M528" s="11">
        <f t="shared" si="93"/>
        <v>0</v>
      </c>
      <c r="N528" s="11">
        <f t="shared" si="93"/>
        <v>0</v>
      </c>
      <c r="O528" s="11">
        <f t="shared" si="93"/>
        <v>0</v>
      </c>
      <c r="P528" s="11">
        <f t="shared" si="93"/>
        <v>0</v>
      </c>
      <c r="Q528" s="11">
        <f t="shared" si="93"/>
        <v>0</v>
      </c>
      <c r="R528" s="11">
        <f t="shared" si="95"/>
        <v>0</v>
      </c>
    </row>
    <row r="529" spans="1:18" x14ac:dyDescent="0.25">
      <c r="A529" s="9">
        <f>IF('New Lease Yearly'!$H$4="Monthly",DATE(YEAR('Yearly Journal entry'!A528),MONTH('Yearly Journal entry'!A528)+1,DAY('Yearly Journal entry'!A528)),IF('New Lease Yearly'!$H$4="Quarterly",DATE(YEAR('Yearly Journal entry'!A528),MONTH('Yearly Journal entry'!A528)+3,DAY('Yearly Journal entry'!A528)),DATE(YEAR('Yearly Journal entry'!A528)+1,MONTH('Yearly Journal entry'!A528),DAY('Yearly Journal entry'!A528))))</f>
        <v>234853</v>
      </c>
      <c r="B529" s="9">
        <f t="shared" si="94"/>
        <v>234853</v>
      </c>
      <c r="C529" s="9">
        <f t="shared" si="96"/>
        <v>234883</v>
      </c>
      <c r="D529" s="3">
        <f t="shared" si="97"/>
        <v>31</v>
      </c>
      <c r="E529" s="4">
        <f>'New Lease Yearly'!K539</f>
        <v>0</v>
      </c>
      <c r="F529" s="3">
        <f t="shared" si="98"/>
        <v>0</v>
      </c>
      <c r="G529" s="11">
        <f t="shared" si="93"/>
        <v>0</v>
      </c>
      <c r="H529" s="11">
        <f t="shared" si="93"/>
        <v>0</v>
      </c>
      <c r="I529" s="11">
        <f t="shared" si="93"/>
        <v>0</v>
      </c>
      <c r="J529" s="11">
        <f t="shared" si="93"/>
        <v>0</v>
      </c>
      <c r="K529" s="11">
        <f t="shared" si="93"/>
        <v>0</v>
      </c>
      <c r="L529" s="11">
        <f t="shared" si="93"/>
        <v>0</v>
      </c>
      <c r="M529" s="11">
        <f t="shared" si="93"/>
        <v>0</v>
      </c>
      <c r="N529" s="11">
        <f t="shared" si="93"/>
        <v>0</v>
      </c>
      <c r="O529" s="11">
        <f t="shared" si="93"/>
        <v>0</v>
      </c>
      <c r="P529" s="11">
        <f t="shared" si="93"/>
        <v>0</v>
      </c>
      <c r="Q529" s="11">
        <f t="shared" si="93"/>
        <v>0</v>
      </c>
      <c r="R529" s="11">
        <f t="shared" si="95"/>
        <v>0</v>
      </c>
    </row>
    <row r="530" spans="1:18" x14ac:dyDescent="0.25">
      <c r="A530" s="9">
        <f>IF('New Lease Yearly'!$H$4="Monthly",DATE(YEAR('Yearly Journal entry'!A529),MONTH('Yearly Journal entry'!A529)+1,DAY('Yearly Journal entry'!A529)),IF('New Lease Yearly'!$H$4="Quarterly",DATE(YEAR('Yearly Journal entry'!A529),MONTH('Yearly Journal entry'!A529)+3,DAY('Yearly Journal entry'!A529)),DATE(YEAR('Yearly Journal entry'!A529)+1,MONTH('Yearly Journal entry'!A529),DAY('Yearly Journal entry'!A529))))</f>
        <v>235218</v>
      </c>
      <c r="B530" s="9">
        <f t="shared" si="94"/>
        <v>235218</v>
      </c>
      <c r="C530" s="9">
        <f t="shared" si="96"/>
        <v>235248</v>
      </c>
      <c r="D530" s="3">
        <f t="shared" si="97"/>
        <v>31</v>
      </c>
      <c r="E530" s="4">
        <f>'New Lease Yearly'!K540</f>
        <v>0</v>
      </c>
      <c r="F530" s="3">
        <f t="shared" si="98"/>
        <v>0</v>
      </c>
      <c r="G530" s="11">
        <f t="shared" si="93"/>
        <v>0</v>
      </c>
      <c r="H530" s="11">
        <f t="shared" si="93"/>
        <v>0</v>
      </c>
      <c r="I530" s="11">
        <f t="shared" si="93"/>
        <v>0</v>
      </c>
      <c r="J530" s="11">
        <f t="shared" si="93"/>
        <v>0</v>
      </c>
      <c r="K530" s="11">
        <f t="shared" si="93"/>
        <v>0</v>
      </c>
      <c r="L530" s="11">
        <f t="shared" si="93"/>
        <v>0</v>
      </c>
      <c r="M530" s="11">
        <f t="shared" si="93"/>
        <v>0</v>
      </c>
      <c r="N530" s="11">
        <f t="shared" si="93"/>
        <v>0</v>
      </c>
      <c r="O530" s="11">
        <f t="shared" si="93"/>
        <v>0</v>
      </c>
      <c r="P530" s="11">
        <f t="shared" si="93"/>
        <v>0</v>
      </c>
      <c r="Q530" s="11">
        <f t="shared" si="93"/>
        <v>0</v>
      </c>
      <c r="R530" s="11">
        <f t="shared" si="95"/>
        <v>0</v>
      </c>
    </row>
    <row r="531" spans="1:18" x14ac:dyDescent="0.25">
      <c r="A531" s="9">
        <f>IF('New Lease Yearly'!$H$4="Monthly",DATE(YEAR('Yearly Journal entry'!A530),MONTH('Yearly Journal entry'!A530)+1,DAY('Yearly Journal entry'!A530)),IF('New Lease Yearly'!$H$4="Quarterly",DATE(YEAR('Yearly Journal entry'!A530),MONTH('Yearly Journal entry'!A530)+3,DAY('Yearly Journal entry'!A530)),DATE(YEAR('Yearly Journal entry'!A530)+1,MONTH('Yearly Journal entry'!A530),DAY('Yearly Journal entry'!A530))))</f>
        <v>235584</v>
      </c>
      <c r="B531" s="9">
        <f t="shared" si="94"/>
        <v>235584</v>
      </c>
      <c r="C531" s="9">
        <f t="shared" si="96"/>
        <v>235614</v>
      </c>
      <c r="D531" s="3">
        <f t="shared" si="97"/>
        <v>31</v>
      </c>
      <c r="E531" s="4">
        <f>'New Lease Yearly'!K541</f>
        <v>0</v>
      </c>
      <c r="F531" s="3">
        <f t="shared" si="98"/>
        <v>0</v>
      </c>
      <c r="G531" s="11">
        <f t="shared" si="93"/>
        <v>0</v>
      </c>
      <c r="H531" s="11">
        <f t="shared" si="93"/>
        <v>0</v>
      </c>
      <c r="I531" s="11">
        <f t="shared" si="93"/>
        <v>0</v>
      </c>
      <c r="J531" s="11">
        <f t="shared" si="93"/>
        <v>0</v>
      </c>
      <c r="K531" s="11">
        <f t="shared" si="93"/>
        <v>0</v>
      </c>
      <c r="L531" s="11">
        <f t="shared" si="93"/>
        <v>0</v>
      </c>
      <c r="M531" s="11">
        <f t="shared" si="93"/>
        <v>0</v>
      </c>
      <c r="N531" s="11">
        <f t="shared" si="93"/>
        <v>0</v>
      </c>
      <c r="O531" s="11">
        <f t="shared" si="93"/>
        <v>0</v>
      </c>
      <c r="P531" s="11">
        <f t="shared" si="93"/>
        <v>0</v>
      </c>
      <c r="Q531" s="11">
        <f t="shared" si="93"/>
        <v>0</v>
      </c>
      <c r="R531" s="11">
        <f t="shared" si="95"/>
        <v>0</v>
      </c>
    </row>
    <row r="532" spans="1:18" x14ac:dyDescent="0.25">
      <c r="A532" s="9">
        <f>IF('New Lease Yearly'!$H$4="Monthly",DATE(YEAR('Yearly Journal entry'!A531),MONTH('Yearly Journal entry'!A531)+1,DAY('Yearly Journal entry'!A531)),IF('New Lease Yearly'!$H$4="Quarterly",DATE(YEAR('Yearly Journal entry'!A531),MONTH('Yearly Journal entry'!A531)+3,DAY('Yearly Journal entry'!A531)),DATE(YEAR('Yearly Journal entry'!A531)+1,MONTH('Yearly Journal entry'!A531),DAY('Yearly Journal entry'!A531))))</f>
        <v>235949</v>
      </c>
      <c r="B532" s="9">
        <f t="shared" si="94"/>
        <v>235949</v>
      </c>
      <c r="C532" s="9">
        <f t="shared" si="96"/>
        <v>235979</v>
      </c>
      <c r="D532" s="3">
        <f t="shared" si="97"/>
        <v>31</v>
      </c>
      <c r="E532" s="4">
        <f>'New Lease Yearly'!K542</f>
        <v>0</v>
      </c>
      <c r="F532" s="3">
        <f t="shared" si="98"/>
        <v>0</v>
      </c>
      <c r="G532" s="11">
        <f t="shared" si="93"/>
        <v>0</v>
      </c>
      <c r="H532" s="11">
        <f t="shared" si="93"/>
        <v>0</v>
      </c>
      <c r="I532" s="11">
        <f t="shared" si="93"/>
        <v>0</v>
      </c>
      <c r="J532" s="11">
        <f t="shared" si="93"/>
        <v>0</v>
      </c>
      <c r="K532" s="11">
        <f t="shared" si="93"/>
        <v>0</v>
      </c>
      <c r="L532" s="11">
        <f t="shared" si="93"/>
        <v>0</v>
      </c>
      <c r="M532" s="11">
        <f t="shared" si="93"/>
        <v>0</v>
      </c>
      <c r="N532" s="11">
        <f t="shared" si="93"/>
        <v>0</v>
      </c>
      <c r="O532" s="11">
        <f t="shared" si="93"/>
        <v>0</v>
      </c>
      <c r="P532" s="11">
        <f t="shared" si="93"/>
        <v>0</v>
      </c>
      <c r="Q532" s="11">
        <f t="shared" si="93"/>
        <v>0</v>
      </c>
      <c r="R532" s="11">
        <f t="shared" si="95"/>
        <v>0</v>
      </c>
    </row>
    <row r="533" spans="1:18" x14ac:dyDescent="0.25">
      <c r="A533" s="9">
        <f>IF('New Lease Yearly'!$H$4="Monthly",DATE(YEAR('Yearly Journal entry'!A532),MONTH('Yearly Journal entry'!A532)+1,DAY('Yearly Journal entry'!A532)),IF('New Lease Yearly'!$H$4="Quarterly",DATE(YEAR('Yearly Journal entry'!A532),MONTH('Yearly Journal entry'!A532)+3,DAY('Yearly Journal entry'!A532)),DATE(YEAR('Yearly Journal entry'!A532)+1,MONTH('Yearly Journal entry'!A532),DAY('Yearly Journal entry'!A532))))</f>
        <v>236314</v>
      </c>
      <c r="B533" s="9">
        <f t="shared" si="94"/>
        <v>236314</v>
      </c>
      <c r="C533" s="9">
        <f t="shared" si="96"/>
        <v>236344</v>
      </c>
      <c r="D533" s="3">
        <f t="shared" si="97"/>
        <v>31</v>
      </c>
      <c r="E533" s="4">
        <f>'New Lease Yearly'!K543</f>
        <v>0</v>
      </c>
      <c r="F533" s="3">
        <f t="shared" si="98"/>
        <v>0</v>
      </c>
      <c r="G533" s="11">
        <f t="shared" si="93"/>
        <v>0</v>
      </c>
      <c r="H533" s="11">
        <f t="shared" si="93"/>
        <v>0</v>
      </c>
      <c r="I533" s="11">
        <f t="shared" si="93"/>
        <v>0</v>
      </c>
      <c r="J533" s="11">
        <f t="shared" si="93"/>
        <v>0</v>
      </c>
      <c r="K533" s="11">
        <f t="shared" si="93"/>
        <v>0</v>
      </c>
      <c r="L533" s="11">
        <f t="shared" si="93"/>
        <v>0</v>
      </c>
      <c r="M533" s="11">
        <f t="shared" si="93"/>
        <v>0</v>
      </c>
      <c r="N533" s="11">
        <f t="shared" si="93"/>
        <v>0</v>
      </c>
      <c r="O533" s="11">
        <f t="shared" si="93"/>
        <v>0</v>
      </c>
      <c r="P533" s="11">
        <f t="shared" si="93"/>
        <v>0</v>
      </c>
      <c r="Q533" s="11">
        <f t="shared" si="93"/>
        <v>0</v>
      </c>
      <c r="R533" s="11">
        <f t="shared" si="95"/>
        <v>0</v>
      </c>
    </row>
    <row r="534" spans="1:18" x14ac:dyDescent="0.25">
      <c r="A534" s="9">
        <f>IF('New Lease Yearly'!$H$4="Monthly",DATE(YEAR('Yearly Journal entry'!A533),MONTH('Yearly Journal entry'!A533)+1,DAY('Yearly Journal entry'!A533)),IF('New Lease Yearly'!$H$4="Quarterly",DATE(YEAR('Yearly Journal entry'!A533),MONTH('Yearly Journal entry'!A533)+3,DAY('Yearly Journal entry'!A533)),DATE(YEAR('Yearly Journal entry'!A533)+1,MONTH('Yearly Journal entry'!A533),DAY('Yearly Journal entry'!A533))))</f>
        <v>236679</v>
      </c>
      <c r="B534" s="9">
        <f t="shared" si="94"/>
        <v>236679</v>
      </c>
      <c r="C534" s="9">
        <f t="shared" si="96"/>
        <v>236709</v>
      </c>
      <c r="D534" s="3">
        <f t="shared" si="97"/>
        <v>31</v>
      </c>
      <c r="E534" s="4">
        <f>'New Lease Yearly'!K544</f>
        <v>0</v>
      </c>
      <c r="F534" s="3">
        <f t="shared" si="98"/>
        <v>0</v>
      </c>
      <c r="G534" s="11">
        <f t="shared" si="93"/>
        <v>0</v>
      </c>
      <c r="H534" s="11">
        <f t="shared" si="93"/>
        <v>0</v>
      </c>
      <c r="I534" s="11">
        <f t="shared" si="93"/>
        <v>0</v>
      </c>
      <c r="J534" s="11">
        <f t="shared" si="93"/>
        <v>0</v>
      </c>
      <c r="K534" s="11">
        <f t="shared" si="93"/>
        <v>0</v>
      </c>
      <c r="L534" s="11">
        <f t="shared" si="93"/>
        <v>0</v>
      </c>
      <c r="M534" s="11">
        <f t="shared" si="93"/>
        <v>0</v>
      </c>
      <c r="N534" s="11">
        <f t="shared" si="93"/>
        <v>0</v>
      </c>
      <c r="O534" s="11">
        <f t="shared" si="93"/>
        <v>0</v>
      </c>
      <c r="P534" s="11">
        <f t="shared" si="93"/>
        <v>0</v>
      </c>
      <c r="Q534" s="11">
        <f t="shared" si="93"/>
        <v>0</v>
      </c>
      <c r="R534" s="11">
        <f t="shared" si="95"/>
        <v>0</v>
      </c>
    </row>
    <row r="535" spans="1:18" x14ac:dyDescent="0.25">
      <c r="A535" s="9">
        <f>IF('New Lease Yearly'!$H$4="Monthly",DATE(YEAR('Yearly Journal entry'!A534),MONTH('Yearly Journal entry'!A534)+1,DAY('Yearly Journal entry'!A534)),IF('New Lease Yearly'!$H$4="Quarterly",DATE(YEAR('Yearly Journal entry'!A534),MONTH('Yearly Journal entry'!A534)+3,DAY('Yearly Journal entry'!A534)),DATE(YEAR('Yearly Journal entry'!A534)+1,MONTH('Yearly Journal entry'!A534),DAY('Yearly Journal entry'!A534))))</f>
        <v>237045</v>
      </c>
      <c r="B535" s="9">
        <f t="shared" si="94"/>
        <v>237045</v>
      </c>
      <c r="C535" s="9">
        <f t="shared" si="96"/>
        <v>237075</v>
      </c>
      <c r="D535" s="3">
        <f t="shared" si="97"/>
        <v>31</v>
      </c>
      <c r="E535" s="4">
        <f>'New Lease Yearly'!K545</f>
        <v>0</v>
      </c>
      <c r="F535" s="3">
        <f t="shared" si="98"/>
        <v>0</v>
      </c>
      <c r="G535" s="11">
        <f t="shared" si="93"/>
        <v>0</v>
      </c>
      <c r="H535" s="11">
        <f t="shared" si="93"/>
        <v>0</v>
      </c>
      <c r="I535" s="11">
        <f t="shared" si="93"/>
        <v>0</v>
      </c>
      <c r="J535" s="11">
        <f t="shared" si="93"/>
        <v>0</v>
      </c>
      <c r="K535" s="11">
        <f t="shared" si="93"/>
        <v>0</v>
      </c>
      <c r="L535" s="11">
        <f t="shared" si="93"/>
        <v>0</v>
      </c>
      <c r="M535" s="11">
        <f t="shared" si="93"/>
        <v>0</v>
      </c>
      <c r="N535" s="11">
        <f t="shared" si="93"/>
        <v>0</v>
      </c>
      <c r="O535" s="11">
        <f t="shared" si="93"/>
        <v>0</v>
      </c>
      <c r="P535" s="11">
        <f t="shared" si="93"/>
        <v>0</v>
      </c>
      <c r="Q535" s="11">
        <f t="shared" si="93"/>
        <v>0</v>
      </c>
      <c r="R535" s="11">
        <f t="shared" si="95"/>
        <v>0</v>
      </c>
    </row>
    <row r="536" spans="1:18" x14ac:dyDescent="0.25">
      <c r="A536" s="9">
        <f>IF('New Lease Yearly'!$H$4="Monthly",DATE(YEAR('Yearly Journal entry'!A535),MONTH('Yearly Journal entry'!A535)+1,DAY('Yearly Journal entry'!A535)),IF('New Lease Yearly'!$H$4="Quarterly",DATE(YEAR('Yearly Journal entry'!A535),MONTH('Yearly Journal entry'!A535)+3,DAY('Yearly Journal entry'!A535)),DATE(YEAR('Yearly Journal entry'!A535)+1,MONTH('Yearly Journal entry'!A535),DAY('Yearly Journal entry'!A535))))</f>
        <v>237410</v>
      </c>
      <c r="B536" s="9">
        <f t="shared" si="94"/>
        <v>237410</v>
      </c>
      <c r="C536" s="9">
        <f t="shared" si="96"/>
        <v>237440</v>
      </c>
      <c r="D536" s="3">
        <f t="shared" si="97"/>
        <v>31</v>
      </c>
      <c r="E536" s="4">
        <f>'New Lease Yearly'!K546</f>
        <v>0</v>
      </c>
      <c r="F536" s="3">
        <f t="shared" si="98"/>
        <v>0</v>
      </c>
      <c r="G536" s="11">
        <f t="shared" si="93"/>
        <v>0</v>
      </c>
      <c r="H536" s="11">
        <f t="shared" si="93"/>
        <v>0</v>
      </c>
      <c r="I536" s="11">
        <f t="shared" si="93"/>
        <v>0</v>
      </c>
      <c r="J536" s="11">
        <f t="shared" si="93"/>
        <v>0</v>
      </c>
      <c r="K536" s="11">
        <f t="shared" si="93"/>
        <v>0</v>
      </c>
      <c r="L536" s="11">
        <f t="shared" si="93"/>
        <v>0</v>
      </c>
      <c r="M536" s="11">
        <f t="shared" si="93"/>
        <v>0</v>
      </c>
      <c r="N536" s="11">
        <f t="shared" si="93"/>
        <v>0</v>
      </c>
      <c r="O536" s="11">
        <f t="shared" si="93"/>
        <v>0</v>
      </c>
      <c r="P536" s="11">
        <f t="shared" si="93"/>
        <v>0</v>
      </c>
      <c r="Q536" s="11">
        <f t="shared" si="93"/>
        <v>0</v>
      </c>
      <c r="R536" s="11">
        <f t="shared" si="95"/>
        <v>0</v>
      </c>
    </row>
    <row r="537" spans="1:18" x14ac:dyDescent="0.25">
      <c r="A537" s="9">
        <f>IF('New Lease Yearly'!$H$4="Monthly",DATE(YEAR('Yearly Journal entry'!A536),MONTH('Yearly Journal entry'!A536)+1,DAY('Yearly Journal entry'!A536)),IF('New Lease Yearly'!$H$4="Quarterly",DATE(YEAR('Yearly Journal entry'!A536),MONTH('Yearly Journal entry'!A536)+3,DAY('Yearly Journal entry'!A536)),DATE(YEAR('Yearly Journal entry'!A536)+1,MONTH('Yearly Journal entry'!A536),DAY('Yearly Journal entry'!A536))))</f>
        <v>237775</v>
      </c>
      <c r="B537" s="9">
        <f t="shared" si="94"/>
        <v>237775</v>
      </c>
      <c r="C537" s="9">
        <f t="shared" si="96"/>
        <v>237805</v>
      </c>
      <c r="D537" s="3">
        <f t="shared" si="97"/>
        <v>31</v>
      </c>
      <c r="E537" s="4">
        <f>'New Lease Yearly'!K547</f>
        <v>0</v>
      </c>
      <c r="F537" s="3">
        <f t="shared" si="98"/>
        <v>0</v>
      </c>
      <c r="G537" s="11">
        <f t="shared" si="93"/>
        <v>0</v>
      </c>
      <c r="H537" s="11">
        <f t="shared" si="93"/>
        <v>0</v>
      </c>
      <c r="I537" s="11">
        <f t="shared" si="93"/>
        <v>0</v>
      </c>
      <c r="J537" s="11">
        <f t="shared" si="93"/>
        <v>0</v>
      </c>
      <c r="K537" s="11">
        <f t="shared" si="93"/>
        <v>0</v>
      </c>
      <c r="L537" s="11">
        <f t="shared" si="93"/>
        <v>0</v>
      </c>
      <c r="M537" s="11">
        <f t="shared" si="93"/>
        <v>0</v>
      </c>
      <c r="N537" s="11">
        <f t="shared" si="93"/>
        <v>0</v>
      </c>
      <c r="O537" s="11">
        <f t="shared" si="93"/>
        <v>0</v>
      </c>
      <c r="P537" s="11">
        <f t="shared" si="93"/>
        <v>0</v>
      </c>
      <c r="Q537" s="11">
        <f t="shared" si="93"/>
        <v>0</v>
      </c>
      <c r="R537" s="11">
        <f t="shared" si="95"/>
        <v>0</v>
      </c>
    </row>
    <row r="538" spans="1:18" x14ac:dyDescent="0.25">
      <c r="A538" s="9">
        <f>IF('New Lease Yearly'!$H$4="Monthly",DATE(YEAR('Yearly Journal entry'!A537),MONTH('Yearly Journal entry'!A537)+1,DAY('Yearly Journal entry'!A537)),IF('New Lease Yearly'!$H$4="Quarterly",DATE(YEAR('Yearly Journal entry'!A537),MONTH('Yearly Journal entry'!A537)+3,DAY('Yearly Journal entry'!A537)),DATE(YEAR('Yearly Journal entry'!A537)+1,MONTH('Yearly Journal entry'!A537),DAY('Yearly Journal entry'!A537))))</f>
        <v>238140</v>
      </c>
      <c r="B538" s="9">
        <f t="shared" si="94"/>
        <v>238140</v>
      </c>
      <c r="C538" s="9">
        <f t="shared" si="96"/>
        <v>238170</v>
      </c>
      <c r="D538" s="3">
        <f t="shared" si="97"/>
        <v>31</v>
      </c>
      <c r="E538" s="4">
        <f>'New Lease Yearly'!K548</f>
        <v>0</v>
      </c>
      <c r="F538" s="3">
        <f t="shared" si="98"/>
        <v>0</v>
      </c>
      <c r="G538" s="11">
        <f t="shared" si="93"/>
        <v>0</v>
      </c>
      <c r="H538" s="11">
        <f t="shared" si="93"/>
        <v>0</v>
      </c>
      <c r="I538" s="11">
        <f t="shared" si="93"/>
        <v>0</v>
      </c>
      <c r="J538" s="11">
        <f t="shared" si="93"/>
        <v>0</v>
      </c>
      <c r="K538" s="11">
        <f t="shared" si="93"/>
        <v>0</v>
      </c>
      <c r="L538" s="11">
        <f t="shared" si="93"/>
        <v>0</v>
      </c>
      <c r="M538" s="11">
        <f t="shared" si="93"/>
        <v>0</v>
      </c>
      <c r="N538" s="11">
        <f t="shared" si="93"/>
        <v>0</v>
      </c>
      <c r="O538" s="11">
        <f t="shared" si="93"/>
        <v>0</v>
      </c>
      <c r="P538" s="11">
        <f t="shared" si="93"/>
        <v>0</v>
      </c>
      <c r="Q538" s="11">
        <f t="shared" si="93"/>
        <v>0</v>
      </c>
      <c r="R538" s="11">
        <f t="shared" si="95"/>
        <v>0</v>
      </c>
    </row>
    <row r="539" spans="1:18" x14ac:dyDescent="0.25">
      <c r="A539" s="9">
        <f>IF('New Lease Yearly'!$H$4="Monthly",DATE(YEAR('Yearly Journal entry'!A538),MONTH('Yearly Journal entry'!A538)+1,DAY('Yearly Journal entry'!A538)),IF('New Lease Yearly'!$H$4="Quarterly",DATE(YEAR('Yearly Journal entry'!A538),MONTH('Yearly Journal entry'!A538)+3,DAY('Yearly Journal entry'!A538)),DATE(YEAR('Yearly Journal entry'!A538)+1,MONTH('Yearly Journal entry'!A538),DAY('Yearly Journal entry'!A538))))</f>
        <v>238506</v>
      </c>
      <c r="B539" s="9">
        <f t="shared" si="94"/>
        <v>238506</v>
      </c>
      <c r="C539" s="9">
        <f t="shared" si="96"/>
        <v>238536</v>
      </c>
      <c r="D539" s="3">
        <f t="shared" si="97"/>
        <v>31</v>
      </c>
      <c r="E539" s="4">
        <f>'New Lease Yearly'!K549</f>
        <v>0</v>
      </c>
      <c r="F539" s="3">
        <f t="shared" si="98"/>
        <v>0</v>
      </c>
      <c r="G539" s="11">
        <f t="shared" si="93"/>
        <v>0</v>
      </c>
      <c r="H539" s="11">
        <f t="shared" si="93"/>
        <v>0</v>
      </c>
      <c r="I539" s="11">
        <f t="shared" si="93"/>
        <v>0</v>
      </c>
      <c r="J539" s="11">
        <f t="shared" si="93"/>
        <v>0</v>
      </c>
      <c r="K539" s="11">
        <f t="shared" si="93"/>
        <v>0</v>
      </c>
      <c r="L539" s="11">
        <f t="shared" si="93"/>
        <v>0</v>
      </c>
      <c r="M539" s="11">
        <f t="shared" si="93"/>
        <v>0</v>
      </c>
      <c r="N539" s="11">
        <f t="shared" si="93"/>
        <v>0</v>
      </c>
      <c r="O539" s="11">
        <f t="shared" si="93"/>
        <v>0</v>
      </c>
      <c r="P539" s="11">
        <f t="shared" si="93"/>
        <v>0</v>
      </c>
      <c r="Q539" s="11">
        <f t="shared" si="93"/>
        <v>0</v>
      </c>
      <c r="R539" s="11">
        <f t="shared" si="95"/>
        <v>0</v>
      </c>
    </row>
    <row r="540" spans="1:18" x14ac:dyDescent="0.25">
      <c r="A540" s="9">
        <f>IF('New Lease Yearly'!$H$4="Monthly",DATE(YEAR('Yearly Journal entry'!A539),MONTH('Yearly Journal entry'!A539)+1,DAY('Yearly Journal entry'!A539)),IF('New Lease Yearly'!$H$4="Quarterly",DATE(YEAR('Yearly Journal entry'!A539),MONTH('Yearly Journal entry'!A539)+3,DAY('Yearly Journal entry'!A539)),DATE(YEAR('Yearly Journal entry'!A539)+1,MONTH('Yearly Journal entry'!A539),DAY('Yearly Journal entry'!A539))))</f>
        <v>238871</v>
      </c>
      <c r="B540" s="9">
        <f t="shared" si="94"/>
        <v>238871</v>
      </c>
      <c r="C540" s="9">
        <f t="shared" si="96"/>
        <v>238901</v>
      </c>
      <c r="D540" s="3">
        <f t="shared" si="97"/>
        <v>31</v>
      </c>
      <c r="E540" s="4">
        <f>'New Lease Yearly'!K550</f>
        <v>0</v>
      </c>
      <c r="F540" s="3">
        <f t="shared" si="98"/>
        <v>0</v>
      </c>
      <c r="G540" s="11">
        <f t="shared" ref="G540:Q563" si="99">$E541/($A541-$A540+1)*((((EOMONTH(DATE(YEAR($A540),MONTH($A540)+G$4,DAY($A540)),0)))-DATE(YEAR($A540),MONTH(EOMONTH($A540,-1)+G$4)+G$4,1))+1)</f>
        <v>0</v>
      </c>
      <c r="H540" s="11">
        <f t="shared" si="99"/>
        <v>0</v>
      </c>
      <c r="I540" s="11">
        <f t="shared" si="99"/>
        <v>0</v>
      </c>
      <c r="J540" s="11">
        <f t="shared" si="99"/>
        <v>0</v>
      </c>
      <c r="K540" s="11">
        <f t="shared" si="99"/>
        <v>0</v>
      </c>
      <c r="L540" s="11">
        <f t="shared" si="99"/>
        <v>0</v>
      </c>
      <c r="M540" s="11">
        <f t="shared" si="99"/>
        <v>0</v>
      </c>
      <c r="N540" s="11">
        <f t="shared" si="99"/>
        <v>0</v>
      </c>
      <c r="O540" s="11">
        <f t="shared" si="99"/>
        <v>0</v>
      </c>
      <c r="P540" s="11">
        <f t="shared" si="99"/>
        <v>0</v>
      </c>
      <c r="Q540" s="11">
        <f t="shared" si="99"/>
        <v>0</v>
      </c>
      <c r="R540" s="11">
        <f t="shared" si="95"/>
        <v>0</v>
      </c>
    </row>
    <row r="541" spans="1:18" x14ac:dyDescent="0.25">
      <c r="A541" s="9">
        <f>IF('New Lease Yearly'!$H$4="Monthly",DATE(YEAR('Yearly Journal entry'!A540),MONTH('Yearly Journal entry'!A540)+1,DAY('Yearly Journal entry'!A540)),IF('New Lease Yearly'!$H$4="Quarterly",DATE(YEAR('Yearly Journal entry'!A540),MONTH('Yearly Journal entry'!A540)+3,DAY('Yearly Journal entry'!A540)),DATE(YEAR('Yearly Journal entry'!A540)+1,MONTH('Yearly Journal entry'!A540),DAY('Yearly Journal entry'!A540))))</f>
        <v>239236</v>
      </c>
      <c r="B541" s="9">
        <f t="shared" si="94"/>
        <v>239236</v>
      </c>
      <c r="C541" s="9">
        <f t="shared" si="96"/>
        <v>239266</v>
      </c>
      <c r="D541" s="3">
        <f t="shared" si="97"/>
        <v>31</v>
      </c>
      <c r="E541" s="4">
        <f>'New Lease Yearly'!K551</f>
        <v>0</v>
      </c>
      <c r="F541" s="3">
        <f t="shared" si="98"/>
        <v>0</v>
      </c>
      <c r="G541" s="11">
        <f t="shared" si="99"/>
        <v>0</v>
      </c>
      <c r="H541" s="11">
        <f t="shared" si="99"/>
        <v>0</v>
      </c>
      <c r="I541" s="11">
        <f t="shared" si="99"/>
        <v>0</v>
      </c>
      <c r="J541" s="11">
        <f t="shared" si="99"/>
        <v>0</v>
      </c>
      <c r="K541" s="11">
        <f t="shared" si="99"/>
        <v>0</v>
      </c>
      <c r="L541" s="11">
        <f t="shared" si="99"/>
        <v>0</v>
      </c>
      <c r="M541" s="11">
        <f t="shared" si="99"/>
        <v>0</v>
      </c>
      <c r="N541" s="11">
        <f t="shared" si="99"/>
        <v>0</v>
      </c>
      <c r="O541" s="11">
        <f t="shared" si="99"/>
        <v>0</v>
      </c>
      <c r="P541" s="11">
        <f t="shared" si="99"/>
        <v>0</v>
      </c>
      <c r="Q541" s="11">
        <f t="shared" si="99"/>
        <v>0</v>
      </c>
      <c r="R541" s="11">
        <f t="shared" si="95"/>
        <v>0</v>
      </c>
    </row>
    <row r="542" spans="1:18" x14ac:dyDescent="0.25">
      <c r="A542" s="9">
        <f>IF('New Lease Yearly'!$H$4="Monthly",DATE(YEAR('Yearly Journal entry'!A541),MONTH('Yearly Journal entry'!A541)+1,DAY('Yearly Journal entry'!A541)),IF('New Lease Yearly'!$H$4="Quarterly",DATE(YEAR('Yearly Journal entry'!A541),MONTH('Yearly Journal entry'!A541)+3,DAY('Yearly Journal entry'!A541)),DATE(YEAR('Yearly Journal entry'!A541)+1,MONTH('Yearly Journal entry'!A541),DAY('Yearly Journal entry'!A541))))</f>
        <v>239601</v>
      </c>
      <c r="B542" s="9">
        <f t="shared" si="94"/>
        <v>239601</v>
      </c>
      <c r="C542" s="9">
        <f t="shared" si="96"/>
        <v>239631</v>
      </c>
      <c r="D542" s="3">
        <f t="shared" si="97"/>
        <v>31</v>
      </c>
      <c r="E542" s="4">
        <f>'New Lease Yearly'!K552</f>
        <v>0</v>
      </c>
      <c r="F542" s="3">
        <f t="shared" si="98"/>
        <v>0</v>
      </c>
      <c r="G542" s="11">
        <f t="shared" si="99"/>
        <v>0</v>
      </c>
      <c r="H542" s="11">
        <f t="shared" si="99"/>
        <v>0</v>
      </c>
      <c r="I542" s="11">
        <f t="shared" si="99"/>
        <v>0</v>
      </c>
      <c r="J542" s="11">
        <f t="shared" si="99"/>
        <v>0</v>
      </c>
      <c r="K542" s="11">
        <f t="shared" si="99"/>
        <v>0</v>
      </c>
      <c r="L542" s="11">
        <f t="shared" si="99"/>
        <v>0</v>
      </c>
      <c r="M542" s="11">
        <f t="shared" si="99"/>
        <v>0</v>
      </c>
      <c r="N542" s="11">
        <f t="shared" si="99"/>
        <v>0</v>
      </c>
      <c r="O542" s="11">
        <f t="shared" si="99"/>
        <v>0</v>
      </c>
      <c r="P542" s="11">
        <f t="shared" si="99"/>
        <v>0</v>
      </c>
      <c r="Q542" s="11">
        <f t="shared" si="99"/>
        <v>0</v>
      </c>
      <c r="R542" s="11">
        <f t="shared" si="95"/>
        <v>0</v>
      </c>
    </row>
    <row r="543" spans="1:18" x14ac:dyDescent="0.25">
      <c r="A543" s="9">
        <f>IF('New Lease Yearly'!$H$4="Monthly",DATE(YEAR('Yearly Journal entry'!A542),MONTH('Yearly Journal entry'!A542)+1,DAY('Yearly Journal entry'!A542)),IF('New Lease Yearly'!$H$4="Quarterly",DATE(YEAR('Yearly Journal entry'!A542),MONTH('Yearly Journal entry'!A542)+3,DAY('Yearly Journal entry'!A542)),DATE(YEAR('Yearly Journal entry'!A542)+1,MONTH('Yearly Journal entry'!A542),DAY('Yearly Journal entry'!A542))))</f>
        <v>239967</v>
      </c>
      <c r="B543" s="9">
        <f t="shared" si="94"/>
        <v>239967</v>
      </c>
      <c r="C543" s="9">
        <f t="shared" si="96"/>
        <v>239997</v>
      </c>
      <c r="D543" s="3">
        <f t="shared" si="97"/>
        <v>31</v>
      </c>
      <c r="E543" s="4">
        <f>'New Lease Yearly'!K553</f>
        <v>0</v>
      </c>
      <c r="F543" s="3">
        <f t="shared" si="98"/>
        <v>0</v>
      </c>
      <c r="G543" s="11">
        <f t="shared" si="99"/>
        <v>0</v>
      </c>
      <c r="H543" s="11">
        <f t="shared" si="99"/>
        <v>0</v>
      </c>
      <c r="I543" s="11">
        <f t="shared" si="99"/>
        <v>0</v>
      </c>
      <c r="J543" s="11">
        <f t="shared" si="99"/>
        <v>0</v>
      </c>
      <c r="K543" s="11">
        <f t="shared" si="99"/>
        <v>0</v>
      </c>
      <c r="L543" s="11">
        <f t="shared" si="99"/>
        <v>0</v>
      </c>
      <c r="M543" s="11">
        <f t="shared" si="99"/>
        <v>0</v>
      </c>
      <c r="N543" s="11">
        <f t="shared" si="99"/>
        <v>0</v>
      </c>
      <c r="O543" s="11">
        <f t="shared" si="99"/>
        <v>0</v>
      </c>
      <c r="P543" s="11">
        <f t="shared" si="99"/>
        <v>0</v>
      </c>
      <c r="Q543" s="11">
        <f t="shared" si="99"/>
        <v>0</v>
      </c>
      <c r="R543" s="11">
        <f t="shared" si="95"/>
        <v>0</v>
      </c>
    </row>
    <row r="544" spans="1:18" x14ac:dyDescent="0.25">
      <c r="A544" s="9">
        <f>IF('New Lease Yearly'!$H$4="Monthly",DATE(YEAR('Yearly Journal entry'!A543),MONTH('Yearly Journal entry'!A543)+1,DAY('Yearly Journal entry'!A543)),IF('New Lease Yearly'!$H$4="Quarterly",DATE(YEAR('Yearly Journal entry'!A543),MONTH('Yearly Journal entry'!A543)+3,DAY('Yearly Journal entry'!A543)),DATE(YEAR('Yearly Journal entry'!A543)+1,MONTH('Yearly Journal entry'!A543),DAY('Yearly Journal entry'!A543))))</f>
        <v>240332</v>
      </c>
      <c r="B544" s="9">
        <f t="shared" si="94"/>
        <v>240332</v>
      </c>
      <c r="C544" s="9">
        <f t="shared" si="96"/>
        <v>240362</v>
      </c>
      <c r="D544" s="3">
        <f t="shared" si="97"/>
        <v>31</v>
      </c>
      <c r="E544" s="4">
        <f>'New Lease Yearly'!K554</f>
        <v>0</v>
      </c>
      <c r="F544" s="3">
        <f t="shared" si="98"/>
        <v>0</v>
      </c>
      <c r="G544" s="11">
        <f t="shared" si="99"/>
        <v>0</v>
      </c>
      <c r="H544" s="11">
        <f t="shared" si="99"/>
        <v>0</v>
      </c>
      <c r="I544" s="11">
        <f t="shared" si="99"/>
        <v>0</v>
      </c>
      <c r="J544" s="11">
        <f t="shared" si="99"/>
        <v>0</v>
      </c>
      <c r="K544" s="11">
        <f t="shared" si="99"/>
        <v>0</v>
      </c>
      <c r="L544" s="11">
        <f t="shared" si="99"/>
        <v>0</v>
      </c>
      <c r="M544" s="11">
        <f t="shared" si="99"/>
        <v>0</v>
      </c>
      <c r="N544" s="11">
        <f t="shared" si="99"/>
        <v>0</v>
      </c>
      <c r="O544" s="11">
        <f t="shared" si="99"/>
        <v>0</v>
      </c>
      <c r="P544" s="11">
        <f t="shared" si="99"/>
        <v>0</v>
      </c>
      <c r="Q544" s="11">
        <f t="shared" si="99"/>
        <v>0</v>
      </c>
      <c r="R544" s="11">
        <f t="shared" si="95"/>
        <v>0</v>
      </c>
    </row>
    <row r="545" spans="1:18" x14ac:dyDescent="0.25">
      <c r="A545" s="9">
        <f>IF('New Lease Yearly'!$H$4="Monthly",DATE(YEAR('Yearly Journal entry'!A544),MONTH('Yearly Journal entry'!A544)+1,DAY('Yearly Journal entry'!A544)),IF('New Lease Yearly'!$H$4="Quarterly",DATE(YEAR('Yearly Journal entry'!A544),MONTH('Yearly Journal entry'!A544)+3,DAY('Yearly Journal entry'!A544)),DATE(YEAR('Yearly Journal entry'!A544)+1,MONTH('Yearly Journal entry'!A544),DAY('Yearly Journal entry'!A544))))</f>
        <v>240697</v>
      </c>
      <c r="B545" s="9">
        <f t="shared" si="94"/>
        <v>240697</v>
      </c>
      <c r="C545" s="9">
        <f t="shared" si="96"/>
        <v>240727</v>
      </c>
      <c r="D545" s="3">
        <f t="shared" si="97"/>
        <v>31</v>
      </c>
      <c r="E545" s="4">
        <f>'New Lease Yearly'!K555</f>
        <v>0</v>
      </c>
      <c r="F545" s="3">
        <f t="shared" si="98"/>
        <v>0</v>
      </c>
      <c r="G545" s="11">
        <f t="shared" si="99"/>
        <v>0</v>
      </c>
      <c r="H545" s="11">
        <f t="shared" si="99"/>
        <v>0</v>
      </c>
      <c r="I545" s="11">
        <f t="shared" si="99"/>
        <v>0</v>
      </c>
      <c r="J545" s="11">
        <f t="shared" si="99"/>
        <v>0</v>
      </c>
      <c r="K545" s="11">
        <f t="shared" si="99"/>
        <v>0</v>
      </c>
      <c r="L545" s="11">
        <f t="shared" si="99"/>
        <v>0</v>
      </c>
      <c r="M545" s="11">
        <f t="shared" si="99"/>
        <v>0</v>
      </c>
      <c r="N545" s="11">
        <f t="shared" si="99"/>
        <v>0</v>
      </c>
      <c r="O545" s="11">
        <f t="shared" si="99"/>
        <v>0</v>
      </c>
      <c r="P545" s="11">
        <f t="shared" si="99"/>
        <v>0</v>
      </c>
      <c r="Q545" s="11">
        <f t="shared" si="99"/>
        <v>0</v>
      </c>
      <c r="R545" s="11">
        <f t="shared" si="95"/>
        <v>0</v>
      </c>
    </row>
    <row r="546" spans="1:18" x14ac:dyDescent="0.25">
      <c r="A546" s="9">
        <f>IF('New Lease Yearly'!$H$4="Monthly",DATE(YEAR('Yearly Journal entry'!A545),MONTH('Yearly Journal entry'!A545)+1,DAY('Yearly Journal entry'!A545)),IF('New Lease Yearly'!$H$4="Quarterly",DATE(YEAR('Yearly Journal entry'!A545),MONTH('Yearly Journal entry'!A545)+3,DAY('Yearly Journal entry'!A545)),DATE(YEAR('Yearly Journal entry'!A545)+1,MONTH('Yearly Journal entry'!A545),DAY('Yearly Journal entry'!A545))))</f>
        <v>241062</v>
      </c>
      <c r="B546" s="9">
        <f t="shared" si="94"/>
        <v>241062</v>
      </c>
      <c r="C546" s="9">
        <f t="shared" si="96"/>
        <v>241092</v>
      </c>
      <c r="D546" s="3">
        <f t="shared" si="97"/>
        <v>31</v>
      </c>
      <c r="E546" s="4">
        <f>'New Lease Yearly'!K556</f>
        <v>0</v>
      </c>
      <c r="F546" s="3">
        <f t="shared" si="98"/>
        <v>0</v>
      </c>
      <c r="G546" s="11">
        <f t="shared" si="99"/>
        <v>0</v>
      </c>
      <c r="H546" s="11">
        <f t="shared" si="99"/>
        <v>0</v>
      </c>
      <c r="I546" s="11">
        <f t="shared" si="99"/>
        <v>0</v>
      </c>
      <c r="J546" s="11">
        <f t="shared" si="99"/>
        <v>0</v>
      </c>
      <c r="K546" s="11">
        <f t="shared" si="99"/>
        <v>0</v>
      </c>
      <c r="L546" s="11">
        <f t="shared" si="99"/>
        <v>0</v>
      </c>
      <c r="M546" s="11">
        <f t="shared" si="99"/>
        <v>0</v>
      </c>
      <c r="N546" s="11">
        <f t="shared" si="99"/>
        <v>0</v>
      </c>
      <c r="O546" s="11">
        <f t="shared" si="99"/>
        <v>0</v>
      </c>
      <c r="P546" s="11">
        <f t="shared" si="99"/>
        <v>0</v>
      </c>
      <c r="Q546" s="11">
        <f t="shared" si="99"/>
        <v>0</v>
      </c>
      <c r="R546" s="11">
        <f t="shared" si="95"/>
        <v>0</v>
      </c>
    </row>
    <row r="547" spans="1:18" x14ac:dyDescent="0.25">
      <c r="A547" s="9">
        <f>IF('New Lease Yearly'!$H$4="Monthly",DATE(YEAR('Yearly Journal entry'!A546),MONTH('Yearly Journal entry'!A546)+1,DAY('Yearly Journal entry'!A546)),IF('New Lease Yearly'!$H$4="Quarterly",DATE(YEAR('Yearly Journal entry'!A546),MONTH('Yearly Journal entry'!A546)+3,DAY('Yearly Journal entry'!A546)),DATE(YEAR('Yearly Journal entry'!A546)+1,MONTH('Yearly Journal entry'!A546),DAY('Yearly Journal entry'!A546))))</f>
        <v>241428</v>
      </c>
      <c r="B547" s="9">
        <f t="shared" si="94"/>
        <v>241428</v>
      </c>
      <c r="C547" s="9">
        <f t="shared" si="96"/>
        <v>241458</v>
      </c>
      <c r="D547" s="3">
        <f t="shared" si="97"/>
        <v>31</v>
      </c>
      <c r="E547" s="4">
        <f>'New Lease Yearly'!K557</f>
        <v>0</v>
      </c>
      <c r="F547" s="3">
        <f t="shared" si="98"/>
        <v>0</v>
      </c>
      <c r="G547" s="11">
        <f t="shared" si="99"/>
        <v>0</v>
      </c>
      <c r="H547" s="11">
        <f t="shared" si="99"/>
        <v>0</v>
      </c>
      <c r="I547" s="11">
        <f t="shared" si="99"/>
        <v>0</v>
      </c>
      <c r="J547" s="11">
        <f t="shared" si="99"/>
        <v>0</v>
      </c>
      <c r="K547" s="11">
        <f t="shared" si="99"/>
        <v>0</v>
      </c>
      <c r="L547" s="11">
        <f t="shared" si="99"/>
        <v>0</v>
      </c>
      <c r="M547" s="11">
        <f t="shared" si="99"/>
        <v>0</v>
      </c>
      <c r="N547" s="11">
        <f t="shared" si="99"/>
        <v>0</v>
      </c>
      <c r="O547" s="11">
        <f t="shared" si="99"/>
        <v>0</v>
      </c>
      <c r="P547" s="11">
        <f t="shared" si="99"/>
        <v>0</v>
      </c>
      <c r="Q547" s="11">
        <f t="shared" si="99"/>
        <v>0</v>
      </c>
      <c r="R547" s="11">
        <f t="shared" si="95"/>
        <v>0</v>
      </c>
    </row>
    <row r="548" spans="1:18" x14ac:dyDescent="0.25">
      <c r="A548" s="9">
        <f>IF('New Lease Yearly'!$H$4="Monthly",DATE(YEAR('Yearly Journal entry'!A547),MONTH('Yearly Journal entry'!A547)+1,DAY('Yearly Journal entry'!A547)),IF('New Lease Yearly'!$H$4="Quarterly",DATE(YEAR('Yearly Journal entry'!A547),MONTH('Yearly Journal entry'!A547)+3,DAY('Yearly Journal entry'!A547)),DATE(YEAR('Yearly Journal entry'!A547)+1,MONTH('Yearly Journal entry'!A547),DAY('Yearly Journal entry'!A547))))</f>
        <v>241793</v>
      </c>
      <c r="B548" s="9">
        <f t="shared" si="94"/>
        <v>241793</v>
      </c>
      <c r="C548" s="9">
        <f t="shared" si="96"/>
        <v>241823</v>
      </c>
      <c r="D548" s="3">
        <f t="shared" si="97"/>
        <v>31</v>
      </c>
      <c r="E548" s="4">
        <f>'New Lease Yearly'!K558</f>
        <v>0</v>
      </c>
      <c r="F548" s="3">
        <f t="shared" si="98"/>
        <v>0</v>
      </c>
      <c r="G548" s="11">
        <f t="shared" si="99"/>
        <v>0</v>
      </c>
      <c r="H548" s="11">
        <f t="shared" si="99"/>
        <v>0</v>
      </c>
      <c r="I548" s="11">
        <f t="shared" si="99"/>
        <v>0</v>
      </c>
      <c r="J548" s="11">
        <f t="shared" si="99"/>
        <v>0</v>
      </c>
      <c r="K548" s="11">
        <f t="shared" si="99"/>
        <v>0</v>
      </c>
      <c r="L548" s="11">
        <f t="shared" si="99"/>
        <v>0</v>
      </c>
      <c r="M548" s="11">
        <f t="shared" si="99"/>
        <v>0</v>
      </c>
      <c r="N548" s="11">
        <f t="shared" si="99"/>
        <v>0</v>
      </c>
      <c r="O548" s="11">
        <f t="shared" si="99"/>
        <v>0</v>
      </c>
      <c r="P548" s="11">
        <f t="shared" si="99"/>
        <v>0</v>
      </c>
      <c r="Q548" s="11">
        <f t="shared" si="99"/>
        <v>0</v>
      </c>
      <c r="R548" s="11">
        <f t="shared" si="95"/>
        <v>0</v>
      </c>
    </row>
    <row r="549" spans="1:18" x14ac:dyDescent="0.25">
      <c r="A549" s="9">
        <f>IF('New Lease Yearly'!$H$4="Monthly",DATE(YEAR('Yearly Journal entry'!A548),MONTH('Yearly Journal entry'!A548)+1,DAY('Yearly Journal entry'!A548)),IF('New Lease Yearly'!$H$4="Quarterly",DATE(YEAR('Yearly Journal entry'!A548),MONTH('Yearly Journal entry'!A548)+3,DAY('Yearly Journal entry'!A548)),DATE(YEAR('Yearly Journal entry'!A548)+1,MONTH('Yearly Journal entry'!A548),DAY('Yearly Journal entry'!A548))))</f>
        <v>242158</v>
      </c>
      <c r="B549" s="9">
        <f t="shared" si="94"/>
        <v>242158</v>
      </c>
      <c r="C549" s="9">
        <f t="shared" si="96"/>
        <v>242188</v>
      </c>
      <c r="D549" s="3">
        <f t="shared" si="97"/>
        <v>31</v>
      </c>
      <c r="E549" s="4">
        <f>'New Lease Yearly'!K559</f>
        <v>0</v>
      </c>
      <c r="F549" s="3">
        <f t="shared" si="98"/>
        <v>0</v>
      </c>
      <c r="G549" s="11">
        <f t="shared" si="99"/>
        <v>0</v>
      </c>
      <c r="H549" s="11">
        <f t="shared" si="99"/>
        <v>0</v>
      </c>
      <c r="I549" s="11">
        <f t="shared" si="99"/>
        <v>0</v>
      </c>
      <c r="J549" s="11">
        <f t="shared" si="99"/>
        <v>0</v>
      </c>
      <c r="K549" s="11">
        <f t="shared" si="99"/>
        <v>0</v>
      </c>
      <c r="L549" s="11">
        <f t="shared" si="99"/>
        <v>0</v>
      </c>
      <c r="M549" s="11">
        <f t="shared" si="99"/>
        <v>0</v>
      </c>
      <c r="N549" s="11">
        <f t="shared" si="99"/>
        <v>0</v>
      </c>
      <c r="O549" s="11">
        <f t="shared" si="99"/>
        <v>0</v>
      </c>
      <c r="P549" s="11">
        <f t="shared" si="99"/>
        <v>0</v>
      </c>
      <c r="Q549" s="11">
        <f t="shared" si="99"/>
        <v>0</v>
      </c>
      <c r="R549" s="11">
        <f t="shared" si="95"/>
        <v>0</v>
      </c>
    </row>
    <row r="550" spans="1:18" x14ac:dyDescent="0.25">
      <c r="A550" s="9">
        <f>IF('New Lease Yearly'!$H$4="Monthly",DATE(YEAR('Yearly Journal entry'!A549),MONTH('Yearly Journal entry'!A549)+1,DAY('Yearly Journal entry'!A549)),IF('New Lease Yearly'!$H$4="Quarterly",DATE(YEAR('Yearly Journal entry'!A549),MONTH('Yearly Journal entry'!A549)+3,DAY('Yearly Journal entry'!A549)),DATE(YEAR('Yearly Journal entry'!A549)+1,MONTH('Yearly Journal entry'!A549),DAY('Yearly Journal entry'!A549))))</f>
        <v>242523</v>
      </c>
      <c r="B550" s="9">
        <f t="shared" si="94"/>
        <v>242523</v>
      </c>
      <c r="C550" s="9">
        <f t="shared" si="96"/>
        <v>242553</v>
      </c>
      <c r="D550" s="3">
        <f t="shared" si="97"/>
        <v>31</v>
      </c>
      <c r="E550" s="4">
        <f>'New Lease Yearly'!K560</f>
        <v>0</v>
      </c>
      <c r="F550" s="3">
        <f t="shared" si="98"/>
        <v>0</v>
      </c>
      <c r="G550" s="11">
        <f t="shared" si="99"/>
        <v>0</v>
      </c>
      <c r="H550" s="11">
        <f t="shared" si="99"/>
        <v>0</v>
      </c>
      <c r="I550" s="11">
        <f t="shared" si="99"/>
        <v>0</v>
      </c>
      <c r="J550" s="11">
        <f t="shared" si="99"/>
        <v>0</v>
      </c>
      <c r="K550" s="11">
        <f t="shared" si="99"/>
        <v>0</v>
      </c>
      <c r="L550" s="11">
        <f t="shared" si="99"/>
        <v>0</v>
      </c>
      <c r="M550" s="11">
        <f t="shared" si="99"/>
        <v>0</v>
      </c>
      <c r="N550" s="11">
        <f t="shared" si="99"/>
        <v>0</v>
      </c>
      <c r="O550" s="11">
        <f t="shared" si="99"/>
        <v>0</v>
      </c>
      <c r="P550" s="11">
        <f t="shared" si="99"/>
        <v>0</v>
      </c>
      <c r="Q550" s="11">
        <f t="shared" si="99"/>
        <v>0</v>
      </c>
      <c r="R550" s="11">
        <f t="shared" si="95"/>
        <v>0</v>
      </c>
    </row>
    <row r="551" spans="1:18" x14ac:dyDescent="0.25">
      <c r="A551" s="9">
        <f>IF('New Lease Yearly'!$H$4="Monthly",DATE(YEAR('Yearly Journal entry'!A550),MONTH('Yearly Journal entry'!A550)+1,DAY('Yearly Journal entry'!A550)),IF('New Lease Yearly'!$H$4="Quarterly",DATE(YEAR('Yearly Journal entry'!A550),MONTH('Yearly Journal entry'!A550)+3,DAY('Yearly Journal entry'!A550)),DATE(YEAR('Yearly Journal entry'!A550)+1,MONTH('Yearly Journal entry'!A550),DAY('Yearly Journal entry'!A550))))</f>
        <v>242889</v>
      </c>
      <c r="B551" s="9">
        <f t="shared" si="94"/>
        <v>242889</v>
      </c>
      <c r="C551" s="9">
        <f t="shared" si="96"/>
        <v>242919</v>
      </c>
      <c r="D551" s="3">
        <f t="shared" si="97"/>
        <v>31</v>
      </c>
      <c r="E551" s="4">
        <f>'New Lease Yearly'!K561</f>
        <v>0</v>
      </c>
      <c r="F551" s="3">
        <f t="shared" si="98"/>
        <v>0</v>
      </c>
      <c r="G551" s="11">
        <f t="shared" si="99"/>
        <v>0</v>
      </c>
      <c r="H551" s="11">
        <f t="shared" si="99"/>
        <v>0</v>
      </c>
      <c r="I551" s="11">
        <f t="shared" si="99"/>
        <v>0</v>
      </c>
      <c r="J551" s="11">
        <f t="shared" si="99"/>
        <v>0</v>
      </c>
      <c r="K551" s="11">
        <f t="shared" si="99"/>
        <v>0</v>
      </c>
      <c r="L551" s="11">
        <f t="shared" si="99"/>
        <v>0</v>
      </c>
      <c r="M551" s="11">
        <f t="shared" si="99"/>
        <v>0</v>
      </c>
      <c r="N551" s="11">
        <f t="shared" si="99"/>
        <v>0</v>
      </c>
      <c r="O551" s="11">
        <f t="shared" si="99"/>
        <v>0</v>
      </c>
      <c r="P551" s="11">
        <f t="shared" si="99"/>
        <v>0</v>
      </c>
      <c r="Q551" s="11">
        <f t="shared" si="99"/>
        <v>0</v>
      </c>
      <c r="R551" s="11">
        <f t="shared" si="95"/>
        <v>0</v>
      </c>
    </row>
    <row r="552" spans="1:18" x14ac:dyDescent="0.25">
      <c r="A552" s="9">
        <f>IF('New Lease Yearly'!$H$4="Monthly",DATE(YEAR('Yearly Journal entry'!A551),MONTH('Yearly Journal entry'!A551)+1,DAY('Yearly Journal entry'!A551)),IF('New Lease Yearly'!$H$4="Quarterly",DATE(YEAR('Yearly Journal entry'!A551),MONTH('Yearly Journal entry'!A551)+3,DAY('Yearly Journal entry'!A551)),DATE(YEAR('Yearly Journal entry'!A551)+1,MONTH('Yearly Journal entry'!A551),DAY('Yearly Journal entry'!A551))))</f>
        <v>243254</v>
      </c>
      <c r="B552" s="9">
        <f t="shared" si="94"/>
        <v>243254</v>
      </c>
      <c r="C552" s="9">
        <f t="shared" si="96"/>
        <v>243284</v>
      </c>
      <c r="D552" s="3">
        <f t="shared" si="97"/>
        <v>31</v>
      </c>
      <c r="E552" s="4">
        <f>'New Lease Yearly'!K562</f>
        <v>0</v>
      </c>
      <c r="F552" s="3">
        <f t="shared" si="98"/>
        <v>0</v>
      </c>
      <c r="G552" s="11">
        <f t="shared" si="99"/>
        <v>0</v>
      </c>
      <c r="H552" s="11">
        <f t="shared" si="99"/>
        <v>0</v>
      </c>
      <c r="I552" s="11">
        <f t="shared" si="99"/>
        <v>0</v>
      </c>
      <c r="J552" s="11">
        <f t="shared" si="99"/>
        <v>0</v>
      </c>
      <c r="K552" s="11">
        <f t="shared" si="99"/>
        <v>0</v>
      </c>
      <c r="L552" s="11">
        <f t="shared" si="99"/>
        <v>0</v>
      </c>
      <c r="M552" s="11">
        <f t="shared" si="99"/>
        <v>0</v>
      </c>
      <c r="N552" s="11">
        <f t="shared" si="99"/>
        <v>0</v>
      </c>
      <c r="O552" s="11">
        <f t="shared" si="99"/>
        <v>0</v>
      </c>
      <c r="P552" s="11">
        <f t="shared" si="99"/>
        <v>0</v>
      </c>
      <c r="Q552" s="11">
        <f t="shared" si="99"/>
        <v>0</v>
      </c>
      <c r="R552" s="11">
        <f t="shared" si="95"/>
        <v>0</v>
      </c>
    </row>
    <row r="553" spans="1:18" x14ac:dyDescent="0.25">
      <c r="A553" s="9">
        <f>IF('New Lease Yearly'!$H$4="Monthly",DATE(YEAR('Yearly Journal entry'!A552),MONTH('Yearly Journal entry'!A552)+1,DAY('Yearly Journal entry'!A552)),IF('New Lease Yearly'!$H$4="Quarterly",DATE(YEAR('Yearly Journal entry'!A552),MONTH('Yearly Journal entry'!A552)+3,DAY('Yearly Journal entry'!A552)),DATE(YEAR('Yearly Journal entry'!A552)+1,MONTH('Yearly Journal entry'!A552),DAY('Yearly Journal entry'!A552))))</f>
        <v>243619</v>
      </c>
      <c r="B553" s="9">
        <f t="shared" si="94"/>
        <v>243619</v>
      </c>
      <c r="C553" s="9">
        <f t="shared" si="96"/>
        <v>243649</v>
      </c>
      <c r="D553" s="3">
        <f t="shared" si="97"/>
        <v>31</v>
      </c>
      <c r="E553" s="4">
        <f>'New Lease Yearly'!K563</f>
        <v>0</v>
      </c>
      <c r="F553" s="3">
        <f t="shared" si="98"/>
        <v>0</v>
      </c>
      <c r="G553" s="11">
        <f t="shared" si="99"/>
        <v>0</v>
      </c>
      <c r="H553" s="11">
        <f t="shared" si="99"/>
        <v>0</v>
      </c>
      <c r="I553" s="11">
        <f t="shared" si="99"/>
        <v>0</v>
      </c>
      <c r="J553" s="11">
        <f t="shared" si="99"/>
        <v>0</v>
      </c>
      <c r="K553" s="11">
        <f t="shared" si="99"/>
        <v>0</v>
      </c>
      <c r="L553" s="11">
        <f t="shared" si="99"/>
        <v>0</v>
      </c>
      <c r="M553" s="11">
        <f t="shared" si="99"/>
        <v>0</v>
      </c>
      <c r="N553" s="11">
        <f t="shared" si="99"/>
        <v>0</v>
      </c>
      <c r="O553" s="11">
        <f t="shared" si="99"/>
        <v>0</v>
      </c>
      <c r="P553" s="11">
        <f t="shared" si="99"/>
        <v>0</v>
      </c>
      <c r="Q553" s="11">
        <f t="shared" si="99"/>
        <v>0</v>
      </c>
      <c r="R553" s="11">
        <f t="shared" si="95"/>
        <v>0</v>
      </c>
    </row>
    <row r="554" spans="1:18" x14ac:dyDescent="0.25">
      <c r="A554" s="9">
        <f>IF('New Lease Yearly'!$H$4="Monthly",DATE(YEAR('Yearly Journal entry'!A553),MONTH('Yearly Journal entry'!A553)+1,DAY('Yearly Journal entry'!A553)),IF('New Lease Yearly'!$H$4="Quarterly",DATE(YEAR('Yearly Journal entry'!A553),MONTH('Yearly Journal entry'!A553)+3,DAY('Yearly Journal entry'!A553)),DATE(YEAR('Yearly Journal entry'!A553)+1,MONTH('Yearly Journal entry'!A553),DAY('Yearly Journal entry'!A553))))</f>
        <v>243984</v>
      </c>
      <c r="B554" s="9">
        <f t="shared" si="94"/>
        <v>243984</v>
      </c>
      <c r="C554" s="9">
        <f t="shared" si="96"/>
        <v>244014</v>
      </c>
      <c r="D554" s="3">
        <f t="shared" si="97"/>
        <v>31</v>
      </c>
      <c r="E554" s="4">
        <f>'New Lease Yearly'!K564</f>
        <v>0</v>
      </c>
      <c r="F554" s="3">
        <f t="shared" si="98"/>
        <v>0</v>
      </c>
      <c r="G554" s="11">
        <f t="shared" si="99"/>
        <v>0</v>
      </c>
      <c r="H554" s="11">
        <f t="shared" si="99"/>
        <v>0</v>
      </c>
      <c r="I554" s="11">
        <f t="shared" si="99"/>
        <v>0</v>
      </c>
      <c r="J554" s="11">
        <f t="shared" si="99"/>
        <v>0</v>
      </c>
      <c r="K554" s="11">
        <f t="shared" si="99"/>
        <v>0</v>
      </c>
      <c r="L554" s="11">
        <f t="shared" si="99"/>
        <v>0</v>
      </c>
      <c r="M554" s="11">
        <f t="shared" si="99"/>
        <v>0</v>
      </c>
      <c r="N554" s="11">
        <f t="shared" si="99"/>
        <v>0</v>
      </c>
      <c r="O554" s="11">
        <f t="shared" si="99"/>
        <v>0</v>
      </c>
      <c r="P554" s="11">
        <f t="shared" si="99"/>
        <v>0</v>
      </c>
      <c r="Q554" s="11">
        <f t="shared" si="99"/>
        <v>0</v>
      </c>
      <c r="R554" s="11">
        <f t="shared" si="95"/>
        <v>0</v>
      </c>
    </row>
    <row r="555" spans="1:18" x14ac:dyDescent="0.25">
      <c r="A555" s="9">
        <f>IF('New Lease Yearly'!$H$4="Monthly",DATE(YEAR('Yearly Journal entry'!A554),MONTH('Yearly Journal entry'!A554)+1,DAY('Yearly Journal entry'!A554)),IF('New Lease Yearly'!$H$4="Quarterly",DATE(YEAR('Yearly Journal entry'!A554),MONTH('Yearly Journal entry'!A554)+3,DAY('Yearly Journal entry'!A554)),DATE(YEAR('Yearly Journal entry'!A554)+1,MONTH('Yearly Journal entry'!A554),DAY('Yearly Journal entry'!A554))))</f>
        <v>244350</v>
      </c>
      <c r="B555" s="9">
        <f t="shared" si="94"/>
        <v>244350</v>
      </c>
      <c r="C555" s="9">
        <f t="shared" si="96"/>
        <v>244380</v>
      </c>
      <c r="D555" s="3">
        <f t="shared" si="97"/>
        <v>31</v>
      </c>
      <c r="E555" s="4">
        <f>'New Lease Yearly'!K565</f>
        <v>0</v>
      </c>
      <c r="F555" s="3">
        <f t="shared" si="98"/>
        <v>0</v>
      </c>
      <c r="G555" s="11">
        <f t="shared" si="99"/>
        <v>0</v>
      </c>
      <c r="H555" s="11">
        <f t="shared" si="99"/>
        <v>0</v>
      </c>
      <c r="I555" s="11">
        <f t="shared" si="99"/>
        <v>0</v>
      </c>
      <c r="J555" s="11">
        <f t="shared" si="99"/>
        <v>0</v>
      </c>
      <c r="K555" s="11">
        <f t="shared" si="99"/>
        <v>0</v>
      </c>
      <c r="L555" s="11">
        <f t="shared" si="99"/>
        <v>0</v>
      </c>
      <c r="M555" s="11">
        <f t="shared" si="99"/>
        <v>0</v>
      </c>
      <c r="N555" s="11">
        <f t="shared" si="99"/>
        <v>0</v>
      </c>
      <c r="O555" s="11">
        <f t="shared" si="99"/>
        <v>0</v>
      </c>
      <c r="P555" s="11">
        <f t="shared" si="99"/>
        <v>0</v>
      </c>
      <c r="Q555" s="11">
        <f t="shared" si="99"/>
        <v>0</v>
      </c>
      <c r="R555" s="11">
        <f t="shared" si="95"/>
        <v>0</v>
      </c>
    </row>
    <row r="556" spans="1:18" x14ac:dyDescent="0.25">
      <c r="A556" s="9">
        <f>IF('New Lease Yearly'!$H$4="Monthly",DATE(YEAR('Yearly Journal entry'!A555),MONTH('Yearly Journal entry'!A555)+1,DAY('Yearly Journal entry'!A555)),IF('New Lease Yearly'!$H$4="Quarterly",DATE(YEAR('Yearly Journal entry'!A555),MONTH('Yearly Journal entry'!A555)+3,DAY('Yearly Journal entry'!A555)),DATE(YEAR('Yearly Journal entry'!A555)+1,MONTH('Yearly Journal entry'!A555),DAY('Yearly Journal entry'!A555))))</f>
        <v>244715</v>
      </c>
      <c r="B556" s="9">
        <f t="shared" si="94"/>
        <v>244715</v>
      </c>
      <c r="C556" s="9">
        <f t="shared" si="96"/>
        <v>244745</v>
      </c>
      <c r="D556" s="3">
        <f t="shared" si="97"/>
        <v>31</v>
      </c>
      <c r="E556" s="4">
        <f>'New Lease Yearly'!K566</f>
        <v>0</v>
      </c>
      <c r="F556" s="3">
        <f t="shared" si="98"/>
        <v>0</v>
      </c>
      <c r="G556" s="11">
        <f t="shared" si="99"/>
        <v>0</v>
      </c>
      <c r="H556" s="11">
        <f t="shared" si="99"/>
        <v>0</v>
      </c>
      <c r="I556" s="11">
        <f t="shared" si="99"/>
        <v>0</v>
      </c>
      <c r="J556" s="11">
        <f t="shared" si="99"/>
        <v>0</v>
      </c>
      <c r="K556" s="11">
        <f t="shared" si="99"/>
        <v>0</v>
      </c>
      <c r="L556" s="11">
        <f t="shared" si="99"/>
        <v>0</v>
      </c>
      <c r="M556" s="11">
        <f t="shared" si="99"/>
        <v>0</v>
      </c>
      <c r="N556" s="11">
        <f t="shared" si="99"/>
        <v>0</v>
      </c>
      <c r="O556" s="11">
        <f t="shared" si="99"/>
        <v>0</v>
      </c>
      <c r="P556" s="11">
        <f t="shared" si="99"/>
        <v>0</v>
      </c>
      <c r="Q556" s="11">
        <f t="shared" si="99"/>
        <v>0</v>
      </c>
      <c r="R556" s="11">
        <f t="shared" si="95"/>
        <v>0</v>
      </c>
    </row>
    <row r="557" spans="1:18" x14ac:dyDescent="0.25">
      <c r="A557" s="9">
        <f>IF('New Lease Yearly'!$H$4="Monthly",DATE(YEAR('Yearly Journal entry'!A556),MONTH('Yearly Journal entry'!A556)+1,DAY('Yearly Journal entry'!A556)),IF('New Lease Yearly'!$H$4="Quarterly",DATE(YEAR('Yearly Journal entry'!A556),MONTH('Yearly Journal entry'!A556)+3,DAY('Yearly Journal entry'!A556)),DATE(YEAR('Yearly Journal entry'!A556)+1,MONTH('Yearly Journal entry'!A556),DAY('Yearly Journal entry'!A556))))</f>
        <v>245080</v>
      </c>
      <c r="B557" s="9">
        <f t="shared" si="94"/>
        <v>245080</v>
      </c>
      <c r="C557" s="9">
        <f t="shared" si="96"/>
        <v>245110</v>
      </c>
      <c r="D557" s="3">
        <f t="shared" si="97"/>
        <v>31</v>
      </c>
      <c r="E557" s="4">
        <f>'New Lease Yearly'!K567</f>
        <v>0</v>
      </c>
      <c r="F557" s="3">
        <f t="shared" si="98"/>
        <v>0</v>
      </c>
      <c r="G557" s="11">
        <f t="shared" si="99"/>
        <v>0</v>
      </c>
      <c r="H557" s="11">
        <f t="shared" si="99"/>
        <v>0</v>
      </c>
      <c r="I557" s="11">
        <f t="shared" si="99"/>
        <v>0</v>
      </c>
      <c r="J557" s="11">
        <f t="shared" si="99"/>
        <v>0</v>
      </c>
      <c r="K557" s="11">
        <f t="shared" si="99"/>
        <v>0</v>
      </c>
      <c r="L557" s="11">
        <f t="shared" si="99"/>
        <v>0</v>
      </c>
      <c r="M557" s="11">
        <f t="shared" si="99"/>
        <v>0</v>
      </c>
      <c r="N557" s="11">
        <f t="shared" si="99"/>
        <v>0</v>
      </c>
      <c r="O557" s="11">
        <f t="shared" si="99"/>
        <v>0</v>
      </c>
      <c r="P557" s="11">
        <f t="shared" si="99"/>
        <v>0</v>
      </c>
      <c r="Q557" s="11">
        <f t="shared" si="99"/>
        <v>0</v>
      </c>
      <c r="R557" s="11">
        <f t="shared" si="95"/>
        <v>0</v>
      </c>
    </row>
    <row r="558" spans="1:18" x14ac:dyDescent="0.25">
      <c r="A558" s="9">
        <f>IF('New Lease Yearly'!$H$4="Monthly",DATE(YEAR('Yearly Journal entry'!A557),MONTH('Yearly Journal entry'!A557)+1,DAY('Yearly Journal entry'!A557)),IF('New Lease Yearly'!$H$4="Quarterly",DATE(YEAR('Yearly Journal entry'!A557),MONTH('Yearly Journal entry'!A557)+3,DAY('Yearly Journal entry'!A557)),DATE(YEAR('Yearly Journal entry'!A557)+1,MONTH('Yearly Journal entry'!A557),DAY('Yearly Journal entry'!A557))))</f>
        <v>245445</v>
      </c>
      <c r="B558" s="9">
        <f t="shared" si="94"/>
        <v>245445</v>
      </c>
      <c r="C558" s="9">
        <f t="shared" si="96"/>
        <v>245475</v>
      </c>
      <c r="D558" s="3">
        <f t="shared" si="97"/>
        <v>31</v>
      </c>
      <c r="E558" s="4">
        <f>'New Lease Yearly'!K568</f>
        <v>0</v>
      </c>
      <c r="F558" s="3">
        <f t="shared" si="98"/>
        <v>0</v>
      </c>
      <c r="G558" s="11">
        <f t="shared" si="99"/>
        <v>0</v>
      </c>
      <c r="H558" s="11">
        <f t="shared" si="99"/>
        <v>0</v>
      </c>
      <c r="I558" s="11">
        <f t="shared" si="99"/>
        <v>0</v>
      </c>
      <c r="J558" s="11">
        <f t="shared" si="99"/>
        <v>0</v>
      </c>
      <c r="K558" s="11">
        <f t="shared" si="99"/>
        <v>0</v>
      </c>
      <c r="L558" s="11">
        <f t="shared" si="99"/>
        <v>0</v>
      </c>
      <c r="M558" s="11">
        <f t="shared" si="99"/>
        <v>0</v>
      </c>
      <c r="N558" s="11">
        <f t="shared" si="99"/>
        <v>0</v>
      </c>
      <c r="O558" s="11">
        <f t="shared" si="99"/>
        <v>0</v>
      </c>
      <c r="P558" s="11">
        <f t="shared" si="99"/>
        <v>0</v>
      </c>
      <c r="Q558" s="11">
        <f t="shared" si="99"/>
        <v>0</v>
      </c>
      <c r="R558" s="11">
        <f t="shared" si="95"/>
        <v>0</v>
      </c>
    </row>
    <row r="559" spans="1:18" x14ac:dyDescent="0.25">
      <c r="A559" s="9">
        <f>IF('New Lease Yearly'!$H$4="Monthly",DATE(YEAR('Yearly Journal entry'!A558),MONTH('Yearly Journal entry'!A558)+1,DAY('Yearly Journal entry'!A558)),IF('New Lease Yearly'!$H$4="Quarterly",DATE(YEAR('Yearly Journal entry'!A558),MONTH('Yearly Journal entry'!A558)+3,DAY('Yearly Journal entry'!A558)),DATE(YEAR('Yearly Journal entry'!A558)+1,MONTH('Yearly Journal entry'!A558),DAY('Yearly Journal entry'!A558))))</f>
        <v>245811</v>
      </c>
      <c r="B559" s="9">
        <f t="shared" si="94"/>
        <v>245811</v>
      </c>
      <c r="C559" s="9">
        <f t="shared" si="96"/>
        <v>245841</v>
      </c>
      <c r="D559" s="3">
        <f t="shared" si="97"/>
        <v>31</v>
      </c>
      <c r="E559" s="4">
        <f>'New Lease Yearly'!K569</f>
        <v>0</v>
      </c>
      <c r="F559" s="3">
        <f t="shared" si="98"/>
        <v>0</v>
      </c>
      <c r="G559" s="11">
        <f t="shared" si="99"/>
        <v>0</v>
      </c>
      <c r="H559" s="11">
        <f t="shared" si="99"/>
        <v>0</v>
      </c>
      <c r="I559" s="11">
        <f t="shared" si="99"/>
        <v>0</v>
      </c>
      <c r="J559" s="11">
        <f t="shared" si="99"/>
        <v>0</v>
      </c>
      <c r="K559" s="11">
        <f t="shared" si="99"/>
        <v>0</v>
      </c>
      <c r="L559" s="11">
        <f t="shared" si="99"/>
        <v>0</v>
      </c>
      <c r="M559" s="11">
        <f t="shared" si="99"/>
        <v>0</v>
      </c>
      <c r="N559" s="11">
        <f t="shared" si="99"/>
        <v>0</v>
      </c>
      <c r="O559" s="11">
        <f t="shared" si="99"/>
        <v>0</v>
      </c>
      <c r="P559" s="11">
        <f t="shared" si="99"/>
        <v>0</v>
      </c>
      <c r="Q559" s="11">
        <f t="shared" si="99"/>
        <v>0</v>
      </c>
      <c r="R559" s="11">
        <f t="shared" si="95"/>
        <v>0</v>
      </c>
    </row>
    <row r="560" spans="1:18" x14ac:dyDescent="0.25">
      <c r="A560" s="9">
        <f>IF('New Lease Yearly'!$H$4="Monthly",DATE(YEAR('Yearly Journal entry'!A559),MONTH('Yearly Journal entry'!A559)+1,DAY('Yearly Journal entry'!A559)),IF('New Lease Yearly'!$H$4="Quarterly",DATE(YEAR('Yearly Journal entry'!A559),MONTH('Yearly Journal entry'!A559)+3,DAY('Yearly Journal entry'!A559)),DATE(YEAR('Yearly Journal entry'!A559)+1,MONTH('Yearly Journal entry'!A559),DAY('Yearly Journal entry'!A559))))</f>
        <v>246176</v>
      </c>
      <c r="B560" s="9">
        <f t="shared" si="94"/>
        <v>246176</v>
      </c>
      <c r="C560" s="9">
        <f t="shared" si="96"/>
        <v>246206</v>
      </c>
      <c r="D560" s="3">
        <f t="shared" si="97"/>
        <v>31</v>
      </c>
      <c r="E560" s="4">
        <f>'New Lease Yearly'!K570</f>
        <v>0</v>
      </c>
      <c r="F560" s="3">
        <f t="shared" si="98"/>
        <v>0</v>
      </c>
      <c r="G560" s="11">
        <f t="shared" si="99"/>
        <v>0</v>
      </c>
      <c r="H560" s="11">
        <f t="shared" si="99"/>
        <v>0</v>
      </c>
      <c r="I560" s="11">
        <f t="shared" si="99"/>
        <v>0</v>
      </c>
      <c r="J560" s="11">
        <f t="shared" si="99"/>
        <v>0</v>
      </c>
      <c r="K560" s="11">
        <f t="shared" si="99"/>
        <v>0</v>
      </c>
      <c r="L560" s="11">
        <f t="shared" si="99"/>
        <v>0</v>
      </c>
      <c r="M560" s="11">
        <f t="shared" si="99"/>
        <v>0</v>
      </c>
      <c r="N560" s="11">
        <f t="shared" si="99"/>
        <v>0</v>
      </c>
      <c r="O560" s="11">
        <f t="shared" si="99"/>
        <v>0</v>
      </c>
      <c r="P560" s="11">
        <f t="shared" si="99"/>
        <v>0</v>
      </c>
      <c r="Q560" s="11">
        <f t="shared" si="99"/>
        <v>0</v>
      </c>
      <c r="R560" s="11">
        <f t="shared" si="95"/>
        <v>0</v>
      </c>
    </row>
    <row r="561" spans="1:18" x14ac:dyDescent="0.25">
      <c r="A561" s="9">
        <f>IF('New Lease Yearly'!$H$4="Monthly",DATE(YEAR('Yearly Journal entry'!A560),MONTH('Yearly Journal entry'!A560)+1,DAY('Yearly Journal entry'!A560)),IF('New Lease Yearly'!$H$4="Quarterly",DATE(YEAR('Yearly Journal entry'!A560),MONTH('Yearly Journal entry'!A560)+3,DAY('Yearly Journal entry'!A560)),DATE(YEAR('Yearly Journal entry'!A560)+1,MONTH('Yearly Journal entry'!A560),DAY('Yearly Journal entry'!A560))))</f>
        <v>246541</v>
      </c>
      <c r="B561" s="9">
        <f t="shared" si="94"/>
        <v>246541</v>
      </c>
      <c r="C561" s="9">
        <f t="shared" si="96"/>
        <v>246571</v>
      </c>
      <c r="D561" s="3">
        <f t="shared" si="97"/>
        <v>31</v>
      </c>
      <c r="E561" s="4">
        <f>'New Lease Yearly'!K571</f>
        <v>0</v>
      </c>
      <c r="F561" s="3">
        <f t="shared" si="98"/>
        <v>0</v>
      </c>
      <c r="G561" s="11">
        <f t="shared" si="99"/>
        <v>0</v>
      </c>
      <c r="H561" s="11">
        <f t="shared" si="99"/>
        <v>0</v>
      </c>
      <c r="I561" s="11">
        <f t="shared" si="99"/>
        <v>0</v>
      </c>
      <c r="J561" s="11">
        <f t="shared" si="99"/>
        <v>0</v>
      </c>
      <c r="K561" s="11">
        <f t="shared" si="99"/>
        <v>0</v>
      </c>
      <c r="L561" s="11">
        <f t="shared" si="99"/>
        <v>0</v>
      </c>
      <c r="M561" s="11">
        <f t="shared" si="99"/>
        <v>0</v>
      </c>
      <c r="N561" s="11">
        <f t="shared" si="99"/>
        <v>0</v>
      </c>
      <c r="O561" s="11">
        <f t="shared" si="99"/>
        <v>0</v>
      </c>
      <c r="P561" s="11">
        <f t="shared" si="99"/>
        <v>0</v>
      </c>
      <c r="Q561" s="11">
        <f t="shared" si="99"/>
        <v>0</v>
      </c>
      <c r="R561" s="11">
        <f t="shared" si="95"/>
        <v>0</v>
      </c>
    </row>
    <row r="562" spans="1:18" x14ac:dyDescent="0.25">
      <c r="A562" s="9">
        <f>IF('New Lease Yearly'!$H$4="Monthly",DATE(YEAR('Yearly Journal entry'!A561),MONTH('Yearly Journal entry'!A561)+1,DAY('Yearly Journal entry'!A561)),IF('New Lease Yearly'!$H$4="Quarterly",DATE(YEAR('Yearly Journal entry'!A561),MONTH('Yearly Journal entry'!A561)+3,DAY('Yearly Journal entry'!A561)),DATE(YEAR('Yearly Journal entry'!A561)+1,MONTH('Yearly Journal entry'!A561),DAY('Yearly Journal entry'!A561))))</f>
        <v>246906</v>
      </c>
      <c r="B562" s="9">
        <f t="shared" si="94"/>
        <v>246906</v>
      </c>
      <c r="C562" s="9">
        <f t="shared" si="96"/>
        <v>246936</v>
      </c>
      <c r="D562" s="3">
        <f t="shared" si="97"/>
        <v>31</v>
      </c>
      <c r="E562" s="4">
        <f>'New Lease Yearly'!K572</f>
        <v>0</v>
      </c>
      <c r="F562" s="3">
        <f t="shared" si="98"/>
        <v>0</v>
      </c>
      <c r="G562" s="11">
        <f t="shared" si="99"/>
        <v>0</v>
      </c>
      <c r="H562" s="11">
        <f t="shared" si="99"/>
        <v>0</v>
      </c>
      <c r="I562" s="11">
        <f t="shared" si="99"/>
        <v>0</v>
      </c>
      <c r="J562" s="11">
        <f t="shared" si="99"/>
        <v>0</v>
      </c>
      <c r="K562" s="11">
        <f t="shared" si="99"/>
        <v>0</v>
      </c>
      <c r="L562" s="11">
        <f t="shared" si="99"/>
        <v>0</v>
      </c>
      <c r="M562" s="11">
        <f t="shared" si="99"/>
        <v>0</v>
      </c>
      <c r="N562" s="11">
        <f t="shared" si="99"/>
        <v>0</v>
      </c>
      <c r="O562" s="11">
        <f t="shared" si="99"/>
        <v>0</v>
      </c>
      <c r="P562" s="11">
        <f t="shared" si="99"/>
        <v>0</v>
      </c>
      <c r="Q562" s="11">
        <f t="shared" si="99"/>
        <v>0</v>
      </c>
      <c r="R562" s="11">
        <f t="shared" si="95"/>
        <v>0</v>
      </c>
    </row>
    <row r="563" spans="1:18" x14ac:dyDescent="0.25">
      <c r="A563" s="9">
        <f>IF('New Lease Yearly'!$H$4="Monthly",DATE(YEAR('Yearly Journal entry'!A562),MONTH('Yearly Journal entry'!A562)+1,DAY('Yearly Journal entry'!A562)),IF('New Lease Yearly'!$H$4="Quarterly",DATE(YEAR('Yearly Journal entry'!A562),MONTH('Yearly Journal entry'!A562)+3,DAY('Yearly Journal entry'!A562)),DATE(YEAR('Yearly Journal entry'!A562)+1,MONTH('Yearly Journal entry'!A562),DAY('Yearly Journal entry'!A562))))</f>
        <v>247272</v>
      </c>
      <c r="B563" s="9">
        <f t="shared" si="94"/>
        <v>247272</v>
      </c>
      <c r="C563" s="9">
        <f t="shared" si="96"/>
        <v>247302</v>
      </c>
      <c r="D563" s="3">
        <f t="shared" si="97"/>
        <v>31</v>
      </c>
      <c r="E563" s="4">
        <f>'New Lease Yearly'!K573</f>
        <v>0</v>
      </c>
      <c r="F563" s="3">
        <f t="shared" si="98"/>
        <v>0</v>
      </c>
      <c r="G563" s="11">
        <f t="shared" si="99"/>
        <v>0</v>
      </c>
      <c r="H563" s="11">
        <f t="shared" si="99"/>
        <v>0</v>
      </c>
      <c r="I563" s="11">
        <f t="shared" ref="I563:Q591" si="100">$E564/($A564-$A563+1)*((((EOMONTH(DATE(YEAR($A563),MONTH($A563)+I$4,DAY($A563)),0)))-DATE(YEAR($A563),MONTH(EOMONTH($A563,-1)+I$4)+I$4,1))+1)</f>
        <v>0</v>
      </c>
      <c r="J563" s="11">
        <f t="shared" si="100"/>
        <v>0</v>
      </c>
      <c r="K563" s="11">
        <f t="shared" si="100"/>
        <v>0</v>
      </c>
      <c r="L563" s="11">
        <f t="shared" si="100"/>
        <v>0</v>
      </c>
      <c r="M563" s="11">
        <f t="shared" si="100"/>
        <v>0</v>
      </c>
      <c r="N563" s="11">
        <f t="shared" si="100"/>
        <v>0</v>
      </c>
      <c r="O563" s="11">
        <f t="shared" si="100"/>
        <v>0</v>
      </c>
      <c r="P563" s="11">
        <f t="shared" si="100"/>
        <v>0</v>
      </c>
      <c r="Q563" s="11">
        <f t="shared" si="100"/>
        <v>0</v>
      </c>
      <c r="R563" s="11">
        <f t="shared" si="95"/>
        <v>0</v>
      </c>
    </row>
    <row r="564" spans="1:18" x14ac:dyDescent="0.25">
      <c r="A564" s="9">
        <f>IF('New Lease Yearly'!$H$4="Monthly",DATE(YEAR('Yearly Journal entry'!A563),MONTH('Yearly Journal entry'!A563)+1,DAY('Yearly Journal entry'!A563)),IF('New Lease Yearly'!$H$4="Quarterly",DATE(YEAR('Yearly Journal entry'!A563),MONTH('Yearly Journal entry'!A563)+3,DAY('Yearly Journal entry'!A563)),DATE(YEAR('Yearly Journal entry'!A563)+1,MONTH('Yearly Journal entry'!A563),DAY('Yearly Journal entry'!A563))))</f>
        <v>247637</v>
      </c>
      <c r="B564" s="9">
        <f t="shared" si="94"/>
        <v>247637</v>
      </c>
      <c r="C564" s="9">
        <f t="shared" si="96"/>
        <v>247667</v>
      </c>
      <c r="D564" s="3">
        <f t="shared" si="97"/>
        <v>31</v>
      </c>
      <c r="E564" s="4">
        <f>'New Lease Yearly'!K574</f>
        <v>0</v>
      </c>
      <c r="F564" s="3">
        <f t="shared" si="98"/>
        <v>0</v>
      </c>
      <c r="G564" s="11">
        <f t="shared" ref="G564:K627" si="101">$E565/($A565-$A564+1)*((((EOMONTH(DATE(YEAR($A564),MONTH($A564)+G$4,DAY($A564)),0)))-DATE(YEAR($A564),MONTH(EOMONTH($A564,-1)+G$4)+G$4,1))+1)</f>
        <v>0</v>
      </c>
      <c r="H564" s="11">
        <f t="shared" si="101"/>
        <v>0</v>
      </c>
      <c r="I564" s="11">
        <f t="shared" si="100"/>
        <v>0</v>
      </c>
      <c r="J564" s="11">
        <f t="shared" si="100"/>
        <v>0</v>
      </c>
      <c r="K564" s="11">
        <f t="shared" si="100"/>
        <v>0</v>
      </c>
      <c r="L564" s="11">
        <f t="shared" si="100"/>
        <v>0</v>
      </c>
      <c r="M564" s="11">
        <f t="shared" si="100"/>
        <v>0</v>
      </c>
      <c r="N564" s="11">
        <f t="shared" si="100"/>
        <v>0</v>
      </c>
      <c r="O564" s="11">
        <f t="shared" si="100"/>
        <v>0</v>
      </c>
      <c r="P564" s="11">
        <f t="shared" si="100"/>
        <v>0</v>
      </c>
      <c r="Q564" s="11">
        <f t="shared" si="100"/>
        <v>0</v>
      </c>
      <c r="R564" s="11">
        <f t="shared" si="95"/>
        <v>0</v>
      </c>
    </row>
    <row r="565" spans="1:18" x14ac:dyDescent="0.25">
      <c r="A565" s="9">
        <f>IF('New Lease Yearly'!$H$4="Monthly",DATE(YEAR('Yearly Journal entry'!A564),MONTH('Yearly Journal entry'!A564)+1,DAY('Yearly Journal entry'!A564)),IF('New Lease Yearly'!$H$4="Quarterly",DATE(YEAR('Yearly Journal entry'!A564),MONTH('Yearly Journal entry'!A564)+3,DAY('Yearly Journal entry'!A564)),DATE(YEAR('Yearly Journal entry'!A564)+1,MONTH('Yearly Journal entry'!A564),DAY('Yearly Journal entry'!A564))))</f>
        <v>248002</v>
      </c>
      <c r="B565" s="9">
        <f t="shared" si="94"/>
        <v>248002</v>
      </c>
      <c r="C565" s="9">
        <f t="shared" si="96"/>
        <v>248032</v>
      </c>
      <c r="D565" s="3">
        <f t="shared" si="97"/>
        <v>31</v>
      </c>
      <c r="E565" s="4">
        <f>'New Lease Yearly'!K575</f>
        <v>0</v>
      </c>
      <c r="F565" s="3">
        <f t="shared" si="98"/>
        <v>0</v>
      </c>
      <c r="G565" s="11">
        <f t="shared" si="101"/>
        <v>0</v>
      </c>
      <c r="H565" s="11">
        <f t="shared" si="101"/>
        <v>0</v>
      </c>
      <c r="I565" s="11">
        <f t="shared" si="100"/>
        <v>0</v>
      </c>
      <c r="J565" s="11">
        <f t="shared" si="100"/>
        <v>0</v>
      </c>
      <c r="K565" s="11">
        <f t="shared" si="100"/>
        <v>0</v>
      </c>
      <c r="L565" s="11">
        <f t="shared" si="100"/>
        <v>0</v>
      </c>
      <c r="M565" s="11">
        <f t="shared" si="100"/>
        <v>0</v>
      </c>
      <c r="N565" s="11">
        <f t="shared" si="100"/>
        <v>0</v>
      </c>
      <c r="O565" s="11">
        <f t="shared" si="100"/>
        <v>0</v>
      </c>
      <c r="P565" s="11">
        <f t="shared" si="100"/>
        <v>0</v>
      </c>
      <c r="Q565" s="11">
        <f t="shared" si="100"/>
        <v>0</v>
      </c>
      <c r="R565" s="11">
        <f t="shared" si="95"/>
        <v>0</v>
      </c>
    </row>
    <row r="566" spans="1:18" x14ac:dyDescent="0.25">
      <c r="A566" s="9">
        <f>IF('New Lease Yearly'!$H$4="Monthly",DATE(YEAR('Yearly Journal entry'!A565),MONTH('Yearly Journal entry'!A565)+1,DAY('Yearly Journal entry'!A565)),IF('New Lease Yearly'!$H$4="Quarterly",DATE(YEAR('Yearly Journal entry'!A565),MONTH('Yearly Journal entry'!A565)+3,DAY('Yearly Journal entry'!A565)),DATE(YEAR('Yearly Journal entry'!A565)+1,MONTH('Yearly Journal entry'!A565),DAY('Yearly Journal entry'!A565))))</f>
        <v>248367</v>
      </c>
      <c r="B566" s="9">
        <f t="shared" si="94"/>
        <v>248367</v>
      </c>
      <c r="C566" s="9">
        <f t="shared" si="96"/>
        <v>248397</v>
      </c>
      <c r="D566" s="3">
        <f t="shared" si="97"/>
        <v>31</v>
      </c>
      <c r="E566" s="4">
        <f>'New Lease Yearly'!K576</f>
        <v>0</v>
      </c>
      <c r="F566" s="3">
        <f t="shared" si="98"/>
        <v>0</v>
      </c>
      <c r="G566" s="11">
        <f t="shared" si="101"/>
        <v>0</v>
      </c>
      <c r="H566" s="11">
        <f t="shared" si="101"/>
        <v>0</v>
      </c>
      <c r="I566" s="11">
        <f t="shared" si="100"/>
        <v>0</v>
      </c>
      <c r="J566" s="11">
        <f t="shared" si="100"/>
        <v>0</v>
      </c>
      <c r="K566" s="11">
        <f t="shared" si="100"/>
        <v>0</v>
      </c>
      <c r="L566" s="11">
        <f t="shared" si="100"/>
        <v>0</v>
      </c>
      <c r="M566" s="11">
        <f t="shared" si="100"/>
        <v>0</v>
      </c>
      <c r="N566" s="11">
        <f t="shared" si="100"/>
        <v>0</v>
      </c>
      <c r="O566" s="11">
        <f t="shared" si="100"/>
        <v>0</v>
      </c>
      <c r="P566" s="11">
        <f t="shared" si="100"/>
        <v>0</v>
      </c>
      <c r="Q566" s="11">
        <f t="shared" si="100"/>
        <v>0</v>
      </c>
      <c r="R566" s="11">
        <f t="shared" si="95"/>
        <v>0</v>
      </c>
    </row>
    <row r="567" spans="1:18" x14ac:dyDescent="0.25">
      <c r="A567" s="9">
        <f>IF('New Lease Yearly'!$H$4="Monthly",DATE(YEAR('Yearly Journal entry'!A566),MONTH('Yearly Journal entry'!A566)+1,DAY('Yearly Journal entry'!A566)),IF('New Lease Yearly'!$H$4="Quarterly",DATE(YEAR('Yearly Journal entry'!A566),MONTH('Yearly Journal entry'!A566)+3,DAY('Yearly Journal entry'!A566)),DATE(YEAR('Yearly Journal entry'!A566)+1,MONTH('Yearly Journal entry'!A566),DAY('Yearly Journal entry'!A566))))</f>
        <v>248733</v>
      </c>
      <c r="B567" s="9">
        <f t="shared" si="94"/>
        <v>248733</v>
      </c>
      <c r="C567" s="9">
        <f t="shared" si="96"/>
        <v>248763</v>
      </c>
      <c r="D567" s="3">
        <f t="shared" si="97"/>
        <v>31</v>
      </c>
      <c r="E567" s="4">
        <f>'New Lease Yearly'!K577</f>
        <v>0</v>
      </c>
      <c r="F567" s="3">
        <f t="shared" si="98"/>
        <v>0</v>
      </c>
      <c r="G567" s="11">
        <f t="shared" si="101"/>
        <v>0</v>
      </c>
      <c r="H567" s="11">
        <f t="shared" si="101"/>
        <v>0</v>
      </c>
      <c r="I567" s="11">
        <f t="shared" si="100"/>
        <v>0</v>
      </c>
      <c r="J567" s="11">
        <f t="shared" si="100"/>
        <v>0</v>
      </c>
      <c r="K567" s="11">
        <f t="shared" si="100"/>
        <v>0</v>
      </c>
      <c r="L567" s="11">
        <f t="shared" si="100"/>
        <v>0</v>
      </c>
      <c r="M567" s="11">
        <f t="shared" si="100"/>
        <v>0</v>
      </c>
      <c r="N567" s="11">
        <f t="shared" si="100"/>
        <v>0</v>
      </c>
      <c r="O567" s="11">
        <f t="shared" si="100"/>
        <v>0</v>
      </c>
      <c r="P567" s="11">
        <f t="shared" si="100"/>
        <v>0</v>
      </c>
      <c r="Q567" s="11">
        <f t="shared" si="100"/>
        <v>0</v>
      </c>
      <c r="R567" s="11">
        <f t="shared" si="95"/>
        <v>0</v>
      </c>
    </row>
    <row r="568" spans="1:18" x14ac:dyDescent="0.25">
      <c r="A568" s="9">
        <f>IF('New Lease Yearly'!$H$4="Monthly",DATE(YEAR('Yearly Journal entry'!A567),MONTH('Yearly Journal entry'!A567)+1,DAY('Yearly Journal entry'!A567)),IF('New Lease Yearly'!$H$4="Quarterly",DATE(YEAR('Yearly Journal entry'!A567),MONTH('Yearly Journal entry'!A567)+3,DAY('Yearly Journal entry'!A567)),DATE(YEAR('Yearly Journal entry'!A567)+1,MONTH('Yearly Journal entry'!A567),DAY('Yearly Journal entry'!A567))))</f>
        <v>249098</v>
      </c>
      <c r="B568" s="9">
        <f t="shared" si="94"/>
        <v>249098</v>
      </c>
      <c r="C568" s="9">
        <f t="shared" si="96"/>
        <v>249128</v>
      </c>
      <c r="D568" s="3">
        <f t="shared" si="97"/>
        <v>31</v>
      </c>
      <c r="E568" s="4">
        <f>'New Lease Yearly'!K578</f>
        <v>0</v>
      </c>
      <c r="F568" s="3">
        <f t="shared" si="98"/>
        <v>0</v>
      </c>
      <c r="G568" s="11">
        <f t="shared" si="101"/>
        <v>0</v>
      </c>
      <c r="H568" s="11">
        <f t="shared" si="101"/>
        <v>0</v>
      </c>
      <c r="I568" s="11">
        <f t="shared" si="100"/>
        <v>0</v>
      </c>
      <c r="J568" s="11">
        <f t="shared" si="100"/>
        <v>0</v>
      </c>
      <c r="K568" s="11">
        <f t="shared" si="100"/>
        <v>0</v>
      </c>
      <c r="L568" s="11">
        <f t="shared" si="100"/>
        <v>0</v>
      </c>
      <c r="M568" s="11">
        <f t="shared" si="100"/>
        <v>0</v>
      </c>
      <c r="N568" s="11">
        <f t="shared" si="100"/>
        <v>0</v>
      </c>
      <c r="O568" s="11">
        <f t="shared" si="100"/>
        <v>0</v>
      </c>
      <c r="P568" s="11">
        <f t="shared" si="100"/>
        <v>0</v>
      </c>
      <c r="Q568" s="11">
        <f t="shared" si="100"/>
        <v>0</v>
      </c>
      <c r="R568" s="11">
        <f t="shared" si="95"/>
        <v>0</v>
      </c>
    </row>
    <row r="569" spans="1:18" x14ac:dyDescent="0.25">
      <c r="A569" s="9">
        <f>IF('New Lease Yearly'!$H$4="Monthly",DATE(YEAR('Yearly Journal entry'!A568),MONTH('Yearly Journal entry'!A568)+1,DAY('Yearly Journal entry'!A568)),IF('New Lease Yearly'!$H$4="Quarterly",DATE(YEAR('Yearly Journal entry'!A568),MONTH('Yearly Journal entry'!A568)+3,DAY('Yearly Journal entry'!A568)),DATE(YEAR('Yearly Journal entry'!A568)+1,MONTH('Yearly Journal entry'!A568),DAY('Yearly Journal entry'!A568))))</f>
        <v>249463</v>
      </c>
      <c r="B569" s="9">
        <f t="shared" si="94"/>
        <v>249463</v>
      </c>
      <c r="C569" s="9">
        <f t="shared" si="96"/>
        <v>249493</v>
      </c>
      <c r="D569" s="3">
        <f t="shared" si="97"/>
        <v>31</v>
      </c>
      <c r="E569" s="4">
        <f>'New Lease Yearly'!K579</f>
        <v>0</v>
      </c>
      <c r="F569" s="3">
        <f t="shared" si="98"/>
        <v>0</v>
      </c>
      <c r="G569" s="11">
        <f t="shared" si="101"/>
        <v>0</v>
      </c>
      <c r="H569" s="11">
        <f t="shared" si="101"/>
        <v>0</v>
      </c>
      <c r="I569" s="11">
        <f t="shared" si="100"/>
        <v>0</v>
      </c>
      <c r="J569" s="11">
        <f t="shared" si="100"/>
        <v>0</v>
      </c>
      <c r="K569" s="11">
        <f t="shared" si="100"/>
        <v>0</v>
      </c>
      <c r="L569" s="11">
        <f t="shared" si="100"/>
        <v>0</v>
      </c>
      <c r="M569" s="11">
        <f t="shared" si="100"/>
        <v>0</v>
      </c>
      <c r="N569" s="11">
        <f t="shared" si="100"/>
        <v>0</v>
      </c>
      <c r="O569" s="11">
        <f t="shared" si="100"/>
        <v>0</v>
      </c>
      <c r="P569" s="11">
        <f t="shared" si="100"/>
        <v>0</v>
      </c>
      <c r="Q569" s="11">
        <f t="shared" si="100"/>
        <v>0</v>
      </c>
      <c r="R569" s="11">
        <f t="shared" si="95"/>
        <v>0</v>
      </c>
    </row>
    <row r="570" spans="1:18" x14ac:dyDescent="0.25">
      <c r="A570" s="9">
        <f>IF('New Lease Yearly'!$H$4="Monthly",DATE(YEAR('Yearly Journal entry'!A569),MONTH('Yearly Journal entry'!A569)+1,DAY('Yearly Journal entry'!A569)),IF('New Lease Yearly'!$H$4="Quarterly",DATE(YEAR('Yearly Journal entry'!A569),MONTH('Yearly Journal entry'!A569)+3,DAY('Yearly Journal entry'!A569)),DATE(YEAR('Yearly Journal entry'!A569)+1,MONTH('Yearly Journal entry'!A569),DAY('Yearly Journal entry'!A569))))</f>
        <v>249828</v>
      </c>
      <c r="B570" s="9">
        <f t="shared" si="94"/>
        <v>249828</v>
      </c>
      <c r="C570" s="9">
        <f t="shared" si="96"/>
        <v>249858</v>
      </c>
      <c r="D570" s="3">
        <f t="shared" si="97"/>
        <v>31</v>
      </c>
      <c r="E570" s="4">
        <f>'New Lease Yearly'!K580</f>
        <v>0</v>
      </c>
      <c r="F570" s="3">
        <f t="shared" si="98"/>
        <v>0</v>
      </c>
      <c r="G570" s="11">
        <f t="shared" si="101"/>
        <v>0</v>
      </c>
      <c r="H570" s="11">
        <f t="shared" si="101"/>
        <v>0</v>
      </c>
      <c r="I570" s="11">
        <f t="shared" si="100"/>
        <v>0</v>
      </c>
      <c r="J570" s="11">
        <f t="shared" si="100"/>
        <v>0</v>
      </c>
      <c r="K570" s="11">
        <f t="shared" si="100"/>
        <v>0</v>
      </c>
      <c r="L570" s="11">
        <f t="shared" si="100"/>
        <v>0</v>
      </c>
      <c r="M570" s="11">
        <f t="shared" si="100"/>
        <v>0</v>
      </c>
      <c r="N570" s="11">
        <f t="shared" si="100"/>
        <v>0</v>
      </c>
      <c r="O570" s="11">
        <f t="shared" si="100"/>
        <v>0</v>
      </c>
      <c r="P570" s="11">
        <f t="shared" si="100"/>
        <v>0</v>
      </c>
      <c r="Q570" s="11">
        <f t="shared" si="100"/>
        <v>0</v>
      </c>
      <c r="R570" s="11">
        <f t="shared" si="95"/>
        <v>0</v>
      </c>
    </row>
    <row r="571" spans="1:18" x14ac:dyDescent="0.25">
      <c r="A571" s="9">
        <f>IF('New Lease Yearly'!$H$4="Monthly",DATE(YEAR('Yearly Journal entry'!A570),MONTH('Yearly Journal entry'!A570)+1,DAY('Yearly Journal entry'!A570)),IF('New Lease Yearly'!$H$4="Quarterly",DATE(YEAR('Yearly Journal entry'!A570),MONTH('Yearly Journal entry'!A570)+3,DAY('Yearly Journal entry'!A570)),DATE(YEAR('Yearly Journal entry'!A570)+1,MONTH('Yearly Journal entry'!A570),DAY('Yearly Journal entry'!A570))))</f>
        <v>250194</v>
      </c>
      <c r="B571" s="9">
        <f t="shared" si="94"/>
        <v>250194</v>
      </c>
      <c r="C571" s="9">
        <f t="shared" si="96"/>
        <v>250224</v>
      </c>
      <c r="D571" s="3">
        <f t="shared" si="97"/>
        <v>31</v>
      </c>
      <c r="E571" s="4">
        <f>'New Lease Yearly'!K581</f>
        <v>0</v>
      </c>
      <c r="F571" s="3">
        <f t="shared" si="98"/>
        <v>0</v>
      </c>
      <c r="G571" s="11">
        <f t="shared" si="101"/>
        <v>0</v>
      </c>
      <c r="H571" s="11">
        <f t="shared" si="101"/>
        <v>0</v>
      </c>
      <c r="I571" s="11">
        <f t="shared" si="100"/>
        <v>0</v>
      </c>
      <c r="J571" s="11">
        <f t="shared" si="100"/>
        <v>0</v>
      </c>
      <c r="K571" s="11">
        <f t="shared" si="100"/>
        <v>0</v>
      </c>
      <c r="L571" s="11">
        <f t="shared" si="100"/>
        <v>0</v>
      </c>
      <c r="M571" s="11">
        <f t="shared" si="100"/>
        <v>0</v>
      </c>
      <c r="N571" s="11">
        <f t="shared" si="100"/>
        <v>0</v>
      </c>
      <c r="O571" s="11">
        <f t="shared" si="100"/>
        <v>0</v>
      </c>
      <c r="P571" s="11">
        <f t="shared" si="100"/>
        <v>0</v>
      </c>
      <c r="Q571" s="11">
        <f t="shared" si="100"/>
        <v>0</v>
      </c>
      <c r="R571" s="11">
        <f t="shared" si="95"/>
        <v>0</v>
      </c>
    </row>
    <row r="572" spans="1:18" x14ac:dyDescent="0.25">
      <c r="A572" s="9">
        <f>IF('New Lease Yearly'!$H$4="Monthly",DATE(YEAR('Yearly Journal entry'!A571),MONTH('Yearly Journal entry'!A571)+1,DAY('Yearly Journal entry'!A571)),IF('New Lease Yearly'!$H$4="Quarterly",DATE(YEAR('Yearly Journal entry'!A571),MONTH('Yearly Journal entry'!A571)+3,DAY('Yearly Journal entry'!A571)),DATE(YEAR('Yearly Journal entry'!A571)+1,MONTH('Yearly Journal entry'!A571),DAY('Yearly Journal entry'!A571))))</f>
        <v>250559</v>
      </c>
      <c r="B572" s="9">
        <f t="shared" si="94"/>
        <v>250559</v>
      </c>
      <c r="C572" s="9">
        <f t="shared" si="96"/>
        <v>250589</v>
      </c>
      <c r="D572" s="3">
        <f t="shared" si="97"/>
        <v>31</v>
      </c>
      <c r="E572" s="4">
        <f>'New Lease Yearly'!K582</f>
        <v>0</v>
      </c>
      <c r="F572" s="3">
        <f t="shared" si="98"/>
        <v>0</v>
      </c>
      <c r="G572" s="11">
        <f t="shared" si="101"/>
        <v>0</v>
      </c>
      <c r="H572" s="11">
        <f t="shared" si="101"/>
        <v>0</v>
      </c>
      <c r="I572" s="11">
        <f t="shared" si="100"/>
        <v>0</v>
      </c>
      <c r="J572" s="11">
        <f t="shared" si="100"/>
        <v>0</v>
      </c>
      <c r="K572" s="11">
        <f t="shared" si="100"/>
        <v>0</v>
      </c>
      <c r="L572" s="11">
        <f t="shared" si="100"/>
        <v>0</v>
      </c>
      <c r="M572" s="11">
        <f t="shared" si="100"/>
        <v>0</v>
      </c>
      <c r="N572" s="11">
        <f t="shared" si="100"/>
        <v>0</v>
      </c>
      <c r="O572" s="11">
        <f t="shared" si="100"/>
        <v>0</v>
      </c>
      <c r="P572" s="11">
        <f t="shared" si="100"/>
        <v>0</v>
      </c>
      <c r="Q572" s="11">
        <f t="shared" si="100"/>
        <v>0</v>
      </c>
      <c r="R572" s="11">
        <f t="shared" si="95"/>
        <v>0</v>
      </c>
    </row>
    <row r="573" spans="1:18" x14ac:dyDescent="0.25">
      <c r="A573" s="9">
        <f>IF('New Lease Yearly'!$H$4="Monthly",DATE(YEAR('Yearly Journal entry'!A572),MONTH('Yearly Journal entry'!A572)+1,DAY('Yearly Journal entry'!A572)),IF('New Lease Yearly'!$H$4="Quarterly",DATE(YEAR('Yearly Journal entry'!A572),MONTH('Yearly Journal entry'!A572)+3,DAY('Yearly Journal entry'!A572)),DATE(YEAR('Yearly Journal entry'!A572)+1,MONTH('Yearly Journal entry'!A572),DAY('Yearly Journal entry'!A572))))</f>
        <v>250924</v>
      </c>
      <c r="B573" s="9">
        <f t="shared" si="94"/>
        <v>250924</v>
      </c>
      <c r="C573" s="9">
        <f t="shared" si="96"/>
        <v>250954</v>
      </c>
      <c r="D573" s="3">
        <f t="shared" si="97"/>
        <v>31</v>
      </c>
      <c r="E573" s="4">
        <f>'New Lease Yearly'!K583</f>
        <v>0</v>
      </c>
      <c r="F573" s="3">
        <f t="shared" si="98"/>
        <v>0</v>
      </c>
      <c r="G573" s="11">
        <f t="shared" si="101"/>
        <v>0</v>
      </c>
      <c r="H573" s="11">
        <f t="shared" si="101"/>
        <v>0</v>
      </c>
      <c r="I573" s="11">
        <f t="shared" si="100"/>
        <v>0</v>
      </c>
      <c r="J573" s="11">
        <f t="shared" si="100"/>
        <v>0</v>
      </c>
      <c r="K573" s="11">
        <f t="shared" si="100"/>
        <v>0</v>
      </c>
      <c r="L573" s="11">
        <f t="shared" si="100"/>
        <v>0</v>
      </c>
      <c r="M573" s="11">
        <f t="shared" si="100"/>
        <v>0</v>
      </c>
      <c r="N573" s="11">
        <f t="shared" si="100"/>
        <v>0</v>
      </c>
      <c r="O573" s="11">
        <f t="shared" si="100"/>
        <v>0</v>
      </c>
      <c r="P573" s="11">
        <f t="shared" si="100"/>
        <v>0</v>
      </c>
      <c r="Q573" s="11">
        <f t="shared" si="100"/>
        <v>0</v>
      </c>
      <c r="R573" s="11">
        <f t="shared" si="95"/>
        <v>0</v>
      </c>
    </row>
    <row r="574" spans="1:18" x14ac:dyDescent="0.25">
      <c r="A574" s="9">
        <f>IF('New Lease Yearly'!$H$4="Monthly",DATE(YEAR('Yearly Journal entry'!A573),MONTH('Yearly Journal entry'!A573)+1,DAY('Yearly Journal entry'!A573)),IF('New Lease Yearly'!$H$4="Quarterly",DATE(YEAR('Yearly Journal entry'!A573),MONTH('Yearly Journal entry'!A573)+3,DAY('Yearly Journal entry'!A573)),DATE(YEAR('Yearly Journal entry'!A573)+1,MONTH('Yearly Journal entry'!A573),DAY('Yearly Journal entry'!A573))))</f>
        <v>251289</v>
      </c>
      <c r="B574" s="9">
        <f t="shared" si="94"/>
        <v>251289</v>
      </c>
      <c r="C574" s="9">
        <f t="shared" si="96"/>
        <v>251319</v>
      </c>
      <c r="D574" s="3">
        <f t="shared" si="97"/>
        <v>31</v>
      </c>
      <c r="E574" s="4">
        <f>'New Lease Yearly'!K584</f>
        <v>0</v>
      </c>
      <c r="F574" s="3">
        <f t="shared" si="98"/>
        <v>0</v>
      </c>
      <c r="G574" s="11">
        <f t="shared" si="101"/>
        <v>0</v>
      </c>
      <c r="H574" s="11">
        <f t="shared" si="101"/>
        <v>0</v>
      </c>
      <c r="I574" s="11">
        <f t="shared" si="100"/>
        <v>0</v>
      </c>
      <c r="J574" s="11">
        <f t="shared" si="100"/>
        <v>0</v>
      </c>
      <c r="K574" s="11">
        <f t="shared" si="100"/>
        <v>0</v>
      </c>
      <c r="L574" s="11">
        <f t="shared" si="100"/>
        <v>0</v>
      </c>
      <c r="M574" s="11">
        <f t="shared" si="100"/>
        <v>0</v>
      </c>
      <c r="N574" s="11">
        <f t="shared" si="100"/>
        <v>0</v>
      </c>
      <c r="O574" s="11">
        <f t="shared" si="100"/>
        <v>0</v>
      </c>
      <c r="P574" s="11">
        <f t="shared" si="100"/>
        <v>0</v>
      </c>
      <c r="Q574" s="11">
        <f t="shared" si="100"/>
        <v>0</v>
      </c>
      <c r="R574" s="11">
        <f t="shared" si="95"/>
        <v>0</v>
      </c>
    </row>
    <row r="575" spans="1:18" x14ac:dyDescent="0.25">
      <c r="A575" s="9">
        <f>IF('New Lease Yearly'!$H$4="Monthly",DATE(YEAR('Yearly Journal entry'!A574),MONTH('Yearly Journal entry'!A574)+1,DAY('Yearly Journal entry'!A574)),IF('New Lease Yearly'!$H$4="Quarterly",DATE(YEAR('Yearly Journal entry'!A574),MONTH('Yearly Journal entry'!A574)+3,DAY('Yearly Journal entry'!A574)),DATE(YEAR('Yearly Journal entry'!A574)+1,MONTH('Yearly Journal entry'!A574),DAY('Yearly Journal entry'!A574))))</f>
        <v>251655</v>
      </c>
      <c r="B575" s="9">
        <f t="shared" si="94"/>
        <v>251655</v>
      </c>
      <c r="C575" s="9">
        <f t="shared" si="96"/>
        <v>251685</v>
      </c>
      <c r="D575" s="3">
        <f t="shared" si="97"/>
        <v>31</v>
      </c>
      <c r="E575" s="4">
        <f>'New Lease Yearly'!K585</f>
        <v>0</v>
      </c>
      <c r="F575" s="3">
        <f t="shared" si="98"/>
        <v>0</v>
      </c>
      <c r="G575" s="11">
        <f t="shared" si="101"/>
        <v>0</v>
      </c>
      <c r="H575" s="11">
        <f t="shared" si="101"/>
        <v>0</v>
      </c>
      <c r="I575" s="11">
        <f t="shared" si="100"/>
        <v>0</v>
      </c>
      <c r="J575" s="11">
        <f t="shared" si="100"/>
        <v>0</v>
      </c>
      <c r="K575" s="11">
        <f t="shared" si="100"/>
        <v>0</v>
      </c>
      <c r="L575" s="11">
        <f t="shared" si="100"/>
        <v>0</v>
      </c>
      <c r="M575" s="11">
        <f t="shared" si="100"/>
        <v>0</v>
      </c>
      <c r="N575" s="11">
        <f t="shared" si="100"/>
        <v>0</v>
      </c>
      <c r="O575" s="11">
        <f t="shared" si="100"/>
        <v>0</v>
      </c>
      <c r="P575" s="11">
        <f t="shared" si="100"/>
        <v>0</v>
      </c>
      <c r="Q575" s="11">
        <f t="shared" si="100"/>
        <v>0</v>
      </c>
      <c r="R575" s="11">
        <f t="shared" si="95"/>
        <v>0</v>
      </c>
    </row>
    <row r="576" spans="1:18" x14ac:dyDescent="0.25">
      <c r="A576" s="9">
        <f>IF('New Lease Yearly'!$H$4="Monthly",DATE(YEAR('Yearly Journal entry'!A575),MONTH('Yearly Journal entry'!A575)+1,DAY('Yearly Journal entry'!A575)),IF('New Lease Yearly'!$H$4="Quarterly",DATE(YEAR('Yearly Journal entry'!A575),MONTH('Yearly Journal entry'!A575)+3,DAY('Yearly Journal entry'!A575)),DATE(YEAR('Yearly Journal entry'!A575)+1,MONTH('Yearly Journal entry'!A575),DAY('Yearly Journal entry'!A575))))</f>
        <v>252020</v>
      </c>
      <c r="B576" s="9">
        <f t="shared" si="94"/>
        <v>252020</v>
      </c>
      <c r="C576" s="9">
        <f t="shared" si="96"/>
        <v>252050</v>
      </c>
      <c r="D576" s="3">
        <f t="shared" si="97"/>
        <v>31</v>
      </c>
      <c r="E576" s="4">
        <f>'New Lease Yearly'!K586</f>
        <v>0</v>
      </c>
      <c r="F576" s="3">
        <f t="shared" si="98"/>
        <v>0</v>
      </c>
      <c r="G576" s="11">
        <f t="shared" si="101"/>
        <v>0</v>
      </c>
      <c r="H576" s="11">
        <f t="shared" si="101"/>
        <v>0</v>
      </c>
      <c r="I576" s="11">
        <f t="shared" si="100"/>
        <v>0</v>
      </c>
      <c r="J576" s="11">
        <f t="shared" si="100"/>
        <v>0</v>
      </c>
      <c r="K576" s="11">
        <f t="shared" si="100"/>
        <v>0</v>
      </c>
      <c r="L576" s="11">
        <f t="shared" si="100"/>
        <v>0</v>
      </c>
      <c r="M576" s="11">
        <f t="shared" si="100"/>
        <v>0</v>
      </c>
      <c r="N576" s="11">
        <f t="shared" si="100"/>
        <v>0</v>
      </c>
      <c r="O576" s="11">
        <f t="shared" si="100"/>
        <v>0</v>
      </c>
      <c r="P576" s="11">
        <f t="shared" si="100"/>
        <v>0</v>
      </c>
      <c r="Q576" s="11">
        <f t="shared" si="100"/>
        <v>0</v>
      </c>
      <c r="R576" s="11">
        <f t="shared" si="95"/>
        <v>0</v>
      </c>
    </row>
    <row r="577" spans="1:18" x14ac:dyDescent="0.25">
      <c r="A577" s="9">
        <f>IF('New Lease Yearly'!$H$4="Monthly",DATE(YEAR('Yearly Journal entry'!A576),MONTH('Yearly Journal entry'!A576)+1,DAY('Yearly Journal entry'!A576)),IF('New Lease Yearly'!$H$4="Quarterly",DATE(YEAR('Yearly Journal entry'!A576),MONTH('Yearly Journal entry'!A576)+3,DAY('Yearly Journal entry'!A576)),DATE(YEAR('Yearly Journal entry'!A576)+1,MONTH('Yearly Journal entry'!A576),DAY('Yearly Journal entry'!A576))))</f>
        <v>252385</v>
      </c>
      <c r="B577" s="9">
        <f t="shared" si="94"/>
        <v>252385</v>
      </c>
      <c r="C577" s="9">
        <f t="shared" si="96"/>
        <v>252415</v>
      </c>
      <c r="D577" s="3">
        <f t="shared" si="97"/>
        <v>31</v>
      </c>
      <c r="E577" s="4">
        <f>'New Lease Yearly'!K587</f>
        <v>0</v>
      </c>
      <c r="F577" s="3">
        <f t="shared" si="98"/>
        <v>0</v>
      </c>
      <c r="G577" s="11">
        <f t="shared" si="101"/>
        <v>0</v>
      </c>
      <c r="H577" s="11">
        <f t="shared" si="101"/>
        <v>0</v>
      </c>
      <c r="I577" s="11">
        <f t="shared" si="100"/>
        <v>0</v>
      </c>
      <c r="J577" s="11">
        <f t="shared" si="100"/>
        <v>0</v>
      </c>
      <c r="K577" s="11">
        <f t="shared" si="100"/>
        <v>0</v>
      </c>
      <c r="L577" s="11">
        <f t="shared" si="100"/>
        <v>0</v>
      </c>
      <c r="M577" s="11">
        <f t="shared" si="100"/>
        <v>0</v>
      </c>
      <c r="N577" s="11">
        <f t="shared" si="100"/>
        <v>0</v>
      </c>
      <c r="O577" s="11">
        <f t="shared" si="100"/>
        <v>0</v>
      </c>
      <c r="P577" s="11">
        <f t="shared" si="100"/>
        <v>0</v>
      </c>
      <c r="Q577" s="11">
        <f t="shared" si="100"/>
        <v>0</v>
      </c>
      <c r="R577" s="11">
        <f t="shared" si="95"/>
        <v>0</v>
      </c>
    </row>
    <row r="578" spans="1:18" x14ac:dyDescent="0.25">
      <c r="A578" s="9">
        <f>IF('New Lease Yearly'!$H$4="Monthly",DATE(YEAR('Yearly Journal entry'!A577),MONTH('Yearly Journal entry'!A577)+1,DAY('Yearly Journal entry'!A577)),IF('New Lease Yearly'!$H$4="Quarterly",DATE(YEAR('Yearly Journal entry'!A577),MONTH('Yearly Journal entry'!A577)+3,DAY('Yearly Journal entry'!A577)),DATE(YEAR('Yearly Journal entry'!A577)+1,MONTH('Yearly Journal entry'!A577),DAY('Yearly Journal entry'!A577))))</f>
        <v>252750</v>
      </c>
      <c r="B578" s="9">
        <f t="shared" si="94"/>
        <v>252750</v>
      </c>
      <c r="C578" s="9">
        <f t="shared" si="96"/>
        <v>252780</v>
      </c>
      <c r="D578" s="3">
        <f t="shared" si="97"/>
        <v>31</v>
      </c>
      <c r="E578" s="4">
        <f>'New Lease Yearly'!K588</f>
        <v>0</v>
      </c>
      <c r="F578" s="3">
        <f t="shared" si="98"/>
        <v>0</v>
      </c>
      <c r="G578" s="11">
        <f t="shared" si="101"/>
        <v>0</v>
      </c>
      <c r="H578" s="11">
        <f t="shared" si="101"/>
        <v>0</v>
      </c>
      <c r="I578" s="11">
        <f t="shared" si="100"/>
        <v>0</v>
      </c>
      <c r="J578" s="11">
        <f t="shared" si="100"/>
        <v>0</v>
      </c>
      <c r="K578" s="11">
        <f t="shared" si="100"/>
        <v>0</v>
      </c>
      <c r="L578" s="11">
        <f t="shared" si="100"/>
        <v>0</v>
      </c>
      <c r="M578" s="11">
        <f t="shared" si="100"/>
        <v>0</v>
      </c>
      <c r="N578" s="11">
        <f t="shared" si="100"/>
        <v>0</v>
      </c>
      <c r="O578" s="11">
        <f t="shared" si="100"/>
        <v>0</v>
      </c>
      <c r="P578" s="11">
        <f t="shared" si="100"/>
        <v>0</v>
      </c>
      <c r="Q578" s="11">
        <f t="shared" si="100"/>
        <v>0</v>
      </c>
      <c r="R578" s="11">
        <f t="shared" si="95"/>
        <v>0</v>
      </c>
    </row>
    <row r="579" spans="1:18" x14ac:dyDescent="0.25">
      <c r="A579" s="9">
        <f>IF('New Lease Yearly'!$H$4="Monthly",DATE(YEAR('Yearly Journal entry'!A578),MONTH('Yearly Journal entry'!A578)+1,DAY('Yearly Journal entry'!A578)),IF('New Lease Yearly'!$H$4="Quarterly",DATE(YEAR('Yearly Journal entry'!A578),MONTH('Yearly Journal entry'!A578)+3,DAY('Yearly Journal entry'!A578)),DATE(YEAR('Yearly Journal entry'!A578)+1,MONTH('Yearly Journal entry'!A578),DAY('Yearly Journal entry'!A578))))</f>
        <v>253116</v>
      </c>
      <c r="B579" s="9">
        <f t="shared" si="94"/>
        <v>253116</v>
      </c>
      <c r="C579" s="9">
        <f t="shared" si="96"/>
        <v>253146</v>
      </c>
      <c r="D579" s="3">
        <f t="shared" si="97"/>
        <v>31</v>
      </c>
      <c r="E579" s="4">
        <f>'New Lease Yearly'!K589</f>
        <v>0</v>
      </c>
      <c r="F579" s="3">
        <f t="shared" si="98"/>
        <v>0</v>
      </c>
      <c r="G579" s="11">
        <f t="shared" si="101"/>
        <v>0</v>
      </c>
      <c r="H579" s="11">
        <f t="shared" si="101"/>
        <v>0</v>
      </c>
      <c r="I579" s="11">
        <f t="shared" si="100"/>
        <v>0</v>
      </c>
      <c r="J579" s="11">
        <f t="shared" si="100"/>
        <v>0</v>
      </c>
      <c r="K579" s="11">
        <f t="shared" si="100"/>
        <v>0</v>
      </c>
      <c r="L579" s="11">
        <f t="shared" si="100"/>
        <v>0</v>
      </c>
      <c r="M579" s="11">
        <f t="shared" si="100"/>
        <v>0</v>
      </c>
      <c r="N579" s="11">
        <f t="shared" si="100"/>
        <v>0</v>
      </c>
      <c r="O579" s="11">
        <f t="shared" si="100"/>
        <v>0</v>
      </c>
      <c r="P579" s="11">
        <f t="shared" si="100"/>
        <v>0</v>
      </c>
      <c r="Q579" s="11">
        <f t="shared" si="100"/>
        <v>0</v>
      </c>
      <c r="R579" s="11">
        <f t="shared" si="95"/>
        <v>0</v>
      </c>
    </row>
    <row r="580" spans="1:18" x14ac:dyDescent="0.25">
      <c r="A580" s="9">
        <f>IF('New Lease Yearly'!$H$4="Monthly",DATE(YEAR('Yearly Journal entry'!A579),MONTH('Yearly Journal entry'!A579)+1,DAY('Yearly Journal entry'!A579)),IF('New Lease Yearly'!$H$4="Quarterly",DATE(YEAR('Yearly Journal entry'!A579),MONTH('Yearly Journal entry'!A579)+3,DAY('Yearly Journal entry'!A579)),DATE(YEAR('Yearly Journal entry'!A579)+1,MONTH('Yearly Journal entry'!A579),DAY('Yearly Journal entry'!A579))))</f>
        <v>253481</v>
      </c>
      <c r="B580" s="9">
        <f t="shared" si="94"/>
        <v>253481</v>
      </c>
      <c r="C580" s="9">
        <f t="shared" si="96"/>
        <v>253511</v>
      </c>
      <c r="D580" s="3">
        <f t="shared" si="97"/>
        <v>31</v>
      </c>
      <c r="E580" s="4">
        <f>'New Lease Yearly'!K590</f>
        <v>0</v>
      </c>
      <c r="F580" s="3">
        <f t="shared" si="98"/>
        <v>0</v>
      </c>
      <c r="G580" s="11">
        <f t="shared" si="101"/>
        <v>0</v>
      </c>
      <c r="H580" s="11">
        <f t="shared" si="101"/>
        <v>0</v>
      </c>
      <c r="I580" s="11">
        <f t="shared" si="100"/>
        <v>0</v>
      </c>
      <c r="J580" s="11">
        <f t="shared" si="100"/>
        <v>0</v>
      </c>
      <c r="K580" s="11">
        <f t="shared" si="100"/>
        <v>0</v>
      </c>
      <c r="L580" s="11">
        <f t="shared" si="100"/>
        <v>0</v>
      </c>
      <c r="M580" s="11">
        <f t="shared" si="100"/>
        <v>0</v>
      </c>
      <c r="N580" s="11">
        <f t="shared" si="100"/>
        <v>0</v>
      </c>
      <c r="O580" s="11">
        <f t="shared" si="100"/>
        <v>0</v>
      </c>
      <c r="P580" s="11">
        <f t="shared" si="100"/>
        <v>0</v>
      </c>
      <c r="Q580" s="11">
        <f t="shared" si="100"/>
        <v>0</v>
      </c>
      <c r="R580" s="11">
        <f t="shared" si="95"/>
        <v>0</v>
      </c>
    </row>
    <row r="581" spans="1:18" x14ac:dyDescent="0.25">
      <c r="A581" s="9">
        <f>IF('New Lease Yearly'!$H$4="Monthly",DATE(YEAR('Yearly Journal entry'!A580),MONTH('Yearly Journal entry'!A580)+1,DAY('Yearly Journal entry'!A580)),IF('New Lease Yearly'!$H$4="Quarterly",DATE(YEAR('Yearly Journal entry'!A580),MONTH('Yearly Journal entry'!A580)+3,DAY('Yearly Journal entry'!A580)),DATE(YEAR('Yearly Journal entry'!A580)+1,MONTH('Yearly Journal entry'!A580),DAY('Yearly Journal entry'!A580))))</f>
        <v>253846</v>
      </c>
      <c r="B581" s="9">
        <f t="shared" si="94"/>
        <v>253846</v>
      </c>
      <c r="C581" s="9">
        <f t="shared" si="96"/>
        <v>253876</v>
      </c>
      <c r="D581" s="3">
        <f t="shared" si="97"/>
        <v>31</v>
      </c>
      <c r="E581" s="4">
        <f>'New Lease Yearly'!K591</f>
        <v>0</v>
      </c>
      <c r="F581" s="3">
        <f t="shared" si="98"/>
        <v>0</v>
      </c>
      <c r="G581" s="11">
        <f t="shared" si="101"/>
        <v>0</v>
      </c>
      <c r="H581" s="11">
        <f t="shared" si="101"/>
        <v>0</v>
      </c>
      <c r="I581" s="11">
        <f t="shared" si="100"/>
        <v>0</v>
      </c>
      <c r="J581" s="11">
        <f t="shared" si="100"/>
        <v>0</v>
      </c>
      <c r="K581" s="11">
        <f t="shared" si="100"/>
        <v>0</v>
      </c>
      <c r="L581" s="11">
        <f t="shared" si="100"/>
        <v>0</v>
      </c>
      <c r="M581" s="11">
        <f t="shared" si="100"/>
        <v>0</v>
      </c>
      <c r="N581" s="11">
        <f t="shared" si="100"/>
        <v>0</v>
      </c>
      <c r="O581" s="11">
        <f t="shared" si="100"/>
        <v>0</v>
      </c>
      <c r="P581" s="11">
        <f t="shared" si="100"/>
        <v>0</v>
      </c>
      <c r="Q581" s="11">
        <f t="shared" si="100"/>
        <v>0</v>
      </c>
      <c r="R581" s="11">
        <f t="shared" si="95"/>
        <v>0</v>
      </c>
    </row>
    <row r="582" spans="1:18" x14ac:dyDescent="0.25">
      <c r="A582" s="9">
        <f>IF('New Lease Yearly'!$H$4="Monthly",DATE(YEAR('Yearly Journal entry'!A581),MONTH('Yearly Journal entry'!A581)+1,DAY('Yearly Journal entry'!A581)),IF('New Lease Yearly'!$H$4="Quarterly",DATE(YEAR('Yearly Journal entry'!A581),MONTH('Yearly Journal entry'!A581)+3,DAY('Yearly Journal entry'!A581)),DATE(YEAR('Yearly Journal entry'!A581)+1,MONTH('Yearly Journal entry'!A581),DAY('Yearly Journal entry'!A581))))</f>
        <v>254211</v>
      </c>
      <c r="B582" s="9">
        <f t="shared" ref="B582:B645" si="102">EOMONTH(A582,-1)+1</f>
        <v>254211</v>
      </c>
      <c r="C582" s="9">
        <f t="shared" si="96"/>
        <v>254241</v>
      </c>
      <c r="D582" s="3">
        <f t="shared" si="97"/>
        <v>31</v>
      </c>
      <c r="E582" s="4">
        <f>'New Lease Yearly'!K592</f>
        <v>0</v>
      </c>
      <c r="F582" s="3">
        <f t="shared" si="98"/>
        <v>0</v>
      </c>
      <c r="G582" s="11">
        <f t="shared" si="101"/>
        <v>0</v>
      </c>
      <c r="H582" s="11">
        <f t="shared" si="101"/>
        <v>0</v>
      </c>
      <c r="I582" s="11">
        <f t="shared" si="100"/>
        <v>0</v>
      </c>
      <c r="J582" s="11">
        <f t="shared" si="100"/>
        <v>0</v>
      </c>
      <c r="K582" s="11">
        <f t="shared" si="100"/>
        <v>0</v>
      </c>
      <c r="L582" s="11">
        <f t="shared" si="100"/>
        <v>0</v>
      </c>
      <c r="M582" s="11">
        <f t="shared" si="100"/>
        <v>0</v>
      </c>
      <c r="N582" s="11">
        <f t="shared" si="100"/>
        <v>0</v>
      </c>
      <c r="O582" s="11">
        <f t="shared" si="100"/>
        <v>0</v>
      </c>
      <c r="P582" s="11">
        <f t="shared" si="100"/>
        <v>0</v>
      </c>
      <c r="Q582" s="11">
        <f t="shared" si="100"/>
        <v>0</v>
      </c>
      <c r="R582" s="11">
        <f t="shared" ref="R582:R645" si="103">$E583/($A583-$A582+1)*IF((((EOMONTH(DATE(YEAR($A582),MONTH($A582)+R$4,DAY($A582)),0))))&lt;$A582,$A582-DATE(YEAR($A582),MONTH(EOMONTH($A582,-1)+R$4)+R$4,1)+1,$A582-1-EOMONTH($A582,-1)+1)</f>
        <v>0</v>
      </c>
    </row>
    <row r="583" spans="1:18" x14ac:dyDescent="0.25">
      <c r="A583" s="9">
        <f>IF('New Lease Yearly'!$H$4="Monthly",DATE(YEAR('Yearly Journal entry'!A582),MONTH('Yearly Journal entry'!A582)+1,DAY('Yearly Journal entry'!A582)),IF('New Lease Yearly'!$H$4="Quarterly",DATE(YEAR('Yearly Journal entry'!A582),MONTH('Yearly Journal entry'!A582)+3,DAY('Yearly Journal entry'!A582)),DATE(YEAR('Yearly Journal entry'!A582)+1,MONTH('Yearly Journal entry'!A582),DAY('Yearly Journal entry'!A582))))</f>
        <v>254577</v>
      </c>
      <c r="B583" s="9">
        <f t="shared" si="102"/>
        <v>254577</v>
      </c>
      <c r="C583" s="9">
        <f t="shared" ref="C583:C646" si="104">EOMONTH(A583,0)</f>
        <v>254607</v>
      </c>
      <c r="D583" s="3">
        <f t="shared" ref="D583:D646" si="105">C583-B583+1</f>
        <v>31</v>
      </c>
      <c r="E583" s="4">
        <f>'New Lease Yearly'!K593</f>
        <v>0</v>
      </c>
      <c r="F583" s="3">
        <f t="shared" si="98"/>
        <v>0</v>
      </c>
      <c r="G583" s="11">
        <f t="shared" si="101"/>
        <v>0</v>
      </c>
      <c r="H583" s="11">
        <f t="shared" si="101"/>
        <v>0</v>
      </c>
      <c r="I583" s="11">
        <f t="shared" si="100"/>
        <v>0</v>
      </c>
      <c r="J583" s="11">
        <f t="shared" si="100"/>
        <v>0</v>
      </c>
      <c r="K583" s="11">
        <f t="shared" si="100"/>
        <v>0</v>
      </c>
      <c r="L583" s="11">
        <f t="shared" si="100"/>
        <v>0</v>
      </c>
      <c r="M583" s="11">
        <f t="shared" si="100"/>
        <v>0</v>
      </c>
      <c r="N583" s="11">
        <f t="shared" si="100"/>
        <v>0</v>
      </c>
      <c r="O583" s="11">
        <f t="shared" si="100"/>
        <v>0</v>
      </c>
      <c r="P583" s="11">
        <f t="shared" si="100"/>
        <v>0</v>
      </c>
      <c r="Q583" s="11">
        <f t="shared" si="100"/>
        <v>0</v>
      </c>
      <c r="R583" s="11">
        <f t="shared" si="103"/>
        <v>0</v>
      </c>
    </row>
    <row r="584" spans="1:18" x14ac:dyDescent="0.25">
      <c r="A584" s="9">
        <f>IF('New Lease Yearly'!$H$4="Monthly",DATE(YEAR('Yearly Journal entry'!A583),MONTH('Yearly Journal entry'!A583)+1,DAY('Yearly Journal entry'!A583)),IF('New Lease Yearly'!$H$4="Quarterly",DATE(YEAR('Yearly Journal entry'!A583),MONTH('Yearly Journal entry'!A583)+3,DAY('Yearly Journal entry'!A583)),DATE(YEAR('Yearly Journal entry'!A583)+1,MONTH('Yearly Journal entry'!A583),DAY('Yearly Journal entry'!A583))))</f>
        <v>254942</v>
      </c>
      <c r="B584" s="9">
        <f t="shared" si="102"/>
        <v>254942</v>
      </c>
      <c r="C584" s="9">
        <f t="shared" si="104"/>
        <v>254972</v>
      </c>
      <c r="D584" s="3">
        <f t="shared" si="105"/>
        <v>31</v>
      </c>
      <c r="E584" s="4">
        <f>'New Lease Yearly'!K594</f>
        <v>0</v>
      </c>
      <c r="F584" s="3">
        <f t="shared" ref="F584:F647" si="106">E585/(A585-A584+1)*(EOMONTH(A584,0)-A584+1)+R583</f>
        <v>0</v>
      </c>
      <c r="G584" s="11">
        <f t="shared" si="101"/>
        <v>0</v>
      </c>
      <c r="H584" s="11">
        <f t="shared" si="101"/>
        <v>0</v>
      </c>
      <c r="I584" s="11">
        <f t="shared" si="100"/>
        <v>0</v>
      </c>
      <c r="J584" s="11">
        <f t="shared" si="100"/>
        <v>0</v>
      </c>
      <c r="K584" s="11">
        <f t="shared" si="100"/>
        <v>0</v>
      </c>
      <c r="L584" s="11">
        <f t="shared" si="100"/>
        <v>0</v>
      </c>
      <c r="M584" s="11">
        <f t="shared" si="100"/>
        <v>0</v>
      </c>
      <c r="N584" s="11">
        <f t="shared" si="100"/>
        <v>0</v>
      </c>
      <c r="O584" s="11">
        <f t="shared" si="100"/>
        <v>0</v>
      </c>
      <c r="P584" s="11">
        <f t="shared" si="100"/>
        <v>0</v>
      </c>
      <c r="Q584" s="11">
        <f t="shared" si="100"/>
        <v>0</v>
      </c>
      <c r="R584" s="11">
        <f t="shared" si="103"/>
        <v>0</v>
      </c>
    </row>
    <row r="585" spans="1:18" x14ac:dyDescent="0.25">
      <c r="A585" s="9">
        <f>IF('New Lease Yearly'!$H$4="Monthly",DATE(YEAR('Yearly Journal entry'!A584),MONTH('Yearly Journal entry'!A584)+1,DAY('Yearly Journal entry'!A584)),IF('New Lease Yearly'!$H$4="Quarterly",DATE(YEAR('Yearly Journal entry'!A584),MONTH('Yearly Journal entry'!A584)+3,DAY('Yearly Journal entry'!A584)),DATE(YEAR('Yearly Journal entry'!A584)+1,MONTH('Yearly Journal entry'!A584),DAY('Yearly Journal entry'!A584))))</f>
        <v>255307</v>
      </c>
      <c r="B585" s="9">
        <f t="shared" si="102"/>
        <v>255307</v>
      </c>
      <c r="C585" s="9">
        <f t="shared" si="104"/>
        <v>255337</v>
      </c>
      <c r="D585" s="3">
        <f t="shared" si="105"/>
        <v>31</v>
      </c>
      <c r="E585" s="4">
        <f>'New Lease Yearly'!K595</f>
        <v>0</v>
      </c>
      <c r="F585" s="3">
        <f t="shared" si="106"/>
        <v>0</v>
      </c>
      <c r="G585" s="11">
        <f t="shared" si="101"/>
        <v>0</v>
      </c>
      <c r="H585" s="11">
        <f t="shared" si="101"/>
        <v>0</v>
      </c>
      <c r="I585" s="11">
        <f t="shared" si="100"/>
        <v>0</v>
      </c>
      <c r="J585" s="11">
        <f t="shared" si="100"/>
        <v>0</v>
      </c>
      <c r="K585" s="11">
        <f t="shared" si="100"/>
        <v>0</v>
      </c>
      <c r="L585" s="11">
        <f t="shared" si="100"/>
        <v>0</v>
      </c>
      <c r="M585" s="11">
        <f t="shared" si="100"/>
        <v>0</v>
      </c>
      <c r="N585" s="11">
        <f t="shared" si="100"/>
        <v>0</v>
      </c>
      <c r="O585" s="11">
        <f t="shared" si="100"/>
        <v>0</v>
      </c>
      <c r="P585" s="11">
        <f t="shared" si="100"/>
        <v>0</v>
      </c>
      <c r="Q585" s="11">
        <f t="shared" si="100"/>
        <v>0</v>
      </c>
      <c r="R585" s="11">
        <f t="shared" si="103"/>
        <v>0</v>
      </c>
    </row>
    <row r="586" spans="1:18" x14ac:dyDescent="0.25">
      <c r="A586" s="9">
        <f>IF('New Lease Yearly'!$H$4="Monthly",DATE(YEAR('Yearly Journal entry'!A585),MONTH('Yearly Journal entry'!A585)+1,DAY('Yearly Journal entry'!A585)),IF('New Lease Yearly'!$H$4="Quarterly",DATE(YEAR('Yearly Journal entry'!A585),MONTH('Yearly Journal entry'!A585)+3,DAY('Yearly Journal entry'!A585)),DATE(YEAR('Yearly Journal entry'!A585)+1,MONTH('Yearly Journal entry'!A585),DAY('Yearly Journal entry'!A585))))</f>
        <v>255672</v>
      </c>
      <c r="B586" s="9">
        <f t="shared" si="102"/>
        <v>255672</v>
      </c>
      <c r="C586" s="9">
        <f t="shared" si="104"/>
        <v>255702</v>
      </c>
      <c r="D586" s="3">
        <f t="shared" si="105"/>
        <v>31</v>
      </c>
      <c r="E586" s="4">
        <f>'New Lease Yearly'!K596</f>
        <v>0</v>
      </c>
      <c r="F586" s="3">
        <f t="shared" si="106"/>
        <v>0</v>
      </c>
      <c r="G586" s="11">
        <f t="shared" si="101"/>
        <v>0</v>
      </c>
      <c r="H586" s="11">
        <f t="shared" si="101"/>
        <v>0</v>
      </c>
      <c r="I586" s="11">
        <f t="shared" si="100"/>
        <v>0</v>
      </c>
      <c r="J586" s="11">
        <f t="shared" si="100"/>
        <v>0</v>
      </c>
      <c r="K586" s="11">
        <f t="shared" si="100"/>
        <v>0</v>
      </c>
      <c r="L586" s="11">
        <f t="shared" si="100"/>
        <v>0</v>
      </c>
      <c r="M586" s="11">
        <f t="shared" si="100"/>
        <v>0</v>
      </c>
      <c r="N586" s="11">
        <f t="shared" si="100"/>
        <v>0</v>
      </c>
      <c r="O586" s="11">
        <f t="shared" si="100"/>
        <v>0</v>
      </c>
      <c r="P586" s="11">
        <f t="shared" si="100"/>
        <v>0</v>
      </c>
      <c r="Q586" s="11">
        <f t="shared" si="100"/>
        <v>0</v>
      </c>
      <c r="R586" s="11">
        <f t="shared" si="103"/>
        <v>0</v>
      </c>
    </row>
    <row r="587" spans="1:18" x14ac:dyDescent="0.25">
      <c r="A587" s="9">
        <f>IF('New Lease Yearly'!$H$4="Monthly",DATE(YEAR('Yearly Journal entry'!A586),MONTH('Yearly Journal entry'!A586)+1,DAY('Yearly Journal entry'!A586)),IF('New Lease Yearly'!$H$4="Quarterly",DATE(YEAR('Yearly Journal entry'!A586),MONTH('Yearly Journal entry'!A586)+3,DAY('Yearly Journal entry'!A586)),DATE(YEAR('Yearly Journal entry'!A586)+1,MONTH('Yearly Journal entry'!A586),DAY('Yearly Journal entry'!A586))))</f>
        <v>256037</v>
      </c>
      <c r="B587" s="9">
        <f t="shared" si="102"/>
        <v>256037</v>
      </c>
      <c r="C587" s="9">
        <f t="shared" si="104"/>
        <v>256067</v>
      </c>
      <c r="D587" s="3">
        <f t="shared" si="105"/>
        <v>31</v>
      </c>
      <c r="E587" s="4">
        <f>'New Lease Yearly'!K597</f>
        <v>0</v>
      </c>
      <c r="F587" s="3">
        <f t="shared" si="106"/>
        <v>0</v>
      </c>
      <c r="G587" s="11">
        <f t="shared" si="101"/>
        <v>0</v>
      </c>
      <c r="H587" s="11">
        <f t="shared" si="101"/>
        <v>0</v>
      </c>
      <c r="I587" s="11">
        <f t="shared" si="100"/>
        <v>0</v>
      </c>
      <c r="J587" s="11">
        <f t="shared" si="100"/>
        <v>0</v>
      </c>
      <c r="K587" s="11">
        <f t="shared" si="100"/>
        <v>0</v>
      </c>
      <c r="L587" s="11">
        <f t="shared" si="100"/>
        <v>0</v>
      </c>
      <c r="M587" s="11">
        <f t="shared" si="100"/>
        <v>0</v>
      </c>
      <c r="N587" s="11">
        <f t="shared" si="100"/>
        <v>0</v>
      </c>
      <c r="O587" s="11">
        <f t="shared" si="100"/>
        <v>0</v>
      </c>
      <c r="P587" s="11">
        <f t="shared" si="100"/>
        <v>0</v>
      </c>
      <c r="Q587" s="11">
        <f t="shared" si="100"/>
        <v>0</v>
      </c>
      <c r="R587" s="11">
        <f t="shared" si="103"/>
        <v>0</v>
      </c>
    </row>
    <row r="588" spans="1:18" x14ac:dyDescent="0.25">
      <c r="A588" s="9">
        <f>IF('New Lease Yearly'!$H$4="Monthly",DATE(YEAR('Yearly Journal entry'!A587),MONTH('Yearly Journal entry'!A587)+1,DAY('Yearly Journal entry'!A587)),IF('New Lease Yearly'!$H$4="Quarterly",DATE(YEAR('Yearly Journal entry'!A587),MONTH('Yearly Journal entry'!A587)+3,DAY('Yearly Journal entry'!A587)),DATE(YEAR('Yearly Journal entry'!A587)+1,MONTH('Yearly Journal entry'!A587),DAY('Yearly Journal entry'!A587))))</f>
        <v>256402</v>
      </c>
      <c r="B588" s="9">
        <f t="shared" si="102"/>
        <v>256402</v>
      </c>
      <c r="C588" s="9">
        <f t="shared" si="104"/>
        <v>256432</v>
      </c>
      <c r="D588" s="3">
        <f t="shared" si="105"/>
        <v>31</v>
      </c>
      <c r="E588" s="4">
        <f>'New Lease Yearly'!K598</f>
        <v>0</v>
      </c>
      <c r="F588" s="3">
        <f t="shared" si="106"/>
        <v>0</v>
      </c>
      <c r="G588" s="11">
        <f t="shared" si="101"/>
        <v>0</v>
      </c>
      <c r="H588" s="11">
        <f t="shared" si="101"/>
        <v>0</v>
      </c>
      <c r="I588" s="11">
        <f t="shared" si="100"/>
        <v>0</v>
      </c>
      <c r="J588" s="11">
        <f t="shared" si="100"/>
        <v>0</v>
      </c>
      <c r="K588" s="11">
        <f t="shared" si="100"/>
        <v>0</v>
      </c>
      <c r="L588" s="11">
        <f t="shared" si="100"/>
        <v>0</v>
      </c>
      <c r="M588" s="11">
        <f t="shared" si="100"/>
        <v>0</v>
      </c>
      <c r="N588" s="11">
        <f t="shared" si="100"/>
        <v>0</v>
      </c>
      <c r="O588" s="11">
        <f t="shared" si="100"/>
        <v>0</v>
      </c>
      <c r="P588" s="11">
        <f t="shared" si="100"/>
        <v>0</v>
      </c>
      <c r="Q588" s="11">
        <f t="shared" si="100"/>
        <v>0</v>
      </c>
      <c r="R588" s="11">
        <f t="shared" si="103"/>
        <v>0</v>
      </c>
    </row>
    <row r="589" spans="1:18" x14ac:dyDescent="0.25">
      <c r="A589" s="9">
        <f>IF('New Lease Yearly'!$H$4="Monthly",DATE(YEAR('Yearly Journal entry'!A588),MONTH('Yearly Journal entry'!A588)+1,DAY('Yearly Journal entry'!A588)),IF('New Lease Yearly'!$H$4="Quarterly",DATE(YEAR('Yearly Journal entry'!A588),MONTH('Yearly Journal entry'!A588)+3,DAY('Yearly Journal entry'!A588)),DATE(YEAR('Yearly Journal entry'!A588)+1,MONTH('Yearly Journal entry'!A588),DAY('Yearly Journal entry'!A588))))</f>
        <v>256767</v>
      </c>
      <c r="B589" s="9">
        <f t="shared" si="102"/>
        <v>256767</v>
      </c>
      <c r="C589" s="9">
        <f t="shared" si="104"/>
        <v>256797</v>
      </c>
      <c r="D589" s="3">
        <f t="shared" si="105"/>
        <v>31</v>
      </c>
      <c r="E589" s="4">
        <f>'New Lease Yearly'!K599</f>
        <v>0</v>
      </c>
      <c r="F589" s="3">
        <f t="shared" si="106"/>
        <v>0</v>
      </c>
      <c r="G589" s="11">
        <f t="shared" si="101"/>
        <v>0</v>
      </c>
      <c r="H589" s="11">
        <f t="shared" si="101"/>
        <v>0</v>
      </c>
      <c r="I589" s="11">
        <f t="shared" si="100"/>
        <v>0</v>
      </c>
      <c r="J589" s="11">
        <f t="shared" si="100"/>
        <v>0</v>
      </c>
      <c r="K589" s="11">
        <f t="shared" si="100"/>
        <v>0</v>
      </c>
      <c r="L589" s="11">
        <f t="shared" si="100"/>
        <v>0</v>
      </c>
      <c r="M589" s="11">
        <f t="shared" si="100"/>
        <v>0</v>
      </c>
      <c r="N589" s="11">
        <f t="shared" si="100"/>
        <v>0</v>
      </c>
      <c r="O589" s="11">
        <f t="shared" si="100"/>
        <v>0</v>
      </c>
      <c r="P589" s="11">
        <f t="shared" si="100"/>
        <v>0</v>
      </c>
      <c r="Q589" s="11">
        <f t="shared" si="100"/>
        <v>0</v>
      </c>
      <c r="R589" s="11">
        <f t="shared" si="103"/>
        <v>0</v>
      </c>
    </row>
    <row r="590" spans="1:18" x14ac:dyDescent="0.25">
      <c r="A590" s="9">
        <f>IF('New Lease Yearly'!$H$4="Monthly",DATE(YEAR('Yearly Journal entry'!A589),MONTH('Yearly Journal entry'!A589)+1,DAY('Yearly Journal entry'!A589)),IF('New Lease Yearly'!$H$4="Quarterly",DATE(YEAR('Yearly Journal entry'!A589),MONTH('Yearly Journal entry'!A589)+3,DAY('Yearly Journal entry'!A589)),DATE(YEAR('Yearly Journal entry'!A589)+1,MONTH('Yearly Journal entry'!A589),DAY('Yearly Journal entry'!A589))))</f>
        <v>257132</v>
      </c>
      <c r="B590" s="9">
        <f t="shared" si="102"/>
        <v>257132</v>
      </c>
      <c r="C590" s="9">
        <f t="shared" si="104"/>
        <v>257162</v>
      </c>
      <c r="D590" s="3">
        <f t="shared" si="105"/>
        <v>31</v>
      </c>
      <c r="E590" s="4">
        <f>'New Lease Yearly'!K600</f>
        <v>0</v>
      </c>
      <c r="F590" s="3">
        <f t="shared" si="106"/>
        <v>0</v>
      </c>
      <c r="G590" s="11">
        <f t="shared" si="101"/>
        <v>0</v>
      </c>
      <c r="H590" s="11">
        <f t="shared" si="101"/>
        <v>0</v>
      </c>
      <c r="I590" s="11">
        <f t="shared" si="100"/>
        <v>0</v>
      </c>
      <c r="J590" s="11">
        <f t="shared" si="100"/>
        <v>0</v>
      </c>
      <c r="K590" s="11">
        <f t="shared" si="100"/>
        <v>0</v>
      </c>
      <c r="L590" s="11">
        <f t="shared" si="100"/>
        <v>0</v>
      </c>
      <c r="M590" s="11">
        <f t="shared" si="100"/>
        <v>0</v>
      </c>
      <c r="N590" s="11">
        <f t="shared" si="100"/>
        <v>0</v>
      </c>
      <c r="O590" s="11">
        <f t="shared" si="100"/>
        <v>0</v>
      </c>
      <c r="P590" s="11">
        <f t="shared" si="100"/>
        <v>0</v>
      </c>
      <c r="Q590" s="11">
        <f t="shared" si="100"/>
        <v>0</v>
      </c>
      <c r="R590" s="11">
        <f t="shared" si="103"/>
        <v>0</v>
      </c>
    </row>
    <row r="591" spans="1:18" x14ac:dyDescent="0.25">
      <c r="A591" s="9">
        <f>IF('New Lease Yearly'!$H$4="Monthly",DATE(YEAR('Yearly Journal entry'!A590),MONTH('Yearly Journal entry'!A590)+1,DAY('Yearly Journal entry'!A590)),IF('New Lease Yearly'!$H$4="Quarterly",DATE(YEAR('Yearly Journal entry'!A590),MONTH('Yearly Journal entry'!A590)+3,DAY('Yearly Journal entry'!A590)),DATE(YEAR('Yearly Journal entry'!A590)+1,MONTH('Yearly Journal entry'!A590),DAY('Yearly Journal entry'!A590))))</f>
        <v>257498</v>
      </c>
      <c r="B591" s="9">
        <f t="shared" si="102"/>
        <v>257498</v>
      </c>
      <c r="C591" s="9">
        <f t="shared" si="104"/>
        <v>257528</v>
      </c>
      <c r="D591" s="3">
        <f t="shared" si="105"/>
        <v>31</v>
      </c>
      <c r="E591" s="4">
        <f>'New Lease Yearly'!K601</f>
        <v>0</v>
      </c>
      <c r="F591" s="3">
        <f t="shared" si="106"/>
        <v>0</v>
      </c>
      <c r="G591" s="11">
        <f t="shared" si="101"/>
        <v>0</v>
      </c>
      <c r="H591" s="11">
        <f t="shared" si="101"/>
        <v>0</v>
      </c>
      <c r="I591" s="11">
        <f t="shared" si="100"/>
        <v>0</v>
      </c>
      <c r="J591" s="11">
        <f t="shared" si="100"/>
        <v>0</v>
      </c>
      <c r="K591" s="11">
        <f t="shared" si="100"/>
        <v>0</v>
      </c>
      <c r="L591" s="11">
        <f t="shared" ref="L591:Q633" si="107">$E592/($A592-$A591+1)*((((EOMONTH(DATE(YEAR($A591),MONTH($A591)+L$4,DAY($A591)),0)))-DATE(YEAR($A591),MONTH(EOMONTH($A591,-1)+L$4)+L$4,1))+1)</f>
        <v>0</v>
      </c>
      <c r="M591" s="11">
        <f t="shared" si="107"/>
        <v>0</v>
      </c>
      <c r="N591" s="11">
        <f t="shared" si="107"/>
        <v>0</v>
      </c>
      <c r="O591" s="11">
        <f t="shared" si="107"/>
        <v>0</v>
      </c>
      <c r="P591" s="11">
        <f t="shared" si="107"/>
        <v>0</v>
      </c>
      <c r="Q591" s="11">
        <f t="shared" si="107"/>
        <v>0</v>
      </c>
      <c r="R591" s="11">
        <f t="shared" si="103"/>
        <v>0</v>
      </c>
    </row>
    <row r="592" spans="1:18" x14ac:dyDescent="0.25">
      <c r="A592" s="9">
        <f>IF('New Lease Yearly'!$H$4="Monthly",DATE(YEAR('Yearly Journal entry'!A591),MONTH('Yearly Journal entry'!A591)+1,DAY('Yearly Journal entry'!A591)),IF('New Lease Yearly'!$H$4="Quarterly",DATE(YEAR('Yearly Journal entry'!A591),MONTH('Yearly Journal entry'!A591)+3,DAY('Yearly Journal entry'!A591)),DATE(YEAR('Yearly Journal entry'!A591)+1,MONTH('Yearly Journal entry'!A591),DAY('Yearly Journal entry'!A591))))</f>
        <v>257863</v>
      </c>
      <c r="B592" s="9">
        <f t="shared" si="102"/>
        <v>257863</v>
      </c>
      <c r="C592" s="9">
        <f t="shared" si="104"/>
        <v>257893</v>
      </c>
      <c r="D592" s="3">
        <f t="shared" si="105"/>
        <v>31</v>
      </c>
      <c r="E592" s="4">
        <f>'New Lease Yearly'!K602</f>
        <v>0</v>
      </c>
      <c r="F592" s="3">
        <f t="shared" si="106"/>
        <v>0</v>
      </c>
      <c r="G592" s="11">
        <f t="shared" si="101"/>
        <v>0</v>
      </c>
      <c r="H592" s="11">
        <f t="shared" si="101"/>
        <v>0</v>
      </c>
      <c r="I592" s="11">
        <f t="shared" si="101"/>
        <v>0</v>
      </c>
      <c r="J592" s="11">
        <f t="shared" si="101"/>
        <v>0</v>
      </c>
      <c r="K592" s="11">
        <f t="shared" si="101"/>
        <v>0</v>
      </c>
      <c r="L592" s="11">
        <f t="shared" si="107"/>
        <v>0</v>
      </c>
      <c r="M592" s="11">
        <f t="shared" si="107"/>
        <v>0</v>
      </c>
      <c r="N592" s="11">
        <f t="shared" si="107"/>
        <v>0</v>
      </c>
      <c r="O592" s="11">
        <f t="shared" si="107"/>
        <v>0</v>
      </c>
      <c r="P592" s="11">
        <f t="shared" si="107"/>
        <v>0</v>
      </c>
      <c r="Q592" s="11">
        <f t="shared" si="107"/>
        <v>0</v>
      </c>
      <c r="R592" s="11">
        <f t="shared" si="103"/>
        <v>0</v>
      </c>
    </row>
    <row r="593" spans="1:18" x14ac:dyDescent="0.25">
      <c r="A593" s="9">
        <f>IF('New Lease Yearly'!$H$4="Monthly",DATE(YEAR('Yearly Journal entry'!A592),MONTH('Yearly Journal entry'!A592)+1,DAY('Yearly Journal entry'!A592)),IF('New Lease Yearly'!$H$4="Quarterly",DATE(YEAR('Yearly Journal entry'!A592),MONTH('Yearly Journal entry'!A592)+3,DAY('Yearly Journal entry'!A592)),DATE(YEAR('Yearly Journal entry'!A592)+1,MONTH('Yearly Journal entry'!A592),DAY('Yearly Journal entry'!A592))))</f>
        <v>258228</v>
      </c>
      <c r="B593" s="9">
        <f t="shared" si="102"/>
        <v>258228</v>
      </c>
      <c r="C593" s="9">
        <f t="shared" si="104"/>
        <v>258258</v>
      </c>
      <c r="D593" s="3">
        <f t="shared" si="105"/>
        <v>31</v>
      </c>
      <c r="E593" s="4">
        <f>'New Lease Yearly'!K603</f>
        <v>0</v>
      </c>
      <c r="F593" s="3">
        <f t="shared" si="106"/>
        <v>0</v>
      </c>
      <c r="G593" s="11">
        <f t="shared" si="101"/>
        <v>0</v>
      </c>
      <c r="H593" s="11">
        <f t="shared" si="101"/>
        <v>0</v>
      </c>
      <c r="I593" s="11">
        <f t="shared" si="101"/>
        <v>0</v>
      </c>
      <c r="J593" s="11">
        <f t="shared" si="101"/>
        <v>0</v>
      </c>
      <c r="K593" s="11">
        <f t="shared" si="101"/>
        <v>0</v>
      </c>
      <c r="L593" s="11">
        <f t="shared" si="107"/>
        <v>0</v>
      </c>
      <c r="M593" s="11">
        <f t="shared" si="107"/>
        <v>0</v>
      </c>
      <c r="N593" s="11">
        <f t="shared" si="107"/>
        <v>0</v>
      </c>
      <c r="O593" s="11">
        <f t="shared" si="107"/>
        <v>0</v>
      </c>
      <c r="P593" s="11">
        <f t="shared" si="107"/>
        <v>0</v>
      </c>
      <c r="Q593" s="11">
        <f t="shared" si="107"/>
        <v>0</v>
      </c>
      <c r="R593" s="11">
        <f t="shared" si="103"/>
        <v>0</v>
      </c>
    </row>
    <row r="594" spans="1:18" x14ac:dyDescent="0.25">
      <c r="A594" s="9">
        <f>IF('New Lease Yearly'!$H$4="Monthly",DATE(YEAR('Yearly Journal entry'!A593),MONTH('Yearly Journal entry'!A593)+1,DAY('Yearly Journal entry'!A593)),IF('New Lease Yearly'!$H$4="Quarterly",DATE(YEAR('Yearly Journal entry'!A593),MONTH('Yearly Journal entry'!A593)+3,DAY('Yearly Journal entry'!A593)),DATE(YEAR('Yearly Journal entry'!A593)+1,MONTH('Yearly Journal entry'!A593),DAY('Yearly Journal entry'!A593))))</f>
        <v>258593</v>
      </c>
      <c r="B594" s="9">
        <f t="shared" si="102"/>
        <v>258593</v>
      </c>
      <c r="C594" s="9">
        <f t="shared" si="104"/>
        <v>258623</v>
      </c>
      <c r="D594" s="3">
        <f t="shared" si="105"/>
        <v>31</v>
      </c>
      <c r="E594" s="4">
        <f>'New Lease Yearly'!K604</f>
        <v>0</v>
      </c>
      <c r="F594" s="3">
        <f t="shared" si="106"/>
        <v>0</v>
      </c>
      <c r="G594" s="11">
        <f t="shared" si="101"/>
        <v>0</v>
      </c>
      <c r="H594" s="11">
        <f t="shared" si="101"/>
        <v>0</v>
      </c>
      <c r="I594" s="11">
        <f t="shared" si="101"/>
        <v>0</v>
      </c>
      <c r="J594" s="11">
        <f t="shared" si="101"/>
        <v>0</v>
      </c>
      <c r="K594" s="11">
        <f t="shared" si="101"/>
        <v>0</v>
      </c>
      <c r="L594" s="11">
        <f t="shared" si="107"/>
        <v>0</v>
      </c>
      <c r="M594" s="11">
        <f t="shared" si="107"/>
        <v>0</v>
      </c>
      <c r="N594" s="11">
        <f t="shared" si="107"/>
        <v>0</v>
      </c>
      <c r="O594" s="11">
        <f t="shared" si="107"/>
        <v>0</v>
      </c>
      <c r="P594" s="11">
        <f t="shared" si="107"/>
        <v>0</v>
      </c>
      <c r="Q594" s="11">
        <f t="shared" si="107"/>
        <v>0</v>
      </c>
      <c r="R594" s="11">
        <f t="shared" si="103"/>
        <v>0</v>
      </c>
    </row>
    <row r="595" spans="1:18" x14ac:dyDescent="0.25">
      <c r="A595" s="9">
        <f>IF('New Lease Yearly'!$H$4="Monthly",DATE(YEAR('Yearly Journal entry'!A594),MONTH('Yearly Journal entry'!A594)+1,DAY('Yearly Journal entry'!A594)),IF('New Lease Yearly'!$H$4="Quarterly",DATE(YEAR('Yearly Journal entry'!A594),MONTH('Yearly Journal entry'!A594)+3,DAY('Yearly Journal entry'!A594)),DATE(YEAR('Yearly Journal entry'!A594)+1,MONTH('Yearly Journal entry'!A594),DAY('Yearly Journal entry'!A594))))</f>
        <v>258959</v>
      </c>
      <c r="B595" s="9">
        <f t="shared" si="102"/>
        <v>258959</v>
      </c>
      <c r="C595" s="9">
        <f t="shared" si="104"/>
        <v>258989</v>
      </c>
      <c r="D595" s="3">
        <f t="shared" si="105"/>
        <v>31</v>
      </c>
      <c r="E595" s="4">
        <f>'New Lease Yearly'!K605</f>
        <v>0</v>
      </c>
      <c r="F595" s="3">
        <f t="shared" si="106"/>
        <v>0</v>
      </c>
      <c r="G595" s="11">
        <f t="shared" si="101"/>
        <v>0</v>
      </c>
      <c r="H595" s="11">
        <f t="shared" si="101"/>
        <v>0</v>
      </c>
      <c r="I595" s="11">
        <f t="shared" si="101"/>
        <v>0</v>
      </c>
      <c r="J595" s="11">
        <f t="shared" si="101"/>
        <v>0</v>
      </c>
      <c r="K595" s="11">
        <f t="shared" si="101"/>
        <v>0</v>
      </c>
      <c r="L595" s="11">
        <f t="shared" si="107"/>
        <v>0</v>
      </c>
      <c r="M595" s="11">
        <f t="shared" si="107"/>
        <v>0</v>
      </c>
      <c r="N595" s="11">
        <f t="shared" si="107"/>
        <v>0</v>
      </c>
      <c r="O595" s="11">
        <f t="shared" si="107"/>
        <v>0</v>
      </c>
      <c r="P595" s="11">
        <f t="shared" si="107"/>
        <v>0</v>
      </c>
      <c r="Q595" s="11">
        <f t="shared" si="107"/>
        <v>0</v>
      </c>
      <c r="R595" s="11">
        <f t="shared" si="103"/>
        <v>0</v>
      </c>
    </row>
    <row r="596" spans="1:18" x14ac:dyDescent="0.25">
      <c r="A596" s="9">
        <f>IF('New Lease Yearly'!$H$4="Monthly",DATE(YEAR('Yearly Journal entry'!A595),MONTH('Yearly Journal entry'!A595)+1,DAY('Yearly Journal entry'!A595)),IF('New Lease Yearly'!$H$4="Quarterly",DATE(YEAR('Yearly Journal entry'!A595),MONTH('Yearly Journal entry'!A595)+3,DAY('Yearly Journal entry'!A595)),DATE(YEAR('Yearly Journal entry'!A595)+1,MONTH('Yearly Journal entry'!A595),DAY('Yearly Journal entry'!A595))))</f>
        <v>259324</v>
      </c>
      <c r="B596" s="9">
        <f t="shared" si="102"/>
        <v>259324</v>
      </c>
      <c r="C596" s="9">
        <f t="shared" si="104"/>
        <v>259354</v>
      </c>
      <c r="D596" s="3">
        <f t="shared" si="105"/>
        <v>31</v>
      </c>
      <c r="E596" s="4">
        <f>'New Lease Yearly'!K606</f>
        <v>0</v>
      </c>
      <c r="F596" s="3">
        <f t="shared" si="106"/>
        <v>0</v>
      </c>
      <c r="G596" s="11">
        <f t="shared" si="101"/>
        <v>0</v>
      </c>
      <c r="H596" s="11">
        <f t="shared" si="101"/>
        <v>0</v>
      </c>
      <c r="I596" s="11">
        <f t="shared" si="101"/>
        <v>0</v>
      </c>
      <c r="J596" s="11">
        <f t="shared" si="101"/>
        <v>0</v>
      </c>
      <c r="K596" s="11">
        <f t="shared" si="101"/>
        <v>0</v>
      </c>
      <c r="L596" s="11">
        <f t="shared" si="107"/>
        <v>0</v>
      </c>
      <c r="M596" s="11">
        <f t="shared" si="107"/>
        <v>0</v>
      </c>
      <c r="N596" s="11">
        <f t="shared" si="107"/>
        <v>0</v>
      </c>
      <c r="O596" s="11">
        <f t="shared" si="107"/>
        <v>0</v>
      </c>
      <c r="P596" s="11">
        <f t="shared" si="107"/>
        <v>0</v>
      </c>
      <c r="Q596" s="11">
        <f t="shared" si="107"/>
        <v>0</v>
      </c>
      <c r="R596" s="11">
        <f t="shared" si="103"/>
        <v>0</v>
      </c>
    </row>
    <row r="597" spans="1:18" x14ac:dyDescent="0.25">
      <c r="A597" s="9">
        <f>IF('New Lease Yearly'!$H$4="Monthly",DATE(YEAR('Yearly Journal entry'!A596),MONTH('Yearly Journal entry'!A596)+1,DAY('Yearly Journal entry'!A596)),IF('New Lease Yearly'!$H$4="Quarterly",DATE(YEAR('Yearly Journal entry'!A596),MONTH('Yearly Journal entry'!A596)+3,DAY('Yearly Journal entry'!A596)),DATE(YEAR('Yearly Journal entry'!A596)+1,MONTH('Yearly Journal entry'!A596),DAY('Yearly Journal entry'!A596))))</f>
        <v>259689</v>
      </c>
      <c r="B597" s="9">
        <f t="shared" si="102"/>
        <v>259689</v>
      </c>
      <c r="C597" s="9">
        <f t="shared" si="104"/>
        <v>259719</v>
      </c>
      <c r="D597" s="3">
        <f t="shared" si="105"/>
        <v>31</v>
      </c>
      <c r="E597" s="4">
        <f>'New Lease Yearly'!K607</f>
        <v>0</v>
      </c>
      <c r="F597" s="3">
        <f t="shared" si="106"/>
        <v>0</v>
      </c>
      <c r="G597" s="11">
        <f t="shared" si="101"/>
        <v>0</v>
      </c>
      <c r="H597" s="11">
        <f t="shared" si="101"/>
        <v>0</v>
      </c>
      <c r="I597" s="11">
        <f t="shared" si="101"/>
        <v>0</v>
      </c>
      <c r="J597" s="11">
        <f t="shared" si="101"/>
        <v>0</v>
      </c>
      <c r="K597" s="11">
        <f t="shared" si="101"/>
        <v>0</v>
      </c>
      <c r="L597" s="11">
        <f t="shared" si="107"/>
        <v>0</v>
      </c>
      <c r="M597" s="11">
        <f t="shared" si="107"/>
        <v>0</v>
      </c>
      <c r="N597" s="11">
        <f t="shared" si="107"/>
        <v>0</v>
      </c>
      <c r="O597" s="11">
        <f t="shared" si="107"/>
        <v>0</v>
      </c>
      <c r="P597" s="11">
        <f t="shared" si="107"/>
        <v>0</v>
      </c>
      <c r="Q597" s="11">
        <f t="shared" si="107"/>
        <v>0</v>
      </c>
      <c r="R597" s="11">
        <f t="shared" si="103"/>
        <v>0</v>
      </c>
    </row>
    <row r="598" spans="1:18" x14ac:dyDescent="0.25">
      <c r="A598" s="9">
        <f>IF('New Lease Yearly'!$H$4="Monthly",DATE(YEAR('Yearly Journal entry'!A597),MONTH('Yearly Journal entry'!A597)+1,DAY('Yearly Journal entry'!A597)),IF('New Lease Yearly'!$H$4="Quarterly",DATE(YEAR('Yearly Journal entry'!A597),MONTH('Yearly Journal entry'!A597)+3,DAY('Yearly Journal entry'!A597)),DATE(YEAR('Yearly Journal entry'!A597)+1,MONTH('Yearly Journal entry'!A597),DAY('Yearly Journal entry'!A597))))</f>
        <v>260054</v>
      </c>
      <c r="B598" s="9">
        <f t="shared" si="102"/>
        <v>260054</v>
      </c>
      <c r="C598" s="9">
        <f t="shared" si="104"/>
        <v>260084</v>
      </c>
      <c r="D598" s="3">
        <f t="shared" si="105"/>
        <v>31</v>
      </c>
      <c r="E598" s="4">
        <f>'New Lease Yearly'!K608</f>
        <v>0</v>
      </c>
      <c r="F598" s="3">
        <f t="shared" si="106"/>
        <v>0</v>
      </c>
      <c r="G598" s="11">
        <f t="shared" si="101"/>
        <v>0</v>
      </c>
      <c r="H598" s="11">
        <f t="shared" si="101"/>
        <v>0</v>
      </c>
      <c r="I598" s="11">
        <f t="shared" si="101"/>
        <v>0</v>
      </c>
      <c r="J598" s="11">
        <f t="shared" si="101"/>
        <v>0</v>
      </c>
      <c r="K598" s="11">
        <f t="shared" si="101"/>
        <v>0</v>
      </c>
      <c r="L598" s="11">
        <f t="shared" si="107"/>
        <v>0</v>
      </c>
      <c r="M598" s="11">
        <f t="shared" si="107"/>
        <v>0</v>
      </c>
      <c r="N598" s="11">
        <f t="shared" si="107"/>
        <v>0</v>
      </c>
      <c r="O598" s="11">
        <f t="shared" si="107"/>
        <v>0</v>
      </c>
      <c r="P598" s="11">
        <f t="shared" si="107"/>
        <v>0</v>
      </c>
      <c r="Q598" s="11">
        <f t="shared" si="107"/>
        <v>0</v>
      </c>
      <c r="R598" s="11">
        <f t="shared" si="103"/>
        <v>0</v>
      </c>
    </row>
    <row r="599" spans="1:18" x14ac:dyDescent="0.25">
      <c r="A599" s="9">
        <f>IF('New Lease Yearly'!$H$4="Monthly",DATE(YEAR('Yearly Journal entry'!A598),MONTH('Yearly Journal entry'!A598)+1,DAY('Yearly Journal entry'!A598)),IF('New Lease Yearly'!$H$4="Quarterly",DATE(YEAR('Yearly Journal entry'!A598),MONTH('Yearly Journal entry'!A598)+3,DAY('Yearly Journal entry'!A598)),DATE(YEAR('Yearly Journal entry'!A598)+1,MONTH('Yearly Journal entry'!A598),DAY('Yearly Journal entry'!A598))))</f>
        <v>260420</v>
      </c>
      <c r="B599" s="9">
        <f t="shared" si="102"/>
        <v>260420</v>
      </c>
      <c r="C599" s="9">
        <f t="shared" si="104"/>
        <v>260450</v>
      </c>
      <c r="D599" s="3">
        <f t="shared" si="105"/>
        <v>31</v>
      </c>
      <c r="E599" s="4">
        <f>'New Lease Yearly'!K609</f>
        <v>0</v>
      </c>
      <c r="F599" s="3">
        <f t="shared" si="106"/>
        <v>0</v>
      </c>
      <c r="G599" s="11">
        <f t="shared" si="101"/>
        <v>0</v>
      </c>
      <c r="H599" s="11">
        <f t="shared" si="101"/>
        <v>0</v>
      </c>
      <c r="I599" s="11">
        <f t="shared" si="101"/>
        <v>0</v>
      </c>
      <c r="J599" s="11">
        <f t="shared" si="101"/>
        <v>0</v>
      </c>
      <c r="K599" s="11">
        <f t="shared" si="101"/>
        <v>0</v>
      </c>
      <c r="L599" s="11">
        <f t="shared" si="107"/>
        <v>0</v>
      </c>
      <c r="M599" s="11">
        <f t="shared" si="107"/>
        <v>0</v>
      </c>
      <c r="N599" s="11">
        <f t="shared" si="107"/>
        <v>0</v>
      </c>
      <c r="O599" s="11">
        <f t="shared" si="107"/>
        <v>0</v>
      </c>
      <c r="P599" s="11">
        <f t="shared" si="107"/>
        <v>0</v>
      </c>
      <c r="Q599" s="11">
        <f t="shared" si="107"/>
        <v>0</v>
      </c>
      <c r="R599" s="11">
        <f t="shared" si="103"/>
        <v>0</v>
      </c>
    </row>
    <row r="600" spans="1:18" x14ac:dyDescent="0.25">
      <c r="A600" s="9">
        <f>IF('New Lease Yearly'!$H$4="Monthly",DATE(YEAR('Yearly Journal entry'!A599),MONTH('Yearly Journal entry'!A599)+1,DAY('Yearly Journal entry'!A599)),IF('New Lease Yearly'!$H$4="Quarterly",DATE(YEAR('Yearly Journal entry'!A599),MONTH('Yearly Journal entry'!A599)+3,DAY('Yearly Journal entry'!A599)),DATE(YEAR('Yearly Journal entry'!A599)+1,MONTH('Yearly Journal entry'!A599),DAY('Yearly Journal entry'!A599))))</f>
        <v>260785</v>
      </c>
      <c r="B600" s="9">
        <f t="shared" si="102"/>
        <v>260785</v>
      </c>
      <c r="C600" s="9">
        <f t="shared" si="104"/>
        <v>260815</v>
      </c>
      <c r="D600" s="3">
        <f t="shared" si="105"/>
        <v>31</v>
      </c>
      <c r="E600" s="4">
        <f>'New Lease Yearly'!K610</f>
        <v>0</v>
      </c>
      <c r="F600" s="3">
        <f t="shared" si="106"/>
        <v>0</v>
      </c>
      <c r="G600" s="11">
        <f t="shared" si="101"/>
        <v>0</v>
      </c>
      <c r="H600" s="11">
        <f t="shared" si="101"/>
        <v>0</v>
      </c>
      <c r="I600" s="11">
        <f t="shared" si="101"/>
        <v>0</v>
      </c>
      <c r="J600" s="11">
        <f t="shared" si="101"/>
        <v>0</v>
      </c>
      <c r="K600" s="11">
        <f t="shared" si="101"/>
        <v>0</v>
      </c>
      <c r="L600" s="11">
        <f t="shared" si="107"/>
        <v>0</v>
      </c>
      <c r="M600" s="11">
        <f t="shared" si="107"/>
        <v>0</v>
      </c>
      <c r="N600" s="11">
        <f t="shared" si="107"/>
        <v>0</v>
      </c>
      <c r="O600" s="11">
        <f t="shared" si="107"/>
        <v>0</v>
      </c>
      <c r="P600" s="11">
        <f t="shared" si="107"/>
        <v>0</v>
      </c>
      <c r="Q600" s="11">
        <f t="shared" si="107"/>
        <v>0</v>
      </c>
      <c r="R600" s="11">
        <f t="shared" si="103"/>
        <v>0</v>
      </c>
    </row>
    <row r="601" spans="1:18" x14ac:dyDescent="0.25">
      <c r="A601" s="9">
        <f>IF('New Lease Yearly'!$H$4="Monthly",DATE(YEAR('Yearly Journal entry'!A600),MONTH('Yearly Journal entry'!A600)+1,DAY('Yearly Journal entry'!A600)),IF('New Lease Yearly'!$H$4="Quarterly",DATE(YEAR('Yearly Journal entry'!A600),MONTH('Yearly Journal entry'!A600)+3,DAY('Yearly Journal entry'!A600)),DATE(YEAR('Yearly Journal entry'!A600)+1,MONTH('Yearly Journal entry'!A600),DAY('Yearly Journal entry'!A600))))</f>
        <v>261150</v>
      </c>
      <c r="B601" s="9">
        <f t="shared" si="102"/>
        <v>261150</v>
      </c>
      <c r="C601" s="9">
        <f t="shared" si="104"/>
        <v>261180</v>
      </c>
      <c r="D601" s="3">
        <f t="shared" si="105"/>
        <v>31</v>
      </c>
      <c r="E601" s="4">
        <f>'New Lease Yearly'!K611</f>
        <v>0</v>
      </c>
      <c r="F601" s="3">
        <f t="shared" si="106"/>
        <v>0</v>
      </c>
      <c r="G601" s="11">
        <f t="shared" si="101"/>
        <v>0</v>
      </c>
      <c r="H601" s="11">
        <f t="shared" si="101"/>
        <v>0</v>
      </c>
      <c r="I601" s="11">
        <f t="shared" si="101"/>
        <v>0</v>
      </c>
      <c r="J601" s="11">
        <f t="shared" si="101"/>
        <v>0</v>
      </c>
      <c r="K601" s="11">
        <f t="shared" si="101"/>
        <v>0</v>
      </c>
      <c r="L601" s="11">
        <f t="shared" si="107"/>
        <v>0</v>
      </c>
      <c r="M601" s="11">
        <f t="shared" si="107"/>
        <v>0</v>
      </c>
      <c r="N601" s="11">
        <f t="shared" si="107"/>
        <v>0</v>
      </c>
      <c r="O601" s="11">
        <f t="shared" si="107"/>
        <v>0</v>
      </c>
      <c r="P601" s="11">
        <f t="shared" si="107"/>
        <v>0</v>
      </c>
      <c r="Q601" s="11">
        <f t="shared" si="107"/>
        <v>0</v>
      </c>
      <c r="R601" s="11">
        <f t="shared" si="103"/>
        <v>0</v>
      </c>
    </row>
    <row r="602" spans="1:18" x14ac:dyDescent="0.25">
      <c r="A602" s="9">
        <f>IF('New Lease Yearly'!$H$4="Monthly",DATE(YEAR('Yearly Journal entry'!A601),MONTH('Yearly Journal entry'!A601)+1,DAY('Yearly Journal entry'!A601)),IF('New Lease Yearly'!$H$4="Quarterly",DATE(YEAR('Yearly Journal entry'!A601),MONTH('Yearly Journal entry'!A601)+3,DAY('Yearly Journal entry'!A601)),DATE(YEAR('Yearly Journal entry'!A601)+1,MONTH('Yearly Journal entry'!A601),DAY('Yearly Journal entry'!A601))))</f>
        <v>261515</v>
      </c>
      <c r="B602" s="9">
        <f t="shared" si="102"/>
        <v>261515</v>
      </c>
      <c r="C602" s="9">
        <f t="shared" si="104"/>
        <v>261545</v>
      </c>
      <c r="D602" s="3">
        <f t="shared" si="105"/>
        <v>31</v>
      </c>
      <c r="E602" s="4">
        <f>'New Lease Yearly'!K612</f>
        <v>0</v>
      </c>
      <c r="F602" s="3">
        <f t="shared" si="106"/>
        <v>0</v>
      </c>
      <c r="G602" s="11">
        <f t="shared" si="101"/>
        <v>0</v>
      </c>
      <c r="H602" s="11">
        <f t="shared" si="101"/>
        <v>0</v>
      </c>
      <c r="I602" s="11">
        <f t="shared" si="101"/>
        <v>0</v>
      </c>
      <c r="J602" s="11">
        <f t="shared" si="101"/>
        <v>0</v>
      </c>
      <c r="K602" s="11">
        <f t="shared" si="101"/>
        <v>0</v>
      </c>
      <c r="L602" s="11">
        <f t="shared" si="107"/>
        <v>0</v>
      </c>
      <c r="M602" s="11">
        <f t="shared" si="107"/>
        <v>0</v>
      </c>
      <c r="N602" s="11">
        <f t="shared" si="107"/>
        <v>0</v>
      </c>
      <c r="O602" s="11">
        <f t="shared" si="107"/>
        <v>0</v>
      </c>
      <c r="P602" s="11">
        <f t="shared" si="107"/>
        <v>0</v>
      </c>
      <c r="Q602" s="11">
        <f t="shared" si="107"/>
        <v>0</v>
      </c>
      <c r="R602" s="11">
        <f t="shared" si="103"/>
        <v>0</v>
      </c>
    </row>
    <row r="603" spans="1:18" x14ac:dyDescent="0.25">
      <c r="A603" s="9">
        <f>IF('New Lease Yearly'!$H$4="Monthly",DATE(YEAR('Yearly Journal entry'!A602),MONTH('Yearly Journal entry'!A602)+1,DAY('Yearly Journal entry'!A602)),IF('New Lease Yearly'!$H$4="Quarterly",DATE(YEAR('Yearly Journal entry'!A602),MONTH('Yearly Journal entry'!A602)+3,DAY('Yearly Journal entry'!A602)),DATE(YEAR('Yearly Journal entry'!A602)+1,MONTH('Yearly Journal entry'!A602),DAY('Yearly Journal entry'!A602))))</f>
        <v>261881</v>
      </c>
      <c r="B603" s="9">
        <f t="shared" si="102"/>
        <v>261881</v>
      </c>
      <c r="C603" s="9">
        <f t="shared" si="104"/>
        <v>261911</v>
      </c>
      <c r="D603" s="3">
        <f t="shared" si="105"/>
        <v>31</v>
      </c>
      <c r="E603" s="4">
        <f>'New Lease Yearly'!K613</f>
        <v>0</v>
      </c>
      <c r="F603" s="3">
        <f t="shared" si="106"/>
        <v>0</v>
      </c>
      <c r="G603" s="11">
        <f t="shared" si="101"/>
        <v>0</v>
      </c>
      <c r="H603" s="11">
        <f t="shared" si="101"/>
        <v>0</v>
      </c>
      <c r="I603" s="11">
        <f t="shared" si="101"/>
        <v>0</v>
      </c>
      <c r="J603" s="11">
        <f t="shared" si="101"/>
        <v>0</v>
      </c>
      <c r="K603" s="11">
        <f t="shared" si="101"/>
        <v>0</v>
      </c>
      <c r="L603" s="11">
        <f t="shared" si="107"/>
        <v>0</v>
      </c>
      <c r="M603" s="11">
        <f t="shared" si="107"/>
        <v>0</v>
      </c>
      <c r="N603" s="11">
        <f t="shared" si="107"/>
        <v>0</v>
      </c>
      <c r="O603" s="11">
        <f t="shared" si="107"/>
        <v>0</v>
      </c>
      <c r="P603" s="11">
        <f t="shared" si="107"/>
        <v>0</v>
      </c>
      <c r="Q603" s="11">
        <f t="shared" si="107"/>
        <v>0</v>
      </c>
      <c r="R603" s="11">
        <f t="shared" si="103"/>
        <v>0</v>
      </c>
    </row>
    <row r="604" spans="1:18" x14ac:dyDescent="0.25">
      <c r="A604" s="9">
        <f>IF('New Lease Yearly'!$H$4="Monthly",DATE(YEAR('Yearly Journal entry'!A603),MONTH('Yearly Journal entry'!A603)+1,DAY('Yearly Journal entry'!A603)),IF('New Lease Yearly'!$H$4="Quarterly",DATE(YEAR('Yearly Journal entry'!A603),MONTH('Yearly Journal entry'!A603)+3,DAY('Yearly Journal entry'!A603)),DATE(YEAR('Yearly Journal entry'!A603)+1,MONTH('Yearly Journal entry'!A603),DAY('Yearly Journal entry'!A603))))</f>
        <v>262246</v>
      </c>
      <c r="B604" s="9">
        <f t="shared" si="102"/>
        <v>262246</v>
      </c>
      <c r="C604" s="9">
        <f t="shared" si="104"/>
        <v>262276</v>
      </c>
      <c r="D604" s="3">
        <f t="shared" si="105"/>
        <v>31</v>
      </c>
      <c r="E604" s="4">
        <f>'New Lease Yearly'!K614</f>
        <v>0</v>
      </c>
      <c r="F604" s="3">
        <f t="shared" si="106"/>
        <v>0</v>
      </c>
      <c r="G604" s="11">
        <f t="shared" si="101"/>
        <v>0</v>
      </c>
      <c r="H604" s="11">
        <f t="shared" si="101"/>
        <v>0</v>
      </c>
      <c r="I604" s="11">
        <f t="shared" si="101"/>
        <v>0</v>
      </c>
      <c r="J604" s="11">
        <f t="shared" si="101"/>
        <v>0</v>
      </c>
      <c r="K604" s="11">
        <f t="shared" si="101"/>
        <v>0</v>
      </c>
      <c r="L604" s="11">
        <f t="shared" si="107"/>
        <v>0</v>
      </c>
      <c r="M604" s="11">
        <f t="shared" si="107"/>
        <v>0</v>
      </c>
      <c r="N604" s="11">
        <f t="shared" si="107"/>
        <v>0</v>
      </c>
      <c r="O604" s="11">
        <f t="shared" si="107"/>
        <v>0</v>
      </c>
      <c r="P604" s="11">
        <f t="shared" si="107"/>
        <v>0</v>
      </c>
      <c r="Q604" s="11">
        <f t="shared" si="107"/>
        <v>0</v>
      </c>
      <c r="R604" s="11">
        <f t="shared" si="103"/>
        <v>0</v>
      </c>
    </row>
    <row r="605" spans="1:18" x14ac:dyDescent="0.25">
      <c r="A605" s="9">
        <f>IF('New Lease Yearly'!$H$4="Monthly",DATE(YEAR('Yearly Journal entry'!A604),MONTH('Yearly Journal entry'!A604)+1,DAY('Yearly Journal entry'!A604)),IF('New Lease Yearly'!$H$4="Quarterly",DATE(YEAR('Yearly Journal entry'!A604),MONTH('Yearly Journal entry'!A604)+3,DAY('Yearly Journal entry'!A604)),DATE(YEAR('Yearly Journal entry'!A604)+1,MONTH('Yearly Journal entry'!A604),DAY('Yearly Journal entry'!A604))))</f>
        <v>262611</v>
      </c>
      <c r="B605" s="9">
        <f t="shared" si="102"/>
        <v>262611</v>
      </c>
      <c r="C605" s="9">
        <f t="shared" si="104"/>
        <v>262641</v>
      </c>
      <c r="D605" s="3">
        <f t="shared" si="105"/>
        <v>31</v>
      </c>
      <c r="E605" s="4">
        <f>'New Lease Yearly'!K615</f>
        <v>0</v>
      </c>
      <c r="F605" s="3">
        <f t="shared" si="106"/>
        <v>0</v>
      </c>
      <c r="G605" s="11">
        <f t="shared" si="101"/>
        <v>0</v>
      </c>
      <c r="H605" s="11">
        <f t="shared" si="101"/>
        <v>0</v>
      </c>
      <c r="I605" s="11">
        <f t="shared" si="101"/>
        <v>0</v>
      </c>
      <c r="J605" s="11">
        <f t="shared" si="101"/>
        <v>0</v>
      </c>
      <c r="K605" s="11">
        <f t="shared" si="101"/>
        <v>0</v>
      </c>
      <c r="L605" s="11">
        <f t="shared" si="107"/>
        <v>0</v>
      </c>
      <c r="M605" s="11">
        <f t="shared" si="107"/>
        <v>0</v>
      </c>
      <c r="N605" s="11">
        <f t="shared" si="107"/>
        <v>0</v>
      </c>
      <c r="O605" s="11">
        <f t="shared" si="107"/>
        <v>0</v>
      </c>
      <c r="P605" s="11">
        <f t="shared" si="107"/>
        <v>0</v>
      </c>
      <c r="Q605" s="11">
        <f t="shared" si="107"/>
        <v>0</v>
      </c>
      <c r="R605" s="11">
        <f t="shared" si="103"/>
        <v>0</v>
      </c>
    </row>
    <row r="606" spans="1:18" x14ac:dyDescent="0.25">
      <c r="A606" s="9">
        <f>IF('New Lease Yearly'!$H$4="Monthly",DATE(YEAR('Yearly Journal entry'!A605),MONTH('Yearly Journal entry'!A605)+1,DAY('Yearly Journal entry'!A605)),IF('New Lease Yearly'!$H$4="Quarterly",DATE(YEAR('Yearly Journal entry'!A605),MONTH('Yearly Journal entry'!A605)+3,DAY('Yearly Journal entry'!A605)),DATE(YEAR('Yearly Journal entry'!A605)+1,MONTH('Yearly Journal entry'!A605),DAY('Yearly Journal entry'!A605))))</f>
        <v>262976</v>
      </c>
      <c r="B606" s="9">
        <f t="shared" si="102"/>
        <v>262976</v>
      </c>
      <c r="C606" s="9">
        <f t="shared" si="104"/>
        <v>263006</v>
      </c>
      <c r="D606" s="3">
        <f t="shared" si="105"/>
        <v>31</v>
      </c>
      <c r="E606" s="4">
        <f>'New Lease Yearly'!K616</f>
        <v>0</v>
      </c>
      <c r="F606" s="3">
        <f t="shared" si="106"/>
        <v>0</v>
      </c>
      <c r="G606" s="11">
        <f t="shared" si="101"/>
        <v>0</v>
      </c>
      <c r="H606" s="11">
        <f t="shared" si="101"/>
        <v>0</v>
      </c>
      <c r="I606" s="11">
        <f t="shared" si="101"/>
        <v>0</v>
      </c>
      <c r="J606" s="11">
        <f t="shared" si="101"/>
        <v>0</v>
      </c>
      <c r="K606" s="11">
        <f t="shared" si="101"/>
        <v>0</v>
      </c>
      <c r="L606" s="11">
        <f t="shared" si="107"/>
        <v>0</v>
      </c>
      <c r="M606" s="11">
        <f t="shared" si="107"/>
        <v>0</v>
      </c>
      <c r="N606" s="11">
        <f t="shared" si="107"/>
        <v>0</v>
      </c>
      <c r="O606" s="11">
        <f t="shared" si="107"/>
        <v>0</v>
      </c>
      <c r="P606" s="11">
        <f t="shared" si="107"/>
        <v>0</v>
      </c>
      <c r="Q606" s="11">
        <f t="shared" si="107"/>
        <v>0</v>
      </c>
      <c r="R606" s="11">
        <f t="shared" si="103"/>
        <v>0</v>
      </c>
    </row>
    <row r="607" spans="1:18" x14ac:dyDescent="0.25">
      <c r="A607" s="9">
        <f>IF('New Lease Yearly'!$H$4="Monthly",DATE(YEAR('Yearly Journal entry'!A606),MONTH('Yearly Journal entry'!A606)+1,DAY('Yearly Journal entry'!A606)),IF('New Lease Yearly'!$H$4="Quarterly",DATE(YEAR('Yearly Journal entry'!A606),MONTH('Yearly Journal entry'!A606)+3,DAY('Yearly Journal entry'!A606)),DATE(YEAR('Yearly Journal entry'!A606)+1,MONTH('Yearly Journal entry'!A606),DAY('Yearly Journal entry'!A606))))</f>
        <v>263342</v>
      </c>
      <c r="B607" s="9">
        <f t="shared" si="102"/>
        <v>263342</v>
      </c>
      <c r="C607" s="9">
        <f t="shared" si="104"/>
        <v>263372</v>
      </c>
      <c r="D607" s="3">
        <f t="shared" si="105"/>
        <v>31</v>
      </c>
      <c r="E607" s="4">
        <f>'New Lease Yearly'!K617</f>
        <v>0</v>
      </c>
      <c r="F607" s="3">
        <f t="shared" si="106"/>
        <v>0</v>
      </c>
      <c r="G607" s="11">
        <f t="shared" si="101"/>
        <v>0</v>
      </c>
      <c r="H607" s="11">
        <f t="shared" si="101"/>
        <v>0</v>
      </c>
      <c r="I607" s="11">
        <f t="shared" si="101"/>
        <v>0</v>
      </c>
      <c r="J607" s="11">
        <f t="shared" si="101"/>
        <v>0</v>
      </c>
      <c r="K607" s="11">
        <f t="shared" si="101"/>
        <v>0</v>
      </c>
      <c r="L607" s="11">
        <f t="shared" si="107"/>
        <v>0</v>
      </c>
      <c r="M607" s="11">
        <f t="shared" si="107"/>
        <v>0</v>
      </c>
      <c r="N607" s="11">
        <f t="shared" si="107"/>
        <v>0</v>
      </c>
      <c r="O607" s="11">
        <f t="shared" si="107"/>
        <v>0</v>
      </c>
      <c r="P607" s="11">
        <f t="shared" si="107"/>
        <v>0</v>
      </c>
      <c r="Q607" s="11">
        <f t="shared" si="107"/>
        <v>0</v>
      </c>
      <c r="R607" s="11">
        <f t="shared" si="103"/>
        <v>0</v>
      </c>
    </row>
    <row r="608" spans="1:18" x14ac:dyDescent="0.25">
      <c r="A608" s="9">
        <f>IF('New Lease Yearly'!$H$4="Monthly",DATE(YEAR('Yearly Journal entry'!A607),MONTH('Yearly Journal entry'!A607)+1,DAY('Yearly Journal entry'!A607)),IF('New Lease Yearly'!$H$4="Quarterly",DATE(YEAR('Yearly Journal entry'!A607),MONTH('Yearly Journal entry'!A607)+3,DAY('Yearly Journal entry'!A607)),DATE(YEAR('Yearly Journal entry'!A607)+1,MONTH('Yearly Journal entry'!A607),DAY('Yearly Journal entry'!A607))))</f>
        <v>263707</v>
      </c>
      <c r="B608" s="9">
        <f t="shared" si="102"/>
        <v>263707</v>
      </c>
      <c r="C608" s="9">
        <f t="shared" si="104"/>
        <v>263737</v>
      </c>
      <c r="D608" s="3">
        <f t="shared" si="105"/>
        <v>31</v>
      </c>
      <c r="E608" s="4">
        <f>'New Lease Yearly'!K618</f>
        <v>0</v>
      </c>
      <c r="F608" s="3">
        <f t="shared" si="106"/>
        <v>0</v>
      </c>
      <c r="G608" s="11">
        <f t="shared" si="101"/>
        <v>0</v>
      </c>
      <c r="H608" s="11">
        <f t="shared" si="101"/>
        <v>0</v>
      </c>
      <c r="I608" s="11">
        <f t="shared" si="101"/>
        <v>0</v>
      </c>
      <c r="J608" s="11">
        <f t="shared" si="101"/>
        <v>0</v>
      </c>
      <c r="K608" s="11">
        <f t="shared" si="101"/>
        <v>0</v>
      </c>
      <c r="L608" s="11">
        <f t="shared" si="107"/>
        <v>0</v>
      </c>
      <c r="M608" s="11">
        <f t="shared" si="107"/>
        <v>0</v>
      </c>
      <c r="N608" s="11">
        <f t="shared" si="107"/>
        <v>0</v>
      </c>
      <c r="O608" s="11">
        <f t="shared" si="107"/>
        <v>0</v>
      </c>
      <c r="P608" s="11">
        <f t="shared" si="107"/>
        <v>0</v>
      </c>
      <c r="Q608" s="11">
        <f t="shared" si="107"/>
        <v>0</v>
      </c>
      <c r="R608" s="11">
        <f t="shared" si="103"/>
        <v>0</v>
      </c>
    </row>
    <row r="609" spans="1:18" x14ac:dyDescent="0.25">
      <c r="A609" s="9">
        <f>IF('New Lease Yearly'!$H$4="Monthly",DATE(YEAR('Yearly Journal entry'!A608),MONTH('Yearly Journal entry'!A608)+1,DAY('Yearly Journal entry'!A608)),IF('New Lease Yearly'!$H$4="Quarterly",DATE(YEAR('Yearly Journal entry'!A608),MONTH('Yearly Journal entry'!A608)+3,DAY('Yearly Journal entry'!A608)),DATE(YEAR('Yearly Journal entry'!A608)+1,MONTH('Yearly Journal entry'!A608),DAY('Yearly Journal entry'!A608))))</f>
        <v>264072</v>
      </c>
      <c r="B609" s="9">
        <f t="shared" si="102"/>
        <v>264072</v>
      </c>
      <c r="C609" s="9">
        <f t="shared" si="104"/>
        <v>264102</v>
      </c>
      <c r="D609" s="3">
        <f t="shared" si="105"/>
        <v>31</v>
      </c>
      <c r="E609" s="4">
        <f>'New Lease Yearly'!K619</f>
        <v>0</v>
      </c>
      <c r="F609" s="3">
        <f t="shared" si="106"/>
        <v>0</v>
      </c>
      <c r="G609" s="11">
        <f t="shared" si="101"/>
        <v>0</v>
      </c>
      <c r="H609" s="11">
        <f t="shared" si="101"/>
        <v>0</v>
      </c>
      <c r="I609" s="11">
        <f t="shared" si="101"/>
        <v>0</v>
      </c>
      <c r="J609" s="11">
        <f t="shared" si="101"/>
        <v>0</v>
      </c>
      <c r="K609" s="11">
        <f t="shared" si="101"/>
        <v>0</v>
      </c>
      <c r="L609" s="11">
        <f t="shared" si="107"/>
        <v>0</v>
      </c>
      <c r="M609" s="11">
        <f t="shared" si="107"/>
        <v>0</v>
      </c>
      <c r="N609" s="11">
        <f t="shared" si="107"/>
        <v>0</v>
      </c>
      <c r="O609" s="11">
        <f t="shared" si="107"/>
        <v>0</v>
      </c>
      <c r="P609" s="11">
        <f t="shared" si="107"/>
        <v>0</v>
      </c>
      <c r="Q609" s="11">
        <f t="shared" si="107"/>
        <v>0</v>
      </c>
      <c r="R609" s="11">
        <f t="shared" si="103"/>
        <v>0</v>
      </c>
    </row>
    <row r="610" spans="1:18" x14ac:dyDescent="0.25">
      <c r="A610" s="9">
        <f>IF('New Lease Yearly'!$H$4="Monthly",DATE(YEAR('Yearly Journal entry'!A609),MONTH('Yearly Journal entry'!A609)+1,DAY('Yearly Journal entry'!A609)),IF('New Lease Yearly'!$H$4="Quarterly",DATE(YEAR('Yearly Journal entry'!A609),MONTH('Yearly Journal entry'!A609)+3,DAY('Yearly Journal entry'!A609)),DATE(YEAR('Yearly Journal entry'!A609)+1,MONTH('Yearly Journal entry'!A609),DAY('Yearly Journal entry'!A609))))</f>
        <v>264437</v>
      </c>
      <c r="B610" s="9">
        <f t="shared" si="102"/>
        <v>264437</v>
      </c>
      <c r="C610" s="9">
        <f t="shared" si="104"/>
        <v>264467</v>
      </c>
      <c r="D610" s="3">
        <f t="shared" si="105"/>
        <v>31</v>
      </c>
      <c r="E610" s="4">
        <f>'New Lease Yearly'!K620</f>
        <v>0</v>
      </c>
      <c r="F610" s="3">
        <f t="shared" si="106"/>
        <v>0</v>
      </c>
      <c r="G610" s="11">
        <f t="shared" si="101"/>
        <v>0</v>
      </c>
      <c r="H610" s="11">
        <f t="shared" si="101"/>
        <v>0</v>
      </c>
      <c r="I610" s="11">
        <f t="shared" si="101"/>
        <v>0</v>
      </c>
      <c r="J610" s="11">
        <f t="shared" si="101"/>
        <v>0</v>
      </c>
      <c r="K610" s="11">
        <f t="shared" si="101"/>
        <v>0</v>
      </c>
      <c r="L610" s="11">
        <f t="shared" si="107"/>
        <v>0</v>
      </c>
      <c r="M610" s="11">
        <f t="shared" si="107"/>
        <v>0</v>
      </c>
      <c r="N610" s="11">
        <f t="shared" si="107"/>
        <v>0</v>
      </c>
      <c r="O610" s="11">
        <f t="shared" si="107"/>
        <v>0</v>
      </c>
      <c r="P610" s="11">
        <f t="shared" si="107"/>
        <v>0</v>
      </c>
      <c r="Q610" s="11">
        <f t="shared" si="107"/>
        <v>0</v>
      </c>
      <c r="R610" s="11">
        <f t="shared" si="103"/>
        <v>0</v>
      </c>
    </row>
    <row r="611" spans="1:18" x14ac:dyDescent="0.25">
      <c r="A611" s="9">
        <f>IF('New Lease Yearly'!$H$4="Monthly",DATE(YEAR('Yearly Journal entry'!A610),MONTH('Yearly Journal entry'!A610)+1,DAY('Yearly Journal entry'!A610)),IF('New Lease Yearly'!$H$4="Quarterly",DATE(YEAR('Yearly Journal entry'!A610),MONTH('Yearly Journal entry'!A610)+3,DAY('Yearly Journal entry'!A610)),DATE(YEAR('Yearly Journal entry'!A610)+1,MONTH('Yearly Journal entry'!A610),DAY('Yearly Journal entry'!A610))))</f>
        <v>264803</v>
      </c>
      <c r="B611" s="9">
        <f t="shared" si="102"/>
        <v>264803</v>
      </c>
      <c r="C611" s="9">
        <f t="shared" si="104"/>
        <v>264833</v>
      </c>
      <c r="D611" s="3">
        <f t="shared" si="105"/>
        <v>31</v>
      </c>
      <c r="E611" s="4">
        <f>'New Lease Yearly'!K621</f>
        <v>0</v>
      </c>
      <c r="F611" s="3">
        <f t="shared" si="106"/>
        <v>0</v>
      </c>
      <c r="G611" s="11">
        <f t="shared" si="101"/>
        <v>0</v>
      </c>
      <c r="H611" s="11">
        <f t="shared" si="101"/>
        <v>0</v>
      </c>
      <c r="I611" s="11">
        <f t="shared" si="101"/>
        <v>0</v>
      </c>
      <c r="J611" s="11">
        <f t="shared" si="101"/>
        <v>0</v>
      </c>
      <c r="K611" s="11">
        <f t="shared" si="101"/>
        <v>0</v>
      </c>
      <c r="L611" s="11">
        <f t="shared" si="107"/>
        <v>0</v>
      </c>
      <c r="M611" s="11">
        <f t="shared" si="107"/>
        <v>0</v>
      </c>
      <c r="N611" s="11">
        <f t="shared" si="107"/>
        <v>0</v>
      </c>
      <c r="O611" s="11">
        <f t="shared" si="107"/>
        <v>0</v>
      </c>
      <c r="P611" s="11">
        <f t="shared" si="107"/>
        <v>0</v>
      </c>
      <c r="Q611" s="11">
        <f t="shared" si="107"/>
        <v>0</v>
      </c>
      <c r="R611" s="11">
        <f t="shared" si="103"/>
        <v>0</v>
      </c>
    </row>
    <row r="612" spans="1:18" x14ac:dyDescent="0.25">
      <c r="A612" s="9">
        <f>IF('New Lease Yearly'!$H$4="Monthly",DATE(YEAR('Yearly Journal entry'!A611),MONTH('Yearly Journal entry'!A611)+1,DAY('Yearly Journal entry'!A611)),IF('New Lease Yearly'!$H$4="Quarterly",DATE(YEAR('Yearly Journal entry'!A611),MONTH('Yearly Journal entry'!A611)+3,DAY('Yearly Journal entry'!A611)),DATE(YEAR('Yearly Journal entry'!A611)+1,MONTH('Yearly Journal entry'!A611),DAY('Yearly Journal entry'!A611))))</f>
        <v>265168</v>
      </c>
      <c r="B612" s="9">
        <f t="shared" si="102"/>
        <v>265168</v>
      </c>
      <c r="C612" s="9">
        <f t="shared" si="104"/>
        <v>265198</v>
      </c>
      <c r="D612" s="3">
        <f t="shared" si="105"/>
        <v>31</v>
      </c>
      <c r="E612" s="4">
        <f>'New Lease Yearly'!K622</f>
        <v>0</v>
      </c>
      <c r="F612" s="3">
        <f t="shared" si="106"/>
        <v>0</v>
      </c>
      <c r="G612" s="11">
        <f t="shared" si="101"/>
        <v>0</v>
      </c>
      <c r="H612" s="11">
        <f t="shared" si="101"/>
        <v>0</v>
      </c>
      <c r="I612" s="11">
        <f t="shared" si="101"/>
        <v>0</v>
      </c>
      <c r="J612" s="11">
        <f t="shared" si="101"/>
        <v>0</v>
      </c>
      <c r="K612" s="11">
        <f t="shared" si="101"/>
        <v>0</v>
      </c>
      <c r="L612" s="11">
        <f t="shared" si="107"/>
        <v>0</v>
      </c>
      <c r="M612" s="11">
        <f t="shared" si="107"/>
        <v>0</v>
      </c>
      <c r="N612" s="11">
        <f t="shared" si="107"/>
        <v>0</v>
      </c>
      <c r="O612" s="11">
        <f t="shared" si="107"/>
        <v>0</v>
      </c>
      <c r="P612" s="11">
        <f t="shared" si="107"/>
        <v>0</v>
      </c>
      <c r="Q612" s="11">
        <f t="shared" si="107"/>
        <v>0</v>
      </c>
      <c r="R612" s="11">
        <f t="shared" si="103"/>
        <v>0</v>
      </c>
    </row>
    <row r="613" spans="1:18" x14ac:dyDescent="0.25">
      <c r="A613" s="9">
        <f>IF('New Lease Yearly'!$H$4="Monthly",DATE(YEAR('Yearly Journal entry'!A612),MONTH('Yearly Journal entry'!A612)+1,DAY('Yearly Journal entry'!A612)),IF('New Lease Yearly'!$H$4="Quarterly",DATE(YEAR('Yearly Journal entry'!A612),MONTH('Yearly Journal entry'!A612)+3,DAY('Yearly Journal entry'!A612)),DATE(YEAR('Yearly Journal entry'!A612)+1,MONTH('Yearly Journal entry'!A612),DAY('Yearly Journal entry'!A612))))</f>
        <v>265533</v>
      </c>
      <c r="B613" s="9">
        <f t="shared" si="102"/>
        <v>265533</v>
      </c>
      <c r="C613" s="9">
        <f t="shared" si="104"/>
        <v>265563</v>
      </c>
      <c r="D613" s="3">
        <f t="shared" si="105"/>
        <v>31</v>
      </c>
      <c r="E613" s="4">
        <f>'New Lease Yearly'!K623</f>
        <v>0</v>
      </c>
      <c r="F613" s="3">
        <f t="shared" si="106"/>
        <v>0</v>
      </c>
      <c r="G613" s="11">
        <f t="shared" si="101"/>
        <v>0</v>
      </c>
      <c r="H613" s="11">
        <f t="shared" si="101"/>
        <v>0</v>
      </c>
      <c r="I613" s="11">
        <f t="shared" si="101"/>
        <v>0</v>
      </c>
      <c r="J613" s="11">
        <f t="shared" si="101"/>
        <v>0</v>
      </c>
      <c r="K613" s="11">
        <f t="shared" si="101"/>
        <v>0</v>
      </c>
      <c r="L613" s="11">
        <f t="shared" si="107"/>
        <v>0</v>
      </c>
      <c r="M613" s="11">
        <f t="shared" si="107"/>
        <v>0</v>
      </c>
      <c r="N613" s="11">
        <f t="shared" si="107"/>
        <v>0</v>
      </c>
      <c r="O613" s="11">
        <f t="shared" si="107"/>
        <v>0</v>
      </c>
      <c r="P613" s="11">
        <f t="shared" si="107"/>
        <v>0</v>
      </c>
      <c r="Q613" s="11">
        <f t="shared" si="107"/>
        <v>0</v>
      </c>
      <c r="R613" s="11">
        <f t="shared" si="103"/>
        <v>0</v>
      </c>
    </row>
    <row r="614" spans="1:18" x14ac:dyDescent="0.25">
      <c r="A614" s="9">
        <f>IF('New Lease Yearly'!$H$4="Monthly",DATE(YEAR('Yearly Journal entry'!A613),MONTH('Yearly Journal entry'!A613)+1,DAY('Yearly Journal entry'!A613)),IF('New Lease Yearly'!$H$4="Quarterly",DATE(YEAR('Yearly Journal entry'!A613),MONTH('Yearly Journal entry'!A613)+3,DAY('Yearly Journal entry'!A613)),DATE(YEAR('Yearly Journal entry'!A613)+1,MONTH('Yearly Journal entry'!A613),DAY('Yearly Journal entry'!A613))))</f>
        <v>265898</v>
      </c>
      <c r="B614" s="9">
        <f t="shared" si="102"/>
        <v>265898</v>
      </c>
      <c r="C614" s="9">
        <f t="shared" si="104"/>
        <v>265928</v>
      </c>
      <c r="D614" s="3">
        <f t="shared" si="105"/>
        <v>31</v>
      </c>
      <c r="E614" s="4">
        <f>'New Lease Yearly'!K624</f>
        <v>0</v>
      </c>
      <c r="F614" s="3">
        <f t="shared" si="106"/>
        <v>0</v>
      </c>
      <c r="G614" s="11">
        <f t="shared" si="101"/>
        <v>0</v>
      </c>
      <c r="H614" s="11">
        <f t="shared" si="101"/>
        <v>0</v>
      </c>
      <c r="I614" s="11">
        <f t="shared" si="101"/>
        <v>0</v>
      </c>
      <c r="J614" s="11">
        <f t="shared" si="101"/>
        <v>0</v>
      </c>
      <c r="K614" s="11">
        <f t="shared" si="101"/>
        <v>0</v>
      </c>
      <c r="L614" s="11">
        <f t="shared" si="107"/>
        <v>0</v>
      </c>
      <c r="M614" s="11">
        <f t="shared" si="107"/>
        <v>0</v>
      </c>
      <c r="N614" s="11">
        <f t="shared" si="107"/>
        <v>0</v>
      </c>
      <c r="O614" s="11">
        <f t="shared" si="107"/>
        <v>0</v>
      </c>
      <c r="P614" s="11">
        <f t="shared" si="107"/>
        <v>0</v>
      </c>
      <c r="Q614" s="11">
        <f t="shared" si="107"/>
        <v>0</v>
      </c>
      <c r="R614" s="11">
        <f t="shared" si="103"/>
        <v>0</v>
      </c>
    </row>
    <row r="615" spans="1:18" x14ac:dyDescent="0.25">
      <c r="A615" s="9">
        <f>IF('New Lease Yearly'!$H$4="Monthly",DATE(YEAR('Yearly Journal entry'!A614),MONTH('Yearly Journal entry'!A614)+1,DAY('Yearly Journal entry'!A614)),IF('New Lease Yearly'!$H$4="Quarterly",DATE(YEAR('Yearly Journal entry'!A614),MONTH('Yearly Journal entry'!A614)+3,DAY('Yearly Journal entry'!A614)),DATE(YEAR('Yearly Journal entry'!A614)+1,MONTH('Yearly Journal entry'!A614),DAY('Yearly Journal entry'!A614))))</f>
        <v>266264</v>
      </c>
      <c r="B615" s="9">
        <f t="shared" si="102"/>
        <v>266264</v>
      </c>
      <c r="C615" s="9">
        <f t="shared" si="104"/>
        <v>266294</v>
      </c>
      <c r="D615" s="3">
        <f t="shared" si="105"/>
        <v>31</v>
      </c>
      <c r="E615" s="4">
        <f>'New Lease Yearly'!K625</f>
        <v>0</v>
      </c>
      <c r="F615" s="3">
        <f t="shared" si="106"/>
        <v>0</v>
      </c>
      <c r="G615" s="11">
        <f t="shared" si="101"/>
        <v>0</v>
      </c>
      <c r="H615" s="11">
        <f t="shared" si="101"/>
        <v>0</v>
      </c>
      <c r="I615" s="11">
        <f t="shared" si="101"/>
        <v>0</v>
      </c>
      <c r="J615" s="11">
        <f t="shared" si="101"/>
        <v>0</v>
      </c>
      <c r="K615" s="11">
        <f t="shared" si="101"/>
        <v>0</v>
      </c>
      <c r="L615" s="11">
        <f t="shared" si="107"/>
        <v>0</v>
      </c>
      <c r="M615" s="11">
        <f t="shared" si="107"/>
        <v>0</v>
      </c>
      <c r="N615" s="11">
        <f t="shared" si="107"/>
        <v>0</v>
      </c>
      <c r="O615" s="11">
        <f t="shared" si="107"/>
        <v>0</v>
      </c>
      <c r="P615" s="11">
        <f t="shared" si="107"/>
        <v>0</v>
      </c>
      <c r="Q615" s="11">
        <f t="shared" si="107"/>
        <v>0</v>
      </c>
      <c r="R615" s="11">
        <f t="shared" si="103"/>
        <v>0</v>
      </c>
    </row>
    <row r="616" spans="1:18" x14ac:dyDescent="0.25">
      <c r="A616" s="9">
        <f>IF('New Lease Yearly'!$H$4="Monthly",DATE(YEAR('Yearly Journal entry'!A615),MONTH('Yearly Journal entry'!A615)+1,DAY('Yearly Journal entry'!A615)),IF('New Lease Yearly'!$H$4="Quarterly",DATE(YEAR('Yearly Journal entry'!A615),MONTH('Yearly Journal entry'!A615)+3,DAY('Yearly Journal entry'!A615)),DATE(YEAR('Yearly Journal entry'!A615)+1,MONTH('Yearly Journal entry'!A615),DAY('Yearly Journal entry'!A615))))</f>
        <v>266629</v>
      </c>
      <c r="B616" s="9">
        <f t="shared" si="102"/>
        <v>266629</v>
      </c>
      <c r="C616" s="9">
        <f t="shared" si="104"/>
        <v>266659</v>
      </c>
      <c r="D616" s="3">
        <f t="shared" si="105"/>
        <v>31</v>
      </c>
      <c r="E616" s="4">
        <f>'New Lease Yearly'!K626</f>
        <v>0</v>
      </c>
      <c r="F616" s="3">
        <f t="shared" si="106"/>
        <v>0</v>
      </c>
      <c r="G616" s="11">
        <f t="shared" si="101"/>
        <v>0</v>
      </c>
      <c r="H616" s="11">
        <f t="shared" si="101"/>
        <v>0</v>
      </c>
      <c r="I616" s="11">
        <f t="shared" si="101"/>
        <v>0</v>
      </c>
      <c r="J616" s="11">
        <f t="shared" si="101"/>
        <v>0</v>
      </c>
      <c r="K616" s="11">
        <f t="shared" si="101"/>
        <v>0</v>
      </c>
      <c r="L616" s="11">
        <f t="shared" si="107"/>
        <v>0</v>
      </c>
      <c r="M616" s="11">
        <f t="shared" si="107"/>
        <v>0</v>
      </c>
      <c r="N616" s="11">
        <f t="shared" si="107"/>
        <v>0</v>
      </c>
      <c r="O616" s="11">
        <f t="shared" si="107"/>
        <v>0</v>
      </c>
      <c r="P616" s="11">
        <f t="shared" si="107"/>
        <v>0</v>
      </c>
      <c r="Q616" s="11">
        <f t="shared" si="107"/>
        <v>0</v>
      </c>
      <c r="R616" s="11">
        <f t="shared" si="103"/>
        <v>0</v>
      </c>
    </row>
    <row r="617" spans="1:18" x14ac:dyDescent="0.25">
      <c r="A617" s="9">
        <f>IF('New Lease Yearly'!$H$4="Monthly",DATE(YEAR('Yearly Journal entry'!A616),MONTH('Yearly Journal entry'!A616)+1,DAY('Yearly Journal entry'!A616)),IF('New Lease Yearly'!$H$4="Quarterly",DATE(YEAR('Yearly Journal entry'!A616),MONTH('Yearly Journal entry'!A616)+3,DAY('Yearly Journal entry'!A616)),DATE(YEAR('Yearly Journal entry'!A616)+1,MONTH('Yearly Journal entry'!A616),DAY('Yearly Journal entry'!A616))))</f>
        <v>266994</v>
      </c>
      <c r="B617" s="9">
        <f t="shared" si="102"/>
        <v>266994</v>
      </c>
      <c r="C617" s="9">
        <f t="shared" si="104"/>
        <v>267024</v>
      </c>
      <c r="D617" s="3">
        <f t="shared" si="105"/>
        <v>31</v>
      </c>
      <c r="E617" s="4">
        <f>'New Lease Yearly'!K627</f>
        <v>0</v>
      </c>
      <c r="F617" s="3">
        <f t="shared" si="106"/>
        <v>0</v>
      </c>
      <c r="G617" s="11">
        <f t="shared" si="101"/>
        <v>0</v>
      </c>
      <c r="H617" s="11">
        <f t="shared" si="101"/>
        <v>0</v>
      </c>
      <c r="I617" s="11">
        <f t="shared" si="101"/>
        <v>0</v>
      </c>
      <c r="J617" s="11">
        <f t="shared" si="101"/>
        <v>0</v>
      </c>
      <c r="K617" s="11">
        <f t="shared" si="101"/>
        <v>0</v>
      </c>
      <c r="L617" s="11">
        <f t="shared" si="107"/>
        <v>0</v>
      </c>
      <c r="M617" s="11">
        <f t="shared" si="107"/>
        <v>0</v>
      </c>
      <c r="N617" s="11">
        <f t="shared" si="107"/>
        <v>0</v>
      </c>
      <c r="O617" s="11">
        <f t="shared" si="107"/>
        <v>0</v>
      </c>
      <c r="P617" s="11">
        <f t="shared" si="107"/>
        <v>0</v>
      </c>
      <c r="Q617" s="11">
        <f t="shared" si="107"/>
        <v>0</v>
      </c>
      <c r="R617" s="11">
        <f t="shared" si="103"/>
        <v>0</v>
      </c>
    </row>
    <row r="618" spans="1:18" x14ac:dyDescent="0.25">
      <c r="A618" s="9">
        <f>IF('New Lease Yearly'!$H$4="Monthly",DATE(YEAR('Yearly Journal entry'!A617),MONTH('Yearly Journal entry'!A617)+1,DAY('Yearly Journal entry'!A617)),IF('New Lease Yearly'!$H$4="Quarterly",DATE(YEAR('Yearly Journal entry'!A617),MONTH('Yearly Journal entry'!A617)+3,DAY('Yearly Journal entry'!A617)),DATE(YEAR('Yearly Journal entry'!A617)+1,MONTH('Yearly Journal entry'!A617),DAY('Yearly Journal entry'!A617))))</f>
        <v>267359</v>
      </c>
      <c r="B618" s="9">
        <f t="shared" si="102"/>
        <v>267359</v>
      </c>
      <c r="C618" s="9">
        <f t="shared" si="104"/>
        <v>267389</v>
      </c>
      <c r="D618" s="3">
        <f t="shared" si="105"/>
        <v>31</v>
      </c>
      <c r="E618" s="4">
        <f>'New Lease Yearly'!K628</f>
        <v>0</v>
      </c>
      <c r="F618" s="3">
        <f t="shared" si="106"/>
        <v>0</v>
      </c>
      <c r="G618" s="11">
        <f t="shared" si="101"/>
        <v>0</v>
      </c>
      <c r="H618" s="11">
        <f t="shared" si="101"/>
        <v>0</v>
      </c>
      <c r="I618" s="11">
        <f t="shared" si="101"/>
        <v>0</v>
      </c>
      <c r="J618" s="11">
        <f t="shared" si="101"/>
        <v>0</v>
      </c>
      <c r="K618" s="11">
        <f t="shared" si="101"/>
        <v>0</v>
      </c>
      <c r="L618" s="11">
        <f t="shared" si="107"/>
        <v>0</v>
      </c>
      <c r="M618" s="11">
        <f t="shared" si="107"/>
        <v>0</v>
      </c>
      <c r="N618" s="11">
        <f t="shared" si="107"/>
        <v>0</v>
      </c>
      <c r="O618" s="11">
        <f t="shared" si="107"/>
        <v>0</v>
      </c>
      <c r="P618" s="11">
        <f t="shared" si="107"/>
        <v>0</v>
      </c>
      <c r="Q618" s="11">
        <f t="shared" si="107"/>
        <v>0</v>
      </c>
      <c r="R618" s="11">
        <f t="shared" si="103"/>
        <v>0</v>
      </c>
    </row>
    <row r="619" spans="1:18" x14ac:dyDescent="0.25">
      <c r="A619" s="9">
        <f>IF('New Lease Yearly'!$H$4="Monthly",DATE(YEAR('Yearly Journal entry'!A618),MONTH('Yearly Journal entry'!A618)+1,DAY('Yearly Journal entry'!A618)),IF('New Lease Yearly'!$H$4="Quarterly",DATE(YEAR('Yearly Journal entry'!A618),MONTH('Yearly Journal entry'!A618)+3,DAY('Yearly Journal entry'!A618)),DATE(YEAR('Yearly Journal entry'!A618)+1,MONTH('Yearly Journal entry'!A618),DAY('Yearly Journal entry'!A618))))</f>
        <v>267725</v>
      </c>
      <c r="B619" s="9">
        <f t="shared" si="102"/>
        <v>267725</v>
      </c>
      <c r="C619" s="9">
        <f t="shared" si="104"/>
        <v>267755</v>
      </c>
      <c r="D619" s="3">
        <f t="shared" si="105"/>
        <v>31</v>
      </c>
      <c r="E619" s="4">
        <f>'New Lease Yearly'!K629</f>
        <v>0</v>
      </c>
      <c r="F619" s="3">
        <f t="shared" si="106"/>
        <v>0</v>
      </c>
      <c r="G619" s="11">
        <f t="shared" si="101"/>
        <v>0</v>
      </c>
      <c r="H619" s="11">
        <f t="shared" si="101"/>
        <v>0</v>
      </c>
      <c r="I619" s="11">
        <f t="shared" si="101"/>
        <v>0</v>
      </c>
      <c r="J619" s="11">
        <f t="shared" si="101"/>
        <v>0</v>
      </c>
      <c r="K619" s="11">
        <f t="shared" si="101"/>
        <v>0</v>
      </c>
      <c r="L619" s="11">
        <f t="shared" si="107"/>
        <v>0</v>
      </c>
      <c r="M619" s="11">
        <f t="shared" si="107"/>
        <v>0</v>
      </c>
      <c r="N619" s="11">
        <f t="shared" si="107"/>
        <v>0</v>
      </c>
      <c r="O619" s="11">
        <f t="shared" si="107"/>
        <v>0</v>
      </c>
      <c r="P619" s="11">
        <f t="shared" si="107"/>
        <v>0</v>
      </c>
      <c r="Q619" s="11">
        <f t="shared" si="107"/>
        <v>0</v>
      </c>
      <c r="R619" s="11">
        <f t="shared" si="103"/>
        <v>0</v>
      </c>
    </row>
    <row r="620" spans="1:18" x14ac:dyDescent="0.25">
      <c r="A620" s="9">
        <f>IF('New Lease Yearly'!$H$4="Monthly",DATE(YEAR('Yearly Journal entry'!A619),MONTH('Yearly Journal entry'!A619)+1,DAY('Yearly Journal entry'!A619)),IF('New Lease Yearly'!$H$4="Quarterly",DATE(YEAR('Yearly Journal entry'!A619),MONTH('Yearly Journal entry'!A619)+3,DAY('Yearly Journal entry'!A619)),DATE(YEAR('Yearly Journal entry'!A619)+1,MONTH('Yearly Journal entry'!A619),DAY('Yearly Journal entry'!A619))))</f>
        <v>268090</v>
      </c>
      <c r="B620" s="9">
        <f t="shared" si="102"/>
        <v>268090</v>
      </c>
      <c r="C620" s="9">
        <f t="shared" si="104"/>
        <v>268120</v>
      </c>
      <c r="D620" s="3">
        <f t="shared" si="105"/>
        <v>31</v>
      </c>
      <c r="E620" s="4">
        <f>'New Lease Yearly'!K630</f>
        <v>0</v>
      </c>
      <c r="F620" s="3">
        <f t="shared" si="106"/>
        <v>0</v>
      </c>
      <c r="G620" s="11">
        <f t="shared" si="101"/>
        <v>0</v>
      </c>
      <c r="H620" s="11">
        <f t="shared" si="101"/>
        <v>0</v>
      </c>
      <c r="I620" s="11">
        <f t="shared" si="101"/>
        <v>0</v>
      </c>
      <c r="J620" s="11">
        <f t="shared" si="101"/>
        <v>0</v>
      </c>
      <c r="K620" s="11">
        <f t="shared" si="101"/>
        <v>0</v>
      </c>
      <c r="L620" s="11">
        <f t="shared" si="107"/>
        <v>0</v>
      </c>
      <c r="M620" s="11">
        <f t="shared" si="107"/>
        <v>0</v>
      </c>
      <c r="N620" s="11">
        <f t="shared" si="107"/>
        <v>0</v>
      </c>
      <c r="O620" s="11">
        <f t="shared" si="107"/>
        <v>0</v>
      </c>
      <c r="P620" s="11">
        <f t="shared" si="107"/>
        <v>0</v>
      </c>
      <c r="Q620" s="11">
        <f t="shared" si="107"/>
        <v>0</v>
      </c>
      <c r="R620" s="11">
        <f t="shared" si="103"/>
        <v>0</v>
      </c>
    </row>
    <row r="621" spans="1:18" x14ac:dyDescent="0.25">
      <c r="A621" s="9">
        <f>IF('New Lease Yearly'!$H$4="Monthly",DATE(YEAR('Yearly Journal entry'!A620),MONTH('Yearly Journal entry'!A620)+1,DAY('Yearly Journal entry'!A620)),IF('New Lease Yearly'!$H$4="Quarterly",DATE(YEAR('Yearly Journal entry'!A620),MONTH('Yearly Journal entry'!A620)+3,DAY('Yearly Journal entry'!A620)),DATE(YEAR('Yearly Journal entry'!A620)+1,MONTH('Yearly Journal entry'!A620),DAY('Yearly Journal entry'!A620))))</f>
        <v>268455</v>
      </c>
      <c r="B621" s="9">
        <f t="shared" si="102"/>
        <v>268455</v>
      </c>
      <c r="C621" s="9">
        <f t="shared" si="104"/>
        <v>268485</v>
      </c>
      <c r="D621" s="3">
        <f t="shared" si="105"/>
        <v>31</v>
      </c>
      <c r="E621" s="4">
        <f>'New Lease Yearly'!K631</f>
        <v>0</v>
      </c>
      <c r="F621" s="3">
        <f t="shared" si="106"/>
        <v>0</v>
      </c>
      <c r="G621" s="11">
        <f t="shared" si="101"/>
        <v>0</v>
      </c>
      <c r="H621" s="11">
        <f t="shared" si="101"/>
        <v>0</v>
      </c>
      <c r="I621" s="11">
        <f t="shared" si="101"/>
        <v>0</v>
      </c>
      <c r="J621" s="11">
        <f t="shared" si="101"/>
        <v>0</v>
      </c>
      <c r="K621" s="11">
        <f t="shared" si="101"/>
        <v>0</v>
      </c>
      <c r="L621" s="11">
        <f t="shared" si="107"/>
        <v>0</v>
      </c>
      <c r="M621" s="11">
        <f t="shared" si="107"/>
        <v>0</v>
      </c>
      <c r="N621" s="11">
        <f t="shared" si="107"/>
        <v>0</v>
      </c>
      <c r="O621" s="11">
        <f t="shared" si="107"/>
        <v>0</v>
      </c>
      <c r="P621" s="11">
        <f t="shared" si="107"/>
        <v>0</v>
      </c>
      <c r="Q621" s="11">
        <f t="shared" si="107"/>
        <v>0</v>
      </c>
      <c r="R621" s="11">
        <f t="shared" si="103"/>
        <v>0</v>
      </c>
    </row>
    <row r="622" spans="1:18" x14ac:dyDescent="0.25">
      <c r="A622" s="9">
        <f>IF('New Lease Yearly'!$H$4="Monthly",DATE(YEAR('Yearly Journal entry'!A621),MONTH('Yearly Journal entry'!A621)+1,DAY('Yearly Journal entry'!A621)),IF('New Lease Yearly'!$H$4="Quarterly",DATE(YEAR('Yearly Journal entry'!A621),MONTH('Yearly Journal entry'!A621)+3,DAY('Yearly Journal entry'!A621)),DATE(YEAR('Yearly Journal entry'!A621)+1,MONTH('Yearly Journal entry'!A621),DAY('Yearly Journal entry'!A621))))</f>
        <v>268820</v>
      </c>
      <c r="B622" s="9">
        <f t="shared" si="102"/>
        <v>268820</v>
      </c>
      <c r="C622" s="9">
        <f t="shared" si="104"/>
        <v>268850</v>
      </c>
      <c r="D622" s="3">
        <f t="shared" si="105"/>
        <v>31</v>
      </c>
      <c r="E622" s="4">
        <f>'New Lease Yearly'!K632</f>
        <v>0</v>
      </c>
      <c r="F622" s="3">
        <f t="shared" si="106"/>
        <v>0</v>
      </c>
      <c r="G622" s="11">
        <f t="shared" si="101"/>
        <v>0</v>
      </c>
      <c r="H622" s="11">
        <f t="shared" si="101"/>
        <v>0</v>
      </c>
      <c r="I622" s="11">
        <f t="shared" si="101"/>
        <v>0</v>
      </c>
      <c r="J622" s="11">
        <f t="shared" si="101"/>
        <v>0</v>
      </c>
      <c r="K622" s="11">
        <f t="shared" si="101"/>
        <v>0</v>
      </c>
      <c r="L622" s="11">
        <f t="shared" si="107"/>
        <v>0</v>
      </c>
      <c r="M622" s="11">
        <f t="shared" si="107"/>
        <v>0</v>
      </c>
      <c r="N622" s="11">
        <f t="shared" si="107"/>
        <v>0</v>
      </c>
      <c r="O622" s="11">
        <f t="shared" si="107"/>
        <v>0</v>
      </c>
      <c r="P622" s="11">
        <f t="shared" si="107"/>
        <v>0</v>
      </c>
      <c r="Q622" s="11">
        <f t="shared" si="107"/>
        <v>0</v>
      </c>
      <c r="R622" s="11">
        <f t="shared" si="103"/>
        <v>0</v>
      </c>
    </row>
    <row r="623" spans="1:18" x14ac:dyDescent="0.25">
      <c r="A623" s="9">
        <f>IF('New Lease Yearly'!$H$4="Monthly",DATE(YEAR('Yearly Journal entry'!A622),MONTH('Yearly Journal entry'!A622)+1,DAY('Yearly Journal entry'!A622)),IF('New Lease Yearly'!$H$4="Quarterly",DATE(YEAR('Yearly Journal entry'!A622),MONTH('Yearly Journal entry'!A622)+3,DAY('Yearly Journal entry'!A622)),DATE(YEAR('Yearly Journal entry'!A622)+1,MONTH('Yearly Journal entry'!A622),DAY('Yearly Journal entry'!A622))))</f>
        <v>269186</v>
      </c>
      <c r="B623" s="9">
        <f t="shared" si="102"/>
        <v>269186</v>
      </c>
      <c r="C623" s="9">
        <f t="shared" si="104"/>
        <v>269216</v>
      </c>
      <c r="D623" s="3">
        <f t="shared" si="105"/>
        <v>31</v>
      </c>
      <c r="E623" s="4">
        <f>'New Lease Yearly'!K633</f>
        <v>0</v>
      </c>
      <c r="F623" s="3">
        <f t="shared" si="106"/>
        <v>0</v>
      </c>
      <c r="G623" s="11">
        <f t="shared" si="101"/>
        <v>0</v>
      </c>
      <c r="H623" s="11">
        <f t="shared" si="101"/>
        <v>0</v>
      </c>
      <c r="I623" s="11">
        <f t="shared" si="101"/>
        <v>0</v>
      </c>
      <c r="J623" s="11">
        <f t="shared" si="101"/>
        <v>0</v>
      </c>
      <c r="K623" s="11">
        <f t="shared" si="101"/>
        <v>0</v>
      </c>
      <c r="L623" s="11">
        <f t="shared" si="107"/>
        <v>0</v>
      </c>
      <c r="M623" s="11">
        <f t="shared" si="107"/>
        <v>0</v>
      </c>
      <c r="N623" s="11">
        <f t="shared" si="107"/>
        <v>0</v>
      </c>
      <c r="O623" s="11">
        <f t="shared" si="107"/>
        <v>0</v>
      </c>
      <c r="P623" s="11">
        <f t="shared" si="107"/>
        <v>0</v>
      </c>
      <c r="Q623" s="11">
        <f t="shared" si="107"/>
        <v>0</v>
      </c>
      <c r="R623" s="11">
        <f t="shared" si="103"/>
        <v>0</v>
      </c>
    </row>
    <row r="624" spans="1:18" x14ac:dyDescent="0.25">
      <c r="A624" s="9">
        <f>IF('New Lease Yearly'!$H$4="Monthly",DATE(YEAR('Yearly Journal entry'!A623),MONTH('Yearly Journal entry'!A623)+1,DAY('Yearly Journal entry'!A623)),IF('New Lease Yearly'!$H$4="Quarterly",DATE(YEAR('Yearly Journal entry'!A623),MONTH('Yearly Journal entry'!A623)+3,DAY('Yearly Journal entry'!A623)),DATE(YEAR('Yearly Journal entry'!A623)+1,MONTH('Yearly Journal entry'!A623),DAY('Yearly Journal entry'!A623))))</f>
        <v>269551</v>
      </c>
      <c r="B624" s="9">
        <f t="shared" si="102"/>
        <v>269551</v>
      </c>
      <c r="C624" s="9">
        <f t="shared" si="104"/>
        <v>269581</v>
      </c>
      <c r="D624" s="3">
        <f t="shared" si="105"/>
        <v>31</v>
      </c>
      <c r="E624" s="4">
        <f>'New Lease Yearly'!K634</f>
        <v>0</v>
      </c>
      <c r="F624" s="3">
        <f t="shared" si="106"/>
        <v>0</v>
      </c>
      <c r="G624" s="11">
        <f t="shared" si="101"/>
        <v>0</v>
      </c>
      <c r="H624" s="11">
        <f t="shared" si="101"/>
        <v>0</v>
      </c>
      <c r="I624" s="11">
        <f t="shared" si="101"/>
        <v>0</v>
      </c>
      <c r="J624" s="11">
        <f t="shared" si="101"/>
        <v>0</v>
      </c>
      <c r="K624" s="11">
        <f t="shared" si="101"/>
        <v>0</v>
      </c>
      <c r="L624" s="11">
        <f t="shared" si="107"/>
        <v>0</v>
      </c>
      <c r="M624" s="11">
        <f t="shared" si="107"/>
        <v>0</v>
      </c>
      <c r="N624" s="11">
        <f t="shared" si="107"/>
        <v>0</v>
      </c>
      <c r="O624" s="11">
        <f t="shared" si="107"/>
        <v>0</v>
      </c>
      <c r="P624" s="11">
        <f t="shared" si="107"/>
        <v>0</v>
      </c>
      <c r="Q624" s="11">
        <f t="shared" si="107"/>
        <v>0</v>
      </c>
      <c r="R624" s="11">
        <f t="shared" si="103"/>
        <v>0</v>
      </c>
    </row>
    <row r="625" spans="1:18" x14ac:dyDescent="0.25">
      <c r="A625" s="9">
        <f>IF('New Lease Yearly'!$H$4="Monthly",DATE(YEAR('Yearly Journal entry'!A624),MONTH('Yearly Journal entry'!A624)+1,DAY('Yearly Journal entry'!A624)),IF('New Lease Yearly'!$H$4="Quarterly",DATE(YEAR('Yearly Journal entry'!A624),MONTH('Yearly Journal entry'!A624)+3,DAY('Yearly Journal entry'!A624)),DATE(YEAR('Yearly Journal entry'!A624)+1,MONTH('Yearly Journal entry'!A624),DAY('Yearly Journal entry'!A624))))</f>
        <v>269916</v>
      </c>
      <c r="B625" s="9">
        <f t="shared" si="102"/>
        <v>269916</v>
      </c>
      <c r="C625" s="9">
        <f t="shared" si="104"/>
        <v>269946</v>
      </c>
      <c r="D625" s="3">
        <f t="shared" si="105"/>
        <v>31</v>
      </c>
      <c r="E625" s="4">
        <f>'New Lease Yearly'!K635</f>
        <v>0</v>
      </c>
      <c r="F625" s="3">
        <f t="shared" si="106"/>
        <v>0</v>
      </c>
      <c r="G625" s="11">
        <f t="shared" si="101"/>
        <v>0</v>
      </c>
      <c r="H625" s="11">
        <f t="shared" si="101"/>
        <v>0</v>
      </c>
      <c r="I625" s="11">
        <f t="shared" si="101"/>
        <v>0</v>
      </c>
      <c r="J625" s="11">
        <f t="shared" si="101"/>
        <v>0</v>
      </c>
      <c r="K625" s="11">
        <f t="shared" si="101"/>
        <v>0</v>
      </c>
      <c r="L625" s="11">
        <f t="shared" si="107"/>
        <v>0</v>
      </c>
      <c r="M625" s="11">
        <f t="shared" si="107"/>
        <v>0</v>
      </c>
      <c r="N625" s="11">
        <f t="shared" si="107"/>
        <v>0</v>
      </c>
      <c r="O625" s="11">
        <f t="shared" si="107"/>
        <v>0</v>
      </c>
      <c r="P625" s="11">
        <f t="shared" si="107"/>
        <v>0</v>
      </c>
      <c r="Q625" s="11">
        <f t="shared" si="107"/>
        <v>0</v>
      </c>
      <c r="R625" s="11">
        <f t="shared" si="103"/>
        <v>0</v>
      </c>
    </row>
    <row r="626" spans="1:18" x14ac:dyDescent="0.25">
      <c r="A626" s="9">
        <f>IF('New Lease Yearly'!$H$4="Monthly",DATE(YEAR('Yearly Journal entry'!A625),MONTH('Yearly Journal entry'!A625)+1,DAY('Yearly Journal entry'!A625)),IF('New Lease Yearly'!$H$4="Quarterly",DATE(YEAR('Yearly Journal entry'!A625),MONTH('Yearly Journal entry'!A625)+3,DAY('Yearly Journal entry'!A625)),DATE(YEAR('Yearly Journal entry'!A625)+1,MONTH('Yearly Journal entry'!A625),DAY('Yearly Journal entry'!A625))))</f>
        <v>270281</v>
      </c>
      <c r="B626" s="9">
        <f t="shared" si="102"/>
        <v>270281</v>
      </c>
      <c r="C626" s="9">
        <f t="shared" si="104"/>
        <v>270311</v>
      </c>
      <c r="D626" s="3">
        <f t="shared" si="105"/>
        <v>31</v>
      </c>
      <c r="E626" s="4">
        <f>'New Lease Yearly'!K636</f>
        <v>0</v>
      </c>
      <c r="F626" s="3">
        <f t="shared" si="106"/>
        <v>0</v>
      </c>
      <c r="G626" s="11">
        <f t="shared" si="101"/>
        <v>0</v>
      </c>
      <c r="H626" s="11">
        <f t="shared" si="101"/>
        <v>0</v>
      </c>
      <c r="I626" s="11">
        <f t="shared" si="101"/>
        <v>0</v>
      </c>
      <c r="J626" s="11">
        <f t="shared" si="101"/>
        <v>0</v>
      </c>
      <c r="K626" s="11">
        <f t="shared" si="101"/>
        <v>0</v>
      </c>
      <c r="L626" s="11">
        <f t="shared" si="107"/>
        <v>0</v>
      </c>
      <c r="M626" s="11">
        <f t="shared" si="107"/>
        <v>0</v>
      </c>
      <c r="N626" s="11">
        <f t="shared" si="107"/>
        <v>0</v>
      </c>
      <c r="O626" s="11">
        <f t="shared" si="107"/>
        <v>0</v>
      </c>
      <c r="P626" s="11">
        <f t="shared" si="107"/>
        <v>0</v>
      </c>
      <c r="Q626" s="11">
        <f t="shared" si="107"/>
        <v>0</v>
      </c>
      <c r="R626" s="11">
        <f t="shared" si="103"/>
        <v>0</v>
      </c>
    </row>
    <row r="627" spans="1:18" x14ac:dyDescent="0.25">
      <c r="A627" s="9">
        <f>IF('New Lease Yearly'!$H$4="Monthly",DATE(YEAR('Yearly Journal entry'!A626),MONTH('Yearly Journal entry'!A626)+1,DAY('Yearly Journal entry'!A626)),IF('New Lease Yearly'!$H$4="Quarterly",DATE(YEAR('Yearly Journal entry'!A626),MONTH('Yearly Journal entry'!A626)+3,DAY('Yearly Journal entry'!A626)),DATE(YEAR('Yearly Journal entry'!A626)+1,MONTH('Yearly Journal entry'!A626),DAY('Yearly Journal entry'!A626))))</f>
        <v>270647</v>
      </c>
      <c r="B627" s="9">
        <f t="shared" si="102"/>
        <v>270647</v>
      </c>
      <c r="C627" s="9">
        <f t="shared" si="104"/>
        <v>270677</v>
      </c>
      <c r="D627" s="3">
        <f t="shared" si="105"/>
        <v>31</v>
      </c>
      <c r="E627" s="4">
        <f>'New Lease Yearly'!K637</f>
        <v>0</v>
      </c>
      <c r="F627" s="3">
        <f t="shared" si="106"/>
        <v>0</v>
      </c>
      <c r="G627" s="11">
        <f t="shared" si="101"/>
        <v>0</v>
      </c>
      <c r="H627" s="11">
        <f t="shared" si="101"/>
        <v>0</v>
      </c>
      <c r="I627" s="11">
        <f t="shared" si="101"/>
        <v>0</v>
      </c>
      <c r="J627" s="11">
        <f t="shared" si="101"/>
        <v>0</v>
      </c>
      <c r="K627" s="11">
        <f t="shared" si="101"/>
        <v>0</v>
      </c>
      <c r="L627" s="11">
        <f t="shared" si="107"/>
        <v>0</v>
      </c>
      <c r="M627" s="11">
        <f t="shared" si="107"/>
        <v>0</v>
      </c>
      <c r="N627" s="11">
        <f t="shared" si="107"/>
        <v>0</v>
      </c>
      <c r="O627" s="11">
        <f t="shared" si="107"/>
        <v>0</v>
      </c>
      <c r="P627" s="11">
        <f t="shared" si="107"/>
        <v>0</v>
      </c>
      <c r="Q627" s="11">
        <f t="shared" si="107"/>
        <v>0</v>
      </c>
      <c r="R627" s="11">
        <f t="shared" si="103"/>
        <v>0</v>
      </c>
    </row>
    <row r="628" spans="1:18" x14ac:dyDescent="0.25">
      <c r="A628" s="9">
        <f>IF('New Lease Yearly'!$H$4="Monthly",DATE(YEAR('Yearly Journal entry'!A627),MONTH('Yearly Journal entry'!A627)+1,DAY('Yearly Journal entry'!A627)),IF('New Lease Yearly'!$H$4="Quarterly",DATE(YEAR('Yearly Journal entry'!A627),MONTH('Yearly Journal entry'!A627)+3,DAY('Yearly Journal entry'!A627)),DATE(YEAR('Yearly Journal entry'!A627)+1,MONTH('Yearly Journal entry'!A627),DAY('Yearly Journal entry'!A627))))</f>
        <v>271012</v>
      </c>
      <c r="B628" s="9">
        <f t="shared" si="102"/>
        <v>271012</v>
      </c>
      <c r="C628" s="9">
        <f t="shared" si="104"/>
        <v>271042</v>
      </c>
      <c r="D628" s="3">
        <f t="shared" si="105"/>
        <v>31</v>
      </c>
      <c r="E628" s="4">
        <f>'New Lease Yearly'!K638</f>
        <v>0</v>
      </c>
      <c r="F628" s="3">
        <f t="shared" si="106"/>
        <v>0</v>
      </c>
      <c r="G628" s="11">
        <f t="shared" ref="G628:N662" si="108">$E629/($A629-$A628+1)*((((EOMONTH(DATE(YEAR($A628),MONTH($A628)+G$4,DAY($A628)),0)))-DATE(YEAR($A628),MONTH(EOMONTH($A628,-1)+G$4)+G$4,1))+1)</f>
        <v>0</v>
      </c>
      <c r="H628" s="11">
        <f t="shared" si="108"/>
        <v>0</v>
      </c>
      <c r="I628" s="11">
        <f t="shared" si="108"/>
        <v>0</v>
      </c>
      <c r="J628" s="11">
        <f t="shared" si="108"/>
        <v>0</v>
      </c>
      <c r="K628" s="11">
        <f t="shared" si="108"/>
        <v>0</v>
      </c>
      <c r="L628" s="11">
        <f t="shared" si="107"/>
        <v>0</v>
      </c>
      <c r="M628" s="11">
        <f t="shared" si="107"/>
        <v>0</v>
      </c>
      <c r="N628" s="11">
        <f t="shared" si="107"/>
        <v>0</v>
      </c>
      <c r="O628" s="11">
        <f t="shared" si="107"/>
        <v>0</v>
      </c>
      <c r="P628" s="11">
        <f t="shared" si="107"/>
        <v>0</v>
      </c>
      <c r="Q628" s="11">
        <f t="shared" si="107"/>
        <v>0</v>
      </c>
      <c r="R628" s="11">
        <f t="shared" si="103"/>
        <v>0</v>
      </c>
    </row>
    <row r="629" spans="1:18" x14ac:dyDescent="0.25">
      <c r="A629" s="9">
        <f>IF('New Lease Yearly'!$H$4="Monthly",DATE(YEAR('Yearly Journal entry'!A628),MONTH('Yearly Journal entry'!A628)+1,DAY('Yearly Journal entry'!A628)),IF('New Lease Yearly'!$H$4="Quarterly",DATE(YEAR('Yearly Journal entry'!A628),MONTH('Yearly Journal entry'!A628)+3,DAY('Yearly Journal entry'!A628)),DATE(YEAR('Yearly Journal entry'!A628)+1,MONTH('Yearly Journal entry'!A628),DAY('Yearly Journal entry'!A628))))</f>
        <v>271377</v>
      </c>
      <c r="B629" s="9">
        <f t="shared" si="102"/>
        <v>271377</v>
      </c>
      <c r="C629" s="9">
        <f t="shared" si="104"/>
        <v>271407</v>
      </c>
      <c r="D629" s="3">
        <f t="shared" si="105"/>
        <v>31</v>
      </c>
      <c r="E629" s="4">
        <f>'New Lease Yearly'!K639</f>
        <v>0</v>
      </c>
      <c r="F629" s="3">
        <f t="shared" si="106"/>
        <v>0</v>
      </c>
      <c r="G629" s="11">
        <f t="shared" si="108"/>
        <v>0</v>
      </c>
      <c r="H629" s="11">
        <f t="shared" si="108"/>
        <v>0</v>
      </c>
      <c r="I629" s="11">
        <f t="shared" si="108"/>
        <v>0</v>
      </c>
      <c r="J629" s="11">
        <f t="shared" si="108"/>
        <v>0</v>
      </c>
      <c r="K629" s="11">
        <f t="shared" si="108"/>
        <v>0</v>
      </c>
      <c r="L629" s="11">
        <f t="shared" si="107"/>
        <v>0</v>
      </c>
      <c r="M629" s="11">
        <f t="shared" si="107"/>
        <v>0</v>
      </c>
      <c r="N629" s="11">
        <f t="shared" si="107"/>
        <v>0</v>
      </c>
      <c r="O629" s="11">
        <f t="shared" si="107"/>
        <v>0</v>
      </c>
      <c r="P629" s="11">
        <f t="shared" si="107"/>
        <v>0</v>
      </c>
      <c r="Q629" s="11">
        <f t="shared" si="107"/>
        <v>0</v>
      </c>
      <c r="R629" s="11">
        <f t="shared" si="103"/>
        <v>0</v>
      </c>
    </row>
    <row r="630" spans="1:18" x14ac:dyDescent="0.25">
      <c r="A630" s="9">
        <f>IF('New Lease Yearly'!$H$4="Monthly",DATE(YEAR('Yearly Journal entry'!A629),MONTH('Yearly Journal entry'!A629)+1,DAY('Yearly Journal entry'!A629)),IF('New Lease Yearly'!$H$4="Quarterly",DATE(YEAR('Yearly Journal entry'!A629),MONTH('Yearly Journal entry'!A629)+3,DAY('Yearly Journal entry'!A629)),DATE(YEAR('Yearly Journal entry'!A629)+1,MONTH('Yearly Journal entry'!A629),DAY('Yearly Journal entry'!A629))))</f>
        <v>271742</v>
      </c>
      <c r="B630" s="9">
        <f t="shared" si="102"/>
        <v>271742</v>
      </c>
      <c r="C630" s="9">
        <f t="shared" si="104"/>
        <v>271772</v>
      </c>
      <c r="D630" s="3">
        <f t="shared" si="105"/>
        <v>31</v>
      </c>
      <c r="E630" s="4">
        <f>'New Lease Yearly'!K640</f>
        <v>0</v>
      </c>
      <c r="F630" s="3">
        <f t="shared" si="106"/>
        <v>0</v>
      </c>
      <c r="G630" s="11">
        <f t="shared" si="108"/>
        <v>0</v>
      </c>
      <c r="H630" s="11">
        <f t="shared" si="108"/>
        <v>0</v>
      </c>
      <c r="I630" s="11">
        <f t="shared" si="108"/>
        <v>0</v>
      </c>
      <c r="J630" s="11">
        <f t="shared" si="108"/>
        <v>0</v>
      </c>
      <c r="K630" s="11">
        <f t="shared" si="108"/>
        <v>0</v>
      </c>
      <c r="L630" s="11">
        <f t="shared" si="107"/>
        <v>0</v>
      </c>
      <c r="M630" s="11">
        <f t="shared" si="107"/>
        <v>0</v>
      </c>
      <c r="N630" s="11">
        <f t="shared" si="107"/>
        <v>0</v>
      </c>
      <c r="O630" s="11">
        <f t="shared" si="107"/>
        <v>0</v>
      </c>
      <c r="P630" s="11">
        <f t="shared" si="107"/>
        <v>0</v>
      </c>
      <c r="Q630" s="11">
        <f t="shared" si="107"/>
        <v>0</v>
      </c>
      <c r="R630" s="11">
        <f t="shared" si="103"/>
        <v>0</v>
      </c>
    </row>
    <row r="631" spans="1:18" x14ac:dyDescent="0.25">
      <c r="A631" s="9">
        <f>IF('New Lease Yearly'!$H$4="Monthly",DATE(YEAR('Yearly Journal entry'!A630),MONTH('Yearly Journal entry'!A630)+1,DAY('Yearly Journal entry'!A630)),IF('New Lease Yearly'!$H$4="Quarterly",DATE(YEAR('Yearly Journal entry'!A630),MONTH('Yearly Journal entry'!A630)+3,DAY('Yearly Journal entry'!A630)),DATE(YEAR('Yearly Journal entry'!A630)+1,MONTH('Yearly Journal entry'!A630),DAY('Yearly Journal entry'!A630))))</f>
        <v>272108</v>
      </c>
      <c r="B631" s="9">
        <f t="shared" si="102"/>
        <v>272108</v>
      </c>
      <c r="C631" s="9">
        <f t="shared" si="104"/>
        <v>272138</v>
      </c>
      <c r="D631" s="3">
        <f t="shared" si="105"/>
        <v>31</v>
      </c>
      <c r="E631" s="4">
        <f>'New Lease Yearly'!K641</f>
        <v>0</v>
      </c>
      <c r="F631" s="3">
        <f t="shared" si="106"/>
        <v>0</v>
      </c>
      <c r="G631" s="11">
        <f t="shared" si="108"/>
        <v>0</v>
      </c>
      <c r="H631" s="11">
        <f t="shared" si="108"/>
        <v>0</v>
      </c>
      <c r="I631" s="11">
        <f t="shared" si="108"/>
        <v>0</v>
      </c>
      <c r="J631" s="11">
        <f t="shared" si="108"/>
        <v>0</v>
      </c>
      <c r="K631" s="11">
        <f t="shared" si="108"/>
        <v>0</v>
      </c>
      <c r="L631" s="11">
        <f t="shared" si="107"/>
        <v>0</v>
      </c>
      <c r="M631" s="11">
        <f t="shared" si="107"/>
        <v>0</v>
      </c>
      <c r="N631" s="11">
        <f t="shared" si="107"/>
        <v>0</v>
      </c>
      <c r="O631" s="11">
        <f t="shared" si="107"/>
        <v>0</v>
      </c>
      <c r="P631" s="11">
        <f t="shared" si="107"/>
        <v>0</v>
      </c>
      <c r="Q631" s="11">
        <f t="shared" si="107"/>
        <v>0</v>
      </c>
      <c r="R631" s="11">
        <f t="shared" si="103"/>
        <v>0</v>
      </c>
    </row>
    <row r="632" spans="1:18" x14ac:dyDescent="0.25">
      <c r="A632" s="9">
        <f>IF('New Lease Yearly'!$H$4="Monthly",DATE(YEAR('Yearly Journal entry'!A631),MONTH('Yearly Journal entry'!A631)+1,DAY('Yearly Journal entry'!A631)),IF('New Lease Yearly'!$H$4="Quarterly",DATE(YEAR('Yearly Journal entry'!A631),MONTH('Yearly Journal entry'!A631)+3,DAY('Yearly Journal entry'!A631)),DATE(YEAR('Yearly Journal entry'!A631)+1,MONTH('Yearly Journal entry'!A631),DAY('Yearly Journal entry'!A631))))</f>
        <v>272473</v>
      </c>
      <c r="B632" s="9">
        <f t="shared" si="102"/>
        <v>272473</v>
      </c>
      <c r="C632" s="9">
        <f t="shared" si="104"/>
        <v>272503</v>
      </c>
      <c r="D632" s="3">
        <f t="shared" si="105"/>
        <v>31</v>
      </c>
      <c r="E632" s="4">
        <f>'New Lease Yearly'!K642</f>
        <v>0</v>
      </c>
      <c r="F632" s="3">
        <f t="shared" si="106"/>
        <v>0</v>
      </c>
      <c r="G632" s="11">
        <f t="shared" si="108"/>
        <v>0</v>
      </c>
      <c r="H632" s="11">
        <f t="shared" si="108"/>
        <v>0</v>
      </c>
      <c r="I632" s="11">
        <f t="shared" si="108"/>
        <v>0</v>
      </c>
      <c r="J632" s="11">
        <f t="shared" si="108"/>
        <v>0</v>
      </c>
      <c r="K632" s="11">
        <f t="shared" si="108"/>
        <v>0</v>
      </c>
      <c r="L632" s="11">
        <f t="shared" si="107"/>
        <v>0</v>
      </c>
      <c r="M632" s="11">
        <f t="shared" si="107"/>
        <v>0</v>
      </c>
      <c r="N632" s="11">
        <f t="shared" si="107"/>
        <v>0</v>
      </c>
      <c r="O632" s="11">
        <f t="shared" si="107"/>
        <v>0</v>
      </c>
      <c r="P632" s="11">
        <f t="shared" si="107"/>
        <v>0</v>
      </c>
      <c r="Q632" s="11">
        <f t="shared" si="107"/>
        <v>0</v>
      </c>
      <c r="R632" s="11">
        <f t="shared" si="103"/>
        <v>0</v>
      </c>
    </row>
    <row r="633" spans="1:18" x14ac:dyDescent="0.25">
      <c r="A633" s="9">
        <f>IF('New Lease Yearly'!$H$4="Monthly",DATE(YEAR('Yearly Journal entry'!A632),MONTH('Yearly Journal entry'!A632)+1,DAY('Yearly Journal entry'!A632)),IF('New Lease Yearly'!$H$4="Quarterly",DATE(YEAR('Yearly Journal entry'!A632),MONTH('Yearly Journal entry'!A632)+3,DAY('Yearly Journal entry'!A632)),DATE(YEAR('Yearly Journal entry'!A632)+1,MONTH('Yearly Journal entry'!A632),DAY('Yearly Journal entry'!A632))))</f>
        <v>272838</v>
      </c>
      <c r="B633" s="9">
        <f t="shared" si="102"/>
        <v>272838</v>
      </c>
      <c r="C633" s="9">
        <f t="shared" si="104"/>
        <v>272868</v>
      </c>
      <c r="D633" s="3">
        <f t="shared" si="105"/>
        <v>31</v>
      </c>
      <c r="E633" s="4">
        <f>'New Lease Yearly'!K643</f>
        <v>0</v>
      </c>
      <c r="F633" s="3">
        <f t="shared" si="106"/>
        <v>0</v>
      </c>
      <c r="G633" s="11">
        <f t="shared" si="108"/>
        <v>0</v>
      </c>
      <c r="H633" s="11">
        <f t="shared" si="108"/>
        <v>0</v>
      </c>
      <c r="I633" s="11">
        <f t="shared" si="108"/>
        <v>0</v>
      </c>
      <c r="J633" s="11">
        <f t="shared" si="108"/>
        <v>0</v>
      </c>
      <c r="K633" s="11">
        <f t="shared" si="108"/>
        <v>0</v>
      </c>
      <c r="L633" s="11">
        <f t="shared" si="107"/>
        <v>0</v>
      </c>
      <c r="M633" s="11">
        <f t="shared" si="107"/>
        <v>0</v>
      </c>
      <c r="N633" s="11">
        <f t="shared" si="107"/>
        <v>0</v>
      </c>
      <c r="O633" s="11">
        <f t="shared" ref="O633:Q696" si="109">$E634/($A634-$A633+1)*((((EOMONTH(DATE(YEAR($A633),MONTH($A633)+O$4,DAY($A633)),0)))-DATE(YEAR($A633),MONTH(EOMONTH($A633,-1)+O$4)+O$4,1))+1)</f>
        <v>0</v>
      </c>
      <c r="P633" s="11">
        <f t="shared" si="109"/>
        <v>0</v>
      </c>
      <c r="Q633" s="11">
        <f t="shared" si="109"/>
        <v>0</v>
      </c>
      <c r="R633" s="11">
        <f t="shared" si="103"/>
        <v>0</v>
      </c>
    </row>
    <row r="634" spans="1:18" x14ac:dyDescent="0.25">
      <c r="A634" s="9">
        <f>IF('New Lease Yearly'!$H$4="Monthly",DATE(YEAR('Yearly Journal entry'!A633),MONTH('Yearly Journal entry'!A633)+1,DAY('Yearly Journal entry'!A633)),IF('New Lease Yearly'!$H$4="Quarterly",DATE(YEAR('Yearly Journal entry'!A633),MONTH('Yearly Journal entry'!A633)+3,DAY('Yearly Journal entry'!A633)),DATE(YEAR('Yearly Journal entry'!A633)+1,MONTH('Yearly Journal entry'!A633),DAY('Yearly Journal entry'!A633))))</f>
        <v>273203</v>
      </c>
      <c r="B634" s="9">
        <f t="shared" si="102"/>
        <v>273203</v>
      </c>
      <c r="C634" s="9">
        <f t="shared" si="104"/>
        <v>273233</v>
      </c>
      <c r="D634" s="3">
        <f t="shared" si="105"/>
        <v>31</v>
      </c>
      <c r="E634" s="4">
        <f>'New Lease Yearly'!K644</f>
        <v>0</v>
      </c>
      <c r="F634" s="3">
        <f t="shared" si="106"/>
        <v>0</v>
      </c>
      <c r="G634" s="11">
        <f t="shared" si="108"/>
        <v>0</v>
      </c>
      <c r="H634" s="11">
        <f t="shared" si="108"/>
        <v>0</v>
      </c>
      <c r="I634" s="11">
        <f t="shared" si="108"/>
        <v>0</v>
      </c>
      <c r="J634" s="11">
        <f t="shared" si="108"/>
        <v>0</v>
      </c>
      <c r="K634" s="11">
        <f t="shared" si="108"/>
        <v>0</v>
      </c>
      <c r="L634" s="11">
        <f t="shared" si="108"/>
        <v>0</v>
      </c>
      <c r="M634" s="11">
        <f t="shared" si="108"/>
        <v>0</v>
      </c>
      <c r="N634" s="11">
        <f t="shared" si="108"/>
        <v>0</v>
      </c>
      <c r="O634" s="11">
        <f t="shared" si="109"/>
        <v>0</v>
      </c>
      <c r="P634" s="11">
        <f t="shared" si="109"/>
        <v>0</v>
      </c>
      <c r="Q634" s="11">
        <f t="shared" si="109"/>
        <v>0</v>
      </c>
      <c r="R634" s="11">
        <f t="shared" si="103"/>
        <v>0</v>
      </c>
    </row>
    <row r="635" spans="1:18" x14ac:dyDescent="0.25">
      <c r="A635" s="9">
        <f>IF('New Lease Yearly'!$H$4="Monthly",DATE(YEAR('Yearly Journal entry'!A634),MONTH('Yearly Journal entry'!A634)+1,DAY('Yearly Journal entry'!A634)),IF('New Lease Yearly'!$H$4="Quarterly",DATE(YEAR('Yearly Journal entry'!A634),MONTH('Yearly Journal entry'!A634)+3,DAY('Yearly Journal entry'!A634)),DATE(YEAR('Yearly Journal entry'!A634)+1,MONTH('Yearly Journal entry'!A634),DAY('Yearly Journal entry'!A634))))</f>
        <v>273569</v>
      </c>
      <c r="B635" s="9">
        <f t="shared" si="102"/>
        <v>273569</v>
      </c>
      <c r="C635" s="9">
        <f t="shared" si="104"/>
        <v>273599</v>
      </c>
      <c r="D635" s="3">
        <f t="shared" si="105"/>
        <v>31</v>
      </c>
      <c r="E635" s="4">
        <f>'New Lease Yearly'!K645</f>
        <v>0</v>
      </c>
      <c r="F635" s="3">
        <f t="shared" si="106"/>
        <v>0</v>
      </c>
      <c r="G635" s="11">
        <f t="shared" si="108"/>
        <v>0</v>
      </c>
      <c r="H635" s="11">
        <f t="shared" si="108"/>
        <v>0</v>
      </c>
      <c r="I635" s="11">
        <f t="shared" si="108"/>
        <v>0</v>
      </c>
      <c r="J635" s="11">
        <f t="shared" si="108"/>
        <v>0</v>
      </c>
      <c r="K635" s="11">
        <f t="shared" si="108"/>
        <v>0</v>
      </c>
      <c r="L635" s="11">
        <f t="shared" si="108"/>
        <v>0</v>
      </c>
      <c r="M635" s="11">
        <f t="shared" si="108"/>
        <v>0</v>
      </c>
      <c r="N635" s="11">
        <f t="shared" si="108"/>
        <v>0</v>
      </c>
      <c r="O635" s="11">
        <f t="shared" si="109"/>
        <v>0</v>
      </c>
      <c r="P635" s="11">
        <f t="shared" si="109"/>
        <v>0</v>
      </c>
      <c r="Q635" s="11">
        <f t="shared" si="109"/>
        <v>0</v>
      </c>
      <c r="R635" s="11">
        <f t="shared" si="103"/>
        <v>0</v>
      </c>
    </row>
    <row r="636" spans="1:18" x14ac:dyDescent="0.25">
      <c r="A636" s="9">
        <f>IF('New Lease Yearly'!$H$4="Monthly",DATE(YEAR('Yearly Journal entry'!A635),MONTH('Yearly Journal entry'!A635)+1,DAY('Yearly Journal entry'!A635)),IF('New Lease Yearly'!$H$4="Quarterly",DATE(YEAR('Yearly Journal entry'!A635),MONTH('Yearly Journal entry'!A635)+3,DAY('Yearly Journal entry'!A635)),DATE(YEAR('Yearly Journal entry'!A635)+1,MONTH('Yearly Journal entry'!A635),DAY('Yearly Journal entry'!A635))))</f>
        <v>273934</v>
      </c>
      <c r="B636" s="9">
        <f t="shared" si="102"/>
        <v>273934</v>
      </c>
      <c r="C636" s="9">
        <f t="shared" si="104"/>
        <v>273964</v>
      </c>
      <c r="D636" s="3">
        <f t="shared" si="105"/>
        <v>31</v>
      </c>
      <c r="E636" s="4">
        <f>'New Lease Yearly'!K646</f>
        <v>0</v>
      </c>
      <c r="F636" s="3">
        <f t="shared" si="106"/>
        <v>0</v>
      </c>
      <c r="G636" s="11">
        <f t="shared" si="108"/>
        <v>0</v>
      </c>
      <c r="H636" s="11">
        <f t="shared" si="108"/>
        <v>0</v>
      </c>
      <c r="I636" s="11">
        <f t="shared" si="108"/>
        <v>0</v>
      </c>
      <c r="J636" s="11">
        <f t="shared" si="108"/>
        <v>0</v>
      </c>
      <c r="K636" s="11">
        <f t="shared" si="108"/>
        <v>0</v>
      </c>
      <c r="L636" s="11">
        <f t="shared" si="108"/>
        <v>0</v>
      </c>
      <c r="M636" s="11">
        <f t="shared" si="108"/>
        <v>0</v>
      </c>
      <c r="N636" s="11">
        <f t="shared" si="108"/>
        <v>0</v>
      </c>
      <c r="O636" s="11">
        <f t="shared" si="109"/>
        <v>0</v>
      </c>
      <c r="P636" s="11">
        <f t="shared" si="109"/>
        <v>0</v>
      </c>
      <c r="Q636" s="11">
        <f t="shared" si="109"/>
        <v>0</v>
      </c>
      <c r="R636" s="11">
        <f t="shared" si="103"/>
        <v>0</v>
      </c>
    </row>
    <row r="637" spans="1:18" x14ac:dyDescent="0.25">
      <c r="A637" s="9">
        <f>IF('New Lease Yearly'!$H$4="Monthly",DATE(YEAR('Yearly Journal entry'!A636),MONTH('Yearly Journal entry'!A636)+1,DAY('Yearly Journal entry'!A636)),IF('New Lease Yearly'!$H$4="Quarterly",DATE(YEAR('Yearly Journal entry'!A636),MONTH('Yearly Journal entry'!A636)+3,DAY('Yearly Journal entry'!A636)),DATE(YEAR('Yearly Journal entry'!A636)+1,MONTH('Yearly Journal entry'!A636),DAY('Yearly Journal entry'!A636))))</f>
        <v>274299</v>
      </c>
      <c r="B637" s="9">
        <f t="shared" si="102"/>
        <v>274299</v>
      </c>
      <c r="C637" s="9">
        <f t="shared" si="104"/>
        <v>274329</v>
      </c>
      <c r="D637" s="3">
        <f t="shared" si="105"/>
        <v>31</v>
      </c>
      <c r="E637" s="4">
        <f>'New Lease Yearly'!K647</f>
        <v>0</v>
      </c>
      <c r="F637" s="3">
        <f t="shared" si="106"/>
        <v>0</v>
      </c>
      <c r="G637" s="11">
        <f t="shared" si="108"/>
        <v>0</v>
      </c>
      <c r="H637" s="11">
        <f t="shared" si="108"/>
        <v>0</v>
      </c>
      <c r="I637" s="11">
        <f t="shared" si="108"/>
        <v>0</v>
      </c>
      <c r="J637" s="11">
        <f t="shared" si="108"/>
        <v>0</v>
      </c>
      <c r="K637" s="11">
        <f t="shared" si="108"/>
        <v>0</v>
      </c>
      <c r="L637" s="11">
        <f t="shared" si="108"/>
        <v>0</v>
      </c>
      <c r="M637" s="11">
        <f t="shared" si="108"/>
        <v>0</v>
      </c>
      <c r="N637" s="11">
        <f t="shared" si="108"/>
        <v>0</v>
      </c>
      <c r="O637" s="11">
        <f t="shared" si="109"/>
        <v>0</v>
      </c>
      <c r="P637" s="11">
        <f t="shared" si="109"/>
        <v>0</v>
      </c>
      <c r="Q637" s="11">
        <f t="shared" si="109"/>
        <v>0</v>
      </c>
      <c r="R637" s="11">
        <f t="shared" si="103"/>
        <v>0</v>
      </c>
    </row>
    <row r="638" spans="1:18" x14ac:dyDescent="0.25">
      <c r="A638" s="9">
        <f>IF('New Lease Yearly'!$H$4="Monthly",DATE(YEAR('Yearly Journal entry'!A637),MONTH('Yearly Journal entry'!A637)+1,DAY('Yearly Journal entry'!A637)),IF('New Lease Yearly'!$H$4="Quarterly",DATE(YEAR('Yearly Journal entry'!A637),MONTH('Yearly Journal entry'!A637)+3,DAY('Yearly Journal entry'!A637)),DATE(YEAR('Yearly Journal entry'!A637)+1,MONTH('Yearly Journal entry'!A637),DAY('Yearly Journal entry'!A637))))</f>
        <v>274664</v>
      </c>
      <c r="B638" s="9">
        <f t="shared" si="102"/>
        <v>274664</v>
      </c>
      <c r="C638" s="9">
        <f t="shared" si="104"/>
        <v>274694</v>
      </c>
      <c r="D638" s="3">
        <f t="shared" si="105"/>
        <v>31</v>
      </c>
      <c r="E638" s="4">
        <f>'New Lease Yearly'!K648</f>
        <v>0</v>
      </c>
      <c r="F638" s="3">
        <f t="shared" si="106"/>
        <v>0</v>
      </c>
      <c r="G638" s="11">
        <f t="shared" si="108"/>
        <v>0</v>
      </c>
      <c r="H638" s="11">
        <f t="shared" si="108"/>
        <v>0</v>
      </c>
      <c r="I638" s="11">
        <f t="shared" si="108"/>
        <v>0</v>
      </c>
      <c r="J638" s="11">
        <f t="shared" si="108"/>
        <v>0</v>
      </c>
      <c r="K638" s="11">
        <f t="shared" si="108"/>
        <v>0</v>
      </c>
      <c r="L638" s="11">
        <f t="shared" si="108"/>
        <v>0</v>
      </c>
      <c r="M638" s="11">
        <f t="shared" si="108"/>
        <v>0</v>
      </c>
      <c r="N638" s="11">
        <f t="shared" si="108"/>
        <v>0</v>
      </c>
      <c r="O638" s="11">
        <f t="shared" si="109"/>
        <v>0</v>
      </c>
      <c r="P638" s="11">
        <f t="shared" si="109"/>
        <v>0</v>
      </c>
      <c r="Q638" s="11">
        <f t="shared" si="109"/>
        <v>0</v>
      </c>
      <c r="R638" s="11">
        <f t="shared" si="103"/>
        <v>0</v>
      </c>
    </row>
    <row r="639" spans="1:18" x14ac:dyDescent="0.25">
      <c r="A639" s="9">
        <f>IF('New Lease Yearly'!$H$4="Monthly",DATE(YEAR('Yearly Journal entry'!A638),MONTH('Yearly Journal entry'!A638)+1,DAY('Yearly Journal entry'!A638)),IF('New Lease Yearly'!$H$4="Quarterly",DATE(YEAR('Yearly Journal entry'!A638),MONTH('Yearly Journal entry'!A638)+3,DAY('Yearly Journal entry'!A638)),DATE(YEAR('Yearly Journal entry'!A638)+1,MONTH('Yearly Journal entry'!A638),DAY('Yearly Journal entry'!A638))))</f>
        <v>275030</v>
      </c>
      <c r="B639" s="9">
        <f t="shared" si="102"/>
        <v>275030</v>
      </c>
      <c r="C639" s="9">
        <f t="shared" si="104"/>
        <v>275060</v>
      </c>
      <c r="D639" s="3">
        <f t="shared" si="105"/>
        <v>31</v>
      </c>
      <c r="E639" s="4">
        <f>'New Lease Yearly'!K649</f>
        <v>0</v>
      </c>
      <c r="F639" s="3">
        <f t="shared" si="106"/>
        <v>0</v>
      </c>
      <c r="G639" s="11">
        <f t="shared" si="108"/>
        <v>0</v>
      </c>
      <c r="H639" s="11">
        <f t="shared" si="108"/>
        <v>0</v>
      </c>
      <c r="I639" s="11">
        <f t="shared" si="108"/>
        <v>0</v>
      </c>
      <c r="J639" s="11">
        <f t="shared" si="108"/>
        <v>0</v>
      </c>
      <c r="K639" s="11">
        <f t="shared" si="108"/>
        <v>0</v>
      </c>
      <c r="L639" s="11">
        <f t="shared" si="108"/>
        <v>0</v>
      </c>
      <c r="M639" s="11">
        <f t="shared" si="108"/>
        <v>0</v>
      </c>
      <c r="N639" s="11">
        <f t="shared" si="108"/>
        <v>0</v>
      </c>
      <c r="O639" s="11">
        <f t="shared" si="109"/>
        <v>0</v>
      </c>
      <c r="P639" s="11">
        <f t="shared" si="109"/>
        <v>0</v>
      </c>
      <c r="Q639" s="11">
        <f t="shared" si="109"/>
        <v>0</v>
      </c>
      <c r="R639" s="11">
        <f t="shared" si="103"/>
        <v>0</v>
      </c>
    </row>
    <row r="640" spans="1:18" x14ac:dyDescent="0.25">
      <c r="A640" s="9">
        <f>IF('New Lease Yearly'!$H$4="Monthly",DATE(YEAR('Yearly Journal entry'!A639),MONTH('Yearly Journal entry'!A639)+1,DAY('Yearly Journal entry'!A639)),IF('New Lease Yearly'!$H$4="Quarterly",DATE(YEAR('Yearly Journal entry'!A639),MONTH('Yearly Journal entry'!A639)+3,DAY('Yearly Journal entry'!A639)),DATE(YEAR('Yearly Journal entry'!A639)+1,MONTH('Yearly Journal entry'!A639),DAY('Yearly Journal entry'!A639))))</f>
        <v>275395</v>
      </c>
      <c r="B640" s="9">
        <f t="shared" si="102"/>
        <v>275395</v>
      </c>
      <c r="C640" s="9">
        <f t="shared" si="104"/>
        <v>275425</v>
      </c>
      <c r="D640" s="3">
        <f t="shared" si="105"/>
        <v>31</v>
      </c>
      <c r="E640" s="4">
        <f>'New Lease Yearly'!K650</f>
        <v>0</v>
      </c>
      <c r="F640" s="3">
        <f t="shared" si="106"/>
        <v>0</v>
      </c>
      <c r="G640" s="11">
        <f t="shared" si="108"/>
        <v>0</v>
      </c>
      <c r="H640" s="11">
        <f t="shared" si="108"/>
        <v>0</v>
      </c>
      <c r="I640" s="11">
        <f t="shared" si="108"/>
        <v>0</v>
      </c>
      <c r="J640" s="11">
        <f t="shared" si="108"/>
        <v>0</v>
      </c>
      <c r="K640" s="11">
        <f t="shared" si="108"/>
        <v>0</v>
      </c>
      <c r="L640" s="11">
        <f t="shared" si="108"/>
        <v>0</v>
      </c>
      <c r="M640" s="11">
        <f t="shared" si="108"/>
        <v>0</v>
      </c>
      <c r="N640" s="11">
        <f t="shared" si="108"/>
        <v>0</v>
      </c>
      <c r="O640" s="11">
        <f t="shared" si="109"/>
        <v>0</v>
      </c>
      <c r="P640" s="11">
        <f t="shared" si="109"/>
        <v>0</v>
      </c>
      <c r="Q640" s="11">
        <f t="shared" si="109"/>
        <v>0</v>
      </c>
      <c r="R640" s="11">
        <f t="shared" si="103"/>
        <v>0</v>
      </c>
    </row>
    <row r="641" spans="1:18" x14ac:dyDescent="0.25">
      <c r="A641" s="9">
        <f>IF('New Lease Yearly'!$H$4="Monthly",DATE(YEAR('Yearly Journal entry'!A640),MONTH('Yearly Journal entry'!A640)+1,DAY('Yearly Journal entry'!A640)),IF('New Lease Yearly'!$H$4="Quarterly",DATE(YEAR('Yearly Journal entry'!A640),MONTH('Yearly Journal entry'!A640)+3,DAY('Yearly Journal entry'!A640)),DATE(YEAR('Yearly Journal entry'!A640)+1,MONTH('Yearly Journal entry'!A640),DAY('Yearly Journal entry'!A640))))</f>
        <v>275760</v>
      </c>
      <c r="B641" s="9">
        <f t="shared" si="102"/>
        <v>275760</v>
      </c>
      <c r="C641" s="9">
        <f t="shared" si="104"/>
        <v>275790</v>
      </c>
      <c r="D641" s="3">
        <f t="shared" si="105"/>
        <v>31</v>
      </c>
      <c r="E641" s="4">
        <f>'New Lease Yearly'!K651</f>
        <v>0</v>
      </c>
      <c r="F641" s="3">
        <f t="shared" si="106"/>
        <v>0</v>
      </c>
      <c r="G641" s="11">
        <f t="shared" si="108"/>
        <v>0</v>
      </c>
      <c r="H641" s="11">
        <f t="shared" si="108"/>
        <v>0</v>
      </c>
      <c r="I641" s="11">
        <f t="shared" si="108"/>
        <v>0</v>
      </c>
      <c r="J641" s="11">
        <f t="shared" si="108"/>
        <v>0</v>
      </c>
      <c r="K641" s="11">
        <f t="shared" si="108"/>
        <v>0</v>
      </c>
      <c r="L641" s="11">
        <f t="shared" si="108"/>
        <v>0</v>
      </c>
      <c r="M641" s="11">
        <f t="shared" si="108"/>
        <v>0</v>
      </c>
      <c r="N641" s="11">
        <f t="shared" si="108"/>
        <v>0</v>
      </c>
      <c r="O641" s="11">
        <f t="shared" si="109"/>
        <v>0</v>
      </c>
      <c r="P641" s="11">
        <f t="shared" si="109"/>
        <v>0</v>
      </c>
      <c r="Q641" s="11">
        <f t="shared" si="109"/>
        <v>0</v>
      </c>
      <c r="R641" s="11">
        <f t="shared" si="103"/>
        <v>0</v>
      </c>
    </row>
    <row r="642" spans="1:18" x14ac:dyDescent="0.25">
      <c r="A642" s="9">
        <f>IF('New Lease Yearly'!$H$4="Monthly",DATE(YEAR('Yearly Journal entry'!A641),MONTH('Yearly Journal entry'!A641)+1,DAY('Yearly Journal entry'!A641)),IF('New Lease Yearly'!$H$4="Quarterly",DATE(YEAR('Yearly Journal entry'!A641),MONTH('Yearly Journal entry'!A641)+3,DAY('Yearly Journal entry'!A641)),DATE(YEAR('Yearly Journal entry'!A641)+1,MONTH('Yearly Journal entry'!A641),DAY('Yearly Journal entry'!A641))))</f>
        <v>276125</v>
      </c>
      <c r="B642" s="9">
        <f t="shared" si="102"/>
        <v>276125</v>
      </c>
      <c r="C642" s="9">
        <f t="shared" si="104"/>
        <v>276155</v>
      </c>
      <c r="D642" s="3">
        <f t="shared" si="105"/>
        <v>31</v>
      </c>
      <c r="E642" s="4">
        <f>'New Lease Yearly'!K652</f>
        <v>0</v>
      </c>
      <c r="F642" s="3">
        <f t="shared" si="106"/>
        <v>0</v>
      </c>
      <c r="G642" s="11">
        <f t="shared" si="108"/>
        <v>0</v>
      </c>
      <c r="H642" s="11">
        <f t="shared" si="108"/>
        <v>0</v>
      </c>
      <c r="I642" s="11">
        <f t="shared" si="108"/>
        <v>0</v>
      </c>
      <c r="J642" s="11">
        <f t="shared" si="108"/>
        <v>0</v>
      </c>
      <c r="K642" s="11">
        <f t="shared" si="108"/>
        <v>0</v>
      </c>
      <c r="L642" s="11">
        <f t="shared" si="108"/>
        <v>0</v>
      </c>
      <c r="M642" s="11">
        <f t="shared" si="108"/>
        <v>0</v>
      </c>
      <c r="N642" s="11">
        <f t="shared" si="108"/>
        <v>0</v>
      </c>
      <c r="O642" s="11">
        <f t="shared" si="109"/>
        <v>0</v>
      </c>
      <c r="P642" s="11">
        <f t="shared" si="109"/>
        <v>0</v>
      </c>
      <c r="Q642" s="11">
        <f t="shared" si="109"/>
        <v>0</v>
      </c>
      <c r="R642" s="11">
        <f t="shared" si="103"/>
        <v>0</v>
      </c>
    </row>
    <row r="643" spans="1:18" x14ac:dyDescent="0.25">
      <c r="A643" s="9">
        <f>IF('New Lease Yearly'!$H$4="Monthly",DATE(YEAR('Yearly Journal entry'!A642),MONTH('Yearly Journal entry'!A642)+1,DAY('Yearly Journal entry'!A642)),IF('New Lease Yearly'!$H$4="Quarterly",DATE(YEAR('Yearly Journal entry'!A642),MONTH('Yearly Journal entry'!A642)+3,DAY('Yearly Journal entry'!A642)),DATE(YEAR('Yearly Journal entry'!A642)+1,MONTH('Yearly Journal entry'!A642),DAY('Yearly Journal entry'!A642))))</f>
        <v>276491</v>
      </c>
      <c r="B643" s="9">
        <f t="shared" si="102"/>
        <v>276491</v>
      </c>
      <c r="C643" s="9">
        <f t="shared" si="104"/>
        <v>276521</v>
      </c>
      <c r="D643" s="3">
        <f t="shared" si="105"/>
        <v>31</v>
      </c>
      <c r="E643" s="4">
        <f>'New Lease Yearly'!K653</f>
        <v>0</v>
      </c>
      <c r="F643" s="3">
        <f t="shared" si="106"/>
        <v>0</v>
      </c>
      <c r="G643" s="11">
        <f t="shared" si="108"/>
        <v>0</v>
      </c>
      <c r="H643" s="11">
        <f t="shared" si="108"/>
        <v>0</v>
      </c>
      <c r="I643" s="11">
        <f t="shared" si="108"/>
        <v>0</v>
      </c>
      <c r="J643" s="11">
        <f t="shared" si="108"/>
        <v>0</v>
      </c>
      <c r="K643" s="11">
        <f t="shared" si="108"/>
        <v>0</v>
      </c>
      <c r="L643" s="11">
        <f t="shared" si="108"/>
        <v>0</v>
      </c>
      <c r="M643" s="11">
        <f t="shared" si="108"/>
        <v>0</v>
      </c>
      <c r="N643" s="11">
        <f t="shared" si="108"/>
        <v>0</v>
      </c>
      <c r="O643" s="11">
        <f t="shared" si="109"/>
        <v>0</v>
      </c>
      <c r="P643" s="11">
        <f t="shared" si="109"/>
        <v>0</v>
      </c>
      <c r="Q643" s="11">
        <f t="shared" si="109"/>
        <v>0</v>
      </c>
      <c r="R643" s="11">
        <f t="shared" si="103"/>
        <v>0</v>
      </c>
    </row>
    <row r="644" spans="1:18" x14ac:dyDescent="0.25">
      <c r="A644" s="9">
        <f>IF('New Lease Yearly'!$H$4="Monthly",DATE(YEAR('Yearly Journal entry'!A643),MONTH('Yearly Journal entry'!A643)+1,DAY('Yearly Journal entry'!A643)),IF('New Lease Yearly'!$H$4="Quarterly",DATE(YEAR('Yearly Journal entry'!A643),MONTH('Yearly Journal entry'!A643)+3,DAY('Yearly Journal entry'!A643)),DATE(YEAR('Yearly Journal entry'!A643)+1,MONTH('Yearly Journal entry'!A643),DAY('Yearly Journal entry'!A643))))</f>
        <v>276856</v>
      </c>
      <c r="B644" s="9">
        <f t="shared" si="102"/>
        <v>276856</v>
      </c>
      <c r="C644" s="9">
        <f t="shared" si="104"/>
        <v>276886</v>
      </c>
      <c r="D644" s="3">
        <f t="shared" si="105"/>
        <v>31</v>
      </c>
      <c r="E644" s="4">
        <f>'New Lease Yearly'!K654</f>
        <v>0</v>
      </c>
      <c r="F644" s="3">
        <f t="shared" si="106"/>
        <v>0</v>
      </c>
      <c r="G644" s="11">
        <f t="shared" si="108"/>
        <v>0</v>
      </c>
      <c r="H644" s="11">
        <f t="shared" si="108"/>
        <v>0</v>
      </c>
      <c r="I644" s="11">
        <f t="shared" si="108"/>
        <v>0</v>
      </c>
      <c r="J644" s="11">
        <f t="shared" si="108"/>
        <v>0</v>
      </c>
      <c r="K644" s="11">
        <f t="shared" si="108"/>
        <v>0</v>
      </c>
      <c r="L644" s="11">
        <f t="shared" si="108"/>
        <v>0</v>
      </c>
      <c r="M644" s="11">
        <f t="shared" si="108"/>
        <v>0</v>
      </c>
      <c r="N644" s="11">
        <f t="shared" si="108"/>
        <v>0</v>
      </c>
      <c r="O644" s="11">
        <f t="shared" si="109"/>
        <v>0</v>
      </c>
      <c r="P644" s="11">
        <f t="shared" si="109"/>
        <v>0</v>
      </c>
      <c r="Q644" s="11">
        <f t="shared" si="109"/>
        <v>0</v>
      </c>
      <c r="R644" s="11">
        <f t="shared" si="103"/>
        <v>0</v>
      </c>
    </row>
    <row r="645" spans="1:18" x14ac:dyDescent="0.25">
      <c r="A645" s="9">
        <f>IF('New Lease Yearly'!$H$4="Monthly",DATE(YEAR('Yearly Journal entry'!A644),MONTH('Yearly Journal entry'!A644)+1,DAY('Yearly Journal entry'!A644)),IF('New Lease Yearly'!$H$4="Quarterly",DATE(YEAR('Yearly Journal entry'!A644),MONTH('Yearly Journal entry'!A644)+3,DAY('Yearly Journal entry'!A644)),DATE(YEAR('Yearly Journal entry'!A644)+1,MONTH('Yearly Journal entry'!A644),DAY('Yearly Journal entry'!A644))))</f>
        <v>277221</v>
      </c>
      <c r="B645" s="9">
        <f t="shared" si="102"/>
        <v>277221</v>
      </c>
      <c r="C645" s="9">
        <f t="shared" si="104"/>
        <v>277251</v>
      </c>
      <c r="D645" s="3">
        <f t="shared" si="105"/>
        <v>31</v>
      </c>
      <c r="E645" s="4">
        <f>'New Lease Yearly'!K655</f>
        <v>0</v>
      </c>
      <c r="F645" s="3">
        <f t="shared" si="106"/>
        <v>0</v>
      </c>
      <c r="G645" s="11">
        <f t="shared" si="108"/>
        <v>0</v>
      </c>
      <c r="H645" s="11">
        <f t="shared" si="108"/>
        <v>0</v>
      </c>
      <c r="I645" s="11">
        <f t="shared" si="108"/>
        <v>0</v>
      </c>
      <c r="J645" s="11">
        <f t="shared" si="108"/>
        <v>0</v>
      </c>
      <c r="K645" s="11">
        <f t="shared" si="108"/>
        <v>0</v>
      </c>
      <c r="L645" s="11">
        <f t="shared" si="108"/>
        <v>0</v>
      </c>
      <c r="M645" s="11">
        <f t="shared" si="108"/>
        <v>0</v>
      </c>
      <c r="N645" s="11">
        <f t="shared" si="108"/>
        <v>0</v>
      </c>
      <c r="O645" s="11">
        <f t="shared" si="109"/>
        <v>0</v>
      </c>
      <c r="P645" s="11">
        <f t="shared" si="109"/>
        <v>0</v>
      </c>
      <c r="Q645" s="11">
        <f t="shared" si="109"/>
        <v>0</v>
      </c>
      <c r="R645" s="11">
        <f t="shared" si="103"/>
        <v>0</v>
      </c>
    </row>
    <row r="646" spans="1:18" x14ac:dyDescent="0.25">
      <c r="A646" s="9">
        <f>IF('New Lease Yearly'!$H$4="Monthly",DATE(YEAR('Yearly Journal entry'!A645),MONTH('Yearly Journal entry'!A645)+1,DAY('Yearly Journal entry'!A645)),IF('New Lease Yearly'!$H$4="Quarterly",DATE(YEAR('Yearly Journal entry'!A645),MONTH('Yearly Journal entry'!A645)+3,DAY('Yearly Journal entry'!A645)),DATE(YEAR('Yearly Journal entry'!A645)+1,MONTH('Yearly Journal entry'!A645),DAY('Yearly Journal entry'!A645))))</f>
        <v>277586</v>
      </c>
      <c r="B646" s="9">
        <f t="shared" ref="B646:B709" si="110">EOMONTH(A646,-1)+1</f>
        <v>277586</v>
      </c>
      <c r="C646" s="9">
        <f t="shared" si="104"/>
        <v>277616</v>
      </c>
      <c r="D646" s="3">
        <f t="shared" si="105"/>
        <v>31</v>
      </c>
      <c r="E646" s="4">
        <f>'New Lease Yearly'!K656</f>
        <v>0</v>
      </c>
      <c r="F646" s="3">
        <f t="shared" si="106"/>
        <v>0</v>
      </c>
      <c r="G646" s="11">
        <f t="shared" si="108"/>
        <v>0</v>
      </c>
      <c r="H646" s="11">
        <f t="shared" si="108"/>
        <v>0</v>
      </c>
      <c r="I646" s="11">
        <f t="shared" si="108"/>
        <v>0</v>
      </c>
      <c r="J646" s="11">
        <f t="shared" si="108"/>
        <v>0</v>
      </c>
      <c r="K646" s="11">
        <f t="shared" si="108"/>
        <v>0</v>
      </c>
      <c r="L646" s="11">
        <f t="shared" si="108"/>
        <v>0</v>
      </c>
      <c r="M646" s="11">
        <f t="shared" si="108"/>
        <v>0</v>
      </c>
      <c r="N646" s="11">
        <f t="shared" si="108"/>
        <v>0</v>
      </c>
      <c r="O646" s="11">
        <f t="shared" si="109"/>
        <v>0</v>
      </c>
      <c r="P646" s="11">
        <f t="shared" si="109"/>
        <v>0</v>
      </c>
      <c r="Q646" s="11">
        <f t="shared" si="109"/>
        <v>0</v>
      </c>
      <c r="R646" s="11">
        <f t="shared" ref="R646:R709" si="111">$E647/($A647-$A646+1)*IF((((EOMONTH(DATE(YEAR($A646),MONTH($A646)+R$4,DAY($A646)),0))))&lt;$A646,$A646-DATE(YEAR($A646),MONTH(EOMONTH($A646,-1)+R$4)+R$4,1)+1,$A646-1-EOMONTH($A646,-1)+1)</f>
        <v>0</v>
      </c>
    </row>
    <row r="647" spans="1:18" x14ac:dyDescent="0.25">
      <c r="A647" s="9">
        <f>IF('New Lease Yearly'!$H$4="Monthly",DATE(YEAR('Yearly Journal entry'!A646),MONTH('Yearly Journal entry'!A646)+1,DAY('Yearly Journal entry'!A646)),IF('New Lease Yearly'!$H$4="Quarterly",DATE(YEAR('Yearly Journal entry'!A646),MONTH('Yearly Journal entry'!A646)+3,DAY('Yearly Journal entry'!A646)),DATE(YEAR('Yearly Journal entry'!A646)+1,MONTH('Yearly Journal entry'!A646),DAY('Yearly Journal entry'!A646))))</f>
        <v>277952</v>
      </c>
      <c r="B647" s="9">
        <f t="shared" si="110"/>
        <v>277952</v>
      </c>
      <c r="C647" s="9">
        <f t="shared" ref="C647:C710" si="112">EOMONTH(A647,0)</f>
        <v>277982</v>
      </c>
      <c r="D647" s="3">
        <f t="shared" ref="D647:D710" si="113">C647-B647+1</f>
        <v>31</v>
      </c>
      <c r="E647" s="4">
        <f>'New Lease Yearly'!K657</f>
        <v>0</v>
      </c>
      <c r="F647" s="3">
        <f t="shared" si="106"/>
        <v>0</v>
      </c>
      <c r="G647" s="11">
        <f t="shared" si="108"/>
        <v>0</v>
      </c>
      <c r="H647" s="11">
        <f t="shared" si="108"/>
        <v>0</v>
      </c>
      <c r="I647" s="11">
        <f t="shared" si="108"/>
        <v>0</v>
      </c>
      <c r="J647" s="11">
        <f t="shared" si="108"/>
        <v>0</v>
      </c>
      <c r="K647" s="11">
        <f t="shared" si="108"/>
        <v>0</v>
      </c>
      <c r="L647" s="11">
        <f t="shared" si="108"/>
        <v>0</v>
      </c>
      <c r="M647" s="11">
        <f t="shared" si="108"/>
        <v>0</v>
      </c>
      <c r="N647" s="11">
        <f t="shared" si="108"/>
        <v>0</v>
      </c>
      <c r="O647" s="11">
        <f t="shared" si="109"/>
        <v>0</v>
      </c>
      <c r="P647" s="11">
        <f t="shared" si="109"/>
        <v>0</v>
      </c>
      <c r="Q647" s="11">
        <f t="shared" si="109"/>
        <v>0</v>
      </c>
      <c r="R647" s="11">
        <f t="shared" si="111"/>
        <v>0</v>
      </c>
    </row>
    <row r="648" spans="1:18" x14ac:dyDescent="0.25">
      <c r="A648" s="9">
        <f>IF('New Lease Yearly'!$H$4="Monthly",DATE(YEAR('Yearly Journal entry'!A647),MONTH('Yearly Journal entry'!A647)+1,DAY('Yearly Journal entry'!A647)),IF('New Lease Yearly'!$H$4="Quarterly",DATE(YEAR('Yearly Journal entry'!A647),MONTH('Yearly Journal entry'!A647)+3,DAY('Yearly Journal entry'!A647)),DATE(YEAR('Yearly Journal entry'!A647)+1,MONTH('Yearly Journal entry'!A647),DAY('Yearly Journal entry'!A647))))</f>
        <v>278317</v>
      </c>
      <c r="B648" s="9">
        <f t="shared" si="110"/>
        <v>278317</v>
      </c>
      <c r="C648" s="9">
        <f t="shared" si="112"/>
        <v>278347</v>
      </c>
      <c r="D648" s="3">
        <f t="shared" si="113"/>
        <v>31</v>
      </c>
      <c r="E648" s="4">
        <f>'New Lease Yearly'!K658</f>
        <v>0</v>
      </c>
      <c r="F648" s="3">
        <f t="shared" ref="F648:F711" si="114">E649/(A649-A648+1)*(EOMONTH(A648,0)-A648+1)+R647</f>
        <v>0</v>
      </c>
      <c r="G648" s="11">
        <f t="shared" si="108"/>
        <v>0</v>
      </c>
      <c r="H648" s="11">
        <f t="shared" si="108"/>
        <v>0</v>
      </c>
      <c r="I648" s="11">
        <f t="shared" si="108"/>
        <v>0</v>
      </c>
      <c r="J648" s="11">
        <f t="shared" si="108"/>
        <v>0</v>
      </c>
      <c r="K648" s="11">
        <f t="shared" si="108"/>
        <v>0</v>
      </c>
      <c r="L648" s="11">
        <f t="shared" si="108"/>
        <v>0</v>
      </c>
      <c r="M648" s="11">
        <f t="shared" si="108"/>
        <v>0</v>
      </c>
      <c r="N648" s="11">
        <f t="shared" si="108"/>
        <v>0</v>
      </c>
      <c r="O648" s="11">
        <f t="shared" si="109"/>
        <v>0</v>
      </c>
      <c r="P648" s="11">
        <f t="shared" si="109"/>
        <v>0</v>
      </c>
      <c r="Q648" s="11">
        <f t="shared" si="109"/>
        <v>0</v>
      </c>
      <c r="R648" s="11">
        <f t="shared" si="111"/>
        <v>0</v>
      </c>
    </row>
    <row r="649" spans="1:18" x14ac:dyDescent="0.25">
      <c r="A649" s="9">
        <f>IF('New Lease Yearly'!$H$4="Monthly",DATE(YEAR('Yearly Journal entry'!A648),MONTH('Yearly Journal entry'!A648)+1,DAY('Yearly Journal entry'!A648)),IF('New Lease Yearly'!$H$4="Quarterly",DATE(YEAR('Yearly Journal entry'!A648),MONTH('Yearly Journal entry'!A648)+3,DAY('Yearly Journal entry'!A648)),DATE(YEAR('Yearly Journal entry'!A648)+1,MONTH('Yearly Journal entry'!A648),DAY('Yearly Journal entry'!A648))))</f>
        <v>278682</v>
      </c>
      <c r="B649" s="9">
        <f t="shared" si="110"/>
        <v>278682</v>
      </c>
      <c r="C649" s="9">
        <f t="shared" si="112"/>
        <v>278712</v>
      </c>
      <c r="D649" s="3">
        <f t="shared" si="113"/>
        <v>31</v>
      </c>
      <c r="E649" s="4">
        <f>'New Lease Yearly'!K659</f>
        <v>0</v>
      </c>
      <c r="F649" s="3">
        <f t="shared" si="114"/>
        <v>0</v>
      </c>
      <c r="G649" s="11">
        <f t="shared" si="108"/>
        <v>0</v>
      </c>
      <c r="H649" s="11">
        <f t="shared" si="108"/>
        <v>0</v>
      </c>
      <c r="I649" s="11">
        <f t="shared" si="108"/>
        <v>0</v>
      </c>
      <c r="J649" s="11">
        <f t="shared" si="108"/>
        <v>0</v>
      </c>
      <c r="K649" s="11">
        <f t="shared" si="108"/>
        <v>0</v>
      </c>
      <c r="L649" s="11">
        <f t="shared" si="108"/>
        <v>0</v>
      </c>
      <c r="M649" s="11">
        <f t="shared" si="108"/>
        <v>0</v>
      </c>
      <c r="N649" s="11">
        <f t="shared" si="108"/>
        <v>0</v>
      </c>
      <c r="O649" s="11">
        <f t="shared" si="109"/>
        <v>0</v>
      </c>
      <c r="P649" s="11">
        <f t="shared" si="109"/>
        <v>0</v>
      </c>
      <c r="Q649" s="11">
        <f t="shared" si="109"/>
        <v>0</v>
      </c>
      <c r="R649" s="11">
        <f t="shared" si="111"/>
        <v>0</v>
      </c>
    </row>
    <row r="650" spans="1:18" x14ac:dyDescent="0.25">
      <c r="A650" s="9">
        <f>IF('New Lease Yearly'!$H$4="Monthly",DATE(YEAR('Yearly Journal entry'!A649),MONTH('Yearly Journal entry'!A649)+1,DAY('Yearly Journal entry'!A649)),IF('New Lease Yearly'!$H$4="Quarterly",DATE(YEAR('Yearly Journal entry'!A649),MONTH('Yearly Journal entry'!A649)+3,DAY('Yearly Journal entry'!A649)),DATE(YEAR('Yearly Journal entry'!A649)+1,MONTH('Yearly Journal entry'!A649),DAY('Yearly Journal entry'!A649))))</f>
        <v>279047</v>
      </c>
      <c r="B650" s="9">
        <f t="shared" si="110"/>
        <v>279047</v>
      </c>
      <c r="C650" s="9">
        <f t="shared" si="112"/>
        <v>279077</v>
      </c>
      <c r="D650" s="3">
        <f t="shared" si="113"/>
        <v>31</v>
      </c>
      <c r="E650" s="4">
        <f>'New Lease Yearly'!K660</f>
        <v>0</v>
      </c>
      <c r="F650" s="3">
        <f t="shared" si="114"/>
        <v>0</v>
      </c>
      <c r="G650" s="11">
        <f t="shared" si="108"/>
        <v>0</v>
      </c>
      <c r="H650" s="11">
        <f t="shared" si="108"/>
        <v>0</v>
      </c>
      <c r="I650" s="11">
        <f t="shared" si="108"/>
        <v>0</v>
      </c>
      <c r="J650" s="11">
        <f t="shared" si="108"/>
        <v>0</v>
      </c>
      <c r="K650" s="11">
        <f t="shared" si="108"/>
        <v>0</v>
      </c>
      <c r="L650" s="11">
        <f t="shared" si="108"/>
        <v>0</v>
      </c>
      <c r="M650" s="11">
        <f t="shared" si="108"/>
        <v>0</v>
      </c>
      <c r="N650" s="11">
        <f t="shared" si="108"/>
        <v>0</v>
      </c>
      <c r="O650" s="11">
        <f t="shared" si="109"/>
        <v>0</v>
      </c>
      <c r="P650" s="11">
        <f t="shared" si="109"/>
        <v>0</v>
      </c>
      <c r="Q650" s="11">
        <f t="shared" si="109"/>
        <v>0</v>
      </c>
      <c r="R650" s="11">
        <f t="shared" si="111"/>
        <v>0</v>
      </c>
    </row>
    <row r="651" spans="1:18" x14ac:dyDescent="0.25">
      <c r="A651" s="9">
        <f>IF('New Lease Yearly'!$H$4="Monthly",DATE(YEAR('Yearly Journal entry'!A650),MONTH('Yearly Journal entry'!A650)+1,DAY('Yearly Journal entry'!A650)),IF('New Lease Yearly'!$H$4="Quarterly",DATE(YEAR('Yearly Journal entry'!A650),MONTH('Yearly Journal entry'!A650)+3,DAY('Yearly Journal entry'!A650)),DATE(YEAR('Yearly Journal entry'!A650)+1,MONTH('Yearly Journal entry'!A650),DAY('Yearly Journal entry'!A650))))</f>
        <v>279413</v>
      </c>
      <c r="B651" s="9">
        <f t="shared" si="110"/>
        <v>279413</v>
      </c>
      <c r="C651" s="9">
        <f t="shared" si="112"/>
        <v>279443</v>
      </c>
      <c r="D651" s="3">
        <f t="shared" si="113"/>
        <v>31</v>
      </c>
      <c r="E651" s="4">
        <f>'New Lease Yearly'!K661</f>
        <v>0</v>
      </c>
      <c r="F651" s="3">
        <f t="shared" si="114"/>
        <v>0</v>
      </c>
      <c r="G651" s="11">
        <f t="shared" si="108"/>
        <v>0</v>
      </c>
      <c r="H651" s="11">
        <f t="shared" si="108"/>
        <v>0</v>
      </c>
      <c r="I651" s="11">
        <f t="shared" si="108"/>
        <v>0</v>
      </c>
      <c r="J651" s="11">
        <f t="shared" si="108"/>
        <v>0</v>
      </c>
      <c r="K651" s="11">
        <f t="shared" si="108"/>
        <v>0</v>
      </c>
      <c r="L651" s="11">
        <f t="shared" si="108"/>
        <v>0</v>
      </c>
      <c r="M651" s="11">
        <f t="shared" si="108"/>
        <v>0</v>
      </c>
      <c r="N651" s="11">
        <f t="shared" si="108"/>
        <v>0</v>
      </c>
      <c r="O651" s="11">
        <f t="shared" si="109"/>
        <v>0</v>
      </c>
      <c r="P651" s="11">
        <f t="shared" si="109"/>
        <v>0</v>
      </c>
      <c r="Q651" s="11">
        <f t="shared" si="109"/>
        <v>0</v>
      </c>
      <c r="R651" s="11">
        <f t="shared" si="111"/>
        <v>0</v>
      </c>
    </row>
    <row r="652" spans="1:18" x14ac:dyDescent="0.25">
      <c r="A652" s="9">
        <f>IF('New Lease Yearly'!$H$4="Monthly",DATE(YEAR('Yearly Journal entry'!A651),MONTH('Yearly Journal entry'!A651)+1,DAY('Yearly Journal entry'!A651)),IF('New Lease Yearly'!$H$4="Quarterly",DATE(YEAR('Yearly Journal entry'!A651),MONTH('Yearly Journal entry'!A651)+3,DAY('Yearly Journal entry'!A651)),DATE(YEAR('Yearly Journal entry'!A651)+1,MONTH('Yearly Journal entry'!A651),DAY('Yearly Journal entry'!A651))))</f>
        <v>279778</v>
      </c>
      <c r="B652" s="9">
        <f t="shared" si="110"/>
        <v>279778</v>
      </c>
      <c r="C652" s="9">
        <f t="shared" si="112"/>
        <v>279808</v>
      </c>
      <c r="D652" s="3">
        <f t="shared" si="113"/>
        <v>31</v>
      </c>
      <c r="E652" s="4">
        <f>'New Lease Yearly'!K662</f>
        <v>0</v>
      </c>
      <c r="F652" s="3">
        <f t="shared" si="114"/>
        <v>0</v>
      </c>
      <c r="G652" s="11">
        <f t="shared" si="108"/>
        <v>0</v>
      </c>
      <c r="H652" s="11">
        <f t="shared" si="108"/>
        <v>0</v>
      </c>
      <c r="I652" s="11">
        <f t="shared" si="108"/>
        <v>0</v>
      </c>
      <c r="J652" s="11">
        <f t="shared" si="108"/>
        <v>0</v>
      </c>
      <c r="K652" s="11">
        <f t="shared" si="108"/>
        <v>0</v>
      </c>
      <c r="L652" s="11">
        <f t="shared" si="108"/>
        <v>0</v>
      </c>
      <c r="M652" s="11">
        <f t="shared" si="108"/>
        <v>0</v>
      </c>
      <c r="N652" s="11">
        <f t="shared" si="108"/>
        <v>0</v>
      </c>
      <c r="O652" s="11">
        <f t="shared" si="109"/>
        <v>0</v>
      </c>
      <c r="P652" s="11">
        <f t="shared" si="109"/>
        <v>0</v>
      </c>
      <c r="Q652" s="11">
        <f t="shared" si="109"/>
        <v>0</v>
      </c>
      <c r="R652" s="11">
        <f t="shared" si="111"/>
        <v>0</v>
      </c>
    </row>
    <row r="653" spans="1:18" x14ac:dyDescent="0.25">
      <c r="A653" s="9">
        <f>IF('New Lease Yearly'!$H$4="Monthly",DATE(YEAR('Yearly Journal entry'!A652),MONTH('Yearly Journal entry'!A652)+1,DAY('Yearly Journal entry'!A652)),IF('New Lease Yearly'!$H$4="Quarterly",DATE(YEAR('Yearly Journal entry'!A652),MONTH('Yearly Journal entry'!A652)+3,DAY('Yearly Journal entry'!A652)),DATE(YEAR('Yearly Journal entry'!A652)+1,MONTH('Yearly Journal entry'!A652),DAY('Yearly Journal entry'!A652))))</f>
        <v>280143</v>
      </c>
      <c r="B653" s="9">
        <f t="shared" si="110"/>
        <v>280143</v>
      </c>
      <c r="C653" s="9">
        <f t="shared" si="112"/>
        <v>280173</v>
      </c>
      <c r="D653" s="3">
        <f t="shared" si="113"/>
        <v>31</v>
      </c>
      <c r="E653" s="4">
        <f>'New Lease Yearly'!K663</f>
        <v>0</v>
      </c>
      <c r="F653" s="3">
        <f t="shared" si="114"/>
        <v>0</v>
      </c>
      <c r="G653" s="11">
        <f t="shared" si="108"/>
        <v>0</v>
      </c>
      <c r="H653" s="11">
        <f t="shared" si="108"/>
        <v>0</v>
      </c>
      <c r="I653" s="11">
        <f t="shared" si="108"/>
        <v>0</v>
      </c>
      <c r="J653" s="11">
        <f t="shared" si="108"/>
        <v>0</v>
      </c>
      <c r="K653" s="11">
        <f t="shared" si="108"/>
        <v>0</v>
      </c>
      <c r="L653" s="11">
        <f t="shared" si="108"/>
        <v>0</v>
      </c>
      <c r="M653" s="11">
        <f t="shared" si="108"/>
        <v>0</v>
      </c>
      <c r="N653" s="11">
        <f t="shared" si="108"/>
        <v>0</v>
      </c>
      <c r="O653" s="11">
        <f t="shared" si="109"/>
        <v>0</v>
      </c>
      <c r="P653" s="11">
        <f t="shared" si="109"/>
        <v>0</v>
      </c>
      <c r="Q653" s="11">
        <f t="shared" si="109"/>
        <v>0</v>
      </c>
      <c r="R653" s="11">
        <f t="shared" si="111"/>
        <v>0</v>
      </c>
    </row>
    <row r="654" spans="1:18" x14ac:dyDescent="0.25">
      <c r="A654" s="9">
        <f>IF('New Lease Yearly'!$H$4="Monthly",DATE(YEAR('Yearly Journal entry'!A653),MONTH('Yearly Journal entry'!A653)+1,DAY('Yearly Journal entry'!A653)),IF('New Lease Yearly'!$H$4="Quarterly",DATE(YEAR('Yearly Journal entry'!A653),MONTH('Yearly Journal entry'!A653)+3,DAY('Yearly Journal entry'!A653)),DATE(YEAR('Yearly Journal entry'!A653)+1,MONTH('Yearly Journal entry'!A653),DAY('Yearly Journal entry'!A653))))</f>
        <v>280508</v>
      </c>
      <c r="B654" s="9">
        <f t="shared" si="110"/>
        <v>280508</v>
      </c>
      <c r="C654" s="9">
        <f t="shared" si="112"/>
        <v>280538</v>
      </c>
      <c r="D654" s="3">
        <f t="shared" si="113"/>
        <v>31</v>
      </c>
      <c r="E654" s="4">
        <f>'New Lease Yearly'!K664</f>
        <v>0</v>
      </c>
      <c r="F654" s="3">
        <f t="shared" si="114"/>
        <v>0</v>
      </c>
      <c r="G654" s="11">
        <f t="shared" si="108"/>
        <v>0</v>
      </c>
      <c r="H654" s="11">
        <f t="shared" si="108"/>
        <v>0</v>
      </c>
      <c r="I654" s="11">
        <f t="shared" si="108"/>
        <v>0</v>
      </c>
      <c r="J654" s="11">
        <f t="shared" si="108"/>
        <v>0</v>
      </c>
      <c r="K654" s="11">
        <f t="shared" si="108"/>
        <v>0</v>
      </c>
      <c r="L654" s="11">
        <f t="shared" si="108"/>
        <v>0</v>
      </c>
      <c r="M654" s="11">
        <f t="shared" si="108"/>
        <v>0</v>
      </c>
      <c r="N654" s="11">
        <f t="shared" si="108"/>
        <v>0</v>
      </c>
      <c r="O654" s="11">
        <f t="shared" si="109"/>
        <v>0</v>
      </c>
      <c r="P654" s="11">
        <f t="shared" si="109"/>
        <v>0</v>
      </c>
      <c r="Q654" s="11">
        <f t="shared" si="109"/>
        <v>0</v>
      </c>
      <c r="R654" s="11">
        <f t="shared" si="111"/>
        <v>0</v>
      </c>
    </row>
    <row r="655" spans="1:18" x14ac:dyDescent="0.25">
      <c r="A655" s="9">
        <f>IF('New Lease Yearly'!$H$4="Monthly",DATE(YEAR('Yearly Journal entry'!A654),MONTH('Yearly Journal entry'!A654)+1,DAY('Yearly Journal entry'!A654)),IF('New Lease Yearly'!$H$4="Quarterly",DATE(YEAR('Yearly Journal entry'!A654),MONTH('Yearly Journal entry'!A654)+3,DAY('Yearly Journal entry'!A654)),DATE(YEAR('Yearly Journal entry'!A654)+1,MONTH('Yearly Journal entry'!A654),DAY('Yearly Journal entry'!A654))))</f>
        <v>280874</v>
      </c>
      <c r="B655" s="9">
        <f t="shared" si="110"/>
        <v>280874</v>
      </c>
      <c r="C655" s="9">
        <f t="shared" si="112"/>
        <v>280904</v>
      </c>
      <c r="D655" s="3">
        <f t="shared" si="113"/>
        <v>31</v>
      </c>
      <c r="E655" s="4">
        <f>'New Lease Yearly'!K665</f>
        <v>0</v>
      </c>
      <c r="F655" s="3">
        <f t="shared" si="114"/>
        <v>0</v>
      </c>
      <c r="G655" s="11">
        <f t="shared" si="108"/>
        <v>0</v>
      </c>
      <c r="H655" s="11">
        <f t="shared" si="108"/>
        <v>0</v>
      </c>
      <c r="I655" s="11">
        <f t="shared" si="108"/>
        <v>0</v>
      </c>
      <c r="J655" s="11">
        <f t="shared" si="108"/>
        <v>0</v>
      </c>
      <c r="K655" s="11">
        <f t="shared" si="108"/>
        <v>0</v>
      </c>
      <c r="L655" s="11">
        <f t="shared" si="108"/>
        <v>0</v>
      </c>
      <c r="M655" s="11">
        <f t="shared" si="108"/>
        <v>0</v>
      </c>
      <c r="N655" s="11">
        <f t="shared" si="108"/>
        <v>0</v>
      </c>
      <c r="O655" s="11">
        <f t="shared" si="109"/>
        <v>0</v>
      </c>
      <c r="P655" s="11">
        <f t="shared" si="109"/>
        <v>0</v>
      </c>
      <c r="Q655" s="11">
        <f t="shared" si="109"/>
        <v>0</v>
      </c>
      <c r="R655" s="11">
        <f t="shared" si="111"/>
        <v>0</v>
      </c>
    </row>
    <row r="656" spans="1:18" x14ac:dyDescent="0.25">
      <c r="A656" s="9">
        <f>IF('New Lease Yearly'!$H$4="Monthly",DATE(YEAR('Yearly Journal entry'!A655),MONTH('Yearly Journal entry'!A655)+1,DAY('Yearly Journal entry'!A655)),IF('New Lease Yearly'!$H$4="Quarterly",DATE(YEAR('Yearly Journal entry'!A655),MONTH('Yearly Journal entry'!A655)+3,DAY('Yearly Journal entry'!A655)),DATE(YEAR('Yearly Journal entry'!A655)+1,MONTH('Yearly Journal entry'!A655),DAY('Yearly Journal entry'!A655))))</f>
        <v>281239</v>
      </c>
      <c r="B656" s="9">
        <f t="shared" si="110"/>
        <v>281239</v>
      </c>
      <c r="C656" s="9">
        <f t="shared" si="112"/>
        <v>281269</v>
      </c>
      <c r="D656" s="3">
        <f t="shared" si="113"/>
        <v>31</v>
      </c>
      <c r="E656" s="4">
        <f>'New Lease Yearly'!K666</f>
        <v>0</v>
      </c>
      <c r="F656" s="3">
        <f t="shared" si="114"/>
        <v>0</v>
      </c>
      <c r="G656" s="11">
        <f t="shared" si="108"/>
        <v>0</v>
      </c>
      <c r="H656" s="11">
        <f t="shared" si="108"/>
        <v>0</v>
      </c>
      <c r="I656" s="11">
        <f t="shared" si="108"/>
        <v>0</v>
      </c>
      <c r="J656" s="11">
        <f t="shared" si="108"/>
        <v>0</v>
      </c>
      <c r="K656" s="11">
        <f t="shared" si="108"/>
        <v>0</v>
      </c>
      <c r="L656" s="11">
        <f t="shared" si="108"/>
        <v>0</v>
      </c>
      <c r="M656" s="11">
        <f t="shared" si="108"/>
        <v>0</v>
      </c>
      <c r="N656" s="11">
        <f t="shared" si="108"/>
        <v>0</v>
      </c>
      <c r="O656" s="11">
        <f t="shared" si="109"/>
        <v>0</v>
      </c>
      <c r="P656" s="11">
        <f t="shared" si="109"/>
        <v>0</v>
      </c>
      <c r="Q656" s="11">
        <f t="shared" si="109"/>
        <v>0</v>
      </c>
      <c r="R656" s="11">
        <f t="shared" si="111"/>
        <v>0</v>
      </c>
    </row>
    <row r="657" spans="1:18" x14ac:dyDescent="0.25">
      <c r="A657" s="9">
        <f>IF('New Lease Yearly'!$H$4="Monthly",DATE(YEAR('Yearly Journal entry'!A656),MONTH('Yearly Journal entry'!A656)+1,DAY('Yearly Journal entry'!A656)),IF('New Lease Yearly'!$H$4="Quarterly",DATE(YEAR('Yearly Journal entry'!A656),MONTH('Yearly Journal entry'!A656)+3,DAY('Yearly Journal entry'!A656)),DATE(YEAR('Yearly Journal entry'!A656)+1,MONTH('Yearly Journal entry'!A656),DAY('Yearly Journal entry'!A656))))</f>
        <v>281604</v>
      </c>
      <c r="B657" s="9">
        <f t="shared" si="110"/>
        <v>281604</v>
      </c>
      <c r="C657" s="9">
        <f t="shared" si="112"/>
        <v>281634</v>
      </c>
      <c r="D657" s="3">
        <f t="shared" si="113"/>
        <v>31</v>
      </c>
      <c r="E657" s="4">
        <f>'New Lease Yearly'!K667</f>
        <v>0</v>
      </c>
      <c r="F657" s="3">
        <f t="shared" si="114"/>
        <v>0</v>
      </c>
      <c r="G657" s="11">
        <f t="shared" si="108"/>
        <v>0</v>
      </c>
      <c r="H657" s="11">
        <f t="shared" si="108"/>
        <v>0</v>
      </c>
      <c r="I657" s="11">
        <f t="shared" si="108"/>
        <v>0</v>
      </c>
      <c r="J657" s="11">
        <f t="shared" si="108"/>
        <v>0</v>
      </c>
      <c r="K657" s="11">
        <f t="shared" si="108"/>
        <v>0</v>
      </c>
      <c r="L657" s="11">
        <f t="shared" si="108"/>
        <v>0</v>
      </c>
      <c r="M657" s="11">
        <f t="shared" si="108"/>
        <v>0</v>
      </c>
      <c r="N657" s="11">
        <f t="shared" si="108"/>
        <v>0</v>
      </c>
      <c r="O657" s="11">
        <f t="shared" si="109"/>
        <v>0</v>
      </c>
      <c r="P657" s="11">
        <f t="shared" si="109"/>
        <v>0</v>
      </c>
      <c r="Q657" s="11">
        <f t="shared" si="109"/>
        <v>0</v>
      </c>
      <c r="R657" s="11">
        <f t="shared" si="111"/>
        <v>0</v>
      </c>
    </row>
    <row r="658" spans="1:18" x14ac:dyDescent="0.25">
      <c r="A658" s="9">
        <f>IF('New Lease Yearly'!$H$4="Monthly",DATE(YEAR('Yearly Journal entry'!A657),MONTH('Yearly Journal entry'!A657)+1,DAY('Yearly Journal entry'!A657)),IF('New Lease Yearly'!$H$4="Quarterly",DATE(YEAR('Yearly Journal entry'!A657),MONTH('Yearly Journal entry'!A657)+3,DAY('Yearly Journal entry'!A657)),DATE(YEAR('Yearly Journal entry'!A657)+1,MONTH('Yearly Journal entry'!A657),DAY('Yearly Journal entry'!A657))))</f>
        <v>281969</v>
      </c>
      <c r="B658" s="9">
        <f t="shared" si="110"/>
        <v>281969</v>
      </c>
      <c r="C658" s="9">
        <f t="shared" si="112"/>
        <v>281999</v>
      </c>
      <c r="D658" s="3">
        <f t="shared" si="113"/>
        <v>31</v>
      </c>
      <c r="E658" s="4">
        <f>'New Lease Yearly'!K668</f>
        <v>0</v>
      </c>
      <c r="F658" s="3">
        <f t="shared" si="114"/>
        <v>0</v>
      </c>
      <c r="G658" s="11">
        <f t="shared" si="108"/>
        <v>0</v>
      </c>
      <c r="H658" s="11">
        <f t="shared" si="108"/>
        <v>0</v>
      </c>
      <c r="I658" s="11">
        <f t="shared" si="108"/>
        <v>0</v>
      </c>
      <c r="J658" s="11">
        <f t="shared" si="108"/>
        <v>0</v>
      </c>
      <c r="K658" s="11">
        <f t="shared" si="108"/>
        <v>0</v>
      </c>
      <c r="L658" s="11">
        <f t="shared" si="108"/>
        <v>0</v>
      </c>
      <c r="M658" s="11">
        <f t="shared" si="108"/>
        <v>0</v>
      </c>
      <c r="N658" s="11">
        <f t="shared" si="108"/>
        <v>0</v>
      </c>
      <c r="O658" s="11">
        <f t="shared" si="109"/>
        <v>0</v>
      </c>
      <c r="P658" s="11">
        <f t="shared" si="109"/>
        <v>0</v>
      </c>
      <c r="Q658" s="11">
        <f t="shared" si="109"/>
        <v>0</v>
      </c>
      <c r="R658" s="11">
        <f t="shared" si="111"/>
        <v>0</v>
      </c>
    </row>
    <row r="659" spans="1:18" x14ac:dyDescent="0.25">
      <c r="A659" s="9">
        <f>IF('New Lease Yearly'!$H$4="Monthly",DATE(YEAR('Yearly Journal entry'!A658),MONTH('Yearly Journal entry'!A658)+1,DAY('Yearly Journal entry'!A658)),IF('New Lease Yearly'!$H$4="Quarterly",DATE(YEAR('Yearly Journal entry'!A658),MONTH('Yearly Journal entry'!A658)+3,DAY('Yearly Journal entry'!A658)),DATE(YEAR('Yearly Journal entry'!A658)+1,MONTH('Yearly Journal entry'!A658),DAY('Yearly Journal entry'!A658))))</f>
        <v>282335</v>
      </c>
      <c r="B659" s="9">
        <f t="shared" si="110"/>
        <v>282335</v>
      </c>
      <c r="C659" s="9">
        <f t="shared" si="112"/>
        <v>282365</v>
      </c>
      <c r="D659" s="3">
        <f t="shared" si="113"/>
        <v>31</v>
      </c>
      <c r="E659" s="4">
        <f>'New Lease Yearly'!K669</f>
        <v>0</v>
      </c>
      <c r="F659" s="3">
        <f t="shared" si="114"/>
        <v>0</v>
      </c>
      <c r="G659" s="11">
        <f t="shared" si="108"/>
        <v>0</v>
      </c>
      <c r="H659" s="11">
        <f t="shared" si="108"/>
        <v>0</v>
      </c>
      <c r="I659" s="11">
        <f t="shared" si="108"/>
        <v>0</v>
      </c>
      <c r="J659" s="11">
        <f t="shared" si="108"/>
        <v>0</v>
      </c>
      <c r="K659" s="11">
        <f t="shared" si="108"/>
        <v>0</v>
      </c>
      <c r="L659" s="11">
        <f t="shared" si="108"/>
        <v>0</v>
      </c>
      <c r="M659" s="11">
        <f t="shared" si="108"/>
        <v>0</v>
      </c>
      <c r="N659" s="11">
        <f t="shared" si="108"/>
        <v>0</v>
      </c>
      <c r="O659" s="11">
        <f t="shared" si="109"/>
        <v>0</v>
      </c>
      <c r="P659" s="11">
        <f t="shared" si="109"/>
        <v>0</v>
      </c>
      <c r="Q659" s="11">
        <f t="shared" si="109"/>
        <v>0</v>
      </c>
      <c r="R659" s="11">
        <f t="shared" si="111"/>
        <v>0</v>
      </c>
    </row>
    <row r="660" spans="1:18" x14ac:dyDescent="0.25">
      <c r="A660" s="9">
        <f>IF('New Lease Yearly'!$H$4="Monthly",DATE(YEAR('Yearly Journal entry'!A659),MONTH('Yearly Journal entry'!A659)+1,DAY('Yearly Journal entry'!A659)),IF('New Lease Yearly'!$H$4="Quarterly",DATE(YEAR('Yearly Journal entry'!A659),MONTH('Yearly Journal entry'!A659)+3,DAY('Yearly Journal entry'!A659)),DATE(YEAR('Yearly Journal entry'!A659)+1,MONTH('Yearly Journal entry'!A659),DAY('Yearly Journal entry'!A659))))</f>
        <v>282700</v>
      </c>
      <c r="B660" s="9">
        <f t="shared" si="110"/>
        <v>282700</v>
      </c>
      <c r="C660" s="9">
        <f t="shared" si="112"/>
        <v>282730</v>
      </c>
      <c r="D660" s="3">
        <f t="shared" si="113"/>
        <v>31</v>
      </c>
      <c r="E660" s="4">
        <f>'New Lease Yearly'!K670</f>
        <v>0</v>
      </c>
      <c r="F660" s="3">
        <f t="shared" si="114"/>
        <v>0</v>
      </c>
      <c r="G660" s="11">
        <f t="shared" si="108"/>
        <v>0</v>
      </c>
      <c r="H660" s="11">
        <f t="shared" si="108"/>
        <v>0</v>
      </c>
      <c r="I660" s="11">
        <f t="shared" si="108"/>
        <v>0</v>
      </c>
      <c r="J660" s="11">
        <f t="shared" si="108"/>
        <v>0</v>
      </c>
      <c r="K660" s="11">
        <f t="shared" si="108"/>
        <v>0</v>
      </c>
      <c r="L660" s="11">
        <f t="shared" si="108"/>
        <v>0</v>
      </c>
      <c r="M660" s="11">
        <f t="shared" si="108"/>
        <v>0</v>
      </c>
      <c r="N660" s="11">
        <f t="shared" si="108"/>
        <v>0</v>
      </c>
      <c r="O660" s="11">
        <f t="shared" si="109"/>
        <v>0</v>
      </c>
      <c r="P660" s="11">
        <f t="shared" si="109"/>
        <v>0</v>
      </c>
      <c r="Q660" s="11">
        <f t="shared" si="109"/>
        <v>0</v>
      </c>
      <c r="R660" s="11">
        <f t="shared" si="111"/>
        <v>0</v>
      </c>
    </row>
    <row r="661" spans="1:18" x14ac:dyDescent="0.25">
      <c r="A661" s="9">
        <f>IF('New Lease Yearly'!$H$4="Monthly",DATE(YEAR('Yearly Journal entry'!A660),MONTH('Yearly Journal entry'!A660)+1,DAY('Yearly Journal entry'!A660)),IF('New Lease Yearly'!$H$4="Quarterly",DATE(YEAR('Yearly Journal entry'!A660),MONTH('Yearly Journal entry'!A660)+3,DAY('Yearly Journal entry'!A660)),DATE(YEAR('Yearly Journal entry'!A660)+1,MONTH('Yearly Journal entry'!A660),DAY('Yearly Journal entry'!A660))))</f>
        <v>283065</v>
      </c>
      <c r="B661" s="9">
        <f t="shared" si="110"/>
        <v>283065</v>
      </c>
      <c r="C661" s="9">
        <f t="shared" si="112"/>
        <v>283095</v>
      </c>
      <c r="D661" s="3">
        <f t="shared" si="113"/>
        <v>31</v>
      </c>
      <c r="E661" s="4">
        <f>'New Lease Yearly'!K671</f>
        <v>0</v>
      </c>
      <c r="F661" s="3">
        <f t="shared" si="114"/>
        <v>0</v>
      </c>
      <c r="G661" s="11">
        <f t="shared" si="108"/>
        <v>0</v>
      </c>
      <c r="H661" s="11">
        <f t="shared" si="108"/>
        <v>0</v>
      </c>
      <c r="I661" s="11">
        <f t="shared" si="108"/>
        <v>0</v>
      </c>
      <c r="J661" s="11">
        <f t="shared" si="108"/>
        <v>0</v>
      </c>
      <c r="K661" s="11">
        <f t="shared" si="108"/>
        <v>0</v>
      </c>
      <c r="L661" s="11">
        <f t="shared" si="108"/>
        <v>0</v>
      </c>
      <c r="M661" s="11">
        <f t="shared" si="108"/>
        <v>0</v>
      </c>
      <c r="N661" s="11">
        <f t="shared" si="108"/>
        <v>0</v>
      </c>
      <c r="O661" s="11">
        <f t="shared" si="109"/>
        <v>0</v>
      </c>
      <c r="P661" s="11">
        <f t="shared" si="109"/>
        <v>0</v>
      </c>
      <c r="Q661" s="11">
        <f t="shared" si="109"/>
        <v>0</v>
      </c>
      <c r="R661" s="11">
        <f t="shared" si="111"/>
        <v>0</v>
      </c>
    </row>
    <row r="662" spans="1:18" x14ac:dyDescent="0.25">
      <c r="A662" s="9">
        <f>IF('New Lease Yearly'!$H$4="Monthly",DATE(YEAR('Yearly Journal entry'!A661),MONTH('Yearly Journal entry'!A661)+1,DAY('Yearly Journal entry'!A661)),IF('New Lease Yearly'!$H$4="Quarterly",DATE(YEAR('Yearly Journal entry'!A661),MONTH('Yearly Journal entry'!A661)+3,DAY('Yearly Journal entry'!A661)),DATE(YEAR('Yearly Journal entry'!A661)+1,MONTH('Yearly Journal entry'!A661),DAY('Yearly Journal entry'!A661))))</f>
        <v>283430</v>
      </c>
      <c r="B662" s="9">
        <f t="shared" si="110"/>
        <v>283430</v>
      </c>
      <c r="C662" s="9">
        <f t="shared" si="112"/>
        <v>283460</v>
      </c>
      <c r="D662" s="3">
        <f t="shared" si="113"/>
        <v>31</v>
      </c>
      <c r="E662" s="4">
        <f>'New Lease Yearly'!K672</f>
        <v>0</v>
      </c>
      <c r="F662" s="3">
        <f t="shared" si="114"/>
        <v>0</v>
      </c>
      <c r="G662" s="11">
        <f t="shared" si="108"/>
        <v>0</v>
      </c>
      <c r="H662" s="11">
        <f t="shared" ref="H662:Q697" si="115">$E663/($A663-$A662+1)*((((EOMONTH(DATE(YEAR($A662),MONTH($A662)+H$4,DAY($A662)),0)))-DATE(YEAR($A662),MONTH(EOMONTH($A662,-1)+H$4)+H$4,1))+1)</f>
        <v>0</v>
      </c>
      <c r="I662" s="11">
        <f t="shared" si="115"/>
        <v>0</v>
      </c>
      <c r="J662" s="11">
        <f t="shared" si="115"/>
        <v>0</v>
      </c>
      <c r="K662" s="11">
        <f t="shared" si="115"/>
        <v>0</v>
      </c>
      <c r="L662" s="11">
        <f t="shared" si="115"/>
        <v>0</v>
      </c>
      <c r="M662" s="11">
        <f t="shared" si="115"/>
        <v>0</v>
      </c>
      <c r="N662" s="11">
        <f t="shared" si="115"/>
        <v>0</v>
      </c>
      <c r="O662" s="11">
        <f t="shared" si="109"/>
        <v>0</v>
      </c>
      <c r="P662" s="11">
        <f t="shared" si="109"/>
        <v>0</v>
      </c>
      <c r="Q662" s="11">
        <f t="shared" si="109"/>
        <v>0</v>
      </c>
      <c r="R662" s="11">
        <f t="shared" si="111"/>
        <v>0</v>
      </c>
    </row>
    <row r="663" spans="1:18" x14ac:dyDescent="0.25">
      <c r="A663" s="9">
        <f>IF('New Lease Yearly'!$H$4="Monthly",DATE(YEAR('Yearly Journal entry'!A662),MONTH('Yearly Journal entry'!A662)+1,DAY('Yearly Journal entry'!A662)),IF('New Lease Yearly'!$H$4="Quarterly",DATE(YEAR('Yearly Journal entry'!A662),MONTH('Yearly Journal entry'!A662)+3,DAY('Yearly Journal entry'!A662)),DATE(YEAR('Yearly Journal entry'!A662)+1,MONTH('Yearly Journal entry'!A662),DAY('Yearly Journal entry'!A662))))</f>
        <v>283796</v>
      </c>
      <c r="B663" s="9">
        <f t="shared" si="110"/>
        <v>283796</v>
      </c>
      <c r="C663" s="9">
        <f t="shared" si="112"/>
        <v>283826</v>
      </c>
      <c r="D663" s="3">
        <f t="shared" si="113"/>
        <v>31</v>
      </c>
      <c r="E663" s="4">
        <f>'New Lease Yearly'!K673</f>
        <v>0</v>
      </c>
      <c r="F663" s="3">
        <f t="shared" si="114"/>
        <v>0</v>
      </c>
      <c r="G663" s="11">
        <f t="shared" ref="G663:Q717" si="116">$E664/($A664-$A663+1)*((((EOMONTH(DATE(YEAR($A663),MONTH($A663)+G$4,DAY($A663)),0)))-DATE(YEAR($A663),MONTH(EOMONTH($A663,-1)+G$4)+G$4,1))+1)</f>
        <v>0</v>
      </c>
      <c r="H663" s="11">
        <f t="shared" si="115"/>
        <v>0</v>
      </c>
      <c r="I663" s="11">
        <f t="shared" si="115"/>
        <v>0</v>
      </c>
      <c r="J663" s="11">
        <f t="shared" si="115"/>
        <v>0</v>
      </c>
      <c r="K663" s="11">
        <f t="shared" si="115"/>
        <v>0</v>
      </c>
      <c r="L663" s="11">
        <f t="shared" si="115"/>
        <v>0</v>
      </c>
      <c r="M663" s="11">
        <f t="shared" si="115"/>
        <v>0</v>
      </c>
      <c r="N663" s="11">
        <f t="shared" si="115"/>
        <v>0</v>
      </c>
      <c r="O663" s="11">
        <f t="shared" si="109"/>
        <v>0</v>
      </c>
      <c r="P663" s="11">
        <f t="shared" si="109"/>
        <v>0</v>
      </c>
      <c r="Q663" s="11">
        <f t="shared" si="109"/>
        <v>0</v>
      </c>
      <c r="R663" s="11">
        <f t="shared" si="111"/>
        <v>0</v>
      </c>
    </row>
    <row r="664" spans="1:18" x14ac:dyDescent="0.25">
      <c r="A664" s="9">
        <f>IF('New Lease Yearly'!$H$4="Monthly",DATE(YEAR('Yearly Journal entry'!A663),MONTH('Yearly Journal entry'!A663)+1,DAY('Yearly Journal entry'!A663)),IF('New Lease Yearly'!$H$4="Quarterly",DATE(YEAR('Yearly Journal entry'!A663),MONTH('Yearly Journal entry'!A663)+3,DAY('Yearly Journal entry'!A663)),DATE(YEAR('Yearly Journal entry'!A663)+1,MONTH('Yearly Journal entry'!A663),DAY('Yearly Journal entry'!A663))))</f>
        <v>284161</v>
      </c>
      <c r="B664" s="9">
        <f t="shared" si="110"/>
        <v>284161</v>
      </c>
      <c r="C664" s="9">
        <f t="shared" si="112"/>
        <v>284191</v>
      </c>
      <c r="D664" s="3">
        <f t="shared" si="113"/>
        <v>31</v>
      </c>
      <c r="E664" s="4">
        <f>'New Lease Yearly'!K674</f>
        <v>0</v>
      </c>
      <c r="F664" s="3">
        <f t="shared" si="114"/>
        <v>0</v>
      </c>
      <c r="G664" s="11">
        <f t="shared" si="116"/>
        <v>0</v>
      </c>
      <c r="H664" s="11">
        <f t="shared" si="115"/>
        <v>0</v>
      </c>
      <c r="I664" s="11">
        <f t="shared" si="115"/>
        <v>0</v>
      </c>
      <c r="J664" s="11">
        <f t="shared" si="115"/>
        <v>0</v>
      </c>
      <c r="K664" s="11">
        <f t="shared" si="115"/>
        <v>0</v>
      </c>
      <c r="L664" s="11">
        <f t="shared" si="115"/>
        <v>0</v>
      </c>
      <c r="M664" s="11">
        <f t="shared" si="115"/>
        <v>0</v>
      </c>
      <c r="N664" s="11">
        <f t="shared" si="115"/>
        <v>0</v>
      </c>
      <c r="O664" s="11">
        <f t="shared" si="109"/>
        <v>0</v>
      </c>
      <c r="P664" s="11">
        <f t="shared" si="109"/>
        <v>0</v>
      </c>
      <c r="Q664" s="11">
        <f t="shared" si="109"/>
        <v>0</v>
      </c>
      <c r="R664" s="11">
        <f t="shared" si="111"/>
        <v>0</v>
      </c>
    </row>
    <row r="665" spans="1:18" x14ac:dyDescent="0.25">
      <c r="A665" s="9">
        <f>IF('New Lease Yearly'!$H$4="Monthly",DATE(YEAR('Yearly Journal entry'!A664),MONTH('Yearly Journal entry'!A664)+1,DAY('Yearly Journal entry'!A664)),IF('New Lease Yearly'!$H$4="Quarterly",DATE(YEAR('Yearly Journal entry'!A664),MONTH('Yearly Journal entry'!A664)+3,DAY('Yearly Journal entry'!A664)),DATE(YEAR('Yearly Journal entry'!A664)+1,MONTH('Yearly Journal entry'!A664),DAY('Yearly Journal entry'!A664))))</f>
        <v>284526</v>
      </c>
      <c r="B665" s="9">
        <f t="shared" si="110"/>
        <v>284526</v>
      </c>
      <c r="C665" s="9">
        <f t="shared" si="112"/>
        <v>284556</v>
      </c>
      <c r="D665" s="3">
        <f t="shared" si="113"/>
        <v>31</v>
      </c>
      <c r="E665" s="4">
        <f>'New Lease Yearly'!K675</f>
        <v>0</v>
      </c>
      <c r="F665" s="3">
        <f t="shared" si="114"/>
        <v>0</v>
      </c>
      <c r="G665" s="11">
        <f t="shared" si="116"/>
        <v>0</v>
      </c>
      <c r="H665" s="11">
        <f t="shared" si="115"/>
        <v>0</v>
      </c>
      <c r="I665" s="11">
        <f t="shared" si="115"/>
        <v>0</v>
      </c>
      <c r="J665" s="11">
        <f t="shared" si="115"/>
        <v>0</v>
      </c>
      <c r="K665" s="11">
        <f t="shared" si="115"/>
        <v>0</v>
      </c>
      <c r="L665" s="11">
        <f t="shared" si="115"/>
        <v>0</v>
      </c>
      <c r="M665" s="11">
        <f t="shared" si="115"/>
        <v>0</v>
      </c>
      <c r="N665" s="11">
        <f t="shared" si="115"/>
        <v>0</v>
      </c>
      <c r="O665" s="11">
        <f t="shared" si="109"/>
        <v>0</v>
      </c>
      <c r="P665" s="11">
        <f t="shared" si="109"/>
        <v>0</v>
      </c>
      <c r="Q665" s="11">
        <f t="shared" si="109"/>
        <v>0</v>
      </c>
      <c r="R665" s="11">
        <f t="shared" si="111"/>
        <v>0</v>
      </c>
    </row>
    <row r="666" spans="1:18" x14ac:dyDescent="0.25">
      <c r="A666" s="9">
        <f>IF('New Lease Yearly'!$H$4="Monthly",DATE(YEAR('Yearly Journal entry'!A665),MONTH('Yearly Journal entry'!A665)+1,DAY('Yearly Journal entry'!A665)),IF('New Lease Yearly'!$H$4="Quarterly",DATE(YEAR('Yearly Journal entry'!A665),MONTH('Yearly Journal entry'!A665)+3,DAY('Yearly Journal entry'!A665)),DATE(YEAR('Yearly Journal entry'!A665)+1,MONTH('Yearly Journal entry'!A665),DAY('Yearly Journal entry'!A665))))</f>
        <v>284891</v>
      </c>
      <c r="B666" s="9">
        <f t="shared" si="110"/>
        <v>284891</v>
      </c>
      <c r="C666" s="9">
        <f t="shared" si="112"/>
        <v>284921</v>
      </c>
      <c r="D666" s="3">
        <f t="shared" si="113"/>
        <v>31</v>
      </c>
      <c r="E666" s="4">
        <f>'New Lease Yearly'!K676</f>
        <v>0</v>
      </c>
      <c r="F666" s="3">
        <f t="shared" si="114"/>
        <v>0</v>
      </c>
      <c r="G666" s="11">
        <f t="shared" si="116"/>
        <v>0</v>
      </c>
      <c r="H666" s="11">
        <f t="shared" si="115"/>
        <v>0</v>
      </c>
      <c r="I666" s="11">
        <f t="shared" si="115"/>
        <v>0</v>
      </c>
      <c r="J666" s="11">
        <f t="shared" si="115"/>
        <v>0</v>
      </c>
      <c r="K666" s="11">
        <f t="shared" si="115"/>
        <v>0</v>
      </c>
      <c r="L666" s="11">
        <f t="shared" si="115"/>
        <v>0</v>
      </c>
      <c r="M666" s="11">
        <f t="shared" si="115"/>
        <v>0</v>
      </c>
      <c r="N666" s="11">
        <f t="shared" si="115"/>
        <v>0</v>
      </c>
      <c r="O666" s="11">
        <f t="shared" si="109"/>
        <v>0</v>
      </c>
      <c r="P666" s="11">
        <f t="shared" si="109"/>
        <v>0</v>
      </c>
      <c r="Q666" s="11">
        <f t="shared" si="109"/>
        <v>0</v>
      </c>
      <c r="R666" s="11">
        <f t="shared" si="111"/>
        <v>0</v>
      </c>
    </row>
    <row r="667" spans="1:18" x14ac:dyDescent="0.25">
      <c r="A667" s="9">
        <f>IF('New Lease Yearly'!$H$4="Monthly",DATE(YEAR('Yearly Journal entry'!A666),MONTH('Yearly Journal entry'!A666)+1,DAY('Yearly Journal entry'!A666)),IF('New Lease Yearly'!$H$4="Quarterly",DATE(YEAR('Yearly Journal entry'!A666),MONTH('Yearly Journal entry'!A666)+3,DAY('Yearly Journal entry'!A666)),DATE(YEAR('Yearly Journal entry'!A666)+1,MONTH('Yearly Journal entry'!A666),DAY('Yearly Journal entry'!A666))))</f>
        <v>285257</v>
      </c>
      <c r="B667" s="9">
        <f t="shared" si="110"/>
        <v>285257</v>
      </c>
      <c r="C667" s="9">
        <f t="shared" si="112"/>
        <v>285287</v>
      </c>
      <c r="D667" s="3">
        <f t="shared" si="113"/>
        <v>31</v>
      </c>
      <c r="E667" s="4">
        <f>'New Lease Yearly'!K677</f>
        <v>0</v>
      </c>
      <c r="F667" s="3">
        <f t="shared" si="114"/>
        <v>0</v>
      </c>
      <c r="G667" s="11">
        <f t="shared" si="116"/>
        <v>0</v>
      </c>
      <c r="H667" s="11">
        <f t="shared" si="115"/>
        <v>0</v>
      </c>
      <c r="I667" s="11">
        <f t="shared" si="115"/>
        <v>0</v>
      </c>
      <c r="J667" s="11">
        <f t="shared" si="115"/>
        <v>0</v>
      </c>
      <c r="K667" s="11">
        <f t="shared" si="115"/>
        <v>0</v>
      </c>
      <c r="L667" s="11">
        <f t="shared" si="115"/>
        <v>0</v>
      </c>
      <c r="M667" s="11">
        <f t="shared" si="115"/>
        <v>0</v>
      </c>
      <c r="N667" s="11">
        <f t="shared" si="115"/>
        <v>0</v>
      </c>
      <c r="O667" s="11">
        <f t="shared" si="109"/>
        <v>0</v>
      </c>
      <c r="P667" s="11">
        <f t="shared" si="109"/>
        <v>0</v>
      </c>
      <c r="Q667" s="11">
        <f t="shared" si="109"/>
        <v>0</v>
      </c>
      <c r="R667" s="11">
        <f t="shared" si="111"/>
        <v>0</v>
      </c>
    </row>
    <row r="668" spans="1:18" x14ac:dyDescent="0.25">
      <c r="A668" s="9">
        <f>IF('New Lease Yearly'!$H$4="Monthly",DATE(YEAR('Yearly Journal entry'!A667),MONTH('Yearly Journal entry'!A667)+1,DAY('Yearly Journal entry'!A667)),IF('New Lease Yearly'!$H$4="Quarterly",DATE(YEAR('Yearly Journal entry'!A667),MONTH('Yearly Journal entry'!A667)+3,DAY('Yearly Journal entry'!A667)),DATE(YEAR('Yearly Journal entry'!A667)+1,MONTH('Yearly Journal entry'!A667),DAY('Yearly Journal entry'!A667))))</f>
        <v>285622</v>
      </c>
      <c r="B668" s="9">
        <f t="shared" si="110"/>
        <v>285622</v>
      </c>
      <c r="C668" s="9">
        <f t="shared" si="112"/>
        <v>285652</v>
      </c>
      <c r="D668" s="3">
        <f t="shared" si="113"/>
        <v>31</v>
      </c>
      <c r="E668" s="4">
        <f>'New Lease Yearly'!K678</f>
        <v>0</v>
      </c>
      <c r="F668" s="3">
        <f t="shared" si="114"/>
        <v>0</v>
      </c>
      <c r="G668" s="11">
        <f t="shared" si="116"/>
        <v>0</v>
      </c>
      <c r="H668" s="11">
        <f t="shared" si="115"/>
        <v>0</v>
      </c>
      <c r="I668" s="11">
        <f t="shared" si="115"/>
        <v>0</v>
      </c>
      <c r="J668" s="11">
        <f t="shared" si="115"/>
        <v>0</v>
      </c>
      <c r="K668" s="11">
        <f t="shared" si="115"/>
        <v>0</v>
      </c>
      <c r="L668" s="11">
        <f t="shared" si="115"/>
        <v>0</v>
      </c>
      <c r="M668" s="11">
        <f t="shared" si="115"/>
        <v>0</v>
      </c>
      <c r="N668" s="11">
        <f t="shared" si="115"/>
        <v>0</v>
      </c>
      <c r="O668" s="11">
        <f t="shared" si="109"/>
        <v>0</v>
      </c>
      <c r="P668" s="11">
        <f t="shared" si="109"/>
        <v>0</v>
      </c>
      <c r="Q668" s="11">
        <f t="shared" si="109"/>
        <v>0</v>
      </c>
      <c r="R668" s="11">
        <f t="shared" si="111"/>
        <v>0</v>
      </c>
    </row>
    <row r="669" spans="1:18" x14ac:dyDescent="0.25">
      <c r="A669" s="9">
        <f>IF('New Lease Yearly'!$H$4="Monthly",DATE(YEAR('Yearly Journal entry'!A668),MONTH('Yearly Journal entry'!A668)+1,DAY('Yearly Journal entry'!A668)),IF('New Lease Yearly'!$H$4="Quarterly",DATE(YEAR('Yearly Journal entry'!A668),MONTH('Yearly Journal entry'!A668)+3,DAY('Yearly Journal entry'!A668)),DATE(YEAR('Yearly Journal entry'!A668)+1,MONTH('Yearly Journal entry'!A668),DAY('Yearly Journal entry'!A668))))</f>
        <v>285987</v>
      </c>
      <c r="B669" s="9">
        <f t="shared" si="110"/>
        <v>285987</v>
      </c>
      <c r="C669" s="9">
        <f t="shared" si="112"/>
        <v>286017</v>
      </c>
      <c r="D669" s="3">
        <f t="shared" si="113"/>
        <v>31</v>
      </c>
      <c r="E669" s="4">
        <f>'New Lease Yearly'!K679</f>
        <v>0</v>
      </c>
      <c r="F669" s="3">
        <f t="shared" si="114"/>
        <v>0</v>
      </c>
      <c r="G669" s="11">
        <f t="shared" si="116"/>
        <v>0</v>
      </c>
      <c r="H669" s="11">
        <f t="shared" si="115"/>
        <v>0</v>
      </c>
      <c r="I669" s="11">
        <f t="shared" si="115"/>
        <v>0</v>
      </c>
      <c r="J669" s="11">
        <f t="shared" si="115"/>
        <v>0</v>
      </c>
      <c r="K669" s="11">
        <f t="shared" si="115"/>
        <v>0</v>
      </c>
      <c r="L669" s="11">
        <f t="shared" si="115"/>
        <v>0</v>
      </c>
      <c r="M669" s="11">
        <f t="shared" si="115"/>
        <v>0</v>
      </c>
      <c r="N669" s="11">
        <f t="shared" si="115"/>
        <v>0</v>
      </c>
      <c r="O669" s="11">
        <f t="shared" si="109"/>
        <v>0</v>
      </c>
      <c r="P669" s="11">
        <f t="shared" si="109"/>
        <v>0</v>
      </c>
      <c r="Q669" s="11">
        <f t="shared" si="109"/>
        <v>0</v>
      </c>
      <c r="R669" s="11">
        <f t="shared" si="111"/>
        <v>0</v>
      </c>
    </row>
    <row r="670" spans="1:18" x14ac:dyDescent="0.25">
      <c r="A670" s="9">
        <f>IF('New Lease Yearly'!$H$4="Monthly",DATE(YEAR('Yearly Journal entry'!A669),MONTH('Yearly Journal entry'!A669)+1,DAY('Yearly Journal entry'!A669)),IF('New Lease Yearly'!$H$4="Quarterly",DATE(YEAR('Yearly Journal entry'!A669),MONTH('Yearly Journal entry'!A669)+3,DAY('Yearly Journal entry'!A669)),DATE(YEAR('Yearly Journal entry'!A669)+1,MONTH('Yearly Journal entry'!A669),DAY('Yearly Journal entry'!A669))))</f>
        <v>286352</v>
      </c>
      <c r="B670" s="9">
        <f t="shared" si="110"/>
        <v>286352</v>
      </c>
      <c r="C670" s="9">
        <f t="shared" si="112"/>
        <v>286382</v>
      </c>
      <c r="D670" s="3">
        <f t="shared" si="113"/>
        <v>31</v>
      </c>
      <c r="E670" s="4">
        <f>'New Lease Yearly'!K680</f>
        <v>0</v>
      </c>
      <c r="F670" s="3">
        <f t="shared" si="114"/>
        <v>0</v>
      </c>
      <c r="G670" s="11">
        <f t="shared" si="116"/>
        <v>0</v>
      </c>
      <c r="H670" s="11">
        <f t="shared" si="115"/>
        <v>0</v>
      </c>
      <c r="I670" s="11">
        <f t="shared" si="115"/>
        <v>0</v>
      </c>
      <c r="J670" s="11">
        <f t="shared" si="115"/>
        <v>0</v>
      </c>
      <c r="K670" s="11">
        <f t="shared" si="115"/>
        <v>0</v>
      </c>
      <c r="L670" s="11">
        <f t="shared" si="115"/>
        <v>0</v>
      </c>
      <c r="M670" s="11">
        <f t="shared" si="115"/>
        <v>0</v>
      </c>
      <c r="N670" s="11">
        <f t="shared" si="115"/>
        <v>0</v>
      </c>
      <c r="O670" s="11">
        <f t="shared" si="109"/>
        <v>0</v>
      </c>
      <c r="P670" s="11">
        <f t="shared" si="109"/>
        <v>0</v>
      </c>
      <c r="Q670" s="11">
        <f t="shared" si="109"/>
        <v>0</v>
      </c>
      <c r="R670" s="11">
        <f t="shared" si="111"/>
        <v>0</v>
      </c>
    </row>
    <row r="671" spans="1:18" x14ac:dyDescent="0.25">
      <c r="A671" s="9">
        <f>IF('New Lease Yearly'!$H$4="Monthly",DATE(YEAR('Yearly Journal entry'!A670),MONTH('Yearly Journal entry'!A670)+1,DAY('Yearly Journal entry'!A670)),IF('New Lease Yearly'!$H$4="Quarterly",DATE(YEAR('Yearly Journal entry'!A670),MONTH('Yearly Journal entry'!A670)+3,DAY('Yearly Journal entry'!A670)),DATE(YEAR('Yearly Journal entry'!A670)+1,MONTH('Yearly Journal entry'!A670),DAY('Yearly Journal entry'!A670))))</f>
        <v>286718</v>
      </c>
      <c r="B671" s="9">
        <f t="shared" si="110"/>
        <v>286718</v>
      </c>
      <c r="C671" s="9">
        <f t="shared" si="112"/>
        <v>286748</v>
      </c>
      <c r="D671" s="3">
        <f t="shared" si="113"/>
        <v>31</v>
      </c>
      <c r="E671" s="4">
        <f>'New Lease Yearly'!K681</f>
        <v>0</v>
      </c>
      <c r="F671" s="3">
        <f t="shared" si="114"/>
        <v>0</v>
      </c>
      <c r="G671" s="11">
        <f t="shared" si="116"/>
        <v>0</v>
      </c>
      <c r="H671" s="11">
        <f t="shared" si="115"/>
        <v>0</v>
      </c>
      <c r="I671" s="11">
        <f t="shared" si="115"/>
        <v>0</v>
      </c>
      <c r="J671" s="11">
        <f t="shared" si="115"/>
        <v>0</v>
      </c>
      <c r="K671" s="11">
        <f t="shared" si="115"/>
        <v>0</v>
      </c>
      <c r="L671" s="11">
        <f t="shared" si="115"/>
        <v>0</v>
      </c>
      <c r="M671" s="11">
        <f t="shared" si="115"/>
        <v>0</v>
      </c>
      <c r="N671" s="11">
        <f t="shared" si="115"/>
        <v>0</v>
      </c>
      <c r="O671" s="11">
        <f t="shared" si="109"/>
        <v>0</v>
      </c>
      <c r="P671" s="11">
        <f t="shared" si="109"/>
        <v>0</v>
      </c>
      <c r="Q671" s="11">
        <f t="shared" si="109"/>
        <v>0</v>
      </c>
      <c r="R671" s="11">
        <f t="shared" si="111"/>
        <v>0</v>
      </c>
    </row>
    <row r="672" spans="1:18" x14ac:dyDescent="0.25">
      <c r="A672" s="9">
        <f>IF('New Lease Yearly'!$H$4="Monthly",DATE(YEAR('Yearly Journal entry'!A671),MONTH('Yearly Journal entry'!A671)+1,DAY('Yearly Journal entry'!A671)),IF('New Lease Yearly'!$H$4="Quarterly",DATE(YEAR('Yearly Journal entry'!A671),MONTH('Yearly Journal entry'!A671)+3,DAY('Yearly Journal entry'!A671)),DATE(YEAR('Yearly Journal entry'!A671)+1,MONTH('Yearly Journal entry'!A671),DAY('Yearly Journal entry'!A671))))</f>
        <v>287083</v>
      </c>
      <c r="B672" s="9">
        <f t="shared" si="110"/>
        <v>287083</v>
      </c>
      <c r="C672" s="9">
        <f t="shared" si="112"/>
        <v>287113</v>
      </c>
      <c r="D672" s="3">
        <f t="shared" si="113"/>
        <v>31</v>
      </c>
      <c r="E672" s="4">
        <f>'New Lease Yearly'!K682</f>
        <v>0</v>
      </c>
      <c r="F672" s="3">
        <f t="shared" si="114"/>
        <v>0</v>
      </c>
      <c r="G672" s="11">
        <f t="shared" si="116"/>
        <v>0</v>
      </c>
      <c r="H672" s="11">
        <f t="shared" si="115"/>
        <v>0</v>
      </c>
      <c r="I672" s="11">
        <f t="shared" si="115"/>
        <v>0</v>
      </c>
      <c r="J672" s="11">
        <f t="shared" si="115"/>
        <v>0</v>
      </c>
      <c r="K672" s="11">
        <f t="shared" si="115"/>
        <v>0</v>
      </c>
      <c r="L672" s="11">
        <f t="shared" si="115"/>
        <v>0</v>
      </c>
      <c r="M672" s="11">
        <f t="shared" si="115"/>
        <v>0</v>
      </c>
      <c r="N672" s="11">
        <f t="shared" si="115"/>
        <v>0</v>
      </c>
      <c r="O672" s="11">
        <f t="shared" si="109"/>
        <v>0</v>
      </c>
      <c r="P672" s="11">
        <f t="shared" si="109"/>
        <v>0</v>
      </c>
      <c r="Q672" s="11">
        <f t="shared" si="109"/>
        <v>0</v>
      </c>
      <c r="R672" s="11">
        <f t="shared" si="111"/>
        <v>0</v>
      </c>
    </row>
    <row r="673" spans="1:18" x14ac:dyDescent="0.25">
      <c r="A673" s="9">
        <f>IF('New Lease Yearly'!$H$4="Monthly",DATE(YEAR('Yearly Journal entry'!A672),MONTH('Yearly Journal entry'!A672)+1,DAY('Yearly Journal entry'!A672)),IF('New Lease Yearly'!$H$4="Quarterly",DATE(YEAR('Yearly Journal entry'!A672),MONTH('Yearly Journal entry'!A672)+3,DAY('Yearly Journal entry'!A672)),DATE(YEAR('Yearly Journal entry'!A672)+1,MONTH('Yearly Journal entry'!A672),DAY('Yearly Journal entry'!A672))))</f>
        <v>287448</v>
      </c>
      <c r="B673" s="9">
        <f t="shared" si="110"/>
        <v>287448</v>
      </c>
      <c r="C673" s="9">
        <f t="shared" si="112"/>
        <v>287478</v>
      </c>
      <c r="D673" s="3">
        <f t="shared" si="113"/>
        <v>31</v>
      </c>
      <c r="E673" s="4">
        <f>'New Lease Yearly'!K683</f>
        <v>0</v>
      </c>
      <c r="F673" s="3">
        <f t="shared" si="114"/>
        <v>0</v>
      </c>
      <c r="G673" s="11">
        <f t="shared" si="116"/>
        <v>0</v>
      </c>
      <c r="H673" s="11">
        <f t="shared" si="115"/>
        <v>0</v>
      </c>
      <c r="I673" s="11">
        <f t="shared" si="115"/>
        <v>0</v>
      </c>
      <c r="J673" s="11">
        <f t="shared" si="115"/>
        <v>0</v>
      </c>
      <c r="K673" s="11">
        <f t="shared" si="115"/>
        <v>0</v>
      </c>
      <c r="L673" s="11">
        <f t="shared" si="115"/>
        <v>0</v>
      </c>
      <c r="M673" s="11">
        <f t="shared" si="115"/>
        <v>0</v>
      </c>
      <c r="N673" s="11">
        <f t="shared" si="115"/>
        <v>0</v>
      </c>
      <c r="O673" s="11">
        <f t="shared" si="109"/>
        <v>0</v>
      </c>
      <c r="P673" s="11">
        <f t="shared" si="109"/>
        <v>0</v>
      </c>
      <c r="Q673" s="11">
        <f t="shared" si="109"/>
        <v>0</v>
      </c>
      <c r="R673" s="11">
        <f t="shared" si="111"/>
        <v>0</v>
      </c>
    </row>
    <row r="674" spans="1:18" x14ac:dyDescent="0.25">
      <c r="A674" s="9">
        <f>IF('New Lease Yearly'!$H$4="Monthly",DATE(YEAR('Yearly Journal entry'!A673),MONTH('Yearly Journal entry'!A673)+1,DAY('Yearly Journal entry'!A673)),IF('New Lease Yearly'!$H$4="Quarterly",DATE(YEAR('Yearly Journal entry'!A673),MONTH('Yearly Journal entry'!A673)+3,DAY('Yearly Journal entry'!A673)),DATE(YEAR('Yearly Journal entry'!A673)+1,MONTH('Yearly Journal entry'!A673),DAY('Yearly Journal entry'!A673))))</f>
        <v>287813</v>
      </c>
      <c r="B674" s="9">
        <f t="shared" si="110"/>
        <v>287813</v>
      </c>
      <c r="C674" s="9">
        <f t="shared" si="112"/>
        <v>287843</v>
      </c>
      <c r="D674" s="3">
        <f t="shared" si="113"/>
        <v>31</v>
      </c>
      <c r="E674" s="4">
        <f>'New Lease Yearly'!K684</f>
        <v>0</v>
      </c>
      <c r="F674" s="3">
        <f t="shared" si="114"/>
        <v>0</v>
      </c>
      <c r="G674" s="11">
        <f t="shared" si="116"/>
        <v>0</v>
      </c>
      <c r="H674" s="11">
        <f t="shared" si="115"/>
        <v>0</v>
      </c>
      <c r="I674" s="11">
        <f t="shared" si="115"/>
        <v>0</v>
      </c>
      <c r="J674" s="11">
        <f t="shared" si="115"/>
        <v>0</v>
      </c>
      <c r="K674" s="11">
        <f t="shared" si="115"/>
        <v>0</v>
      </c>
      <c r="L674" s="11">
        <f t="shared" si="115"/>
        <v>0</v>
      </c>
      <c r="M674" s="11">
        <f t="shared" si="115"/>
        <v>0</v>
      </c>
      <c r="N674" s="11">
        <f t="shared" si="115"/>
        <v>0</v>
      </c>
      <c r="O674" s="11">
        <f t="shared" si="109"/>
        <v>0</v>
      </c>
      <c r="P674" s="11">
        <f t="shared" si="109"/>
        <v>0</v>
      </c>
      <c r="Q674" s="11">
        <f t="shared" si="109"/>
        <v>0</v>
      </c>
      <c r="R674" s="11">
        <f t="shared" si="111"/>
        <v>0</v>
      </c>
    </row>
    <row r="675" spans="1:18" x14ac:dyDescent="0.25">
      <c r="A675" s="9">
        <f>IF('New Lease Yearly'!$H$4="Monthly",DATE(YEAR('Yearly Journal entry'!A674),MONTH('Yearly Journal entry'!A674)+1,DAY('Yearly Journal entry'!A674)),IF('New Lease Yearly'!$H$4="Quarterly",DATE(YEAR('Yearly Journal entry'!A674),MONTH('Yearly Journal entry'!A674)+3,DAY('Yearly Journal entry'!A674)),DATE(YEAR('Yearly Journal entry'!A674)+1,MONTH('Yearly Journal entry'!A674),DAY('Yearly Journal entry'!A674))))</f>
        <v>288179</v>
      </c>
      <c r="B675" s="9">
        <f t="shared" si="110"/>
        <v>288179</v>
      </c>
      <c r="C675" s="9">
        <f t="shared" si="112"/>
        <v>288209</v>
      </c>
      <c r="D675" s="3">
        <f t="shared" si="113"/>
        <v>31</v>
      </c>
      <c r="E675" s="4">
        <f>'New Lease Yearly'!K685</f>
        <v>0</v>
      </c>
      <c r="F675" s="3">
        <f t="shared" si="114"/>
        <v>0</v>
      </c>
      <c r="G675" s="11">
        <f t="shared" si="116"/>
        <v>0</v>
      </c>
      <c r="H675" s="11">
        <f t="shared" si="115"/>
        <v>0</v>
      </c>
      <c r="I675" s="11">
        <f t="shared" si="115"/>
        <v>0</v>
      </c>
      <c r="J675" s="11">
        <f t="shared" si="115"/>
        <v>0</v>
      </c>
      <c r="K675" s="11">
        <f t="shared" si="115"/>
        <v>0</v>
      </c>
      <c r="L675" s="11">
        <f t="shared" si="115"/>
        <v>0</v>
      </c>
      <c r="M675" s="11">
        <f t="shared" si="115"/>
        <v>0</v>
      </c>
      <c r="N675" s="11">
        <f t="shared" si="115"/>
        <v>0</v>
      </c>
      <c r="O675" s="11">
        <f t="shared" si="109"/>
        <v>0</v>
      </c>
      <c r="P675" s="11">
        <f t="shared" si="109"/>
        <v>0</v>
      </c>
      <c r="Q675" s="11">
        <f t="shared" si="109"/>
        <v>0</v>
      </c>
      <c r="R675" s="11">
        <f t="shared" si="111"/>
        <v>0</v>
      </c>
    </row>
    <row r="676" spans="1:18" x14ac:dyDescent="0.25">
      <c r="A676" s="9">
        <f>IF('New Lease Yearly'!$H$4="Monthly",DATE(YEAR('Yearly Journal entry'!A675),MONTH('Yearly Journal entry'!A675)+1,DAY('Yearly Journal entry'!A675)),IF('New Lease Yearly'!$H$4="Quarterly",DATE(YEAR('Yearly Journal entry'!A675),MONTH('Yearly Journal entry'!A675)+3,DAY('Yearly Journal entry'!A675)),DATE(YEAR('Yearly Journal entry'!A675)+1,MONTH('Yearly Journal entry'!A675),DAY('Yearly Journal entry'!A675))))</f>
        <v>288544</v>
      </c>
      <c r="B676" s="9">
        <f t="shared" si="110"/>
        <v>288544</v>
      </c>
      <c r="C676" s="9">
        <f t="shared" si="112"/>
        <v>288574</v>
      </c>
      <c r="D676" s="3">
        <f t="shared" si="113"/>
        <v>31</v>
      </c>
      <c r="E676" s="4">
        <f>'New Lease Yearly'!K686</f>
        <v>0</v>
      </c>
      <c r="F676" s="3">
        <f t="shared" si="114"/>
        <v>0</v>
      </c>
      <c r="G676" s="11">
        <f t="shared" si="116"/>
        <v>0</v>
      </c>
      <c r="H676" s="11">
        <f t="shared" si="115"/>
        <v>0</v>
      </c>
      <c r="I676" s="11">
        <f t="shared" si="115"/>
        <v>0</v>
      </c>
      <c r="J676" s="11">
        <f t="shared" si="115"/>
        <v>0</v>
      </c>
      <c r="K676" s="11">
        <f t="shared" si="115"/>
        <v>0</v>
      </c>
      <c r="L676" s="11">
        <f t="shared" si="115"/>
        <v>0</v>
      </c>
      <c r="M676" s="11">
        <f t="shared" si="115"/>
        <v>0</v>
      </c>
      <c r="N676" s="11">
        <f t="shared" si="115"/>
        <v>0</v>
      </c>
      <c r="O676" s="11">
        <f t="shared" si="109"/>
        <v>0</v>
      </c>
      <c r="P676" s="11">
        <f t="shared" si="109"/>
        <v>0</v>
      </c>
      <c r="Q676" s="11">
        <f t="shared" si="109"/>
        <v>0</v>
      </c>
      <c r="R676" s="11">
        <f t="shared" si="111"/>
        <v>0</v>
      </c>
    </row>
    <row r="677" spans="1:18" x14ac:dyDescent="0.25">
      <c r="A677" s="9">
        <f>IF('New Lease Yearly'!$H$4="Monthly",DATE(YEAR('Yearly Journal entry'!A676),MONTH('Yearly Journal entry'!A676)+1,DAY('Yearly Journal entry'!A676)),IF('New Lease Yearly'!$H$4="Quarterly",DATE(YEAR('Yearly Journal entry'!A676),MONTH('Yearly Journal entry'!A676)+3,DAY('Yearly Journal entry'!A676)),DATE(YEAR('Yearly Journal entry'!A676)+1,MONTH('Yearly Journal entry'!A676),DAY('Yearly Journal entry'!A676))))</f>
        <v>288909</v>
      </c>
      <c r="B677" s="9">
        <f t="shared" si="110"/>
        <v>288909</v>
      </c>
      <c r="C677" s="9">
        <f t="shared" si="112"/>
        <v>288939</v>
      </c>
      <c r="D677" s="3">
        <f t="shared" si="113"/>
        <v>31</v>
      </c>
      <c r="E677" s="4">
        <f>'New Lease Yearly'!K687</f>
        <v>0</v>
      </c>
      <c r="F677" s="3">
        <f t="shared" si="114"/>
        <v>0</v>
      </c>
      <c r="G677" s="11">
        <f t="shared" si="116"/>
        <v>0</v>
      </c>
      <c r="H677" s="11">
        <f t="shared" si="115"/>
        <v>0</v>
      </c>
      <c r="I677" s="11">
        <f t="shared" si="115"/>
        <v>0</v>
      </c>
      <c r="J677" s="11">
        <f t="shared" si="115"/>
        <v>0</v>
      </c>
      <c r="K677" s="11">
        <f t="shared" si="115"/>
        <v>0</v>
      </c>
      <c r="L677" s="11">
        <f t="shared" si="115"/>
        <v>0</v>
      </c>
      <c r="M677" s="11">
        <f t="shared" si="115"/>
        <v>0</v>
      </c>
      <c r="N677" s="11">
        <f t="shared" si="115"/>
        <v>0</v>
      </c>
      <c r="O677" s="11">
        <f t="shared" si="109"/>
        <v>0</v>
      </c>
      <c r="P677" s="11">
        <f t="shared" si="109"/>
        <v>0</v>
      </c>
      <c r="Q677" s="11">
        <f t="shared" si="109"/>
        <v>0</v>
      </c>
      <c r="R677" s="11">
        <f t="shared" si="111"/>
        <v>0</v>
      </c>
    </row>
    <row r="678" spans="1:18" x14ac:dyDescent="0.25">
      <c r="A678" s="9">
        <f>IF('New Lease Yearly'!$H$4="Monthly",DATE(YEAR('Yearly Journal entry'!A677),MONTH('Yearly Journal entry'!A677)+1,DAY('Yearly Journal entry'!A677)),IF('New Lease Yearly'!$H$4="Quarterly",DATE(YEAR('Yearly Journal entry'!A677),MONTH('Yearly Journal entry'!A677)+3,DAY('Yearly Journal entry'!A677)),DATE(YEAR('Yearly Journal entry'!A677)+1,MONTH('Yearly Journal entry'!A677),DAY('Yearly Journal entry'!A677))))</f>
        <v>289274</v>
      </c>
      <c r="B678" s="9">
        <f t="shared" si="110"/>
        <v>289274</v>
      </c>
      <c r="C678" s="9">
        <f t="shared" si="112"/>
        <v>289304</v>
      </c>
      <c r="D678" s="3">
        <f t="shared" si="113"/>
        <v>31</v>
      </c>
      <c r="E678" s="4">
        <f>'New Lease Yearly'!K688</f>
        <v>0</v>
      </c>
      <c r="F678" s="3">
        <f t="shared" si="114"/>
        <v>0</v>
      </c>
      <c r="G678" s="11">
        <f t="shared" si="116"/>
        <v>0</v>
      </c>
      <c r="H678" s="11">
        <f t="shared" si="115"/>
        <v>0</v>
      </c>
      <c r="I678" s="11">
        <f t="shared" si="115"/>
        <v>0</v>
      </c>
      <c r="J678" s="11">
        <f t="shared" si="115"/>
        <v>0</v>
      </c>
      <c r="K678" s="11">
        <f t="shared" si="115"/>
        <v>0</v>
      </c>
      <c r="L678" s="11">
        <f t="shared" si="115"/>
        <v>0</v>
      </c>
      <c r="M678" s="11">
        <f t="shared" si="115"/>
        <v>0</v>
      </c>
      <c r="N678" s="11">
        <f t="shared" si="115"/>
        <v>0</v>
      </c>
      <c r="O678" s="11">
        <f t="shared" si="109"/>
        <v>0</v>
      </c>
      <c r="P678" s="11">
        <f t="shared" si="109"/>
        <v>0</v>
      </c>
      <c r="Q678" s="11">
        <f t="shared" si="109"/>
        <v>0</v>
      </c>
      <c r="R678" s="11">
        <f t="shared" si="111"/>
        <v>0</v>
      </c>
    </row>
    <row r="679" spans="1:18" x14ac:dyDescent="0.25">
      <c r="A679" s="9">
        <f>IF('New Lease Yearly'!$H$4="Monthly",DATE(YEAR('Yearly Journal entry'!A678),MONTH('Yearly Journal entry'!A678)+1,DAY('Yearly Journal entry'!A678)),IF('New Lease Yearly'!$H$4="Quarterly",DATE(YEAR('Yearly Journal entry'!A678),MONTH('Yearly Journal entry'!A678)+3,DAY('Yearly Journal entry'!A678)),DATE(YEAR('Yearly Journal entry'!A678)+1,MONTH('Yearly Journal entry'!A678),DAY('Yearly Journal entry'!A678))))</f>
        <v>289640</v>
      </c>
      <c r="B679" s="9">
        <f t="shared" si="110"/>
        <v>289640</v>
      </c>
      <c r="C679" s="9">
        <f t="shared" si="112"/>
        <v>289670</v>
      </c>
      <c r="D679" s="3">
        <f t="shared" si="113"/>
        <v>31</v>
      </c>
      <c r="E679" s="4">
        <f>'New Lease Yearly'!K689</f>
        <v>0</v>
      </c>
      <c r="F679" s="3">
        <f t="shared" si="114"/>
        <v>0</v>
      </c>
      <c r="G679" s="11">
        <f t="shared" si="116"/>
        <v>0</v>
      </c>
      <c r="H679" s="11">
        <f t="shared" si="115"/>
        <v>0</v>
      </c>
      <c r="I679" s="11">
        <f t="shared" si="115"/>
        <v>0</v>
      </c>
      <c r="J679" s="11">
        <f t="shared" si="115"/>
        <v>0</v>
      </c>
      <c r="K679" s="11">
        <f t="shared" si="115"/>
        <v>0</v>
      </c>
      <c r="L679" s="11">
        <f t="shared" si="115"/>
        <v>0</v>
      </c>
      <c r="M679" s="11">
        <f t="shared" si="115"/>
        <v>0</v>
      </c>
      <c r="N679" s="11">
        <f t="shared" si="115"/>
        <v>0</v>
      </c>
      <c r="O679" s="11">
        <f t="shared" si="109"/>
        <v>0</v>
      </c>
      <c r="P679" s="11">
        <f t="shared" si="109"/>
        <v>0</v>
      </c>
      <c r="Q679" s="11">
        <f t="shared" si="109"/>
        <v>0</v>
      </c>
      <c r="R679" s="11">
        <f t="shared" si="111"/>
        <v>0</v>
      </c>
    </row>
    <row r="680" spans="1:18" x14ac:dyDescent="0.25">
      <c r="A680" s="9">
        <f>IF('New Lease Yearly'!$H$4="Monthly",DATE(YEAR('Yearly Journal entry'!A679),MONTH('Yearly Journal entry'!A679)+1,DAY('Yearly Journal entry'!A679)),IF('New Lease Yearly'!$H$4="Quarterly",DATE(YEAR('Yearly Journal entry'!A679),MONTH('Yearly Journal entry'!A679)+3,DAY('Yearly Journal entry'!A679)),DATE(YEAR('Yearly Journal entry'!A679)+1,MONTH('Yearly Journal entry'!A679),DAY('Yearly Journal entry'!A679))))</f>
        <v>290005</v>
      </c>
      <c r="B680" s="9">
        <f t="shared" si="110"/>
        <v>290005</v>
      </c>
      <c r="C680" s="9">
        <f t="shared" si="112"/>
        <v>290035</v>
      </c>
      <c r="D680" s="3">
        <f t="shared" si="113"/>
        <v>31</v>
      </c>
      <c r="E680" s="4">
        <f>'New Lease Yearly'!K690</f>
        <v>0</v>
      </c>
      <c r="F680" s="3">
        <f t="shared" si="114"/>
        <v>0</v>
      </c>
      <c r="G680" s="11">
        <f t="shared" si="116"/>
        <v>0</v>
      </c>
      <c r="H680" s="11">
        <f t="shared" si="115"/>
        <v>0</v>
      </c>
      <c r="I680" s="11">
        <f t="shared" si="115"/>
        <v>0</v>
      </c>
      <c r="J680" s="11">
        <f t="shared" si="115"/>
        <v>0</v>
      </c>
      <c r="K680" s="11">
        <f t="shared" si="115"/>
        <v>0</v>
      </c>
      <c r="L680" s="11">
        <f t="shared" si="115"/>
        <v>0</v>
      </c>
      <c r="M680" s="11">
        <f t="shared" si="115"/>
        <v>0</v>
      </c>
      <c r="N680" s="11">
        <f t="shared" si="115"/>
        <v>0</v>
      </c>
      <c r="O680" s="11">
        <f t="shared" si="109"/>
        <v>0</v>
      </c>
      <c r="P680" s="11">
        <f t="shared" si="109"/>
        <v>0</v>
      </c>
      <c r="Q680" s="11">
        <f t="shared" si="109"/>
        <v>0</v>
      </c>
      <c r="R680" s="11">
        <f t="shared" si="111"/>
        <v>0</v>
      </c>
    </row>
    <row r="681" spans="1:18" x14ac:dyDescent="0.25">
      <c r="A681" s="9">
        <f>IF('New Lease Yearly'!$H$4="Monthly",DATE(YEAR('Yearly Journal entry'!A680),MONTH('Yearly Journal entry'!A680)+1,DAY('Yearly Journal entry'!A680)),IF('New Lease Yearly'!$H$4="Quarterly",DATE(YEAR('Yearly Journal entry'!A680),MONTH('Yearly Journal entry'!A680)+3,DAY('Yearly Journal entry'!A680)),DATE(YEAR('Yearly Journal entry'!A680)+1,MONTH('Yearly Journal entry'!A680),DAY('Yearly Journal entry'!A680))))</f>
        <v>290370</v>
      </c>
      <c r="B681" s="9">
        <f t="shared" si="110"/>
        <v>290370</v>
      </c>
      <c r="C681" s="9">
        <f t="shared" si="112"/>
        <v>290400</v>
      </c>
      <c r="D681" s="3">
        <f t="shared" si="113"/>
        <v>31</v>
      </c>
      <c r="E681" s="4">
        <f>'New Lease Yearly'!K691</f>
        <v>0</v>
      </c>
      <c r="F681" s="3">
        <f t="shared" si="114"/>
        <v>0</v>
      </c>
      <c r="G681" s="11">
        <f t="shared" si="116"/>
        <v>0</v>
      </c>
      <c r="H681" s="11">
        <f t="shared" si="115"/>
        <v>0</v>
      </c>
      <c r="I681" s="11">
        <f t="shared" si="115"/>
        <v>0</v>
      </c>
      <c r="J681" s="11">
        <f t="shared" si="115"/>
        <v>0</v>
      </c>
      <c r="K681" s="11">
        <f t="shared" si="115"/>
        <v>0</v>
      </c>
      <c r="L681" s="11">
        <f t="shared" si="115"/>
        <v>0</v>
      </c>
      <c r="M681" s="11">
        <f t="shared" si="115"/>
        <v>0</v>
      </c>
      <c r="N681" s="11">
        <f t="shared" si="115"/>
        <v>0</v>
      </c>
      <c r="O681" s="11">
        <f t="shared" si="109"/>
        <v>0</v>
      </c>
      <c r="P681" s="11">
        <f t="shared" si="109"/>
        <v>0</v>
      </c>
      <c r="Q681" s="11">
        <f t="shared" si="109"/>
        <v>0</v>
      </c>
      <c r="R681" s="11">
        <f t="shared" si="111"/>
        <v>0</v>
      </c>
    </row>
    <row r="682" spans="1:18" x14ac:dyDescent="0.25">
      <c r="A682" s="9">
        <f>IF('New Lease Yearly'!$H$4="Monthly",DATE(YEAR('Yearly Journal entry'!A681),MONTH('Yearly Journal entry'!A681)+1,DAY('Yearly Journal entry'!A681)),IF('New Lease Yearly'!$H$4="Quarterly",DATE(YEAR('Yearly Journal entry'!A681),MONTH('Yearly Journal entry'!A681)+3,DAY('Yearly Journal entry'!A681)),DATE(YEAR('Yearly Journal entry'!A681)+1,MONTH('Yearly Journal entry'!A681),DAY('Yearly Journal entry'!A681))))</f>
        <v>290735</v>
      </c>
      <c r="B682" s="9">
        <f t="shared" si="110"/>
        <v>290735</v>
      </c>
      <c r="C682" s="9">
        <f t="shared" si="112"/>
        <v>290765</v>
      </c>
      <c r="D682" s="3">
        <f t="shared" si="113"/>
        <v>31</v>
      </c>
      <c r="E682" s="4">
        <f>'New Lease Yearly'!K692</f>
        <v>0</v>
      </c>
      <c r="F682" s="3">
        <f t="shared" si="114"/>
        <v>0</v>
      </c>
      <c r="G682" s="11">
        <f t="shared" si="116"/>
        <v>0</v>
      </c>
      <c r="H682" s="11">
        <f t="shared" si="115"/>
        <v>0</v>
      </c>
      <c r="I682" s="11">
        <f t="shared" si="115"/>
        <v>0</v>
      </c>
      <c r="J682" s="11">
        <f t="shared" si="115"/>
        <v>0</v>
      </c>
      <c r="K682" s="11">
        <f t="shared" si="115"/>
        <v>0</v>
      </c>
      <c r="L682" s="11">
        <f t="shared" si="115"/>
        <v>0</v>
      </c>
      <c r="M682" s="11">
        <f t="shared" si="115"/>
        <v>0</v>
      </c>
      <c r="N682" s="11">
        <f t="shared" si="115"/>
        <v>0</v>
      </c>
      <c r="O682" s="11">
        <f t="shared" si="109"/>
        <v>0</v>
      </c>
      <c r="P682" s="11">
        <f t="shared" si="109"/>
        <v>0</v>
      </c>
      <c r="Q682" s="11">
        <f t="shared" si="109"/>
        <v>0</v>
      </c>
      <c r="R682" s="11">
        <f t="shared" si="111"/>
        <v>0</v>
      </c>
    </row>
    <row r="683" spans="1:18" x14ac:dyDescent="0.25">
      <c r="A683" s="9">
        <f>IF('New Lease Yearly'!$H$4="Monthly",DATE(YEAR('Yearly Journal entry'!A682),MONTH('Yearly Journal entry'!A682)+1,DAY('Yearly Journal entry'!A682)),IF('New Lease Yearly'!$H$4="Quarterly",DATE(YEAR('Yearly Journal entry'!A682),MONTH('Yearly Journal entry'!A682)+3,DAY('Yearly Journal entry'!A682)),DATE(YEAR('Yearly Journal entry'!A682)+1,MONTH('Yearly Journal entry'!A682),DAY('Yearly Journal entry'!A682))))</f>
        <v>291101</v>
      </c>
      <c r="B683" s="9">
        <f t="shared" si="110"/>
        <v>291101</v>
      </c>
      <c r="C683" s="9">
        <f t="shared" si="112"/>
        <v>291131</v>
      </c>
      <c r="D683" s="3">
        <f t="shared" si="113"/>
        <v>31</v>
      </c>
      <c r="E683" s="4">
        <f>'New Lease Yearly'!K693</f>
        <v>0</v>
      </c>
      <c r="F683" s="3">
        <f t="shared" si="114"/>
        <v>0</v>
      </c>
      <c r="G683" s="11">
        <f t="shared" si="116"/>
        <v>0</v>
      </c>
      <c r="H683" s="11">
        <f t="shared" si="115"/>
        <v>0</v>
      </c>
      <c r="I683" s="11">
        <f t="shared" si="115"/>
        <v>0</v>
      </c>
      <c r="J683" s="11">
        <f t="shared" si="115"/>
        <v>0</v>
      </c>
      <c r="K683" s="11">
        <f t="shared" si="115"/>
        <v>0</v>
      </c>
      <c r="L683" s="11">
        <f t="shared" si="115"/>
        <v>0</v>
      </c>
      <c r="M683" s="11">
        <f t="shared" si="115"/>
        <v>0</v>
      </c>
      <c r="N683" s="11">
        <f t="shared" si="115"/>
        <v>0</v>
      </c>
      <c r="O683" s="11">
        <f t="shared" si="109"/>
        <v>0</v>
      </c>
      <c r="P683" s="11">
        <f t="shared" si="109"/>
        <v>0</v>
      </c>
      <c r="Q683" s="11">
        <f t="shared" si="109"/>
        <v>0</v>
      </c>
      <c r="R683" s="11">
        <f t="shared" si="111"/>
        <v>0</v>
      </c>
    </row>
    <row r="684" spans="1:18" x14ac:dyDescent="0.25">
      <c r="A684" s="9">
        <f>IF('New Lease Yearly'!$H$4="Monthly",DATE(YEAR('Yearly Journal entry'!A683),MONTH('Yearly Journal entry'!A683)+1,DAY('Yearly Journal entry'!A683)),IF('New Lease Yearly'!$H$4="Quarterly",DATE(YEAR('Yearly Journal entry'!A683),MONTH('Yearly Journal entry'!A683)+3,DAY('Yearly Journal entry'!A683)),DATE(YEAR('Yearly Journal entry'!A683)+1,MONTH('Yearly Journal entry'!A683),DAY('Yearly Journal entry'!A683))))</f>
        <v>291466</v>
      </c>
      <c r="B684" s="9">
        <f t="shared" si="110"/>
        <v>291466</v>
      </c>
      <c r="C684" s="9">
        <f t="shared" si="112"/>
        <v>291496</v>
      </c>
      <c r="D684" s="3">
        <f t="shared" si="113"/>
        <v>31</v>
      </c>
      <c r="E684" s="4">
        <f>'New Lease Yearly'!K694</f>
        <v>0</v>
      </c>
      <c r="F684" s="3">
        <f t="shared" si="114"/>
        <v>0</v>
      </c>
      <c r="G684" s="11">
        <f t="shared" si="116"/>
        <v>0</v>
      </c>
      <c r="H684" s="11">
        <f t="shared" si="115"/>
        <v>0</v>
      </c>
      <c r="I684" s="11">
        <f t="shared" si="115"/>
        <v>0</v>
      </c>
      <c r="J684" s="11">
        <f t="shared" si="115"/>
        <v>0</v>
      </c>
      <c r="K684" s="11">
        <f t="shared" si="115"/>
        <v>0</v>
      </c>
      <c r="L684" s="11">
        <f t="shared" si="115"/>
        <v>0</v>
      </c>
      <c r="M684" s="11">
        <f t="shared" si="115"/>
        <v>0</v>
      </c>
      <c r="N684" s="11">
        <f t="shared" si="115"/>
        <v>0</v>
      </c>
      <c r="O684" s="11">
        <f t="shared" si="109"/>
        <v>0</v>
      </c>
      <c r="P684" s="11">
        <f t="shared" si="109"/>
        <v>0</v>
      </c>
      <c r="Q684" s="11">
        <f t="shared" si="109"/>
        <v>0</v>
      </c>
      <c r="R684" s="11">
        <f t="shared" si="111"/>
        <v>0</v>
      </c>
    </row>
    <row r="685" spans="1:18" x14ac:dyDescent="0.25">
      <c r="A685" s="9">
        <f>IF('New Lease Yearly'!$H$4="Monthly",DATE(YEAR('Yearly Journal entry'!A684),MONTH('Yearly Journal entry'!A684)+1,DAY('Yearly Journal entry'!A684)),IF('New Lease Yearly'!$H$4="Quarterly",DATE(YEAR('Yearly Journal entry'!A684),MONTH('Yearly Journal entry'!A684)+3,DAY('Yearly Journal entry'!A684)),DATE(YEAR('Yearly Journal entry'!A684)+1,MONTH('Yearly Journal entry'!A684),DAY('Yearly Journal entry'!A684))))</f>
        <v>291831</v>
      </c>
      <c r="B685" s="9">
        <f t="shared" si="110"/>
        <v>291831</v>
      </c>
      <c r="C685" s="9">
        <f t="shared" si="112"/>
        <v>291861</v>
      </c>
      <c r="D685" s="3">
        <f t="shared" si="113"/>
        <v>31</v>
      </c>
      <c r="E685" s="4">
        <f>'New Lease Yearly'!K695</f>
        <v>0</v>
      </c>
      <c r="F685" s="3">
        <f t="shared" si="114"/>
        <v>0</v>
      </c>
      <c r="G685" s="11">
        <f t="shared" si="116"/>
        <v>0</v>
      </c>
      <c r="H685" s="11">
        <f t="shared" si="115"/>
        <v>0</v>
      </c>
      <c r="I685" s="11">
        <f t="shared" si="115"/>
        <v>0</v>
      </c>
      <c r="J685" s="11">
        <f t="shared" si="115"/>
        <v>0</v>
      </c>
      <c r="K685" s="11">
        <f t="shared" si="115"/>
        <v>0</v>
      </c>
      <c r="L685" s="11">
        <f t="shared" si="115"/>
        <v>0</v>
      </c>
      <c r="M685" s="11">
        <f t="shared" si="115"/>
        <v>0</v>
      </c>
      <c r="N685" s="11">
        <f t="shared" si="115"/>
        <v>0</v>
      </c>
      <c r="O685" s="11">
        <f t="shared" si="109"/>
        <v>0</v>
      </c>
      <c r="P685" s="11">
        <f t="shared" si="109"/>
        <v>0</v>
      </c>
      <c r="Q685" s="11">
        <f t="shared" si="109"/>
        <v>0</v>
      </c>
      <c r="R685" s="11">
        <f t="shared" si="111"/>
        <v>0</v>
      </c>
    </row>
    <row r="686" spans="1:18" x14ac:dyDescent="0.25">
      <c r="A686" s="9">
        <f>IF('New Lease Yearly'!$H$4="Monthly",DATE(YEAR('Yearly Journal entry'!A685),MONTH('Yearly Journal entry'!A685)+1,DAY('Yearly Journal entry'!A685)),IF('New Lease Yearly'!$H$4="Quarterly",DATE(YEAR('Yearly Journal entry'!A685),MONTH('Yearly Journal entry'!A685)+3,DAY('Yearly Journal entry'!A685)),DATE(YEAR('Yearly Journal entry'!A685)+1,MONTH('Yearly Journal entry'!A685),DAY('Yearly Journal entry'!A685))))</f>
        <v>292196</v>
      </c>
      <c r="B686" s="9">
        <f t="shared" si="110"/>
        <v>292196</v>
      </c>
      <c r="C686" s="9">
        <f t="shared" si="112"/>
        <v>292226</v>
      </c>
      <c r="D686" s="3">
        <f t="shared" si="113"/>
        <v>31</v>
      </c>
      <c r="E686" s="4">
        <f>'New Lease Yearly'!K696</f>
        <v>0</v>
      </c>
      <c r="F686" s="3">
        <f t="shared" si="114"/>
        <v>0</v>
      </c>
      <c r="G686" s="11">
        <f t="shared" si="116"/>
        <v>0</v>
      </c>
      <c r="H686" s="11">
        <f t="shared" si="115"/>
        <v>0</v>
      </c>
      <c r="I686" s="11">
        <f t="shared" si="115"/>
        <v>0</v>
      </c>
      <c r="J686" s="11">
        <f t="shared" si="115"/>
        <v>0</v>
      </c>
      <c r="K686" s="11">
        <f t="shared" si="115"/>
        <v>0</v>
      </c>
      <c r="L686" s="11">
        <f t="shared" si="115"/>
        <v>0</v>
      </c>
      <c r="M686" s="11">
        <f t="shared" si="115"/>
        <v>0</v>
      </c>
      <c r="N686" s="11">
        <f t="shared" si="115"/>
        <v>0</v>
      </c>
      <c r="O686" s="11">
        <f t="shared" si="109"/>
        <v>0</v>
      </c>
      <c r="P686" s="11">
        <f t="shared" si="109"/>
        <v>0</v>
      </c>
      <c r="Q686" s="11">
        <f t="shared" si="109"/>
        <v>0</v>
      </c>
      <c r="R686" s="11">
        <f t="shared" si="111"/>
        <v>0</v>
      </c>
    </row>
    <row r="687" spans="1:18" x14ac:dyDescent="0.25">
      <c r="A687" s="9">
        <f>IF('New Lease Yearly'!$H$4="Monthly",DATE(YEAR('Yearly Journal entry'!A686),MONTH('Yearly Journal entry'!A686)+1,DAY('Yearly Journal entry'!A686)),IF('New Lease Yearly'!$H$4="Quarterly",DATE(YEAR('Yearly Journal entry'!A686),MONTH('Yearly Journal entry'!A686)+3,DAY('Yearly Journal entry'!A686)),DATE(YEAR('Yearly Journal entry'!A686)+1,MONTH('Yearly Journal entry'!A686),DAY('Yearly Journal entry'!A686))))</f>
        <v>292561</v>
      </c>
      <c r="B687" s="9">
        <f t="shared" si="110"/>
        <v>292561</v>
      </c>
      <c r="C687" s="9">
        <f t="shared" si="112"/>
        <v>292591</v>
      </c>
      <c r="D687" s="3">
        <f t="shared" si="113"/>
        <v>31</v>
      </c>
      <c r="E687" s="4">
        <f>'New Lease Yearly'!K697</f>
        <v>0</v>
      </c>
      <c r="F687" s="3">
        <f t="shared" si="114"/>
        <v>0</v>
      </c>
      <c r="G687" s="11">
        <f t="shared" si="116"/>
        <v>0</v>
      </c>
      <c r="H687" s="11">
        <f t="shared" si="115"/>
        <v>0</v>
      </c>
      <c r="I687" s="11">
        <f t="shared" si="115"/>
        <v>0</v>
      </c>
      <c r="J687" s="11">
        <f t="shared" si="115"/>
        <v>0</v>
      </c>
      <c r="K687" s="11">
        <f t="shared" si="115"/>
        <v>0</v>
      </c>
      <c r="L687" s="11">
        <f t="shared" si="115"/>
        <v>0</v>
      </c>
      <c r="M687" s="11">
        <f t="shared" si="115"/>
        <v>0</v>
      </c>
      <c r="N687" s="11">
        <f t="shared" si="115"/>
        <v>0</v>
      </c>
      <c r="O687" s="11">
        <f t="shared" si="109"/>
        <v>0</v>
      </c>
      <c r="P687" s="11">
        <f t="shared" si="109"/>
        <v>0</v>
      </c>
      <c r="Q687" s="11">
        <f t="shared" si="109"/>
        <v>0</v>
      </c>
      <c r="R687" s="11">
        <f t="shared" si="111"/>
        <v>0</v>
      </c>
    </row>
    <row r="688" spans="1:18" x14ac:dyDescent="0.25">
      <c r="A688" s="9">
        <f>IF('New Lease Yearly'!$H$4="Monthly",DATE(YEAR('Yearly Journal entry'!A687),MONTH('Yearly Journal entry'!A687)+1,DAY('Yearly Journal entry'!A687)),IF('New Lease Yearly'!$H$4="Quarterly",DATE(YEAR('Yearly Journal entry'!A687),MONTH('Yearly Journal entry'!A687)+3,DAY('Yearly Journal entry'!A687)),DATE(YEAR('Yearly Journal entry'!A687)+1,MONTH('Yearly Journal entry'!A687),DAY('Yearly Journal entry'!A687))))</f>
        <v>292926</v>
      </c>
      <c r="B688" s="9">
        <f t="shared" si="110"/>
        <v>292926</v>
      </c>
      <c r="C688" s="9">
        <f t="shared" si="112"/>
        <v>292956</v>
      </c>
      <c r="D688" s="3">
        <f t="shared" si="113"/>
        <v>31</v>
      </c>
      <c r="E688" s="4">
        <f>'New Lease Yearly'!K698</f>
        <v>0</v>
      </c>
      <c r="F688" s="3">
        <f t="shared" si="114"/>
        <v>0</v>
      </c>
      <c r="G688" s="11">
        <f t="shared" si="116"/>
        <v>0</v>
      </c>
      <c r="H688" s="11">
        <f t="shared" si="115"/>
        <v>0</v>
      </c>
      <c r="I688" s="11">
        <f t="shared" si="115"/>
        <v>0</v>
      </c>
      <c r="J688" s="11">
        <f t="shared" si="115"/>
        <v>0</v>
      </c>
      <c r="K688" s="11">
        <f t="shared" si="115"/>
        <v>0</v>
      </c>
      <c r="L688" s="11">
        <f t="shared" si="115"/>
        <v>0</v>
      </c>
      <c r="M688" s="11">
        <f t="shared" si="115"/>
        <v>0</v>
      </c>
      <c r="N688" s="11">
        <f t="shared" si="115"/>
        <v>0</v>
      </c>
      <c r="O688" s="11">
        <f t="shared" si="109"/>
        <v>0</v>
      </c>
      <c r="P688" s="11">
        <f t="shared" si="109"/>
        <v>0</v>
      </c>
      <c r="Q688" s="11">
        <f t="shared" si="109"/>
        <v>0</v>
      </c>
      <c r="R688" s="11">
        <f t="shared" si="111"/>
        <v>0</v>
      </c>
    </row>
    <row r="689" spans="1:18" x14ac:dyDescent="0.25">
      <c r="A689" s="9">
        <f>IF('New Lease Yearly'!$H$4="Monthly",DATE(YEAR('Yearly Journal entry'!A688),MONTH('Yearly Journal entry'!A688)+1,DAY('Yearly Journal entry'!A688)),IF('New Lease Yearly'!$H$4="Quarterly",DATE(YEAR('Yearly Journal entry'!A688),MONTH('Yearly Journal entry'!A688)+3,DAY('Yearly Journal entry'!A688)),DATE(YEAR('Yearly Journal entry'!A688)+1,MONTH('Yearly Journal entry'!A688),DAY('Yearly Journal entry'!A688))))</f>
        <v>293291</v>
      </c>
      <c r="B689" s="9">
        <f t="shared" si="110"/>
        <v>293291</v>
      </c>
      <c r="C689" s="9">
        <f t="shared" si="112"/>
        <v>293321</v>
      </c>
      <c r="D689" s="3">
        <f t="shared" si="113"/>
        <v>31</v>
      </c>
      <c r="E689" s="4">
        <f>'New Lease Yearly'!K699</f>
        <v>0</v>
      </c>
      <c r="F689" s="3">
        <f t="shared" si="114"/>
        <v>0</v>
      </c>
      <c r="G689" s="11">
        <f t="shared" si="116"/>
        <v>0</v>
      </c>
      <c r="H689" s="11">
        <f t="shared" si="115"/>
        <v>0</v>
      </c>
      <c r="I689" s="11">
        <f t="shared" si="115"/>
        <v>0</v>
      </c>
      <c r="J689" s="11">
        <f t="shared" si="115"/>
        <v>0</v>
      </c>
      <c r="K689" s="11">
        <f t="shared" si="115"/>
        <v>0</v>
      </c>
      <c r="L689" s="11">
        <f t="shared" si="115"/>
        <v>0</v>
      </c>
      <c r="M689" s="11">
        <f t="shared" si="115"/>
        <v>0</v>
      </c>
      <c r="N689" s="11">
        <f t="shared" si="115"/>
        <v>0</v>
      </c>
      <c r="O689" s="11">
        <f t="shared" si="109"/>
        <v>0</v>
      </c>
      <c r="P689" s="11">
        <f t="shared" si="109"/>
        <v>0</v>
      </c>
      <c r="Q689" s="11">
        <f t="shared" si="109"/>
        <v>0</v>
      </c>
      <c r="R689" s="11">
        <f t="shared" si="111"/>
        <v>0</v>
      </c>
    </row>
    <row r="690" spans="1:18" x14ac:dyDescent="0.25">
      <c r="A690" s="9">
        <f>IF('New Lease Yearly'!$H$4="Monthly",DATE(YEAR('Yearly Journal entry'!A689),MONTH('Yearly Journal entry'!A689)+1,DAY('Yearly Journal entry'!A689)),IF('New Lease Yearly'!$H$4="Quarterly",DATE(YEAR('Yearly Journal entry'!A689),MONTH('Yearly Journal entry'!A689)+3,DAY('Yearly Journal entry'!A689)),DATE(YEAR('Yearly Journal entry'!A689)+1,MONTH('Yearly Journal entry'!A689),DAY('Yearly Journal entry'!A689))))</f>
        <v>293656</v>
      </c>
      <c r="B690" s="9">
        <f t="shared" si="110"/>
        <v>293656</v>
      </c>
      <c r="C690" s="9">
        <f t="shared" si="112"/>
        <v>293686</v>
      </c>
      <c r="D690" s="3">
        <f t="shared" si="113"/>
        <v>31</v>
      </c>
      <c r="E690" s="4">
        <f>'New Lease Yearly'!K700</f>
        <v>0</v>
      </c>
      <c r="F690" s="3">
        <f t="shared" si="114"/>
        <v>0</v>
      </c>
      <c r="G690" s="11">
        <f t="shared" si="116"/>
        <v>0</v>
      </c>
      <c r="H690" s="11">
        <f t="shared" si="115"/>
        <v>0</v>
      </c>
      <c r="I690" s="11">
        <f t="shared" si="115"/>
        <v>0</v>
      </c>
      <c r="J690" s="11">
        <f t="shared" si="115"/>
        <v>0</v>
      </c>
      <c r="K690" s="11">
        <f t="shared" si="115"/>
        <v>0</v>
      </c>
      <c r="L690" s="11">
        <f t="shared" si="115"/>
        <v>0</v>
      </c>
      <c r="M690" s="11">
        <f t="shared" si="115"/>
        <v>0</v>
      </c>
      <c r="N690" s="11">
        <f t="shared" si="115"/>
        <v>0</v>
      </c>
      <c r="O690" s="11">
        <f t="shared" si="109"/>
        <v>0</v>
      </c>
      <c r="P690" s="11">
        <f t="shared" si="109"/>
        <v>0</v>
      </c>
      <c r="Q690" s="11">
        <f t="shared" si="109"/>
        <v>0</v>
      </c>
      <c r="R690" s="11">
        <f t="shared" si="111"/>
        <v>0</v>
      </c>
    </row>
    <row r="691" spans="1:18" x14ac:dyDescent="0.25">
      <c r="A691" s="9">
        <f>IF('New Lease Yearly'!$H$4="Monthly",DATE(YEAR('Yearly Journal entry'!A690),MONTH('Yearly Journal entry'!A690)+1,DAY('Yearly Journal entry'!A690)),IF('New Lease Yearly'!$H$4="Quarterly",DATE(YEAR('Yearly Journal entry'!A690),MONTH('Yearly Journal entry'!A690)+3,DAY('Yearly Journal entry'!A690)),DATE(YEAR('Yearly Journal entry'!A690)+1,MONTH('Yearly Journal entry'!A690),DAY('Yearly Journal entry'!A690))))</f>
        <v>294022</v>
      </c>
      <c r="B691" s="9">
        <f t="shared" si="110"/>
        <v>294022</v>
      </c>
      <c r="C691" s="9">
        <f t="shared" si="112"/>
        <v>294052</v>
      </c>
      <c r="D691" s="3">
        <f t="shared" si="113"/>
        <v>31</v>
      </c>
      <c r="E691" s="4">
        <f>'New Lease Yearly'!K701</f>
        <v>0</v>
      </c>
      <c r="F691" s="3">
        <f t="shared" si="114"/>
        <v>0</v>
      </c>
      <c r="G691" s="11">
        <f t="shared" si="116"/>
        <v>0</v>
      </c>
      <c r="H691" s="11">
        <f t="shared" si="115"/>
        <v>0</v>
      </c>
      <c r="I691" s="11">
        <f t="shared" si="115"/>
        <v>0</v>
      </c>
      <c r="J691" s="11">
        <f t="shared" si="115"/>
        <v>0</v>
      </c>
      <c r="K691" s="11">
        <f t="shared" si="115"/>
        <v>0</v>
      </c>
      <c r="L691" s="11">
        <f t="shared" si="115"/>
        <v>0</v>
      </c>
      <c r="M691" s="11">
        <f t="shared" si="115"/>
        <v>0</v>
      </c>
      <c r="N691" s="11">
        <f t="shared" si="115"/>
        <v>0</v>
      </c>
      <c r="O691" s="11">
        <f t="shared" si="109"/>
        <v>0</v>
      </c>
      <c r="P691" s="11">
        <f t="shared" si="109"/>
        <v>0</v>
      </c>
      <c r="Q691" s="11">
        <f t="shared" si="109"/>
        <v>0</v>
      </c>
      <c r="R691" s="11">
        <f t="shared" si="111"/>
        <v>0</v>
      </c>
    </row>
    <row r="692" spans="1:18" x14ac:dyDescent="0.25">
      <c r="A692" s="9">
        <f>IF('New Lease Yearly'!$H$4="Monthly",DATE(YEAR('Yearly Journal entry'!A691),MONTH('Yearly Journal entry'!A691)+1,DAY('Yearly Journal entry'!A691)),IF('New Lease Yearly'!$H$4="Quarterly",DATE(YEAR('Yearly Journal entry'!A691),MONTH('Yearly Journal entry'!A691)+3,DAY('Yearly Journal entry'!A691)),DATE(YEAR('Yearly Journal entry'!A691)+1,MONTH('Yearly Journal entry'!A691),DAY('Yearly Journal entry'!A691))))</f>
        <v>294387</v>
      </c>
      <c r="B692" s="9">
        <f t="shared" si="110"/>
        <v>294387</v>
      </c>
      <c r="C692" s="9">
        <f t="shared" si="112"/>
        <v>294417</v>
      </c>
      <c r="D692" s="3">
        <f t="shared" si="113"/>
        <v>31</v>
      </c>
      <c r="E692" s="4">
        <f>'New Lease Yearly'!K702</f>
        <v>0</v>
      </c>
      <c r="F692" s="3">
        <f t="shared" si="114"/>
        <v>0</v>
      </c>
      <c r="G692" s="11">
        <f t="shared" si="116"/>
        <v>0</v>
      </c>
      <c r="H692" s="11">
        <f t="shared" si="115"/>
        <v>0</v>
      </c>
      <c r="I692" s="11">
        <f t="shared" si="115"/>
        <v>0</v>
      </c>
      <c r="J692" s="11">
        <f t="shared" si="115"/>
        <v>0</v>
      </c>
      <c r="K692" s="11">
        <f t="shared" si="115"/>
        <v>0</v>
      </c>
      <c r="L692" s="11">
        <f t="shared" si="115"/>
        <v>0</v>
      </c>
      <c r="M692" s="11">
        <f t="shared" si="115"/>
        <v>0</v>
      </c>
      <c r="N692" s="11">
        <f t="shared" si="115"/>
        <v>0</v>
      </c>
      <c r="O692" s="11">
        <f t="shared" si="109"/>
        <v>0</v>
      </c>
      <c r="P692" s="11">
        <f t="shared" si="109"/>
        <v>0</v>
      </c>
      <c r="Q692" s="11">
        <f t="shared" si="109"/>
        <v>0</v>
      </c>
      <c r="R692" s="11">
        <f t="shared" si="111"/>
        <v>0</v>
      </c>
    </row>
    <row r="693" spans="1:18" x14ac:dyDescent="0.25">
      <c r="A693" s="9">
        <f>IF('New Lease Yearly'!$H$4="Monthly",DATE(YEAR('Yearly Journal entry'!A692),MONTH('Yearly Journal entry'!A692)+1,DAY('Yearly Journal entry'!A692)),IF('New Lease Yearly'!$H$4="Quarterly",DATE(YEAR('Yearly Journal entry'!A692),MONTH('Yearly Journal entry'!A692)+3,DAY('Yearly Journal entry'!A692)),DATE(YEAR('Yearly Journal entry'!A692)+1,MONTH('Yearly Journal entry'!A692),DAY('Yearly Journal entry'!A692))))</f>
        <v>294752</v>
      </c>
      <c r="B693" s="9">
        <f t="shared" si="110"/>
        <v>294752</v>
      </c>
      <c r="C693" s="9">
        <f t="shared" si="112"/>
        <v>294782</v>
      </c>
      <c r="D693" s="3">
        <f t="shared" si="113"/>
        <v>31</v>
      </c>
      <c r="E693" s="4">
        <f>'New Lease Yearly'!K703</f>
        <v>0</v>
      </c>
      <c r="F693" s="3">
        <f t="shared" si="114"/>
        <v>0</v>
      </c>
      <c r="G693" s="11">
        <f t="shared" si="116"/>
        <v>0</v>
      </c>
      <c r="H693" s="11">
        <f t="shared" si="115"/>
        <v>0</v>
      </c>
      <c r="I693" s="11">
        <f t="shared" si="115"/>
        <v>0</v>
      </c>
      <c r="J693" s="11">
        <f t="shared" si="115"/>
        <v>0</v>
      </c>
      <c r="K693" s="11">
        <f t="shared" si="115"/>
        <v>0</v>
      </c>
      <c r="L693" s="11">
        <f t="shared" si="115"/>
        <v>0</v>
      </c>
      <c r="M693" s="11">
        <f t="shared" si="115"/>
        <v>0</v>
      </c>
      <c r="N693" s="11">
        <f t="shared" si="115"/>
        <v>0</v>
      </c>
      <c r="O693" s="11">
        <f t="shared" si="109"/>
        <v>0</v>
      </c>
      <c r="P693" s="11">
        <f t="shared" si="109"/>
        <v>0</v>
      </c>
      <c r="Q693" s="11">
        <f t="shared" si="109"/>
        <v>0</v>
      </c>
      <c r="R693" s="11">
        <f t="shared" si="111"/>
        <v>0</v>
      </c>
    </row>
    <row r="694" spans="1:18" x14ac:dyDescent="0.25">
      <c r="A694" s="9">
        <f>IF('New Lease Yearly'!$H$4="Monthly",DATE(YEAR('Yearly Journal entry'!A693),MONTH('Yearly Journal entry'!A693)+1,DAY('Yearly Journal entry'!A693)),IF('New Lease Yearly'!$H$4="Quarterly",DATE(YEAR('Yearly Journal entry'!A693),MONTH('Yearly Journal entry'!A693)+3,DAY('Yearly Journal entry'!A693)),DATE(YEAR('Yearly Journal entry'!A693)+1,MONTH('Yearly Journal entry'!A693),DAY('Yearly Journal entry'!A693))))</f>
        <v>295117</v>
      </c>
      <c r="B694" s="9">
        <f t="shared" si="110"/>
        <v>295117</v>
      </c>
      <c r="C694" s="9">
        <f t="shared" si="112"/>
        <v>295147</v>
      </c>
      <c r="D694" s="3">
        <f t="shared" si="113"/>
        <v>31</v>
      </c>
      <c r="E694" s="4">
        <f>'New Lease Yearly'!K704</f>
        <v>0</v>
      </c>
      <c r="F694" s="3">
        <f t="shared" si="114"/>
        <v>0</v>
      </c>
      <c r="G694" s="11">
        <f t="shared" si="116"/>
        <v>0</v>
      </c>
      <c r="H694" s="11">
        <f t="shared" si="115"/>
        <v>0</v>
      </c>
      <c r="I694" s="11">
        <f t="shared" si="115"/>
        <v>0</v>
      </c>
      <c r="J694" s="11">
        <f t="shared" si="115"/>
        <v>0</v>
      </c>
      <c r="K694" s="11">
        <f t="shared" si="115"/>
        <v>0</v>
      </c>
      <c r="L694" s="11">
        <f t="shared" si="115"/>
        <v>0</v>
      </c>
      <c r="M694" s="11">
        <f t="shared" si="115"/>
        <v>0</v>
      </c>
      <c r="N694" s="11">
        <f t="shared" si="115"/>
        <v>0</v>
      </c>
      <c r="O694" s="11">
        <f t="shared" si="109"/>
        <v>0</v>
      </c>
      <c r="P694" s="11">
        <f t="shared" si="109"/>
        <v>0</v>
      </c>
      <c r="Q694" s="11">
        <f t="shared" si="109"/>
        <v>0</v>
      </c>
      <c r="R694" s="11">
        <f t="shared" si="111"/>
        <v>0</v>
      </c>
    </row>
    <row r="695" spans="1:18" x14ac:dyDescent="0.25">
      <c r="A695" s="9">
        <f>IF('New Lease Yearly'!$H$4="Monthly",DATE(YEAR('Yearly Journal entry'!A694),MONTH('Yearly Journal entry'!A694)+1,DAY('Yearly Journal entry'!A694)),IF('New Lease Yearly'!$H$4="Quarterly",DATE(YEAR('Yearly Journal entry'!A694),MONTH('Yearly Journal entry'!A694)+3,DAY('Yearly Journal entry'!A694)),DATE(YEAR('Yearly Journal entry'!A694)+1,MONTH('Yearly Journal entry'!A694),DAY('Yearly Journal entry'!A694))))</f>
        <v>295483</v>
      </c>
      <c r="B695" s="9">
        <f t="shared" si="110"/>
        <v>295483</v>
      </c>
      <c r="C695" s="9">
        <f t="shared" si="112"/>
        <v>295513</v>
      </c>
      <c r="D695" s="3">
        <f t="shared" si="113"/>
        <v>31</v>
      </c>
      <c r="E695" s="4">
        <f>'New Lease Yearly'!K705</f>
        <v>0</v>
      </c>
      <c r="F695" s="3">
        <f t="shared" si="114"/>
        <v>0</v>
      </c>
      <c r="G695" s="11">
        <f t="shared" si="116"/>
        <v>0</v>
      </c>
      <c r="H695" s="11">
        <f t="shared" si="115"/>
        <v>0</v>
      </c>
      <c r="I695" s="11">
        <f t="shared" si="115"/>
        <v>0</v>
      </c>
      <c r="J695" s="11">
        <f t="shared" si="115"/>
        <v>0</v>
      </c>
      <c r="K695" s="11">
        <f t="shared" si="115"/>
        <v>0</v>
      </c>
      <c r="L695" s="11">
        <f t="shared" si="115"/>
        <v>0</v>
      </c>
      <c r="M695" s="11">
        <f t="shared" si="115"/>
        <v>0</v>
      </c>
      <c r="N695" s="11">
        <f t="shared" si="115"/>
        <v>0</v>
      </c>
      <c r="O695" s="11">
        <f t="shared" si="109"/>
        <v>0</v>
      </c>
      <c r="P695" s="11">
        <f t="shared" si="109"/>
        <v>0</v>
      </c>
      <c r="Q695" s="11">
        <f t="shared" si="109"/>
        <v>0</v>
      </c>
      <c r="R695" s="11">
        <f t="shared" si="111"/>
        <v>0</v>
      </c>
    </row>
    <row r="696" spans="1:18" x14ac:dyDescent="0.25">
      <c r="A696" s="9">
        <f>IF('New Lease Yearly'!$H$4="Monthly",DATE(YEAR('Yearly Journal entry'!A695),MONTH('Yearly Journal entry'!A695)+1,DAY('Yearly Journal entry'!A695)),IF('New Lease Yearly'!$H$4="Quarterly",DATE(YEAR('Yearly Journal entry'!A695),MONTH('Yearly Journal entry'!A695)+3,DAY('Yearly Journal entry'!A695)),DATE(YEAR('Yearly Journal entry'!A695)+1,MONTH('Yearly Journal entry'!A695),DAY('Yearly Journal entry'!A695))))</f>
        <v>295848</v>
      </c>
      <c r="B696" s="9">
        <f t="shared" si="110"/>
        <v>295848</v>
      </c>
      <c r="C696" s="9">
        <f t="shared" si="112"/>
        <v>295878</v>
      </c>
      <c r="D696" s="3">
        <f t="shared" si="113"/>
        <v>31</v>
      </c>
      <c r="E696" s="4">
        <f>'New Lease Yearly'!K706</f>
        <v>0</v>
      </c>
      <c r="F696" s="3">
        <f t="shared" si="114"/>
        <v>0</v>
      </c>
      <c r="G696" s="11">
        <f t="shared" si="116"/>
        <v>0</v>
      </c>
      <c r="H696" s="11">
        <f t="shared" si="115"/>
        <v>0</v>
      </c>
      <c r="I696" s="11">
        <f t="shared" si="115"/>
        <v>0</v>
      </c>
      <c r="J696" s="11">
        <f t="shared" si="115"/>
        <v>0</v>
      </c>
      <c r="K696" s="11">
        <f t="shared" si="115"/>
        <v>0</v>
      </c>
      <c r="L696" s="11">
        <f t="shared" si="115"/>
        <v>0</v>
      </c>
      <c r="M696" s="11">
        <f t="shared" si="115"/>
        <v>0</v>
      </c>
      <c r="N696" s="11">
        <f t="shared" si="115"/>
        <v>0</v>
      </c>
      <c r="O696" s="11">
        <f t="shared" si="109"/>
        <v>0</v>
      </c>
      <c r="P696" s="11">
        <f t="shared" si="109"/>
        <v>0</v>
      </c>
      <c r="Q696" s="11">
        <f t="shared" si="109"/>
        <v>0</v>
      </c>
      <c r="R696" s="11">
        <f t="shared" si="111"/>
        <v>0</v>
      </c>
    </row>
    <row r="697" spans="1:18" x14ac:dyDescent="0.25">
      <c r="A697" s="9">
        <f>IF('New Lease Yearly'!$H$4="Monthly",DATE(YEAR('Yearly Journal entry'!A696),MONTH('Yearly Journal entry'!A696)+1,DAY('Yearly Journal entry'!A696)),IF('New Lease Yearly'!$H$4="Quarterly",DATE(YEAR('Yearly Journal entry'!A696),MONTH('Yearly Journal entry'!A696)+3,DAY('Yearly Journal entry'!A696)),DATE(YEAR('Yearly Journal entry'!A696)+1,MONTH('Yearly Journal entry'!A696),DAY('Yearly Journal entry'!A696))))</f>
        <v>296213</v>
      </c>
      <c r="B697" s="9">
        <f t="shared" si="110"/>
        <v>296213</v>
      </c>
      <c r="C697" s="9">
        <f t="shared" si="112"/>
        <v>296243</v>
      </c>
      <c r="D697" s="3">
        <f t="shared" si="113"/>
        <v>31</v>
      </c>
      <c r="E697" s="4">
        <f>'New Lease Yearly'!K707</f>
        <v>0</v>
      </c>
      <c r="F697" s="3">
        <f t="shared" si="114"/>
        <v>0</v>
      </c>
      <c r="G697" s="11">
        <f t="shared" si="116"/>
        <v>0</v>
      </c>
      <c r="H697" s="11">
        <f t="shared" si="115"/>
        <v>0</v>
      </c>
      <c r="I697" s="11">
        <f t="shared" si="115"/>
        <v>0</v>
      </c>
      <c r="J697" s="11">
        <f t="shared" si="115"/>
        <v>0</v>
      </c>
      <c r="K697" s="11">
        <f t="shared" si="115"/>
        <v>0</v>
      </c>
      <c r="L697" s="11">
        <f t="shared" si="115"/>
        <v>0</v>
      </c>
      <c r="M697" s="11">
        <f t="shared" si="115"/>
        <v>0</v>
      </c>
      <c r="N697" s="11">
        <f t="shared" si="115"/>
        <v>0</v>
      </c>
      <c r="O697" s="11">
        <f t="shared" si="115"/>
        <v>0</v>
      </c>
      <c r="P697" s="11">
        <f t="shared" si="115"/>
        <v>0</v>
      </c>
      <c r="Q697" s="11">
        <f t="shared" si="115"/>
        <v>0</v>
      </c>
      <c r="R697" s="11">
        <f t="shared" si="111"/>
        <v>0</v>
      </c>
    </row>
    <row r="698" spans="1:18" x14ac:dyDescent="0.25">
      <c r="A698" s="9">
        <f>IF('New Lease Yearly'!$H$4="Monthly",DATE(YEAR('Yearly Journal entry'!A697),MONTH('Yearly Journal entry'!A697)+1,DAY('Yearly Journal entry'!A697)),IF('New Lease Yearly'!$H$4="Quarterly",DATE(YEAR('Yearly Journal entry'!A697),MONTH('Yearly Journal entry'!A697)+3,DAY('Yearly Journal entry'!A697)),DATE(YEAR('Yearly Journal entry'!A697)+1,MONTH('Yearly Journal entry'!A697),DAY('Yearly Journal entry'!A697))))</f>
        <v>296578</v>
      </c>
      <c r="B698" s="9">
        <f t="shared" si="110"/>
        <v>296578</v>
      </c>
      <c r="C698" s="9">
        <f t="shared" si="112"/>
        <v>296608</v>
      </c>
      <c r="D698" s="3">
        <f t="shared" si="113"/>
        <v>31</v>
      </c>
      <c r="E698" s="4">
        <f>'New Lease Yearly'!K708</f>
        <v>0</v>
      </c>
      <c r="F698" s="3">
        <f t="shared" si="114"/>
        <v>0</v>
      </c>
      <c r="G698" s="11">
        <f t="shared" si="116"/>
        <v>0</v>
      </c>
      <c r="H698" s="11">
        <f t="shared" si="116"/>
        <v>0</v>
      </c>
      <c r="I698" s="11">
        <f t="shared" si="116"/>
        <v>0</v>
      </c>
      <c r="J698" s="11">
        <f t="shared" si="116"/>
        <v>0</v>
      </c>
      <c r="K698" s="11">
        <f t="shared" si="116"/>
        <v>0</v>
      </c>
      <c r="L698" s="11">
        <f t="shared" si="116"/>
        <v>0</v>
      </c>
      <c r="M698" s="11">
        <f t="shared" si="116"/>
        <v>0</v>
      </c>
      <c r="N698" s="11">
        <f t="shared" si="116"/>
        <v>0</v>
      </c>
      <c r="O698" s="11">
        <f t="shared" si="116"/>
        <v>0</v>
      </c>
      <c r="P698" s="11">
        <f t="shared" si="116"/>
        <v>0</v>
      </c>
      <c r="Q698" s="11">
        <f t="shared" si="116"/>
        <v>0</v>
      </c>
      <c r="R698" s="11">
        <f t="shared" si="111"/>
        <v>0</v>
      </c>
    </row>
    <row r="699" spans="1:18" x14ac:dyDescent="0.25">
      <c r="A699" s="9">
        <f>IF('New Lease Yearly'!$H$4="Monthly",DATE(YEAR('Yearly Journal entry'!A698),MONTH('Yearly Journal entry'!A698)+1,DAY('Yearly Journal entry'!A698)),IF('New Lease Yearly'!$H$4="Quarterly",DATE(YEAR('Yearly Journal entry'!A698),MONTH('Yearly Journal entry'!A698)+3,DAY('Yearly Journal entry'!A698)),DATE(YEAR('Yearly Journal entry'!A698)+1,MONTH('Yearly Journal entry'!A698),DAY('Yearly Journal entry'!A698))))</f>
        <v>296944</v>
      </c>
      <c r="B699" s="9">
        <f t="shared" si="110"/>
        <v>296944</v>
      </c>
      <c r="C699" s="9">
        <f t="shared" si="112"/>
        <v>296974</v>
      </c>
      <c r="D699" s="3">
        <f t="shared" si="113"/>
        <v>31</v>
      </c>
      <c r="E699" s="4">
        <f>'New Lease Yearly'!K709</f>
        <v>0</v>
      </c>
      <c r="F699" s="3">
        <f t="shared" si="114"/>
        <v>0</v>
      </c>
      <c r="G699" s="11">
        <f t="shared" si="116"/>
        <v>0</v>
      </c>
      <c r="H699" s="11">
        <f t="shared" si="116"/>
        <v>0</v>
      </c>
      <c r="I699" s="11">
        <f t="shared" si="116"/>
        <v>0</v>
      </c>
      <c r="J699" s="11">
        <f t="shared" si="116"/>
        <v>0</v>
      </c>
      <c r="K699" s="11">
        <f t="shared" si="116"/>
        <v>0</v>
      </c>
      <c r="L699" s="11">
        <f t="shared" si="116"/>
        <v>0</v>
      </c>
      <c r="M699" s="11">
        <f t="shared" si="116"/>
        <v>0</v>
      </c>
      <c r="N699" s="11">
        <f t="shared" si="116"/>
        <v>0</v>
      </c>
      <c r="O699" s="11">
        <f t="shared" si="116"/>
        <v>0</v>
      </c>
      <c r="P699" s="11">
        <f t="shared" si="116"/>
        <v>0</v>
      </c>
      <c r="Q699" s="11">
        <f t="shared" si="116"/>
        <v>0</v>
      </c>
      <c r="R699" s="11">
        <f t="shared" si="111"/>
        <v>0</v>
      </c>
    </row>
    <row r="700" spans="1:18" x14ac:dyDescent="0.25">
      <c r="A700" s="9">
        <f>IF('New Lease Yearly'!$H$4="Monthly",DATE(YEAR('Yearly Journal entry'!A699),MONTH('Yearly Journal entry'!A699)+1,DAY('Yearly Journal entry'!A699)),IF('New Lease Yearly'!$H$4="Quarterly",DATE(YEAR('Yearly Journal entry'!A699),MONTH('Yearly Journal entry'!A699)+3,DAY('Yearly Journal entry'!A699)),DATE(YEAR('Yearly Journal entry'!A699)+1,MONTH('Yearly Journal entry'!A699),DAY('Yearly Journal entry'!A699))))</f>
        <v>297309</v>
      </c>
      <c r="B700" s="9">
        <f t="shared" si="110"/>
        <v>297309</v>
      </c>
      <c r="C700" s="9">
        <f t="shared" si="112"/>
        <v>297339</v>
      </c>
      <c r="D700" s="3">
        <f t="shared" si="113"/>
        <v>31</v>
      </c>
      <c r="E700" s="4">
        <f>'New Lease Yearly'!K710</f>
        <v>0</v>
      </c>
      <c r="F700" s="3">
        <f t="shared" si="114"/>
        <v>0</v>
      </c>
      <c r="G700" s="11">
        <f t="shared" si="116"/>
        <v>0</v>
      </c>
      <c r="H700" s="11">
        <f t="shared" si="116"/>
        <v>0</v>
      </c>
      <c r="I700" s="11">
        <f t="shared" si="116"/>
        <v>0</v>
      </c>
      <c r="J700" s="11">
        <f t="shared" si="116"/>
        <v>0</v>
      </c>
      <c r="K700" s="11">
        <f t="shared" si="116"/>
        <v>0</v>
      </c>
      <c r="L700" s="11">
        <f t="shared" si="116"/>
        <v>0</v>
      </c>
      <c r="M700" s="11">
        <f t="shared" si="116"/>
        <v>0</v>
      </c>
      <c r="N700" s="11">
        <f t="shared" si="116"/>
        <v>0</v>
      </c>
      <c r="O700" s="11">
        <f t="shared" si="116"/>
        <v>0</v>
      </c>
      <c r="P700" s="11">
        <f t="shared" si="116"/>
        <v>0</v>
      </c>
      <c r="Q700" s="11">
        <f t="shared" si="116"/>
        <v>0</v>
      </c>
      <c r="R700" s="11">
        <f t="shared" si="111"/>
        <v>0</v>
      </c>
    </row>
    <row r="701" spans="1:18" x14ac:dyDescent="0.25">
      <c r="A701" s="9">
        <f>IF('New Lease Yearly'!$H$4="Monthly",DATE(YEAR('Yearly Journal entry'!A700),MONTH('Yearly Journal entry'!A700)+1,DAY('Yearly Journal entry'!A700)),IF('New Lease Yearly'!$H$4="Quarterly",DATE(YEAR('Yearly Journal entry'!A700),MONTH('Yearly Journal entry'!A700)+3,DAY('Yearly Journal entry'!A700)),DATE(YEAR('Yearly Journal entry'!A700)+1,MONTH('Yearly Journal entry'!A700),DAY('Yearly Journal entry'!A700))))</f>
        <v>297674</v>
      </c>
      <c r="B701" s="9">
        <f t="shared" si="110"/>
        <v>297674</v>
      </c>
      <c r="C701" s="9">
        <f t="shared" si="112"/>
        <v>297704</v>
      </c>
      <c r="D701" s="3">
        <f t="shared" si="113"/>
        <v>31</v>
      </c>
      <c r="E701" s="4">
        <f>'New Lease Yearly'!K711</f>
        <v>0</v>
      </c>
      <c r="F701" s="3">
        <f t="shared" si="114"/>
        <v>0</v>
      </c>
      <c r="G701" s="11">
        <f t="shared" si="116"/>
        <v>0</v>
      </c>
      <c r="H701" s="11">
        <f t="shared" si="116"/>
        <v>0</v>
      </c>
      <c r="I701" s="11">
        <f t="shared" si="116"/>
        <v>0</v>
      </c>
      <c r="J701" s="11">
        <f t="shared" si="116"/>
        <v>0</v>
      </c>
      <c r="K701" s="11">
        <f t="shared" si="116"/>
        <v>0</v>
      </c>
      <c r="L701" s="11">
        <f t="shared" si="116"/>
        <v>0</v>
      </c>
      <c r="M701" s="11">
        <f t="shared" si="116"/>
        <v>0</v>
      </c>
      <c r="N701" s="11">
        <f t="shared" si="116"/>
        <v>0</v>
      </c>
      <c r="O701" s="11">
        <f t="shared" si="116"/>
        <v>0</v>
      </c>
      <c r="P701" s="11">
        <f t="shared" si="116"/>
        <v>0</v>
      </c>
      <c r="Q701" s="11">
        <f t="shared" si="116"/>
        <v>0</v>
      </c>
      <c r="R701" s="11">
        <f t="shared" si="111"/>
        <v>0</v>
      </c>
    </row>
    <row r="702" spans="1:18" x14ac:dyDescent="0.25">
      <c r="A702" s="9">
        <f>IF('New Lease Yearly'!$H$4="Monthly",DATE(YEAR('Yearly Journal entry'!A701),MONTH('Yearly Journal entry'!A701)+1,DAY('Yearly Journal entry'!A701)),IF('New Lease Yearly'!$H$4="Quarterly",DATE(YEAR('Yearly Journal entry'!A701),MONTH('Yearly Journal entry'!A701)+3,DAY('Yearly Journal entry'!A701)),DATE(YEAR('Yearly Journal entry'!A701)+1,MONTH('Yearly Journal entry'!A701),DAY('Yearly Journal entry'!A701))))</f>
        <v>298039</v>
      </c>
      <c r="B702" s="9">
        <f t="shared" si="110"/>
        <v>298039</v>
      </c>
      <c r="C702" s="9">
        <f t="shared" si="112"/>
        <v>298069</v>
      </c>
      <c r="D702" s="3">
        <f t="shared" si="113"/>
        <v>31</v>
      </c>
      <c r="E702" s="4">
        <f>'New Lease Yearly'!K712</f>
        <v>0</v>
      </c>
      <c r="F702" s="3">
        <f t="shared" si="114"/>
        <v>0</v>
      </c>
      <c r="G702" s="11">
        <f t="shared" si="116"/>
        <v>0</v>
      </c>
      <c r="H702" s="11">
        <f t="shared" si="116"/>
        <v>0</v>
      </c>
      <c r="I702" s="11">
        <f t="shared" si="116"/>
        <v>0</v>
      </c>
      <c r="J702" s="11">
        <f t="shared" si="116"/>
        <v>0</v>
      </c>
      <c r="K702" s="11">
        <f t="shared" si="116"/>
        <v>0</v>
      </c>
      <c r="L702" s="11">
        <f t="shared" si="116"/>
        <v>0</v>
      </c>
      <c r="M702" s="11">
        <f t="shared" si="116"/>
        <v>0</v>
      </c>
      <c r="N702" s="11">
        <f t="shared" si="116"/>
        <v>0</v>
      </c>
      <c r="O702" s="11">
        <f t="shared" si="116"/>
        <v>0</v>
      </c>
      <c r="P702" s="11">
        <f t="shared" si="116"/>
        <v>0</v>
      </c>
      <c r="Q702" s="11">
        <f t="shared" si="116"/>
        <v>0</v>
      </c>
      <c r="R702" s="11">
        <f t="shared" si="111"/>
        <v>0</v>
      </c>
    </row>
    <row r="703" spans="1:18" x14ac:dyDescent="0.25">
      <c r="A703" s="9">
        <f>IF('New Lease Yearly'!$H$4="Monthly",DATE(YEAR('Yearly Journal entry'!A702),MONTH('Yearly Journal entry'!A702)+1,DAY('Yearly Journal entry'!A702)),IF('New Lease Yearly'!$H$4="Quarterly",DATE(YEAR('Yearly Journal entry'!A702),MONTH('Yearly Journal entry'!A702)+3,DAY('Yearly Journal entry'!A702)),DATE(YEAR('Yearly Journal entry'!A702)+1,MONTH('Yearly Journal entry'!A702),DAY('Yearly Journal entry'!A702))))</f>
        <v>298405</v>
      </c>
      <c r="B703" s="9">
        <f t="shared" si="110"/>
        <v>298405</v>
      </c>
      <c r="C703" s="9">
        <f t="shared" si="112"/>
        <v>298435</v>
      </c>
      <c r="D703" s="3">
        <f t="shared" si="113"/>
        <v>31</v>
      </c>
      <c r="E703" s="4">
        <f>'New Lease Yearly'!K713</f>
        <v>0</v>
      </c>
      <c r="F703" s="3">
        <f t="shared" si="114"/>
        <v>0</v>
      </c>
      <c r="G703" s="11">
        <f t="shared" si="116"/>
        <v>0</v>
      </c>
      <c r="H703" s="11">
        <f t="shared" si="116"/>
        <v>0</v>
      </c>
      <c r="I703" s="11">
        <f t="shared" si="116"/>
        <v>0</v>
      </c>
      <c r="J703" s="11">
        <f t="shared" si="116"/>
        <v>0</v>
      </c>
      <c r="K703" s="11">
        <f t="shared" si="116"/>
        <v>0</v>
      </c>
      <c r="L703" s="11">
        <f t="shared" si="116"/>
        <v>0</v>
      </c>
      <c r="M703" s="11">
        <f t="shared" si="116"/>
        <v>0</v>
      </c>
      <c r="N703" s="11">
        <f t="shared" si="116"/>
        <v>0</v>
      </c>
      <c r="O703" s="11">
        <f t="shared" si="116"/>
        <v>0</v>
      </c>
      <c r="P703" s="11">
        <f t="shared" si="116"/>
        <v>0</v>
      </c>
      <c r="Q703" s="11">
        <f t="shared" si="116"/>
        <v>0</v>
      </c>
      <c r="R703" s="11">
        <f t="shared" si="111"/>
        <v>0</v>
      </c>
    </row>
    <row r="704" spans="1:18" x14ac:dyDescent="0.25">
      <c r="A704" s="9">
        <f>IF('New Lease Yearly'!$H$4="Monthly",DATE(YEAR('Yearly Journal entry'!A703),MONTH('Yearly Journal entry'!A703)+1,DAY('Yearly Journal entry'!A703)),IF('New Lease Yearly'!$H$4="Quarterly",DATE(YEAR('Yearly Journal entry'!A703),MONTH('Yearly Journal entry'!A703)+3,DAY('Yearly Journal entry'!A703)),DATE(YEAR('Yearly Journal entry'!A703)+1,MONTH('Yearly Journal entry'!A703),DAY('Yearly Journal entry'!A703))))</f>
        <v>298770</v>
      </c>
      <c r="B704" s="9">
        <f t="shared" si="110"/>
        <v>298770</v>
      </c>
      <c r="C704" s="9">
        <f t="shared" si="112"/>
        <v>298800</v>
      </c>
      <c r="D704" s="3">
        <f t="shared" si="113"/>
        <v>31</v>
      </c>
      <c r="E704" s="4">
        <f>'New Lease Yearly'!K714</f>
        <v>0</v>
      </c>
      <c r="F704" s="3">
        <f t="shared" si="114"/>
        <v>0</v>
      </c>
      <c r="G704" s="11">
        <f t="shared" si="116"/>
        <v>0</v>
      </c>
      <c r="H704" s="11">
        <f t="shared" si="116"/>
        <v>0</v>
      </c>
      <c r="I704" s="11">
        <f t="shared" si="116"/>
        <v>0</v>
      </c>
      <c r="J704" s="11">
        <f t="shared" si="116"/>
        <v>0</v>
      </c>
      <c r="K704" s="11">
        <f t="shared" si="116"/>
        <v>0</v>
      </c>
      <c r="L704" s="11">
        <f t="shared" si="116"/>
        <v>0</v>
      </c>
      <c r="M704" s="11">
        <f t="shared" si="116"/>
        <v>0</v>
      </c>
      <c r="N704" s="11">
        <f t="shared" si="116"/>
        <v>0</v>
      </c>
      <c r="O704" s="11">
        <f t="shared" si="116"/>
        <v>0</v>
      </c>
      <c r="P704" s="11">
        <f t="shared" si="116"/>
        <v>0</v>
      </c>
      <c r="Q704" s="11">
        <f t="shared" si="116"/>
        <v>0</v>
      </c>
      <c r="R704" s="11">
        <f t="shared" si="111"/>
        <v>0</v>
      </c>
    </row>
    <row r="705" spans="1:18" x14ac:dyDescent="0.25">
      <c r="A705" s="9">
        <f>IF('New Lease Yearly'!$H$4="Monthly",DATE(YEAR('Yearly Journal entry'!A704),MONTH('Yearly Journal entry'!A704)+1,DAY('Yearly Journal entry'!A704)),IF('New Lease Yearly'!$H$4="Quarterly",DATE(YEAR('Yearly Journal entry'!A704),MONTH('Yearly Journal entry'!A704)+3,DAY('Yearly Journal entry'!A704)),DATE(YEAR('Yearly Journal entry'!A704)+1,MONTH('Yearly Journal entry'!A704),DAY('Yearly Journal entry'!A704))))</f>
        <v>299135</v>
      </c>
      <c r="B705" s="9">
        <f t="shared" si="110"/>
        <v>299135</v>
      </c>
      <c r="C705" s="9">
        <f t="shared" si="112"/>
        <v>299165</v>
      </c>
      <c r="D705" s="3">
        <f t="shared" si="113"/>
        <v>31</v>
      </c>
      <c r="E705" s="4">
        <f>'New Lease Yearly'!K715</f>
        <v>0</v>
      </c>
      <c r="F705" s="3">
        <f t="shared" si="114"/>
        <v>0</v>
      </c>
      <c r="G705" s="11">
        <f t="shared" si="116"/>
        <v>0</v>
      </c>
      <c r="H705" s="11">
        <f t="shared" si="116"/>
        <v>0</v>
      </c>
      <c r="I705" s="11">
        <f t="shared" si="116"/>
        <v>0</v>
      </c>
      <c r="J705" s="11">
        <f t="shared" si="116"/>
        <v>0</v>
      </c>
      <c r="K705" s="11">
        <f t="shared" si="116"/>
        <v>0</v>
      </c>
      <c r="L705" s="11">
        <f t="shared" si="116"/>
        <v>0</v>
      </c>
      <c r="M705" s="11">
        <f t="shared" si="116"/>
        <v>0</v>
      </c>
      <c r="N705" s="11">
        <f t="shared" si="116"/>
        <v>0</v>
      </c>
      <c r="O705" s="11">
        <f t="shared" si="116"/>
        <v>0</v>
      </c>
      <c r="P705" s="11">
        <f t="shared" si="116"/>
        <v>0</v>
      </c>
      <c r="Q705" s="11">
        <f t="shared" si="116"/>
        <v>0</v>
      </c>
      <c r="R705" s="11">
        <f t="shared" si="111"/>
        <v>0</v>
      </c>
    </row>
    <row r="706" spans="1:18" x14ac:dyDescent="0.25">
      <c r="A706" s="9">
        <f>IF('New Lease Yearly'!$H$4="Monthly",DATE(YEAR('Yearly Journal entry'!A705),MONTH('Yearly Journal entry'!A705)+1,DAY('Yearly Journal entry'!A705)),IF('New Lease Yearly'!$H$4="Quarterly",DATE(YEAR('Yearly Journal entry'!A705),MONTH('Yearly Journal entry'!A705)+3,DAY('Yearly Journal entry'!A705)),DATE(YEAR('Yearly Journal entry'!A705)+1,MONTH('Yearly Journal entry'!A705),DAY('Yearly Journal entry'!A705))))</f>
        <v>299500</v>
      </c>
      <c r="B706" s="9">
        <f t="shared" si="110"/>
        <v>299500</v>
      </c>
      <c r="C706" s="9">
        <f t="shared" si="112"/>
        <v>299530</v>
      </c>
      <c r="D706" s="3">
        <f t="shared" si="113"/>
        <v>31</v>
      </c>
      <c r="E706" s="4">
        <f>'New Lease Yearly'!K716</f>
        <v>0</v>
      </c>
      <c r="F706" s="3">
        <f t="shared" si="114"/>
        <v>0</v>
      </c>
      <c r="G706" s="11">
        <f t="shared" si="116"/>
        <v>0</v>
      </c>
      <c r="H706" s="11">
        <f t="shared" si="116"/>
        <v>0</v>
      </c>
      <c r="I706" s="11">
        <f t="shared" si="116"/>
        <v>0</v>
      </c>
      <c r="J706" s="11">
        <f t="shared" si="116"/>
        <v>0</v>
      </c>
      <c r="K706" s="11">
        <f t="shared" si="116"/>
        <v>0</v>
      </c>
      <c r="L706" s="11">
        <f t="shared" si="116"/>
        <v>0</v>
      </c>
      <c r="M706" s="11">
        <f t="shared" si="116"/>
        <v>0</v>
      </c>
      <c r="N706" s="11">
        <f t="shared" si="116"/>
        <v>0</v>
      </c>
      <c r="O706" s="11">
        <f t="shared" si="116"/>
        <v>0</v>
      </c>
      <c r="P706" s="11">
        <f t="shared" si="116"/>
        <v>0</v>
      </c>
      <c r="Q706" s="11">
        <f t="shared" si="116"/>
        <v>0</v>
      </c>
      <c r="R706" s="11">
        <f t="shared" si="111"/>
        <v>0</v>
      </c>
    </row>
    <row r="707" spans="1:18" x14ac:dyDescent="0.25">
      <c r="A707" s="9">
        <f>IF('New Lease Yearly'!$H$4="Monthly",DATE(YEAR('Yearly Journal entry'!A706),MONTH('Yearly Journal entry'!A706)+1,DAY('Yearly Journal entry'!A706)),IF('New Lease Yearly'!$H$4="Quarterly",DATE(YEAR('Yearly Journal entry'!A706),MONTH('Yearly Journal entry'!A706)+3,DAY('Yearly Journal entry'!A706)),DATE(YEAR('Yearly Journal entry'!A706)+1,MONTH('Yearly Journal entry'!A706),DAY('Yearly Journal entry'!A706))))</f>
        <v>299866</v>
      </c>
      <c r="B707" s="9">
        <f t="shared" si="110"/>
        <v>299866</v>
      </c>
      <c r="C707" s="9">
        <f t="shared" si="112"/>
        <v>299896</v>
      </c>
      <c r="D707" s="3">
        <f t="shared" si="113"/>
        <v>31</v>
      </c>
      <c r="E707" s="4">
        <f>'New Lease Yearly'!K717</f>
        <v>0</v>
      </c>
      <c r="F707" s="3">
        <f t="shared" si="114"/>
        <v>0</v>
      </c>
      <c r="G707" s="11">
        <f t="shared" si="116"/>
        <v>0</v>
      </c>
      <c r="H707" s="11">
        <f t="shared" si="116"/>
        <v>0</v>
      </c>
      <c r="I707" s="11">
        <f t="shared" si="116"/>
        <v>0</v>
      </c>
      <c r="J707" s="11">
        <f t="shared" si="116"/>
        <v>0</v>
      </c>
      <c r="K707" s="11">
        <f t="shared" si="116"/>
        <v>0</v>
      </c>
      <c r="L707" s="11">
        <f t="shared" si="116"/>
        <v>0</v>
      </c>
      <c r="M707" s="11">
        <f t="shared" si="116"/>
        <v>0</v>
      </c>
      <c r="N707" s="11">
        <f t="shared" si="116"/>
        <v>0</v>
      </c>
      <c r="O707" s="11">
        <f t="shared" si="116"/>
        <v>0</v>
      </c>
      <c r="P707" s="11">
        <f t="shared" si="116"/>
        <v>0</v>
      </c>
      <c r="Q707" s="11">
        <f t="shared" si="116"/>
        <v>0</v>
      </c>
      <c r="R707" s="11">
        <f t="shared" si="111"/>
        <v>0</v>
      </c>
    </row>
    <row r="708" spans="1:18" x14ac:dyDescent="0.25">
      <c r="A708" s="9">
        <f>IF('New Lease Yearly'!$H$4="Monthly",DATE(YEAR('Yearly Journal entry'!A707),MONTH('Yearly Journal entry'!A707)+1,DAY('Yearly Journal entry'!A707)),IF('New Lease Yearly'!$H$4="Quarterly",DATE(YEAR('Yearly Journal entry'!A707),MONTH('Yearly Journal entry'!A707)+3,DAY('Yearly Journal entry'!A707)),DATE(YEAR('Yearly Journal entry'!A707)+1,MONTH('Yearly Journal entry'!A707),DAY('Yearly Journal entry'!A707))))</f>
        <v>300231</v>
      </c>
      <c r="B708" s="9">
        <f t="shared" si="110"/>
        <v>300231</v>
      </c>
      <c r="C708" s="9">
        <f t="shared" si="112"/>
        <v>300261</v>
      </c>
      <c r="D708" s="3">
        <f t="shared" si="113"/>
        <v>31</v>
      </c>
      <c r="E708" s="4">
        <f>'New Lease Yearly'!K718</f>
        <v>0</v>
      </c>
      <c r="F708" s="3">
        <f t="shared" si="114"/>
        <v>0</v>
      </c>
      <c r="G708" s="11">
        <f t="shared" si="116"/>
        <v>0</v>
      </c>
      <c r="H708" s="11">
        <f t="shared" si="116"/>
        <v>0</v>
      </c>
      <c r="I708" s="11">
        <f t="shared" si="116"/>
        <v>0</v>
      </c>
      <c r="J708" s="11">
        <f t="shared" si="116"/>
        <v>0</v>
      </c>
      <c r="K708" s="11">
        <f t="shared" si="116"/>
        <v>0</v>
      </c>
      <c r="L708" s="11">
        <f t="shared" si="116"/>
        <v>0</v>
      </c>
      <c r="M708" s="11">
        <f t="shared" si="116"/>
        <v>0</v>
      </c>
      <c r="N708" s="11">
        <f t="shared" si="116"/>
        <v>0</v>
      </c>
      <c r="O708" s="11">
        <f t="shared" si="116"/>
        <v>0</v>
      </c>
      <c r="P708" s="11">
        <f t="shared" si="116"/>
        <v>0</v>
      </c>
      <c r="Q708" s="11">
        <f t="shared" si="116"/>
        <v>0</v>
      </c>
      <c r="R708" s="11">
        <f t="shared" si="111"/>
        <v>0</v>
      </c>
    </row>
    <row r="709" spans="1:18" x14ac:dyDescent="0.25">
      <c r="A709" s="9">
        <f>IF('New Lease Yearly'!$H$4="Monthly",DATE(YEAR('Yearly Journal entry'!A708),MONTH('Yearly Journal entry'!A708)+1,DAY('Yearly Journal entry'!A708)),IF('New Lease Yearly'!$H$4="Quarterly",DATE(YEAR('Yearly Journal entry'!A708),MONTH('Yearly Journal entry'!A708)+3,DAY('Yearly Journal entry'!A708)),DATE(YEAR('Yearly Journal entry'!A708)+1,MONTH('Yearly Journal entry'!A708),DAY('Yearly Journal entry'!A708))))</f>
        <v>300596</v>
      </c>
      <c r="B709" s="9">
        <f t="shared" si="110"/>
        <v>300596</v>
      </c>
      <c r="C709" s="9">
        <f t="shared" si="112"/>
        <v>300626</v>
      </c>
      <c r="D709" s="3">
        <f t="shared" si="113"/>
        <v>31</v>
      </c>
      <c r="E709" s="4">
        <f>'New Lease Yearly'!K719</f>
        <v>0</v>
      </c>
      <c r="F709" s="3">
        <f t="shared" si="114"/>
        <v>0</v>
      </c>
      <c r="G709" s="11">
        <f t="shared" si="116"/>
        <v>0</v>
      </c>
      <c r="H709" s="11">
        <f t="shared" si="116"/>
        <v>0</v>
      </c>
      <c r="I709" s="11">
        <f t="shared" si="116"/>
        <v>0</v>
      </c>
      <c r="J709" s="11">
        <f t="shared" si="116"/>
        <v>0</v>
      </c>
      <c r="K709" s="11">
        <f t="shared" si="116"/>
        <v>0</v>
      </c>
      <c r="L709" s="11">
        <f t="shared" si="116"/>
        <v>0</v>
      </c>
      <c r="M709" s="11">
        <f t="shared" si="116"/>
        <v>0</v>
      </c>
      <c r="N709" s="11">
        <f t="shared" si="116"/>
        <v>0</v>
      </c>
      <c r="O709" s="11">
        <f t="shared" si="116"/>
        <v>0</v>
      </c>
      <c r="P709" s="11">
        <f t="shared" si="116"/>
        <v>0</v>
      </c>
      <c r="Q709" s="11">
        <f t="shared" si="116"/>
        <v>0</v>
      </c>
      <c r="R709" s="11">
        <f t="shared" si="111"/>
        <v>0</v>
      </c>
    </row>
    <row r="710" spans="1:18" x14ac:dyDescent="0.25">
      <c r="A710" s="9">
        <f>IF('New Lease Yearly'!$H$4="Monthly",DATE(YEAR('Yearly Journal entry'!A709),MONTH('Yearly Journal entry'!A709)+1,DAY('Yearly Journal entry'!A709)),IF('New Lease Yearly'!$H$4="Quarterly",DATE(YEAR('Yearly Journal entry'!A709),MONTH('Yearly Journal entry'!A709)+3,DAY('Yearly Journal entry'!A709)),DATE(YEAR('Yearly Journal entry'!A709)+1,MONTH('Yearly Journal entry'!A709),DAY('Yearly Journal entry'!A709))))</f>
        <v>300961</v>
      </c>
      <c r="B710" s="9">
        <f t="shared" ref="B710:B773" si="117">EOMONTH(A710,-1)+1</f>
        <v>300961</v>
      </c>
      <c r="C710" s="9">
        <f t="shared" si="112"/>
        <v>300991</v>
      </c>
      <c r="D710" s="3">
        <f t="shared" si="113"/>
        <v>31</v>
      </c>
      <c r="E710" s="4">
        <f>'New Lease Yearly'!K720</f>
        <v>0</v>
      </c>
      <c r="F710" s="3">
        <f t="shared" si="114"/>
        <v>0</v>
      </c>
      <c r="G710" s="11">
        <f t="shared" si="116"/>
        <v>0</v>
      </c>
      <c r="H710" s="11">
        <f t="shared" si="116"/>
        <v>0</v>
      </c>
      <c r="I710" s="11">
        <f t="shared" si="116"/>
        <v>0</v>
      </c>
      <c r="J710" s="11">
        <f t="shared" si="116"/>
        <v>0</v>
      </c>
      <c r="K710" s="11">
        <f t="shared" si="116"/>
        <v>0</v>
      </c>
      <c r="L710" s="11">
        <f t="shared" si="116"/>
        <v>0</v>
      </c>
      <c r="M710" s="11">
        <f t="shared" si="116"/>
        <v>0</v>
      </c>
      <c r="N710" s="11">
        <f t="shared" si="116"/>
        <v>0</v>
      </c>
      <c r="O710" s="11">
        <f t="shared" si="116"/>
        <v>0</v>
      </c>
      <c r="P710" s="11">
        <f t="shared" si="116"/>
        <v>0</v>
      </c>
      <c r="Q710" s="11">
        <f t="shared" si="116"/>
        <v>0</v>
      </c>
      <c r="R710" s="11">
        <f t="shared" ref="R710:R773" si="118">$E711/($A711-$A710+1)*IF((((EOMONTH(DATE(YEAR($A710),MONTH($A710)+R$4,DAY($A710)),0))))&lt;$A710,$A710-DATE(YEAR($A710),MONTH(EOMONTH($A710,-1)+R$4)+R$4,1)+1,$A710-1-EOMONTH($A710,-1)+1)</f>
        <v>0</v>
      </c>
    </row>
    <row r="711" spans="1:18" x14ac:dyDescent="0.25">
      <c r="A711" s="9">
        <f>IF('New Lease Yearly'!$H$4="Monthly",DATE(YEAR('Yearly Journal entry'!A710),MONTH('Yearly Journal entry'!A710)+1,DAY('Yearly Journal entry'!A710)),IF('New Lease Yearly'!$H$4="Quarterly",DATE(YEAR('Yearly Journal entry'!A710),MONTH('Yearly Journal entry'!A710)+3,DAY('Yearly Journal entry'!A710)),DATE(YEAR('Yearly Journal entry'!A710)+1,MONTH('Yearly Journal entry'!A710),DAY('Yearly Journal entry'!A710))))</f>
        <v>301327</v>
      </c>
      <c r="B711" s="9">
        <f t="shared" si="117"/>
        <v>301327</v>
      </c>
      <c r="C711" s="9">
        <f t="shared" ref="C711:C774" si="119">EOMONTH(A711,0)</f>
        <v>301357</v>
      </c>
      <c r="D711" s="3">
        <f t="shared" ref="D711:D774" si="120">C711-B711+1</f>
        <v>31</v>
      </c>
      <c r="E711" s="4">
        <f>'New Lease Yearly'!K721</f>
        <v>0</v>
      </c>
      <c r="F711" s="3">
        <f t="shared" si="114"/>
        <v>0</v>
      </c>
      <c r="G711" s="11">
        <f t="shared" si="116"/>
        <v>0</v>
      </c>
      <c r="H711" s="11">
        <f t="shared" si="116"/>
        <v>0</v>
      </c>
      <c r="I711" s="11">
        <f t="shared" si="116"/>
        <v>0</v>
      </c>
      <c r="J711" s="11">
        <f t="shared" si="116"/>
        <v>0</v>
      </c>
      <c r="K711" s="11">
        <f t="shared" si="116"/>
        <v>0</v>
      </c>
      <c r="L711" s="11">
        <f t="shared" si="116"/>
        <v>0</v>
      </c>
      <c r="M711" s="11">
        <f t="shared" si="116"/>
        <v>0</v>
      </c>
      <c r="N711" s="11">
        <f t="shared" si="116"/>
        <v>0</v>
      </c>
      <c r="O711" s="11">
        <f t="shared" si="116"/>
        <v>0</v>
      </c>
      <c r="P711" s="11">
        <f t="shared" si="116"/>
        <v>0</v>
      </c>
      <c r="Q711" s="11">
        <f t="shared" si="116"/>
        <v>0</v>
      </c>
      <c r="R711" s="11">
        <f t="shared" si="118"/>
        <v>0</v>
      </c>
    </row>
    <row r="712" spans="1:18" x14ac:dyDescent="0.25">
      <c r="A712" s="9">
        <f>IF('New Lease Yearly'!$H$4="Monthly",DATE(YEAR('Yearly Journal entry'!A711),MONTH('Yearly Journal entry'!A711)+1,DAY('Yearly Journal entry'!A711)),IF('New Lease Yearly'!$H$4="Quarterly",DATE(YEAR('Yearly Journal entry'!A711),MONTH('Yearly Journal entry'!A711)+3,DAY('Yearly Journal entry'!A711)),DATE(YEAR('Yearly Journal entry'!A711)+1,MONTH('Yearly Journal entry'!A711),DAY('Yearly Journal entry'!A711))))</f>
        <v>301692</v>
      </c>
      <c r="B712" s="9">
        <f t="shared" si="117"/>
        <v>301692</v>
      </c>
      <c r="C712" s="9">
        <f t="shared" si="119"/>
        <v>301722</v>
      </c>
      <c r="D712" s="3">
        <f t="shared" si="120"/>
        <v>31</v>
      </c>
      <c r="E712" s="4">
        <f>'New Lease Yearly'!K722</f>
        <v>0</v>
      </c>
      <c r="F712" s="3">
        <f t="shared" ref="F712:F775" si="121">E713/(A713-A712+1)*(EOMONTH(A712,0)-A712+1)+R711</f>
        <v>0</v>
      </c>
      <c r="G712" s="11">
        <f t="shared" si="116"/>
        <v>0</v>
      </c>
      <c r="H712" s="11">
        <f t="shared" si="116"/>
        <v>0</v>
      </c>
      <c r="I712" s="11">
        <f t="shared" si="116"/>
        <v>0</v>
      </c>
      <c r="J712" s="11">
        <f t="shared" si="116"/>
        <v>0</v>
      </c>
      <c r="K712" s="11">
        <f t="shared" si="116"/>
        <v>0</v>
      </c>
      <c r="L712" s="11">
        <f t="shared" si="116"/>
        <v>0</v>
      </c>
      <c r="M712" s="11">
        <f t="shared" si="116"/>
        <v>0</v>
      </c>
      <c r="N712" s="11">
        <f t="shared" si="116"/>
        <v>0</v>
      </c>
      <c r="O712" s="11">
        <f t="shared" si="116"/>
        <v>0</v>
      </c>
      <c r="P712" s="11">
        <f t="shared" si="116"/>
        <v>0</v>
      </c>
      <c r="Q712" s="11">
        <f t="shared" si="116"/>
        <v>0</v>
      </c>
      <c r="R712" s="11">
        <f t="shared" si="118"/>
        <v>0</v>
      </c>
    </row>
    <row r="713" spans="1:18" x14ac:dyDescent="0.25">
      <c r="A713" s="9">
        <f>IF('New Lease Yearly'!$H$4="Monthly",DATE(YEAR('Yearly Journal entry'!A712),MONTH('Yearly Journal entry'!A712)+1,DAY('Yearly Journal entry'!A712)),IF('New Lease Yearly'!$H$4="Quarterly",DATE(YEAR('Yearly Journal entry'!A712),MONTH('Yearly Journal entry'!A712)+3,DAY('Yearly Journal entry'!A712)),DATE(YEAR('Yearly Journal entry'!A712)+1,MONTH('Yearly Journal entry'!A712),DAY('Yearly Journal entry'!A712))))</f>
        <v>302057</v>
      </c>
      <c r="B713" s="9">
        <f t="shared" si="117"/>
        <v>302057</v>
      </c>
      <c r="C713" s="9">
        <f t="shared" si="119"/>
        <v>302087</v>
      </c>
      <c r="D713" s="3">
        <f t="shared" si="120"/>
        <v>31</v>
      </c>
      <c r="E713" s="4">
        <f>'New Lease Yearly'!K723</f>
        <v>0</v>
      </c>
      <c r="F713" s="3">
        <f t="shared" si="121"/>
        <v>0</v>
      </c>
      <c r="G713" s="11">
        <f t="shared" si="116"/>
        <v>0</v>
      </c>
      <c r="H713" s="11">
        <f t="shared" si="116"/>
        <v>0</v>
      </c>
      <c r="I713" s="11">
        <f t="shared" si="116"/>
        <v>0</v>
      </c>
      <c r="J713" s="11">
        <f t="shared" si="116"/>
        <v>0</v>
      </c>
      <c r="K713" s="11">
        <f t="shared" si="116"/>
        <v>0</v>
      </c>
      <c r="L713" s="11">
        <f t="shared" si="116"/>
        <v>0</v>
      </c>
      <c r="M713" s="11">
        <f t="shared" si="116"/>
        <v>0</v>
      </c>
      <c r="N713" s="11">
        <f t="shared" si="116"/>
        <v>0</v>
      </c>
      <c r="O713" s="11">
        <f t="shared" si="116"/>
        <v>0</v>
      </c>
      <c r="P713" s="11">
        <f t="shared" si="116"/>
        <v>0</v>
      </c>
      <c r="Q713" s="11">
        <f t="shared" si="116"/>
        <v>0</v>
      </c>
      <c r="R713" s="11">
        <f t="shared" si="118"/>
        <v>0</v>
      </c>
    </row>
    <row r="714" spans="1:18" x14ac:dyDescent="0.25">
      <c r="A714" s="9">
        <f>IF('New Lease Yearly'!$H$4="Monthly",DATE(YEAR('Yearly Journal entry'!A713),MONTH('Yearly Journal entry'!A713)+1,DAY('Yearly Journal entry'!A713)),IF('New Lease Yearly'!$H$4="Quarterly",DATE(YEAR('Yearly Journal entry'!A713),MONTH('Yearly Journal entry'!A713)+3,DAY('Yearly Journal entry'!A713)),DATE(YEAR('Yearly Journal entry'!A713)+1,MONTH('Yearly Journal entry'!A713),DAY('Yearly Journal entry'!A713))))</f>
        <v>302422</v>
      </c>
      <c r="B714" s="9">
        <f t="shared" si="117"/>
        <v>302422</v>
      </c>
      <c r="C714" s="9">
        <f t="shared" si="119"/>
        <v>302452</v>
      </c>
      <c r="D714" s="3">
        <f t="shared" si="120"/>
        <v>31</v>
      </c>
      <c r="E714" s="4">
        <f>'New Lease Yearly'!K724</f>
        <v>0</v>
      </c>
      <c r="F714" s="3">
        <f t="shared" si="121"/>
        <v>0</v>
      </c>
      <c r="G714" s="11">
        <f t="shared" si="116"/>
        <v>0</v>
      </c>
      <c r="H714" s="11">
        <f t="shared" si="116"/>
        <v>0</v>
      </c>
      <c r="I714" s="11">
        <f t="shared" si="116"/>
        <v>0</v>
      </c>
      <c r="J714" s="11">
        <f t="shared" si="116"/>
        <v>0</v>
      </c>
      <c r="K714" s="11">
        <f t="shared" si="116"/>
        <v>0</v>
      </c>
      <c r="L714" s="11">
        <f t="shared" si="116"/>
        <v>0</v>
      </c>
      <c r="M714" s="11">
        <f t="shared" si="116"/>
        <v>0</v>
      </c>
      <c r="N714" s="11">
        <f t="shared" si="116"/>
        <v>0</v>
      </c>
      <c r="O714" s="11">
        <f t="shared" si="116"/>
        <v>0</v>
      </c>
      <c r="P714" s="11">
        <f t="shared" si="116"/>
        <v>0</v>
      </c>
      <c r="Q714" s="11">
        <f t="shared" si="116"/>
        <v>0</v>
      </c>
      <c r="R714" s="11">
        <f t="shared" si="118"/>
        <v>0</v>
      </c>
    </row>
    <row r="715" spans="1:18" x14ac:dyDescent="0.25">
      <c r="A715" s="9">
        <f>IF('New Lease Yearly'!$H$4="Monthly",DATE(YEAR('Yearly Journal entry'!A714),MONTH('Yearly Journal entry'!A714)+1,DAY('Yearly Journal entry'!A714)),IF('New Lease Yearly'!$H$4="Quarterly",DATE(YEAR('Yearly Journal entry'!A714),MONTH('Yearly Journal entry'!A714)+3,DAY('Yearly Journal entry'!A714)),DATE(YEAR('Yearly Journal entry'!A714)+1,MONTH('Yearly Journal entry'!A714),DAY('Yearly Journal entry'!A714))))</f>
        <v>302788</v>
      </c>
      <c r="B715" s="9">
        <f t="shared" si="117"/>
        <v>302788</v>
      </c>
      <c r="C715" s="9">
        <f t="shared" si="119"/>
        <v>302818</v>
      </c>
      <c r="D715" s="3">
        <f t="shared" si="120"/>
        <v>31</v>
      </c>
      <c r="E715" s="4">
        <f>'New Lease Yearly'!K725</f>
        <v>0</v>
      </c>
      <c r="F715" s="3">
        <f t="shared" si="121"/>
        <v>0</v>
      </c>
      <c r="G715" s="11">
        <f t="shared" si="116"/>
        <v>0</v>
      </c>
      <c r="H715" s="11">
        <f t="shared" si="116"/>
        <v>0</v>
      </c>
      <c r="I715" s="11">
        <f t="shared" si="116"/>
        <v>0</v>
      </c>
      <c r="J715" s="11">
        <f t="shared" si="116"/>
        <v>0</v>
      </c>
      <c r="K715" s="11">
        <f t="shared" si="116"/>
        <v>0</v>
      </c>
      <c r="L715" s="11">
        <f t="shared" si="116"/>
        <v>0</v>
      </c>
      <c r="M715" s="11">
        <f t="shared" si="116"/>
        <v>0</v>
      </c>
      <c r="N715" s="11">
        <f t="shared" si="116"/>
        <v>0</v>
      </c>
      <c r="O715" s="11">
        <f t="shared" si="116"/>
        <v>0</v>
      </c>
      <c r="P715" s="11">
        <f t="shared" si="116"/>
        <v>0</v>
      </c>
      <c r="Q715" s="11">
        <f t="shared" si="116"/>
        <v>0</v>
      </c>
      <c r="R715" s="11">
        <f t="shared" si="118"/>
        <v>0</v>
      </c>
    </row>
    <row r="716" spans="1:18" x14ac:dyDescent="0.25">
      <c r="A716" s="9">
        <f>IF('New Lease Yearly'!$H$4="Monthly",DATE(YEAR('Yearly Journal entry'!A715),MONTH('Yearly Journal entry'!A715)+1,DAY('Yearly Journal entry'!A715)),IF('New Lease Yearly'!$H$4="Quarterly",DATE(YEAR('Yearly Journal entry'!A715),MONTH('Yearly Journal entry'!A715)+3,DAY('Yearly Journal entry'!A715)),DATE(YEAR('Yearly Journal entry'!A715)+1,MONTH('Yearly Journal entry'!A715),DAY('Yearly Journal entry'!A715))))</f>
        <v>303153</v>
      </c>
      <c r="B716" s="9">
        <f t="shared" si="117"/>
        <v>303153</v>
      </c>
      <c r="C716" s="9">
        <f t="shared" si="119"/>
        <v>303183</v>
      </c>
      <c r="D716" s="3">
        <f t="shared" si="120"/>
        <v>31</v>
      </c>
      <c r="E716" s="4">
        <f>'New Lease Yearly'!K726</f>
        <v>0</v>
      </c>
      <c r="F716" s="3">
        <f t="shared" si="121"/>
        <v>0</v>
      </c>
      <c r="G716" s="11">
        <f t="shared" si="116"/>
        <v>0</v>
      </c>
      <c r="H716" s="11">
        <f t="shared" si="116"/>
        <v>0</v>
      </c>
      <c r="I716" s="11">
        <f t="shared" si="116"/>
        <v>0</v>
      </c>
      <c r="J716" s="11">
        <f t="shared" si="116"/>
        <v>0</v>
      </c>
      <c r="K716" s="11">
        <f t="shared" si="116"/>
        <v>0</v>
      </c>
      <c r="L716" s="11">
        <f t="shared" si="116"/>
        <v>0</v>
      </c>
      <c r="M716" s="11">
        <f t="shared" si="116"/>
        <v>0</v>
      </c>
      <c r="N716" s="11">
        <f t="shared" si="116"/>
        <v>0</v>
      </c>
      <c r="O716" s="11">
        <f t="shared" si="116"/>
        <v>0</v>
      </c>
      <c r="P716" s="11">
        <f t="shared" si="116"/>
        <v>0</v>
      </c>
      <c r="Q716" s="11">
        <f t="shared" si="116"/>
        <v>0</v>
      </c>
      <c r="R716" s="11">
        <f t="shared" si="118"/>
        <v>0</v>
      </c>
    </row>
    <row r="717" spans="1:18" x14ac:dyDescent="0.25">
      <c r="A717" s="9">
        <f>IF('New Lease Yearly'!$H$4="Monthly",DATE(YEAR('Yearly Journal entry'!A716),MONTH('Yearly Journal entry'!A716)+1,DAY('Yearly Journal entry'!A716)),IF('New Lease Yearly'!$H$4="Quarterly",DATE(YEAR('Yearly Journal entry'!A716),MONTH('Yearly Journal entry'!A716)+3,DAY('Yearly Journal entry'!A716)),DATE(YEAR('Yearly Journal entry'!A716)+1,MONTH('Yearly Journal entry'!A716),DAY('Yearly Journal entry'!A716))))</f>
        <v>303518</v>
      </c>
      <c r="B717" s="9">
        <f t="shared" si="117"/>
        <v>303518</v>
      </c>
      <c r="C717" s="9">
        <f t="shared" si="119"/>
        <v>303548</v>
      </c>
      <c r="D717" s="3">
        <f t="shared" si="120"/>
        <v>31</v>
      </c>
      <c r="E717" s="4">
        <f>'New Lease Yearly'!K727</f>
        <v>0</v>
      </c>
      <c r="F717" s="3">
        <f t="shared" si="121"/>
        <v>0</v>
      </c>
      <c r="G717" s="11">
        <f t="shared" si="116"/>
        <v>0</v>
      </c>
      <c r="H717" s="11">
        <f t="shared" si="116"/>
        <v>0</v>
      </c>
      <c r="I717" s="11">
        <f t="shared" si="116"/>
        <v>0</v>
      </c>
      <c r="J717" s="11">
        <f t="shared" si="116"/>
        <v>0</v>
      </c>
      <c r="K717" s="11">
        <f t="shared" si="116"/>
        <v>0</v>
      </c>
      <c r="L717" s="11">
        <f t="shared" si="116"/>
        <v>0</v>
      </c>
      <c r="M717" s="11">
        <f t="shared" si="116"/>
        <v>0</v>
      </c>
      <c r="N717" s="11">
        <f t="shared" si="116"/>
        <v>0</v>
      </c>
      <c r="O717" s="11">
        <f t="shared" si="116"/>
        <v>0</v>
      </c>
      <c r="P717" s="11">
        <f t="shared" si="116"/>
        <v>0</v>
      </c>
      <c r="Q717" s="11">
        <f t="shared" si="116"/>
        <v>0</v>
      </c>
      <c r="R717" s="11">
        <f t="shared" si="118"/>
        <v>0</v>
      </c>
    </row>
    <row r="718" spans="1:18" x14ac:dyDescent="0.25">
      <c r="A718" s="9">
        <f>IF('New Lease Yearly'!$H$4="Monthly",DATE(YEAR('Yearly Journal entry'!A717),MONTH('Yearly Journal entry'!A717)+1,DAY('Yearly Journal entry'!A717)),IF('New Lease Yearly'!$H$4="Quarterly",DATE(YEAR('Yearly Journal entry'!A717),MONTH('Yearly Journal entry'!A717)+3,DAY('Yearly Journal entry'!A717)),DATE(YEAR('Yearly Journal entry'!A717)+1,MONTH('Yearly Journal entry'!A717),DAY('Yearly Journal entry'!A717))))</f>
        <v>303883</v>
      </c>
      <c r="B718" s="9">
        <f t="shared" si="117"/>
        <v>303883</v>
      </c>
      <c r="C718" s="9">
        <f t="shared" si="119"/>
        <v>303913</v>
      </c>
      <c r="D718" s="3">
        <f t="shared" si="120"/>
        <v>31</v>
      </c>
      <c r="E718" s="4">
        <f>'New Lease Yearly'!K728</f>
        <v>0</v>
      </c>
      <c r="F718" s="3">
        <f t="shared" si="121"/>
        <v>0</v>
      </c>
      <c r="G718" s="11">
        <f t="shared" ref="G718:Q741" si="122">$E719/($A719-$A718+1)*((((EOMONTH(DATE(YEAR($A718),MONTH($A718)+G$4,DAY($A718)),0)))-DATE(YEAR($A718),MONTH(EOMONTH($A718,-1)+G$4)+G$4,1))+1)</f>
        <v>0</v>
      </c>
      <c r="H718" s="11">
        <f t="shared" si="122"/>
        <v>0</v>
      </c>
      <c r="I718" s="11">
        <f t="shared" si="122"/>
        <v>0</v>
      </c>
      <c r="J718" s="11">
        <f t="shared" si="122"/>
        <v>0</v>
      </c>
      <c r="K718" s="11">
        <f t="shared" si="122"/>
        <v>0</v>
      </c>
      <c r="L718" s="11">
        <f t="shared" si="122"/>
        <v>0</v>
      </c>
      <c r="M718" s="11">
        <f t="shared" si="122"/>
        <v>0</v>
      </c>
      <c r="N718" s="11">
        <f t="shared" si="122"/>
        <v>0</v>
      </c>
      <c r="O718" s="11">
        <f t="shared" si="122"/>
        <v>0</v>
      </c>
      <c r="P718" s="11">
        <f t="shared" si="122"/>
        <v>0</v>
      </c>
      <c r="Q718" s="11">
        <f t="shared" si="122"/>
        <v>0</v>
      </c>
      <c r="R718" s="11">
        <f t="shared" si="118"/>
        <v>0</v>
      </c>
    </row>
    <row r="719" spans="1:18" x14ac:dyDescent="0.25">
      <c r="A719" s="9">
        <f>IF('New Lease Yearly'!$H$4="Monthly",DATE(YEAR('Yearly Journal entry'!A718),MONTH('Yearly Journal entry'!A718)+1,DAY('Yearly Journal entry'!A718)),IF('New Lease Yearly'!$H$4="Quarterly",DATE(YEAR('Yearly Journal entry'!A718),MONTH('Yearly Journal entry'!A718)+3,DAY('Yearly Journal entry'!A718)),DATE(YEAR('Yearly Journal entry'!A718)+1,MONTH('Yearly Journal entry'!A718),DAY('Yearly Journal entry'!A718))))</f>
        <v>304249</v>
      </c>
      <c r="B719" s="9">
        <f t="shared" si="117"/>
        <v>304249</v>
      </c>
      <c r="C719" s="9">
        <f t="shared" si="119"/>
        <v>304279</v>
      </c>
      <c r="D719" s="3">
        <f t="shared" si="120"/>
        <v>31</v>
      </c>
      <c r="E719" s="4">
        <f>'New Lease Yearly'!K729</f>
        <v>0</v>
      </c>
      <c r="F719" s="3">
        <f t="shared" si="121"/>
        <v>0</v>
      </c>
      <c r="G719" s="11">
        <f t="shared" si="122"/>
        <v>0</v>
      </c>
      <c r="H719" s="11">
        <f t="shared" si="122"/>
        <v>0</v>
      </c>
      <c r="I719" s="11">
        <f t="shared" si="122"/>
        <v>0</v>
      </c>
      <c r="J719" s="11">
        <f t="shared" si="122"/>
        <v>0</v>
      </c>
      <c r="K719" s="11">
        <f t="shared" si="122"/>
        <v>0</v>
      </c>
      <c r="L719" s="11">
        <f t="shared" si="122"/>
        <v>0</v>
      </c>
      <c r="M719" s="11">
        <f t="shared" si="122"/>
        <v>0</v>
      </c>
      <c r="N719" s="11">
        <f t="shared" si="122"/>
        <v>0</v>
      </c>
      <c r="O719" s="11">
        <f t="shared" si="122"/>
        <v>0</v>
      </c>
      <c r="P719" s="11">
        <f t="shared" si="122"/>
        <v>0</v>
      </c>
      <c r="Q719" s="11">
        <f t="shared" si="122"/>
        <v>0</v>
      </c>
      <c r="R719" s="11">
        <f t="shared" si="118"/>
        <v>0</v>
      </c>
    </row>
    <row r="720" spans="1:18" x14ac:dyDescent="0.25">
      <c r="A720" s="9">
        <f>IF('New Lease Yearly'!$H$4="Monthly",DATE(YEAR('Yearly Journal entry'!A719),MONTH('Yearly Journal entry'!A719)+1,DAY('Yearly Journal entry'!A719)),IF('New Lease Yearly'!$H$4="Quarterly",DATE(YEAR('Yearly Journal entry'!A719),MONTH('Yearly Journal entry'!A719)+3,DAY('Yearly Journal entry'!A719)),DATE(YEAR('Yearly Journal entry'!A719)+1,MONTH('Yearly Journal entry'!A719),DAY('Yearly Journal entry'!A719))))</f>
        <v>304614</v>
      </c>
      <c r="B720" s="9">
        <f t="shared" si="117"/>
        <v>304614</v>
      </c>
      <c r="C720" s="9">
        <f t="shared" si="119"/>
        <v>304644</v>
      </c>
      <c r="D720" s="3">
        <f t="shared" si="120"/>
        <v>31</v>
      </c>
      <c r="E720" s="4">
        <f>'New Lease Yearly'!K730</f>
        <v>0</v>
      </c>
      <c r="F720" s="3">
        <f t="shared" si="121"/>
        <v>0</v>
      </c>
      <c r="G720" s="11">
        <f t="shared" si="122"/>
        <v>0</v>
      </c>
      <c r="H720" s="11">
        <f t="shared" si="122"/>
        <v>0</v>
      </c>
      <c r="I720" s="11">
        <f t="shared" si="122"/>
        <v>0</v>
      </c>
      <c r="J720" s="11">
        <f t="shared" si="122"/>
        <v>0</v>
      </c>
      <c r="K720" s="11">
        <f t="shared" si="122"/>
        <v>0</v>
      </c>
      <c r="L720" s="11">
        <f t="shared" si="122"/>
        <v>0</v>
      </c>
      <c r="M720" s="11">
        <f t="shared" si="122"/>
        <v>0</v>
      </c>
      <c r="N720" s="11">
        <f t="shared" si="122"/>
        <v>0</v>
      </c>
      <c r="O720" s="11">
        <f t="shared" si="122"/>
        <v>0</v>
      </c>
      <c r="P720" s="11">
        <f t="shared" si="122"/>
        <v>0</v>
      </c>
      <c r="Q720" s="11">
        <f t="shared" si="122"/>
        <v>0</v>
      </c>
      <c r="R720" s="11">
        <f t="shared" si="118"/>
        <v>0</v>
      </c>
    </row>
    <row r="721" spans="1:18" x14ac:dyDescent="0.25">
      <c r="A721" s="9">
        <f>IF('New Lease Yearly'!$H$4="Monthly",DATE(YEAR('Yearly Journal entry'!A720),MONTH('Yearly Journal entry'!A720)+1,DAY('Yearly Journal entry'!A720)),IF('New Lease Yearly'!$H$4="Quarterly",DATE(YEAR('Yearly Journal entry'!A720),MONTH('Yearly Journal entry'!A720)+3,DAY('Yearly Journal entry'!A720)),DATE(YEAR('Yearly Journal entry'!A720)+1,MONTH('Yearly Journal entry'!A720),DAY('Yearly Journal entry'!A720))))</f>
        <v>304979</v>
      </c>
      <c r="B721" s="9">
        <f t="shared" si="117"/>
        <v>304979</v>
      </c>
      <c r="C721" s="9">
        <f t="shared" si="119"/>
        <v>305009</v>
      </c>
      <c r="D721" s="3">
        <f t="shared" si="120"/>
        <v>31</v>
      </c>
      <c r="E721" s="4">
        <f>'New Lease Yearly'!K731</f>
        <v>0</v>
      </c>
      <c r="F721" s="3">
        <f t="shared" si="121"/>
        <v>0</v>
      </c>
      <c r="G721" s="11">
        <f t="shared" si="122"/>
        <v>0</v>
      </c>
      <c r="H721" s="11">
        <f t="shared" si="122"/>
        <v>0</v>
      </c>
      <c r="I721" s="11">
        <f t="shared" si="122"/>
        <v>0</v>
      </c>
      <c r="J721" s="11">
        <f t="shared" si="122"/>
        <v>0</v>
      </c>
      <c r="K721" s="11">
        <f t="shared" si="122"/>
        <v>0</v>
      </c>
      <c r="L721" s="11">
        <f t="shared" si="122"/>
        <v>0</v>
      </c>
      <c r="M721" s="11">
        <f t="shared" si="122"/>
        <v>0</v>
      </c>
      <c r="N721" s="11">
        <f t="shared" si="122"/>
        <v>0</v>
      </c>
      <c r="O721" s="11">
        <f t="shared" si="122"/>
        <v>0</v>
      </c>
      <c r="P721" s="11">
        <f t="shared" si="122"/>
        <v>0</v>
      </c>
      <c r="Q721" s="11">
        <f t="shared" si="122"/>
        <v>0</v>
      </c>
      <c r="R721" s="11">
        <f t="shared" si="118"/>
        <v>0</v>
      </c>
    </row>
    <row r="722" spans="1:18" x14ac:dyDescent="0.25">
      <c r="A722" s="9">
        <f>IF('New Lease Yearly'!$H$4="Monthly",DATE(YEAR('Yearly Journal entry'!A721),MONTH('Yearly Journal entry'!A721)+1,DAY('Yearly Journal entry'!A721)),IF('New Lease Yearly'!$H$4="Quarterly",DATE(YEAR('Yearly Journal entry'!A721),MONTH('Yearly Journal entry'!A721)+3,DAY('Yearly Journal entry'!A721)),DATE(YEAR('Yearly Journal entry'!A721)+1,MONTH('Yearly Journal entry'!A721),DAY('Yearly Journal entry'!A721))))</f>
        <v>305344</v>
      </c>
      <c r="B722" s="9">
        <f t="shared" si="117"/>
        <v>305344</v>
      </c>
      <c r="C722" s="9">
        <f t="shared" si="119"/>
        <v>305374</v>
      </c>
      <c r="D722" s="3">
        <f t="shared" si="120"/>
        <v>31</v>
      </c>
      <c r="E722" s="4">
        <f>'New Lease Yearly'!K732</f>
        <v>0</v>
      </c>
      <c r="F722" s="3">
        <f t="shared" si="121"/>
        <v>0</v>
      </c>
      <c r="G722" s="11">
        <f t="shared" si="122"/>
        <v>0</v>
      </c>
      <c r="H722" s="11">
        <f t="shared" si="122"/>
        <v>0</v>
      </c>
      <c r="I722" s="11">
        <f t="shared" si="122"/>
        <v>0</v>
      </c>
      <c r="J722" s="11">
        <f t="shared" si="122"/>
        <v>0</v>
      </c>
      <c r="K722" s="11">
        <f t="shared" si="122"/>
        <v>0</v>
      </c>
      <c r="L722" s="11">
        <f t="shared" si="122"/>
        <v>0</v>
      </c>
      <c r="M722" s="11">
        <f t="shared" si="122"/>
        <v>0</v>
      </c>
      <c r="N722" s="11">
        <f t="shared" si="122"/>
        <v>0</v>
      </c>
      <c r="O722" s="11">
        <f t="shared" si="122"/>
        <v>0</v>
      </c>
      <c r="P722" s="11">
        <f t="shared" si="122"/>
        <v>0</v>
      </c>
      <c r="Q722" s="11">
        <f t="shared" si="122"/>
        <v>0</v>
      </c>
      <c r="R722" s="11">
        <f t="shared" si="118"/>
        <v>0</v>
      </c>
    </row>
    <row r="723" spans="1:18" x14ac:dyDescent="0.25">
      <c r="A723" s="9">
        <f>IF('New Lease Yearly'!$H$4="Monthly",DATE(YEAR('Yearly Journal entry'!A722),MONTH('Yearly Journal entry'!A722)+1,DAY('Yearly Journal entry'!A722)),IF('New Lease Yearly'!$H$4="Quarterly",DATE(YEAR('Yearly Journal entry'!A722),MONTH('Yearly Journal entry'!A722)+3,DAY('Yearly Journal entry'!A722)),DATE(YEAR('Yearly Journal entry'!A722)+1,MONTH('Yearly Journal entry'!A722),DAY('Yearly Journal entry'!A722))))</f>
        <v>305710</v>
      </c>
      <c r="B723" s="9">
        <f t="shared" si="117"/>
        <v>305710</v>
      </c>
      <c r="C723" s="9">
        <f t="shared" si="119"/>
        <v>305740</v>
      </c>
      <c r="D723" s="3">
        <f t="shared" si="120"/>
        <v>31</v>
      </c>
      <c r="E723" s="4">
        <f>'New Lease Yearly'!K733</f>
        <v>0</v>
      </c>
      <c r="F723" s="3">
        <f t="shared" si="121"/>
        <v>0</v>
      </c>
      <c r="G723" s="11">
        <f t="shared" si="122"/>
        <v>0</v>
      </c>
      <c r="H723" s="11">
        <f t="shared" si="122"/>
        <v>0</v>
      </c>
      <c r="I723" s="11">
        <f t="shared" si="122"/>
        <v>0</v>
      </c>
      <c r="J723" s="11">
        <f t="shared" si="122"/>
        <v>0</v>
      </c>
      <c r="K723" s="11">
        <f t="shared" si="122"/>
        <v>0</v>
      </c>
      <c r="L723" s="11">
        <f t="shared" si="122"/>
        <v>0</v>
      </c>
      <c r="M723" s="11">
        <f t="shared" si="122"/>
        <v>0</v>
      </c>
      <c r="N723" s="11">
        <f t="shared" si="122"/>
        <v>0</v>
      </c>
      <c r="O723" s="11">
        <f t="shared" si="122"/>
        <v>0</v>
      </c>
      <c r="P723" s="11">
        <f t="shared" si="122"/>
        <v>0</v>
      </c>
      <c r="Q723" s="11">
        <f t="shared" si="122"/>
        <v>0</v>
      </c>
      <c r="R723" s="11">
        <f t="shared" si="118"/>
        <v>0</v>
      </c>
    </row>
    <row r="724" spans="1:18" x14ac:dyDescent="0.25">
      <c r="A724" s="9">
        <f>IF('New Lease Yearly'!$H$4="Monthly",DATE(YEAR('Yearly Journal entry'!A723),MONTH('Yearly Journal entry'!A723)+1,DAY('Yearly Journal entry'!A723)),IF('New Lease Yearly'!$H$4="Quarterly",DATE(YEAR('Yearly Journal entry'!A723),MONTH('Yearly Journal entry'!A723)+3,DAY('Yearly Journal entry'!A723)),DATE(YEAR('Yearly Journal entry'!A723)+1,MONTH('Yearly Journal entry'!A723),DAY('Yearly Journal entry'!A723))))</f>
        <v>306075</v>
      </c>
      <c r="B724" s="9">
        <f t="shared" si="117"/>
        <v>306075</v>
      </c>
      <c r="C724" s="9">
        <f t="shared" si="119"/>
        <v>306105</v>
      </c>
      <c r="D724" s="3">
        <f t="shared" si="120"/>
        <v>31</v>
      </c>
      <c r="E724" s="4">
        <f>'New Lease Yearly'!K734</f>
        <v>0</v>
      </c>
      <c r="F724" s="3">
        <f t="shared" si="121"/>
        <v>0</v>
      </c>
      <c r="G724" s="11">
        <f t="shared" si="122"/>
        <v>0</v>
      </c>
      <c r="H724" s="11">
        <f t="shared" si="122"/>
        <v>0</v>
      </c>
      <c r="I724" s="11">
        <f t="shared" si="122"/>
        <v>0</v>
      </c>
      <c r="J724" s="11">
        <f t="shared" si="122"/>
        <v>0</v>
      </c>
      <c r="K724" s="11">
        <f t="shared" si="122"/>
        <v>0</v>
      </c>
      <c r="L724" s="11">
        <f t="shared" si="122"/>
        <v>0</v>
      </c>
      <c r="M724" s="11">
        <f t="shared" si="122"/>
        <v>0</v>
      </c>
      <c r="N724" s="11">
        <f t="shared" si="122"/>
        <v>0</v>
      </c>
      <c r="O724" s="11">
        <f t="shared" si="122"/>
        <v>0</v>
      </c>
      <c r="P724" s="11">
        <f t="shared" si="122"/>
        <v>0</v>
      </c>
      <c r="Q724" s="11">
        <f t="shared" si="122"/>
        <v>0</v>
      </c>
      <c r="R724" s="11">
        <f t="shared" si="118"/>
        <v>0</v>
      </c>
    </row>
    <row r="725" spans="1:18" x14ac:dyDescent="0.25">
      <c r="A725" s="9">
        <f>IF('New Lease Yearly'!$H$4="Monthly",DATE(YEAR('Yearly Journal entry'!A724),MONTH('Yearly Journal entry'!A724)+1,DAY('Yearly Journal entry'!A724)),IF('New Lease Yearly'!$H$4="Quarterly",DATE(YEAR('Yearly Journal entry'!A724),MONTH('Yearly Journal entry'!A724)+3,DAY('Yearly Journal entry'!A724)),DATE(YEAR('Yearly Journal entry'!A724)+1,MONTH('Yearly Journal entry'!A724),DAY('Yearly Journal entry'!A724))))</f>
        <v>306440</v>
      </c>
      <c r="B725" s="9">
        <f t="shared" si="117"/>
        <v>306440</v>
      </c>
      <c r="C725" s="9">
        <f t="shared" si="119"/>
        <v>306470</v>
      </c>
      <c r="D725" s="3">
        <f t="shared" si="120"/>
        <v>31</v>
      </c>
      <c r="E725" s="4">
        <f>'New Lease Yearly'!K735</f>
        <v>0</v>
      </c>
      <c r="F725" s="3">
        <f t="shared" si="121"/>
        <v>0</v>
      </c>
      <c r="G725" s="11">
        <f t="shared" si="122"/>
        <v>0</v>
      </c>
      <c r="H725" s="11">
        <f t="shared" si="122"/>
        <v>0</v>
      </c>
      <c r="I725" s="11">
        <f t="shared" si="122"/>
        <v>0</v>
      </c>
      <c r="J725" s="11">
        <f t="shared" si="122"/>
        <v>0</v>
      </c>
      <c r="K725" s="11">
        <f t="shared" si="122"/>
        <v>0</v>
      </c>
      <c r="L725" s="11">
        <f t="shared" si="122"/>
        <v>0</v>
      </c>
      <c r="M725" s="11">
        <f t="shared" si="122"/>
        <v>0</v>
      </c>
      <c r="N725" s="11">
        <f t="shared" si="122"/>
        <v>0</v>
      </c>
      <c r="O725" s="11">
        <f t="shared" si="122"/>
        <v>0</v>
      </c>
      <c r="P725" s="11">
        <f t="shared" si="122"/>
        <v>0</v>
      </c>
      <c r="Q725" s="11">
        <f t="shared" si="122"/>
        <v>0</v>
      </c>
      <c r="R725" s="11">
        <f t="shared" si="118"/>
        <v>0</v>
      </c>
    </row>
    <row r="726" spans="1:18" x14ac:dyDescent="0.25">
      <c r="A726" s="9">
        <f>IF('New Lease Yearly'!$H$4="Monthly",DATE(YEAR('Yearly Journal entry'!A725),MONTH('Yearly Journal entry'!A725)+1,DAY('Yearly Journal entry'!A725)),IF('New Lease Yearly'!$H$4="Quarterly",DATE(YEAR('Yearly Journal entry'!A725),MONTH('Yearly Journal entry'!A725)+3,DAY('Yearly Journal entry'!A725)),DATE(YEAR('Yearly Journal entry'!A725)+1,MONTH('Yearly Journal entry'!A725),DAY('Yearly Journal entry'!A725))))</f>
        <v>306805</v>
      </c>
      <c r="B726" s="9">
        <f t="shared" si="117"/>
        <v>306805</v>
      </c>
      <c r="C726" s="9">
        <f t="shared" si="119"/>
        <v>306835</v>
      </c>
      <c r="D726" s="3">
        <f t="shared" si="120"/>
        <v>31</v>
      </c>
      <c r="E726" s="4">
        <f>'New Lease Yearly'!K736</f>
        <v>0</v>
      </c>
      <c r="F726" s="3">
        <f t="shared" si="121"/>
        <v>0</v>
      </c>
      <c r="G726" s="11">
        <f t="shared" si="122"/>
        <v>0</v>
      </c>
      <c r="H726" s="11">
        <f t="shared" si="122"/>
        <v>0</v>
      </c>
      <c r="I726" s="11">
        <f t="shared" si="122"/>
        <v>0</v>
      </c>
      <c r="J726" s="11">
        <f t="shared" si="122"/>
        <v>0</v>
      </c>
      <c r="K726" s="11">
        <f t="shared" si="122"/>
        <v>0</v>
      </c>
      <c r="L726" s="11">
        <f t="shared" si="122"/>
        <v>0</v>
      </c>
      <c r="M726" s="11">
        <f t="shared" si="122"/>
        <v>0</v>
      </c>
      <c r="N726" s="11">
        <f t="shared" si="122"/>
        <v>0</v>
      </c>
      <c r="O726" s="11">
        <f t="shared" si="122"/>
        <v>0</v>
      </c>
      <c r="P726" s="11">
        <f t="shared" si="122"/>
        <v>0</v>
      </c>
      <c r="Q726" s="11">
        <f t="shared" si="122"/>
        <v>0</v>
      </c>
      <c r="R726" s="11">
        <f t="shared" si="118"/>
        <v>0</v>
      </c>
    </row>
    <row r="727" spans="1:18" x14ac:dyDescent="0.25">
      <c r="A727" s="9">
        <f>IF('New Lease Yearly'!$H$4="Monthly",DATE(YEAR('Yearly Journal entry'!A726),MONTH('Yearly Journal entry'!A726)+1,DAY('Yearly Journal entry'!A726)),IF('New Lease Yearly'!$H$4="Quarterly",DATE(YEAR('Yearly Journal entry'!A726),MONTH('Yearly Journal entry'!A726)+3,DAY('Yearly Journal entry'!A726)),DATE(YEAR('Yearly Journal entry'!A726)+1,MONTH('Yearly Journal entry'!A726),DAY('Yearly Journal entry'!A726))))</f>
        <v>307171</v>
      </c>
      <c r="B727" s="9">
        <f t="shared" si="117"/>
        <v>307171</v>
      </c>
      <c r="C727" s="9">
        <f t="shared" si="119"/>
        <v>307201</v>
      </c>
      <c r="D727" s="3">
        <f t="shared" si="120"/>
        <v>31</v>
      </c>
      <c r="E727" s="4">
        <f>'New Lease Yearly'!K737</f>
        <v>0</v>
      </c>
      <c r="F727" s="3">
        <f t="shared" si="121"/>
        <v>0</v>
      </c>
      <c r="G727" s="11">
        <f t="shared" si="122"/>
        <v>0</v>
      </c>
      <c r="H727" s="11">
        <f t="shared" si="122"/>
        <v>0</v>
      </c>
      <c r="I727" s="11">
        <f t="shared" si="122"/>
        <v>0</v>
      </c>
      <c r="J727" s="11">
        <f t="shared" si="122"/>
        <v>0</v>
      </c>
      <c r="K727" s="11">
        <f t="shared" si="122"/>
        <v>0</v>
      </c>
      <c r="L727" s="11">
        <f t="shared" si="122"/>
        <v>0</v>
      </c>
      <c r="M727" s="11">
        <f t="shared" si="122"/>
        <v>0</v>
      </c>
      <c r="N727" s="11">
        <f t="shared" si="122"/>
        <v>0</v>
      </c>
      <c r="O727" s="11">
        <f t="shared" si="122"/>
        <v>0</v>
      </c>
      <c r="P727" s="11">
        <f t="shared" si="122"/>
        <v>0</v>
      </c>
      <c r="Q727" s="11">
        <f t="shared" si="122"/>
        <v>0</v>
      </c>
      <c r="R727" s="11">
        <f t="shared" si="118"/>
        <v>0</v>
      </c>
    </row>
    <row r="728" spans="1:18" x14ac:dyDescent="0.25">
      <c r="A728" s="9">
        <f>IF('New Lease Yearly'!$H$4="Monthly",DATE(YEAR('Yearly Journal entry'!A727),MONTH('Yearly Journal entry'!A727)+1,DAY('Yearly Journal entry'!A727)),IF('New Lease Yearly'!$H$4="Quarterly",DATE(YEAR('Yearly Journal entry'!A727),MONTH('Yearly Journal entry'!A727)+3,DAY('Yearly Journal entry'!A727)),DATE(YEAR('Yearly Journal entry'!A727)+1,MONTH('Yearly Journal entry'!A727),DAY('Yearly Journal entry'!A727))))</f>
        <v>307536</v>
      </c>
      <c r="B728" s="9">
        <f t="shared" si="117"/>
        <v>307536</v>
      </c>
      <c r="C728" s="9">
        <f t="shared" si="119"/>
        <v>307566</v>
      </c>
      <c r="D728" s="3">
        <f t="shared" si="120"/>
        <v>31</v>
      </c>
      <c r="E728" s="4">
        <f>'New Lease Yearly'!K738</f>
        <v>0</v>
      </c>
      <c r="F728" s="3">
        <f t="shared" si="121"/>
        <v>0</v>
      </c>
      <c r="G728" s="11">
        <f t="shared" si="122"/>
        <v>0</v>
      </c>
      <c r="H728" s="11">
        <f t="shared" si="122"/>
        <v>0</v>
      </c>
      <c r="I728" s="11">
        <f t="shared" si="122"/>
        <v>0</v>
      </c>
      <c r="J728" s="11">
        <f t="shared" si="122"/>
        <v>0</v>
      </c>
      <c r="K728" s="11">
        <f t="shared" si="122"/>
        <v>0</v>
      </c>
      <c r="L728" s="11">
        <f t="shared" si="122"/>
        <v>0</v>
      </c>
      <c r="M728" s="11">
        <f t="shared" si="122"/>
        <v>0</v>
      </c>
      <c r="N728" s="11">
        <f t="shared" si="122"/>
        <v>0</v>
      </c>
      <c r="O728" s="11">
        <f t="shared" si="122"/>
        <v>0</v>
      </c>
      <c r="P728" s="11">
        <f t="shared" si="122"/>
        <v>0</v>
      </c>
      <c r="Q728" s="11">
        <f t="shared" si="122"/>
        <v>0</v>
      </c>
      <c r="R728" s="11">
        <f t="shared" si="118"/>
        <v>0</v>
      </c>
    </row>
    <row r="729" spans="1:18" x14ac:dyDescent="0.25">
      <c r="A729" s="9">
        <f>IF('New Lease Yearly'!$H$4="Monthly",DATE(YEAR('Yearly Journal entry'!A728),MONTH('Yearly Journal entry'!A728)+1,DAY('Yearly Journal entry'!A728)),IF('New Lease Yearly'!$H$4="Quarterly",DATE(YEAR('Yearly Journal entry'!A728),MONTH('Yearly Journal entry'!A728)+3,DAY('Yearly Journal entry'!A728)),DATE(YEAR('Yearly Journal entry'!A728)+1,MONTH('Yearly Journal entry'!A728),DAY('Yearly Journal entry'!A728))))</f>
        <v>307901</v>
      </c>
      <c r="B729" s="9">
        <f t="shared" si="117"/>
        <v>307901</v>
      </c>
      <c r="C729" s="9">
        <f t="shared" si="119"/>
        <v>307931</v>
      </c>
      <c r="D729" s="3">
        <f t="shared" si="120"/>
        <v>31</v>
      </c>
      <c r="E729" s="4">
        <f>'New Lease Yearly'!K739</f>
        <v>0</v>
      </c>
      <c r="F729" s="3">
        <f t="shared" si="121"/>
        <v>0</v>
      </c>
      <c r="G729" s="11">
        <f t="shared" si="122"/>
        <v>0</v>
      </c>
      <c r="H729" s="11">
        <f t="shared" si="122"/>
        <v>0</v>
      </c>
      <c r="I729" s="11">
        <f t="shared" si="122"/>
        <v>0</v>
      </c>
      <c r="J729" s="11">
        <f t="shared" si="122"/>
        <v>0</v>
      </c>
      <c r="K729" s="11">
        <f t="shared" si="122"/>
        <v>0</v>
      </c>
      <c r="L729" s="11">
        <f t="shared" si="122"/>
        <v>0</v>
      </c>
      <c r="M729" s="11">
        <f t="shared" si="122"/>
        <v>0</v>
      </c>
      <c r="N729" s="11">
        <f t="shared" si="122"/>
        <v>0</v>
      </c>
      <c r="O729" s="11">
        <f t="shared" si="122"/>
        <v>0</v>
      </c>
      <c r="P729" s="11">
        <f t="shared" si="122"/>
        <v>0</v>
      </c>
      <c r="Q729" s="11">
        <f t="shared" si="122"/>
        <v>0</v>
      </c>
      <c r="R729" s="11">
        <f t="shared" si="118"/>
        <v>0</v>
      </c>
    </row>
    <row r="730" spans="1:18" x14ac:dyDescent="0.25">
      <c r="A730" s="9">
        <f>IF('New Lease Yearly'!$H$4="Monthly",DATE(YEAR('Yearly Journal entry'!A729),MONTH('Yearly Journal entry'!A729)+1,DAY('Yearly Journal entry'!A729)),IF('New Lease Yearly'!$H$4="Quarterly",DATE(YEAR('Yearly Journal entry'!A729),MONTH('Yearly Journal entry'!A729)+3,DAY('Yearly Journal entry'!A729)),DATE(YEAR('Yearly Journal entry'!A729)+1,MONTH('Yearly Journal entry'!A729),DAY('Yearly Journal entry'!A729))))</f>
        <v>308266</v>
      </c>
      <c r="B730" s="9">
        <f t="shared" si="117"/>
        <v>308266</v>
      </c>
      <c r="C730" s="9">
        <f t="shared" si="119"/>
        <v>308296</v>
      </c>
      <c r="D730" s="3">
        <f t="shared" si="120"/>
        <v>31</v>
      </c>
      <c r="E730" s="4">
        <f>'New Lease Yearly'!K740</f>
        <v>0</v>
      </c>
      <c r="F730" s="3">
        <f t="shared" si="121"/>
        <v>0</v>
      </c>
      <c r="G730" s="11">
        <f t="shared" si="122"/>
        <v>0</v>
      </c>
      <c r="H730" s="11">
        <f t="shared" si="122"/>
        <v>0</v>
      </c>
      <c r="I730" s="11">
        <f t="shared" si="122"/>
        <v>0</v>
      </c>
      <c r="J730" s="11">
        <f t="shared" si="122"/>
        <v>0</v>
      </c>
      <c r="K730" s="11">
        <f t="shared" si="122"/>
        <v>0</v>
      </c>
      <c r="L730" s="11">
        <f t="shared" si="122"/>
        <v>0</v>
      </c>
      <c r="M730" s="11">
        <f t="shared" si="122"/>
        <v>0</v>
      </c>
      <c r="N730" s="11">
        <f t="shared" si="122"/>
        <v>0</v>
      </c>
      <c r="O730" s="11">
        <f t="shared" si="122"/>
        <v>0</v>
      </c>
      <c r="P730" s="11">
        <f t="shared" si="122"/>
        <v>0</v>
      </c>
      <c r="Q730" s="11">
        <f t="shared" si="122"/>
        <v>0</v>
      </c>
      <c r="R730" s="11">
        <f t="shared" si="118"/>
        <v>0</v>
      </c>
    </row>
    <row r="731" spans="1:18" x14ac:dyDescent="0.25">
      <c r="A731" s="9">
        <f>IF('New Lease Yearly'!$H$4="Monthly",DATE(YEAR('Yearly Journal entry'!A730),MONTH('Yearly Journal entry'!A730)+1,DAY('Yearly Journal entry'!A730)),IF('New Lease Yearly'!$H$4="Quarterly",DATE(YEAR('Yearly Journal entry'!A730),MONTH('Yearly Journal entry'!A730)+3,DAY('Yearly Journal entry'!A730)),DATE(YEAR('Yearly Journal entry'!A730)+1,MONTH('Yearly Journal entry'!A730),DAY('Yearly Journal entry'!A730))))</f>
        <v>308632</v>
      </c>
      <c r="B731" s="9">
        <f t="shared" si="117"/>
        <v>308632</v>
      </c>
      <c r="C731" s="9">
        <f t="shared" si="119"/>
        <v>308662</v>
      </c>
      <c r="D731" s="3">
        <f t="shared" si="120"/>
        <v>31</v>
      </c>
      <c r="E731" s="4">
        <f>'New Lease Yearly'!K741</f>
        <v>0</v>
      </c>
      <c r="F731" s="3">
        <f t="shared" si="121"/>
        <v>0</v>
      </c>
      <c r="G731" s="11">
        <f t="shared" si="122"/>
        <v>0</v>
      </c>
      <c r="H731" s="11">
        <f t="shared" si="122"/>
        <v>0</v>
      </c>
      <c r="I731" s="11">
        <f t="shared" si="122"/>
        <v>0</v>
      </c>
      <c r="J731" s="11">
        <f t="shared" si="122"/>
        <v>0</v>
      </c>
      <c r="K731" s="11">
        <f t="shared" si="122"/>
        <v>0</v>
      </c>
      <c r="L731" s="11">
        <f t="shared" si="122"/>
        <v>0</v>
      </c>
      <c r="M731" s="11">
        <f t="shared" si="122"/>
        <v>0</v>
      </c>
      <c r="N731" s="11">
        <f t="shared" si="122"/>
        <v>0</v>
      </c>
      <c r="O731" s="11">
        <f t="shared" si="122"/>
        <v>0</v>
      </c>
      <c r="P731" s="11">
        <f t="shared" si="122"/>
        <v>0</v>
      </c>
      <c r="Q731" s="11">
        <f t="shared" si="122"/>
        <v>0</v>
      </c>
      <c r="R731" s="11">
        <f t="shared" si="118"/>
        <v>0</v>
      </c>
    </row>
    <row r="732" spans="1:18" x14ac:dyDescent="0.25">
      <c r="A732" s="9">
        <f>IF('New Lease Yearly'!$H$4="Monthly",DATE(YEAR('Yearly Journal entry'!A731),MONTH('Yearly Journal entry'!A731)+1,DAY('Yearly Journal entry'!A731)),IF('New Lease Yearly'!$H$4="Quarterly",DATE(YEAR('Yearly Journal entry'!A731),MONTH('Yearly Journal entry'!A731)+3,DAY('Yearly Journal entry'!A731)),DATE(YEAR('Yearly Journal entry'!A731)+1,MONTH('Yearly Journal entry'!A731),DAY('Yearly Journal entry'!A731))))</f>
        <v>308997</v>
      </c>
      <c r="B732" s="9">
        <f t="shared" si="117"/>
        <v>308997</v>
      </c>
      <c r="C732" s="9">
        <f t="shared" si="119"/>
        <v>309027</v>
      </c>
      <c r="D732" s="3">
        <f t="shared" si="120"/>
        <v>31</v>
      </c>
      <c r="E732" s="4">
        <f>'New Lease Yearly'!K742</f>
        <v>0</v>
      </c>
      <c r="F732" s="3">
        <f t="shared" si="121"/>
        <v>0</v>
      </c>
      <c r="G732" s="11">
        <f t="shared" si="122"/>
        <v>0</v>
      </c>
      <c r="H732" s="11">
        <f t="shared" si="122"/>
        <v>0</v>
      </c>
      <c r="I732" s="11">
        <f t="shared" si="122"/>
        <v>0</v>
      </c>
      <c r="J732" s="11">
        <f t="shared" si="122"/>
        <v>0</v>
      </c>
      <c r="K732" s="11">
        <f t="shared" si="122"/>
        <v>0</v>
      </c>
      <c r="L732" s="11">
        <f t="shared" si="122"/>
        <v>0</v>
      </c>
      <c r="M732" s="11">
        <f t="shared" si="122"/>
        <v>0</v>
      </c>
      <c r="N732" s="11">
        <f t="shared" si="122"/>
        <v>0</v>
      </c>
      <c r="O732" s="11">
        <f t="shared" si="122"/>
        <v>0</v>
      </c>
      <c r="P732" s="11">
        <f t="shared" si="122"/>
        <v>0</v>
      </c>
      <c r="Q732" s="11">
        <f t="shared" si="122"/>
        <v>0</v>
      </c>
      <c r="R732" s="11">
        <f t="shared" si="118"/>
        <v>0</v>
      </c>
    </row>
    <row r="733" spans="1:18" x14ac:dyDescent="0.25">
      <c r="A733" s="9">
        <f>IF('New Lease Yearly'!$H$4="Monthly",DATE(YEAR('Yearly Journal entry'!A732),MONTH('Yearly Journal entry'!A732)+1,DAY('Yearly Journal entry'!A732)),IF('New Lease Yearly'!$H$4="Quarterly",DATE(YEAR('Yearly Journal entry'!A732),MONTH('Yearly Journal entry'!A732)+3,DAY('Yearly Journal entry'!A732)),DATE(YEAR('Yearly Journal entry'!A732)+1,MONTH('Yearly Journal entry'!A732),DAY('Yearly Journal entry'!A732))))</f>
        <v>309362</v>
      </c>
      <c r="B733" s="9">
        <f t="shared" si="117"/>
        <v>309362</v>
      </c>
      <c r="C733" s="9">
        <f t="shared" si="119"/>
        <v>309392</v>
      </c>
      <c r="D733" s="3">
        <f t="shared" si="120"/>
        <v>31</v>
      </c>
      <c r="E733" s="4">
        <f>'New Lease Yearly'!K743</f>
        <v>0</v>
      </c>
      <c r="F733" s="3">
        <f t="shared" si="121"/>
        <v>0</v>
      </c>
      <c r="G733" s="11">
        <f t="shared" si="122"/>
        <v>0</v>
      </c>
      <c r="H733" s="11">
        <f t="shared" si="122"/>
        <v>0</v>
      </c>
      <c r="I733" s="11">
        <f t="shared" si="122"/>
        <v>0</v>
      </c>
      <c r="J733" s="11">
        <f t="shared" si="122"/>
        <v>0</v>
      </c>
      <c r="K733" s="11">
        <f t="shared" si="122"/>
        <v>0</v>
      </c>
      <c r="L733" s="11">
        <f t="shared" si="122"/>
        <v>0</v>
      </c>
      <c r="M733" s="11">
        <f t="shared" si="122"/>
        <v>0</v>
      </c>
      <c r="N733" s="11">
        <f t="shared" si="122"/>
        <v>0</v>
      </c>
      <c r="O733" s="11">
        <f t="shared" si="122"/>
        <v>0</v>
      </c>
      <c r="P733" s="11">
        <f t="shared" si="122"/>
        <v>0</v>
      </c>
      <c r="Q733" s="11">
        <f t="shared" si="122"/>
        <v>0</v>
      </c>
      <c r="R733" s="11">
        <f t="shared" si="118"/>
        <v>0</v>
      </c>
    </row>
    <row r="734" spans="1:18" x14ac:dyDescent="0.25">
      <c r="A734" s="9">
        <f>IF('New Lease Yearly'!$H$4="Monthly",DATE(YEAR('Yearly Journal entry'!A733),MONTH('Yearly Journal entry'!A733)+1,DAY('Yearly Journal entry'!A733)),IF('New Lease Yearly'!$H$4="Quarterly",DATE(YEAR('Yearly Journal entry'!A733),MONTH('Yearly Journal entry'!A733)+3,DAY('Yearly Journal entry'!A733)),DATE(YEAR('Yearly Journal entry'!A733)+1,MONTH('Yearly Journal entry'!A733),DAY('Yearly Journal entry'!A733))))</f>
        <v>309727</v>
      </c>
      <c r="B734" s="9">
        <f t="shared" si="117"/>
        <v>309727</v>
      </c>
      <c r="C734" s="9">
        <f t="shared" si="119"/>
        <v>309757</v>
      </c>
      <c r="D734" s="3">
        <f t="shared" si="120"/>
        <v>31</v>
      </c>
      <c r="E734" s="4">
        <f>'New Lease Yearly'!K744</f>
        <v>0</v>
      </c>
      <c r="F734" s="3">
        <f t="shared" si="121"/>
        <v>0</v>
      </c>
      <c r="G734" s="11">
        <f t="shared" si="122"/>
        <v>0</v>
      </c>
      <c r="H734" s="11">
        <f t="shared" si="122"/>
        <v>0</v>
      </c>
      <c r="I734" s="11">
        <f t="shared" si="122"/>
        <v>0</v>
      </c>
      <c r="J734" s="11">
        <f t="shared" si="122"/>
        <v>0</v>
      </c>
      <c r="K734" s="11">
        <f t="shared" si="122"/>
        <v>0</v>
      </c>
      <c r="L734" s="11">
        <f t="shared" si="122"/>
        <v>0</v>
      </c>
      <c r="M734" s="11">
        <f t="shared" si="122"/>
        <v>0</v>
      </c>
      <c r="N734" s="11">
        <f t="shared" si="122"/>
        <v>0</v>
      </c>
      <c r="O734" s="11">
        <f t="shared" si="122"/>
        <v>0</v>
      </c>
      <c r="P734" s="11">
        <f t="shared" si="122"/>
        <v>0</v>
      </c>
      <c r="Q734" s="11">
        <f t="shared" si="122"/>
        <v>0</v>
      </c>
      <c r="R734" s="11">
        <f t="shared" si="118"/>
        <v>0</v>
      </c>
    </row>
    <row r="735" spans="1:18" x14ac:dyDescent="0.25">
      <c r="A735" s="9">
        <f>IF('New Lease Yearly'!$H$4="Monthly",DATE(YEAR('Yearly Journal entry'!A734),MONTH('Yearly Journal entry'!A734)+1,DAY('Yearly Journal entry'!A734)),IF('New Lease Yearly'!$H$4="Quarterly",DATE(YEAR('Yearly Journal entry'!A734),MONTH('Yearly Journal entry'!A734)+3,DAY('Yearly Journal entry'!A734)),DATE(YEAR('Yearly Journal entry'!A734)+1,MONTH('Yearly Journal entry'!A734),DAY('Yearly Journal entry'!A734))))</f>
        <v>310093</v>
      </c>
      <c r="B735" s="9">
        <f t="shared" si="117"/>
        <v>310093</v>
      </c>
      <c r="C735" s="9">
        <f t="shared" si="119"/>
        <v>310123</v>
      </c>
      <c r="D735" s="3">
        <f t="shared" si="120"/>
        <v>31</v>
      </c>
      <c r="E735" s="4">
        <f>'New Lease Yearly'!K745</f>
        <v>0</v>
      </c>
      <c r="F735" s="3">
        <f t="shared" si="121"/>
        <v>0</v>
      </c>
      <c r="G735" s="11">
        <f t="shared" si="122"/>
        <v>0</v>
      </c>
      <c r="H735" s="11">
        <f t="shared" si="122"/>
        <v>0</v>
      </c>
      <c r="I735" s="11">
        <f t="shared" si="122"/>
        <v>0</v>
      </c>
      <c r="J735" s="11">
        <f t="shared" si="122"/>
        <v>0</v>
      </c>
      <c r="K735" s="11">
        <f t="shared" si="122"/>
        <v>0</v>
      </c>
      <c r="L735" s="11">
        <f t="shared" si="122"/>
        <v>0</v>
      </c>
      <c r="M735" s="11">
        <f t="shared" si="122"/>
        <v>0</v>
      </c>
      <c r="N735" s="11">
        <f t="shared" si="122"/>
        <v>0</v>
      </c>
      <c r="O735" s="11">
        <f t="shared" si="122"/>
        <v>0</v>
      </c>
      <c r="P735" s="11">
        <f t="shared" si="122"/>
        <v>0</v>
      </c>
      <c r="Q735" s="11">
        <f t="shared" si="122"/>
        <v>0</v>
      </c>
      <c r="R735" s="11">
        <f t="shared" si="118"/>
        <v>0</v>
      </c>
    </row>
    <row r="736" spans="1:18" x14ac:dyDescent="0.25">
      <c r="A736" s="9">
        <f>IF('New Lease Yearly'!$H$4="Monthly",DATE(YEAR('Yearly Journal entry'!A735),MONTH('Yearly Journal entry'!A735)+1,DAY('Yearly Journal entry'!A735)),IF('New Lease Yearly'!$H$4="Quarterly",DATE(YEAR('Yearly Journal entry'!A735),MONTH('Yearly Journal entry'!A735)+3,DAY('Yearly Journal entry'!A735)),DATE(YEAR('Yearly Journal entry'!A735)+1,MONTH('Yearly Journal entry'!A735),DAY('Yearly Journal entry'!A735))))</f>
        <v>310458</v>
      </c>
      <c r="B736" s="9">
        <f t="shared" si="117"/>
        <v>310458</v>
      </c>
      <c r="C736" s="9">
        <f t="shared" si="119"/>
        <v>310488</v>
      </c>
      <c r="D736" s="3">
        <f t="shared" si="120"/>
        <v>31</v>
      </c>
      <c r="E736" s="4">
        <f>'New Lease Yearly'!K746</f>
        <v>0</v>
      </c>
      <c r="F736" s="3">
        <f t="shared" si="121"/>
        <v>0</v>
      </c>
      <c r="G736" s="11">
        <f t="shared" si="122"/>
        <v>0</v>
      </c>
      <c r="H736" s="11">
        <f t="shared" si="122"/>
        <v>0</v>
      </c>
      <c r="I736" s="11">
        <f t="shared" si="122"/>
        <v>0</v>
      </c>
      <c r="J736" s="11">
        <f t="shared" si="122"/>
        <v>0</v>
      </c>
      <c r="K736" s="11">
        <f t="shared" si="122"/>
        <v>0</v>
      </c>
      <c r="L736" s="11">
        <f t="shared" si="122"/>
        <v>0</v>
      </c>
      <c r="M736" s="11">
        <f t="shared" si="122"/>
        <v>0</v>
      </c>
      <c r="N736" s="11">
        <f t="shared" si="122"/>
        <v>0</v>
      </c>
      <c r="O736" s="11">
        <f t="shared" si="122"/>
        <v>0</v>
      </c>
      <c r="P736" s="11">
        <f t="shared" si="122"/>
        <v>0</v>
      </c>
      <c r="Q736" s="11">
        <f t="shared" si="122"/>
        <v>0</v>
      </c>
      <c r="R736" s="11">
        <f t="shared" si="118"/>
        <v>0</v>
      </c>
    </row>
    <row r="737" spans="1:18" x14ac:dyDescent="0.25">
      <c r="A737" s="9">
        <f>IF('New Lease Yearly'!$H$4="Monthly",DATE(YEAR('Yearly Journal entry'!A736),MONTH('Yearly Journal entry'!A736)+1,DAY('Yearly Journal entry'!A736)),IF('New Lease Yearly'!$H$4="Quarterly",DATE(YEAR('Yearly Journal entry'!A736),MONTH('Yearly Journal entry'!A736)+3,DAY('Yearly Journal entry'!A736)),DATE(YEAR('Yearly Journal entry'!A736)+1,MONTH('Yearly Journal entry'!A736),DAY('Yearly Journal entry'!A736))))</f>
        <v>310823</v>
      </c>
      <c r="B737" s="9">
        <f t="shared" si="117"/>
        <v>310823</v>
      </c>
      <c r="C737" s="9">
        <f t="shared" si="119"/>
        <v>310853</v>
      </c>
      <c r="D737" s="3">
        <f t="shared" si="120"/>
        <v>31</v>
      </c>
      <c r="E737" s="4">
        <f>'New Lease Yearly'!K747</f>
        <v>0</v>
      </c>
      <c r="F737" s="3">
        <f t="shared" si="121"/>
        <v>0</v>
      </c>
      <c r="G737" s="11">
        <f t="shared" si="122"/>
        <v>0</v>
      </c>
      <c r="H737" s="11">
        <f t="shared" si="122"/>
        <v>0</v>
      </c>
      <c r="I737" s="11">
        <f t="shared" si="122"/>
        <v>0</v>
      </c>
      <c r="J737" s="11">
        <f t="shared" si="122"/>
        <v>0</v>
      </c>
      <c r="K737" s="11">
        <f t="shared" si="122"/>
        <v>0</v>
      </c>
      <c r="L737" s="11">
        <f t="shared" si="122"/>
        <v>0</v>
      </c>
      <c r="M737" s="11">
        <f t="shared" si="122"/>
        <v>0</v>
      </c>
      <c r="N737" s="11">
        <f t="shared" si="122"/>
        <v>0</v>
      </c>
      <c r="O737" s="11">
        <f t="shared" si="122"/>
        <v>0</v>
      </c>
      <c r="P737" s="11">
        <f t="shared" si="122"/>
        <v>0</v>
      </c>
      <c r="Q737" s="11">
        <f t="shared" si="122"/>
        <v>0</v>
      </c>
      <c r="R737" s="11">
        <f t="shared" si="118"/>
        <v>0</v>
      </c>
    </row>
    <row r="738" spans="1:18" x14ac:dyDescent="0.25">
      <c r="A738" s="9">
        <f>IF('New Lease Yearly'!$H$4="Monthly",DATE(YEAR('Yearly Journal entry'!A737),MONTH('Yearly Journal entry'!A737)+1,DAY('Yearly Journal entry'!A737)),IF('New Lease Yearly'!$H$4="Quarterly",DATE(YEAR('Yearly Journal entry'!A737),MONTH('Yearly Journal entry'!A737)+3,DAY('Yearly Journal entry'!A737)),DATE(YEAR('Yearly Journal entry'!A737)+1,MONTH('Yearly Journal entry'!A737),DAY('Yearly Journal entry'!A737))))</f>
        <v>311188</v>
      </c>
      <c r="B738" s="9">
        <f t="shared" si="117"/>
        <v>311188</v>
      </c>
      <c r="C738" s="9">
        <f t="shared" si="119"/>
        <v>311218</v>
      </c>
      <c r="D738" s="3">
        <f t="shared" si="120"/>
        <v>31</v>
      </c>
      <c r="E738" s="4">
        <f>'New Lease Yearly'!K748</f>
        <v>0</v>
      </c>
      <c r="F738" s="3">
        <f t="shared" si="121"/>
        <v>0</v>
      </c>
      <c r="G738" s="11">
        <f t="shared" si="122"/>
        <v>0</v>
      </c>
      <c r="H738" s="11">
        <f t="shared" si="122"/>
        <v>0</v>
      </c>
      <c r="I738" s="11">
        <f t="shared" si="122"/>
        <v>0</v>
      </c>
      <c r="J738" s="11">
        <f t="shared" si="122"/>
        <v>0</v>
      </c>
      <c r="K738" s="11">
        <f t="shared" si="122"/>
        <v>0</v>
      </c>
      <c r="L738" s="11">
        <f t="shared" si="122"/>
        <v>0</v>
      </c>
      <c r="M738" s="11">
        <f t="shared" si="122"/>
        <v>0</v>
      </c>
      <c r="N738" s="11">
        <f t="shared" si="122"/>
        <v>0</v>
      </c>
      <c r="O738" s="11">
        <f t="shared" si="122"/>
        <v>0</v>
      </c>
      <c r="P738" s="11">
        <f t="shared" si="122"/>
        <v>0</v>
      </c>
      <c r="Q738" s="11">
        <f t="shared" si="122"/>
        <v>0</v>
      </c>
      <c r="R738" s="11">
        <f t="shared" si="118"/>
        <v>0</v>
      </c>
    </row>
    <row r="739" spans="1:18" x14ac:dyDescent="0.25">
      <c r="A739" s="9">
        <f>IF('New Lease Yearly'!$H$4="Monthly",DATE(YEAR('Yearly Journal entry'!A738),MONTH('Yearly Journal entry'!A738)+1,DAY('Yearly Journal entry'!A738)),IF('New Lease Yearly'!$H$4="Quarterly",DATE(YEAR('Yearly Journal entry'!A738),MONTH('Yearly Journal entry'!A738)+3,DAY('Yearly Journal entry'!A738)),DATE(YEAR('Yearly Journal entry'!A738)+1,MONTH('Yearly Journal entry'!A738),DAY('Yearly Journal entry'!A738))))</f>
        <v>311554</v>
      </c>
      <c r="B739" s="9">
        <f t="shared" si="117"/>
        <v>311554</v>
      </c>
      <c r="C739" s="9">
        <f t="shared" si="119"/>
        <v>311584</v>
      </c>
      <c r="D739" s="3">
        <f t="shared" si="120"/>
        <v>31</v>
      </c>
      <c r="E739" s="4">
        <f>'New Lease Yearly'!K749</f>
        <v>0</v>
      </c>
      <c r="F739" s="3">
        <f t="shared" si="121"/>
        <v>0</v>
      </c>
      <c r="G739" s="11">
        <f t="shared" si="122"/>
        <v>0</v>
      </c>
      <c r="H739" s="11">
        <f t="shared" si="122"/>
        <v>0</v>
      </c>
      <c r="I739" s="11">
        <f t="shared" si="122"/>
        <v>0</v>
      </c>
      <c r="J739" s="11">
        <f t="shared" si="122"/>
        <v>0</v>
      </c>
      <c r="K739" s="11">
        <f t="shared" si="122"/>
        <v>0</v>
      </c>
      <c r="L739" s="11">
        <f t="shared" si="122"/>
        <v>0</v>
      </c>
      <c r="M739" s="11">
        <f t="shared" si="122"/>
        <v>0</v>
      </c>
      <c r="N739" s="11">
        <f t="shared" si="122"/>
        <v>0</v>
      </c>
      <c r="O739" s="11">
        <f t="shared" si="122"/>
        <v>0</v>
      </c>
      <c r="P739" s="11">
        <f t="shared" si="122"/>
        <v>0</v>
      </c>
      <c r="Q739" s="11">
        <f t="shared" si="122"/>
        <v>0</v>
      </c>
      <c r="R739" s="11">
        <f t="shared" si="118"/>
        <v>0</v>
      </c>
    </row>
    <row r="740" spans="1:18" x14ac:dyDescent="0.25">
      <c r="A740" s="9">
        <f>IF('New Lease Yearly'!$H$4="Monthly",DATE(YEAR('Yearly Journal entry'!A739),MONTH('Yearly Journal entry'!A739)+1,DAY('Yearly Journal entry'!A739)),IF('New Lease Yearly'!$H$4="Quarterly",DATE(YEAR('Yearly Journal entry'!A739),MONTH('Yearly Journal entry'!A739)+3,DAY('Yearly Journal entry'!A739)),DATE(YEAR('Yearly Journal entry'!A739)+1,MONTH('Yearly Journal entry'!A739),DAY('Yearly Journal entry'!A739))))</f>
        <v>311919</v>
      </c>
      <c r="B740" s="9">
        <f t="shared" si="117"/>
        <v>311919</v>
      </c>
      <c r="C740" s="9">
        <f t="shared" si="119"/>
        <v>311949</v>
      </c>
      <c r="D740" s="3">
        <f t="shared" si="120"/>
        <v>31</v>
      </c>
      <c r="E740" s="4">
        <f>'New Lease Yearly'!K750</f>
        <v>0</v>
      </c>
      <c r="F740" s="3">
        <f t="shared" si="121"/>
        <v>0</v>
      </c>
      <c r="G740" s="11">
        <f t="shared" si="122"/>
        <v>0</v>
      </c>
      <c r="H740" s="11">
        <f t="shared" si="122"/>
        <v>0</v>
      </c>
      <c r="I740" s="11">
        <f t="shared" si="122"/>
        <v>0</v>
      </c>
      <c r="J740" s="11">
        <f t="shared" si="122"/>
        <v>0</v>
      </c>
      <c r="K740" s="11">
        <f t="shared" si="122"/>
        <v>0</v>
      </c>
      <c r="L740" s="11">
        <f t="shared" si="122"/>
        <v>0</v>
      </c>
      <c r="M740" s="11">
        <f t="shared" si="122"/>
        <v>0</v>
      </c>
      <c r="N740" s="11">
        <f t="shared" si="122"/>
        <v>0</v>
      </c>
      <c r="O740" s="11">
        <f t="shared" si="122"/>
        <v>0</v>
      </c>
      <c r="P740" s="11">
        <f t="shared" si="122"/>
        <v>0</v>
      </c>
      <c r="Q740" s="11">
        <f t="shared" si="122"/>
        <v>0</v>
      </c>
      <c r="R740" s="11">
        <f t="shared" si="118"/>
        <v>0</v>
      </c>
    </row>
    <row r="741" spans="1:18" x14ac:dyDescent="0.25">
      <c r="A741" s="9">
        <f>IF('New Lease Yearly'!$H$4="Monthly",DATE(YEAR('Yearly Journal entry'!A740),MONTH('Yearly Journal entry'!A740)+1,DAY('Yearly Journal entry'!A740)),IF('New Lease Yearly'!$H$4="Quarterly",DATE(YEAR('Yearly Journal entry'!A740),MONTH('Yearly Journal entry'!A740)+3,DAY('Yearly Journal entry'!A740)),DATE(YEAR('Yearly Journal entry'!A740)+1,MONTH('Yearly Journal entry'!A740),DAY('Yearly Journal entry'!A740))))</f>
        <v>312284</v>
      </c>
      <c r="B741" s="9">
        <f t="shared" si="117"/>
        <v>312284</v>
      </c>
      <c r="C741" s="9">
        <f t="shared" si="119"/>
        <v>312314</v>
      </c>
      <c r="D741" s="3">
        <f t="shared" si="120"/>
        <v>31</v>
      </c>
      <c r="E741" s="4">
        <f>'New Lease Yearly'!K751</f>
        <v>0</v>
      </c>
      <c r="F741" s="3">
        <f t="shared" si="121"/>
        <v>0</v>
      </c>
      <c r="G741" s="11">
        <f t="shared" si="122"/>
        <v>0</v>
      </c>
      <c r="H741" s="11">
        <f t="shared" si="122"/>
        <v>0</v>
      </c>
      <c r="I741" s="11">
        <f t="shared" ref="I741:Q769" si="123">$E742/($A742-$A741+1)*((((EOMONTH(DATE(YEAR($A741),MONTH($A741)+I$4,DAY($A741)),0)))-DATE(YEAR($A741),MONTH(EOMONTH($A741,-1)+I$4)+I$4,1))+1)</f>
        <v>0</v>
      </c>
      <c r="J741" s="11">
        <f t="shared" si="123"/>
        <v>0</v>
      </c>
      <c r="K741" s="11">
        <f t="shared" si="123"/>
        <v>0</v>
      </c>
      <c r="L741" s="11">
        <f t="shared" si="123"/>
        <v>0</v>
      </c>
      <c r="M741" s="11">
        <f t="shared" si="123"/>
        <v>0</v>
      </c>
      <c r="N741" s="11">
        <f t="shared" si="123"/>
        <v>0</v>
      </c>
      <c r="O741" s="11">
        <f t="shared" si="123"/>
        <v>0</v>
      </c>
      <c r="P741" s="11">
        <f t="shared" si="123"/>
        <v>0</v>
      </c>
      <c r="Q741" s="11">
        <f t="shared" si="123"/>
        <v>0</v>
      </c>
      <c r="R741" s="11">
        <f t="shared" si="118"/>
        <v>0</v>
      </c>
    </row>
    <row r="742" spans="1:18" x14ac:dyDescent="0.25">
      <c r="A742" s="9">
        <f>IF('New Lease Yearly'!$H$4="Monthly",DATE(YEAR('Yearly Journal entry'!A741),MONTH('Yearly Journal entry'!A741)+1,DAY('Yearly Journal entry'!A741)),IF('New Lease Yearly'!$H$4="Quarterly",DATE(YEAR('Yearly Journal entry'!A741),MONTH('Yearly Journal entry'!A741)+3,DAY('Yearly Journal entry'!A741)),DATE(YEAR('Yearly Journal entry'!A741)+1,MONTH('Yearly Journal entry'!A741),DAY('Yearly Journal entry'!A741))))</f>
        <v>312649</v>
      </c>
      <c r="B742" s="9">
        <f t="shared" si="117"/>
        <v>312649</v>
      </c>
      <c r="C742" s="9">
        <f t="shared" si="119"/>
        <v>312679</v>
      </c>
      <c r="D742" s="3">
        <f t="shared" si="120"/>
        <v>31</v>
      </c>
      <c r="E742" s="4">
        <f>'New Lease Yearly'!K752</f>
        <v>0</v>
      </c>
      <c r="F742" s="3">
        <f t="shared" si="121"/>
        <v>0</v>
      </c>
      <c r="G742" s="11">
        <f t="shared" ref="G742:K805" si="124">$E743/($A743-$A742+1)*((((EOMONTH(DATE(YEAR($A742),MONTH($A742)+G$4,DAY($A742)),0)))-DATE(YEAR($A742),MONTH(EOMONTH($A742,-1)+G$4)+G$4,1))+1)</f>
        <v>0</v>
      </c>
      <c r="H742" s="11">
        <f t="shared" si="124"/>
        <v>0</v>
      </c>
      <c r="I742" s="11">
        <f t="shared" si="123"/>
        <v>0</v>
      </c>
      <c r="J742" s="11">
        <f t="shared" si="123"/>
        <v>0</v>
      </c>
      <c r="K742" s="11">
        <f t="shared" si="123"/>
        <v>0</v>
      </c>
      <c r="L742" s="11">
        <f t="shared" si="123"/>
        <v>0</v>
      </c>
      <c r="M742" s="11">
        <f t="shared" si="123"/>
        <v>0</v>
      </c>
      <c r="N742" s="11">
        <f t="shared" si="123"/>
        <v>0</v>
      </c>
      <c r="O742" s="11">
        <f t="shared" si="123"/>
        <v>0</v>
      </c>
      <c r="P742" s="11">
        <f t="shared" si="123"/>
        <v>0</v>
      </c>
      <c r="Q742" s="11">
        <f t="shared" si="123"/>
        <v>0</v>
      </c>
      <c r="R742" s="11">
        <f t="shared" si="118"/>
        <v>0</v>
      </c>
    </row>
    <row r="743" spans="1:18" x14ac:dyDescent="0.25">
      <c r="A743" s="9">
        <f>IF('New Lease Yearly'!$H$4="Monthly",DATE(YEAR('Yearly Journal entry'!A742),MONTH('Yearly Journal entry'!A742)+1,DAY('Yearly Journal entry'!A742)),IF('New Lease Yearly'!$H$4="Quarterly",DATE(YEAR('Yearly Journal entry'!A742),MONTH('Yearly Journal entry'!A742)+3,DAY('Yearly Journal entry'!A742)),DATE(YEAR('Yearly Journal entry'!A742)+1,MONTH('Yearly Journal entry'!A742),DAY('Yearly Journal entry'!A742))))</f>
        <v>313015</v>
      </c>
      <c r="B743" s="9">
        <f t="shared" si="117"/>
        <v>313015</v>
      </c>
      <c r="C743" s="9">
        <f t="shared" si="119"/>
        <v>313045</v>
      </c>
      <c r="D743" s="3">
        <f t="shared" si="120"/>
        <v>31</v>
      </c>
      <c r="E743" s="4">
        <f>'New Lease Yearly'!K753</f>
        <v>0</v>
      </c>
      <c r="F743" s="3">
        <f t="shared" si="121"/>
        <v>0</v>
      </c>
      <c r="G743" s="11">
        <f t="shared" si="124"/>
        <v>0</v>
      </c>
      <c r="H743" s="11">
        <f t="shared" si="124"/>
        <v>0</v>
      </c>
      <c r="I743" s="11">
        <f t="shared" si="123"/>
        <v>0</v>
      </c>
      <c r="J743" s="11">
        <f t="shared" si="123"/>
        <v>0</v>
      </c>
      <c r="K743" s="11">
        <f t="shared" si="123"/>
        <v>0</v>
      </c>
      <c r="L743" s="11">
        <f t="shared" si="123"/>
        <v>0</v>
      </c>
      <c r="M743" s="11">
        <f t="shared" si="123"/>
        <v>0</v>
      </c>
      <c r="N743" s="11">
        <f t="shared" si="123"/>
        <v>0</v>
      </c>
      <c r="O743" s="11">
        <f t="shared" si="123"/>
        <v>0</v>
      </c>
      <c r="P743" s="11">
        <f t="shared" si="123"/>
        <v>0</v>
      </c>
      <c r="Q743" s="11">
        <f t="shared" si="123"/>
        <v>0</v>
      </c>
      <c r="R743" s="11">
        <f t="shared" si="118"/>
        <v>0</v>
      </c>
    </row>
    <row r="744" spans="1:18" x14ac:dyDescent="0.25">
      <c r="A744" s="9">
        <f>IF('New Lease Yearly'!$H$4="Monthly",DATE(YEAR('Yearly Journal entry'!A743),MONTH('Yearly Journal entry'!A743)+1,DAY('Yearly Journal entry'!A743)),IF('New Lease Yearly'!$H$4="Quarterly",DATE(YEAR('Yearly Journal entry'!A743),MONTH('Yearly Journal entry'!A743)+3,DAY('Yearly Journal entry'!A743)),DATE(YEAR('Yearly Journal entry'!A743)+1,MONTH('Yearly Journal entry'!A743),DAY('Yearly Journal entry'!A743))))</f>
        <v>313380</v>
      </c>
      <c r="B744" s="9">
        <f t="shared" si="117"/>
        <v>313380</v>
      </c>
      <c r="C744" s="9">
        <f t="shared" si="119"/>
        <v>313410</v>
      </c>
      <c r="D744" s="3">
        <f t="shared" si="120"/>
        <v>31</v>
      </c>
      <c r="E744" s="4">
        <f>'New Lease Yearly'!K754</f>
        <v>0</v>
      </c>
      <c r="F744" s="3">
        <f t="shared" si="121"/>
        <v>0</v>
      </c>
      <c r="G744" s="11">
        <f t="shared" si="124"/>
        <v>0</v>
      </c>
      <c r="H744" s="11">
        <f t="shared" si="124"/>
        <v>0</v>
      </c>
      <c r="I744" s="11">
        <f t="shared" si="123"/>
        <v>0</v>
      </c>
      <c r="J744" s="11">
        <f t="shared" si="123"/>
        <v>0</v>
      </c>
      <c r="K744" s="11">
        <f t="shared" si="123"/>
        <v>0</v>
      </c>
      <c r="L744" s="11">
        <f t="shared" si="123"/>
        <v>0</v>
      </c>
      <c r="M744" s="11">
        <f t="shared" si="123"/>
        <v>0</v>
      </c>
      <c r="N744" s="11">
        <f t="shared" si="123"/>
        <v>0</v>
      </c>
      <c r="O744" s="11">
        <f t="shared" si="123"/>
        <v>0</v>
      </c>
      <c r="P744" s="11">
        <f t="shared" si="123"/>
        <v>0</v>
      </c>
      <c r="Q744" s="11">
        <f t="shared" si="123"/>
        <v>0</v>
      </c>
      <c r="R744" s="11">
        <f t="shared" si="118"/>
        <v>0</v>
      </c>
    </row>
    <row r="745" spans="1:18" x14ac:dyDescent="0.25">
      <c r="A745" s="9">
        <f>IF('New Lease Yearly'!$H$4="Monthly",DATE(YEAR('Yearly Journal entry'!A744),MONTH('Yearly Journal entry'!A744)+1,DAY('Yearly Journal entry'!A744)),IF('New Lease Yearly'!$H$4="Quarterly",DATE(YEAR('Yearly Journal entry'!A744),MONTH('Yearly Journal entry'!A744)+3,DAY('Yearly Journal entry'!A744)),DATE(YEAR('Yearly Journal entry'!A744)+1,MONTH('Yearly Journal entry'!A744),DAY('Yearly Journal entry'!A744))))</f>
        <v>313745</v>
      </c>
      <c r="B745" s="9">
        <f t="shared" si="117"/>
        <v>313745</v>
      </c>
      <c r="C745" s="9">
        <f t="shared" si="119"/>
        <v>313775</v>
      </c>
      <c r="D745" s="3">
        <f t="shared" si="120"/>
        <v>31</v>
      </c>
      <c r="E745" s="4">
        <f>'New Lease Yearly'!K755</f>
        <v>0</v>
      </c>
      <c r="F745" s="3">
        <f t="shared" si="121"/>
        <v>0</v>
      </c>
      <c r="G745" s="11">
        <f t="shared" si="124"/>
        <v>0</v>
      </c>
      <c r="H745" s="11">
        <f t="shared" si="124"/>
        <v>0</v>
      </c>
      <c r="I745" s="11">
        <f t="shared" si="123"/>
        <v>0</v>
      </c>
      <c r="J745" s="11">
        <f t="shared" si="123"/>
        <v>0</v>
      </c>
      <c r="K745" s="11">
        <f t="shared" si="123"/>
        <v>0</v>
      </c>
      <c r="L745" s="11">
        <f t="shared" si="123"/>
        <v>0</v>
      </c>
      <c r="M745" s="11">
        <f t="shared" si="123"/>
        <v>0</v>
      </c>
      <c r="N745" s="11">
        <f t="shared" si="123"/>
        <v>0</v>
      </c>
      <c r="O745" s="11">
        <f t="shared" si="123"/>
        <v>0</v>
      </c>
      <c r="P745" s="11">
        <f t="shared" si="123"/>
        <v>0</v>
      </c>
      <c r="Q745" s="11">
        <f t="shared" si="123"/>
        <v>0</v>
      </c>
      <c r="R745" s="11">
        <f t="shared" si="118"/>
        <v>0</v>
      </c>
    </row>
    <row r="746" spans="1:18" x14ac:dyDescent="0.25">
      <c r="A746" s="9">
        <f>IF('New Lease Yearly'!$H$4="Monthly",DATE(YEAR('Yearly Journal entry'!A745),MONTH('Yearly Journal entry'!A745)+1,DAY('Yearly Journal entry'!A745)),IF('New Lease Yearly'!$H$4="Quarterly",DATE(YEAR('Yearly Journal entry'!A745),MONTH('Yearly Journal entry'!A745)+3,DAY('Yearly Journal entry'!A745)),DATE(YEAR('Yearly Journal entry'!A745)+1,MONTH('Yearly Journal entry'!A745),DAY('Yearly Journal entry'!A745))))</f>
        <v>314110</v>
      </c>
      <c r="B746" s="9">
        <f t="shared" si="117"/>
        <v>314110</v>
      </c>
      <c r="C746" s="9">
        <f t="shared" si="119"/>
        <v>314140</v>
      </c>
      <c r="D746" s="3">
        <f t="shared" si="120"/>
        <v>31</v>
      </c>
      <c r="E746" s="4">
        <f>'New Lease Yearly'!K756</f>
        <v>0</v>
      </c>
      <c r="F746" s="3">
        <f t="shared" si="121"/>
        <v>0</v>
      </c>
      <c r="G746" s="11">
        <f t="shared" si="124"/>
        <v>0</v>
      </c>
      <c r="H746" s="11">
        <f t="shared" si="124"/>
        <v>0</v>
      </c>
      <c r="I746" s="11">
        <f t="shared" si="123"/>
        <v>0</v>
      </c>
      <c r="J746" s="11">
        <f t="shared" si="123"/>
        <v>0</v>
      </c>
      <c r="K746" s="11">
        <f t="shared" si="123"/>
        <v>0</v>
      </c>
      <c r="L746" s="11">
        <f t="shared" si="123"/>
        <v>0</v>
      </c>
      <c r="M746" s="11">
        <f t="shared" si="123"/>
        <v>0</v>
      </c>
      <c r="N746" s="11">
        <f t="shared" si="123"/>
        <v>0</v>
      </c>
      <c r="O746" s="11">
        <f t="shared" si="123"/>
        <v>0</v>
      </c>
      <c r="P746" s="11">
        <f t="shared" si="123"/>
        <v>0</v>
      </c>
      <c r="Q746" s="11">
        <f t="shared" si="123"/>
        <v>0</v>
      </c>
      <c r="R746" s="11">
        <f t="shared" si="118"/>
        <v>0</v>
      </c>
    </row>
    <row r="747" spans="1:18" x14ac:dyDescent="0.25">
      <c r="A747" s="9">
        <f>IF('New Lease Yearly'!$H$4="Monthly",DATE(YEAR('Yearly Journal entry'!A746),MONTH('Yearly Journal entry'!A746)+1,DAY('Yearly Journal entry'!A746)),IF('New Lease Yearly'!$H$4="Quarterly",DATE(YEAR('Yearly Journal entry'!A746),MONTH('Yearly Journal entry'!A746)+3,DAY('Yearly Journal entry'!A746)),DATE(YEAR('Yearly Journal entry'!A746)+1,MONTH('Yearly Journal entry'!A746),DAY('Yearly Journal entry'!A746))))</f>
        <v>314476</v>
      </c>
      <c r="B747" s="9">
        <f t="shared" si="117"/>
        <v>314476</v>
      </c>
      <c r="C747" s="9">
        <f t="shared" si="119"/>
        <v>314506</v>
      </c>
      <c r="D747" s="3">
        <f t="shared" si="120"/>
        <v>31</v>
      </c>
      <c r="E747" s="4">
        <f>'New Lease Yearly'!K757</f>
        <v>0</v>
      </c>
      <c r="F747" s="3">
        <f t="shared" si="121"/>
        <v>0</v>
      </c>
      <c r="G747" s="11">
        <f t="shared" si="124"/>
        <v>0</v>
      </c>
      <c r="H747" s="11">
        <f t="shared" si="124"/>
        <v>0</v>
      </c>
      <c r="I747" s="11">
        <f t="shared" si="123"/>
        <v>0</v>
      </c>
      <c r="J747" s="11">
        <f t="shared" si="123"/>
        <v>0</v>
      </c>
      <c r="K747" s="11">
        <f t="shared" si="123"/>
        <v>0</v>
      </c>
      <c r="L747" s="11">
        <f t="shared" si="123"/>
        <v>0</v>
      </c>
      <c r="M747" s="11">
        <f t="shared" si="123"/>
        <v>0</v>
      </c>
      <c r="N747" s="11">
        <f t="shared" si="123"/>
        <v>0</v>
      </c>
      <c r="O747" s="11">
        <f t="shared" si="123"/>
        <v>0</v>
      </c>
      <c r="P747" s="11">
        <f t="shared" si="123"/>
        <v>0</v>
      </c>
      <c r="Q747" s="11">
        <f t="shared" si="123"/>
        <v>0</v>
      </c>
      <c r="R747" s="11">
        <f t="shared" si="118"/>
        <v>0</v>
      </c>
    </row>
    <row r="748" spans="1:18" x14ac:dyDescent="0.25">
      <c r="A748" s="9">
        <f>IF('New Lease Yearly'!$H$4="Monthly",DATE(YEAR('Yearly Journal entry'!A747),MONTH('Yearly Journal entry'!A747)+1,DAY('Yearly Journal entry'!A747)),IF('New Lease Yearly'!$H$4="Quarterly",DATE(YEAR('Yearly Journal entry'!A747),MONTH('Yearly Journal entry'!A747)+3,DAY('Yearly Journal entry'!A747)),DATE(YEAR('Yearly Journal entry'!A747)+1,MONTH('Yearly Journal entry'!A747),DAY('Yearly Journal entry'!A747))))</f>
        <v>314841</v>
      </c>
      <c r="B748" s="9">
        <f t="shared" si="117"/>
        <v>314841</v>
      </c>
      <c r="C748" s="9">
        <f t="shared" si="119"/>
        <v>314871</v>
      </c>
      <c r="D748" s="3">
        <f t="shared" si="120"/>
        <v>31</v>
      </c>
      <c r="E748" s="4">
        <f>'New Lease Yearly'!K758</f>
        <v>0</v>
      </c>
      <c r="F748" s="3">
        <f t="shared" si="121"/>
        <v>0</v>
      </c>
      <c r="G748" s="11">
        <f t="shared" si="124"/>
        <v>0</v>
      </c>
      <c r="H748" s="11">
        <f t="shared" si="124"/>
        <v>0</v>
      </c>
      <c r="I748" s="11">
        <f t="shared" si="123"/>
        <v>0</v>
      </c>
      <c r="J748" s="11">
        <f t="shared" si="123"/>
        <v>0</v>
      </c>
      <c r="K748" s="11">
        <f t="shared" si="123"/>
        <v>0</v>
      </c>
      <c r="L748" s="11">
        <f t="shared" si="123"/>
        <v>0</v>
      </c>
      <c r="M748" s="11">
        <f t="shared" si="123"/>
        <v>0</v>
      </c>
      <c r="N748" s="11">
        <f t="shared" si="123"/>
        <v>0</v>
      </c>
      <c r="O748" s="11">
        <f t="shared" si="123"/>
        <v>0</v>
      </c>
      <c r="P748" s="11">
        <f t="shared" si="123"/>
        <v>0</v>
      </c>
      <c r="Q748" s="11">
        <f t="shared" si="123"/>
        <v>0</v>
      </c>
      <c r="R748" s="11">
        <f t="shared" si="118"/>
        <v>0</v>
      </c>
    </row>
    <row r="749" spans="1:18" x14ac:dyDescent="0.25">
      <c r="A749" s="9">
        <f>IF('New Lease Yearly'!$H$4="Monthly",DATE(YEAR('Yearly Journal entry'!A748),MONTH('Yearly Journal entry'!A748)+1,DAY('Yearly Journal entry'!A748)),IF('New Lease Yearly'!$H$4="Quarterly",DATE(YEAR('Yearly Journal entry'!A748),MONTH('Yearly Journal entry'!A748)+3,DAY('Yearly Journal entry'!A748)),DATE(YEAR('Yearly Journal entry'!A748)+1,MONTH('Yearly Journal entry'!A748),DAY('Yearly Journal entry'!A748))))</f>
        <v>315206</v>
      </c>
      <c r="B749" s="9">
        <f t="shared" si="117"/>
        <v>315206</v>
      </c>
      <c r="C749" s="9">
        <f t="shared" si="119"/>
        <v>315236</v>
      </c>
      <c r="D749" s="3">
        <f t="shared" si="120"/>
        <v>31</v>
      </c>
      <c r="E749" s="4">
        <f>'New Lease Yearly'!K759</f>
        <v>0</v>
      </c>
      <c r="F749" s="3">
        <f t="shared" si="121"/>
        <v>0</v>
      </c>
      <c r="G749" s="11">
        <f t="shared" si="124"/>
        <v>0</v>
      </c>
      <c r="H749" s="11">
        <f t="shared" si="124"/>
        <v>0</v>
      </c>
      <c r="I749" s="11">
        <f t="shared" si="123"/>
        <v>0</v>
      </c>
      <c r="J749" s="11">
        <f t="shared" si="123"/>
        <v>0</v>
      </c>
      <c r="K749" s="11">
        <f t="shared" si="123"/>
        <v>0</v>
      </c>
      <c r="L749" s="11">
        <f t="shared" si="123"/>
        <v>0</v>
      </c>
      <c r="M749" s="11">
        <f t="shared" si="123"/>
        <v>0</v>
      </c>
      <c r="N749" s="11">
        <f t="shared" si="123"/>
        <v>0</v>
      </c>
      <c r="O749" s="11">
        <f t="shared" si="123"/>
        <v>0</v>
      </c>
      <c r="P749" s="11">
        <f t="shared" si="123"/>
        <v>0</v>
      </c>
      <c r="Q749" s="11">
        <f t="shared" si="123"/>
        <v>0</v>
      </c>
      <c r="R749" s="11">
        <f t="shared" si="118"/>
        <v>0</v>
      </c>
    </row>
    <row r="750" spans="1:18" x14ac:dyDescent="0.25">
      <c r="A750" s="9">
        <f>IF('New Lease Yearly'!$H$4="Monthly",DATE(YEAR('Yearly Journal entry'!A749),MONTH('Yearly Journal entry'!A749)+1,DAY('Yearly Journal entry'!A749)),IF('New Lease Yearly'!$H$4="Quarterly",DATE(YEAR('Yearly Journal entry'!A749),MONTH('Yearly Journal entry'!A749)+3,DAY('Yearly Journal entry'!A749)),DATE(YEAR('Yearly Journal entry'!A749)+1,MONTH('Yearly Journal entry'!A749),DAY('Yearly Journal entry'!A749))))</f>
        <v>315571</v>
      </c>
      <c r="B750" s="9">
        <f t="shared" si="117"/>
        <v>315571</v>
      </c>
      <c r="C750" s="9">
        <f t="shared" si="119"/>
        <v>315601</v>
      </c>
      <c r="D750" s="3">
        <f t="shared" si="120"/>
        <v>31</v>
      </c>
      <c r="E750" s="4">
        <f>'New Lease Yearly'!K760</f>
        <v>0</v>
      </c>
      <c r="F750" s="3">
        <f t="shared" si="121"/>
        <v>0</v>
      </c>
      <c r="G750" s="11">
        <f t="shared" si="124"/>
        <v>0</v>
      </c>
      <c r="H750" s="11">
        <f t="shared" si="124"/>
        <v>0</v>
      </c>
      <c r="I750" s="11">
        <f t="shared" si="123"/>
        <v>0</v>
      </c>
      <c r="J750" s="11">
        <f t="shared" si="123"/>
        <v>0</v>
      </c>
      <c r="K750" s="11">
        <f t="shared" si="123"/>
        <v>0</v>
      </c>
      <c r="L750" s="11">
        <f t="shared" si="123"/>
        <v>0</v>
      </c>
      <c r="M750" s="11">
        <f t="shared" si="123"/>
        <v>0</v>
      </c>
      <c r="N750" s="11">
        <f t="shared" si="123"/>
        <v>0</v>
      </c>
      <c r="O750" s="11">
        <f t="shared" si="123"/>
        <v>0</v>
      </c>
      <c r="P750" s="11">
        <f t="shared" si="123"/>
        <v>0</v>
      </c>
      <c r="Q750" s="11">
        <f t="shared" si="123"/>
        <v>0</v>
      </c>
      <c r="R750" s="11">
        <f t="shared" si="118"/>
        <v>0</v>
      </c>
    </row>
    <row r="751" spans="1:18" x14ac:dyDescent="0.25">
      <c r="A751" s="9">
        <f>IF('New Lease Yearly'!$H$4="Monthly",DATE(YEAR('Yearly Journal entry'!A750),MONTH('Yearly Journal entry'!A750)+1,DAY('Yearly Journal entry'!A750)),IF('New Lease Yearly'!$H$4="Quarterly",DATE(YEAR('Yearly Journal entry'!A750),MONTH('Yearly Journal entry'!A750)+3,DAY('Yearly Journal entry'!A750)),DATE(YEAR('Yearly Journal entry'!A750)+1,MONTH('Yearly Journal entry'!A750),DAY('Yearly Journal entry'!A750))))</f>
        <v>315937</v>
      </c>
      <c r="B751" s="9">
        <f t="shared" si="117"/>
        <v>315937</v>
      </c>
      <c r="C751" s="9">
        <f t="shared" si="119"/>
        <v>315967</v>
      </c>
      <c r="D751" s="3">
        <f t="shared" si="120"/>
        <v>31</v>
      </c>
      <c r="E751" s="4">
        <f>'New Lease Yearly'!K761</f>
        <v>0</v>
      </c>
      <c r="F751" s="3">
        <f t="shared" si="121"/>
        <v>0</v>
      </c>
      <c r="G751" s="11">
        <f t="shared" si="124"/>
        <v>0</v>
      </c>
      <c r="H751" s="11">
        <f t="shared" si="124"/>
        <v>0</v>
      </c>
      <c r="I751" s="11">
        <f t="shared" si="123"/>
        <v>0</v>
      </c>
      <c r="J751" s="11">
        <f t="shared" si="123"/>
        <v>0</v>
      </c>
      <c r="K751" s="11">
        <f t="shared" si="123"/>
        <v>0</v>
      </c>
      <c r="L751" s="11">
        <f t="shared" si="123"/>
        <v>0</v>
      </c>
      <c r="M751" s="11">
        <f t="shared" si="123"/>
        <v>0</v>
      </c>
      <c r="N751" s="11">
        <f t="shared" si="123"/>
        <v>0</v>
      </c>
      <c r="O751" s="11">
        <f t="shared" si="123"/>
        <v>0</v>
      </c>
      <c r="P751" s="11">
        <f t="shared" si="123"/>
        <v>0</v>
      </c>
      <c r="Q751" s="11">
        <f t="shared" si="123"/>
        <v>0</v>
      </c>
      <c r="R751" s="11">
        <f t="shared" si="118"/>
        <v>0</v>
      </c>
    </row>
    <row r="752" spans="1:18" x14ac:dyDescent="0.25">
      <c r="A752" s="9">
        <f>IF('New Lease Yearly'!$H$4="Monthly",DATE(YEAR('Yearly Journal entry'!A751),MONTH('Yearly Journal entry'!A751)+1,DAY('Yearly Journal entry'!A751)),IF('New Lease Yearly'!$H$4="Quarterly",DATE(YEAR('Yearly Journal entry'!A751),MONTH('Yearly Journal entry'!A751)+3,DAY('Yearly Journal entry'!A751)),DATE(YEAR('Yearly Journal entry'!A751)+1,MONTH('Yearly Journal entry'!A751),DAY('Yearly Journal entry'!A751))))</f>
        <v>316302</v>
      </c>
      <c r="B752" s="9">
        <f t="shared" si="117"/>
        <v>316302</v>
      </c>
      <c r="C752" s="9">
        <f t="shared" si="119"/>
        <v>316332</v>
      </c>
      <c r="D752" s="3">
        <f t="shared" si="120"/>
        <v>31</v>
      </c>
      <c r="E752" s="4">
        <f>'New Lease Yearly'!K762</f>
        <v>0</v>
      </c>
      <c r="F752" s="3">
        <f t="shared" si="121"/>
        <v>0</v>
      </c>
      <c r="G752" s="11">
        <f t="shared" si="124"/>
        <v>0</v>
      </c>
      <c r="H752" s="11">
        <f t="shared" si="124"/>
        <v>0</v>
      </c>
      <c r="I752" s="11">
        <f t="shared" si="123"/>
        <v>0</v>
      </c>
      <c r="J752" s="11">
        <f t="shared" si="123"/>
        <v>0</v>
      </c>
      <c r="K752" s="11">
        <f t="shared" si="123"/>
        <v>0</v>
      </c>
      <c r="L752" s="11">
        <f t="shared" si="123"/>
        <v>0</v>
      </c>
      <c r="M752" s="11">
        <f t="shared" si="123"/>
        <v>0</v>
      </c>
      <c r="N752" s="11">
        <f t="shared" si="123"/>
        <v>0</v>
      </c>
      <c r="O752" s="11">
        <f t="shared" si="123"/>
        <v>0</v>
      </c>
      <c r="P752" s="11">
        <f t="shared" si="123"/>
        <v>0</v>
      </c>
      <c r="Q752" s="11">
        <f t="shared" si="123"/>
        <v>0</v>
      </c>
      <c r="R752" s="11">
        <f t="shared" si="118"/>
        <v>0</v>
      </c>
    </row>
    <row r="753" spans="1:18" x14ac:dyDescent="0.25">
      <c r="A753" s="9">
        <f>IF('New Lease Yearly'!$H$4="Monthly",DATE(YEAR('Yearly Journal entry'!A752),MONTH('Yearly Journal entry'!A752)+1,DAY('Yearly Journal entry'!A752)),IF('New Lease Yearly'!$H$4="Quarterly",DATE(YEAR('Yearly Journal entry'!A752),MONTH('Yearly Journal entry'!A752)+3,DAY('Yearly Journal entry'!A752)),DATE(YEAR('Yearly Journal entry'!A752)+1,MONTH('Yearly Journal entry'!A752),DAY('Yearly Journal entry'!A752))))</f>
        <v>316667</v>
      </c>
      <c r="B753" s="9">
        <f t="shared" si="117"/>
        <v>316667</v>
      </c>
      <c r="C753" s="9">
        <f t="shared" si="119"/>
        <v>316697</v>
      </c>
      <c r="D753" s="3">
        <f t="shared" si="120"/>
        <v>31</v>
      </c>
      <c r="E753" s="4">
        <f>'New Lease Yearly'!K763</f>
        <v>0</v>
      </c>
      <c r="F753" s="3">
        <f t="shared" si="121"/>
        <v>0</v>
      </c>
      <c r="G753" s="11">
        <f t="shared" si="124"/>
        <v>0</v>
      </c>
      <c r="H753" s="11">
        <f t="shared" si="124"/>
        <v>0</v>
      </c>
      <c r="I753" s="11">
        <f t="shared" si="123"/>
        <v>0</v>
      </c>
      <c r="J753" s="11">
        <f t="shared" si="123"/>
        <v>0</v>
      </c>
      <c r="K753" s="11">
        <f t="shared" si="123"/>
        <v>0</v>
      </c>
      <c r="L753" s="11">
        <f t="shared" si="123"/>
        <v>0</v>
      </c>
      <c r="M753" s="11">
        <f t="shared" si="123"/>
        <v>0</v>
      </c>
      <c r="N753" s="11">
        <f t="shared" si="123"/>
        <v>0</v>
      </c>
      <c r="O753" s="11">
        <f t="shared" si="123"/>
        <v>0</v>
      </c>
      <c r="P753" s="11">
        <f t="shared" si="123"/>
        <v>0</v>
      </c>
      <c r="Q753" s="11">
        <f t="shared" si="123"/>
        <v>0</v>
      </c>
      <c r="R753" s="11">
        <f t="shared" si="118"/>
        <v>0</v>
      </c>
    </row>
    <row r="754" spans="1:18" x14ac:dyDescent="0.25">
      <c r="A754" s="9">
        <f>IF('New Lease Yearly'!$H$4="Monthly",DATE(YEAR('Yearly Journal entry'!A753),MONTH('Yearly Journal entry'!A753)+1,DAY('Yearly Journal entry'!A753)),IF('New Lease Yearly'!$H$4="Quarterly",DATE(YEAR('Yearly Journal entry'!A753),MONTH('Yearly Journal entry'!A753)+3,DAY('Yearly Journal entry'!A753)),DATE(YEAR('Yearly Journal entry'!A753)+1,MONTH('Yearly Journal entry'!A753),DAY('Yearly Journal entry'!A753))))</f>
        <v>317032</v>
      </c>
      <c r="B754" s="9">
        <f t="shared" si="117"/>
        <v>317032</v>
      </c>
      <c r="C754" s="9">
        <f t="shared" si="119"/>
        <v>317062</v>
      </c>
      <c r="D754" s="3">
        <f t="shared" si="120"/>
        <v>31</v>
      </c>
      <c r="E754" s="4">
        <f>'New Lease Yearly'!K764</f>
        <v>0</v>
      </c>
      <c r="F754" s="3">
        <f t="shared" si="121"/>
        <v>0</v>
      </c>
      <c r="G754" s="11">
        <f t="shared" si="124"/>
        <v>0</v>
      </c>
      <c r="H754" s="11">
        <f t="shared" si="124"/>
        <v>0</v>
      </c>
      <c r="I754" s="11">
        <f t="shared" si="123"/>
        <v>0</v>
      </c>
      <c r="J754" s="11">
        <f t="shared" si="123"/>
        <v>0</v>
      </c>
      <c r="K754" s="11">
        <f t="shared" si="123"/>
        <v>0</v>
      </c>
      <c r="L754" s="11">
        <f t="shared" si="123"/>
        <v>0</v>
      </c>
      <c r="M754" s="11">
        <f t="shared" si="123"/>
        <v>0</v>
      </c>
      <c r="N754" s="11">
        <f t="shared" si="123"/>
        <v>0</v>
      </c>
      <c r="O754" s="11">
        <f t="shared" si="123"/>
        <v>0</v>
      </c>
      <c r="P754" s="11">
        <f t="shared" si="123"/>
        <v>0</v>
      </c>
      <c r="Q754" s="11">
        <f t="shared" si="123"/>
        <v>0</v>
      </c>
      <c r="R754" s="11">
        <f t="shared" si="118"/>
        <v>0</v>
      </c>
    </row>
    <row r="755" spans="1:18" x14ac:dyDescent="0.25">
      <c r="A755" s="9">
        <f>IF('New Lease Yearly'!$H$4="Monthly",DATE(YEAR('Yearly Journal entry'!A754),MONTH('Yearly Journal entry'!A754)+1,DAY('Yearly Journal entry'!A754)),IF('New Lease Yearly'!$H$4="Quarterly",DATE(YEAR('Yearly Journal entry'!A754),MONTH('Yearly Journal entry'!A754)+3,DAY('Yearly Journal entry'!A754)),DATE(YEAR('Yearly Journal entry'!A754)+1,MONTH('Yearly Journal entry'!A754),DAY('Yearly Journal entry'!A754))))</f>
        <v>317398</v>
      </c>
      <c r="B755" s="9">
        <f t="shared" si="117"/>
        <v>317398</v>
      </c>
      <c r="C755" s="9">
        <f t="shared" si="119"/>
        <v>317428</v>
      </c>
      <c r="D755" s="3">
        <f t="shared" si="120"/>
        <v>31</v>
      </c>
      <c r="E755" s="4">
        <f>'New Lease Yearly'!K765</f>
        <v>0</v>
      </c>
      <c r="F755" s="3">
        <f t="shared" si="121"/>
        <v>0</v>
      </c>
      <c r="G755" s="11">
        <f t="shared" si="124"/>
        <v>0</v>
      </c>
      <c r="H755" s="11">
        <f t="shared" si="124"/>
        <v>0</v>
      </c>
      <c r="I755" s="11">
        <f t="shared" si="123"/>
        <v>0</v>
      </c>
      <c r="J755" s="11">
        <f t="shared" si="123"/>
        <v>0</v>
      </c>
      <c r="K755" s="11">
        <f t="shared" si="123"/>
        <v>0</v>
      </c>
      <c r="L755" s="11">
        <f t="shared" si="123"/>
        <v>0</v>
      </c>
      <c r="M755" s="11">
        <f t="shared" si="123"/>
        <v>0</v>
      </c>
      <c r="N755" s="11">
        <f t="shared" si="123"/>
        <v>0</v>
      </c>
      <c r="O755" s="11">
        <f t="shared" si="123"/>
        <v>0</v>
      </c>
      <c r="P755" s="11">
        <f t="shared" si="123"/>
        <v>0</v>
      </c>
      <c r="Q755" s="11">
        <f t="shared" si="123"/>
        <v>0</v>
      </c>
      <c r="R755" s="11">
        <f t="shared" si="118"/>
        <v>0</v>
      </c>
    </row>
    <row r="756" spans="1:18" x14ac:dyDescent="0.25">
      <c r="A756" s="9">
        <f>IF('New Lease Yearly'!$H$4="Monthly",DATE(YEAR('Yearly Journal entry'!A755),MONTH('Yearly Journal entry'!A755)+1,DAY('Yearly Journal entry'!A755)),IF('New Lease Yearly'!$H$4="Quarterly",DATE(YEAR('Yearly Journal entry'!A755),MONTH('Yearly Journal entry'!A755)+3,DAY('Yearly Journal entry'!A755)),DATE(YEAR('Yearly Journal entry'!A755)+1,MONTH('Yearly Journal entry'!A755),DAY('Yearly Journal entry'!A755))))</f>
        <v>317763</v>
      </c>
      <c r="B756" s="9">
        <f t="shared" si="117"/>
        <v>317763</v>
      </c>
      <c r="C756" s="9">
        <f t="shared" si="119"/>
        <v>317793</v>
      </c>
      <c r="D756" s="3">
        <f t="shared" si="120"/>
        <v>31</v>
      </c>
      <c r="E756" s="4">
        <f>'New Lease Yearly'!K766</f>
        <v>0</v>
      </c>
      <c r="F756" s="3">
        <f t="shared" si="121"/>
        <v>0</v>
      </c>
      <c r="G756" s="11">
        <f t="shared" si="124"/>
        <v>0</v>
      </c>
      <c r="H756" s="11">
        <f t="shared" si="124"/>
        <v>0</v>
      </c>
      <c r="I756" s="11">
        <f t="shared" si="123"/>
        <v>0</v>
      </c>
      <c r="J756" s="11">
        <f t="shared" si="123"/>
        <v>0</v>
      </c>
      <c r="K756" s="11">
        <f t="shared" si="123"/>
        <v>0</v>
      </c>
      <c r="L756" s="11">
        <f t="shared" si="123"/>
        <v>0</v>
      </c>
      <c r="M756" s="11">
        <f t="shared" si="123"/>
        <v>0</v>
      </c>
      <c r="N756" s="11">
        <f t="shared" si="123"/>
        <v>0</v>
      </c>
      <c r="O756" s="11">
        <f t="shared" si="123"/>
        <v>0</v>
      </c>
      <c r="P756" s="11">
        <f t="shared" si="123"/>
        <v>0</v>
      </c>
      <c r="Q756" s="11">
        <f t="shared" si="123"/>
        <v>0</v>
      </c>
      <c r="R756" s="11">
        <f t="shared" si="118"/>
        <v>0</v>
      </c>
    </row>
    <row r="757" spans="1:18" x14ac:dyDescent="0.25">
      <c r="A757" s="9">
        <f>IF('New Lease Yearly'!$H$4="Monthly",DATE(YEAR('Yearly Journal entry'!A756),MONTH('Yearly Journal entry'!A756)+1,DAY('Yearly Journal entry'!A756)),IF('New Lease Yearly'!$H$4="Quarterly",DATE(YEAR('Yearly Journal entry'!A756),MONTH('Yearly Journal entry'!A756)+3,DAY('Yearly Journal entry'!A756)),DATE(YEAR('Yearly Journal entry'!A756)+1,MONTH('Yearly Journal entry'!A756),DAY('Yearly Journal entry'!A756))))</f>
        <v>318128</v>
      </c>
      <c r="B757" s="9">
        <f t="shared" si="117"/>
        <v>318128</v>
      </c>
      <c r="C757" s="9">
        <f t="shared" si="119"/>
        <v>318158</v>
      </c>
      <c r="D757" s="3">
        <f t="shared" si="120"/>
        <v>31</v>
      </c>
      <c r="E757" s="4">
        <f>'New Lease Yearly'!K767</f>
        <v>0</v>
      </c>
      <c r="F757" s="3">
        <f t="shared" si="121"/>
        <v>0</v>
      </c>
      <c r="G757" s="11">
        <f t="shared" si="124"/>
        <v>0</v>
      </c>
      <c r="H757" s="11">
        <f t="shared" si="124"/>
        <v>0</v>
      </c>
      <c r="I757" s="11">
        <f t="shared" si="123"/>
        <v>0</v>
      </c>
      <c r="J757" s="11">
        <f t="shared" si="123"/>
        <v>0</v>
      </c>
      <c r="K757" s="11">
        <f t="shared" si="123"/>
        <v>0</v>
      </c>
      <c r="L757" s="11">
        <f t="shared" si="123"/>
        <v>0</v>
      </c>
      <c r="M757" s="11">
        <f t="shared" si="123"/>
        <v>0</v>
      </c>
      <c r="N757" s="11">
        <f t="shared" si="123"/>
        <v>0</v>
      </c>
      <c r="O757" s="11">
        <f t="shared" si="123"/>
        <v>0</v>
      </c>
      <c r="P757" s="11">
        <f t="shared" si="123"/>
        <v>0</v>
      </c>
      <c r="Q757" s="11">
        <f t="shared" si="123"/>
        <v>0</v>
      </c>
      <c r="R757" s="11">
        <f t="shared" si="118"/>
        <v>0</v>
      </c>
    </row>
    <row r="758" spans="1:18" x14ac:dyDescent="0.25">
      <c r="A758" s="9">
        <f>IF('New Lease Yearly'!$H$4="Monthly",DATE(YEAR('Yearly Journal entry'!A757),MONTH('Yearly Journal entry'!A757)+1,DAY('Yearly Journal entry'!A757)),IF('New Lease Yearly'!$H$4="Quarterly",DATE(YEAR('Yearly Journal entry'!A757),MONTH('Yearly Journal entry'!A757)+3,DAY('Yearly Journal entry'!A757)),DATE(YEAR('Yearly Journal entry'!A757)+1,MONTH('Yearly Journal entry'!A757),DAY('Yearly Journal entry'!A757))))</f>
        <v>318493</v>
      </c>
      <c r="B758" s="9">
        <f t="shared" si="117"/>
        <v>318493</v>
      </c>
      <c r="C758" s="9">
        <f t="shared" si="119"/>
        <v>318523</v>
      </c>
      <c r="D758" s="3">
        <f t="shared" si="120"/>
        <v>31</v>
      </c>
      <c r="E758" s="4">
        <f>'New Lease Yearly'!K768</f>
        <v>0</v>
      </c>
      <c r="F758" s="3">
        <f t="shared" si="121"/>
        <v>0</v>
      </c>
      <c r="G758" s="11">
        <f t="shared" si="124"/>
        <v>0</v>
      </c>
      <c r="H758" s="11">
        <f t="shared" si="124"/>
        <v>0</v>
      </c>
      <c r="I758" s="11">
        <f t="shared" si="123"/>
        <v>0</v>
      </c>
      <c r="J758" s="11">
        <f t="shared" si="123"/>
        <v>0</v>
      </c>
      <c r="K758" s="11">
        <f t="shared" si="123"/>
        <v>0</v>
      </c>
      <c r="L758" s="11">
        <f t="shared" si="123"/>
        <v>0</v>
      </c>
      <c r="M758" s="11">
        <f t="shared" si="123"/>
        <v>0</v>
      </c>
      <c r="N758" s="11">
        <f t="shared" si="123"/>
        <v>0</v>
      </c>
      <c r="O758" s="11">
        <f t="shared" si="123"/>
        <v>0</v>
      </c>
      <c r="P758" s="11">
        <f t="shared" si="123"/>
        <v>0</v>
      </c>
      <c r="Q758" s="11">
        <f t="shared" si="123"/>
        <v>0</v>
      </c>
      <c r="R758" s="11">
        <f t="shared" si="118"/>
        <v>0</v>
      </c>
    </row>
    <row r="759" spans="1:18" x14ac:dyDescent="0.25">
      <c r="A759" s="9">
        <f>IF('New Lease Yearly'!$H$4="Monthly",DATE(YEAR('Yearly Journal entry'!A758),MONTH('Yearly Journal entry'!A758)+1,DAY('Yearly Journal entry'!A758)),IF('New Lease Yearly'!$H$4="Quarterly",DATE(YEAR('Yearly Journal entry'!A758),MONTH('Yearly Journal entry'!A758)+3,DAY('Yearly Journal entry'!A758)),DATE(YEAR('Yearly Journal entry'!A758)+1,MONTH('Yearly Journal entry'!A758),DAY('Yearly Journal entry'!A758))))</f>
        <v>318859</v>
      </c>
      <c r="B759" s="9">
        <f t="shared" si="117"/>
        <v>318859</v>
      </c>
      <c r="C759" s="9">
        <f t="shared" si="119"/>
        <v>318889</v>
      </c>
      <c r="D759" s="3">
        <f t="shared" si="120"/>
        <v>31</v>
      </c>
      <c r="E759" s="4">
        <f>'New Lease Yearly'!K769</f>
        <v>0</v>
      </c>
      <c r="F759" s="3">
        <f t="shared" si="121"/>
        <v>0</v>
      </c>
      <c r="G759" s="11">
        <f t="shared" si="124"/>
        <v>0</v>
      </c>
      <c r="H759" s="11">
        <f t="shared" si="124"/>
        <v>0</v>
      </c>
      <c r="I759" s="11">
        <f t="shared" si="123"/>
        <v>0</v>
      </c>
      <c r="J759" s="11">
        <f t="shared" si="123"/>
        <v>0</v>
      </c>
      <c r="K759" s="11">
        <f t="shared" si="123"/>
        <v>0</v>
      </c>
      <c r="L759" s="11">
        <f t="shared" si="123"/>
        <v>0</v>
      </c>
      <c r="M759" s="11">
        <f t="shared" si="123"/>
        <v>0</v>
      </c>
      <c r="N759" s="11">
        <f t="shared" si="123"/>
        <v>0</v>
      </c>
      <c r="O759" s="11">
        <f t="shared" si="123"/>
        <v>0</v>
      </c>
      <c r="P759" s="11">
        <f t="shared" si="123"/>
        <v>0</v>
      </c>
      <c r="Q759" s="11">
        <f t="shared" si="123"/>
        <v>0</v>
      </c>
      <c r="R759" s="11">
        <f t="shared" si="118"/>
        <v>0</v>
      </c>
    </row>
    <row r="760" spans="1:18" x14ac:dyDescent="0.25">
      <c r="A760" s="9">
        <f>IF('New Lease Yearly'!$H$4="Monthly",DATE(YEAR('Yearly Journal entry'!A759),MONTH('Yearly Journal entry'!A759)+1,DAY('Yearly Journal entry'!A759)),IF('New Lease Yearly'!$H$4="Quarterly",DATE(YEAR('Yearly Journal entry'!A759),MONTH('Yearly Journal entry'!A759)+3,DAY('Yearly Journal entry'!A759)),DATE(YEAR('Yearly Journal entry'!A759)+1,MONTH('Yearly Journal entry'!A759),DAY('Yearly Journal entry'!A759))))</f>
        <v>319224</v>
      </c>
      <c r="B760" s="9">
        <f t="shared" si="117"/>
        <v>319224</v>
      </c>
      <c r="C760" s="9">
        <f t="shared" si="119"/>
        <v>319254</v>
      </c>
      <c r="D760" s="3">
        <f t="shared" si="120"/>
        <v>31</v>
      </c>
      <c r="E760" s="4">
        <f>'New Lease Yearly'!K770</f>
        <v>0</v>
      </c>
      <c r="F760" s="3">
        <f t="shared" si="121"/>
        <v>0</v>
      </c>
      <c r="G760" s="11">
        <f t="shared" si="124"/>
        <v>0</v>
      </c>
      <c r="H760" s="11">
        <f t="shared" si="124"/>
        <v>0</v>
      </c>
      <c r="I760" s="11">
        <f t="shared" si="123"/>
        <v>0</v>
      </c>
      <c r="J760" s="11">
        <f t="shared" si="123"/>
        <v>0</v>
      </c>
      <c r="K760" s="11">
        <f t="shared" si="123"/>
        <v>0</v>
      </c>
      <c r="L760" s="11">
        <f t="shared" si="123"/>
        <v>0</v>
      </c>
      <c r="M760" s="11">
        <f t="shared" si="123"/>
        <v>0</v>
      </c>
      <c r="N760" s="11">
        <f t="shared" si="123"/>
        <v>0</v>
      </c>
      <c r="O760" s="11">
        <f t="shared" si="123"/>
        <v>0</v>
      </c>
      <c r="P760" s="11">
        <f t="shared" si="123"/>
        <v>0</v>
      </c>
      <c r="Q760" s="11">
        <f t="shared" si="123"/>
        <v>0</v>
      </c>
      <c r="R760" s="11">
        <f t="shared" si="118"/>
        <v>0</v>
      </c>
    </row>
    <row r="761" spans="1:18" x14ac:dyDescent="0.25">
      <c r="A761" s="9">
        <f>IF('New Lease Yearly'!$H$4="Monthly",DATE(YEAR('Yearly Journal entry'!A760),MONTH('Yearly Journal entry'!A760)+1,DAY('Yearly Journal entry'!A760)),IF('New Lease Yearly'!$H$4="Quarterly",DATE(YEAR('Yearly Journal entry'!A760),MONTH('Yearly Journal entry'!A760)+3,DAY('Yearly Journal entry'!A760)),DATE(YEAR('Yearly Journal entry'!A760)+1,MONTH('Yearly Journal entry'!A760),DAY('Yearly Journal entry'!A760))))</f>
        <v>319589</v>
      </c>
      <c r="B761" s="9">
        <f t="shared" si="117"/>
        <v>319589</v>
      </c>
      <c r="C761" s="9">
        <f t="shared" si="119"/>
        <v>319619</v>
      </c>
      <c r="D761" s="3">
        <f t="shared" si="120"/>
        <v>31</v>
      </c>
      <c r="E761" s="4">
        <f>'New Lease Yearly'!K771</f>
        <v>0</v>
      </c>
      <c r="F761" s="3">
        <f t="shared" si="121"/>
        <v>0</v>
      </c>
      <c r="G761" s="11">
        <f t="shared" si="124"/>
        <v>0</v>
      </c>
      <c r="H761" s="11">
        <f t="shared" si="124"/>
        <v>0</v>
      </c>
      <c r="I761" s="11">
        <f t="shared" si="123"/>
        <v>0</v>
      </c>
      <c r="J761" s="11">
        <f t="shared" si="123"/>
        <v>0</v>
      </c>
      <c r="K761" s="11">
        <f t="shared" si="123"/>
        <v>0</v>
      </c>
      <c r="L761" s="11">
        <f t="shared" si="123"/>
        <v>0</v>
      </c>
      <c r="M761" s="11">
        <f t="shared" si="123"/>
        <v>0</v>
      </c>
      <c r="N761" s="11">
        <f t="shared" si="123"/>
        <v>0</v>
      </c>
      <c r="O761" s="11">
        <f t="shared" si="123"/>
        <v>0</v>
      </c>
      <c r="P761" s="11">
        <f t="shared" si="123"/>
        <v>0</v>
      </c>
      <c r="Q761" s="11">
        <f t="shared" si="123"/>
        <v>0</v>
      </c>
      <c r="R761" s="11">
        <f t="shared" si="118"/>
        <v>0</v>
      </c>
    </row>
    <row r="762" spans="1:18" x14ac:dyDescent="0.25">
      <c r="A762" s="9">
        <f>IF('New Lease Yearly'!$H$4="Monthly",DATE(YEAR('Yearly Journal entry'!A761),MONTH('Yearly Journal entry'!A761)+1,DAY('Yearly Journal entry'!A761)),IF('New Lease Yearly'!$H$4="Quarterly",DATE(YEAR('Yearly Journal entry'!A761),MONTH('Yearly Journal entry'!A761)+3,DAY('Yearly Journal entry'!A761)),DATE(YEAR('Yearly Journal entry'!A761)+1,MONTH('Yearly Journal entry'!A761),DAY('Yearly Journal entry'!A761))))</f>
        <v>319954</v>
      </c>
      <c r="B762" s="9">
        <f t="shared" si="117"/>
        <v>319954</v>
      </c>
      <c r="C762" s="9">
        <f t="shared" si="119"/>
        <v>319984</v>
      </c>
      <c r="D762" s="3">
        <f t="shared" si="120"/>
        <v>31</v>
      </c>
      <c r="E762" s="4">
        <f>'New Lease Yearly'!K772</f>
        <v>0</v>
      </c>
      <c r="F762" s="3">
        <f t="shared" si="121"/>
        <v>0</v>
      </c>
      <c r="G762" s="11">
        <f t="shared" si="124"/>
        <v>0</v>
      </c>
      <c r="H762" s="11">
        <f t="shared" si="124"/>
        <v>0</v>
      </c>
      <c r="I762" s="11">
        <f t="shared" si="123"/>
        <v>0</v>
      </c>
      <c r="J762" s="11">
        <f t="shared" si="123"/>
        <v>0</v>
      </c>
      <c r="K762" s="11">
        <f t="shared" si="123"/>
        <v>0</v>
      </c>
      <c r="L762" s="11">
        <f t="shared" si="123"/>
        <v>0</v>
      </c>
      <c r="M762" s="11">
        <f t="shared" si="123"/>
        <v>0</v>
      </c>
      <c r="N762" s="11">
        <f t="shared" si="123"/>
        <v>0</v>
      </c>
      <c r="O762" s="11">
        <f t="shared" si="123"/>
        <v>0</v>
      </c>
      <c r="P762" s="11">
        <f t="shared" si="123"/>
        <v>0</v>
      </c>
      <c r="Q762" s="11">
        <f t="shared" si="123"/>
        <v>0</v>
      </c>
      <c r="R762" s="11">
        <f t="shared" si="118"/>
        <v>0</v>
      </c>
    </row>
    <row r="763" spans="1:18" x14ac:dyDescent="0.25">
      <c r="A763" s="9">
        <f>IF('New Lease Yearly'!$H$4="Monthly",DATE(YEAR('Yearly Journal entry'!A762),MONTH('Yearly Journal entry'!A762)+1,DAY('Yearly Journal entry'!A762)),IF('New Lease Yearly'!$H$4="Quarterly",DATE(YEAR('Yearly Journal entry'!A762),MONTH('Yearly Journal entry'!A762)+3,DAY('Yearly Journal entry'!A762)),DATE(YEAR('Yearly Journal entry'!A762)+1,MONTH('Yearly Journal entry'!A762),DAY('Yearly Journal entry'!A762))))</f>
        <v>320320</v>
      </c>
      <c r="B763" s="9">
        <f t="shared" si="117"/>
        <v>320320</v>
      </c>
      <c r="C763" s="9">
        <f t="shared" si="119"/>
        <v>320350</v>
      </c>
      <c r="D763" s="3">
        <f t="shared" si="120"/>
        <v>31</v>
      </c>
      <c r="E763" s="4">
        <f>'New Lease Yearly'!K773</f>
        <v>0</v>
      </c>
      <c r="F763" s="3">
        <f t="shared" si="121"/>
        <v>0</v>
      </c>
      <c r="G763" s="11">
        <f t="shared" si="124"/>
        <v>0</v>
      </c>
      <c r="H763" s="11">
        <f t="shared" si="124"/>
        <v>0</v>
      </c>
      <c r="I763" s="11">
        <f t="shared" si="123"/>
        <v>0</v>
      </c>
      <c r="J763" s="11">
        <f t="shared" si="123"/>
        <v>0</v>
      </c>
      <c r="K763" s="11">
        <f t="shared" si="123"/>
        <v>0</v>
      </c>
      <c r="L763" s="11">
        <f t="shared" si="123"/>
        <v>0</v>
      </c>
      <c r="M763" s="11">
        <f t="shared" si="123"/>
        <v>0</v>
      </c>
      <c r="N763" s="11">
        <f t="shared" si="123"/>
        <v>0</v>
      </c>
      <c r="O763" s="11">
        <f t="shared" si="123"/>
        <v>0</v>
      </c>
      <c r="P763" s="11">
        <f t="shared" si="123"/>
        <v>0</v>
      </c>
      <c r="Q763" s="11">
        <f t="shared" si="123"/>
        <v>0</v>
      </c>
      <c r="R763" s="11">
        <f t="shared" si="118"/>
        <v>0</v>
      </c>
    </row>
    <row r="764" spans="1:18" x14ac:dyDescent="0.25">
      <c r="A764" s="9">
        <f>IF('New Lease Yearly'!$H$4="Monthly",DATE(YEAR('Yearly Journal entry'!A763),MONTH('Yearly Journal entry'!A763)+1,DAY('Yearly Journal entry'!A763)),IF('New Lease Yearly'!$H$4="Quarterly",DATE(YEAR('Yearly Journal entry'!A763),MONTH('Yearly Journal entry'!A763)+3,DAY('Yearly Journal entry'!A763)),DATE(YEAR('Yearly Journal entry'!A763)+1,MONTH('Yearly Journal entry'!A763),DAY('Yearly Journal entry'!A763))))</f>
        <v>320685</v>
      </c>
      <c r="B764" s="9">
        <f t="shared" si="117"/>
        <v>320685</v>
      </c>
      <c r="C764" s="9">
        <f t="shared" si="119"/>
        <v>320715</v>
      </c>
      <c r="D764" s="3">
        <f t="shared" si="120"/>
        <v>31</v>
      </c>
      <c r="E764" s="4">
        <f>'New Lease Yearly'!K774</f>
        <v>0</v>
      </c>
      <c r="F764" s="3">
        <f t="shared" si="121"/>
        <v>0</v>
      </c>
      <c r="G764" s="11">
        <f t="shared" si="124"/>
        <v>0</v>
      </c>
      <c r="H764" s="11">
        <f t="shared" si="124"/>
        <v>0</v>
      </c>
      <c r="I764" s="11">
        <f t="shared" si="123"/>
        <v>0</v>
      </c>
      <c r="J764" s="11">
        <f t="shared" si="123"/>
        <v>0</v>
      </c>
      <c r="K764" s="11">
        <f t="shared" si="123"/>
        <v>0</v>
      </c>
      <c r="L764" s="11">
        <f t="shared" si="123"/>
        <v>0</v>
      </c>
      <c r="M764" s="11">
        <f t="shared" si="123"/>
        <v>0</v>
      </c>
      <c r="N764" s="11">
        <f t="shared" si="123"/>
        <v>0</v>
      </c>
      <c r="O764" s="11">
        <f t="shared" si="123"/>
        <v>0</v>
      </c>
      <c r="P764" s="11">
        <f t="shared" si="123"/>
        <v>0</v>
      </c>
      <c r="Q764" s="11">
        <f t="shared" si="123"/>
        <v>0</v>
      </c>
      <c r="R764" s="11">
        <f t="shared" si="118"/>
        <v>0</v>
      </c>
    </row>
    <row r="765" spans="1:18" x14ac:dyDescent="0.25">
      <c r="A765" s="9">
        <f>IF('New Lease Yearly'!$H$4="Monthly",DATE(YEAR('Yearly Journal entry'!A764),MONTH('Yearly Journal entry'!A764)+1,DAY('Yearly Journal entry'!A764)),IF('New Lease Yearly'!$H$4="Quarterly",DATE(YEAR('Yearly Journal entry'!A764),MONTH('Yearly Journal entry'!A764)+3,DAY('Yearly Journal entry'!A764)),DATE(YEAR('Yearly Journal entry'!A764)+1,MONTH('Yearly Journal entry'!A764),DAY('Yearly Journal entry'!A764))))</f>
        <v>321050</v>
      </c>
      <c r="B765" s="9">
        <f t="shared" si="117"/>
        <v>321050</v>
      </c>
      <c r="C765" s="9">
        <f t="shared" si="119"/>
        <v>321080</v>
      </c>
      <c r="D765" s="3">
        <f t="shared" si="120"/>
        <v>31</v>
      </c>
      <c r="E765" s="4">
        <f>'New Lease Yearly'!K775</f>
        <v>0</v>
      </c>
      <c r="F765" s="3">
        <f t="shared" si="121"/>
        <v>0</v>
      </c>
      <c r="G765" s="11">
        <f t="shared" si="124"/>
        <v>0</v>
      </c>
      <c r="H765" s="11">
        <f t="shared" si="124"/>
        <v>0</v>
      </c>
      <c r="I765" s="11">
        <f t="shared" si="123"/>
        <v>0</v>
      </c>
      <c r="J765" s="11">
        <f t="shared" si="123"/>
        <v>0</v>
      </c>
      <c r="K765" s="11">
        <f t="shared" si="123"/>
        <v>0</v>
      </c>
      <c r="L765" s="11">
        <f t="shared" si="123"/>
        <v>0</v>
      </c>
      <c r="M765" s="11">
        <f t="shared" si="123"/>
        <v>0</v>
      </c>
      <c r="N765" s="11">
        <f t="shared" si="123"/>
        <v>0</v>
      </c>
      <c r="O765" s="11">
        <f t="shared" si="123"/>
        <v>0</v>
      </c>
      <c r="P765" s="11">
        <f t="shared" si="123"/>
        <v>0</v>
      </c>
      <c r="Q765" s="11">
        <f t="shared" si="123"/>
        <v>0</v>
      </c>
      <c r="R765" s="11">
        <f t="shared" si="118"/>
        <v>0</v>
      </c>
    </row>
    <row r="766" spans="1:18" x14ac:dyDescent="0.25">
      <c r="A766" s="9">
        <f>IF('New Lease Yearly'!$H$4="Monthly",DATE(YEAR('Yearly Journal entry'!A765),MONTH('Yearly Journal entry'!A765)+1,DAY('Yearly Journal entry'!A765)),IF('New Lease Yearly'!$H$4="Quarterly",DATE(YEAR('Yearly Journal entry'!A765),MONTH('Yearly Journal entry'!A765)+3,DAY('Yearly Journal entry'!A765)),DATE(YEAR('Yearly Journal entry'!A765)+1,MONTH('Yearly Journal entry'!A765),DAY('Yearly Journal entry'!A765))))</f>
        <v>321415</v>
      </c>
      <c r="B766" s="9">
        <f t="shared" si="117"/>
        <v>321415</v>
      </c>
      <c r="C766" s="9">
        <f t="shared" si="119"/>
        <v>321445</v>
      </c>
      <c r="D766" s="3">
        <f t="shared" si="120"/>
        <v>31</v>
      </c>
      <c r="E766" s="4">
        <f>'New Lease Yearly'!K776</f>
        <v>0</v>
      </c>
      <c r="F766" s="3">
        <f t="shared" si="121"/>
        <v>0</v>
      </c>
      <c r="G766" s="11">
        <f t="shared" si="124"/>
        <v>0</v>
      </c>
      <c r="H766" s="11">
        <f t="shared" si="124"/>
        <v>0</v>
      </c>
      <c r="I766" s="11">
        <f t="shared" si="123"/>
        <v>0</v>
      </c>
      <c r="J766" s="11">
        <f t="shared" si="123"/>
        <v>0</v>
      </c>
      <c r="K766" s="11">
        <f t="shared" si="123"/>
        <v>0</v>
      </c>
      <c r="L766" s="11">
        <f t="shared" si="123"/>
        <v>0</v>
      </c>
      <c r="M766" s="11">
        <f t="shared" si="123"/>
        <v>0</v>
      </c>
      <c r="N766" s="11">
        <f t="shared" si="123"/>
        <v>0</v>
      </c>
      <c r="O766" s="11">
        <f t="shared" si="123"/>
        <v>0</v>
      </c>
      <c r="P766" s="11">
        <f t="shared" si="123"/>
        <v>0</v>
      </c>
      <c r="Q766" s="11">
        <f t="shared" si="123"/>
        <v>0</v>
      </c>
      <c r="R766" s="11">
        <f t="shared" si="118"/>
        <v>0</v>
      </c>
    </row>
    <row r="767" spans="1:18" x14ac:dyDescent="0.25">
      <c r="A767" s="9">
        <f>IF('New Lease Yearly'!$H$4="Monthly",DATE(YEAR('Yearly Journal entry'!A766),MONTH('Yearly Journal entry'!A766)+1,DAY('Yearly Journal entry'!A766)),IF('New Lease Yearly'!$H$4="Quarterly",DATE(YEAR('Yearly Journal entry'!A766),MONTH('Yearly Journal entry'!A766)+3,DAY('Yearly Journal entry'!A766)),DATE(YEAR('Yearly Journal entry'!A766)+1,MONTH('Yearly Journal entry'!A766),DAY('Yearly Journal entry'!A766))))</f>
        <v>321781</v>
      </c>
      <c r="B767" s="9">
        <f t="shared" si="117"/>
        <v>321781</v>
      </c>
      <c r="C767" s="9">
        <f t="shared" si="119"/>
        <v>321811</v>
      </c>
      <c r="D767" s="3">
        <f t="shared" si="120"/>
        <v>31</v>
      </c>
      <c r="E767" s="4">
        <f>'New Lease Yearly'!K777</f>
        <v>0</v>
      </c>
      <c r="F767" s="3">
        <f t="shared" si="121"/>
        <v>0</v>
      </c>
      <c r="G767" s="11">
        <f t="shared" si="124"/>
        <v>0</v>
      </c>
      <c r="H767" s="11">
        <f t="shared" si="124"/>
        <v>0</v>
      </c>
      <c r="I767" s="11">
        <f t="shared" si="123"/>
        <v>0</v>
      </c>
      <c r="J767" s="11">
        <f t="shared" si="123"/>
        <v>0</v>
      </c>
      <c r="K767" s="11">
        <f t="shared" si="123"/>
        <v>0</v>
      </c>
      <c r="L767" s="11">
        <f t="shared" si="123"/>
        <v>0</v>
      </c>
      <c r="M767" s="11">
        <f t="shared" si="123"/>
        <v>0</v>
      </c>
      <c r="N767" s="11">
        <f t="shared" si="123"/>
        <v>0</v>
      </c>
      <c r="O767" s="11">
        <f t="shared" si="123"/>
        <v>0</v>
      </c>
      <c r="P767" s="11">
        <f t="shared" si="123"/>
        <v>0</v>
      </c>
      <c r="Q767" s="11">
        <f t="shared" si="123"/>
        <v>0</v>
      </c>
      <c r="R767" s="11">
        <f t="shared" si="118"/>
        <v>0</v>
      </c>
    </row>
    <row r="768" spans="1:18" x14ac:dyDescent="0.25">
      <c r="A768" s="9">
        <f>IF('New Lease Yearly'!$H$4="Monthly",DATE(YEAR('Yearly Journal entry'!A767),MONTH('Yearly Journal entry'!A767)+1,DAY('Yearly Journal entry'!A767)),IF('New Lease Yearly'!$H$4="Quarterly",DATE(YEAR('Yearly Journal entry'!A767),MONTH('Yearly Journal entry'!A767)+3,DAY('Yearly Journal entry'!A767)),DATE(YEAR('Yearly Journal entry'!A767)+1,MONTH('Yearly Journal entry'!A767),DAY('Yearly Journal entry'!A767))))</f>
        <v>322146</v>
      </c>
      <c r="B768" s="9">
        <f t="shared" si="117"/>
        <v>322146</v>
      </c>
      <c r="C768" s="9">
        <f t="shared" si="119"/>
        <v>322176</v>
      </c>
      <c r="D768" s="3">
        <f t="shared" si="120"/>
        <v>31</v>
      </c>
      <c r="E768" s="4">
        <f>'New Lease Yearly'!K778</f>
        <v>0</v>
      </c>
      <c r="F768" s="3">
        <f t="shared" si="121"/>
        <v>0</v>
      </c>
      <c r="G768" s="11">
        <f t="shared" si="124"/>
        <v>0</v>
      </c>
      <c r="H768" s="11">
        <f t="shared" si="124"/>
        <v>0</v>
      </c>
      <c r="I768" s="11">
        <f t="shared" si="123"/>
        <v>0</v>
      </c>
      <c r="J768" s="11">
        <f t="shared" si="123"/>
        <v>0</v>
      </c>
      <c r="K768" s="11">
        <f t="shared" si="123"/>
        <v>0</v>
      </c>
      <c r="L768" s="11">
        <f t="shared" si="123"/>
        <v>0</v>
      </c>
      <c r="M768" s="11">
        <f t="shared" si="123"/>
        <v>0</v>
      </c>
      <c r="N768" s="11">
        <f t="shared" si="123"/>
        <v>0</v>
      </c>
      <c r="O768" s="11">
        <f t="shared" si="123"/>
        <v>0</v>
      </c>
      <c r="P768" s="11">
        <f t="shared" si="123"/>
        <v>0</v>
      </c>
      <c r="Q768" s="11">
        <f t="shared" si="123"/>
        <v>0</v>
      </c>
      <c r="R768" s="11">
        <f t="shared" si="118"/>
        <v>0</v>
      </c>
    </row>
    <row r="769" spans="1:18" x14ac:dyDescent="0.25">
      <c r="A769" s="9">
        <f>IF('New Lease Yearly'!$H$4="Monthly",DATE(YEAR('Yearly Journal entry'!A768),MONTH('Yearly Journal entry'!A768)+1,DAY('Yearly Journal entry'!A768)),IF('New Lease Yearly'!$H$4="Quarterly",DATE(YEAR('Yearly Journal entry'!A768),MONTH('Yearly Journal entry'!A768)+3,DAY('Yearly Journal entry'!A768)),DATE(YEAR('Yearly Journal entry'!A768)+1,MONTH('Yearly Journal entry'!A768),DAY('Yearly Journal entry'!A768))))</f>
        <v>322511</v>
      </c>
      <c r="B769" s="9">
        <f t="shared" si="117"/>
        <v>322511</v>
      </c>
      <c r="C769" s="9">
        <f t="shared" si="119"/>
        <v>322541</v>
      </c>
      <c r="D769" s="3">
        <f t="shared" si="120"/>
        <v>31</v>
      </c>
      <c r="E769" s="4">
        <f>'New Lease Yearly'!K779</f>
        <v>0</v>
      </c>
      <c r="F769" s="3">
        <f t="shared" si="121"/>
        <v>0</v>
      </c>
      <c r="G769" s="11">
        <f t="shared" si="124"/>
        <v>0</v>
      </c>
      <c r="H769" s="11">
        <f t="shared" si="124"/>
        <v>0</v>
      </c>
      <c r="I769" s="11">
        <f t="shared" si="123"/>
        <v>0</v>
      </c>
      <c r="J769" s="11">
        <f t="shared" si="123"/>
        <v>0</v>
      </c>
      <c r="K769" s="11">
        <f t="shared" si="123"/>
        <v>0</v>
      </c>
      <c r="L769" s="11">
        <f t="shared" ref="L769:Q811" si="125">$E770/($A770-$A769+1)*((((EOMONTH(DATE(YEAR($A769),MONTH($A769)+L$4,DAY($A769)),0)))-DATE(YEAR($A769),MONTH(EOMONTH($A769,-1)+L$4)+L$4,1))+1)</f>
        <v>0</v>
      </c>
      <c r="M769" s="11">
        <f t="shared" si="125"/>
        <v>0</v>
      </c>
      <c r="N769" s="11">
        <f t="shared" si="125"/>
        <v>0</v>
      </c>
      <c r="O769" s="11">
        <f t="shared" si="125"/>
        <v>0</v>
      </c>
      <c r="P769" s="11">
        <f t="shared" si="125"/>
        <v>0</v>
      </c>
      <c r="Q769" s="11">
        <f t="shared" si="125"/>
        <v>0</v>
      </c>
      <c r="R769" s="11">
        <f t="shared" si="118"/>
        <v>0</v>
      </c>
    </row>
    <row r="770" spans="1:18" x14ac:dyDescent="0.25">
      <c r="A770" s="9">
        <f>IF('New Lease Yearly'!$H$4="Monthly",DATE(YEAR('Yearly Journal entry'!A769),MONTH('Yearly Journal entry'!A769)+1,DAY('Yearly Journal entry'!A769)),IF('New Lease Yearly'!$H$4="Quarterly",DATE(YEAR('Yearly Journal entry'!A769),MONTH('Yearly Journal entry'!A769)+3,DAY('Yearly Journal entry'!A769)),DATE(YEAR('Yearly Journal entry'!A769)+1,MONTH('Yearly Journal entry'!A769),DAY('Yearly Journal entry'!A769))))</f>
        <v>322876</v>
      </c>
      <c r="B770" s="9">
        <f t="shared" si="117"/>
        <v>322876</v>
      </c>
      <c r="C770" s="9">
        <f t="shared" si="119"/>
        <v>322906</v>
      </c>
      <c r="D770" s="3">
        <f t="shared" si="120"/>
        <v>31</v>
      </c>
      <c r="E770" s="4">
        <f>'New Lease Yearly'!K780</f>
        <v>0</v>
      </c>
      <c r="F770" s="3">
        <f t="shared" si="121"/>
        <v>0</v>
      </c>
      <c r="G770" s="11">
        <f t="shared" si="124"/>
        <v>0</v>
      </c>
      <c r="H770" s="11">
        <f t="shared" si="124"/>
        <v>0</v>
      </c>
      <c r="I770" s="11">
        <f t="shared" si="124"/>
        <v>0</v>
      </c>
      <c r="J770" s="11">
        <f t="shared" si="124"/>
        <v>0</v>
      </c>
      <c r="K770" s="11">
        <f t="shared" si="124"/>
        <v>0</v>
      </c>
      <c r="L770" s="11">
        <f t="shared" si="125"/>
        <v>0</v>
      </c>
      <c r="M770" s="11">
        <f t="shared" si="125"/>
        <v>0</v>
      </c>
      <c r="N770" s="11">
        <f t="shared" si="125"/>
        <v>0</v>
      </c>
      <c r="O770" s="11">
        <f t="shared" si="125"/>
        <v>0</v>
      </c>
      <c r="P770" s="11">
        <f t="shared" si="125"/>
        <v>0</v>
      </c>
      <c r="Q770" s="11">
        <f t="shared" si="125"/>
        <v>0</v>
      </c>
      <c r="R770" s="11">
        <f t="shared" si="118"/>
        <v>0</v>
      </c>
    </row>
    <row r="771" spans="1:18" x14ac:dyDescent="0.25">
      <c r="A771" s="9">
        <f>IF('New Lease Yearly'!$H$4="Monthly",DATE(YEAR('Yearly Journal entry'!A770),MONTH('Yearly Journal entry'!A770)+1,DAY('Yearly Journal entry'!A770)),IF('New Lease Yearly'!$H$4="Quarterly",DATE(YEAR('Yearly Journal entry'!A770),MONTH('Yearly Journal entry'!A770)+3,DAY('Yearly Journal entry'!A770)),DATE(YEAR('Yearly Journal entry'!A770)+1,MONTH('Yearly Journal entry'!A770),DAY('Yearly Journal entry'!A770))))</f>
        <v>323242</v>
      </c>
      <c r="B771" s="9">
        <f t="shared" si="117"/>
        <v>323242</v>
      </c>
      <c r="C771" s="9">
        <f t="shared" si="119"/>
        <v>323272</v>
      </c>
      <c r="D771" s="3">
        <f t="shared" si="120"/>
        <v>31</v>
      </c>
      <c r="E771" s="4">
        <f>'New Lease Yearly'!K781</f>
        <v>0</v>
      </c>
      <c r="F771" s="3">
        <f t="shared" si="121"/>
        <v>0</v>
      </c>
      <c r="G771" s="11">
        <f t="shared" si="124"/>
        <v>0</v>
      </c>
      <c r="H771" s="11">
        <f t="shared" si="124"/>
        <v>0</v>
      </c>
      <c r="I771" s="11">
        <f t="shared" si="124"/>
        <v>0</v>
      </c>
      <c r="J771" s="11">
        <f t="shared" si="124"/>
        <v>0</v>
      </c>
      <c r="K771" s="11">
        <f t="shared" si="124"/>
        <v>0</v>
      </c>
      <c r="L771" s="11">
        <f t="shared" si="125"/>
        <v>0</v>
      </c>
      <c r="M771" s="11">
        <f t="shared" si="125"/>
        <v>0</v>
      </c>
      <c r="N771" s="11">
        <f t="shared" si="125"/>
        <v>0</v>
      </c>
      <c r="O771" s="11">
        <f t="shared" si="125"/>
        <v>0</v>
      </c>
      <c r="P771" s="11">
        <f t="shared" si="125"/>
        <v>0</v>
      </c>
      <c r="Q771" s="11">
        <f t="shared" si="125"/>
        <v>0</v>
      </c>
      <c r="R771" s="11">
        <f t="shared" si="118"/>
        <v>0</v>
      </c>
    </row>
    <row r="772" spans="1:18" x14ac:dyDescent="0.25">
      <c r="A772" s="9">
        <f>IF('New Lease Yearly'!$H$4="Monthly",DATE(YEAR('Yearly Journal entry'!A771),MONTH('Yearly Journal entry'!A771)+1,DAY('Yearly Journal entry'!A771)),IF('New Lease Yearly'!$H$4="Quarterly",DATE(YEAR('Yearly Journal entry'!A771),MONTH('Yearly Journal entry'!A771)+3,DAY('Yearly Journal entry'!A771)),DATE(YEAR('Yearly Journal entry'!A771)+1,MONTH('Yearly Journal entry'!A771),DAY('Yearly Journal entry'!A771))))</f>
        <v>323607</v>
      </c>
      <c r="B772" s="9">
        <f t="shared" si="117"/>
        <v>323607</v>
      </c>
      <c r="C772" s="9">
        <f t="shared" si="119"/>
        <v>323637</v>
      </c>
      <c r="D772" s="3">
        <f t="shared" si="120"/>
        <v>31</v>
      </c>
      <c r="E772" s="4">
        <f>'New Lease Yearly'!K782</f>
        <v>0</v>
      </c>
      <c r="F772" s="3">
        <f t="shared" si="121"/>
        <v>0</v>
      </c>
      <c r="G772" s="11">
        <f t="shared" si="124"/>
        <v>0</v>
      </c>
      <c r="H772" s="11">
        <f t="shared" si="124"/>
        <v>0</v>
      </c>
      <c r="I772" s="11">
        <f t="shared" si="124"/>
        <v>0</v>
      </c>
      <c r="J772" s="11">
        <f t="shared" si="124"/>
        <v>0</v>
      </c>
      <c r="K772" s="11">
        <f t="shared" si="124"/>
        <v>0</v>
      </c>
      <c r="L772" s="11">
        <f t="shared" si="125"/>
        <v>0</v>
      </c>
      <c r="M772" s="11">
        <f t="shared" si="125"/>
        <v>0</v>
      </c>
      <c r="N772" s="11">
        <f t="shared" si="125"/>
        <v>0</v>
      </c>
      <c r="O772" s="11">
        <f t="shared" si="125"/>
        <v>0</v>
      </c>
      <c r="P772" s="11">
        <f t="shared" si="125"/>
        <v>0</v>
      </c>
      <c r="Q772" s="11">
        <f t="shared" si="125"/>
        <v>0</v>
      </c>
      <c r="R772" s="11">
        <f t="shared" si="118"/>
        <v>0</v>
      </c>
    </row>
    <row r="773" spans="1:18" x14ac:dyDescent="0.25">
      <c r="A773" s="9">
        <f>IF('New Lease Yearly'!$H$4="Monthly",DATE(YEAR('Yearly Journal entry'!A772),MONTH('Yearly Journal entry'!A772)+1,DAY('Yearly Journal entry'!A772)),IF('New Lease Yearly'!$H$4="Quarterly",DATE(YEAR('Yearly Journal entry'!A772),MONTH('Yearly Journal entry'!A772)+3,DAY('Yearly Journal entry'!A772)),DATE(YEAR('Yearly Journal entry'!A772)+1,MONTH('Yearly Journal entry'!A772),DAY('Yearly Journal entry'!A772))))</f>
        <v>323972</v>
      </c>
      <c r="B773" s="9">
        <f t="shared" si="117"/>
        <v>323972</v>
      </c>
      <c r="C773" s="9">
        <f t="shared" si="119"/>
        <v>324002</v>
      </c>
      <c r="D773" s="3">
        <f t="shared" si="120"/>
        <v>31</v>
      </c>
      <c r="E773" s="4">
        <f>'New Lease Yearly'!K783</f>
        <v>0</v>
      </c>
      <c r="F773" s="3">
        <f t="shared" si="121"/>
        <v>0</v>
      </c>
      <c r="G773" s="11">
        <f t="shared" si="124"/>
        <v>0</v>
      </c>
      <c r="H773" s="11">
        <f t="shared" si="124"/>
        <v>0</v>
      </c>
      <c r="I773" s="11">
        <f t="shared" si="124"/>
        <v>0</v>
      </c>
      <c r="J773" s="11">
        <f t="shared" si="124"/>
        <v>0</v>
      </c>
      <c r="K773" s="11">
        <f t="shared" si="124"/>
        <v>0</v>
      </c>
      <c r="L773" s="11">
        <f t="shared" si="125"/>
        <v>0</v>
      </c>
      <c r="M773" s="11">
        <f t="shared" si="125"/>
        <v>0</v>
      </c>
      <c r="N773" s="11">
        <f t="shared" si="125"/>
        <v>0</v>
      </c>
      <c r="O773" s="11">
        <f t="shared" si="125"/>
        <v>0</v>
      </c>
      <c r="P773" s="11">
        <f t="shared" si="125"/>
        <v>0</v>
      </c>
      <c r="Q773" s="11">
        <f t="shared" si="125"/>
        <v>0</v>
      </c>
      <c r="R773" s="11">
        <f t="shared" si="118"/>
        <v>0</v>
      </c>
    </row>
    <row r="774" spans="1:18" x14ac:dyDescent="0.25">
      <c r="A774" s="9">
        <f>IF('New Lease Yearly'!$H$4="Monthly",DATE(YEAR('Yearly Journal entry'!A773),MONTH('Yearly Journal entry'!A773)+1,DAY('Yearly Journal entry'!A773)),IF('New Lease Yearly'!$H$4="Quarterly",DATE(YEAR('Yearly Journal entry'!A773),MONTH('Yearly Journal entry'!A773)+3,DAY('Yearly Journal entry'!A773)),DATE(YEAR('Yearly Journal entry'!A773)+1,MONTH('Yearly Journal entry'!A773),DAY('Yearly Journal entry'!A773))))</f>
        <v>324337</v>
      </c>
      <c r="B774" s="9">
        <f t="shared" ref="B774:B837" si="126">EOMONTH(A774,-1)+1</f>
        <v>324337</v>
      </c>
      <c r="C774" s="9">
        <f t="shared" si="119"/>
        <v>324367</v>
      </c>
      <c r="D774" s="3">
        <f t="shared" si="120"/>
        <v>31</v>
      </c>
      <c r="E774" s="4">
        <f>'New Lease Yearly'!K784</f>
        <v>0</v>
      </c>
      <c r="F774" s="3">
        <f t="shared" si="121"/>
        <v>0</v>
      </c>
      <c r="G774" s="11">
        <f t="shared" si="124"/>
        <v>0</v>
      </c>
      <c r="H774" s="11">
        <f t="shared" si="124"/>
        <v>0</v>
      </c>
      <c r="I774" s="11">
        <f t="shared" si="124"/>
        <v>0</v>
      </c>
      <c r="J774" s="11">
        <f t="shared" si="124"/>
        <v>0</v>
      </c>
      <c r="K774" s="11">
        <f t="shared" si="124"/>
        <v>0</v>
      </c>
      <c r="L774" s="11">
        <f t="shared" si="125"/>
        <v>0</v>
      </c>
      <c r="M774" s="11">
        <f t="shared" si="125"/>
        <v>0</v>
      </c>
      <c r="N774" s="11">
        <f t="shared" si="125"/>
        <v>0</v>
      </c>
      <c r="O774" s="11">
        <f t="shared" si="125"/>
        <v>0</v>
      </c>
      <c r="P774" s="11">
        <f t="shared" si="125"/>
        <v>0</v>
      </c>
      <c r="Q774" s="11">
        <f t="shared" si="125"/>
        <v>0</v>
      </c>
      <c r="R774" s="11">
        <f t="shared" ref="R774:R837" si="127">$E775/($A775-$A774+1)*IF((((EOMONTH(DATE(YEAR($A774),MONTH($A774)+R$4,DAY($A774)),0))))&lt;$A774,$A774-DATE(YEAR($A774),MONTH(EOMONTH($A774,-1)+R$4)+R$4,1)+1,$A774-1-EOMONTH($A774,-1)+1)</f>
        <v>0</v>
      </c>
    </row>
    <row r="775" spans="1:18" x14ac:dyDescent="0.25">
      <c r="A775" s="9">
        <f>IF('New Lease Yearly'!$H$4="Monthly",DATE(YEAR('Yearly Journal entry'!A774),MONTH('Yearly Journal entry'!A774)+1,DAY('Yearly Journal entry'!A774)),IF('New Lease Yearly'!$H$4="Quarterly",DATE(YEAR('Yearly Journal entry'!A774),MONTH('Yearly Journal entry'!A774)+3,DAY('Yearly Journal entry'!A774)),DATE(YEAR('Yearly Journal entry'!A774)+1,MONTH('Yearly Journal entry'!A774),DAY('Yearly Journal entry'!A774))))</f>
        <v>324703</v>
      </c>
      <c r="B775" s="9">
        <f t="shared" si="126"/>
        <v>324703</v>
      </c>
      <c r="C775" s="9">
        <f t="shared" ref="C775:C838" si="128">EOMONTH(A775,0)</f>
        <v>324733</v>
      </c>
      <c r="D775" s="3">
        <f t="shared" ref="D775:D838" si="129">C775-B775+1</f>
        <v>31</v>
      </c>
      <c r="E775" s="4">
        <f>'New Lease Yearly'!K785</f>
        <v>0</v>
      </c>
      <c r="F775" s="3">
        <f t="shared" si="121"/>
        <v>0</v>
      </c>
      <c r="G775" s="11">
        <f t="shared" si="124"/>
        <v>0</v>
      </c>
      <c r="H775" s="11">
        <f t="shared" si="124"/>
        <v>0</v>
      </c>
      <c r="I775" s="11">
        <f t="shared" si="124"/>
        <v>0</v>
      </c>
      <c r="J775" s="11">
        <f t="shared" si="124"/>
        <v>0</v>
      </c>
      <c r="K775" s="11">
        <f t="shared" si="124"/>
        <v>0</v>
      </c>
      <c r="L775" s="11">
        <f t="shared" si="125"/>
        <v>0</v>
      </c>
      <c r="M775" s="11">
        <f t="shared" si="125"/>
        <v>0</v>
      </c>
      <c r="N775" s="11">
        <f t="shared" si="125"/>
        <v>0</v>
      </c>
      <c r="O775" s="11">
        <f t="shared" si="125"/>
        <v>0</v>
      </c>
      <c r="P775" s="11">
        <f t="shared" si="125"/>
        <v>0</v>
      </c>
      <c r="Q775" s="11">
        <f t="shared" si="125"/>
        <v>0</v>
      </c>
      <c r="R775" s="11">
        <f t="shared" si="127"/>
        <v>0</v>
      </c>
    </row>
    <row r="776" spans="1:18" x14ac:dyDescent="0.25">
      <c r="A776" s="9">
        <f>IF('New Lease Yearly'!$H$4="Monthly",DATE(YEAR('Yearly Journal entry'!A775),MONTH('Yearly Journal entry'!A775)+1,DAY('Yearly Journal entry'!A775)),IF('New Lease Yearly'!$H$4="Quarterly",DATE(YEAR('Yearly Journal entry'!A775),MONTH('Yearly Journal entry'!A775)+3,DAY('Yearly Journal entry'!A775)),DATE(YEAR('Yearly Journal entry'!A775)+1,MONTH('Yearly Journal entry'!A775),DAY('Yearly Journal entry'!A775))))</f>
        <v>325068</v>
      </c>
      <c r="B776" s="9">
        <f t="shared" si="126"/>
        <v>325068</v>
      </c>
      <c r="C776" s="9">
        <f t="shared" si="128"/>
        <v>325098</v>
      </c>
      <c r="D776" s="3">
        <f t="shared" si="129"/>
        <v>31</v>
      </c>
      <c r="E776" s="4">
        <f>'New Lease Yearly'!K786</f>
        <v>0</v>
      </c>
      <c r="F776" s="3">
        <f t="shared" ref="F776:F839" si="130">E777/(A777-A776+1)*(EOMONTH(A776,0)-A776+1)+R775</f>
        <v>0</v>
      </c>
      <c r="G776" s="11">
        <f t="shared" si="124"/>
        <v>0</v>
      </c>
      <c r="H776" s="11">
        <f t="shared" si="124"/>
        <v>0</v>
      </c>
      <c r="I776" s="11">
        <f t="shared" si="124"/>
        <v>0</v>
      </c>
      <c r="J776" s="11">
        <f t="shared" si="124"/>
        <v>0</v>
      </c>
      <c r="K776" s="11">
        <f t="shared" si="124"/>
        <v>0</v>
      </c>
      <c r="L776" s="11">
        <f t="shared" si="125"/>
        <v>0</v>
      </c>
      <c r="M776" s="11">
        <f t="shared" si="125"/>
        <v>0</v>
      </c>
      <c r="N776" s="11">
        <f t="shared" si="125"/>
        <v>0</v>
      </c>
      <c r="O776" s="11">
        <f t="shared" si="125"/>
        <v>0</v>
      </c>
      <c r="P776" s="11">
        <f t="shared" si="125"/>
        <v>0</v>
      </c>
      <c r="Q776" s="11">
        <f t="shared" si="125"/>
        <v>0</v>
      </c>
      <c r="R776" s="11">
        <f t="shared" si="127"/>
        <v>0</v>
      </c>
    </row>
    <row r="777" spans="1:18" x14ac:dyDescent="0.25">
      <c r="A777" s="9">
        <f>IF('New Lease Yearly'!$H$4="Monthly",DATE(YEAR('Yearly Journal entry'!A776),MONTH('Yearly Journal entry'!A776)+1,DAY('Yearly Journal entry'!A776)),IF('New Lease Yearly'!$H$4="Quarterly",DATE(YEAR('Yearly Journal entry'!A776),MONTH('Yearly Journal entry'!A776)+3,DAY('Yearly Journal entry'!A776)),DATE(YEAR('Yearly Journal entry'!A776)+1,MONTH('Yearly Journal entry'!A776),DAY('Yearly Journal entry'!A776))))</f>
        <v>325433</v>
      </c>
      <c r="B777" s="9">
        <f t="shared" si="126"/>
        <v>325433</v>
      </c>
      <c r="C777" s="9">
        <f t="shared" si="128"/>
        <v>325463</v>
      </c>
      <c r="D777" s="3">
        <f t="shared" si="129"/>
        <v>31</v>
      </c>
      <c r="E777" s="4">
        <f>'New Lease Yearly'!K787</f>
        <v>0</v>
      </c>
      <c r="F777" s="3">
        <f t="shared" si="130"/>
        <v>0</v>
      </c>
      <c r="G777" s="11">
        <f t="shared" si="124"/>
        <v>0</v>
      </c>
      <c r="H777" s="11">
        <f t="shared" si="124"/>
        <v>0</v>
      </c>
      <c r="I777" s="11">
        <f t="shared" si="124"/>
        <v>0</v>
      </c>
      <c r="J777" s="11">
        <f t="shared" si="124"/>
        <v>0</v>
      </c>
      <c r="K777" s="11">
        <f t="shared" si="124"/>
        <v>0</v>
      </c>
      <c r="L777" s="11">
        <f t="shared" si="125"/>
        <v>0</v>
      </c>
      <c r="M777" s="11">
        <f t="shared" si="125"/>
        <v>0</v>
      </c>
      <c r="N777" s="11">
        <f t="shared" si="125"/>
        <v>0</v>
      </c>
      <c r="O777" s="11">
        <f t="shared" si="125"/>
        <v>0</v>
      </c>
      <c r="P777" s="11">
        <f t="shared" si="125"/>
        <v>0</v>
      </c>
      <c r="Q777" s="11">
        <f t="shared" si="125"/>
        <v>0</v>
      </c>
      <c r="R777" s="11">
        <f t="shared" si="127"/>
        <v>0</v>
      </c>
    </row>
    <row r="778" spans="1:18" x14ac:dyDescent="0.25">
      <c r="A778" s="9">
        <f>IF('New Lease Yearly'!$H$4="Monthly",DATE(YEAR('Yearly Journal entry'!A777),MONTH('Yearly Journal entry'!A777)+1,DAY('Yearly Journal entry'!A777)),IF('New Lease Yearly'!$H$4="Quarterly",DATE(YEAR('Yearly Journal entry'!A777),MONTH('Yearly Journal entry'!A777)+3,DAY('Yearly Journal entry'!A777)),DATE(YEAR('Yearly Journal entry'!A777)+1,MONTH('Yearly Journal entry'!A777),DAY('Yearly Journal entry'!A777))))</f>
        <v>325798</v>
      </c>
      <c r="B778" s="9">
        <f t="shared" si="126"/>
        <v>325798</v>
      </c>
      <c r="C778" s="9">
        <f t="shared" si="128"/>
        <v>325828</v>
      </c>
      <c r="D778" s="3">
        <f t="shared" si="129"/>
        <v>31</v>
      </c>
      <c r="E778" s="4">
        <f>'New Lease Yearly'!K788</f>
        <v>0</v>
      </c>
      <c r="F778" s="3">
        <f t="shared" si="130"/>
        <v>0</v>
      </c>
      <c r="G778" s="11">
        <f t="shared" si="124"/>
        <v>0</v>
      </c>
      <c r="H778" s="11">
        <f t="shared" si="124"/>
        <v>0</v>
      </c>
      <c r="I778" s="11">
        <f t="shared" si="124"/>
        <v>0</v>
      </c>
      <c r="J778" s="11">
        <f t="shared" si="124"/>
        <v>0</v>
      </c>
      <c r="K778" s="11">
        <f t="shared" si="124"/>
        <v>0</v>
      </c>
      <c r="L778" s="11">
        <f t="shared" si="125"/>
        <v>0</v>
      </c>
      <c r="M778" s="11">
        <f t="shared" si="125"/>
        <v>0</v>
      </c>
      <c r="N778" s="11">
        <f t="shared" si="125"/>
        <v>0</v>
      </c>
      <c r="O778" s="11">
        <f t="shared" si="125"/>
        <v>0</v>
      </c>
      <c r="P778" s="11">
        <f t="shared" si="125"/>
        <v>0</v>
      </c>
      <c r="Q778" s="11">
        <f t="shared" si="125"/>
        <v>0</v>
      </c>
      <c r="R778" s="11">
        <f t="shared" si="127"/>
        <v>0</v>
      </c>
    </row>
    <row r="779" spans="1:18" x14ac:dyDescent="0.25">
      <c r="A779" s="9">
        <f>IF('New Lease Yearly'!$H$4="Monthly",DATE(YEAR('Yearly Journal entry'!A778),MONTH('Yearly Journal entry'!A778)+1,DAY('Yearly Journal entry'!A778)),IF('New Lease Yearly'!$H$4="Quarterly",DATE(YEAR('Yearly Journal entry'!A778),MONTH('Yearly Journal entry'!A778)+3,DAY('Yearly Journal entry'!A778)),DATE(YEAR('Yearly Journal entry'!A778)+1,MONTH('Yearly Journal entry'!A778),DAY('Yearly Journal entry'!A778))))</f>
        <v>326164</v>
      </c>
      <c r="B779" s="9">
        <f t="shared" si="126"/>
        <v>326164</v>
      </c>
      <c r="C779" s="9">
        <f t="shared" si="128"/>
        <v>326194</v>
      </c>
      <c r="D779" s="3">
        <f t="shared" si="129"/>
        <v>31</v>
      </c>
      <c r="E779" s="4">
        <f>'New Lease Yearly'!K789</f>
        <v>0</v>
      </c>
      <c r="F779" s="3">
        <f t="shared" si="130"/>
        <v>0</v>
      </c>
      <c r="G779" s="11">
        <f t="shared" si="124"/>
        <v>0</v>
      </c>
      <c r="H779" s="11">
        <f t="shared" si="124"/>
        <v>0</v>
      </c>
      <c r="I779" s="11">
        <f t="shared" si="124"/>
        <v>0</v>
      </c>
      <c r="J779" s="11">
        <f t="shared" si="124"/>
        <v>0</v>
      </c>
      <c r="K779" s="11">
        <f t="shared" si="124"/>
        <v>0</v>
      </c>
      <c r="L779" s="11">
        <f t="shared" si="125"/>
        <v>0</v>
      </c>
      <c r="M779" s="11">
        <f t="shared" si="125"/>
        <v>0</v>
      </c>
      <c r="N779" s="11">
        <f t="shared" si="125"/>
        <v>0</v>
      </c>
      <c r="O779" s="11">
        <f t="shared" si="125"/>
        <v>0</v>
      </c>
      <c r="P779" s="11">
        <f t="shared" si="125"/>
        <v>0</v>
      </c>
      <c r="Q779" s="11">
        <f t="shared" si="125"/>
        <v>0</v>
      </c>
      <c r="R779" s="11">
        <f t="shared" si="127"/>
        <v>0</v>
      </c>
    </row>
    <row r="780" spans="1:18" x14ac:dyDescent="0.25">
      <c r="A780" s="9">
        <f>IF('New Lease Yearly'!$H$4="Monthly",DATE(YEAR('Yearly Journal entry'!A779),MONTH('Yearly Journal entry'!A779)+1,DAY('Yearly Journal entry'!A779)),IF('New Lease Yearly'!$H$4="Quarterly",DATE(YEAR('Yearly Journal entry'!A779),MONTH('Yearly Journal entry'!A779)+3,DAY('Yearly Journal entry'!A779)),DATE(YEAR('Yearly Journal entry'!A779)+1,MONTH('Yearly Journal entry'!A779),DAY('Yearly Journal entry'!A779))))</f>
        <v>326529</v>
      </c>
      <c r="B780" s="9">
        <f t="shared" si="126"/>
        <v>326529</v>
      </c>
      <c r="C780" s="9">
        <f t="shared" si="128"/>
        <v>326559</v>
      </c>
      <c r="D780" s="3">
        <f t="shared" si="129"/>
        <v>31</v>
      </c>
      <c r="E780" s="4">
        <f>'New Lease Yearly'!K790</f>
        <v>0</v>
      </c>
      <c r="F780" s="3">
        <f t="shared" si="130"/>
        <v>0</v>
      </c>
      <c r="G780" s="11">
        <f t="shared" si="124"/>
        <v>0</v>
      </c>
      <c r="H780" s="11">
        <f t="shared" si="124"/>
        <v>0</v>
      </c>
      <c r="I780" s="11">
        <f t="shared" si="124"/>
        <v>0</v>
      </c>
      <c r="J780" s="11">
        <f t="shared" si="124"/>
        <v>0</v>
      </c>
      <c r="K780" s="11">
        <f t="shared" si="124"/>
        <v>0</v>
      </c>
      <c r="L780" s="11">
        <f t="shared" si="125"/>
        <v>0</v>
      </c>
      <c r="M780" s="11">
        <f t="shared" si="125"/>
        <v>0</v>
      </c>
      <c r="N780" s="11">
        <f t="shared" si="125"/>
        <v>0</v>
      </c>
      <c r="O780" s="11">
        <f t="shared" si="125"/>
        <v>0</v>
      </c>
      <c r="P780" s="11">
        <f t="shared" si="125"/>
        <v>0</v>
      </c>
      <c r="Q780" s="11">
        <f t="shared" si="125"/>
        <v>0</v>
      </c>
      <c r="R780" s="11">
        <f t="shared" si="127"/>
        <v>0</v>
      </c>
    </row>
    <row r="781" spans="1:18" x14ac:dyDescent="0.25">
      <c r="A781" s="9">
        <f>IF('New Lease Yearly'!$H$4="Monthly",DATE(YEAR('Yearly Journal entry'!A780),MONTH('Yearly Journal entry'!A780)+1,DAY('Yearly Journal entry'!A780)),IF('New Lease Yearly'!$H$4="Quarterly",DATE(YEAR('Yearly Journal entry'!A780),MONTH('Yearly Journal entry'!A780)+3,DAY('Yearly Journal entry'!A780)),DATE(YEAR('Yearly Journal entry'!A780)+1,MONTH('Yearly Journal entry'!A780),DAY('Yearly Journal entry'!A780))))</f>
        <v>326894</v>
      </c>
      <c r="B781" s="9">
        <f t="shared" si="126"/>
        <v>326894</v>
      </c>
      <c r="C781" s="9">
        <f t="shared" si="128"/>
        <v>326924</v>
      </c>
      <c r="D781" s="3">
        <f t="shared" si="129"/>
        <v>31</v>
      </c>
      <c r="E781" s="4">
        <f>'New Lease Yearly'!K791</f>
        <v>0</v>
      </c>
      <c r="F781" s="3">
        <f t="shared" si="130"/>
        <v>0</v>
      </c>
      <c r="G781" s="11">
        <f t="shared" si="124"/>
        <v>0</v>
      </c>
      <c r="H781" s="11">
        <f t="shared" si="124"/>
        <v>0</v>
      </c>
      <c r="I781" s="11">
        <f t="shared" si="124"/>
        <v>0</v>
      </c>
      <c r="J781" s="11">
        <f t="shared" si="124"/>
        <v>0</v>
      </c>
      <c r="K781" s="11">
        <f t="shared" si="124"/>
        <v>0</v>
      </c>
      <c r="L781" s="11">
        <f t="shared" si="125"/>
        <v>0</v>
      </c>
      <c r="M781" s="11">
        <f t="shared" si="125"/>
        <v>0</v>
      </c>
      <c r="N781" s="11">
        <f t="shared" si="125"/>
        <v>0</v>
      </c>
      <c r="O781" s="11">
        <f t="shared" si="125"/>
        <v>0</v>
      </c>
      <c r="P781" s="11">
        <f t="shared" si="125"/>
        <v>0</v>
      </c>
      <c r="Q781" s="11">
        <f t="shared" si="125"/>
        <v>0</v>
      </c>
      <c r="R781" s="11">
        <f t="shared" si="127"/>
        <v>0</v>
      </c>
    </row>
    <row r="782" spans="1:18" x14ac:dyDescent="0.25">
      <c r="A782" s="9">
        <f>IF('New Lease Yearly'!$H$4="Monthly",DATE(YEAR('Yearly Journal entry'!A781),MONTH('Yearly Journal entry'!A781)+1,DAY('Yearly Journal entry'!A781)),IF('New Lease Yearly'!$H$4="Quarterly",DATE(YEAR('Yearly Journal entry'!A781),MONTH('Yearly Journal entry'!A781)+3,DAY('Yearly Journal entry'!A781)),DATE(YEAR('Yearly Journal entry'!A781)+1,MONTH('Yearly Journal entry'!A781),DAY('Yearly Journal entry'!A781))))</f>
        <v>327259</v>
      </c>
      <c r="B782" s="9">
        <f t="shared" si="126"/>
        <v>327259</v>
      </c>
      <c r="C782" s="9">
        <f t="shared" si="128"/>
        <v>327289</v>
      </c>
      <c r="D782" s="3">
        <f t="shared" si="129"/>
        <v>31</v>
      </c>
      <c r="E782" s="4">
        <f>'New Lease Yearly'!K792</f>
        <v>0</v>
      </c>
      <c r="F782" s="3">
        <f t="shared" si="130"/>
        <v>0</v>
      </c>
      <c r="G782" s="11">
        <f t="shared" si="124"/>
        <v>0</v>
      </c>
      <c r="H782" s="11">
        <f t="shared" si="124"/>
        <v>0</v>
      </c>
      <c r="I782" s="11">
        <f t="shared" si="124"/>
        <v>0</v>
      </c>
      <c r="J782" s="11">
        <f t="shared" si="124"/>
        <v>0</v>
      </c>
      <c r="K782" s="11">
        <f t="shared" si="124"/>
        <v>0</v>
      </c>
      <c r="L782" s="11">
        <f t="shared" si="125"/>
        <v>0</v>
      </c>
      <c r="M782" s="11">
        <f t="shared" si="125"/>
        <v>0</v>
      </c>
      <c r="N782" s="11">
        <f t="shared" si="125"/>
        <v>0</v>
      </c>
      <c r="O782" s="11">
        <f t="shared" si="125"/>
        <v>0</v>
      </c>
      <c r="P782" s="11">
        <f t="shared" si="125"/>
        <v>0</v>
      </c>
      <c r="Q782" s="11">
        <f t="shared" si="125"/>
        <v>0</v>
      </c>
      <c r="R782" s="11">
        <f t="shared" si="127"/>
        <v>0</v>
      </c>
    </row>
    <row r="783" spans="1:18" x14ac:dyDescent="0.25">
      <c r="A783" s="9">
        <f>IF('New Lease Yearly'!$H$4="Monthly",DATE(YEAR('Yearly Journal entry'!A782),MONTH('Yearly Journal entry'!A782)+1,DAY('Yearly Journal entry'!A782)),IF('New Lease Yearly'!$H$4="Quarterly",DATE(YEAR('Yearly Journal entry'!A782),MONTH('Yearly Journal entry'!A782)+3,DAY('Yearly Journal entry'!A782)),DATE(YEAR('Yearly Journal entry'!A782)+1,MONTH('Yearly Journal entry'!A782),DAY('Yearly Journal entry'!A782))))</f>
        <v>327625</v>
      </c>
      <c r="B783" s="9">
        <f t="shared" si="126"/>
        <v>327625</v>
      </c>
      <c r="C783" s="9">
        <f t="shared" si="128"/>
        <v>327655</v>
      </c>
      <c r="D783" s="3">
        <f t="shared" si="129"/>
        <v>31</v>
      </c>
      <c r="E783" s="4">
        <f>'New Lease Yearly'!K793</f>
        <v>0</v>
      </c>
      <c r="F783" s="3">
        <f t="shared" si="130"/>
        <v>0</v>
      </c>
      <c r="G783" s="11">
        <f t="shared" si="124"/>
        <v>0</v>
      </c>
      <c r="H783" s="11">
        <f t="shared" si="124"/>
        <v>0</v>
      </c>
      <c r="I783" s="11">
        <f t="shared" si="124"/>
        <v>0</v>
      </c>
      <c r="J783" s="11">
        <f t="shared" si="124"/>
        <v>0</v>
      </c>
      <c r="K783" s="11">
        <f t="shared" si="124"/>
        <v>0</v>
      </c>
      <c r="L783" s="11">
        <f t="shared" si="125"/>
        <v>0</v>
      </c>
      <c r="M783" s="11">
        <f t="shared" si="125"/>
        <v>0</v>
      </c>
      <c r="N783" s="11">
        <f t="shared" si="125"/>
        <v>0</v>
      </c>
      <c r="O783" s="11">
        <f t="shared" si="125"/>
        <v>0</v>
      </c>
      <c r="P783" s="11">
        <f t="shared" si="125"/>
        <v>0</v>
      </c>
      <c r="Q783" s="11">
        <f t="shared" si="125"/>
        <v>0</v>
      </c>
      <c r="R783" s="11">
        <f t="shared" si="127"/>
        <v>0</v>
      </c>
    </row>
    <row r="784" spans="1:18" x14ac:dyDescent="0.25">
      <c r="A784" s="9">
        <f>IF('New Lease Yearly'!$H$4="Monthly",DATE(YEAR('Yearly Journal entry'!A783),MONTH('Yearly Journal entry'!A783)+1,DAY('Yearly Journal entry'!A783)),IF('New Lease Yearly'!$H$4="Quarterly",DATE(YEAR('Yearly Journal entry'!A783),MONTH('Yearly Journal entry'!A783)+3,DAY('Yearly Journal entry'!A783)),DATE(YEAR('Yearly Journal entry'!A783)+1,MONTH('Yearly Journal entry'!A783),DAY('Yearly Journal entry'!A783))))</f>
        <v>327990</v>
      </c>
      <c r="B784" s="9">
        <f t="shared" si="126"/>
        <v>327990</v>
      </c>
      <c r="C784" s="9">
        <f t="shared" si="128"/>
        <v>328020</v>
      </c>
      <c r="D784" s="3">
        <f t="shared" si="129"/>
        <v>31</v>
      </c>
      <c r="E784" s="4">
        <f>'New Lease Yearly'!K794</f>
        <v>0</v>
      </c>
      <c r="F784" s="3">
        <f t="shared" si="130"/>
        <v>0</v>
      </c>
      <c r="G784" s="11">
        <f t="shared" si="124"/>
        <v>0</v>
      </c>
      <c r="H784" s="11">
        <f t="shared" si="124"/>
        <v>0</v>
      </c>
      <c r="I784" s="11">
        <f t="shared" si="124"/>
        <v>0</v>
      </c>
      <c r="J784" s="11">
        <f t="shared" si="124"/>
        <v>0</v>
      </c>
      <c r="K784" s="11">
        <f t="shared" si="124"/>
        <v>0</v>
      </c>
      <c r="L784" s="11">
        <f t="shared" si="125"/>
        <v>0</v>
      </c>
      <c r="M784" s="11">
        <f t="shared" si="125"/>
        <v>0</v>
      </c>
      <c r="N784" s="11">
        <f t="shared" si="125"/>
        <v>0</v>
      </c>
      <c r="O784" s="11">
        <f t="shared" si="125"/>
        <v>0</v>
      </c>
      <c r="P784" s="11">
        <f t="shared" si="125"/>
        <v>0</v>
      </c>
      <c r="Q784" s="11">
        <f t="shared" si="125"/>
        <v>0</v>
      </c>
      <c r="R784" s="11">
        <f t="shared" si="127"/>
        <v>0</v>
      </c>
    </row>
    <row r="785" spans="1:18" x14ac:dyDescent="0.25">
      <c r="A785" s="9">
        <f>IF('New Lease Yearly'!$H$4="Monthly",DATE(YEAR('Yearly Journal entry'!A784),MONTH('Yearly Journal entry'!A784)+1,DAY('Yearly Journal entry'!A784)),IF('New Lease Yearly'!$H$4="Quarterly",DATE(YEAR('Yearly Journal entry'!A784),MONTH('Yearly Journal entry'!A784)+3,DAY('Yearly Journal entry'!A784)),DATE(YEAR('Yearly Journal entry'!A784)+1,MONTH('Yearly Journal entry'!A784),DAY('Yearly Journal entry'!A784))))</f>
        <v>328355</v>
      </c>
      <c r="B785" s="9">
        <f t="shared" si="126"/>
        <v>328355</v>
      </c>
      <c r="C785" s="9">
        <f t="shared" si="128"/>
        <v>328385</v>
      </c>
      <c r="D785" s="3">
        <f t="shared" si="129"/>
        <v>31</v>
      </c>
      <c r="E785" s="4">
        <f>'New Lease Yearly'!K795</f>
        <v>0</v>
      </c>
      <c r="F785" s="3">
        <f t="shared" si="130"/>
        <v>0</v>
      </c>
      <c r="G785" s="11">
        <f t="shared" si="124"/>
        <v>0</v>
      </c>
      <c r="H785" s="11">
        <f t="shared" si="124"/>
        <v>0</v>
      </c>
      <c r="I785" s="11">
        <f t="shared" si="124"/>
        <v>0</v>
      </c>
      <c r="J785" s="11">
        <f t="shared" si="124"/>
        <v>0</v>
      </c>
      <c r="K785" s="11">
        <f t="shared" si="124"/>
        <v>0</v>
      </c>
      <c r="L785" s="11">
        <f t="shared" si="125"/>
        <v>0</v>
      </c>
      <c r="M785" s="11">
        <f t="shared" si="125"/>
        <v>0</v>
      </c>
      <c r="N785" s="11">
        <f t="shared" si="125"/>
        <v>0</v>
      </c>
      <c r="O785" s="11">
        <f t="shared" si="125"/>
        <v>0</v>
      </c>
      <c r="P785" s="11">
        <f t="shared" si="125"/>
        <v>0</v>
      </c>
      <c r="Q785" s="11">
        <f t="shared" si="125"/>
        <v>0</v>
      </c>
      <c r="R785" s="11">
        <f t="shared" si="127"/>
        <v>0</v>
      </c>
    </row>
    <row r="786" spans="1:18" x14ac:dyDescent="0.25">
      <c r="A786" s="9">
        <f>IF('New Lease Yearly'!$H$4="Monthly",DATE(YEAR('Yearly Journal entry'!A785),MONTH('Yearly Journal entry'!A785)+1,DAY('Yearly Journal entry'!A785)),IF('New Lease Yearly'!$H$4="Quarterly",DATE(YEAR('Yearly Journal entry'!A785),MONTH('Yearly Journal entry'!A785)+3,DAY('Yearly Journal entry'!A785)),DATE(YEAR('Yearly Journal entry'!A785)+1,MONTH('Yearly Journal entry'!A785),DAY('Yearly Journal entry'!A785))))</f>
        <v>328720</v>
      </c>
      <c r="B786" s="9">
        <f t="shared" si="126"/>
        <v>328720</v>
      </c>
      <c r="C786" s="9">
        <f t="shared" si="128"/>
        <v>328750</v>
      </c>
      <c r="D786" s="3">
        <f t="shared" si="129"/>
        <v>31</v>
      </c>
      <c r="E786" s="4">
        <f>'New Lease Yearly'!K796</f>
        <v>0</v>
      </c>
      <c r="F786" s="3">
        <f t="shared" si="130"/>
        <v>0</v>
      </c>
      <c r="G786" s="11">
        <f t="shared" si="124"/>
        <v>0</v>
      </c>
      <c r="H786" s="11">
        <f t="shared" si="124"/>
        <v>0</v>
      </c>
      <c r="I786" s="11">
        <f t="shared" si="124"/>
        <v>0</v>
      </c>
      <c r="J786" s="11">
        <f t="shared" si="124"/>
        <v>0</v>
      </c>
      <c r="K786" s="11">
        <f t="shared" si="124"/>
        <v>0</v>
      </c>
      <c r="L786" s="11">
        <f t="shared" si="125"/>
        <v>0</v>
      </c>
      <c r="M786" s="11">
        <f t="shared" si="125"/>
        <v>0</v>
      </c>
      <c r="N786" s="11">
        <f t="shared" si="125"/>
        <v>0</v>
      </c>
      <c r="O786" s="11">
        <f t="shared" si="125"/>
        <v>0</v>
      </c>
      <c r="P786" s="11">
        <f t="shared" si="125"/>
        <v>0</v>
      </c>
      <c r="Q786" s="11">
        <f t="shared" si="125"/>
        <v>0</v>
      </c>
      <c r="R786" s="11">
        <f t="shared" si="127"/>
        <v>0</v>
      </c>
    </row>
    <row r="787" spans="1:18" x14ac:dyDescent="0.25">
      <c r="A787" s="9">
        <f>IF('New Lease Yearly'!$H$4="Monthly",DATE(YEAR('Yearly Journal entry'!A786),MONTH('Yearly Journal entry'!A786)+1,DAY('Yearly Journal entry'!A786)),IF('New Lease Yearly'!$H$4="Quarterly",DATE(YEAR('Yearly Journal entry'!A786),MONTH('Yearly Journal entry'!A786)+3,DAY('Yearly Journal entry'!A786)),DATE(YEAR('Yearly Journal entry'!A786)+1,MONTH('Yearly Journal entry'!A786),DAY('Yearly Journal entry'!A786))))</f>
        <v>329086</v>
      </c>
      <c r="B787" s="9">
        <f t="shared" si="126"/>
        <v>329086</v>
      </c>
      <c r="C787" s="9">
        <f t="shared" si="128"/>
        <v>329116</v>
      </c>
      <c r="D787" s="3">
        <f t="shared" si="129"/>
        <v>31</v>
      </c>
      <c r="E787" s="4">
        <f>'New Lease Yearly'!K797</f>
        <v>0</v>
      </c>
      <c r="F787" s="3">
        <f t="shared" si="130"/>
        <v>0</v>
      </c>
      <c r="G787" s="11">
        <f t="shared" si="124"/>
        <v>0</v>
      </c>
      <c r="H787" s="11">
        <f t="shared" si="124"/>
        <v>0</v>
      </c>
      <c r="I787" s="11">
        <f t="shared" si="124"/>
        <v>0</v>
      </c>
      <c r="J787" s="11">
        <f t="shared" si="124"/>
        <v>0</v>
      </c>
      <c r="K787" s="11">
        <f t="shared" si="124"/>
        <v>0</v>
      </c>
      <c r="L787" s="11">
        <f t="shared" si="125"/>
        <v>0</v>
      </c>
      <c r="M787" s="11">
        <f t="shared" si="125"/>
        <v>0</v>
      </c>
      <c r="N787" s="11">
        <f t="shared" si="125"/>
        <v>0</v>
      </c>
      <c r="O787" s="11">
        <f t="shared" si="125"/>
        <v>0</v>
      </c>
      <c r="P787" s="11">
        <f t="shared" si="125"/>
        <v>0</v>
      </c>
      <c r="Q787" s="11">
        <f t="shared" si="125"/>
        <v>0</v>
      </c>
      <c r="R787" s="11">
        <f t="shared" si="127"/>
        <v>0</v>
      </c>
    </row>
    <row r="788" spans="1:18" x14ac:dyDescent="0.25">
      <c r="A788" s="9">
        <f>IF('New Lease Yearly'!$H$4="Monthly",DATE(YEAR('Yearly Journal entry'!A787),MONTH('Yearly Journal entry'!A787)+1,DAY('Yearly Journal entry'!A787)),IF('New Lease Yearly'!$H$4="Quarterly",DATE(YEAR('Yearly Journal entry'!A787),MONTH('Yearly Journal entry'!A787)+3,DAY('Yearly Journal entry'!A787)),DATE(YEAR('Yearly Journal entry'!A787)+1,MONTH('Yearly Journal entry'!A787),DAY('Yearly Journal entry'!A787))))</f>
        <v>329451</v>
      </c>
      <c r="B788" s="9">
        <f t="shared" si="126"/>
        <v>329451</v>
      </c>
      <c r="C788" s="9">
        <f t="shared" si="128"/>
        <v>329481</v>
      </c>
      <c r="D788" s="3">
        <f t="shared" si="129"/>
        <v>31</v>
      </c>
      <c r="E788" s="4">
        <f>'New Lease Yearly'!K798</f>
        <v>0</v>
      </c>
      <c r="F788" s="3">
        <f t="shared" si="130"/>
        <v>0</v>
      </c>
      <c r="G788" s="11">
        <f t="shared" si="124"/>
        <v>0</v>
      </c>
      <c r="H788" s="11">
        <f t="shared" si="124"/>
        <v>0</v>
      </c>
      <c r="I788" s="11">
        <f t="shared" si="124"/>
        <v>0</v>
      </c>
      <c r="J788" s="11">
        <f t="shared" si="124"/>
        <v>0</v>
      </c>
      <c r="K788" s="11">
        <f t="shared" si="124"/>
        <v>0</v>
      </c>
      <c r="L788" s="11">
        <f t="shared" si="125"/>
        <v>0</v>
      </c>
      <c r="M788" s="11">
        <f t="shared" si="125"/>
        <v>0</v>
      </c>
      <c r="N788" s="11">
        <f t="shared" si="125"/>
        <v>0</v>
      </c>
      <c r="O788" s="11">
        <f t="shared" si="125"/>
        <v>0</v>
      </c>
      <c r="P788" s="11">
        <f t="shared" si="125"/>
        <v>0</v>
      </c>
      <c r="Q788" s="11">
        <f t="shared" si="125"/>
        <v>0</v>
      </c>
      <c r="R788" s="11">
        <f t="shared" si="127"/>
        <v>0</v>
      </c>
    </row>
    <row r="789" spans="1:18" x14ac:dyDescent="0.25">
      <c r="A789" s="9">
        <f>IF('New Lease Yearly'!$H$4="Monthly",DATE(YEAR('Yearly Journal entry'!A788),MONTH('Yearly Journal entry'!A788)+1,DAY('Yearly Journal entry'!A788)),IF('New Lease Yearly'!$H$4="Quarterly",DATE(YEAR('Yearly Journal entry'!A788),MONTH('Yearly Journal entry'!A788)+3,DAY('Yearly Journal entry'!A788)),DATE(YEAR('Yearly Journal entry'!A788)+1,MONTH('Yearly Journal entry'!A788),DAY('Yearly Journal entry'!A788))))</f>
        <v>329816</v>
      </c>
      <c r="B789" s="9">
        <f t="shared" si="126"/>
        <v>329816</v>
      </c>
      <c r="C789" s="9">
        <f t="shared" si="128"/>
        <v>329846</v>
      </c>
      <c r="D789" s="3">
        <f t="shared" si="129"/>
        <v>31</v>
      </c>
      <c r="E789" s="4">
        <f>'New Lease Yearly'!K799</f>
        <v>0</v>
      </c>
      <c r="F789" s="3">
        <f t="shared" si="130"/>
        <v>0</v>
      </c>
      <c r="G789" s="11">
        <f t="shared" si="124"/>
        <v>0</v>
      </c>
      <c r="H789" s="11">
        <f t="shared" si="124"/>
        <v>0</v>
      </c>
      <c r="I789" s="11">
        <f t="shared" si="124"/>
        <v>0</v>
      </c>
      <c r="J789" s="11">
        <f t="shared" si="124"/>
        <v>0</v>
      </c>
      <c r="K789" s="11">
        <f t="shared" si="124"/>
        <v>0</v>
      </c>
      <c r="L789" s="11">
        <f t="shared" si="125"/>
        <v>0</v>
      </c>
      <c r="M789" s="11">
        <f t="shared" si="125"/>
        <v>0</v>
      </c>
      <c r="N789" s="11">
        <f t="shared" si="125"/>
        <v>0</v>
      </c>
      <c r="O789" s="11">
        <f t="shared" si="125"/>
        <v>0</v>
      </c>
      <c r="P789" s="11">
        <f t="shared" si="125"/>
        <v>0</v>
      </c>
      <c r="Q789" s="11">
        <f t="shared" si="125"/>
        <v>0</v>
      </c>
      <c r="R789" s="11">
        <f t="shared" si="127"/>
        <v>0</v>
      </c>
    </row>
    <row r="790" spans="1:18" x14ac:dyDescent="0.25">
      <c r="A790" s="9">
        <f>IF('New Lease Yearly'!$H$4="Monthly",DATE(YEAR('Yearly Journal entry'!A789),MONTH('Yearly Journal entry'!A789)+1,DAY('Yearly Journal entry'!A789)),IF('New Lease Yearly'!$H$4="Quarterly",DATE(YEAR('Yearly Journal entry'!A789),MONTH('Yearly Journal entry'!A789)+3,DAY('Yearly Journal entry'!A789)),DATE(YEAR('Yearly Journal entry'!A789)+1,MONTH('Yearly Journal entry'!A789),DAY('Yearly Journal entry'!A789))))</f>
        <v>330181</v>
      </c>
      <c r="B790" s="9">
        <f t="shared" si="126"/>
        <v>330181</v>
      </c>
      <c r="C790" s="9">
        <f t="shared" si="128"/>
        <v>330211</v>
      </c>
      <c r="D790" s="3">
        <f t="shared" si="129"/>
        <v>31</v>
      </c>
      <c r="E790" s="4">
        <f>'New Lease Yearly'!K800</f>
        <v>0</v>
      </c>
      <c r="F790" s="3">
        <f t="shared" si="130"/>
        <v>0</v>
      </c>
      <c r="G790" s="11">
        <f t="shared" si="124"/>
        <v>0</v>
      </c>
      <c r="H790" s="11">
        <f t="shared" si="124"/>
        <v>0</v>
      </c>
      <c r="I790" s="11">
        <f t="shared" si="124"/>
        <v>0</v>
      </c>
      <c r="J790" s="11">
        <f t="shared" si="124"/>
        <v>0</v>
      </c>
      <c r="K790" s="11">
        <f t="shared" si="124"/>
        <v>0</v>
      </c>
      <c r="L790" s="11">
        <f t="shared" si="125"/>
        <v>0</v>
      </c>
      <c r="M790" s="11">
        <f t="shared" si="125"/>
        <v>0</v>
      </c>
      <c r="N790" s="11">
        <f t="shared" si="125"/>
        <v>0</v>
      </c>
      <c r="O790" s="11">
        <f t="shared" si="125"/>
        <v>0</v>
      </c>
      <c r="P790" s="11">
        <f t="shared" si="125"/>
        <v>0</v>
      </c>
      <c r="Q790" s="11">
        <f t="shared" si="125"/>
        <v>0</v>
      </c>
      <c r="R790" s="11">
        <f t="shared" si="127"/>
        <v>0</v>
      </c>
    </row>
    <row r="791" spans="1:18" x14ac:dyDescent="0.25">
      <c r="A791" s="9">
        <f>IF('New Lease Yearly'!$H$4="Monthly",DATE(YEAR('Yearly Journal entry'!A790),MONTH('Yearly Journal entry'!A790)+1,DAY('Yearly Journal entry'!A790)),IF('New Lease Yearly'!$H$4="Quarterly",DATE(YEAR('Yearly Journal entry'!A790),MONTH('Yearly Journal entry'!A790)+3,DAY('Yearly Journal entry'!A790)),DATE(YEAR('Yearly Journal entry'!A790)+1,MONTH('Yearly Journal entry'!A790),DAY('Yearly Journal entry'!A790))))</f>
        <v>330547</v>
      </c>
      <c r="B791" s="9">
        <f t="shared" si="126"/>
        <v>330547</v>
      </c>
      <c r="C791" s="9">
        <f t="shared" si="128"/>
        <v>330577</v>
      </c>
      <c r="D791" s="3">
        <f t="shared" si="129"/>
        <v>31</v>
      </c>
      <c r="E791" s="4">
        <f>'New Lease Yearly'!K801</f>
        <v>0</v>
      </c>
      <c r="F791" s="3">
        <f t="shared" si="130"/>
        <v>0</v>
      </c>
      <c r="G791" s="11">
        <f t="shared" si="124"/>
        <v>0</v>
      </c>
      <c r="H791" s="11">
        <f t="shared" si="124"/>
        <v>0</v>
      </c>
      <c r="I791" s="11">
        <f t="shared" si="124"/>
        <v>0</v>
      </c>
      <c r="J791" s="11">
        <f t="shared" si="124"/>
        <v>0</v>
      </c>
      <c r="K791" s="11">
        <f t="shared" si="124"/>
        <v>0</v>
      </c>
      <c r="L791" s="11">
        <f t="shared" si="125"/>
        <v>0</v>
      </c>
      <c r="M791" s="11">
        <f t="shared" si="125"/>
        <v>0</v>
      </c>
      <c r="N791" s="11">
        <f t="shared" si="125"/>
        <v>0</v>
      </c>
      <c r="O791" s="11">
        <f t="shared" si="125"/>
        <v>0</v>
      </c>
      <c r="P791" s="11">
        <f t="shared" si="125"/>
        <v>0</v>
      </c>
      <c r="Q791" s="11">
        <f t="shared" si="125"/>
        <v>0</v>
      </c>
      <c r="R791" s="11">
        <f t="shared" si="127"/>
        <v>0</v>
      </c>
    </row>
    <row r="792" spans="1:18" x14ac:dyDescent="0.25">
      <c r="A792" s="9">
        <f>IF('New Lease Yearly'!$H$4="Monthly",DATE(YEAR('Yearly Journal entry'!A791),MONTH('Yearly Journal entry'!A791)+1,DAY('Yearly Journal entry'!A791)),IF('New Lease Yearly'!$H$4="Quarterly",DATE(YEAR('Yearly Journal entry'!A791),MONTH('Yearly Journal entry'!A791)+3,DAY('Yearly Journal entry'!A791)),DATE(YEAR('Yearly Journal entry'!A791)+1,MONTH('Yearly Journal entry'!A791),DAY('Yearly Journal entry'!A791))))</f>
        <v>330912</v>
      </c>
      <c r="B792" s="9">
        <f t="shared" si="126"/>
        <v>330912</v>
      </c>
      <c r="C792" s="9">
        <f t="shared" si="128"/>
        <v>330942</v>
      </c>
      <c r="D792" s="3">
        <f t="shared" si="129"/>
        <v>31</v>
      </c>
      <c r="E792" s="4">
        <f>'New Lease Yearly'!K802</f>
        <v>0</v>
      </c>
      <c r="F792" s="3">
        <f t="shared" si="130"/>
        <v>0</v>
      </c>
      <c r="G792" s="11">
        <f t="shared" si="124"/>
        <v>0</v>
      </c>
      <c r="H792" s="11">
        <f t="shared" si="124"/>
        <v>0</v>
      </c>
      <c r="I792" s="11">
        <f t="shared" si="124"/>
        <v>0</v>
      </c>
      <c r="J792" s="11">
        <f t="shared" si="124"/>
        <v>0</v>
      </c>
      <c r="K792" s="11">
        <f t="shared" si="124"/>
        <v>0</v>
      </c>
      <c r="L792" s="11">
        <f t="shared" si="125"/>
        <v>0</v>
      </c>
      <c r="M792" s="11">
        <f t="shared" si="125"/>
        <v>0</v>
      </c>
      <c r="N792" s="11">
        <f t="shared" si="125"/>
        <v>0</v>
      </c>
      <c r="O792" s="11">
        <f t="shared" si="125"/>
        <v>0</v>
      </c>
      <c r="P792" s="11">
        <f t="shared" si="125"/>
        <v>0</v>
      </c>
      <c r="Q792" s="11">
        <f t="shared" si="125"/>
        <v>0</v>
      </c>
      <c r="R792" s="11">
        <f t="shared" si="127"/>
        <v>0</v>
      </c>
    </row>
    <row r="793" spans="1:18" x14ac:dyDescent="0.25">
      <c r="A793" s="9">
        <f>IF('New Lease Yearly'!$H$4="Monthly",DATE(YEAR('Yearly Journal entry'!A792),MONTH('Yearly Journal entry'!A792)+1,DAY('Yearly Journal entry'!A792)),IF('New Lease Yearly'!$H$4="Quarterly",DATE(YEAR('Yearly Journal entry'!A792),MONTH('Yearly Journal entry'!A792)+3,DAY('Yearly Journal entry'!A792)),DATE(YEAR('Yearly Journal entry'!A792)+1,MONTH('Yearly Journal entry'!A792),DAY('Yearly Journal entry'!A792))))</f>
        <v>331277</v>
      </c>
      <c r="B793" s="9">
        <f t="shared" si="126"/>
        <v>331277</v>
      </c>
      <c r="C793" s="9">
        <f t="shared" si="128"/>
        <v>331307</v>
      </c>
      <c r="D793" s="3">
        <f t="shared" si="129"/>
        <v>31</v>
      </c>
      <c r="E793" s="4">
        <f>'New Lease Yearly'!K803</f>
        <v>0</v>
      </c>
      <c r="F793" s="3">
        <f t="shared" si="130"/>
        <v>0</v>
      </c>
      <c r="G793" s="11">
        <f t="shared" si="124"/>
        <v>0</v>
      </c>
      <c r="H793" s="11">
        <f t="shared" si="124"/>
        <v>0</v>
      </c>
      <c r="I793" s="11">
        <f t="shared" si="124"/>
        <v>0</v>
      </c>
      <c r="J793" s="11">
        <f t="shared" si="124"/>
        <v>0</v>
      </c>
      <c r="K793" s="11">
        <f t="shared" si="124"/>
        <v>0</v>
      </c>
      <c r="L793" s="11">
        <f t="shared" si="125"/>
        <v>0</v>
      </c>
      <c r="M793" s="11">
        <f t="shared" si="125"/>
        <v>0</v>
      </c>
      <c r="N793" s="11">
        <f t="shared" si="125"/>
        <v>0</v>
      </c>
      <c r="O793" s="11">
        <f t="shared" si="125"/>
        <v>0</v>
      </c>
      <c r="P793" s="11">
        <f t="shared" si="125"/>
        <v>0</v>
      </c>
      <c r="Q793" s="11">
        <f t="shared" si="125"/>
        <v>0</v>
      </c>
      <c r="R793" s="11">
        <f t="shared" si="127"/>
        <v>0</v>
      </c>
    </row>
    <row r="794" spans="1:18" x14ac:dyDescent="0.25">
      <c r="A794" s="9">
        <f>IF('New Lease Yearly'!$H$4="Monthly",DATE(YEAR('Yearly Journal entry'!A793),MONTH('Yearly Journal entry'!A793)+1,DAY('Yearly Journal entry'!A793)),IF('New Lease Yearly'!$H$4="Quarterly",DATE(YEAR('Yearly Journal entry'!A793),MONTH('Yearly Journal entry'!A793)+3,DAY('Yearly Journal entry'!A793)),DATE(YEAR('Yearly Journal entry'!A793)+1,MONTH('Yearly Journal entry'!A793),DAY('Yearly Journal entry'!A793))))</f>
        <v>331642</v>
      </c>
      <c r="B794" s="9">
        <f t="shared" si="126"/>
        <v>331642</v>
      </c>
      <c r="C794" s="9">
        <f t="shared" si="128"/>
        <v>331672</v>
      </c>
      <c r="D794" s="3">
        <f t="shared" si="129"/>
        <v>31</v>
      </c>
      <c r="E794" s="4">
        <f>'New Lease Yearly'!K804</f>
        <v>0</v>
      </c>
      <c r="F794" s="3">
        <f t="shared" si="130"/>
        <v>0</v>
      </c>
      <c r="G794" s="11">
        <f t="shared" si="124"/>
        <v>0</v>
      </c>
      <c r="H794" s="11">
        <f t="shared" si="124"/>
        <v>0</v>
      </c>
      <c r="I794" s="11">
        <f t="shared" si="124"/>
        <v>0</v>
      </c>
      <c r="J794" s="11">
        <f t="shared" si="124"/>
        <v>0</v>
      </c>
      <c r="K794" s="11">
        <f t="shared" si="124"/>
        <v>0</v>
      </c>
      <c r="L794" s="11">
        <f t="shared" si="125"/>
        <v>0</v>
      </c>
      <c r="M794" s="11">
        <f t="shared" si="125"/>
        <v>0</v>
      </c>
      <c r="N794" s="11">
        <f t="shared" si="125"/>
        <v>0</v>
      </c>
      <c r="O794" s="11">
        <f t="shared" si="125"/>
        <v>0</v>
      </c>
      <c r="P794" s="11">
        <f t="shared" si="125"/>
        <v>0</v>
      </c>
      <c r="Q794" s="11">
        <f t="shared" si="125"/>
        <v>0</v>
      </c>
      <c r="R794" s="11">
        <f t="shared" si="127"/>
        <v>0</v>
      </c>
    </row>
    <row r="795" spans="1:18" x14ac:dyDescent="0.25">
      <c r="A795" s="9">
        <f>IF('New Lease Yearly'!$H$4="Monthly",DATE(YEAR('Yearly Journal entry'!A794),MONTH('Yearly Journal entry'!A794)+1,DAY('Yearly Journal entry'!A794)),IF('New Lease Yearly'!$H$4="Quarterly",DATE(YEAR('Yearly Journal entry'!A794),MONTH('Yearly Journal entry'!A794)+3,DAY('Yearly Journal entry'!A794)),DATE(YEAR('Yearly Journal entry'!A794)+1,MONTH('Yearly Journal entry'!A794),DAY('Yearly Journal entry'!A794))))</f>
        <v>332008</v>
      </c>
      <c r="B795" s="9">
        <f t="shared" si="126"/>
        <v>332008</v>
      </c>
      <c r="C795" s="9">
        <f t="shared" si="128"/>
        <v>332038</v>
      </c>
      <c r="D795" s="3">
        <f t="shared" si="129"/>
        <v>31</v>
      </c>
      <c r="E795" s="4">
        <f>'New Lease Yearly'!K805</f>
        <v>0</v>
      </c>
      <c r="F795" s="3">
        <f t="shared" si="130"/>
        <v>0</v>
      </c>
      <c r="G795" s="11">
        <f t="shared" si="124"/>
        <v>0</v>
      </c>
      <c r="H795" s="11">
        <f t="shared" si="124"/>
        <v>0</v>
      </c>
      <c r="I795" s="11">
        <f t="shared" si="124"/>
        <v>0</v>
      </c>
      <c r="J795" s="11">
        <f t="shared" si="124"/>
        <v>0</v>
      </c>
      <c r="K795" s="11">
        <f t="shared" si="124"/>
        <v>0</v>
      </c>
      <c r="L795" s="11">
        <f t="shared" si="125"/>
        <v>0</v>
      </c>
      <c r="M795" s="11">
        <f t="shared" si="125"/>
        <v>0</v>
      </c>
      <c r="N795" s="11">
        <f t="shared" si="125"/>
        <v>0</v>
      </c>
      <c r="O795" s="11">
        <f t="shared" si="125"/>
        <v>0</v>
      </c>
      <c r="P795" s="11">
        <f t="shared" si="125"/>
        <v>0</v>
      </c>
      <c r="Q795" s="11">
        <f t="shared" si="125"/>
        <v>0</v>
      </c>
      <c r="R795" s="11">
        <f t="shared" si="127"/>
        <v>0</v>
      </c>
    </row>
    <row r="796" spans="1:18" x14ac:dyDescent="0.25">
      <c r="A796" s="9">
        <f>IF('New Lease Yearly'!$H$4="Monthly",DATE(YEAR('Yearly Journal entry'!A795),MONTH('Yearly Journal entry'!A795)+1,DAY('Yearly Journal entry'!A795)),IF('New Lease Yearly'!$H$4="Quarterly",DATE(YEAR('Yearly Journal entry'!A795),MONTH('Yearly Journal entry'!A795)+3,DAY('Yearly Journal entry'!A795)),DATE(YEAR('Yearly Journal entry'!A795)+1,MONTH('Yearly Journal entry'!A795),DAY('Yearly Journal entry'!A795))))</f>
        <v>332373</v>
      </c>
      <c r="B796" s="9">
        <f t="shared" si="126"/>
        <v>332373</v>
      </c>
      <c r="C796" s="9">
        <f t="shared" si="128"/>
        <v>332403</v>
      </c>
      <c r="D796" s="3">
        <f t="shared" si="129"/>
        <v>31</v>
      </c>
      <c r="E796" s="4">
        <f>'New Lease Yearly'!K806</f>
        <v>0</v>
      </c>
      <c r="F796" s="3">
        <f t="shared" si="130"/>
        <v>0</v>
      </c>
      <c r="G796" s="11">
        <f t="shared" si="124"/>
        <v>0</v>
      </c>
      <c r="H796" s="11">
        <f t="shared" si="124"/>
        <v>0</v>
      </c>
      <c r="I796" s="11">
        <f t="shared" si="124"/>
        <v>0</v>
      </c>
      <c r="J796" s="11">
        <f t="shared" si="124"/>
        <v>0</v>
      </c>
      <c r="K796" s="11">
        <f t="shared" si="124"/>
        <v>0</v>
      </c>
      <c r="L796" s="11">
        <f t="shared" si="125"/>
        <v>0</v>
      </c>
      <c r="M796" s="11">
        <f t="shared" si="125"/>
        <v>0</v>
      </c>
      <c r="N796" s="11">
        <f t="shared" si="125"/>
        <v>0</v>
      </c>
      <c r="O796" s="11">
        <f t="shared" si="125"/>
        <v>0</v>
      </c>
      <c r="P796" s="11">
        <f t="shared" si="125"/>
        <v>0</v>
      </c>
      <c r="Q796" s="11">
        <f t="shared" si="125"/>
        <v>0</v>
      </c>
      <c r="R796" s="11">
        <f t="shared" si="127"/>
        <v>0</v>
      </c>
    </row>
    <row r="797" spans="1:18" x14ac:dyDescent="0.25">
      <c r="A797" s="9">
        <f>IF('New Lease Yearly'!$H$4="Monthly",DATE(YEAR('Yearly Journal entry'!A796),MONTH('Yearly Journal entry'!A796)+1,DAY('Yearly Journal entry'!A796)),IF('New Lease Yearly'!$H$4="Quarterly",DATE(YEAR('Yearly Journal entry'!A796),MONTH('Yearly Journal entry'!A796)+3,DAY('Yearly Journal entry'!A796)),DATE(YEAR('Yearly Journal entry'!A796)+1,MONTH('Yearly Journal entry'!A796),DAY('Yearly Journal entry'!A796))))</f>
        <v>332738</v>
      </c>
      <c r="B797" s="9">
        <f t="shared" si="126"/>
        <v>332738</v>
      </c>
      <c r="C797" s="9">
        <f t="shared" si="128"/>
        <v>332768</v>
      </c>
      <c r="D797" s="3">
        <f t="shared" si="129"/>
        <v>31</v>
      </c>
      <c r="E797" s="4">
        <f>'New Lease Yearly'!K807</f>
        <v>0</v>
      </c>
      <c r="F797" s="3">
        <f t="shared" si="130"/>
        <v>0</v>
      </c>
      <c r="G797" s="11">
        <f t="shared" si="124"/>
        <v>0</v>
      </c>
      <c r="H797" s="11">
        <f t="shared" si="124"/>
        <v>0</v>
      </c>
      <c r="I797" s="11">
        <f t="shared" si="124"/>
        <v>0</v>
      </c>
      <c r="J797" s="11">
        <f t="shared" si="124"/>
        <v>0</v>
      </c>
      <c r="K797" s="11">
        <f t="shared" si="124"/>
        <v>0</v>
      </c>
      <c r="L797" s="11">
        <f t="shared" si="125"/>
        <v>0</v>
      </c>
      <c r="M797" s="11">
        <f t="shared" si="125"/>
        <v>0</v>
      </c>
      <c r="N797" s="11">
        <f t="shared" si="125"/>
        <v>0</v>
      </c>
      <c r="O797" s="11">
        <f t="shared" si="125"/>
        <v>0</v>
      </c>
      <c r="P797" s="11">
        <f t="shared" si="125"/>
        <v>0</v>
      </c>
      <c r="Q797" s="11">
        <f t="shared" si="125"/>
        <v>0</v>
      </c>
      <c r="R797" s="11">
        <f t="shared" si="127"/>
        <v>0</v>
      </c>
    </row>
    <row r="798" spans="1:18" x14ac:dyDescent="0.25">
      <c r="A798" s="9">
        <f>IF('New Lease Yearly'!$H$4="Monthly",DATE(YEAR('Yearly Journal entry'!A797),MONTH('Yearly Journal entry'!A797)+1,DAY('Yearly Journal entry'!A797)),IF('New Lease Yearly'!$H$4="Quarterly",DATE(YEAR('Yearly Journal entry'!A797),MONTH('Yearly Journal entry'!A797)+3,DAY('Yearly Journal entry'!A797)),DATE(YEAR('Yearly Journal entry'!A797)+1,MONTH('Yearly Journal entry'!A797),DAY('Yearly Journal entry'!A797))))</f>
        <v>333103</v>
      </c>
      <c r="B798" s="9">
        <f t="shared" si="126"/>
        <v>333103</v>
      </c>
      <c r="C798" s="9">
        <f t="shared" si="128"/>
        <v>333133</v>
      </c>
      <c r="D798" s="3">
        <f t="shared" si="129"/>
        <v>31</v>
      </c>
      <c r="E798" s="4">
        <f>'New Lease Yearly'!K808</f>
        <v>0</v>
      </c>
      <c r="F798" s="3">
        <f t="shared" si="130"/>
        <v>0</v>
      </c>
      <c r="G798" s="11">
        <f t="shared" si="124"/>
        <v>0</v>
      </c>
      <c r="H798" s="11">
        <f t="shared" si="124"/>
        <v>0</v>
      </c>
      <c r="I798" s="11">
        <f t="shared" si="124"/>
        <v>0</v>
      </c>
      <c r="J798" s="11">
        <f t="shared" si="124"/>
        <v>0</v>
      </c>
      <c r="K798" s="11">
        <f t="shared" si="124"/>
        <v>0</v>
      </c>
      <c r="L798" s="11">
        <f t="shared" si="125"/>
        <v>0</v>
      </c>
      <c r="M798" s="11">
        <f t="shared" si="125"/>
        <v>0</v>
      </c>
      <c r="N798" s="11">
        <f t="shared" si="125"/>
        <v>0</v>
      </c>
      <c r="O798" s="11">
        <f t="shared" si="125"/>
        <v>0</v>
      </c>
      <c r="P798" s="11">
        <f t="shared" si="125"/>
        <v>0</v>
      </c>
      <c r="Q798" s="11">
        <f t="shared" si="125"/>
        <v>0</v>
      </c>
      <c r="R798" s="11">
        <f t="shared" si="127"/>
        <v>0</v>
      </c>
    </row>
    <row r="799" spans="1:18" x14ac:dyDescent="0.25">
      <c r="A799" s="9">
        <f>IF('New Lease Yearly'!$H$4="Monthly",DATE(YEAR('Yearly Journal entry'!A798),MONTH('Yearly Journal entry'!A798)+1,DAY('Yearly Journal entry'!A798)),IF('New Lease Yearly'!$H$4="Quarterly",DATE(YEAR('Yearly Journal entry'!A798),MONTH('Yearly Journal entry'!A798)+3,DAY('Yearly Journal entry'!A798)),DATE(YEAR('Yearly Journal entry'!A798)+1,MONTH('Yearly Journal entry'!A798),DAY('Yearly Journal entry'!A798))))</f>
        <v>333469</v>
      </c>
      <c r="B799" s="9">
        <f t="shared" si="126"/>
        <v>333469</v>
      </c>
      <c r="C799" s="9">
        <f t="shared" si="128"/>
        <v>333499</v>
      </c>
      <c r="D799" s="3">
        <f t="shared" si="129"/>
        <v>31</v>
      </c>
      <c r="E799" s="4">
        <f>'New Lease Yearly'!K809</f>
        <v>0</v>
      </c>
      <c r="F799" s="3">
        <f t="shared" si="130"/>
        <v>0</v>
      </c>
      <c r="G799" s="11">
        <f t="shared" si="124"/>
        <v>0</v>
      </c>
      <c r="H799" s="11">
        <f t="shared" si="124"/>
        <v>0</v>
      </c>
      <c r="I799" s="11">
        <f t="shared" si="124"/>
        <v>0</v>
      </c>
      <c r="J799" s="11">
        <f t="shared" si="124"/>
        <v>0</v>
      </c>
      <c r="K799" s="11">
        <f t="shared" si="124"/>
        <v>0</v>
      </c>
      <c r="L799" s="11">
        <f t="shared" si="125"/>
        <v>0</v>
      </c>
      <c r="M799" s="11">
        <f t="shared" si="125"/>
        <v>0</v>
      </c>
      <c r="N799" s="11">
        <f t="shared" si="125"/>
        <v>0</v>
      </c>
      <c r="O799" s="11">
        <f t="shared" si="125"/>
        <v>0</v>
      </c>
      <c r="P799" s="11">
        <f t="shared" si="125"/>
        <v>0</v>
      </c>
      <c r="Q799" s="11">
        <f t="shared" si="125"/>
        <v>0</v>
      </c>
      <c r="R799" s="11">
        <f t="shared" si="127"/>
        <v>0</v>
      </c>
    </row>
    <row r="800" spans="1:18" x14ac:dyDescent="0.25">
      <c r="A800" s="9">
        <f>IF('New Lease Yearly'!$H$4="Monthly",DATE(YEAR('Yearly Journal entry'!A799),MONTH('Yearly Journal entry'!A799)+1,DAY('Yearly Journal entry'!A799)),IF('New Lease Yearly'!$H$4="Quarterly",DATE(YEAR('Yearly Journal entry'!A799),MONTH('Yearly Journal entry'!A799)+3,DAY('Yearly Journal entry'!A799)),DATE(YEAR('Yearly Journal entry'!A799)+1,MONTH('Yearly Journal entry'!A799),DAY('Yearly Journal entry'!A799))))</f>
        <v>333834</v>
      </c>
      <c r="B800" s="9">
        <f t="shared" si="126"/>
        <v>333834</v>
      </c>
      <c r="C800" s="9">
        <f t="shared" si="128"/>
        <v>333864</v>
      </c>
      <c r="D800" s="3">
        <f t="shared" si="129"/>
        <v>31</v>
      </c>
      <c r="E800" s="4">
        <f>'New Lease Yearly'!K810</f>
        <v>0</v>
      </c>
      <c r="F800" s="3">
        <f t="shared" si="130"/>
        <v>0</v>
      </c>
      <c r="G800" s="11">
        <f t="shared" si="124"/>
        <v>0</v>
      </c>
      <c r="H800" s="11">
        <f t="shared" si="124"/>
        <v>0</v>
      </c>
      <c r="I800" s="11">
        <f t="shared" si="124"/>
        <v>0</v>
      </c>
      <c r="J800" s="11">
        <f t="shared" si="124"/>
        <v>0</v>
      </c>
      <c r="K800" s="11">
        <f t="shared" si="124"/>
        <v>0</v>
      </c>
      <c r="L800" s="11">
        <f t="shared" si="125"/>
        <v>0</v>
      </c>
      <c r="M800" s="11">
        <f t="shared" si="125"/>
        <v>0</v>
      </c>
      <c r="N800" s="11">
        <f t="shared" si="125"/>
        <v>0</v>
      </c>
      <c r="O800" s="11">
        <f t="shared" si="125"/>
        <v>0</v>
      </c>
      <c r="P800" s="11">
        <f t="shared" si="125"/>
        <v>0</v>
      </c>
      <c r="Q800" s="11">
        <f t="shared" si="125"/>
        <v>0</v>
      </c>
      <c r="R800" s="11">
        <f t="shared" si="127"/>
        <v>0</v>
      </c>
    </row>
    <row r="801" spans="1:18" x14ac:dyDescent="0.25">
      <c r="A801" s="9">
        <f>IF('New Lease Yearly'!$H$4="Monthly",DATE(YEAR('Yearly Journal entry'!A800),MONTH('Yearly Journal entry'!A800)+1,DAY('Yearly Journal entry'!A800)),IF('New Lease Yearly'!$H$4="Quarterly",DATE(YEAR('Yearly Journal entry'!A800),MONTH('Yearly Journal entry'!A800)+3,DAY('Yearly Journal entry'!A800)),DATE(YEAR('Yearly Journal entry'!A800)+1,MONTH('Yearly Journal entry'!A800),DAY('Yearly Journal entry'!A800))))</f>
        <v>334199</v>
      </c>
      <c r="B801" s="9">
        <f t="shared" si="126"/>
        <v>334199</v>
      </c>
      <c r="C801" s="9">
        <f t="shared" si="128"/>
        <v>334229</v>
      </c>
      <c r="D801" s="3">
        <f t="shared" si="129"/>
        <v>31</v>
      </c>
      <c r="E801" s="4">
        <f>'New Lease Yearly'!K811</f>
        <v>0</v>
      </c>
      <c r="F801" s="3">
        <f t="shared" si="130"/>
        <v>0</v>
      </c>
      <c r="G801" s="11">
        <f t="shared" si="124"/>
        <v>0</v>
      </c>
      <c r="H801" s="11">
        <f t="shared" si="124"/>
        <v>0</v>
      </c>
      <c r="I801" s="11">
        <f t="shared" si="124"/>
        <v>0</v>
      </c>
      <c r="J801" s="11">
        <f t="shared" si="124"/>
        <v>0</v>
      </c>
      <c r="K801" s="11">
        <f t="shared" si="124"/>
        <v>0</v>
      </c>
      <c r="L801" s="11">
        <f t="shared" si="125"/>
        <v>0</v>
      </c>
      <c r="M801" s="11">
        <f t="shared" si="125"/>
        <v>0</v>
      </c>
      <c r="N801" s="11">
        <f t="shared" si="125"/>
        <v>0</v>
      </c>
      <c r="O801" s="11">
        <f t="shared" si="125"/>
        <v>0</v>
      </c>
      <c r="P801" s="11">
        <f t="shared" si="125"/>
        <v>0</v>
      </c>
      <c r="Q801" s="11">
        <f t="shared" si="125"/>
        <v>0</v>
      </c>
      <c r="R801" s="11">
        <f t="shared" si="127"/>
        <v>0</v>
      </c>
    </row>
    <row r="802" spans="1:18" x14ac:dyDescent="0.25">
      <c r="A802" s="9">
        <f>IF('New Lease Yearly'!$H$4="Monthly",DATE(YEAR('Yearly Journal entry'!A801),MONTH('Yearly Journal entry'!A801)+1,DAY('Yearly Journal entry'!A801)),IF('New Lease Yearly'!$H$4="Quarterly",DATE(YEAR('Yearly Journal entry'!A801),MONTH('Yearly Journal entry'!A801)+3,DAY('Yearly Journal entry'!A801)),DATE(YEAR('Yearly Journal entry'!A801)+1,MONTH('Yearly Journal entry'!A801),DAY('Yearly Journal entry'!A801))))</f>
        <v>334564</v>
      </c>
      <c r="B802" s="9">
        <f t="shared" si="126"/>
        <v>334564</v>
      </c>
      <c r="C802" s="9">
        <f t="shared" si="128"/>
        <v>334594</v>
      </c>
      <c r="D802" s="3">
        <f t="shared" si="129"/>
        <v>31</v>
      </c>
      <c r="E802" s="4">
        <f>'New Lease Yearly'!K812</f>
        <v>0</v>
      </c>
      <c r="F802" s="3">
        <f t="shared" si="130"/>
        <v>0</v>
      </c>
      <c r="G802" s="11">
        <f t="shared" si="124"/>
        <v>0</v>
      </c>
      <c r="H802" s="11">
        <f t="shared" si="124"/>
        <v>0</v>
      </c>
      <c r="I802" s="11">
        <f t="shared" si="124"/>
        <v>0</v>
      </c>
      <c r="J802" s="11">
        <f t="shared" si="124"/>
        <v>0</v>
      </c>
      <c r="K802" s="11">
        <f t="shared" si="124"/>
        <v>0</v>
      </c>
      <c r="L802" s="11">
        <f t="shared" si="125"/>
        <v>0</v>
      </c>
      <c r="M802" s="11">
        <f t="shared" si="125"/>
        <v>0</v>
      </c>
      <c r="N802" s="11">
        <f t="shared" si="125"/>
        <v>0</v>
      </c>
      <c r="O802" s="11">
        <f t="shared" si="125"/>
        <v>0</v>
      </c>
      <c r="P802" s="11">
        <f t="shared" si="125"/>
        <v>0</v>
      </c>
      <c r="Q802" s="11">
        <f t="shared" si="125"/>
        <v>0</v>
      </c>
      <c r="R802" s="11">
        <f t="shared" si="127"/>
        <v>0</v>
      </c>
    </row>
    <row r="803" spans="1:18" x14ac:dyDescent="0.25">
      <c r="A803" s="9">
        <f>IF('New Lease Yearly'!$H$4="Monthly",DATE(YEAR('Yearly Journal entry'!A802),MONTH('Yearly Journal entry'!A802)+1,DAY('Yearly Journal entry'!A802)),IF('New Lease Yearly'!$H$4="Quarterly",DATE(YEAR('Yearly Journal entry'!A802),MONTH('Yearly Journal entry'!A802)+3,DAY('Yearly Journal entry'!A802)),DATE(YEAR('Yearly Journal entry'!A802)+1,MONTH('Yearly Journal entry'!A802),DAY('Yearly Journal entry'!A802))))</f>
        <v>334930</v>
      </c>
      <c r="B803" s="9">
        <f t="shared" si="126"/>
        <v>334930</v>
      </c>
      <c r="C803" s="9">
        <f t="shared" si="128"/>
        <v>334960</v>
      </c>
      <c r="D803" s="3">
        <f t="shared" si="129"/>
        <v>31</v>
      </c>
      <c r="E803" s="4">
        <f>'New Lease Yearly'!K813</f>
        <v>0</v>
      </c>
      <c r="F803" s="3">
        <f t="shared" si="130"/>
        <v>0</v>
      </c>
      <c r="G803" s="11">
        <f t="shared" si="124"/>
        <v>0</v>
      </c>
      <c r="H803" s="11">
        <f t="shared" si="124"/>
        <v>0</v>
      </c>
      <c r="I803" s="11">
        <f t="shared" si="124"/>
        <v>0</v>
      </c>
      <c r="J803" s="11">
        <f t="shared" si="124"/>
        <v>0</v>
      </c>
      <c r="K803" s="11">
        <f t="shared" si="124"/>
        <v>0</v>
      </c>
      <c r="L803" s="11">
        <f t="shared" si="125"/>
        <v>0</v>
      </c>
      <c r="M803" s="11">
        <f t="shared" si="125"/>
        <v>0</v>
      </c>
      <c r="N803" s="11">
        <f t="shared" si="125"/>
        <v>0</v>
      </c>
      <c r="O803" s="11">
        <f t="shared" si="125"/>
        <v>0</v>
      </c>
      <c r="P803" s="11">
        <f t="shared" si="125"/>
        <v>0</v>
      </c>
      <c r="Q803" s="11">
        <f t="shared" si="125"/>
        <v>0</v>
      </c>
      <c r="R803" s="11">
        <f t="shared" si="127"/>
        <v>0</v>
      </c>
    </row>
    <row r="804" spans="1:18" x14ac:dyDescent="0.25">
      <c r="A804" s="9">
        <f>IF('New Lease Yearly'!$H$4="Monthly",DATE(YEAR('Yearly Journal entry'!A803),MONTH('Yearly Journal entry'!A803)+1,DAY('Yearly Journal entry'!A803)),IF('New Lease Yearly'!$H$4="Quarterly",DATE(YEAR('Yearly Journal entry'!A803),MONTH('Yearly Journal entry'!A803)+3,DAY('Yearly Journal entry'!A803)),DATE(YEAR('Yearly Journal entry'!A803)+1,MONTH('Yearly Journal entry'!A803),DAY('Yearly Journal entry'!A803))))</f>
        <v>335295</v>
      </c>
      <c r="B804" s="9">
        <f t="shared" si="126"/>
        <v>335295</v>
      </c>
      <c r="C804" s="9">
        <f t="shared" si="128"/>
        <v>335325</v>
      </c>
      <c r="D804" s="3">
        <f t="shared" si="129"/>
        <v>31</v>
      </c>
      <c r="E804" s="4">
        <f>'New Lease Yearly'!K814</f>
        <v>0</v>
      </c>
      <c r="F804" s="3">
        <f t="shared" si="130"/>
        <v>0</v>
      </c>
      <c r="G804" s="11">
        <f t="shared" si="124"/>
        <v>0</v>
      </c>
      <c r="H804" s="11">
        <f t="shared" si="124"/>
        <v>0</v>
      </c>
      <c r="I804" s="11">
        <f t="shared" si="124"/>
        <v>0</v>
      </c>
      <c r="J804" s="11">
        <f t="shared" si="124"/>
        <v>0</v>
      </c>
      <c r="K804" s="11">
        <f t="shared" si="124"/>
        <v>0</v>
      </c>
      <c r="L804" s="11">
        <f t="shared" si="125"/>
        <v>0</v>
      </c>
      <c r="M804" s="11">
        <f t="shared" si="125"/>
        <v>0</v>
      </c>
      <c r="N804" s="11">
        <f t="shared" si="125"/>
        <v>0</v>
      </c>
      <c r="O804" s="11">
        <f t="shared" si="125"/>
        <v>0</v>
      </c>
      <c r="P804" s="11">
        <f t="shared" si="125"/>
        <v>0</v>
      </c>
      <c r="Q804" s="11">
        <f t="shared" si="125"/>
        <v>0</v>
      </c>
      <c r="R804" s="11">
        <f t="shared" si="127"/>
        <v>0</v>
      </c>
    </row>
    <row r="805" spans="1:18" x14ac:dyDescent="0.25">
      <c r="A805" s="9">
        <f>IF('New Lease Yearly'!$H$4="Monthly",DATE(YEAR('Yearly Journal entry'!A804),MONTH('Yearly Journal entry'!A804)+1,DAY('Yearly Journal entry'!A804)),IF('New Lease Yearly'!$H$4="Quarterly",DATE(YEAR('Yearly Journal entry'!A804),MONTH('Yearly Journal entry'!A804)+3,DAY('Yearly Journal entry'!A804)),DATE(YEAR('Yearly Journal entry'!A804)+1,MONTH('Yearly Journal entry'!A804),DAY('Yearly Journal entry'!A804))))</f>
        <v>335660</v>
      </c>
      <c r="B805" s="9">
        <f t="shared" si="126"/>
        <v>335660</v>
      </c>
      <c r="C805" s="9">
        <f t="shared" si="128"/>
        <v>335690</v>
      </c>
      <c r="D805" s="3">
        <f t="shared" si="129"/>
        <v>31</v>
      </c>
      <c r="E805" s="4">
        <f>'New Lease Yearly'!K815</f>
        <v>0</v>
      </c>
      <c r="F805" s="3">
        <f t="shared" si="130"/>
        <v>0</v>
      </c>
      <c r="G805" s="11">
        <f t="shared" si="124"/>
        <v>0</v>
      </c>
      <c r="H805" s="11">
        <f t="shared" si="124"/>
        <v>0</v>
      </c>
      <c r="I805" s="11">
        <f t="shared" si="124"/>
        <v>0</v>
      </c>
      <c r="J805" s="11">
        <f t="shared" si="124"/>
        <v>0</v>
      </c>
      <c r="K805" s="11">
        <f t="shared" si="124"/>
        <v>0</v>
      </c>
      <c r="L805" s="11">
        <f t="shared" si="125"/>
        <v>0</v>
      </c>
      <c r="M805" s="11">
        <f t="shared" si="125"/>
        <v>0</v>
      </c>
      <c r="N805" s="11">
        <f t="shared" si="125"/>
        <v>0</v>
      </c>
      <c r="O805" s="11">
        <f t="shared" si="125"/>
        <v>0</v>
      </c>
      <c r="P805" s="11">
        <f t="shared" si="125"/>
        <v>0</v>
      </c>
      <c r="Q805" s="11">
        <f t="shared" si="125"/>
        <v>0</v>
      </c>
      <c r="R805" s="11">
        <f t="shared" si="127"/>
        <v>0</v>
      </c>
    </row>
    <row r="806" spans="1:18" x14ac:dyDescent="0.25">
      <c r="A806" s="9">
        <f>IF('New Lease Yearly'!$H$4="Monthly",DATE(YEAR('Yearly Journal entry'!A805),MONTH('Yearly Journal entry'!A805)+1,DAY('Yearly Journal entry'!A805)),IF('New Lease Yearly'!$H$4="Quarterly",DATE(YEAR('Yearly Journal entry'!A805),MONTH('Yearly Journal entry'!A805)+3,DAY('Yearly Journal entry'!A805)),DATE(YEAR('Yearly Journal entry'!A805)+1,MONTH('Yearly Journal entry'!A805),DAY('Yearly Journal entry'!A805))))</f>
        <v>336025</v>
      </c>
      <c r="B806" s="9">
        <f t="shared" si="126"/>
        <v>336025</v>
      </c>
      <c r="C806" s="9">
        <f t="shared" si="128"/>
        <v>336055</v>
      </c>
      <c r="D806" s="3">
        <f t="shared" si="129"/>
        <v>31</v>
      </c>
      <c r="E806" s="4">
        <f>'New Lease Yearly'!K816</f>
        <v>0</v>
      </c>
      <c r="F806" s="3">
        <f t="shared" si="130"/>
        <v>0</v>
      </c>
      <c r="G806" s="11">
        <f t="shared" ref="G806:N840" si="131">$E807/($A807-$A806+1)*((((EOMONTH(DATE(YEAR($A806),MONTH($A806)+G$4,DAY($A806)),0)))-DATE(YEAR($A806),MONTH(EOMONTH($A806,-1)+G$4)+G$4,1))+1)</f>
        <v>0</v>
      </c>
      <c r="H806" s="11">
        <f t="shared" si="131"/>
        <v>0</v>
      </c>
      <c r="I806" s="11">
        <f t="shared" si="131"/>
        <v>0</v>
      </c>
      <c r="J806" s="11">
        <f t="shared" si="131"/>
        <v>0</v>
      </c>
      <c r="K806" s="11">
        <f t="shared" si="131"/>
        <v>0</v>
      </c>
      <c r="L806" s="11">
        <f t="shared" si="125"/>
        <v>0</v>
      </c>
      <c r="M806" s="11">
        <f t="shared" si="125"/>
        <v>0</v>
      </c>
      <c r="N806" s="11">
        <f t="shared" si="125"/>
        <v>0</v>
      </c>
      <c r="O806" s="11">
        <f t="shared" si="125"/>
        <v>0</v>
      </c>
      <c r="P806" s="11">
        <f t="shared" si="125"/>
        <v>0</v>
      </c>
      <c r="Q806" s="11">
        <f t="shared" si="125"/>
        <v>0</v>
      </c>
      <c r="R806" s="11">
        <f t="shared" si="127"/>
        <v>0</v>
      </c>
    </row>
    <row r="807" spans="1:18" x14ac:dyDescent="0.25">
      <c r="A807" s="9">
        <f>IF('New Lease Yearly'!$H$4="Monthly",DATE(YEAR('Yearly Journal entry'!A806),MONTH('Yearly Journal entry'!A806)+1,DAY('Yearly Journal entry'!A806)),IF('New Lease Yearly'!$H$4="Quarterly",DATE(YEAR('Yearly Journal entry'!A806),MONTH('Yearly Journal entry'!A806)+3,DAY('Yearly Journal entry'!A806)),DATE(YEAR('Yearly Journal entry'!A806)+1,MONTH('Yearly Journal entry'!A806),DAY('Yearly Journal entry'!A806))))</f>
        <v>336391</v>
      </c>
      <c r="B807" s="9">
        <f t="shared" si="126"/>
        <v>336391</v>
      </c>
      <c r="C807" s="9">
        <f t="shared" si="128"/>
        <v>336421</v>
      </c>
      <c r="D807" s="3">
        <f t="shared" si="129"/>
        <v>31</v>
      </c>
      <c r="E807" s="4">
        <f>'New Lease Yearly'!K817</f>
        <v>0</v>
      </c>
      <c r="F807" s="3">
        <f t="shared" si="130"/>
        <v>0</v>
      </c>
      <c r="G807" s="11">
        <f t="shared" si="131"/>
        <v>0</v>
      </c>
      <c r="H807" s="11">
        <f t="shared" si="131"/>
        <v>0</v>
      </c>
      <c r="I807" s="11">
        <f t="shared" si="131"/>
        <v>0</v>
      </c>
      <c r="J807" s="11">
        <f t="shared" si="131"/>
        <v>0</v>
      </c>
      <c r="K807" s="11">
        <f t="shared" si="131"/>
        <v>0</v>
      </c>
      <c r="L807" s="11">
        <f t="shared" si="125"/>
        <v>0</v>
      </c>
      <c r="M807" s="11">
        <f t="shared" si="125"/>
        <v>0</v>
      </c>
      <c r="N807" s="11">
        <f t="shared" si="125"/>
        <v>0</v>
      </c>
      <c r="O807" s="11">
        <f t="shared" si="125"/>
        <v>0</v>
      </c>
      <c r="P807" s="11">
        <f t="shared" si="125"/>
        <v>0</v>
      </c>
      <c r="Q807" s="11">
        <f t="shared" si="125"/>
        <v>0</v>
      </c>
      <c r="R807" s="11">
        <f t="shared" si="127"/>
        <v>0</v>
      </c>
    </row>
    <row r="808" spans="1:18" x14ac:dyDescent="0.25">
      <c r="A808" s="9">
        <f>IF('New Lease Yearly'!$H$4="Monthly",DATE(YEAR('Yearly Journal entry'!A807),MONTH('Yearly Journal entry'!A807)+1,DAY('Yearly Journal entry'!A807)),IF('New Lease Yearly'!$H$4="Quarterly",DATE(YEAR('Yearly Journal entry'!A807),MONTH('Yearly Journal entry'!A807)+3,DAY('Yearly Journal entry'!A807)),DATE(YEAR('Yearly Journal entry'!A807)+1,MONTH('Yearly Journal entry'!A807),DAY('Yearly Journal entry'!A807))))</f>
        <v>336756</v>
      </c>
      <c r="B808" s="9">
        <f t="shared" si="126"/>
        <v>336756</v>
      </c>
      <c r="C808" s="9">
        <f t="shared" si="128"/>
        <v>336786</v>
      </c>
      <c r="D808" s="3">
        <f t="shared" si="129"/>
        <v>31</v>
      </c>
      <c r="E808" s="4">
        <f>'New Lease Yearly'!K818</f>
        <v>0</v>
      </c>
      <c r="F808" s="3">
        <f t="shared" si="130"/>
        <v>0</v>
      </c>
      <c r="G808" s="11">
        <f t="shared" si="131"/>
        <v>0</v>
      </c>
      <c r="H808" s="11">
        <f t="shared" si="131"/>
        <v>0</v>
      </c>
      <c r="I808" s="11">
        <f t="shared" si="131"/>
        <v>0</v>
      </c>
      <c r="J808" s="11">
        <f t="shared" si="131"/>
        <v>0</v>
      </c>
      <c r="K808" s="11">
        <f t="shared" si="131"/>
        <v>0</v>
      </c>
      <c r="L808" s="11">
        <f t="shared" si="125"/>
        <v>0</v>
      </c>
      <c r="M808" s="11">
        <f t="shared" si="125"/>
        <v>0</v>
      </c>
      <c r="N808" s="11">
        <f t="shared" si="125"/>
        <v>0</v>
      </c>
      <c r="O808" s="11">
        <f t="shared" si="125"/>
        <v>0</v>
      </c>
      <c r="P808" s="11">
        <f t="shared" si="125"/>
        <v>0</v>
      </c>
      <c r="Q808" s="11">
        <f t="shared" si="125"/>
        <v>0</v>
      </c>
      <c r="R808" s="11">
        <f t="shared" si="127"/>
        <v>0</v>
      </c>
    </row>
    <row r="809" spans="1:18" x14ac:dyDescent="0.25">
      <c r="A809" s="9">
        <f>IF('New Lease Yearly'!$H$4="Monthly",DATE(YEAR('Yearly Journal entry'!A808),MONTH('Yearly Journal entry'!A808)+1,DAY('Yearly Journal entry'!A808)),IF('New Lease Yearly'!$H$4="Quarterly",DATE(YEAR('Yearly Journal entry'!A808),MONTH('Yearly Journal entry'!A808)+3,DAY('Yearly Journal entry'!A808)),DATE(YEAR('Yearly Journal entry'!A808)+1,MONTH('Yearly Journal entry'!A808),DAY('Yearly Journal entry'!A808))))</f>
        <v>337121</v>
      </c>
      <c r="B809" s="9">
        <f t="shared" si="126"/>
        <v>337121</v>
      </c>
      <c r="C809" s="9">
        <f t="shared" si="128"/>
        <v>337151</v>
      </c>
      <c r="D809" s="3">
        <f t="shared" si="129"/>
        <v>31</v>
      </c>
      <c r="E809" s="4">
        <f>'New Lease Yearly'!K819</f>
        <v>0</v>
      </c>
      <c r="F809" s="3">
        <f t="shared" si="130"/>
        <v>0</v>
      </c>
      <c r="G809" s="11">
        <f t="shared" si="131"/>
        <v>0</v>
      </c>
      <c r="H809" s="11">
        <f t="shared" si="131"/>
        <v>0</v>
      </c>
      <c r="I809" s="11">
        <f t="shared" si="131"/>
        <v>0</v>
      </c>
      <c r="J809" s="11">
        <f t="shared" si="131"/>
        <v>0</v>
      </c>
      <c r="K809" s="11">
        <f t="shared" si="131"/>
        <v>0</v>
      </c>
      <c r="L809" s="11">
        <f t="shared" si="125"/>
        <v>0</v>
      </c>
      <c r="M809" s="11">
        <f t="shared" si="125"/>
        <v>0</v>
      </c>
      <c r="N809" s="11">
        <f t="shared" si="125"/>
        <v>0</v>
      </c>
      <c r="O809" s="11">
        <f t="shared" si="125"/>
        <v>0</v>
      </c>
      <c r="P809" s="11">
        <f t="shared" si="125"/>
        <v>0</v>
      </c>
      <c r="Q809" s="11">
        <f t="shared" si="125"/>
        <v>0</v>
      </c>
      <c r="R809" s="11">
        <f t="shared" si="127"/>
        <v>0</v>
      </c>
    </row>
    <row r="810" spans="1:18" x14ac:dyDescent="0.25">
      <c r="A810" s="9">
        <f>IF('New Lease Yearly'!$H$4="Monthly",DATE(YEAR('Yearly Journal entry'!A809),MONTH('Yearly Journal entry'!A809)+1,DAY('Yearly Journal entry'!A809)),IF('New Lease Yearly'!$H$4="Quarterly",DATE(YEAR('Yearly Journal entry'!A809),MONTH('Yearly Journal entry'!A809)+3,DAY('Yearly Journal entry'!A809)),DATE(YEAR('Yearly Journal entry'!A809)+1,MONTH('Yearly Journal entry'!A809),DAY('Yearly Journal entry'!A809))))</f>
        <v>337486</v>
      </c>
      <c r="B810" s="9">
        <f t="shared" si="126"/>
        <v>337486</v>
      </c>
      <c r="C810" s="9">
        <f t="shared" si="128"/>
        <v>337516</v>
      </c>
      <c r="D810" s="3">
        <f t="shared" si="129"/>
        <v>31</v>
      </c>
      <c r="E810" s="4">
        <f>'New Lease Yearly'!K820</f>
        <v>0</v>
      </c>
      <c r="F810" s="3">
        <f t="shared" si="130"/>
        <v>0</v>
      </c>
      <c r="G810" s="11">
        <f t="shared" si="131"/>
        <v>0</v>
      </c>
      <c r="H810" s="11">
        <f t="shared" si="131"/>
        <v>0</v>
      </c>
      <c r="I810" s="11">
        <f t="shared" si="131"/>
        <v>0</v>
      </c>
      <c r="J810" s="11">
        <f t="shared" si="131"/>
        <v>0</v>
      </c>
      <c r="K810" s="11">
        <f t="shared" si="131"/>
        <v>0</v>
      </c>
      <c r="L810" s="11">
        <f t="shared" si="125"/>
        <v>0</v>
      </c>
      <c r="M810" s="11">
        <f t="shared" si="125"/>
        <v>0</v>
      </c>
      <c r="N810" s="11">
        <f t="shared" si="125"/>
        <v>0</v>
      </c>
      <c r="O810" s="11">
        <f t="shared" si="125"/>
        <v>0</v>
      </c>
      <c r="P810" s="11">
        <f t="shared" si="125"/>
        <v>0</v>
      </c>
      <c r="Q810" s="11">
        <f t="shared" si="125"/>
        <v>0</v>
      </c>
      <c r="R810" s="11">
        <f t="shared" si="127"/>
        <v>0</v>
      </c>
    </row>
    <row r="811" spans="1:18" x14ac:dyDescent="0.25">
      <c r="A811" s="9">
        <f>IF('New Lease Yearly'!$H$4="Monthly",DATE(YEAR('Yearly Journal entry'!A810),MONTH('Yearly Journal entry'!A810)+1,DAY('Yearly Journal entry'!A810)),IF('New Lease Yearly'!$H$4="Quarterly",DATE(YEAR('Yearly Journal entry'!A810),MONTH('Yearly Journal entry'!A810)+3,DAY('Yearly Journal entry'!A810)),DATE(YEAR('Yearly Journal entry'!A810)+1,MONTH('Yearly Journal entry'!A810),DAY('Yearly Journal entry'!A810))))</f>
        <v>337852</v>
      </c>
      <c r="B811" s="9">
        <f t="shared" si="126"/>
        <v>337852</v>
      </c>
      <c r="C811" s="9">
        <f t="shared" si="128"/>
        <v>337882</v>
      </c>
      <c r="D811" s="3">
        <f t="shared" si="129"/>
        <v>31</v>
      </c>
      <c r="E811" s="4">
        <f>'New Lease Yearly'!K821</f>
        <v>0</v>
      </c>
      <c r="F811" s="3">
        <f t="shared" si="130"/>
        <v>0</v>
      </c>
      <c r="G811" s="11">
        <f t="shared" si="131"/>
        <v>0</v>
      </c>
      <c r="H811" s="11">
        <f t="shared" si="131"/>
        <v>0</v>
      </c>
      <c r="I811" s="11">
        <f t="shared" si="131"/>
        <v>0</v>
      </c>
      <c r="J811" s="11">
        <f t="shared" si="131"/>
        <v>0</v>
      </c>
      <c r="K811" s="11">
        <f t="shared" si="131"/>
        <v>0</v>
      </c>
      <c r="L811" s="11">
        <f t="shared" si="125"/>
        <v>0</v>
      </c>
      <c r="M811" s="11">
        <f t="shared" si="125"/>
        <v>0</v>
      </c>
      <c r="N811" s="11">
        <f t="shared" si="125"/>
        <v>0</v>
      </c>
      <c r="O811" s="11">
        <f t="shared" ref="O811:Q874" si="132">$E812/($A812-$A811+1)*((((EOMONTH(DATE(YEAR($A811),MONTH($A811)+O$4,DAY($A811)),0)))-DATE(YEAR($A811),MONTH(EOMONTH($A811,-1)+O$4)+O$4,1))+1)</f>
        <v>0</v>
      </c>
      <c r="P811" s="11">
        <f t="shared" si="132"/>
        <v>0</v>
      </c>
      <c r="Q811" s="11">
        <f t="shared" si="132"/>
        <v>0</v>
      </c>
      <c r="R811" s="11">
        <f t="shared" si="127"/>
        <v>0</v>
      </c>
    </row>
    <row r="812" spans="1:18" x14ac:dyDescent="0.25">
      <c r="A812" s="9">
        <f>IF('New Lease Yearly'!$H$4="Monthly",DATE(YEAR('Yearly Journal entry'!A811),MONTH('Yearly Journal entry'!A811)+1,DAY('Yearly Journal entry'!A811)),IF('New Lease Yearly'!$H$4="Quarterly",DATE(YEAR('Yearly Journal entry'!A811),MONTH('Yearly Journal entry'!A811)+3,DAY('Yearly Journal entry'!A811)),DATE(YEAR('Yearly Journal entry'!A811)+1,MONTH('Yearly Journal entry'!A811),DAY('Yearly Journal entry'!A811))))</f>
        <v>338217</v>
      </c>
      <c r="B812" s="9">
        <f t="shared" si="126"/>
        <v>338217</v>
      </c>
      <c r="C812" s="9">
        <f t="shared" si="128"/>
        <v>338247</v>
      </c>
      <c r="D812" s="3">
        <f t="shared" si="129"/>
        <v>31</v>
      </c>
      <c r="E812" s="4">
        <f>'New Lease Yearly'!K822</f>
        <v>0</v>
      </c>
      <c r="F812" s="3">
        <f t="shared" si="130"/>
        <v>0</v>
      </c>
      <c r="G812" s="11">
        <f t="shared" si="131"/>
        <v>0</v>
      </c>
      <c r="H812" s="11">
        <f t="shared" si="131"/>
        <v>0</v>
      </c>
      <c r="I812" s="11">
        <f t="shared" si="131"/>
        <v>0</v>
      </c>
      <c r="J812" s="11">
        <f t="shared" si="131"/>
        <v>0</v>
      </c>
      <c r="K812" s="11">
        <f t="shared" si="131"/>
        <v>0</v>
      </c>
      <c r="L812" s="11">
        <f t="shared" si="131"/>
        <v>0</v>
      </c>
      <c r="M812" s="11">
        <f t="shared" si="131"/>
        <v>0</v>
      </c>
      <c r="N812" s="11">
        <f t="shared" si="131"/>
        <v>0</v>
      </c>
      <c r="O812" s="11">
        <f t="shared" si="132"/>
        <v>0</v>
      </c>
      <c r="P812" s="11">
        <f t="shared" si="132"/>
        <v>0</v>
      </c>
      <c r="Q812" s="11">
        <f t="shared" si="132"/>
        <v>0</v>
      </c>
      <c r="R812" s="11">
        <f t="shared" si="127"/>
        <v>0</v>
      </c>
    </row>
    <row r="813" spans="1:18" x14ac:dyDescent="0.25">
      <c r="A813" s="9">
        <f>IF('New Lease Yearly'!$H$4="Monthly",DATE(YEAR('Yearly Journal entry'!A812),MONTH('Yearly Journal entry'!A812)+1,DAY('Yearly Journal entry'!A812)),IF('New Lease Yearly'!$H$4="Quarterly",DATE(YEAR('Yearly Journal entry'!A812),MONTH('Yearly Journal entry'!A812)+3,DAY('Yearly Journal entry'!A812)),DATE(YEAR('Yearly Journal entry'!A812)+1,MONTH('Yearly Journal entry'!A812),DAY('Yearly Journal entry'!A812))))</f>
        <v>338582</v>
      </c>
      <c r="B813" s="9">
        <f t="shared" si="126"/>
        <v>338582</v>
      </c>
      <c r="C813" s="9">
        <f t="shared" si="128"/>
        <v>338612</v>
      </c>
      <c r="D813" s="3">
        <f t="shared" si="129"/>
        <v>31</v>
      </c>
      <c r="E813" s="4">
        <f>'New Lease Yearly'!K823</f>
        <v>0</v>
      </c>
      <c r="F813" s="3">
        <f t="shared" si="130"/>
        <v>0</v>
      </c>
      <c r="G813" s="11">
        <f t="shared" si="131"/>
        <v>0</v>
      </c>
      <c r="H813" s="11">
        <f t="shared" si="131"/>
        <v>0</v>
      </c>
      <c r="I813" s="11">
        <f t="shared" si="131"/>
        <v>0</v>
      </c>
      <c r="J813" s="11">
        <f t="shared" si="131"/>
        <v>0</v>
      </c>
      <c r="K813" s="11">
        <f t="shared" si="131"/>
        <v>0</v>
      </c>
      <c r="L813" s="11">
        <f t="shared" si="131"/>
        <v>0</v>
      </c>
      <c r="M813" s="11">
        <f t="shared" si="131"/>
        <v>0</v>
      </c>
      <c r="N813" s="11">
        <f t="shared" si="131"/>
        <v>0</v>
      </c>
      <c r="O813" s="11">
        <f t="shared" si="132"/>
        <v>0</v>
      </c>
      <c r="P813" s="11">
        <f t="shared" si="132"/>
        <v>0</v>
      </c>
      <c r="Q813" s="11">
        <f t="shared" si="132"/>
        <v>0</v>
      </c>
      <c r="R813" s="11">
        <f t="shared" si="127"/>
        <v>0</v>
      </c>
    </row>
    <row r="814" spans="1:18" x14ac:dyDescent="0.25">
      <c r="A814" s="9">
        <f>IF('New Lease Yearly'!$H$4="Monthly",DATE(YEAR('Yearly Journal entry'!A813),MONTH('Yearly Journal entry'!A813)+1,DAY('Yearly Journal entry'!A813)),IF('New Lease Yearly'!$H$4="Quarterly",DATE(YEAR('Yearly Journal entry'!A813),MONTH('Yearly Journal entry'!A813)+3,DAY('Yearly Journal entry'!A813)),DATE(YEAR('Yearly Journal entry'!A813)+1,MONTH('Yearly Journal entry'!A813),DAY('Yearly Journal entry'!A813))))</f>
        <v>338947</v>
      </c>
      <c r="B814" s="9">
        <f t="shared" si="126"/>
        <v>338947</v>
      </c>
      <c r="C814" s="9">
        <f t="shared" si="128"/>
        <v>338977</v>
      </c>
      <c r="D814" s="3">
        <f t="shared" si="129"/>
        <v>31</v>
      </c>
      <c r="E814" s="4">
        <f>'New Lease Yearly'!K824</f>
        <v>0</v>
      </c>
      <c r="F814" s="3">
        <f t="shared" si="130"/>
        <v>0</v>
      </c>
      <c r="G814" s="11">
        <f t="shared" si="131"/>
        <v>0</v>
      </c>
      <c r="H814" s="11">
        <f t="shared" si="131"/>
        <v>0</v>
      </c>
      <c r="I814" s="11">
        <f t="shared" si="131"/>
        <v>0</v>
      </c>
      <c r="J814" s="11">
        <f t="shared" si="131"/>
        <v>0</v>
      </c>
      <c r="K814" s="11">
        <f t="shared" si="131"/>
        <v>0</v>
      </c>
      <c r="L814" s="11">
        <f t="shared" si="131"/>
        <v>0</v>
      </c>
      <c r="M814" s="11">
        <f t="shared" si="131"/>
        <v>0</v>
      </c>
      <c r="N814" s="11">
        <f t="shared" si="131"/>
        <v>0</v>
      </c>
      <c r="O814" s="11">
        <f t="shared" si="132"/>
        <v>0</v>
      </c>
      <c r="P814" s="11">
        <f t="shared" si="132"/>
        <v>0</v>
      </c>
      <c r="Q814" s="11">
        <f t="shared" si="132"/>
        <v>0</v>
      </c>
      <c r="R814" s="11">
        <f t="shared" si="127"/>
        <v>0</v>
      </c>
    </row>
    <row r="815" spans="1:18" x14ac:dyDescent="0.25">
      <c r="A815" s="9">
        <f>IF('New Lease Yearly'!$H$4="Monthly",DATE(YEAR('Yearly Journal entry'!A814),MONTH('Yearly Journal entry'!A814)+1,DAY('Yearly Journal entry'!A814)),IF('New Lease Yearly'!$H$4="Quarterly",DATE(YEAR('Yearly Journal entry'!A814),MONTH('Yearly Journal entry'!A814)+3,DAY('Yearly Journal entry'!A814)),DATE(YEAR('Yearly Journal entry'!A814)+1,MONTH('Yearly Journal entry'!A814),DAY('Yearly Journal entry'!A814))))</f>
        <v>339313</v>
      </c>
      <c r="B815" s="9">
        <f t="shared" si="126"/>
        <v>339313</v>
      </c>
      <c r="C815" s="9">
        <f t="shared" si="128"/>
        <v>339343</v>
      </c>
      <c r="D815" s="3">
        <f t="shared" si="129"/>
        <v>31</v>
      </c>
      <c r="E815" s="4">
        <f>'New Lease Yearly'!K825</f>
        <v>0</v>
      </c>
      <c r="F815" s="3">
        <f t="shared" si="130"/>
        <v>0</v>
      </c>
      <c r="G815" s="11">
        <f t="shared" si="131"/>
        <v>0</v>
      </c>
      <c r="H815" s="11">
        <f t="shared" si="131"/>
        <v>0</v>
      </c>
      <c r="I815" s="11">
        <f t="shared" si="131"/>
        <v>0</v>
      </c>
      <c r="J815" s="11">
        <f t="shared" si="131"/>
        <v>0</v>
      </c>
      <c r="K815" s="11">
        <f t="shared" si="131"/>
        <v>0</v>
      </c>
      <c r="L815" s="11">
        <f t="shared" si="131"/>
        <v>0</v>
      </c>
      <c r="M815" s="11">
        <f t="shared" si="131"/>
        <v>0</v>
      </c>
      <c r="N815" s="11">
        <f t="shared" si="131"/>
        <v>0</v>
      </c>
      <c r="O815" s="11">
        <f t="shared" si="132"/>
        <v>0</v>
      </c>
      <c r="P815" s="11">
        <f t="shared" si="132"/>
        <v>0</v>
      </c>
      <c r="Q815" s="11">
        <f t="shared" si="132"/>
        <v>0</v>
      </c>
      <c r="R815" s="11">
        <f t="shared" si="127"/>
        <v>0</v>
      </c>
    </row>
    <row r="816" spans="1:18" x14ac:dyDescent="0.25">
      <c r="A816" s="9">
        <f>IF('New Lease Yearly'!$H$4="Monthly",DATE(YEAR('Yearly Journal entry'!A815),MONTH('Yearly Journal entry'!A815)+1,DAY('Yearly Journal entry'!A815)),IF('New Lease Yearly'!$H$4="Quarterly",DATE(YEAR('Yearly Journal entry'!A815),MONTH('Yearly Journal entry'!A815)+3,DAY('Yearly Journal entry'!A815)),DATE(YEAR('Yearly Journal entry'!A815)+1,MONTH('Yearly Journal entry'!A815),DAY('Yearly Journal entry'!A815))))</f>
        <v>339678</v>
      </c>
      <c r="B816" s="9">
        <f t="shared" si="126"/>
        <v>339678</v>
      </c>
      <c r="C816" s="9">
        <f t="shared" si="128"/>
        <v>339708</v>
      </c>
      <c r="D816" s="3">
        <f t="shared" si="129"/>
        <v>31</v>
      </c>
      <c r="E816" s="4">
        <f>'New Lease Yearly'!K826</f>
        <v>0</v>
      </c>
      <c r="F816" s="3">
        <f t="shared" si="130"/>
        <v>0</v>
      </c>
      <c r="G816" s="11">
        <f t="shared" si="131"/>
        <v>0</v>
      </c>
      <c r="H816" s="11">
        <f t="shared" si="131"/>
        <v>0</v>
      </c>
      <c r="I816" s="11">
        <f t="shared" si="131"/>
        <v>0</v>
      </c>
      <c r="J816" s="11">
        <f t="shared" si="131"/>
        <v>0</v>
      </c>
      <c r="K816" s="11">
        <f t="shared" si="131"/>
        <v>0</v>
      </c>
      <c r="L816" s="11">
        <f t="shared" si="131"/>
        <v>0</v>
      </c>
      <c r="M816" s="11">
        <f t="shared" si="131"/>
        <v>0</v>
      </c>
      <c r="N816" s="11">
        <f t="shared" si="131"/>
        <v>0</v>
      </c>
      <c r="O816" s="11">
        <f t="shared" si="132"/>
        <v>0</v>
      </c>
      <c r="P816" s="11">
        <f t="shared" si="132"/>
        <v>0</v>
      </c>
      <c r="Q816" s="11">
        <f t="shared" si="132"/>
        <v>0</v>
      </c>
      <c r="R816" s="11">
        <f t="shared" si="127"/>
        <v>0</v>
      </c>
    </row>
    <row r="817" spans="1:18" x14ac:dyDescent="0.25">
      <c r="A817" s="9">
        <f>IF('New Lease Yearly'!$H$4="Monthly",DATE(YEAR('Yearly Journal entry'!A816),MONTH('Yearly Journal entry'!A816)+1,DAY('Yearly Journal entry'!A816)),IF('New Lease Yearly'!$H$4="Quarterly",DATE(YEAR('Yearly Journal entry'!A816),MONTH('Yearly Journal entry'!A816)+3,DAY('Yearly Journal entry'!A816)),DATE(YEAR('Yearly Journal entry'!A816)+1,MONTH('Yearly Journal entry'!A816),DAY('Yearly Journal entry'!A816))))</f>
        <v>340043</v>
      </c>
      <c r="B817" s="9">
        <f t="shared" si="126"/>
        <v>340043</v>
      </c>
      <c r="C817" s="9">
        <f t="shared" si="128"/>
        <v>340073</v>
      </c>
      <c r="D817" s="3">
        <f t="shared" si="129"/>
        <v>31</v>
      </c>
      <c r="E817" s="4">
        <f>'New Lease Yearly'!K827</f>
        <v>0</v>
      </c>
      <c r="F817" s="3">
        <f t="shared" si="130"/>
        <v>0</v>
      </c>
      <c r="G817" s="11">
        <f t="shared" si="131"/>
        <v>0</v>
      </c>
      <c r="H817" s="11">
        <f t="shared" si="131"/>
        <v>0</v>
      </c>
      <c r="I817" s="11">
        <f t="shared" si="131"/>
        <v>0</v>
      </c>
      <c r="J817" s="11">
        <f t="shared" si="131"/>
        <v>0</v>
      </c>
      <c r="K817" s="11">
        <f t="shared" si="131"/>
        <v>0</v>
      </c>
      <c r="L817" s="11">
        <f t="shared" si="131"/>
        <v>0</v>
      </c>
      <c r="M817" s="11">
        <f t="shared" si="131"/>
        <v>0</v>
      </c>
      <c r="N817" s="11">
        <f t="shared" si="131"/>
        <v>0</v>
      </c>
      <c r="O817" s="11">
        <f t="shared" si="132"/>
        <v>0</v>
      </c>
      <c r="P817" s="11">
        <f t="shared" si="132"/>
        <v>0</v>
      </c>
      <c r="Q817" s="11">
        <f t="shared" si="132"/>
        <v>0</v>
      </c>
      <c r="R817" s="11">
        <f t="shared" si="127"/>
        <v>0</v>
      </c>
    </row>
    <row r="818" spans="1:18" x14ac:dyDescent="0.25">
      <c r="A818" s="9">
        <f>IF('New Lease Yearly'!$H$4="Monthly",DATE(YEAR('Yearly Journal entry'!A817),MONTH('Yearly Journal entry'!A817)+1,DAY('Yearly Journal entry'!A817)),IF('New Lease Yearly'!$H$4="Quarterly",DATE(YEAR('Yearly Journal entry'!A817),MONTH('Yearly Journal entry'!A817)+3,DAY('Yearly Journal entry'!A817)),DATE(YEAR('Yearly Journal entry'!A817)+1,MONTH('Yearly Journal entry'!A817),DAY('Yearly Journal entry'!A817))))</f>
        <v>340408</v>
      </c>
      <c r="B818" s="9">
        <f t="shared" si="126"/>
        <v>340408</v>
      </c>
      <c r="C818" s="9">
        <f t="shared" si="128"/>
        <v>340438</v>
      </c>
      <c r="D818" s="3">
        <f t="shared" si="129"/>
        <v>31</v>
      </c>
      <c r="E818" s="4">
        <f>'New Lease Yearly'!K828</f>
        <v>0</v>
      </c>
      <c r="F818" s="3">
        <f t="shared" si="130"/>
        <v>0</v>
      </c>
      <c r="G818" s="11">
        <f t="shared" si="131"/>
        <v>0</v>
      </c>
      <c r="H818" s="11">
        <f t="shared" si="131"/>
        <v>0</v>
      </c>
      <c r="I818" s="11">
        <f t="shared" si="131"/>
        <v>0</v>
      </c>
      <c r="J818" s="11">
        <f t="shared" si="131"/>
        <v>0</v>
      </c>
      <c r="K818" s="11">
        <f t="shared" si="131"/>
        <v>0</v>
      </c>
      <c r="L818" s="11">
        <f t="shared" si="131"/>
        <v>0</v>
      </c>
      <c r="M818" s="11">
        <f t="shared" si="131"/>
        <v>0</v>
      </c>
      <c r="N818" s="11">
        <f t="shared" si="131"/>
        <v>0</v>
      </c>
      <c r="O818" s="11">
        <f t="shared" si="132"/>
        <v>0</v>
      </c>
      <c r="P818" s="11">
        <f t="shared" si="132"/>
        <v>0</v>
      </c>
      <c r="Q818" s="11">
        <f t="shared" si="132"/>
        <v>0</v>
      </c>
      <c r="R818" s="11">
        <f t="shared" si="127"/>
        <v>0</v>
      </c>
    </row>
    <row r="819" spans="1:18" x14ac:dyDescent="0.25">
      <c r="A819" s="9">
        <f>IF('New Lease Yearly'!$H$4="Monthly",DATE(YEAR('Yearly Journal entry'!A818),MONTH('Yearly Journal entry'!A818)+1,DAY('Yearly Journal entry'!A818)),IF('New Lease Yearly'!$H$4="Quarterly",DATE(YEAR('Yearly Journal entry'!A818),MONTH('Yearly Journal entry'!A818)+3,DAY('Yearly Journal entry'!A818)),DATE(YEAR('Yearly Journal entry'!A818)+1,MONTH('Yearly Journal entry'!A818),DAY('Yearly Journal entry'!A818))))</f>
        <v>340774</v>
      </c>
      <c r="B819" s="9">
        <f t="shared" si="126"/>
        <v>340774</v>
      </c>
      <c r="C819" s="9">
        <f t="shared" si="128"/>
        <v>340804</v>
      </c>
      <c r="D819" s="3">
        <f t="shared" si="129"/>
        <v>31</v>
      </c>
      <c r="E819" s="4">
        <f>'New Lease Yearly'!K829</f>
        <v>0</v>
      </c>
      <c r="F819" s="3">
        <f t="shared" si="130"/>
        <v>0</v>
      </c>
      <c r="G819" s="11">
        <f t="shared" si="131"/>
        <v>0</v>
      </c>
      <c r="H819" s="11">
        <f t="shared" si="131"/>
        <v>0</v>
      </c>
      <c r="I819" s="11">
        <f t="shared" si="131"/>
        <v>0</v>
      </c>
      <c r="J819" s="11">
        <f t="shared" si="131"/>
        <v>0</v>
      </c>
      <c r="K819" s="11">
        <f t="shared" si="131"/>
        <v>0</v>
      </c>
      <c r="L819" s="11">
        <f t="shared" si="131"/>
        <v>0</v>
      </c>
      <c r="M819" s="11">
        <f t="shared" si="131"/>
        <v>0</v>
      </c>
      <c r="N819" s="11">
        <f t="shared" si="131"/>
        <v>0</v>
      </c>
      <c r="O819" s="11">
        <f t="shared" si="132"/>
        <v>0</v>
      </c>
      <c r="P819" s="11">
        <f t="shared" si="132"/>
        <v>0</v>
      </c>
      <c r="Q819" s="11">
        <f t="shared" si="132"/>
        <v>0</v>
      </c>
      <c r="R819" s="11">
        <f t="shared" si="127"/>
        <v>0</v>
      </c>
    </row>
    <row r="820" spans="1:18" x14ac:dyDescent="0.25">
      <c r="A820" s="9">
        <f>IF('New Lease Yearly'!$H$4="Monthly",DATE(YEAR('Yearly Journal entry'!A819),MONTH('Yearly Journal entry'!A819)+1,DAY('Yearly Journal entry'!A819)),IF('New Lease Yearly'!$H$4="Quarterly",DATE(YEAR('Yearly Journal entry'!A819),MONTH('Yearly Journal entry'!A819)+3,DAY('Yearly Journal entry'!A819)),DATE(YEAR('Yearly Journal entry'!A819)+1,MONTH('Yearly Journal entry'!A819),DAY('Yearly Journal entry'!A819))))</f>
        <v>341139</v>
      </c>
      <c r="B820" s="9">
        <f t="shared" si="126"/>
        <v>341139</v>
      </c>
      <c r="C820" s="9">
        <f t="shared" si="128"/>
        <v>341169</v>
      </c>
      <c r="D820" s="3">
        <f t="shared" si="129"/>
        <v>31</v>
      </c>
      <c r="E820" s="4">
        <f>'New Lease Yearly'!K830</f>
        <v>0</v>
      </c>
      <c r="F820" s="3">
        <f t="shared" si="130"/>
        <v>0</v>
      </c>
      <c r="G820" s="11">
        <f t="shared" si="131"/>
        <v>0</v>
      </c>
      <c r="H820" s="11">
        <f t="shared" si="131"/>
        <v>0</v>
      </c>
      <c r="I820" s="11">
        <f t="shared" si="131"/>
        <v>0</v>
      </c>
      <c r="J820" s="11">
        <f t="shared" si="131"/>
        <v>0</v>
      </c>
      <c r="K820" s="11">
        <f t="shared" si="131"/>
        <v>0</v>
      </c>
      <c r="L820" s="11">
        <f t="shared" si="131"/>
        <v>0</v>
      </c>
      <c r="M820" s="11">
        <f t="shared" si="131"/>
        <v>0</v>
      </c>
      <c r="N820" s="11">
        <f t="shared" si="131"/>
        <v>0</v>
      </c>
      <c r="O820" s="11">
        <f t="shared" si="132"/>
        <v>0</v>
      </c>
      <c r="P820" s="11">
        <f t="shared" si="132"/>
        <v>0</v>
      </c>
      <c r="Q820" s="11">
        <f t="shared" si="132"/>
        <v>0</v>
      </c>
      <c r="R820" s="11">
        <f t="shared" si="127"/>
        <v>0</v>
      </c>
    </row>
    <row r="821" spans="1:18" x14ac:dyDescent="0.25">
      <c r="A821" s="9">
        <f>IF('New Lease Yearly'!$H$4="Monthly",DATE(YEAR('Yearly Journal entry'!A820),MONTH('Yearly Journal entry'!A820)+1,DAY('Yearly Journal entry'!A820)),IF('New Lease Yearly'!$H$4="Quarterly",DATE(YEAR('Yearly Journal entry'!A820),MONTH('Yearly Journal entry'!A820)+3,DAY('Yearly Journal entry'!A820)),DATE(YEAR('Yearly Journal entry'!A820)+1,MONTH('Yearly Journal entry'!A820),DAY('Yearly Journal entry'!A820))))</f>
        <v>341504</v>
      </c>
      <c r="B821" s="9">
        <f t="shared" si="126"/>
        <v>341504</v>
      </c>
      <c r="C821" s="9">
        <f t="shared" si="128"/>
        <v>341534</v>
      </c>
      <c r="D821" s="3">
        <f t="shared" si="129"/>
        <v>31</v>
      </c>
      <c r="E821" s="4">
        <f>'New Lease Yearly'!K831</f>
        <v>0</v>
      </c>
      <c r="F821" s="3">
        <f t="shared" si="130"/>
        <v>0</v>
      </c>
      <c r="G821" s="11">
        <f t="shared" si="131"/>
        <v>0</v>
      </c>
      <c r="H821" s="11">
        <f t="shared" si="131"/>
        <v>0</v>
      </c>
      <c r="I821" s="11">
        <f t="shared" si="131"/>
        <v>0</v>
      </c>
      <c r="J821" s="11">
        <f t="shared" si="131"/>
        <v>0</v>
      </c>
      <c r="K821" s="11">
        <f t="shared" si="131"/>
        <v>0</v>
      </c>
      <c r="L821" s="11">
        <f t="shared" si="131"/>
        <v>0</v>
      </c>
      <c r="M821" s="11">
        <f t="shared" si="131"/>
        <v>0</v>
      </c>
      <c r="N821" s="11">
        <f t="shared" si="131"/>
        <v>0</v>
      </c>
      <c r="O821" s="11">
        <f t="shared" si="132"/>
        <v>0</v>
      </c>
      <c r="P821" s="11">
        <f t="shared" si="132"/>
        <v>0</v>
      </c>
      <c r="Q821" s="11">
        <f t="shared" si="132"/>
        <v>0</v>
      </c>
      <c r="R821" s="11">
        <f t="shared" si="127"/>
        <v>0</v>
      </c>
    </row>
    <row r="822" spans="1:18" x14ac:dyDescent="0.25">
      <c r="A822" s="9">
        <f>IF('New Lease Yearly'!$H$4="Monthly",DATE(YEAR('Yearly Journal entry'!A821),MONTH('Yearly Journal entry'!A821)+1,DAY('Yearly Journal entry'!A821)),IF('New Lease Yearly'!$H$4="Quarterly",DATE(YEAR('Yearly Journal entry'!A821),MONTH('Yearly Journal entry'!A821)+3,DAY('Yearly Journal entry'!A821)),DATE(YEAR('Yearly Journal entry'!A821)+1,MONTH('Yearly Journal entry'!A821),DAY('Yearly Journal entry'!A821))))</f>
        <v>341869</v>
      </c>
      <c r="B822" s="9">
        <f t="shared" si="126"/>
        <v>341869</v>
      </c>
      <c r="C822" s="9">
        <f t="shared" si="128"/>
        <v>341899</v>
      </c>
      <c r="D822" s="3">
        <f t="shared" si="129"/>
        <v>31</v>
      </c>
      <c r="E822" s="4">
        <f>'New Lease Yearly'!K832</f>
        <v>0</v>
      </c>
      <c r="F822" s="3">
        <f t="shared" si="130"/>
        <v>0</v>
      </c>
      <c r="G822" s="11">
        <f t="shared" si="131"/>
        <v>0</v>
      </c>
      <c r="H822" s="11">
        <f t="shared" si="131"/>
        <v>0</v>
      </c>
      <c r="I822" s="11">
        <f t="shared" si="131"/>
        <v>0</v>
      </c>
      <c r="J822" s="11">
        <f t="shared" si="131"/>
        <v>0</v>
      </c>
      <c r="K822" s="11">
        <f t="shared" si="131"/>
        <v>0</v>
      </c>
      <c r="L822" s="11">
        <f t="shared" si="131"/>
        <v>0</v>
      </c>
      <c r="M822" s="11">
        <f t="shared" si="131"/>
        <v>0</v>
      </c>
      <c r="N822" s="11">
        <f t="shared" si="131"/>
        <v>0</v>
      </c>
      <c r="O822" s="11">
        <f t="shared" si="132"/>
        <v>0</v>
      </c>
      <c r="P822" s="11">
        <f t="shared" si="132"/>
        <v>0</v>
      </c>
      <c r="Q822" s="11">
        <f t="shared" si="132"/>
        <v>0</v>
      </c>
      <c r="R822" s="11">
        <f t="shared" si="127"/>
        <v>0</v>
      </c>
    </row>
    <row r="823" spans="1:18" x14ac:dyDescent="0.25">
      <c r="A823" s="9">
        <f>IF('New Lease Yearly'!$H$4="Monthly",DATE(YEAR('Yearly Journal entry'!A822),MONTH('Yearly Journal entry'!A822)+1,DAY('Yearly Journal entry'!A822)),IF('New Lease Yearly'!$H$4="Quarterly",DATE(YEAR('Yearly Journal entry'!A822),MONTH('Yearly Journal entry'!A822)+3,DAY('Yearly Journal entry'!A822)),DATE(YEAR('Yearly Journal entry'!A822)+1,MONTH('Yearly Journal entry'!A822),DAY('Yearly Journal entry'!A822))))</f>
        <v>342235</v>
      </c>
      <c r="B823" s="9">
        <f t="shared" si="126"/>
        <v>342235</v>
      </c>
      <c r="C823" s="9">
        <f t="shared" si="128"/>
        <v>342265</v>
      </c>
      <c r="D823" s="3">
        <f t="shared" si="129"/>
        <v>31</v>
      </c>
      <c r="E823" s="4">
        <f>'New Lease Yearly'!K833</f>
        <v>0</v>
      </c>
      <c r="F823" s="3">
        <f t="shared" si="130"/>
        <v>0</v>
      </c>
      <c r="G823" s="11">
        <f t="shared" si="131"/>
        <v>0</v>
      </c>
      <c r="H823" s="11">
        <f t="shared" si="131"/>
        <v>0</v>
      </c>
      <c r="I823" s="11">
        <f t="shared" si="131"/>
        <v>0</v>
      </c>
      <c r="J823" s="11">
        <f t="shared" si="131"/>
        <v>0</v>
      </c>
      <c r="K823" s="11">
        <f t="shared" si="131"/>
        <v>0</v>
      </c>
      <c r="L823" s="11">
        <f t="shared" si="131"/>
        <v>0</v>
      </c>
      <c r="M823" s="11">
        <f t="shared" si="131"/>
        <v>0</v>
      </c>
      <c r="N823" s="11">
        <f t="shared" si="131"/>
        <v>0</v>
      </c>
      <c r="O823" s="11">
        <f t="shared" si="132"/>
        <v>0</v>
      </c>
      <c r="P823" s="11">
        <f t="shared" si="132"/>
        <v>0</v>
      </c>
      <c r="Q823" s="11">
        <f t="shared" si="132"/>
        <v>0</v>
      </c>
      <c r="R823" s="11">
        <f t="shared" si="127"/>
        <v>0</v>
      </c>
    </row>
    <row r="824" spans="1:18" x14ac:dyDescent="0.25">
      <c r="A824" s="9">
        <f>IF('New Lease Yearly'!$H$4="Monthly",DATE(YEAR('Yearly Journal entry'!A823),MONTH('Yearly Journal entry'!A823)+1,DAY('Yearly Journal entry'!A823)),IF('New Lease Yearly'!$H$4="Quarterly",DATE(YEAR('Yearly Journal entry'!A823),MONTH('Yearly Journal entry'!A823)+3,DAY('Yearly Journal entry'!A823)),DATE(YEAR('Yearly Journal entry'!A823)+1,MONTH('Yearly Journal entry'!A823),DAY('Yearly Journal entry'!A823))))</f>
        <v>342600</v>
      </c>
      <c r="B824" s="9">
        <f t="shared" si="126"/>
        <v>342600</v>
      </c>
      <c r="C824" s="9">
        <f t="shared" si="128"/>
        <v>342630</v>
      </c>
      <c r="D824" s="3">
        <f t="shared" si="129"/>
        <v>31</v>
      </c>
      <c r="E824" s="4">
        <f>'New Lease Yearly'!K834</f>
        <v>0</v>
      </c>
      <c r="F824" s="3">
        <f t="shared" si="130"/>
        <v>0</v>
      </c>
      <c r="G824" s="11">
        <f t="shared" si="131"/>
        <v>0</v>
      </c>
      <c r="H824" s="11">
        <f t="shared" si="131"/>
        <v>0</v>
      </c>
      <c r="I824" s="11">
        <f t="shared" si="131"/>
        <v>0</v>
      </c>
      <c r="J824" s="11">
        <f t="shared" si="131"/>
        <v>0</v>
      </c>
      <c r="K824" s="11">
        <f t="shared" si="131"/>
        <v>0</v>
      </c>
      <c r="L824" s="11">
        <f t="shared" si="131"/>
        <v>0</v>
      </c>
      <c r="M824" s="11">
        <f t="shared" si="131"/>
        <v>0</v>
      </c>
      <c r="N824" s="11">
        <f t="shared" si="131"/>
        <v>0</v>
      </c>
      <c r="O824" s="11">
        <f t="shared" si="132"/>
        <v>0</v>
      </c>
      <c r="P824" s="11">
        <f t="shared" si="132"/>
        <v>0</v>
      </c>
      <c r="Q824" s="11">
        <f t="shared" si="132"/>
        <v>0</v>
      </c>
      <c r="R824" s="11">
        <f t="shared" si="127"/>
        <v>0</v>
      </c>
    </row>
    <row r="825" spans="1:18" x14ac:dyDescent="0.25">
      <c r="A825" s="9">
        <f>IF('New Lease Yearly'!$H$4="Monthly",DATE(YEAR('Yearly Journal entry'!A824),MONTH('Yearly Journal entry'!A824)+1,DAY('Yearly Journal entry'!A824)),IF('New Lease Yearly'!$H$4="Quarterly",DATE(YEAR('Yearly Journal entry'!A824),MONTH('Yearly Journal entry'!A824)+3,DAY('Yearly Journal entry'!A824)),DATE(YEAR('Yearly Journal entry'!A824)+1,MONTH('Yearly Journal entry'!A824),DAY('Yearly Journal entry'!A824))))</f>
        <v>342965</v>
      </c>
      <c r="B825" s="9">
        <f t="shared" si="126"/>
        <v>342965</v>
      </c>
      <c r="C825" s="9">
        <f t="shared" si="128"/>
        <v>342995</v>
      </c>
      <c r="D825" s="3">
        <f t="shared" si="129"/>
        <v>31</v>
      </c>
      <c r="E825" s="4">
        <f>'New Lease Yearly'!K835</f>
        <v>0</v>
      </c>
      <c r="F825" s="3">
        <f t="shared" si="130"/>
        <v>0</v>
      </c>
      <c r="G825" s="11">
        <f t="shared" si="131"/>
        <v>0</v>
      </c>
      <c r="H825" s="11">
        <f t="shared" si="131"/>
        <v>0</v>
      </c>
      <c r="I825" s="11">
        <f t="shared" si="131"/>
        <v>0</v>
      </c>
      <c r="J825" s="11">
        <f t="shared" si="131"/>
        <v>0</v>
      </c>
      <c r="K825" s="11">
        <f t="shared" si="131"/>
        <v>0</v>
      </c>
      <c r="L825" s="11">
        <f t="shared" si="131"/>
        <v>0</v>
      </c>
      <c r="M825" s="11">
        <f t="shared" si="131"/>
        <v>0</v>
      </c>
      <c r="N825" s="11">
        <f t="shared" si="131"/>
        <v>0</v>
      </c>
      <c r="O825" s="11">
        <f t="shared" si="132"/>
        <v>0</v>
      </c>
      <c r="P825" s="11">
        <f t="shared" si="132"/>
        <v>0</v>
      </c>
      <c r="Q825" s="11">
        <f t="shared" si="132"/>
        <v>0</v>
      </c>
      <c r="R825" s="11">
        <f t="shared" si="127"/>
        <v>0</v>
      </c>
    </row>
    <row r="826" spans="1:18" x14ac:dyDescent="0.25">
      <c r="A826" s="9">
        <f>IF('New Lease Yearly'!$H$4="Monthly",DATE(YEAR('Yearly Journal entry'!A825),MONTH('Yearly Journal entry'!A825)+1,DAY('Yearly Journal entry'!A825)),IF('New Lease Yearly'!$H$4="Quarterly",DATE(YEAR('Yearly Journal entry'!A825),MONTH('Yearly Journal entry'!A825)+3,DAY('Yearly Journal entry'!A825)),DATE(YEAR('Yearly Journal entry'!A825)+1,MONTH('Yearly Journal entry'!A825),DAY('Yearly Journal entry'!A825))))</f>
        <v>343330</v>
      </c>
      <c r="B826" s="9">
        <f t="shared" si="126"/>
        <v>343330</v>
      </c>
      <c r="C826" s="9">
        <f t="shared" si="128"/>
        <v>343360</v>
      </c>
      <c r="D826" s="3">
        <f t="shared" si="129"/>
        <v>31</v>
      </c>
      <c r="E826" s="4">
        <f>'New Lease Yearly'!K836</f>
        <v>0</v>
      </c>
      <c r="F826" s="3">
        <f t="shared" si="130"/>
        <v>0</v>
      </c>
      <c r="G826" s="11">
        <f t="shared" si="131"/>
        <v>0</v>
      </c>
      <c r="H826" s="11">
        <f t="shared" si="131"/>
        <v>0</v>
      </c>
      <c r="I826" s="11">
        <f t="shared" si="131"/>
        <v>0</v>
      </c>
      <c r="J826" s="11">
        <f t="shared" si="131"/>
        <v>0</v>
      </c>
      <c r="K826" s="11">
        <f t="shared" si="131"/>
        <v>0</v>
      </c>
      <c r="L826" s="11">
        <f t="shared" si="131"/>
        <v>0</v>
      </c>
      <c r="M826" s="11">
        <f t="shared" si="131"/>
        <v>0</v>
      </c>
      <c r="N826" s="11">
        <f t="shared" si="131"/>
        <v>0</v>
      </c>
      <c r="O826" s="11">
        <f t="shared" si="132"/>
        <v>0</v>
      </c>
      <c r="P826" s="11">
        <f t="shared" si="132"/>
        <v>0</v>
      </c>
      <c r="Q826" s="11">
        <f t="shared" si="132"/>
        <v>0</v>
      </c>
      <c r="R826" s="11">
        <f t="shared" si="127"/>
        <v>0</v>
      </c>
    </row>
    <row r="827" spans="1:18" x14ac:dyDescent="0.25">
      <c r="A827" s="9">
        <f>IF('New Lease Yearly'!$H$4="Monthly",DATE(YEAR('Yearly Journal entry'!A826),MONTH('Yearly Journal entry'!A826)+1,DAY('Yearly Journal entry'!A826)),IF('New Lease Yearly'!$H$4="Quarterly",DATE(YEAR('Yearly Journal entry'!A826),MONTH('Yearly Journal entry'!A826)+3,DAY('Yearly Journal entry'!A826)),DATE(YEAR('Yearly Journal entry'!A826)+1,MONTH('Yearly Journal entry'!A826),DAY('Yearly Journal entry'!A826))))</f>
        <v>343696</v>
      </c>
      <c r="B827" s="9">
        <f t="shared" si="126"/>
        <v>343696</v>
      </c>
      <c r="C827" s="9">
        <f t="shared" si="128"/>
        <v>343726</v>
      </c>
      <c r="D827" s="3">
        <f t="shared" si="129"/>
        <v>31</v>
      </c>
      <c r="E827" s="4">
        <f>'New Lease Yearly'!K837</f>
        <v>0</v>
      </c>
      <c r="F827" s="3">
        <f t="shared" si="130"/>
        <v>0</v>
      </c>
      <c r="G827" s="11">
        <f t="shared" si="131"/>
        <v>0</v>
      </c>
      <c r="H827" s="11">
        <f t="shared" si="131"/>
        <v>0</v>
      </c>
      <c r="I827" s="11">
        <f t="shared" si="131"/>
        <v>0</v>
      </c>
      <c r="J827" s="11">
        <f t="shared" si="131"/>
        <v>0</v>
      </c>
      <c r="K827" s="11">
        <f t="shared" si="131"/>
        <v>0</v>
      </c>
      <c r="L827" s="11">
        <f t="shared" si="131"/>
        <v>0</v>
      </c>
      <c r="M827" s="11">
        <f t="shared" si="131"/>
        <v>0</v>
      </c>
      <c r="N827" s="11">
        <f t="shared" si="131"/>
        <v>0</v>
      </c>
      <c r="O827" s="11">
        <f t="shared" si="132"/>
        <v>0</v>
      </c>
      <c r="P827" s="11">
        <f t="shared" si="132"/>
        <v>0</v>
      </c>
      <c r="Q827" s="11">
        <f t="shared" si="132"/>
        <v>0</v>
      </c>
      <c r="R827" s="11">
        <f t="shared" si="127"/>
        <v>0</v>
      </c>
    </row>
    <row r="828" spans="1:18" x14ac:dyDescent="0.25">
      <c r="A828" s="9">
        <f>IF('New Lease Yearly'!$H$4="Monthly",DATE(YEAR('Yearly Journal entry'!A827),MONTH('Yearly Journal entry'!A827)+1,DAY('Yearly Journal entry'!A827)),IF('New Lease Yearly'!$H$4="Quarterly",DATE(YEAR('Yearly Journal entry'!A827),MONTH('Yearly Journal entry'!A827)+3,DAY('Yearly Journal entry'!A827)),DATE(YEAR('Yearly Journal entry'!A827)+1,MONTH('Yearly Journal entry'!A827),DAY('Yearly Journal entry'!A827))))</f>
        <v>344061</v>
      </c>
      <c r="B828" s="9">
        <f t="shared" si="126"/>
        <v>344061</v>
      </c>
      <c r="C828" s="9">
        <f t="shared" si="128"/>
        <v>344091</v>
      </c>
      <c r="D828" s="3">
        <f t="shared" si="129"/>
        <v>31</v>
      </c>
      <c r="E828" s="4">
        <f>'New Lease Yearly'!K838</f>
        <v>0</v>
      </c>
      <c r="F828" s="3">
        <f t="shared" si="130"/>
        <v>0</v>
      </c>
      <c r="G828" s="11">
        <f t="shared" si="131"/>
        <v>0</v>
      </c>
      <c r="H828" s="11">
        <f t="shared" si="131"/>
        <v>0</v>
      </c>
      <c r="I828" s="11">
        <f t="shared" si="131"/>
        <v>0</v>
      </c>
      <c r="J828" s="11">
        <f t="shared" si="131"/>
        <v>0</v>
      </c>
      <c r="K828" s="11">
        <f t="shared" si="131"/>
        <v>0</v>
      </c>
      <c r="L828" s="11">
        <f t="shared" si="131"/>
        <v>0</v>
      </c>
      <c r="M828" s="11">
        <f t="shared" si="131"/>
        <v>0</v>
      </c>
      <c r="N828" s="11">
        <f t="shared" si="131"/>
        <v>0</v>
      </c>
      <c r="O828" s="11">
        <f t="shared" si="132"/>
        <v>0</v>
      </c>
      <c r="P828" s="11">
        <f t="shared" si="132"/>
        <v>0</v>
      </c>
      <c r="Q828" s="11">
        <f t="shared" si="132"/>
        <v>0</v>
      </c>
      <c r="R828" s="11">
        <f t="shared" si="127"/>
        <v>0</v>
      </c>
    </row>
    <row r="829" spans="1:18" x14ac:dyDescent="0.25">
      <c r="A829" s="9">
        <f>IF('New Lease Yearly'!$H$4="Monthly",DATE(YEAR('Yearly Journal entry'!A828),MONTH('Yearly Journal entry'!A828)+1,DAY('Yearly Journal entry'!A828)),IF('New Lease Yearly'!$H$4="Quarterly",DATE(YEAR('Yearly Journal entry'!A828),MONTH('Yearly Journal entry'!A828)+3,DAY('Yearly Journal entry'!A828)),DATE(YEAR('Yearly Journal entry'!A828)+1,MONTH('Yearly Journal entry'!A828),DAY('Yearly Journal entry'!A828))))</f>
        <v>344426</v>
      </c>
      <c r="B829" s="9">
        <f t="shared" si="126"/>
        <v>344426</v>
      </c>
      <c r="C829" s="9">
        <f t="shared" si="128"/>
        <v>344456</v>
      </c>
      <c r="D829" s="3">
        <f t="shared" si="129"/>
        <v>31</v>
      </c>
      <c r="E829" s="4">
        <f>'New Lease Yearly'!K839</f>
        <v>0</v>
      </c>
      <c r="F829" s="3">
        <f t="shared" si="130"/>
        <v>0</v>
      </c>
      <c r="G829" s="11">
        <f t="shared" si="131"/>
        <v>0</v>
      </c>
      <c r="H829" s="11">
        <f t="shared" si="131"/>
        <v>0</v>
      </c>
      <c r="I829" s="11">
        <f t="shared" si="131"/>
        <v>0</v>
      </c>
      <c r="J829" s="11">
        <f t="shared" si="131"/>
        <v>0</v>
      </c>
      <c r="K829" s="11">
        <f t="shared" si="131"/>
        <v>0</v>
      </c>
      <c r="L829" s="11">
        <f t="shared" si="131"/>
        <v>0</v>
      </c>
      <c r="M829" s="11">
        <f t="shared" si="131"/>
        <v>0</v>
      </c>
      <c r="N829" s="11">
        <f t="shared" si="131"/>
        <v>0</v>
      </c>
      <c r="O829" s="11">
        <f t="shared" si="132"/>
        <v>0</v>
      </c>
      <c r="P829" s="11">
        <f t="shared" si="132"/>
        <v>0</v>
      </c>
      <c r="Q829" s="11">
        <f t="shared" si="132"/>
        <v>0</v>
      </c>
      <c r="R829" s="11">
        <f t="shared" si="127"/>
        <v>0</v>
      </c>
    </row>
    <row r="830" spans="1:18" x14ac:dyDescent="0.25">
      <c r="A830" s="9">
        <f>IF('New Lease Yearly'!$H$4="Monthly",DATE(YEAR('Yearly Journal entry'!A829),MONTH('Yearly Journal entry'!A829)+1,DAY('Yearly Journal entry'!A829)),IF('New Lease Yearly'!$H$4="Quarterly",DATE(YEAR('Yearly Journal entry'!A829),MONTH('Yearly Journal entry'!A829)+3,DAY('Yearly Journal entry'!A829)),DATE(YEAR('Yearly Journal entry'!A829)+1,MONTH('Yearly Journal entry'!A829),DAY('Yearly Journal entry'!A829))))</f>
        <v>344791</v>
      </c>
      <c r="B830" s="9">
        <f t="shared" si="126"/>
        <v>344791</v>
      </c>
      <c r="C830" s="9">
        <f t="shared" si="128"/>
        <v>344821</v>
      </c>
      <c r="D830" s="3">
        <f t="shared" si="129"/>
        <v>31</v>
      </c>
      <c r="E830" s="4">
        <f>'New Lease Yearly'!K840</f>
        <v>0</v>
      </c>
      <c r="F830" s="3">
        <f t="shared" si="130"/>
        <v>0</v>
      </c>
      <c r="G830" s="11">
        <f t="shared" si="131"/>
        <v>0</v>
      </c>
      <c r="H830" s="11">
        <f t="shared" si="131"/>
        <v>0</v>
      </c>
      <c r="I830" s="11">
        <f t="shared" si="131"/>
        <v>0</v>
      </c>
      <c r="J830" s="11">
        <f t="shared" si="131"/>
        <v>0</v>
      </c>
      <c r="K830" s="11">
        <f t="shared" si="131"/>
        <v>0</v>
      </c>
      <c r="L830" s="11">
        <f t="shared" si="131"/>
        <v>0</v>
      </c>
      <c r="M830" s="11">
        <f t="shared" si="131"/>
        <v>0</v>
      </c>
      <c r="N830" s="11">
        <f t="shared" si="131"/>
        <v>0</v>
      </c>
      <c r="O830" s="11">
        <f t="shared" si="132"/>
        <v>0</v>
      </c>
      <c r="P830" s="11">
        <f t="shared" si="132"/>
        <v>0</v>
      </c>
      <c r="Q830" s="11">
        <f t="shared" si="132"/>
        <v>0</v>
      </c>
      <c r="R830" s="11">
        <f t="shared" si="127"/>
        <v>0</v>
      </c>
    </row>
    <row r="831" spans="1:18" x14ac:dyDescent="0.25">
      <c r="A831" s="9">
        <f>IF('New Lease Yearly'!$H$4="Monthly",DATE(YEAR('Yearly Journal entry'!A830),MONTH('Yearly Journal entry'!A830)+1,DAY('Yearly Journal entry'!A830)),IF('New Lease Yearly'!$H$4="Quarterly",DATE(YEAR('Yearly Journal entry'!A830),MONTH('Yearly Journal entry'!A830)+3,DAY('Yearly Journal entry'!A830)),DATE(YEAR('Yearly Journal entry'!A830)+1,MONTH('Yearly Journal entry'!A830),DAY('Yearly Journal entry'!A830))))</f>
        <v>345157</v>
      </c>
      <c r="B831" s="9">
        <f t="shared" si="126"/>
        <v>345157</v>
      </c>
      <c r="C831" s="9">
        <f t="shared" si="128"/>
        <v>345187</v>
      </c>
      <c r="D831" s="3">
        <f t="shared" si="129"/>
        <v>31</v>
      </c>
      <c r="E831" s="4">
        <f>'New Lease Yearly'!K841</f>
        <v>0</v>
      </c>
      <c r="F831" s="3">
        <f t="shared" si="130"/>
        <v>0</v>
      </c>
      <c r="G831" s="11">
        <f t="shared" si="131"/>
        <v>0</v>
      </c>
      <c r="H831" s="11">
        <f t="shared" si="131"/>
        <v>0</v>
      </c>
      <c r="I831" s="11">
        <f t="shared" si="131"/>
        <v>0</v>
      </c>
      <c r="J831" s="11">
        <f t="shared" si="131"/>
        <v>0</v>
      </c>
      <c r="K831" s="11">
        <f t="shared" si="131"/>
        <v>0</v>
      </c>
      <c r="L831" s="11">
        <f t="shared" si="131"/>
        <v>0</v>
      </c>
      <c r="M831" s="11">
        <f t="shared" si="131"/>
        <v>0</v>
      </c>
      <c r="N831" s="11">
        <f t="shared" si="131"/>
        <v>0</v>
      </c>
      <c r="O831" s="11">
        <f t="shared" si="132"/>
        <v>0</v>
      </c>
      <c r="P831" s="11">
        <f t="shared" si="132"/>
        <v>0</v>
      </c>
      <c r="Q831" s="11">
        <f t="shared" si="132"/>
        <v>0</v>
      </c>
      <c r="R831" s="11">
        <f t="shared" si="127"/>
        <v>0</v>
      </c>
    </row>
    <row r="832" spans="1:18" x14ac:dyDescent="0.25">
      <c r="A832" s="9">
        <f>IF('New Lease Yearly'!$H$4="Monthly",DATE(YEAR('Yearly Journal entry'!A831),MONTH('Yearly Journal entry'!A831)+1,DAY('Yearly Journal entry'!A831)),IF('New Lease Yearly'!$H$4="Quarterly",DATE(YEAR('Yearly Journal entry'!A831),MONTH('Yearly Journal entry'!A831)+3,DAY('Yearly Journal entry'!A831)),DATE(YEAR('Yearly Journal entry'!A831)+1,MONTH('Yearly Journal entry'!A831),DAY('Yearly Journal entry'!A831))))</f>
        <v>345522</v>
      </c>
      <c r="B832" s="9">
        <f t="shared" si="126"/>
        <v>345522</v>
      </c>
      <c r="C832" s="9">
        <f t="shared" si="128"/>
        <v>345552</v>
      </c>
      <c r="D832" s="3">
        <f t="shared" si="129"/>
        <v>31</v>
      </c>
      <c r="E832" s="4">
        <f>'New Lease Yearly'!K842</f>
        <v>0</v>
      </c>
      <c r="F832" s="3">
        <f t="shared" si="130"/>
        <v>0</v>
      </c>
      <c r="G832" s="11">
        <f t="shared" si="131"/>
        <v>0</v>
      </c>
      <c r="H832" s="11">
        <f t="shared" si="131"/>
        <v>0</v>
      </c>
      <c r="I832" s="11">
        <f t="shared" si="131"/>
        <v>0</v>
      </c>
      <c r="J832" s="11">
        <f t="shared" si="131"/>
        <v>0</v>
      </c>
      <c r="K832" s="11">
        <f t="shared" si="131"/>
        <v>0</v>
      </c>
      <c r="L832" s="11">
        <f t="shared" si="131"/>
        <v>0</v>
      </c>
      <c r="M832" s="11">
        <f t="shared" si="131"/>
        <v>0</v>
      </c>
      <c r="N832" s="11">
        <f t="shared" si="131"/>
        <v>0</v>
      </c>
      <c r="O832" s="11">
        <f t="shared" si="132"/>
        <v>0</v>
      </c>
      <c r="P832" s="11">
        <f t="shared" si="132"/>
        <v>0</v>
      </c>
      <c r="Q832" s="11">
        <f t="shared" si="132"/>
        <v>0</v>
      </c>
      <c r="R832" s="11">
        <f t="shared" si="127"/>
        <v>0</v>
      </c>
    </row>
    <row r="833" spans="1:18" x14ac:dyDescent="0.25">
      <c r="A833" s="9">
        <f>IF('New Lease Yearly'!$H$4="Monthly",DATE(YEAR('Yearly Journal entry'!A832),MONTH('Yearly Journal entry'!A832)+1,DAY('Yearly Journal entry'!A832)),IF('New Lease Yearly'!$H$4="Quarterly",DATE(YEAR('Yearly Journal entry'!A832),MONTH('Yearly Journal entry'!A832)+3,DAY('Yearly Journal entry'!A832)),DATE(YEAR('Yearly Journal entry'!A832)+1,MONTH('Yearly Journal entry'!A832),DAY('Yearly Journal entry'!A832))))</f>
        <v>345887</v>
      </c>
      <c r="B833" s="9">
        <f t="shared" si="126"/>
        <v>345887</v>
      </c>
      <c r="C833" s="9">
        <f t="shared" si="128"/>
        <v>345917</v>
      </c>
      <c r="D833" s="3">
        <f t="shared" si="129"/>
        <v>31</v>
      </c>
      <c r="E833" s="4">
        <f>'New Lease Yearly'!K843</f>
        <v>0</v>
      </c>
      <c r="F833" s="3">
        <f t="shared" si="130"/>
        <v>0</v>
      </c>
      <c r="G833" s="11">
        <f t="shared" si="131"/>
        <v>0</v>
      </c>
      <c r="H833" s="11">
        <f t="shared" si="131"/>
        <v>0</v>
      </c>
      <c r="I833" s="11">
        <f t="shared" si="131"/>
        <v>0</v>
      </c>
      <c r="J833" s="11">
        <f t="shared" si="131"/>
        <v>0</v>
      </c>
      <c r="K833" s="11">
        <f t="shared" si="131"/>
        <v>0</v>
      </c>
      <c r="L833" s="11">
        <f t="shared" si="131"/>
        <v>0</v>
      </c>
      <c r="M833" s="11">
        <f t="shared" si="131"/>
        <v>0</v>
      </c>
      <c r="N833" s="11">
        <f t="shared" si="131"/>
        <v>0</v>
      </c>
      <c r="O833" s="11">
        <f t="shared" si="132"/>
        <v>0</v>
      </c>
      <c r="P833" s="11">
        <f t="shared" si="132"/>
        <v>0</v>
      </c>
      <c r="Q833" s="11">
        <f t="shared" si="132"/>
        <v>0</v>
      </c>
      <c r="R833" s="11">
        <f t="shared" si="127"/>
        <v>0</v>
      </c>
    </row>
    <row r="834" spans="1:18" x14ac:dyDescent="0.25">
      <c r="A834" s="9">
        <f>IF('New Lease Yearly'!$H$4="Monthly",DATE(YEAR('Yearly Journal entry'!A833),MONTH('Yearly Journal entry'!A833)+1,DAY('Yearly Journal entry'!A833)),IF('New Lease Yearly'!$H$4="Quarterly",DATE(YEAR('Yearly Journal entry'!A833),MONTH('Yearly Journal entry'!A833)+3,DAY('Yearly Journal entry'!A833)),DATE(YEAR('Yearly Journal entry'!A833)+1,MONTH('Yearly Journal entry'!A833),DAY('Yearly Journal entry'!A833))))</f>
        <v>346252</v>
      </c>
      <c r="B834" s="9">
        <f t="shared" si="126"/>
        <v>346252</v>
      </c>
      <c r="C834" s="9">
        <f t="shared" si="128"/>
        <v>346282</v>
      </c>
      <c r="D834" s="3">
        <f t="shared" si="129"/>
        <v>31</v>
      </c>
      <c r="E834" s="4">
        <f>'New Lease Yearly'!K844</f>
        <v>0</v>
      </c>
      <c r="F834" s="3">
        <f t="shared" si="130"/>
        <v>0</v>
      </c>
      <c r="G834" s="11">
        <f t="shared" si="131"/>
        <v>0</v>
      </c>
      <c r="H834" s="11">
        <f t="shared" si="131"/>
        <v>0</v>
      </c>
      <c r="I834" s="11">
        <f t="shared" si="131"/>
        <v>0</v>
      </c>
      <c r="J834" s="11">
        <f t="shared" si="131"/>
        <v>0</v>
      </c>
      <c r="K834" s="11">
        <f t="shared" si="131"/>
        <v>0</v>
      </c>
      <c r="L834" s="11">
        <f t="shared" si="131"/>
        <v>0</v>
      </c>
      <c r="M834" s="11">
        <f t="shared" si="131"/>
        <v>0</v>
      </c>
      <c r="N834" s="11">
        <f t="shared" si="131"/>
        <v>0</v>
      </c>
      <c r="O834" s="11">
        <f t="shared" si="132"/>
        <v>0</v>
      </c>
      <c r="P834" s="11">
        <f t="shared" si="132"/>
        <v>0</v>
      </c>
      <c r="Q834" s="11">
        <f t="shared" si="132"/>
        <v>0</v>
      </c>
      <c r="R834" s="11">
        <f t="shared" si="127"/>
        <v>0</v>
      </c>
    </row>
    <row r="835" spans="1:18" x14ac:dyDescent="0.25">
      <c r="A835" s="9">
        <f>IF('New Lease Yearly'!$H$4="Monthly",DATE(YEAR('Yearly Journal entry'!A834),MONTH('Yearly Journal entry'!A834)+1,DAY('Yearly Journal entry'!A834)),IF('New Lease Yearly'!$H$4="Quarterly",DATE(YEAR('Yearly Journal entry'!A834),MONTH('Yearly Journal entry'!A834)+3,DAY('Yearly Journal entry'!A834)),DATE(YEAR('Yearly Journal entry'!A834)+1,MONTH('Yearly Journal entry'!A834),DAY('Yearly Journal entry'!A834))))</f>
        <v>346618</v>
      </c>
      <c r="B835" s="9">
        <f t="shared" si="126"/>
        <v>346618</v>
      </c>
      <c r="C835" s="9">
        <f t="shared" si="128"/>
        <v>346648</v>
      </c>
      <c r="D835" s="3">
        <f t="shared" si="129"/>
        <v>31</v>
      </c>
      <c r="E835" s="4">
        <f>'New Lease Yearly'!K845</f>
        <v>0</v>
      </c>
      <c r="F835" s="3">
        <f t="shared" si="130"/>
        <v>0</v>
      </c>
      <c r="G835" s="11">
        <f t="shared" si="131"/>
        <v>0</v>
      </c>
      <c r="H835" s="11">
        <f t="shared" si="131"/>
        <v>0</v>
      </c>
      <c r="I835" s="11">
        <f t="shared" si="131"/>
        <v>0</v>
      </c>
      <c r="J835" s="11">
        <f t="shared" si="131"/>
        <v>0</v>
      </c>
      <c r="K835" s="11">
        <f t="shared" si="131"/>
        <v>0</v>
      </c>
      <c r="L835" s="11">
        <f t="shared" si="131"/>
        <v>0</v>
      </c>
      <c r="M835" s="11">
        <f t="shared" si="131"/>
        <v>0</v>
      </c>
      <c r="N835" s="11">
        <f t="shared" si="131"/>
        <v>0</v>
      </c>
      <c r="O835" s="11">
        <f t="shared" si="132"/>
        <v>0</v>
      </c>
      <c r="P835" s="11">
        <f t="shared" si="132"/>
        <v>0</v>
      </c>
      <c r="Q835" s="11">
        <f t="shared" si="132"/>
        <v>0</v>
      </c>
      <c r="R835" s="11">
        <f t="shared" si="127"/>
        <v>0</v>
      </c>
    </row>
    <row r="836" spans="1:18" x14ac:dyDescent="0.25">
      <c r="A836" s="9">
        <f>IF('New Lease Yearly'!$H$4="Monthly",DATE(YEAR('Yearly Journal entry'!A835),MONTH('Yearly Journal entry'!A835)+1,DAY('Yearly Journal entry'!A835)),IF('New Lease Yearly'!$H$4="Quarterly",DATE(YEAR('Yearly Journal entry'!A835),MONTH('Yearly Journal entry'!A835)+3,DAY('Yearly Journal entry'!A835)),DATE(YEAR('Yearly Journal entry'!A835)+1,MONTH('Yearly Journal entry'!A835),DAY('Yearly Journal entry'!A835))))</f>
        <v>346983</v>
      </c>
      <c r="B836" s="9">
        <f t="shared" si="126"/>
        <v>346983</v>
      </c>
      <c r="C836" s="9">
        <f t="shared" si="128"/>
        <v>347013</v>
      </c>
      <c r="D836" s="3">
        <f t="shared" si="129"/>
        <v>31</v>
      </c>
      <c r="E836" s="4">
        <f>'New Lease Yearly'!K846</f>
        <v>0</v>
      </c>
      <c r="F836" s="3">
        <f t="shared" si="130"/>
        <v>0</v>
      </c>
      <c r="G836" s="11">
        <f t="shared" si="131"/>
        <v>0</v>
      </c>
      <c r="H836" s="11">
        <f t="shared" si="131"/>
        <v>0</v>
      </c>
      <c r="I836" s="11">
        <f t="shared" si="131"/>
        <v>0</v>
      </c>
      <c r="J836" s="11">
        <f t="shared" si="131"/>
        <v>0</v>
      </c>
      <c r="K836" s="11">
        <f t="shared" si="131"/>
        <v>0</v>
      </c>
      <c r="L836" s="11">
        <f t="shared" si="131"/>
        <v>0</v>
      </c>
      <c r="M836" s="11">
        <f t="shared" si="131"/>
        <v>0</v>
      </c>
      <c r="N836" s="11">
        <f t="shared" si="131"/>
        <v>0</v>
      </c>
      <c r="O836" s="11">
        <f t="shared" si="132"/>
        <v>0</v>
      </c>
      <c r="P836" s="11">
        <f t="shared" si="132"/>
        <v>0</v>
      </c>
      <c r="Q836" s="11">
        <f t="shared" si="132"/>
        <v>0</v>
      </c>
      <c r="R836" s="11">
        <f t="shared" si="127"/>
        <v>0</v>
      </c>
    </row>
    <row r="837" spans="1:18" x14ac:dyDescent="0.25">
      <c r="A837" s="9">
        <f>IF('New Lease Yearly'!$H$4="Monthly",DATE(YEAR('Yearly Journal entry'!A836),MONTH('Yearly Journal entry'!A836)+1,DAY('Yearly Journal entry'!A836)),IF('New Lease Yearly'!$H$4="Quarterly",DATE(YEAR('Yearly Journal entry'!A836),MONTH('Yearly Journal entry'!A836)+3,DAY('Yearly Journal entry'!A836)),DATE(YEAR('Yearly Journal entry'!A836)+1,MONTH('Yearly Journal entry'!A836),DAY('Yearly Journal entry'!A836))))</f>
        <v>347348</v>
      </c>
      <c r="B837" s="9">
        <f t="shared" si="126"/>
        <v>347348</v>
      </c>
      <c r="C837" s="9">
        <f t="shared" si="128"/>
        <v>347378</v>
      </c>
      <c r="D837" s="3">
        <f t="shared" si="129"/>
        <v>31</v>
      </c>
      <c r="E837" s="4">
        <f>'New Lease Yearly'!K847</f>
        <v>0</v>
      </c>
      <c r="F837" s="3">
        <f t="shared" si="130"/>
        <v>0</v>
      </c>
      <c r="G837" s="11">
        <f t="shared" si="131"/>
        <v>0</v>
      </c>
      <c r="H837" s="11">
        <f t="shared" si="131"/>
        <v>0</v>
      </c>
      <c r="I837" s="11">
        <f t="shared" si="131"/>
        <v>0</v>
      </c>
      <c r="J837" s="11">
        <f t="shared" si="131"/>
        <v>0</v>
      </c>
      <c r="K837" s="11">
        <f t="shared" si="131"/>
        <v>0</v>
      </c>
      <c r="L837" s="11">
        <f t="shared" si="131"/>
        <v>0</v>
      </c>
      <c r="M837" s="11">
        <f t="shared" si="131"/>
        <v>0</v>
      </c>
      <c r="N837" s="11">
        <f t="shared" si="131"/>
        <v>0</v>
      </c>
      <c r="O837" s="11">
        <f t="shared" si="132"/>
        <v>0</v>
      </c>
      <c r="P837" s="11">
        <f t="shared" si="132"/>
        <v>0</v>
      </c>
      <c r="Q837" s="11">
        <f t="shared" si="132"/>
        <v>0</v>
      </c>
      <c r="R837" s="11">
        <f t="shared" si="127"/>
        <v>0</v>
      </c>
    </row>
    <row r="838" spans="1:18" x14ac:dyDescent="0.25">
      <c r="A838" s="9">
        <f>IF('New Lease Yearly'!$H$4="Monthly",DATE(YEAR('Yearly Journal entry'!A837),MONTH('Yearly Journal entry'!A837)+1,DAY('Yearly Journal entry'!A837)),IF('New Lease Yearly'!$H$4="Quarterly",DATE(YEAR('Yearly Journal entry'!A837),MONTH('Yearly Journal entry'!A837)+3,DAY('Yearly Journal entry'!A837)),DATE(YEAR('Yearly Journal entry'!A837)+1,MONTH('Yearly Journal entry'!A837),DAY('Yearly Journal entry'!A837))))</f>
        <v>347713</v>
      </c>
      <c r="B838" s="9">
        <f t="shared" ref="B838:B901" si="133">EOMONTH(A838,-1)+1</f>
        <v>347713</v>
      </c>
      <c r="C838" s="9">
        <f t="shared" si="128"/>
        <v>347743</v>
      </c>
      <c r="D838" s="3">
        <f t="shared" si="129"/>
        <v>31</v>
      </c>
      <c r="E838" s="4">
        <f>'New Lease Yearly'!K848</f>
        <v>0</v>
      </c>
      <c r="F838" s="3">
        <f t="shared" si="130"/>
        <v>0</v>
      </c>
      <c r="G838" s="11">
        <f t="shared" si="131"/>
        <v>0</v>
      </c>
      <c r="H838" s="11">
        <f t="shared" si="131"/>
        <v>0</v>
      </c>
      <c r="I838" s="11">
        <f t="shared" si="131"/>
        <v>0</v>
      </c>
      <c r="J838" s="11">
        <f t="shared" si="131"/>
        <v>0</v>
      </c>
      <c r="K838" s="11">
        <f t="shared" si="131"/>
        <v>0</v>
      </c>
      <c r="L838" s="11">
        <f t="shared" si="131"/>
        <v>0</v>
      </c>
      <c r="M838" s="11">
        <f t="shared" si="131"/>
        <v>0</v>
      </c>
      <c r="N838" s="11">
        <f t="shared" si="131"/>
        <v>0</v>
      </c>
      <c r="O838" s="11">
        <f t="shared" si="132"/>
        <v>0</v>
      </c>
      <c r="P838" s="11">
        <f t="shared" si="132"/>
        <v>0</v>
      </c>
      <c r="Q838" s="11">
        <f t="shared" si="132"/>
        <v>0</v>
      </c>
      <c r="R838" s="11">
        <f t="shared" ref="R838:R901" si="134">$E839/($A839-$A838+1)*IF((((EOMONTH(DATE(YEAR($A838),MONTH($A838)+R$4,DAY($A838)),0))))&lt;$A838,$A838-DATE(YEAR($A838),MONTH(EOMONTH($A838,-1)+R$4)+R$4,1)+1,$A838-1-EOMONTH($A838,-1)+1)</f>
        <v>0</v>
      </c>
    </row>
    <row r="839" spans="1:18" x14ac:dyDescent="0.25">
      <c r="A839" s="9">
        <f>IF('New Lease Yearly'!$H$4="Monthly",DATE(YEAR('Yearly Journal entry'!A838),MONTH('Yearly Journal entry'!A838)+1,DAY('Yearly Journal entry'!A838)),IF('New Lease Yearly'!$H$4="Quarterly",DATE(YEAR('Yearly Journal entry'!A838),MONTH('Yearly Journal entry'!A838)+3,DAY('Yearly Journal entry'!A838)),DATE(YEAR('Yearly Journal entry'!A838)+1,MONTH('Yearly Journal entry'!A838),DAY('Yearly Journal entry'!A838))))</f>
        <v>348079</v>
      </c>
      <c r="B839" s="9">
        <f t="shared" si="133"/>
        <v>348079</v>
      </c>
      <c r="C839" s="9">
        <f t="shared" ref="C839:C902" si="135">EOMONTH(A839,0)</f>
        <v>348109</v>
      </c>
      <c r="D839" s="3">
        <f t="shared" ref="D839:D902" si="136">C839-B839+1</f>
        <v>31</v>
      </c>
      <c r="E839" s="4">
        <f>'New Lease Yearly'!K849</f>
        <v>0</v>
      </c>
      <c r="F839" s="3">
        <f t="shared" si="130"/>
        <v>0</v>
      </c>
      <c r="G839" s="11">
        <f t="shared" si="131"/>
        <v>0</v>
      </c>
      <c r="H839" s="11">
        <f t="shared" si="131"/>
        <v>0</v>
      </c>
      <c r="I839" s="11">
        <f t="shared" si="131"/>
        <v>0</v>
      </c>
      <c r="J839" s="11">
        <f t="shared" si="131"/>
        <v>0</v>
      </c>
      <c r="K839" s="11">
        <f t="shared" si="131"/>
        <v>0</v>
      </c>
      <c r="L839" s="11">
        <f t="shared" si="131"/>
        <v>0</v>
      </c>
      <c r="M839" s="11">
        <f t="shared" si="131"/>
        <v>0</v>
      </c>
      <c r="N839" s="11">
        <f t="shared" si="131"/>
        <v>0</v>
      </c>
      <c r="O839" s="11">
        <f t="shared" si="132"/>
        <v>0</v>
      </c>
      <c r="P839" s="11">
        <f t="shared" si="132"/>
        <v>0</v>
      </c>
      <c r="Q839" s="11">
        <f t="shared" si="132"/>
        <v>0</v>
      </c>
      <c r="R839" s="11">
        <f t="shared" si="134"/>
        <v>0</v>
      </c>
    </row>
    <row r="840" spans="1:18" x14ac:dyDescent="0.25">
      <c r="A840" s="9">
        <f>IF('New Lease Yearly'!$H$4="Monthly",DATE(YEAR('Yearly Journal entry'!A839),MONTH('Yearly Journal entry'!A839)+1,DAY('Yearly Journal entry'!A839)),IF('New Lease Yearly'!$H$4="Quarterly",DATE(YEAR('Yearly Journal entry'!A839),MONTH('Yearly Journal entry'!A839)+3,DAY('Yearly Journal entry'!A839)),DATE(YEAR('Yearly Journal entry'!A839)+1,MONTH('Yearly Journal entry'!A839),DAY('Yearly Journal entry'!A839))))</f>
        <v>348444</v>
      </c>
      <c r="B840" s="9">
        <f t="shared" si="133"/>
        <v>348444</v>
      </c>
      <c r="C840" s="9">
        <f t="shared" si="135"/>
        <v>348474</v>
      </c>
      <c r="D840" s="3">
        <f t="shared" si="136"/>
        <v>31</v>
      </c>
      <c r="E840" s="4">
        <f>'New Lease Yearly'!K850</f>
        <v>0</v>
      </c>
      <c r="F840" s="3">
        <f t="shared" ref="F840:F903" si="137">E841/(A841-A840+1)*(EOMONTH(A840,0)-A840+1)+R839</f>
        <v>0</v>
      </c>
      <c r="G840" s="11">
        <f t="shared" si="131"/>
        <v>0</v>
      </c>
      <c r="H840" s="11">
        <f t="shared" ref="H840:Q875" si="138">$E841/($A841-$A840+1)*((((EOMONTH(DATE(YEAR($A840),MONTH($A840)+H$4,DAY($A840)),0)))-DATE(YEAR($A840),MONTH(EOMONTH($A840,-1)+H$4)+H$4,1))+1)</f>
        <v>0</v>
      </c>
      <c r="I840" s="11">
        <f t="shared" si="138"/>
        <v>0</v>
      </c>
      <c r="J840" s="11">
        <f t="shared" si="138"/>
        <v>0</v>
      </c>
      <c r="K840" s="11">
        <f t="shared" si="138"/>
        <v>0</v>
      </c>
      <c r="L840" s="11">
        <f t="shared" si="138"/>
        <v>0</v>
      </c>
      <c r="M840" s="11">
        <f t="shared" si="138"/>
        <v>0</v>
      </c>
      <c r="N840" s="11">
        <f t="shared" si="138"/>
        <v>0</v>
      </c>
      <c r="O840" s="11">
        <f t="shared" si="132"/>
        <v>0</v>
      </c>
      <c r="P840" s="11">
        <f t="shared" si="132"/>
        <v>0</v>
      </c>
      <c r="Q840" s="11">
        <f t="shared" si="132"/>
        <v>0</v>
      </c>
      <c r="R840" s="11">
        <f t="shared" si="134"/>
        <v>0</v>
      </c>
    </row>
    <row r="841" spans="1:18" x14ac:dyDescent="0.25">
      <c r="A841" s="9">
        <f>IF('New Lease Yearly'!$H$4="Monthly",DATE(YEAR('Yearly Journal entry'!A840),MONTH('Yearly Journal entry'!A840)+1,DAY('Yearly Journal entry'!A840)),IF('New Lease Yearly'!$H$4="Quarterly",DATE(YEAR('Yearly Journal entry'!A840),MONTH('Yearly Journal entry'!A840)+3,DAY('Yearly Journal entry'!A840)),DATE(YEAR('Yearly Journal entry'!A840)+1,MONTH('Yearly Journal entry'!A840),DAY('Yearly Journal entry'!A840))))</f>
        <v>348809</v>
      </c>
      <c r="B841" s="9">
        <f t="shared" si="133"/>
        <v>348809</v>
      </c>
      <c r="C841" s="9">
        <f t="shared" si="135"/>
        <v>348839</v>
      </c>
      <c r="D841" s="3">
        <f t="shared" si="136"/>
        <v>31</v>
      </c>
      <c r="E841" s="4">
        <f>'New Lease Yearly'!K851</f>
        <v>0</v>
      </c>
      <c r="F841" s="3">
        <f t="shared" si="137"/>
        <v>0</v>
      </c>
      <c r="G841" s="11">
        <f t="shared" ref="G841:Q895" si="139">$E842/($A842-$A841+1)*((((EOMONTH(DATE(YEAR($A841),MONTH($A841)+G$4,DAY($A841)),0)))-DATE(YEAR($A841),MONTH(EOMONTH($A841,-1)+G$4)+G$4,1))+1)</f>
        <v>0</v>
      </c>
      <c r="H841" s="11">
        <f t="shared" si="138"/>
        <v>0</v>
      </c>
      <c r="I841" s="11">
        <f t="shared" si="138"/>
        <v>0</v>
      </c>
      <c r="J841" s="11">
        <f t="shared" si="138"/>
        <v>0</v>
      </c>
      <c r="K841" s="11">
        <f t="shared" si="138"/>
        <v>0</v>
      </c>
      <c r="L841" s="11">
        <f t="shared" si="138"/>
        <v>0</v>
      </c>
      <c r="M841" s="11">
        <f t="shared" si="138"/>
        <v>0</v>
      </c>
      <c r="N841" s="11">
        <f t="shared" si="138"/>
        <v>0</v>
      </c>
      <c r="O841" s="11">
        <f t="shared" si="132"/>
        <v>0</v>
      </c>
      <c r="P841" s="11">
        <f t="shared" si="132"/>
        <v>0</v>
      </c>
      <c r="Q841" s="11">
        <f t="shared" si="132"/>
        <v>0</v>
      </c>
      <c r="R841" s="11">
        <f t="shared" si="134"/>
        <v>0</v>
      </c>
    </row>
    <row r="842" spans="1:18" x14ac:dyDescent="0.25">
      <c r="A842" s="9">
        <f>IF('New Lease Yearly'!$H$4="Monthly",DATE(YEAR('Yearly Journal entry'!A841),MONTH('Yearly Journal entry'!A841)+1,DAY('Yearly Journal entry'!A841)),IF('New Lease Yearly'!$H$4="Quarterly",DATE(YEAR('Yearly Journal entry'!A841),MONTH('Yearly Journal entry'!A841)+3,DAY('Yearly Journal entry'!A841)),DATE(YEAR('Yearly Journal entry'!A841)+1,MONTH('Yearly Journal entry'!A841),DAY('Yearly Journal entry'!A841))))</f>
        <v>349174</v>
      </c>
      <c r="B842" s="9">
        <f t="shared" si="133"/>
        <v>349174</v>
      </c>
      <c r="C842" s="9">
        <f t="shared" si="135"/>
        <v>349204</v>
      </c>
      <c r="D842" s="3">
        <f t="shared" si="136"/>
        <v>31</v>
      </c>
      <c r="E842" s="4">
        <f>'New Lease Yearly'!K852</f>
        <v>0</v>
      </c>
      <c r="F842" s="3">
        <f t="shared" si="137"/>
        <v>0</v>
      </c>
      <c r="G842" s="11">
        <f t="shared" si="139"/>
        <v>0</v>
      </c>
      <c r="H842" s="11">
        <f t="shared" si="138"/>
        <v>0</v>
      </c>
      <c r="I842" s="11">
        <f t="shared" si="138"/>
        <v>0</v>
      </c>
      <c r="J842" s="11">
        <f t="shared" si="138"/>
        <v>0</v>
      </c>
      <c r="K842" s="11">
        <f t="shared" si="138"/>
        <v>0</v>
      </c>
      <c r="L842" s="11">
        <f t="shared" si="138"/>
        <v>0</v>
      </c>
      <c r="M842" s="11">
        <f t="shared" si="138"/>
        <v>0</v>
      </c>
      <c r="N842" s="11">
        <f t="shared" si="138"/>
        <v>0</v>
      </c>
      <c r="O842" s="11">
        <f t="shared" si="132"/>
        <v>0</v>
      </c>
      <c r="P842" s="11">
        <f t="shared" si="132"/>
        <v>0</v>
      </c>
      <c r="Q842" s="11">
        <f t="shared" si="132"/>
        <v>0</v>
      </c>
      <c r="R842" s="11">
        <f t="shared" si="134"/>
        <v>0</v>
      </c>
    </row>
    <row r="843" spans="1:18" x14ac:dyDescent="0.25">
      <c r="A843" s="9">
        <f>IF('New Lease Yearly'!$H$4="Monthly",DATE(YEAR('Yearly Journal entry'!A842),MONTH('Yearly Journal entry'!A842)+1,DAY('Yearly Journal entry'!A842)),IF('New Lease Yearly'!$H$4="Quarterly",DATE(YEAR('Yearly Journal entry'!A842),MONTH('Yearly Journal entry'!A842)+3,DAY('Yearly Journal entry'!A842)),DATE(YEAR('Yearly Journal entry'!A842)+1,MONTH('Yearly Journal entry'!A842),DAY('Yearly Journal entry'!A842))))</f>
        <v>349540</v>
      </c>
      <c r="B843" s="9">
        <f t="shared" si="133"/>
        <v>349540</v>
      </c>
      <c r="C843" s="9">
        <f t="shared" si="135"/>
        <v>349570</v>
      </c>
      <c r="D843" s="3">
        <f t="shared" si="136"/>
        <v>31</v>
      </c>
      <c r="E843" s="4">
        <f>'New Lease Yearly'!K853</f>
        <v>0</v>
      </c>
      <c r="F843" s="3">
        <f t="shared" si="137"/>
        <v>0</v>
      </c>
      <c r="G843" s="11">
        <f t="shared" si="139"/>
        <v>0</v>
      </c>
      <c r="H843" s="11">
        <f t="shared" si="138"/>
        <v>0</v>
      </c>
      <c r="I843" s="11">
        <f t="shared" si="138"/>
        <v>0</v>
      </c>
      <c r="J843" s="11">
        <f t="shared" si="138"/>
        <v>0</v>
      </c>
      <c r="K843" s="11">
        <f t="shared" si="138"/>
        <v>0</v>
      </c>
      <c r="L843" s="11">
        <f t="shared" si="138"/>
        <v>0</v>
      </c>
      <c r="M843" s="11">
        <f t="shared" si="138"/>
        <v>0</v>
      </c>
      <c r="N843" s="11">
        <f t="shared" si="138"/>
        <v>0</v>
      </c>
      <c r="O843" s="11">
        <f t="shared" si="132"/>
        <v>0</v>
      </c>
      <c r="P843" s="11">
        <f t="shared" si="132"/>
        <v>0</v>
      </c>
      <c r="Q843" s="11">
        <f t="shared" si="132"/>
        <v>0</v>
      </c>
      <c r="R843" s="11">
        <f t="shared" si="134"/>
        <v>0</v>
      </c>
    </row>
    <row r="844" spans="1:18" x14ac:dyDescent="0.25">
      <c r="A844" s="9">
        <f>IF('New Lease Yearly'!$H$4="Monthly",DATE(YEAR('Yearly Journal entry'!A843),MONTH('Yearly Journal entry'!A843)+1,DAY('Yearly Journal entry'!A843)),IF('New Lease Yearly'!$H$4="Quarterly",DATE(YEAR('Yearly Journal entry'!A843),MONTH('Yearly Journal entry'!A843)+3,DAY('Yearly Journal entry'!A843)),DATE(YEAR('Yearly Journal entry'!A843)+1,MONTH('Yearly Journal entry'!A843),DAY('Yearly Journal entry'!A843))))</f>
        <v>349905</v>
      </c>
      <c r="B844" s="9">
        <f t="shared" si="133"/>
        <v>349905</v>
      </c>
      <c r="C844" s="9">
        <f t="shared" si="135"/>
        <v>349935</v>
      </c>
      <c r="D844" s="3">
        <f t="shared" si="136"/>
        <v>31</v>
      </c>
      <c r="E844" s="4">
        <f>'New Lease Yearly'!K854</f>
        <v>0</v>
      </c>
      <c r="F844" s="3">
        <f t="shared" si="137"/>
        <v>0</v>
      </c>
      <c r="G844" s="11">
        <f t="shared" si="139"/>
        <v>0</v>
      </c>
      <c r="H844" s="11">
        <f t="shared" si="138"/>
        <v>0</v>
      </c>
      <c r="I844" s="11">
        <f t="shared" si="138"/>
        <v>0</v>
      </c>
      <c r="J844" s="11">
        <f t="shared" si="138"/>
        <v>0</v>
      </c>
      <c r="K844" s="11">
        <f t="shared" si="138"/>
        <v>0</v>
      </c>
      <c r="L844" s="11">
        <f t="shared" si="138"/>
        <v>0</v>
      </c>
      <c r="M844" s="11">
        <f t="shared" si="138"/>
        <v>0</v>
      </c>
      <c r="N844" s="11">
        <f t="shared" si="138"/>
        <v>0</v>
      </c>
      <c r="O844" s="11">
        <f t="shared" si="132"/>
        <v>0</v>
      </c>
      <c r="P844" s="11">
        <f t="shared" si="132"/>
        <v>0</v>
      </c>
      <c r="Q844" s="11">
        <f t="shared" si="132"/>
        <v>0</v>
      </c>
      <c r="R844" s="11">
        <f t="shared" si="134"/>
        <v>0</v>
      </c>
    </row>
    <row r="845" spans="1:18" x14ac:dyDescent="0.25">
      <c r="A845" s="9">
        <f>IF('New Lease Yearly'!$H$4="Monthly",DATE(YEAR('Yearly Journal entry'!A844),MONTH('Yearly Journal entry'!A844)+1,DAY('Yearly Journal entry'!A844)),IF('New Lease Yearly'!$H$4="Quarterly",DATE(YEAR('Yearly Journal entry'!A844),MONTH('Yearly Journal entry'!A844)+3,DAY('Yearly Journal entry'!A844)),DATE(YEAR('Yearly Journal entry'!A844)+1,MONTH('Yearly Journal entry'!A844),DAY('Yearly Journal entry'!A844))))</f>
        <v>350270</v>
      </c>
      <c r="B845" s="9">
        <f t="shared" si="133"/>
        <v>350270</v>
      </c>
      <c r="C845" s="9">
        <f t="shared" si="135"/>
        <v>350300</v>
      </c>
      <c r="D845" s="3">
        <f t="shared" si="136"/>
        <v>31</v>
      </c>
      <c r="E845" s="4">
        <f>'New Lease Yearly'!K855</f>
        <v>0</v>
      </c>
      <c r="F845" s="3">
        <f t="shared" si="137"/>
        <v>0</v>
      </c>
      <c r="G845" s="11">
        <f t="shared" si="139"/>
        <v>0</v>
      </c>
      <c r="H845" s="11">
        <f t="shared" si="138"/>
        <v>0</v>
      </c>
      <c r="I845" s="11">
        <f t="shared" si="138"/>
        <v>0</v>
      </c>
      <c r="J845" s="11">
        <f t="shared" si="138"/>
        <v>0</v>
      </c>
      <c r="K845" s="11">
        <f t="shared" si="138"/>
        <v>0</v>
      </c>
      <c r="L845" s="11">
        <f t="shared" si="138"/>
        <v>0</v>
      </c>
      <c r="M845" s="11">
        <f t="shared" si="138"/>
        <v>0</v>
      </c>
      <c r="N845" s="11">
        <f t="shared" si="138"/>
        <v>0</v>
      </c>
      <c r="O845" s="11">
        <f t="shared" si="132"/>
        <v>0</v>
      </c>
      <c r="P845" s="11">
        <f t="shared" si="132"/>
        <v>0</v>
      </c>
      <c r="Q845" s="11">
        <f t="shared" si="132"/>
        <v>0</v>
      </c>
      <c r="R845" s="11">
        <f t="shared" si="134"/>
        <v>0</v>
      </c>
    </row>
    <row r="846" spans="1:18" x14ac:dyDescent="0.25">
      <c r="A846" s="9">
        <f>IF('New Lease Yearly'!$H$4="Monthly",DATE(YEAR('Yearly Journal entry'!A845),MONTH('Yearly Journal entry'!A845)+1,DAY('Yearly Journal entry'!A845)),IF('New Lease Yearly'!$H$4="Quarterly",DATE(YEAR('Yearly Journal entry'!A845),MONTH('Yearly Journal entry'!A845)+3,DAY('Yearly Journal entry'!A845)),DATE(YEAR('Yearly Journal entry'!A845)+1,MONTH('Yearly Journal entry'!A845),DAY('Yearly Journal entry'!A845))))</f>
        <v>350635</v>
      </c>
      <c r="B846" s="9">
        <f t="shared" si="133"/>
        <v>350635</v>
      </c>
      <c r="C846" s="9">
        <f t="shared" si="135"/>
        <v>350665</v>
      </c>
      <c r="D846" s="3">
        <f t="shared" si="136"/>
        <v>31</v>
      </c>
      <c r="E846" s="4">
        <f>'New Lease Yearly'!K856</f>
        <v>0</v>
      </c>
      <c r="F846" s="3">
        <f t="shared" si="137"/>
        <v>0</v>
      </c>
      <c r="G846" s="11">
        <f t="shared" si="139"/>
        <v>0</v>
      </c>
      <c r="H846" s="11">
        <f t="shared" si="138"/>
        <v>0</v>
      </c>
      <c r="I846" s="11">
        <f t="shared" si="138"/>
        <v>0</v>
      </c>
      <c r="J846" s="11">
        <f t="shared" si="138"/>
        <v>0</v>
      </c>
      <c r="K846" s="11">
        <f t="shared" si="138"/>
        <v>0</v>
      </c>
      <c r="L846" s="11">
        <f t="shared" si="138"/>
        <v>0</v>
      </c>
      <c r="M846" s="11">
        <f t="shared" si="138"/>
        <v>0</v>
      </c>
      <c r="N846" s="11">
        <f t="shared" si="138"/>
        <v>0</v>
      </c>
      <c r="O846" s="11">
        <f t="shared" si="132"/>
        <v>0</v>
      </c>
      <c r="P846" s="11">
        <f t="shared" si="132"/>
        <v>0</v>
      </c>
      <c r="Q846" s="11">
        <f t="shared" si="132"/>
        <v>0</v>
      </c>
      <c r="R846" s="11">
        <f t="shared" si="134"/>
        <v>0</v>
      </c>
    </row>
    <row r="847" spans="1:18" x14ac:dyDescent="0.25">
      <c r="A847" s="9">
        <f>IF('New Lease Yearly'!$H$4="Monthly",DATE(YEAR('Yearly Journal entry'!A846),MONTH('Yearly Journal entry'!A846)+1,DAY('Yearly Journal entry'!A846)),IF('New Lease Yearly'!$H$4="Quarterly",DATE(YEAR('Yearly Journal entry'!A846),MONTH('Yearly Journal entry'!A846)+3,DAY('Yearly Journal entry'!A846)),DATE(YEAR('Yearly Journal entry'!A846)+1,MONTH('Yearly Journal entry'!A846),DAY('Yearly Journal entry'!A846))))</f>
        <v>351001</v>
      </c>
      <c r="B847" s="9">
        <f t="shared" si="133"/>
        <v>351001</v>
      </c>
      <c r="C847" s="9">
        <f t="shared" si="135"/>
        <v>351031</v>
      </c>
      <c r="D847" s="3">
        <f t="shared" si="136"/>
        <v>31</v>
      </c>
      <c r="E847" s="4">
        <f>'New Lease Yearly'!K857</f>
        <v>0</v>
      </c>
      <c r="F847" s="3">
        <f t="shared" si="137"/>
        <v>0</v>
      </c>
      <c r="G847" s="11">
        <f t="shared" si="139"/>
        <v>0</v>
      </c>
      <c r="H847" s="11">
        <f t="shared" si="138"/>
        <v>0</v>
      </c>
      <c r="I847" s="11">
        <f t="shared" si="138"/>
        <v>0</v>
      </c>
      <c r="J847" s="11">
        <f t="shared" si="138"/>
        <v>0</v>
      </c>
      <c r="K847" s="11">
        <f t="shared" si="138"/>
        <v>0</v>
      </c>
      <c r="L847" s="11">
        <f t="shared" si="138"/>
        <v>0</v>
      </c>
      <c r="M847" s="11">
        <f t="shared" si="138"/>
        <v>0</v>
      </c>
      <c r="N847" s="11">
        <f t="shared" si="138"/>
        <v>0</v>
      </c>
      <c r="O847" s="11">
        <f t="shared" si="132"/>
        <v>0</v>
      </c>
      <c r="P847" s="11">
        <f t="shared" si="132"/>
        <v>0</v>
      </c>
      <c r="Q847" s="11">
        <f t="shared" si="132"/>
        <v>0</v>
      </c>
      <c r="R847" s="11">
        <f t="shared" si="134"/>
        <v>0</v>
      </c>
    </row>
    <row r="848" spans="1:18" x14ac:dyDescent="0.25">
      <c r="A848" s="9">
        <f>IF('New Lease Yearly'!$H$4="Monthly",DATE(YEAR('Yearly Journal entry'!A847),MONTH('Yearly Journal entry'!A847)+1,DAY('Yearly Journal entry'!A847)),IF('New Lease Yearly'!$H$4="Quarterly",DATE(YEAR('Yearly Journal entry'!A847),MONTH('Yearly Journal entry'!A847)+3,DAY('Yearly Journal entry'!A847)),DATE(YEAR('Yearly Journal entry'!A847)+1,MONTH('Yearly Journal entry'!A847),DAY('Yearly Journal entry'!A847))))</f>
        <v>351366</v>
      </c>
      <c r="B848" s="9">
        <f t="shared" si="133"/>
        <v>351366</v>
      </c>
      <c r="C848" s="9">
        <f t="shared" si="135"/>
        <v>351396</v>
      </c>
      <c r="D848" s="3">
        <f t="shared" si="136"/>
        <v>31</v>
      </c>
      <c r="E848" s="4">
        <f>'New Lease Yearly'!K858</f>
        <v>0</v>
      </c>
      <c r="F848" s="3">
        <f t="shared" si="137"/>
        <v>0</v>
      </c>
      <c r="G848" s="11">
        <f t="shared" si="139"/>
        <v>0</v>
      </c>
      <c r="H848" s="11">
        <f t="shared" si="138"/>
        <v>0</v>
      </c>
      <c r="I848" s="11">
        <f t="shared" si="138"/>
        <v>0</v>
      </c>
      <c r="J848" s="11">
        <f t="shared" si="138"/>
        <v>0</v>
      </c>
      <c r="K848" s="11">
        <f t="shared" si="138"/>
        <v>0</v>
      </c>
      <c r="L848" s="11">
        <f t="shared" si="138"/>
        <v>0</v>
      </c>
      <c r="M848" s="11">
        <f t="shared" si="138"/>
        <v>0</v>
      </c>
      <c r="N848" s="11">
        <f t="shared" si="138"/>
        <v>0</v>
      </c>
      <c r="O848" s="11">
        <f t="shared" si="132"/>
        <v>0</v>
      </c>
      <c r="P848" s="11">
        <f t="shared" si="132"/>
        <v>0</v>
      </c>
      <c r="Q848" s="11">
        <f t="shared" si="132"/>
        <v>0</v>
      </c>
      <c r="R848" s="11">
        <f t="shared" si="134"/>
        <v>0</v>
      </c>
    </row>
    <row r="849" spans="1:18" x14ac:dyDescent="0.25">
      <c r="A849" s="9">
        <f>IF('New Lease Yearly'!$H$4="Monthly",DATE(YEAR('Yearly Journal entry'!A848),MONTH('Yearly Journal entry'!A848)+1,DAY('Yearly Journal entry'!A848)),IF('New Lease Yearly'!$H$4="Quarterly",DATE(YEAR('Yearly Journal entry'!A848),MONTH('Yearly Journal entry'!A848)+3,DAY('Yearly Journal entry'!A848)),DATE(YEAR('Yearly Journal entry'!A848)+1,MONTH('Yearly Journal entry'!A848),DAY('Yearly Journal entry'!A848))))</f>
        <v>351731</v>
      </c>
      <c r="B849" s="9">
        <f t="shared" si="133"/>
        <v>351731</v>
      </c>
      <c r="C849" s="9">
        <f t="shared" si="135"/>
        <v>351761</v>
      </c>
      <c r="D849" s="3">
        <f t="shared" si="136"/>
        <v>31</v>
      </c>
      <c r="E849" s="4">
        <f>'New Lease Yearly'!K859</f>
        <v>0</v>
      </c>
      <c r="F849" s="3">
        <f t="shared" si="137"/>
        <v>0</v>
      </c>
      <c r="G849" s="11">
        <f t="shared" si="139"/>
        <v>0</v>
      </c>
      <c r="H849" s="11">
        <f t="shared" si="138"/>
        <v>0</v>
      </c>
      <c r="I849" s="11">
        <f t="shared" si="138"/>
        <v>0</v>
      </c>
      <c r="J849" s="11">
        <f t="shared" si="138"/>
        <v>0</v>
      </c>
      <c r="K849" s="11">
        <f t="shared" si="138"/>
        <v>0</v>
      </c>
      <c r="L849" s="11">
        <f t="shared" si="138"/>
        <v>0</v>
      </c>
      <c r="M849" s="11">
        <f t="shared" si="138"/>
        <v>0</v>
      </c>
      <c r="N849" s="11">
        <f t="shared" si="138"/>
        <v>0</v>
      </c>
      <c r="O849" s="11">
        <f t="shared" si="132"/>
        <v>0</v>
      </c>
      <c r="P849" s="11">
        <f t="shared" si="132"/>
        <v>0</v>
      </c>
      <c r="Q849" s="11">
        <f t="shared" si="132"/>
        <v>0</v>
      </c>
      <c r="R849" s="11">
        <f t="shared" si="134"/>
        <v>0</v>
      </c>
    </row>
    <row r="850" spans="1:18" x14ac:dyDescent="0.25">
      <c r="A850" s="9">
        <f>IF('New Lease Yearly'!$H$4="Monthly",DATE(YEAR('Yearly Journal entry'!A849),MONTH('Yearly Journal entry'!A849)+1,DAY('Yearly Journal entry'!A849)),IF('New Lease Yearly'!$H$4="Quarterly",DATE(YEAR('Yearly Journal entry'!A849),MONTH('Yearly Journal entry'!A849)+3,DAY('Yearly Journal entry'!A849)),DATE(YEAR('Yearly Journal entry'!A849)+1,MONTH('Yearly Journal entry'!A849),DAY('Yearly Journal entry'!A849))))</f>
        <v>352096</v>
      </c>
      <c r="B850" s="9">
        <f t="shared" si="133"/>
        <v>352096</v>
      </c>
      <c r="C850" s="9">
        <f t="shared" si="135"/>
        <v>352126</v>
      </c>
      <c r="D850" s="3">
        <f t="shared" si="136"/>
        <v>31</v>
      </c>
      <c r="E850" s="4">
        <f>'New Lease Yearly'!K860</f>
        <v>0</v>
      </c>
      <c r="F850" s="3">
        <f t="shared" si="137"/>
        <v>0</v>
      </c>
      <c r="G850" s="11">
        <f t="shared" si="139"/>
        <v>0</v>
      </c>
      <c r="H850" s="11">
        <f t="shared" si="138"/>
        <v>0</v>
      </c>
      <c r="I850" s="11">
        <f t="shared" si="138"/>
        <v>0</v>
      </c>
      <c r="J850" s="11">
        <f t="shared" si="138"/>
        <v>0</v>
      </c>
      <c r="K850" s="11">
        <f t="shared" si="138"/>
        <v>0</v>
      </c>
      <c r="L850" s="11">
        <f t="shared" si="138"/>
        <v>0</v>
      </c>
      <c r="M850" s="11">
        <f t="shared" si="138"/>
        <v>0</v>
      </c>
      <c r="N850" s="11">
        <f t="shared" si="138"/>
        <v>0</v>
      </c>
      <c r="O850" s="11">
        <f t="shared" si="132"/>
        <v>0</v>
      </c>
      <c r="P850" s="11">
        <f t="shared" si="132"/>
        <v>0</v>
      </c>
      <c r="Q850" s="11">
        <f t="shared" si="132"/>
        <v>0</v>
      </c>
      <c r="R850" s="11">
        <f t="shared" si="134"/>
        <v>0</v>
      </c>
    </row>
    <row r="851" spans="1:18" x14ac:dyDescent="0.25">
      <c r="A851" s="9">
        <f>IF('New Lease Yearly'!$H$4="Monthly",DATE(YEAR('Yearly Journal entry'!A850),MONTH('Yearly Journal entry'!A850)+1,DAY('Yearly Journal entry'!A850)),IF('New Lease Yearly'!$H$4="Quarterly",DATE(YEAR('Yearly Journal entry'!A850),MONTH('Yearly Journal entry'!A850)+3,DAY('Yearly Journal entry'!A850)),DATE(YEAR('Yearly Journal entry'!A850)+1,MONTH('Yearly Journal entry'!A850),DAY('Yearly Journal entry'!A850))))</f>
        <v>352462</v>
      </c>
      <c r="B851" s="9">
        <f t="shared" si="133"/>
        <v>352462</v>
      </c>
      <c r="C851" s="9">
        <f t="shared" si="135"/>
        <v>352492</v>
      </c>
      <c r="D851" s="3">
        <f t="shared" si="136"/>
        <v>31</v>
      </c>
      <c r="E851" s="4">
        <f>'New Lease Yearly'!K861</f>
        <v>0</v>
      </c>
      <c r="F851" s="3">
        <f t="shared" si="137"/>
        <v>0</v>
      </c>
      <c r="G851" s="11">
        <f t="shared" si="139"/>
        <v>0</v>
      </c>
      <c r="H851" s="11">
        <f t="shared" si="138"/>
        <v>0</v>
      </c>
      <c r="I851" s="11">
        <f t="shared" si="138"/>
        <v>0</v>
      </c>
      <c r="J851" s="11">
        <f t="shared" si="138"/>
        <v>0</v>
      </c>
      <c r="K851" s="11">
        <f t="shared" si="138"/>
        <v>0</v>
      </c>
      <c r="L851" s="11">
        <f t="shared" si="138"/>
        <v>0</v>
      </c>
      <c r="M851" s="11">
        <f t="shared" si="138"/>
        <v>0</v>
      </c>
      <c r="N851" s="11">
        <f t="shared" si="138"/>
        <v>0</v>
      </c>
      <c r="O851" s="11">
        <f t="shared" si="132"/>
        <v>0</v>
      </c>
      <c r="P851" s="11">
        <f t="shared" si="132"/>
        <v>0</v>
      </c>
      <c r="Q851" s="11">
        <f t="shared" si="132"/>
        <v>0</v>
      </c>
      <c r="R851" s="11">
        <f t="shared" si="134"/>
        <v>0</v>
      </c>
    </row>
    <row r="852" spans="1:18" x14ac:dyDescent="0.25">
      <c r="A852" s="9">
        <f>IF('New Lease Yearly'!$H$4="Monthly",DATE(YEAR('Yearly Journal entry'!A851),MONTH('Yearly Journal entry'!A851)+1,DAY('Yearly Journal entry'!A851)),IF('New Lease Yearly'!$H$4="Quarterly",DATE(YEAR('Yearly Journal entry'!A851),MONTH('Yearly Journal entry'!A851)+3,DAY('Yearly Journal entry'!A851)),DATE(YEAR('Yearly Journal entry'!A851)+1,MONTH('Yearly Journal entry'!A851),DAY('Yearly Journal entry'!A851))))</f>
        <v>352827</v>
      </c>
      <c r="B852" s="9">
        <f t="shared" si="133"/>
        <v>352827</v>
      </c>
      <c r="C852" s="9">
        <f t="shared" si="135"/>
        <v>352857</v>
      </c>
      <c r="D852" s="3">
        <f t="shared" si="136"/>
        <v>31</v>
      </c>
      <c r="E852" s="4">
        <f>'New Lease Yearly'!K862</f>
        <v>0</v>
      </c>
      <c r="F852" s="3">
        <f t="shared" si="137"/>
        <v>0</v>
      </c>
      <c r="G852" s="11">
        <f t="shared" si="139"/>
        <v>0</v>
      </c>
      <c r="H852" s="11">
        <f t="shared" si="138"/>
        <v>0</v>
      </c>
      <c r="I852" s="11">
        <f t="shared" si="138"/>
        <v>0</v>
      </c>
      <c r="J852" s="11">
        <f t="shared" si="138"/>
        <v>0</v>
      </c>
      <c r="K852" s="11">
        <f t="shared" si="138"/>
        <v>0</v>
      </c>
      <c r="L852" s="11">
        <f t="shared" si="138"/>
        <v>0</v>
      </c>
      <c r="M852" s="11">
        <f t="shared" si="138"/>
        <v>0</v>
      </c>
      <c r="N852" s="11">
        <f t="shared" si="138"/>
        <v>0</v>
      </c>
      <c r="O852" s="11">
        <f t="shared" si="132"/>
        <v>0</v>
      </c>
      <c r="P852" s="11">
        <f t="shared" si="132"/>
        <v>0</v>
      </c>
      <c r="Q852" s="11">
        <f t="shared" si="132"/>
        <v>0</v>
      </c>
      <c r="R852" s="11">
        <f t="shared" si="134"/>
        <v>0</v>
      </c>
    </row>
    <row r="853" spans="1:18" x14ac:dyDescent="0.25">
      <c r="A853" s="9">
        <f>IF('New Lease Yearly'!$H$4="Monthly",DATE(YEAR('Yearly Journal entry'!A852),MONTH('Yearly Journal entry'!A852)+1,DAY('Yearly Journal entry'!A852)),IF('New Lease Yearly'!$H$4="Quarterly",DATE(YEAR('Yearly Journal entry'!A852),MONTH('Yearly Journal entry'!A852)+3,DAY('Yearly Journal entry'!A852)),DATE(YEAR('Yearly Journal entry'!A852)+1,MONTH('Yearly Journal entry'!A852),DAY('Yearly Journal entry'!A852))))</f>
        <v>353192</v>
      </c>
      <c r="B853" s="9">
        <f t="shared" si="133"/>
        <v>353192</v>
      </c>
      <c r="C853" s="9">
        <f t="shared" si="135"/>
        <v>353222</v>
      </c>
      <c r="D853" s="3">
        <f t="shared" si="136"/>
        <v>31</v>
      </c>
      <c r="E853" s="4">
        <f>'New Lease Yearly'!K863</f>
        <v>0</v>
      </c>
      <c r="F853" s="3">
        <f t="shared" si="137"/>
        <v>0</v>
      </c>
      <c r="G853" s="11">
        <f t="shared" si="139"/>
        <v>0</v>
      </c>
      <c r="H853" s="11">
        <f t="shared" si="138"/>
        <v>0</v>
      </c>
      <c r="I853" s="11">
        <f t="shared" si="138"/>
        <v>0</v>
      </c>
      <c r="J853" s="11">
        <f t="shared" si="138"/>
        <v>0</v>
      </c>
      <c r="K853" s="11">
        <f t="shared" si="138"/>
        <v>0</v>
      </c>
      <c r="L853" s="11">
        <f t="shared" si="138"/>
        <v>0</v>
      </c>
      <c r="M853" s="11">
        <f t="shared" si="138"/>
        <v>0</v>
      </c>
      <c r="N853" s="11">
        <f t="shared" si="138"/>
        <v>0</v>
      </c>
      <c r="O853" s="11">
        <f t="shared" si="132"/>
        <v>0</v>
      </c>
      <c r="P853" s="11">
        <f t="shared" si="132"/>
        <v>0</v>
      </c>
      <c r="Q853" s="11">
        <f t="shared" si="132"/>
        <v>0</v>
      </c>
      <c r="R853" s="11">
        <f t="shared" si="134"/>
        <v>0</v>
      </c>
    </row>
    <row r="854" spans="1:18" x14ac:dyDescent="0.25">
      <c r="A854" s="9">
        <f>IF('New Lease Yearly'!$H$4="Monthly",DATE(YEAR('Yearly Journal entry'!A853),MONTH('Yearly Journal entry'!A853)+1,DAY('Yearly Journal entry'!A853)),IF('New Lease Yearly'!$H$4="Quarterly",DATE(YEAR('Yearly Journal entry'!A853),MONTH('Yearly Journal entry'!A853)+3,DAY('Yearly Journal entry'!A853)),DATE(YEAR('Yearly Journal entry'!A853)+1,MONTH('Yearly Journal entry'!A853),DAY('Yearly Journal entry'!A853))))</f>
        <v>353557</v>
      </c>
      <c r="B854" s="9">
        <f t="shared" si="133"/>
        <v>353557</v>
      </c>
      <c r="C854" s="9">
        <f t="shared" si="135"/>
        <v>353587</v>
      </c>
      <c r="D854" s="3">
        <f t="shared" si="136"/>
        <v>31</v>
      </c>
      <c r="E854" s="4">
        <f>'New Lease Yearly'!K864</f>
        <v>0</v>
      </c>
      <c r="F854" s="3">
        <f t="shared" si="137"/>
        <v>0</v>
      </c>
      <c r="G854" s="11">
        <f t="shared" si="139"/>
        <v>0</v>
      </c>
      <c r="H854" s="11">
        <f t="shared" si="138"/>
        <v>0</v>
      </c>
      <c r="I854" s="11">
        <f t="shared" si="138"/>
        <v>0</v>
      </c>
      <c r="J854" s="11">
        <f t="shared" si="138"/>
        <v>0</v>
      </c>
      <c r="K854" s="11">
        <f t="shared" si="138"/>
        <v>0</v>
      </c>
      <c r="L854" s="11">
        <f t="shared" si="138"/>
        <v>0</v>
      </c>
      <c r="M854" s="11">
        <f t="shared" si="138"/>
        <v>0</v>
      </c>
      <c r="N854" s="11">
        <f t="shared" si="138"/>
        <v>0</v>
      </c>
      <c r="O854" s="11">
        <f t="shared" si="132"/>
        <v>0</v>
      </c>
      <c r="P854" s="11">
        <f t="shared" si="132"/>
        <v>0</v>
      </c>
      <c r="Q854" s="11">
        <f t="shared" si="132"/>
        <v>0</v>
      </c>
      <c r="R854" s="11">
        <f t="shared" si="134"/>
        <v>0</v>
      </c>
    </row>
    <row r="855" spans="1:18" x14ac:dyDescent="0.25">
      <c r="A855" s="9">
        <f>IF('New Lease Yearly'!$H$4="Monthly",DATE(YEAR('Yearly Journal entry'!A854),MONTH('Yearly Journal entry'!A854)+1,DAY('Yearly Journal entry'!A854)),IF('New Lease Yearly'!$H$4="Quarterly",DATE(YEAR('Yearly Journal entry'!A854),MONTH('Yearly Journal entry'!A854)+3,DAY('Yearly Journal entry'!A854)),DATE(YEAR('Yearly Journal entry'!A854)+1,MONTH('Yearly Journal entry'!A854),DAY('Yearly Journal entry'!A854))))</f>
        <v>353923</v>
      </c>
      <c r="B855" s="9">
        <f t="shared" si="133"/>
        <v>353923</v>
      </c>
      <c r="C855" s="9">
        <f t="shared" si="135"/>
        <v>353953</v>
      </c>
      <c r="D855" s="3">
        <f t="shared" si="136"/>
        <v>31</v>
      </c>
      <c r="E855" s="4">
        <f>'New Lease Yearly'!K865</f>
        <v>0</v>
      </c>
      <c r="F855" s="3">
        <f t="shared" si="137"/>
        <v>0</v>
      </c>
      <c r="G855" s="11">
        <f t="shared" si="139"/>
        <v>0</v>
      </c>
      <c r="H855" s="11">
        <f t="shared" si="138"/>
        <v>0</v>
      </c>
      <c r="I855" s="11">
        <f t="shared" si="138"/>
        <v>0</v>
      </c>
      <c r="J855" s="11">
        <f t="shared" si="138"/>
        <v>0</v>
      </c>
      <c r="K855" s="11">
        <f t="shared" si="138"/>
        <v>0</v>
      </c>
      <c r="L855" s="11">
        <f t="shared" si="138"/>
        <v>0</v>
      </c>
      <c r="M855" s="11">
        <f t="shared" si="138"/>
        <v>0</v>
      </c>
      <c r="N855" s="11">
        <f t="shared" si="138"/>
        <v>0</v>
      </c>
      <c r="O855" s="11">
        <f t="shared" si="132"/>
        <v>0</v>
      </c>
      <c r="P855" s="11">
        <f t="shared" si="132"/>
        <v>0</v>
      </c>
      <c r="Q855" s="11">
        <f t="shared" si="132"/>
        <v>0</v>
      </c>
      <c r="R855" s="11">
        <f t="shared" si="134"/>
        <v>0</v>
      </c>
    </row>
    <row r="856" spans="1:18" x14ac:dyDescent="0.25">
      <c r="A856" s="9">
        <f>IF('New Lease Yearly'!$H$4="Monthly",DATE(YEAR('Yearly Journal entry'!A855),MONTH('Yearly Journal entry'!A855)+1,DAY('Yearly Journal entry'!A855)),IF('New Lease Yearly'!$H$4="Quarterly",DATE(YEAR('Yearly Journal entry'!A855),MONTH('Yearly Journal entry'!A855)+3,DAY('Yearly Journal entry'!A855)),DATE(YEAR('Yearly Journal entry'!A855)+1,MONTH('Yearly Journal entry'!A855),DAY('Yearly Journal entry'!A855))))</f>
        <v>354288</v>
      </c>
      <c r="B856" s="9">
        <f t="shared" si="133"/>
        <v>354288</v>
      </c>
      <c r="C856" s="9">
        <f t="shared" si="135"/>
        <v>354318</v>
      </c>
      <c r="D856" s="3">
        <f t="shared" si="136"/>
        <v>31</v>
      </c>
      <c r="E856" s="4">
        <f>'New Lease Yearly'!K866</f>
        <v>0</v>
      </c>
      <c r="F856" s="3">
        <f t="shared" si="137"/>
        <v>0</v>
      </c>
      <c r="G856" s="11">
        <f t="shared" si="139"/>
        <v>0</v>
      </c>
      <c r="H856" s="11">
        <f t="shared" si="138"/>
        <v>0</v>
      </c>
      <c r="I856" s="11">
        <f t="shared" si="138"/>
        <v>0</v>
      </c>
      <c r="J856" s="11">
        <f t="shared" si="138"/>
        <v>0</v>
      </c>
      <c r="K856" s="11">
        <f t="shared" si="138"/>
        <v>0</v>
      </c>
      <c r="L856" s="11">
        <f t="shared" si="138"/>
        <v>0</v>
      </c>
      <c r="M856" s="11">
        <f t="shared" si="138"/>
        <v>0</v>
      </c>
      <c r="N856" s="11">
        <f t="shared" si="138"/>
        <v>0</v>
      </c>
      <c r="O856" s="11">
        <f t="shared" si="132"/>
        <v>0</v>
      </c>
      <c r="P856" s="11">
        <f t="shared" si="132"/>
        <v>0</v>
      </c>
      <c r="Q856" s="11">
        <f t="shared" si="132"/>
        <v>0</v>
      </c>
      <c r="R856" s="11">
        <f t="shared" si="134"/>
        <v>0</v>
      </c>
    </row>
    <row r="857" spans="1:18" x14ac:dyDescent="0.25">
      <c r="A857" s="9">
        <f>IF('New Lease Yearly'!$H$4="Monthly",DATE(YEAR('Yearly Journal entry'!A856),MONTH('Yearly Journal entry'!A856)+1,DAY('Yearly Journal entry'!A856)),IF('New Lease Yearly'!$H$4="Quarterly",DATE(YEAR('Yearly Journal entry'!A856),MONTH('Yearly Journal entry'!A856)+3,DAY('Yearly Journal entry'!A856)),DATE(YEAR('Yearly Journal entry'!A856)+1,MONTH('Yearly Journal entry'!A856),DAY('Yearly Journal entry'!A856))))</f>
        <v>354653</v>
      </c>
      <c r="B857" s="9">
        <f t="shared" si="133"/>
        <v>354653</v>
      </c>
      <c r="C857" s="9">
        <f t="shared" si="135"/>
        <v>354683</v>
      </c>
      <c r="D857" s="3">
        <f t="shared" si="136"/>
        <v>31</v>
      </c>
      <c r="E857" s="4">
        <f>'New Lease Yearly'!K867</f>
        <v>0</v>
      </c>
      <c r="F857" s="3">
        <f t="shared" si="137"/>
        <v>0</v>
      </c>
      <c r="G857" s="11">
        <f t="shared" si="139"/>
        <v>0</v>
      </c>
      <c r="H857" s="11">
        <f t="shared" si="138"/>
        <v>0</v>
      </c>
      <c r="I857" s="11">
        <f t="shared" si="138"/>
        <v>0</v>
      </c>
      <c r="J857" s="11">
        <f t="shared" si="138"/>
        <v>0</v>
      </c>
      <c r="K857" s="11">
        <f t="shared" si="138"/>
        <v>0</v>
      </c>
      <c r="L857" s="11">
        <f t="shared" si="138"/>
        <v>0</v>
      </c>
      <c r="M857" s="11">
        <f t="shared" si="138"/>
        <v>0</v>
      </c>
      <c r="N857" s="11">
        <f t="shared" si="138"/>
        <v>0</v>
      </c>
      <c r="O857" s="11">
        <f t="shared" si="132"/>
        <v>0</v>
      </c>
      <c r="P857" s="11">
        <f t="shared" si="132"/>
        <v>0</v>
      </c>
      <c r="Q857" s="11">
        <f t="shared" si="132"/>
        <v>0</v>
      </c>
      <c r="R857" s="11">
        <f t="shared" si="134"/>
        <v>0</v>
      </c>
    </row>
    <row r="858" spans="1:18" x14ac:dyDescent="0.25">
      <c r="A858" s="9">
        <f>IF('New Lease Yearly'!$H$4="Monthly",DATE(YEAR('Yearly Journal entry'!A857),MONTH('Yearly Journal entry'!A857)+1,DAY('Yearly Journal entry'!A857)),IF('New Lease Yearly'!$H$4="Quarterly",DATE(YEAR('Yearly Journal entry'!A857),MONTH('Yearly Journal entry'!A857)+3,DAY('Yearly Journal entry'!A857)),DATE(YEAR('Yearly Journal entry'!A857)+1,MONTH('Yearly Journal entry'!A857),DAY('Yearly Journal entry'!A857))))</f>
        <v>355018</v>
      </c>
      <c r="B858" s="9">
        <f t="shared" si="133"/>
        <v>355018</v>
      </c>
      <c r="C858" s="9">
        <f t="shared" si="135"/>
        <v>355048</v>
      </c>
      <c r="D858" s="3">
        <f t="shared" si="136"/>
        <v>31</v>
      </c>
      <c r="E858" s="4">
        <f>'New Lease Yearly'!K868</f>
        <v>0</v>
      </c>
      <c r="F858" s="3">
        <f t="shared" si="137"/>
        <v>0</v>
      </c>
      <c r="G858" s="11">
        <f t="shared" si="139"/>
        <v>0</v>
      </c>
      <c r="H858" s="11">
        <f t="shared" si="138"/>
        <v>0</v>
      </c>
      <c r="I858" s="11">
        <f t="shared" si="138"/>
        <v>0</v>
      </c>
      <c r="J858" s="11">
        <f t="shared" si="138"/>
        <v>0</v>
      </c>
      <c r="K858" s="11">
        <f t="shared" si="138"/>
        <v>0</v>
      </c>
      <c r="L858" s="11">
        <f t="shared" si="138"/>
        <v>0</v>
      </c>
      <c r="M858" s="11">
        <f t="shared" si="138"/>
        <v>0</v>
      </c>
      <c r="N858" s="11">
        <f t="shared" si="138"/>
        <v>0</v>
      </c>
      <c r="O858" s="11">
        <f t="shared" si="132"/>
        <v>0</v>
      </c>
      <c r="P858" s="11">
        <f t="shared" si="132"/>
        <v>0</v>
      </c>
      <c r="Q858" s="11">
        <f t="shared" si="132"/>
        <v>0</v>
      </c>
      <c r="R858" s="11">
        <f t="shared" si="134"/>
        <v>0</v>
      </c>
    </row>
    <row r="859" spans="1:18" x14ac:dyDescent="0.25">
      <c r="A859" s="9">
        <f>IF('New Lease Yearly'!$H$4="Monthly",DATE(YEAR('Yearly Journal entry'!A858),MONTH('Yearly Journal entry'!A858)+1,DAY('Yearly Journal entry'!A858)),IF('New Lease Yearly'!$H$4="Quarterly",DATE(YEAR('Yearly Journal entry'!A858),MONTH('Yearly Journal entry'!A858)+3,DAY('Yearly Journal entry'!A858)),DATE(YEAR('Yearly Journal entry'!A858)+1,MONTH('Yearly Journal entry'!A858),DAY('Yearly Journal entry'!A858))))</f>
        <v>355384</v>
      </c>
      <c r="B859" s="9">
        <f t="shared" si="133"/>
        <v>355384</v>
      </c>
      <c r="C859" s="9">
        <f t="shared" si="135"/>
        <v>355414</v>
      </c>
      <c r="D859" s="3">
        <f t="shared" si="136"/>
        <v>31</v>
      </c>
      <c r="E859" s="4">
        <f>'New Lease Yearly'!K869</f>
        <v>0</v>
      </c>
      <c r="F859" s="3">
        <f t="shared" si="137"/>
        <v>0</v>
      </c>
      <c r="G859" s="11">
        <f t="shared" si="139"/>
        <v>0</v>
      </c>
      <c r="H859" s="11">
        <f t="shared" si="138"/>
        <v>0</v>
      </c>
      <c r="I859" s="11">
        <f t="shared" si="138"/>
        <v>0</v>
      </c>
      <c r="J859" s="11">
        <f t="shared" si="138"/>
        <v>0</v>
      </c>
      <c r="K859" s="11">
        <f t="shared" si="138"/>
        <v>0</v>
      </c>
      <c r="L859" s="11">
        <f t="shared" si="138"/>
        <v>0</v>
      </c>
      <c r="M859" s="11">
        <f t="shared" si="138"/>
        <v>0</v>
      </c>
      <c r="N859" s="11">
        <f t="shared" si="138"/>
        <v>0</v>
      </c>
      <c r="O859" s="11">
        <f t="shared" si="132"/>
        <v>0</v>
      </c>
      <c r="P859" s="11">
        <f t="shared" si="132"/>
        <v>0</v>
      </c>
      <c r="Q859" s="11">
        <f t="shared" si="132"/>
        <v>0</v>
      </c>
      <c r="R859" s="11">
        <f t="shared" si="134"/>
        <v>0</v>
      </c>
    </row>
    <row r="860" spans="1:18" x14ac:dyDescent="0.25">
      <c r="A860" s="9">
        <f>IF('New Lease Yearly'!$H$4="Monthly",DATE(YEAR('Yearly Journal entry'!A859),MONTH('Yearly Journal entry'!A859)+1,DAY('Yearly Journal entry'!A859)),IF('New Lease Yearly'!$H$4="Quarterly",DATE(YEAR('Yearly Journal entry'!A859),MONTH('Yearly Journal entry'!A859)+3,DAY('Yearly Journal entry'!A859)),DATE(YEAR('Yearly Journal entry'!A859)+1,MONTH('Yearly Journal entry'!A859),DAY('Yearly Journal entry'!A859))))</f>
        <v>355749</v>
      </c>
      <c r="B860" s="9">
        <f t="shared" si="133"/>
        <v>355749</v>
      </c>
      <c r="C860" s="9">
        <f t="shared" si="135"/>
        <v>355779</v>
      </c>
      <c r="D860" s="3">
        <f t="shared" si="136"/>
        <v>31</v>
      </c>
      <c r="E860" s="4">
        <f>'New Lease Yearly'!K870</f>
        <v>0</v>
      </c>
      <c r="F860" s="3">
        <f t="shared" si="137"/>
        <v>0</v>
      </c>
      <c r="G860" s="11">
        <f t="shared" si="139"/>
        <v>0</v>
      </c>
      <c r="H860" s="11">
        <f t="shared" si="138"/>
        <v>0</v>
      </c>
      <c r="I860" s="11">
        <f t="shared" si="138"/>
        <v>0</v>
      </c>
      <c r="J860" s="11">
        <f t="shared" si="138"/>
        <v>0</v>
      </c>
      <c r="K860" s="11">
        <f t="shared" si="138"/>
        <v>0</v>
      </c>
      <c r="L860" s="11">
        <f t="shared" si="138"/>
        <v>0</v>
      </c>
      <c r="M860" s="11">
        <f t="shared" si="138"/>
        <v>0</v>
      </c>
      <c r="N860" s="11">
        <f t="shared" si="138"/>
        <v>0</v>
      </c>
      <c r="O860" s="11">
        <f t="shared" si="132"/>
        <v>0</v>
      </c>
      <c r="P860" s="11">
        <f t="shared" si="132"/>
        <v>0</v>
      </c>
      <c r="Q860" s="11">
        <f t="shared" si="132"/>
        <v>0</v>
      </c>
      <c r="R860" s="11">
        <f t="shared" si="134"/>
        <v>0</v>
      </c>
    </row>
    <row r="861" spans="1:18" x14ac:dyDescent="0.25">
      <c r="A861" s="9">
        <f>IF('New Lease Yearly'!$H$4="Monthly",DATE(YEAR('Yearly Journal entry'!A860),MONTH('Yearly Journal entry'!A860)+1,DAY('Yearly Journal entry'!A860)),IF('New Lease Yearly'!$H$4="Quarterly",DATE(YEAR('Yearly Journal entry'!A860),MONTH('Yearly Journal entry'!A860)+3,DAY('Yearly Journal entry'!A860)),DATE(YEAR('Yearly Journal entry'!A860)+1,MONTH('Yearly Journal entry'!A860),DAY('Yearly Journal entry'!A860))))</f>
        <v>356114</v>
      </c>
      <c r="B861" s="9">
        <f t="shared" si="133"/>
        <v>356114</v>
      </c>
      <c r="C861" s="9">
        <f t="shared" si="135"/>
        <v>356144</v>
      </c>
      <c r="D861" s="3">
        <f t="shared" si="136"/>
        <v>31</v>
      </c>
      <c r="E861" s="4">
        <f>'New Lease Yearly'!K871</f>
        <v>0</v>
      </c>
      <c r="F861" s="3">
        <f t="shared" si="137"/>
        <v>0</v>
      </c>
      <c r="G861" s="11">
        <f t="shared" si="139"/>
        <v>0</v>
      </c>
      <c r="H861" s="11">
        <f t="shared" si="138"/>
        <v>0</v>
      </c>
      <c r="I861" s="11">
        <f t="shared" si="138"/>
        <v>0</v>
      </c>
      <c r="J861" s="11">
        <f t="shared" si="138"/>
        <v>0</v>
      </c>
      <c r="K861" s="11">
        <f t="shared" si="138"/>
        <v>0</v>
      </c>
      <c r="L861" s="11">
        <f t="shared" si="138"/>
        <v>0</v>
      </c>
      <c r="M861" s="11">
        <f t="shared" si="138"/>
        <v>0</v>
      </c>
      <c r="N861" s="11">
        <f t="shared" si="138"/>
        <v>0</v>
      </c>
      <c r="O861" s="11">
        <f t="shared" si="132"/>
        <v>0</v>
      </c>
      <c r="P861" s="11">
        <f t="shared" si="132"/>
        <v>0</v>
      </c>
      <c r="Q861" s="11">
        <f t="shared" si="132"/>
        <v>0</v>
      </c>
      <c r="R861" s="11">
        <f t="shared" si="134"/>
        <v>0</v>
      </c>
    </row>
    <row r="862" spans="1:18" x14ac:dyDescent="0.25">
      <c r="A862" s="9">
        <f>IF('New Lease Yearly'!$H$4="Monthly",DATE(YEAR('Yearly Journal entry'!A861),MONTH('Yearly Journal entry'!A861)+1,DAY('Yearly Journal entry'!A861)),IF('New Lease Yearly'!$H$4="Quarterly",DATE(YEAR('Yearly Journal entry'!A861),MONTH('Yearly Journal entry'!A861)+3,DAY('Yearly Journal entry'!A861)),DATE(YEAR('Yearly Journal entry'!A861)+1,MONTH('Yearly Journal entry'!A861),DAY('Yearly Journal entry'!A861))))</f>
        <v>356479</v>
      </c>
      <c r="B862" s="9">
        <f t="shared" si="133"/>
        <v>356479</v>
      </c>
      <c r="C862" s="9">
        <f t="shared" si="135"/>
        <v>356509</v>
      </c>
      <c r="D862" s="3">
        <f t="shared" si="136"/>
        <v>31</v>
      </c>
      <c r="E862" s="4">
        <f>'New Lease Yearly'!K872</f>
        <v>0</v>
      </c>
      <c r="F862" s="3">
        <f t="shared" si="137"/>
        <v>0</v>
      </c>
      <c r="G862" s="11">
        <f t="shared" si="139"/>
        <v>0</v>
      </c>
      <c r="H862" s="11">
        <f t="shared" si="138"/>
        <v>0</v>
      </c>
      <c r="I862" s="11">
        <f t="shared" si="138"/>
        <v>0</v>
      </c>
      <c r="J862" s="11">
        <f t="shared" si="138"/>
        <v>0</v>
      </c>
      <c r="K862" s="11">
        <f t="shared" si="138"/>
        <v>0</v>
      </c>
      <c r="L862" s="11">
        <f t="shared" si="138"/>
        <v>0</v>
      </c>
      <c r="M862" s="11">
        <f t="shared" si="138"/>
        <v>0</v>
      </c>
      <c r="N862" s="11">
        <f t="shared" si="138"/>
        <v>0</v>
      </c>
      <c r="O862" s="11">
        <f t="shared" si="132"/>
        <v>0</v>
      </c>
      <c r="P862" s="11">
        <f t="shared" si="132"/>
        <v>0</v>
      </c>
      <c r="Q862" s="11">
        <f t="shared" si="132"/>
        <v>0</v>
      </c>
      <c r="R862" s="11">
        <f t="shared" si="134"/>
        <v>0</v>
      </c>
    </row>
    <row r="863" spans="1:18" x14ac:dyDescent="0.25">
      <c r="A863" s="9">
        <f>IF('New Lease Yearly'!$H$4="Monthly",DATE(YEAR('Yearly Journal entry'!A862),MONTH('Yearly Journal entry'!A862)+1,DAY('Yearly Journal entry'!A862)),IF('New Lease Yearly'!$H$4="Quarterly",DATE(YEAR('Yearly Journal entry'!A862),MONTH('Yearly Journal entry'!A862)+3,DAY('Yearly Journal entry'!A862)),DATE(YEAR('Yearly Journal entry'!A862)+1,MONTH('Yearly Journal entry'!A862),DAY('Yearly Journal entry'!A862))))</f>
        <v>356845</v>
      </c>
      <c r="B863" s="9">
        <f t="shared" si="133"/>
        <v>356845</v>
      </c>
      <c r="C863" s="9">
        <f t="shared" si="135"/>
        <v>356875</v>
      </c>
      <c r="D863" s="3">
        <f t="shared" si="136"/>
        <v>31</v>
      </c>
      <c r="E863" s="4">
        <f>'New Lease Yearly'!K873</f>
        <v>0</v>
      </c>
      <c r="F863" s="3">
        <f t="shared" si="137"/>
        <v>0</v>
      </c>
      <c r="G863" s="11">
        <f t="shared" si="139"/>
        <v>0</v>
      </c>
      <c r="H863" s="11">
        <f t="shared" si="138"/>
        <v>0</v>
      </c>
      <c r="I863" s="11">
        <f t="shared" si="138"/>
        <v>0</v>
      </c>
      <c r="J863" s="11">
        <f t="shared" si="138"/>
        <v>0</v>
      </c>
      <c r="K863" s="11">
        <f t="shared" si="138"/>
        <v>0</v>
      </c>
      <c r="L863" s="11">
        <f t="shared" si="138"/>
        <v>0</v>
      </c>
      <c r="M863" s="11">
        <f t="shared" si="138"/>
        <v>0</v>
      </c>
      <c r="N863" s="11">
        <f t="shared" si="138"/>
        <v>0</v>
      </c>
      <c r="O863" s="11">
        <f t="shared" si="132"/>
        <v>0</v>
      </c>
      <c r="P863" s="11">
        <f t="shared" si="132"/>
        <v>0</v>
      </c>
      <c r="Q863" s="11">
        <f t="shared" si="132"/>
        <v>0</v>
      </c>
      <c r="R863" s="11">
        <f t="shared" si="134"/>
        <v>0</v>
      </c>
    </row>
    <row r="864" spans="1:18" x14ac:dyDescent="0.25">
      <c r="A864" s="9">
        <f>IF('New Lease Yearly'!$H$4="Monthly",DATE(YEAR('Yearly Journal entry'!A863),MONTH('Yearly Journal entry'!A863)+1,DAY('Yearly Journal entry'!A863)),IF('New Lease Yearly'!$H$4="Quarterly",DATE(YEAR('Yearly Journal entry'!A863),MONTH('Yearly Journal entry'!A863)+3,DAY('Yearly Journal entry'!A863)),DATE(YEAR('Yearly Journal entry'!A863)+1,MONTH('Yearly Journal entry'!A863),DAY('Yearly Journal entry'!A863))))</f>
        <v>357210</v>
      </c>
      <c r="B864" s="9">
        <f t="shared" si="133"/>
        <v>357210</v>
      </c>
      <c r="C864" s="9">
        <f t="shared" si="135"/>
        <v>357240</v>
      </c>
      <c r="D864" s="3">
        <f t="shared" si="136"/>
        <v>31</v>
      </c>
      <c r="E864" s="4">
        <f>'New Lease Yearly'!K874</f>
        <v>0</v>
      </c>
      <c r="F864" s="3">
        <f t="shared" si="137"/>
        <v>0</v>
      </c>
      <c r="G864" s="11">
        <f t="shared" si="139"/>
        <v>0</v>
      </c>
      <c r="H864" s="11">
        <f t="shared" si="138"/>
        <v>0</v>
      </c>
      <c r="I864" s="11">
        <f t="shared" si="138"/>
        <v>0</v>
      </c>
      <c r="J864" s="11">
        <f t="shared" si="138"/>
        <v>0</v>
      </c>
      <c r="K864" s="11">
        <f t="shared" si="138"/>
        <v>0</v>
      </c>
      <c r="L864" s="11">
        <f t="shared" si="138"/>
        <v>0</v>
      </c>
      <c r="M864" s="11">
        <f t="shared" si="138"/>
        <v>0</v>
      </c>
      <c r="N864" s="11">
        <f t="shared" si="138"/>
        <v>0</v>
      </c>
      <c r="O864" s="11">
        <f t="shared" si="132"/>
        <v>0</v>
      </c>
      <c r="P864" s="11">
        <f t="shared" si="132"/>
        <v>0</v>
      </c>
      <c r="Q864" s="11">
        <f t="shared" si="132"/>
        <v>0</v>
      </c>
      <c r="R864" s="11">
        <f t="shared" si="134"/>
        <v>0</v>
      </c>
    </row>
    <row r="865" spans="1:18" x14ac:dyDescent="0.25">
      <c r="A865" s="9">
        <f>IF('New Lease Yearly'!$H$4="Monthly",DATE(YEAR('Yearly Journal entry'!A864),MONTH('Yearly Journal entry'!A864)+1,DAY('Yearly Journal entry'!A864)),IF('New Lease Yearly'!$H$4="Quarterly",DATE(YEAR('Yearly Journal entry'!A864),MONTH('Yearly Journal entry'!A864)+3,DAY('Yearly Journal entry'!A864)),DATE(YEAR('Yearly Journal entry'!A864)+1,MONTH('Yearly Journal entry'!A864),DAY('Yearly Journal entry'!A864))))</f>
        <v>357575</v>
      </c>
      <c r="B865" s="9">
        <f t="shared" si="133"/>
        <v>357575</v>
      </c>
      <c r="C865" s="9">
        <f t="shared" si="135"/>
        <v>357605</v>
      </c>
      <c r="D865" s="3">
        <f t="shared" si="136"/>
        <v>31</v>
      </c>
      <c r="E865" s="4">
        <f>'New Lease Yearly'!K875</f>
        <v>0</v>
      </c>
      <c r="F865" s="3">
        <f t="shared" si="137"/>
        <v>0</v>
      </c>
      <c r="G865" s="11">
        <f t="shared" si="139"/>
        <v>0</v>
      </c>
      <c r="H865" s="11">
        <f t="shared" si="138"/>
        <v>0</v>
      </c>
      <c r="I865" s="11">
        <f t="shared" si="138"/>
        <v>0</v>
      </c>
      <c r="J865" s="11">
        <f t="shared" si="138"/>
        <v>0</v>
      </c>
      <c r="K865" s="11">
        <f t="shared" si="138"/>
        <v>0</v>
      </c>
      <c r="L865" s="11">
        <f t="shared" si="138"/>
        <v>0</v>
      </c>
      <c r="M865" s="11">
        <f t="shared" si="138"/>
        <v>0</v>
      </c>
      <c r="N865" s="11">
        <f t="shared" si="138"/>
        <v>0</v>
      </c>
      <c r="O865" s="11">
        <f t="shared" si="132"/>
        <v>0</v>
      </c>
      <c r="P865" s="11">
        <f t="shared" si="132"/>
        <v>0</v>
      </c>
      <c r="Q865" s="11">
        <f t="shared" si="132"/>
        <v>0</v>
      </c>
      <c r="R865" s="11">
        <f t="shared" si="134"/>
        <v>0</v>
      </c>
    </row>
    <row r="866" spans="1:18" x14ac:dyDescent="0.25">
      <c r="A866" s="9">
        <f>IF('New Lease Yearly'!$H$4="Monthly",DATE(YEAR('Yearly Journal entry'!A865),MONTH('Yearly Journal entry'!A865)+1,DAY('Yearly Journal entry'!A865)),IF('New Lease Yearly'!$H$4="Quarterly",DATE(YEAR('Yearly Journal entry'!A865),MONTH('Yearly Journal entry'!A865)+3,DAY('Yearly Journal entry'!A865)),DATE(YEAR('Yearly Journal entry'!A865)+1,MONTH('Yearly Journal entry'!A865),DAY('Yearly Journal entry'!A865))))</f>
        <v>357940</v>
      </c>
      <c r="B866" s="9">
        <f t="shared" si="133"/>
        <v>357940</v>
      </c>
      <c r="C866" s="9">
        <f t="shared" si="135"/>
        <v>357970</v>
      </c>
      <c r="D866" s="3">
        <f t="shared" si="136"/>
        <v>31</v>
      </c>
      <c r="E866" s="4">
        <f>'New Lease Yearly'!K876</f>
        <v>0</v>
      </c>
      <c r="F866" s="3">
        <f t="shared" si="137"/>
        <v>0</v>
      </c>
      <c r="G866" s="11">
        <f t="shared" si="139"/>
        <v>0</v>
      </c>
      <c r="H866" s="11">
        <f t="shared" si="138"/>
        <v>0</v>
      </c>
      <c r="I866" s="11">
        <f t="shared" si="138"/>
        <v>0</v>
      </c>
      <c r="J866" s="11">
        <f t="shared" si="138"/>
        <v>0</v>
      </c>
      <c r="K866" s="11">
        <f t="shared" si="138"/>
        <v>0</v>
      </c>
      <c r="L866" s="11">
        <f t="shared" si="138"/>
        <v>0</v>
      </c>
      <c r="M866" s="11">
        <f t="shared" si="138"/>
        <v>0</v>
      </c>
      <c r="N866" s="11">
        <f t="shared" si="138"/>
        <v>0</v>
      </c>
      <c r="O866" s="11">
        <f t="shared" si="132"/>
        <v>0</v>
      </c>
      <c r="P866" s="11">
        <f t="shared" si="132"/>
        <v>0</v>
      </c>
      <c r="Q866" s="11">
        <f t="shared" si="132"/>
        <v>0</v>
      </c>
      <c r="R866" s="11">
        <f t="shared" si="134"/>
        <v>0</v>
      </c>
    </row>
    <row r="867" spans="1:18" x14ac:dyDescent="0.25">
      <c r="A867" s="9">
        <f>IF('New Lease Yearly'!$H$4="Monthly",DATE(YEAR('Yearly Journal entry'!A866),MONTH('Yearly Journal entry'!A866)+1,DAY('Yearly Journal entry'!A866)),IF('New Lease Yearly'!$H$4="Quarterly",DATE(YEAR('Yearly Journal entry'!A866),MONTH('Yearly Journal entry'!A866)+3,DAY('Yearly Journal entry'!A866)),DATE(YEAR('Yearly Journal entry'!A866)+1,MONTH('Yearly Journal entry'!A866),DAY('Yearly Journal entry'!A866))))</f>
        <v>358306</v>
      </c>
      <c r="B867" s="9">
        <f t="shared" si="133"/>
        <v>358306</v>
      </c>
      <c r="C867" s="9">
        <f t="shared" si="135"/>
        <v>358336</v>
      </c>
      <c r="D867" s="3">
        <f t="shared" si="136"/>
        <v>31</v>
      </c>
      <c r="E867" s="4">
        <f>'New Lease Yearly'!K877</f>
        <v>0</v>
      </c>
      <c r="F867" s="3">
        <f t="shared" si="137"/>
        <v>0</v>
      </c>
      <c r="G867" s="11">
        <f t="shared" si="139"/>
        <v>0</v>
      </c>
      <c r="H867" s="11">
        <f t="shared" si="138"/>
        <v>0</v>
      </c>
      <c r="I867" s="11">
        <f t="shared" si="138"/>
        <v>0</v>
      </c>
      <c r="J867" s="11">
        <f t="shared" si="138"/>
        <v>0</v>
      </c>
      <c r="K867" s="11">
        <f t="shared" si="138"/>
        <v>0</v>
      </c>
      <c r="L867" s="11">
        <f t="shared" si="138"/>
        <v>0</v>
      </c>
      <c r="M867" s="11">
        <f t="shared" si="138"/>
        <v>0</v>
      </c>
      <c r="N867" s="11">
        <f t="shared" si="138"/>
        <v>0</v>
      </c>
      <c r="O867" s="11">
        <f t="shared" si="132"/>
        <v>0</v>
      </c>
      <c r="P867" s="11">
        <f t="shared" si="132"/>
        <v>0</v>
      </c>
      <c r="Q867" s="11">
        <f t="shared" si="132"/>
        <v>0</v>
      </c>
      <c r="R867" s="11">
        <f t="shared" si="134"/>
        <v>0</v>
      </c>
    </row>
    <row r="868" spans="1:18" x14ac:dyDescent="0.25">
      <c r="A868" s="9">
        <f>IF('New Lease Yearly'!$H$4="Monthly",DATE(YEAR('Yearly Journal entry'!A867),MONTH('Yearly Journal entry'!A867)+1,DAY('Yearly Journal entry'!A867)),IF('New Lease Yearly'!$H$4="Quarterly",DATE(YEAR('Yearly Journal entry'!A867),MONTH('Yearly Journal entry'!A867)+3,DAY('Yearly Journal entry'!A867)),DATE(YEAR('Yearly Journal entry'!A867)+1,MONTH('Yearly Journal entry'!A867),DAY('Yearly Journal entry'!A867))))</f>
        <v>358671</v>
      </c>
      <c r="B868" s="9">
        <f t="shared" si="133"/>
        <v>358671</v>
      </c>
      <c r="C868" s="9">
        <f t="shared" si="135"/>
        <v>358701</v>
      </c>
      <c r="D868" s="3">
        <f t="shared" si="136"/>
        <v>31</v>
      </c>
      <c r="E868" s="4">
        <f>'New Lease Yearly'!K878</f>
        <v>0</v>
      </c>
      <c r="F868" s="3">
        <f t="shared" si="137"/>
        <v>0</v>
      </c>
      <c r="G868" s="11">
        <f t="shared" si="139"/>
        <v>0</v>
      </c>
      <c r="H868" s="11">
        <f t="shared" si="138"/>
        <v>0</v>
      </c>
      <c r="I868" s="11">
        <f t="shared" si="138"/>
        <v>0</v>
      </c>
      <c r="J868" s="11">
        <f t="shared" si="138"/>
        <v>0</v>
      </c>
      <c r="K868" s="11">
        <f t="shared" si="138"/>
        <v>0</v>
      </c>
      <c r="L868" s="11">
        <f t="shared" si="138"/>
        <v>0</v>
      </c>
      <c r="M868" s="11">
        <f t="shared" si="138"/>
        <v>0</v>
      </c>
      <c r="N868" s="11">
        <f t="shared" si="138"/>
        <v>0</v>
      </c>
      <c r="O868" s="11">
        <f t="shared" si="132"/>
        <v>0</v>
      </c>
      <c r="P868" s="11">
        <f t="shared" si="132"/>
        <v>0</v>
      </c>
      <c r="Q868" s="11">
        <f t="shared" si="132"/>
        <v>0</v>
      </c>
      <c r="R868" s="11">
        <f t="shared" si="134"/>
        <v>0</v>
      </c>
    </row>
    <row r="869" spans="1:18" x14ac:dyDescent="0.25">
      <c r="A869" s="9">
        <f>IF('New Lease Yearly'!$H$4="Monthly",DATE(YEAR('Yearly Journal entry'!A868),MONTH('Yearly Journal entry'!A868)+1,DAY('Yearly Journal entry'!A868)),IF('New Lease Yearly'!$H$4="Quarterly",DATE(YEAR('Yearly Journal entry'!A868),MONTH('Yearly Journal entry'!A868)+3,DAY('Yearly Journal entry'!A868)),DATE(YEAR('Yearly Journal entry'!A868)+1,MONTH('Yearly Journal entry'!A868),DAY('Yearly Journal entry'!A868))))</f>
        <v>359036</v>
      </c>
      <c r="B869" s="9">
        <f t="shared" si="133"/>
        <v>359036</v>
      </c>
      <c r="C869" s="9">
        <f t="shared" si="135"/>
        <v>359066</v>
      </c>
      <c r="D869" s="3">
        <f t="shared" si="136"/>
        <v>31</v>
      </c>
      <c r="E869" s="4">
        <f>'New Lease Yearly'!K879</f>
        <v>0</v>
      </c>
      <c r="F869" s="3">
        <f t="shared" si="137"/>
        <v>0</v>
      </c>
      <c r="G869" s="11">
        <f t="shared" si="139"/>
        <v>0</v>
      </c>
      <c r="H869" s="11">
        <f t="shared" si="138"/>
        <v>0</v>
      </c>
      <c r="I869" s="11">
        <f t="shared" si="138"/>
        <v>0</v>
      </c>
      <c r="J869" s="11">
        <f t="shared" si="138"/>
        <v>0</v>
      </c>
      <c r="K869" s="11">
        <f t="shared" si="138"/>
        <v>0</v>
      </c>
      <c r="L869" s="11">
        <f t="shared" si="138"/>
        <v>0</v>
      </c>
      <c r="M869" s="11">
        <f t="shared" si="138"/>
        <v>0</v>
      </c>
      <c r="N869" s="11">
        <f t="shared" si="138"/>
        <v>0</v>
      </c>
      <c r="O869" s="11">
        <f t="shared" si="132"/>
        <v>0</v>
      </c>
      <c r="P869" s="11">
        <f t="shared" si="132"/>
        <v>0</v>
      </c>
      <c r="Q869" s="11">
        <f t="shared" si="132"/>
        <v>0</v>
      </c>
      <c r="R869" s="11">
        <f t="shared" si="134"/>
        <v>0</v>
      </c>
    </row>
    <row r="870" spans="1:18" x14ac:dyDescent="0.25">
      <c r="A870" s="9">
        <f>IF('New Lease Yearly'!$H$4="Monthly",DATE(YEAR('Yearly Journal entry'!A869),MONTH('Yearly Journal entry'!A869)+1,DAY('Yearly Journal entry'!A869)),IF('New Lease Yearly'!$H$4="Quarterly",DATE(YEAR('Yearly Journal entry'!A869),MONTH('Yearly Journal entry'!A869)+3,DAY('Yearly Journal entry'!A869)),DATE(YEAR('Yearly Journal entry'!A869)+1,MONTH('Yearly Journal entry'!A869),DAY('Yearly Journal entry'!A869))))</f>
        <v>359401</v>
      </c>
      <c r="B870" s="9">
        <f t="shared" si="133"/>
        <v>359401</v>
      </c>
      <c r="C870" s="9">
        <f t="shared" si="135"/>
        <v>359431</v>
      </c>
      <c r="D870" s="3">
        <f t="shared" si="136"/>
        <v>31</v>
      </c>
      <c r="E870" s="4">
        <f>'New Lease Yearly'!K880</f>
        <v>0</v>
      </c>
      <c r="F870" s="3">
        <f t="shared" si="137"/>
        <v>0</v>
      </c>
      <c r="G870" s="11">
        <f t="shared" si="139"/>
        <v>0</v>
      </c>
      <c r="H870" s="11">
        <f t="shared" si="138"/>
        <v>0</v>
      </c>
      <c r="I870" s="11">
        <f t="shared" si="138"/>
        <v>0</v>
      </c>
      <c r="J870" s="11">
        <f t="shared" si="138"/>
        <v>0</v>
      </c>
      <c r="K870" s="11">
        <f t="shared" si="138"/>
        <v>0</v>
      </c>
      <c r="L870" s="11">
        <f t="shared" si="138"/>
        <v>0</v>
      </c>
      <c r="M870" s="11">
        <f t="shared" si="138"/>
        <v>0</v>
      </c>
      <c r="N870" s="11">
        <f t="shared" si="138"/>
        <v>0</v>
      </c>
      <c r="O870" s="11">
        <f t="shared" si="132"/>
        <v>0</v>
      </c>
      <c r="P870" s="11">
        <f t="shared" si="132"/>
        <v>0</v>
      </c>
      <c r="Q870" s="11">
        <f t="shared" si="132"/>
        <v>0</v>
      </c>
      <c r="R870" s="11">
        <f t="shared" si="134"/>
        <v>0</v>
      </c>
    </row>
    <row r="871" spans="1:18" x14ac:dyDescent="0.25">
      <c r="A871" s="9">
        <f>IF('New Lease Yearly'!$H$4="Monthly",DATE(YEAR('Yearly Journal entry'!A870),MONTH('Yearly Journal entry'!A870)+1,DAY('Yearly Journal entry'!A870)),IF('New Lease Yearly'!$H$4="Quarterly",DATE(YEAR('Yearly Journal entry'!A870),MONTH('Yearly Journal entry'!A870)+3,DAY('Yearly Journal entry'!A870)),DATE(YEAR('Yearly Journal entry'!A870)+1,MONTH('Yearly Journal entry'!A870),DAY('Yearly Journal entry'!A870))))</f>
        <v>359767</v>
      </c>
      <c r="B871" s="9">
        <f t="shared" si="133"/>
        <v>359767</v>
      </c>
      <c r="C871" s="9">
        <f t="shared" si="135"/>
        <v>359797</v>
      </c>
      <c r="D871" s="3">
        <f t="shared" si="136"/>
        <v>31</v>
      </c>
      <c r="E871" s="4">
        <f>'New Lease Yearly'!K881</f>
        <v>0</v>
      </c>
      <c r="F871" s="3">
        <f t="shared" si="137"/>
        <v>0</v>
      </c>
      <c r="G871" s="11">
        <f t="shared" si="139"/>
        <v>0</v>
      </c>
      <c r="H871" s="11">
        <f t="shared" si="138"/>
        <v>0</v>
      </c>
      <c r="I871" s="11">
        <f t="shared" si="138"/>
        <v>0</v>
      </c>
      <c r="J871" s="11">
        <f t="shared" si="138"/>
        <v>0</v>
      </c>
      <c r="K871" s="11">
        <f t="shared" si="138"/>
        <v>0</v>
      </c>
      <c r="L871" s="11">
        <f t="shared" si="138"/>
        <v>0</v>
      </c>
      <c r="M871" s="11">
        <f t="shared" si="138"/>
        <v>0</v>
      </c>
      <c r="N871" s="11">
        <f t="shared" si="138"/>
        <v>0</v>
      </c>
      <c r="O871" s="11">
        <f t="shared" si="132"/>
        <v>0</v>
      </c>
      <c r="P871" s="11">
        <f t="shared" si="132"/>
        <v>0</v>
      </c>
      <c r="Q871" s="11">
        <f t="shared" si="132"/>
        <v>0</v>
      </c>
      <c r="R871" s="11">
        <f t="shared" si="134"/>
        <v>0</v>
      </c>
    </row>
    <row r="872" spans="1:18" x14ac:dyDescent="0.25">
      <c r="A872" s="9">
        <f>IF('New Lease Yearly'!$H$4="Monthly",DATE(YEAR('Yearly Journal entry'!A871),MONTH('Yearly Journal entry'!A871)+1,DAY('Yearly Journal entry'!A871)),IF('New Lease Yearly'!$H$4="Quarterly",DATE(YEAR('Yearly Journal entry'!A871),MONTH('Yearly Journal entry'!A871)+3,DAY('Yearly Journal entry'!A871)),DATE(YEAR('Yearly Journal entry'!A871)+1,MONTH('Yearly Journal entry'!A871),DAY('Yearly Journal entry'!A871))))</f>
        <v>360132</v>
      </c>
      <c r="B872" s="9">
        <f t="shared" si="133"/>
        <v>360132</v>
      </c>
      <c r="C872" s="9">
        <f t="shared" si="135"/>
        <v>360162</v>
      </c>
      <c r="D872" s="3">
        <f t="shared" si="136"/>
        <v>31</v>
      </c>
      <c r="E872" s="4">
        <f>'New Lease Yearly'!K882</f>
        <v>0</v>
      </c>
      <c r="F872" s="3">
        <f t="shared" si="137"/>
        <v>0</v>
      </c>
      <c r="G872" s="11">
        <f t="shared" si="139"/>
        <v>0</v>
      </c>
      <c r="H872" s="11">
        <f t="shared" si="138"/>
        <v>0</v>
      </c>
      <c r="I872" s="11">
        <f t="shared" si="138"/>
        <v>0</v>
      </c>
      <c r="J872" s="11">
        <f t="shared" si="138"/>
        <v>0</v>
      </c>
      <c r="K872" s="11">
        <f t="shared" si="138"/>
        <v>0</v>
      </c>
      <c r="L872" s="11">
        <f t="shared" si="138"/>
        <v>0</v>
      </c>
      <c r="M872" s="11">
        <f t="shared" si="138"/>
        <v>0</v>
      </c>
      <c r="N872" s="11">
        <f t="shared" si="138"/>
        <v>0</v>
      </c>
      <c r="O872" s="11">
        <f t="shared" si="132"/>
        <v>0</v>
      </c>
      <c r="P872" s="11">
        <f t="shared" si="132"/>
        <v>0</v>
      </c>
      <c r="Q872" s="11">
        <f t="shared" si="132"/>
        <v>0</v>
      </c>
      <c r="R872" s="11">
        <f t="shared" si="134"/>
        <v>0</v>
      </c>
    </row>
    <row r="873" spans="1:18" x14ac:dyDescent="0.25">
      <c r="A873" s="9">
        <f>IF('New Lease Yearly'!$H$4="Monthly",DATE(YEAR('Yearly Journal entry'!A872),MONTH('Yearly Journal entry'!A872)+1,DAY('Yearly Journal entry'!A872)),IF('New Lease Yearly'!$H$4="Quarterly",DATE(YEAR('Yearly Journal entry'!A872),MONTH('Yearly Journal entry'!A872)+3,DAY('Yearly Journal entry'!A872)),DATE(YEAR('Yearly Journal entry'!A872)+1,MONTH('Yearly Journal entry'!A872),DAY('Yearly Journal entry'!A872))))</f>
        <v>360497</v>
      </c>
      <c r="B873" s="9">
        <f t="shared" si="133"/>
        <v>360497</v>
      </c>
      <c r="C873" s="9">
        <f t="shared" si="135"/>
        <v>360527</v>
      </c>
      <c r="D873" s="3">
        <f t="shared" si="136"/>
        <v>31</v>
      </c>
      <c r="E873" s="4">
        <f>'New Lease Yearly'!K883</f>
        <v>0</v>
      </c>
      <c r="F873" s="3">
        <f t="shared" si="137"/>
        <v>0</v>
      </c>
      <c r="G873" s="11">
        <f t="shared" si="139"/>
        <v>0</v>
      </c>
      <c r="H873" s="11">
        <f t="shared" si="138"/>
        <v>0</v>
      </c>
      <c r="I873" s="11">
        <f t="shared" si="138"/>
        <v>0</v>
      </c>
      <c r="J873" s="11">
        <f t="shared" si="138"/>
        <v>0</v>
      </c>
      <c r="K873" s="11">
        <f t="shared" si="138"/>
        <v>0</v>
      </c>
      <c r="L873" s="11">
        <f t="shared" si="138"/>
        <v>0</v>
      </c>
      <c r="M873" s="11">
        <f t="shared" si="138"/>
        <v>0</v>
      </c>
      <c r="N873" s="11">
        <f t="shared" si="138"/>
        <v>0</v>
      </c>
      <c r="O873" s="11">
        <f t="shared" si="132"/>
        <v>0</v>
      </c>
      <c r="P873" s="11">
        <f t="shared" si="132"/>
        <v>0</v>
      </c>
      <c r="Q873" s="11">
        <f t="shared" si="132"/>
        <v>0</v>
      </c>
      <c r="R873" s="11">
        <f t="shared" si="134"/>
        <v>0</v>
      </c>
    </row>
    <row r="874" spans="1:18" x14ac:dyDescent="0.25">
      <c r="A874" s="9">
        <f>IF('New Lease Yearly'!$H$4="Monthly",DATE(YEAR('Yearly Journal entry'!A873),MONTH('Yearly Journal entry'!A873)+1,DAY('Yearly Journal entry'!A873)),IF('New Lease Yearly'!$H$4="Quarterly",DATE(YEAR('Yearly Journal entry'!A873),MONTH('Yearly Journal entry'!A873)+3,DAY('Yearly Journal entry'!A873)),DATE(YEAR('Yearly Journal entry'!A873)+1,MONTH('Yearly Journal entry'!A873),DAY('Yearly Journal entry'!A873))))</f>
        <v>360862</v>
      </c>
      <c r="B874" s="9">
        <f t="shared" si="133"/>
        <v>360862</v>
      </c>
      <c r="C874" s="9">
        <f t="shared" si="135"/>
        <v>360892</v>
      </c>
      <c r="D874" s="3">
        <f t="shared" si="136"/>
        <v>31</v>
      </c>
      <c r="E874" s="4">
        <f>'New Lease Yearly'!K884</f>
        <v>0</v>
      </c>
      <c r="F874" s="3">
        <f t="shared" si="137"/>
        <v>0</v>
      </c>
      <c r="G874" s="11">
        <f t="shared" si="139"/>
        <v>0</v>
      </c>
      <c r="H874" s="11">
        <f t="shared" si="138"/>
        <v>0</v>
      </c>
      <c r="I874" s="11">
        <f t="shared" si="138"/>
        <v>0</v>
      </c>
      <c r="J874" s="11">
        <f t="shared" si="138"/>
        <v>0</v>
      </c>
      <c r="K874" s="11">
        <f t="shared" si="138"/>
        <v>0</v>
      </c>
      <c r="L874" s="11">
        <f t="shared" si="138"/>
        <v>0</v>
      </c>
      <c r="M874" s="11">
        <f t="shared" si="138"/>
        <v>0</v>
      </c>
      <c r="N874" s="11">
        <f t="shared" si="138"/>
        <v>0</v>
      </c>
      <c r="O874" s="11">
        <f t="shared" si="132"/>
        <v>0</v>
      </c>
      <c r="P874" s="11">
        <f t="shared" si="132"/>
        <v>0</v>
      </c>
      <c r="Q874" s="11">
        <f t="shared" si="132"/>
        <v>0</v>
      </c>
      <c r="R874" s="11">
        <f t="shared" si="134"/>
        <v>0</v>
      </c>
    </row>
    <row r="875" spans="1:18" x14ac:dyDescent="0.25">
      <c r="A875" s="9">
        <f>IF('New Lease Yearly'!$H$4="Monthly",DATE(YEAR('Yearly Journal entry'!A874),MONTH('Yearly Journal entry'!A874)+1,DAY('Yearly Journal entry'!A874)),IF('New Lease Yearly'!$H$4="Quarterly",DATE(YEAR('Yearly Journal entry'!A874),MONTH('Yearly Journal entry'!A874)+3,DAY('Yearly Journal entry'!A874)),DATE(YEAR('Yearly Journal entry'!A874)+1,MONTH('Yearly Journal entry'!A874),DAY('Yearly Journal entry'!A874))))</f>
        <v>361228</v>
      </c>
      <c r="B875" s="9">
        <f t="shared" si="133"/>
        <v>361228</v>
      </c>
      <c r="C875" s="9">
        <f t="shared" si="135"/>
        <v>361258</v>
      </c>
      <c r="D875" s="3">
        <f t="shared" si="136"/>
        <v>31</v>
      </c>
      <c r="E875" s="4">
        <f>'New Lease Yearly'!K885</f>
        <v>0</v>
      </c>
      <c r="F875" s="3">
        <f t="shared" si="137"/>
        <v>0</v>
      </c>
      <c r="G875" s="11">
        <f t="shared" si="139"/>
        <v>0</v>
      </c>
      <c r="H875" s="11">
        <f t="shared" si="138"/>
        <v>0</v>
      </c>
      <c r="I875" s="11">
        <f t="shared" si="138"/>
        <v>0</v>
      </c>
      <c r="J875" s="11">
        <f t="shared" si="138"/>
        <v>0</v>
      </c>
      <c r="K875" s="11">
        <f t="shared" si="138"/>
        <v>0</v>
      </c>
      <c r="L875" s="11">
        <f t="shared" si="138"/>
        <v>0</v>
      </c>
      <c r="M875" s="11">
        <f t="shared" si="138"/>
        <v>0</v>
      </c>
      <c r="N875" s="11">
        <f t="shared" si="138"/>
        <v>0</v>
      </c>
      <c r="O875" s="11">
        <f t="shared" si="138"/>
        <v>0</v>
      </c>
      <c r="P875" s="11">
        <f t="shared" si="138"/>
        <v>0</v>
      </c>
      <c r="Q875" s="11">
        <f t="shared" si="138"/>
        <v>0</v>
      </c>
      <c r="R875" s="11">
        <f t="shared" si="134"/>
        <v>0</v>
      </c>
    </row>
    <row r="876" spans="1:18" x14ac:dyDescent="0.25">
      <c r="A876" s="9">
        <f>IF('New Lease Yearly'!$H$4="Monthly",DATE(YEAR('Yearly Journal entry'!A875),MONTH('Yearly Journal entry'!A875)+1,DAY('Yearly Journal entry'!A875)),IF('New Lease Yearly'!$H$4="Quarterly",DATE(YEAR('Yearly Journal entry'!A875),MONTH('Yearly Journal entry'!A875)+3,DAY('Yearly Journal entry'!A875)),DATE(YEAR('Yearly Journal entry'!A875)+1,MONTH('Yearly Journal entry'!A875),DAY('Yearly Journal entry'!A875))))</f>
        <v>361593</v>
      </c>
      <c r="B876" s="9">
        <f t="shared" si="133"/>
        <v>361593</v>
      </c>
      <c r="C876" s="9">
        <f t="shared" si="135"/>
        <v>361623</v>
      </c>
      <c r="D876" s="3">
        <f t="shared" si="136"/>
        <v>31</v>
      </c>
      <c r="E876" s="4">
        <f>'New Lease Yearly'!K886</f>
        <v>0</v>
      </c>
      <c r="F876" s="3">
        <f t="shared" si="137"/>
        <v>0</v>
      </c>
      <c r="G876" s="11">
        <f t="shared" si="139"/>
        <v>0</v>
      </c>
      <c r="H876" s="11">
        <f t="shared" si="139"/>
        <v>0</v>
      </c>
      <c r="I876" s="11">
        <f t="shared" si="139"/>
        <v>0</v>
      </c>
      <c r="J876" s="11">
        <f t="shared" si="139"/>
        <v>0</v>
      </c>
      <c r="K876" s="11">
        <f t="shared" si="139"/>
        <v>0</v>
      </c>
      <c r="L876" s="11">
        <f t="shared" si="139"/>
        <v>0</v>
      </c>
      <c r="M876" s="11">
        <f t="shared" si="139"/>
        <v>0</v>
      </c>
      <c r="N876" s="11">
        <f t="shared" si="139"/>
        <v>0</v>
      </c>
      <c r="O876" s="11">
        <f t="shared" si="139"/>
        <v>0</v>
      </c>
      <c r="P876" s="11">
        <f t="shared" si="139"/>
        <v>0</v>
      </c>
      <c r="Q876" s="11">
        <f t="shared" si="139"/>
        <v>0</v>
      </c>
      <c r="R876" s="11">
        <f t="shared" si="134"/>
        <v>0</v>
      </c>
    </row>
    <row r="877" spans="1:18" x14ac:dyDescent="0.25">
      <c r="A877" s="9">
        <f>IF('New Lease Yearly'!$H$4="Monthly",DATE(YEAR('Yearly Journal entry'!A876),MONTH('Yearly Journal entry'!A876)+1,DAY('Yearly Journal entry'!A876)),IF('New Lease Yearly'!$H$4="Quarterly",DATE(YEAR('Yearly Journal entry'!A876),MONTH('Yearly Journal entry'!A876)+3,DAY('Yearly Journal entry'!A876)),DATE(YEAR('Yearly Journal entry'!A876)+1,MONTH('Yearly Journal entry'!A876),DAY('Yearly Journal entry'!A876))))</f>
        <v>361958</v>
      </c>
      <c r="B877" s="9">
        <f t="shared" si="133"/>
        <v>361958</v>
      </c>
      <c r="C877" s="9">
        <f t="shared" si="135"/>
        <v>361988</v>
      </c>
      <c r="D877" s="3">
        <f t="shared" si="136"/>
        <v>31</v>
      </c>
      <c r="E877" s="4">
        <f>'New Lease Yearly'!K887</f>
        <v>0</v>
      </c>
      <c r="F877" s="3">
        <f t="shared" si="137"/>
        <v>0</v>
      </c>
      <c r="G877" s="11">
        <f t="shared" si="139"/>
        <v>0</v>
      </c>
      <c r="H877" s="11">
        <f t="shared" si="139"/>
        <v>0</v>
      </c>
      <c r="I877" s="11">
        <f t="shared" si="139"/>
        <v>0</v>
      </c>
      <c r="J877" s="11">
        <f t="shared" si="139"/>
        <v>0</v>
      </c>
      <c r="K877" s="11">
        <f t="shared" si="139"/>
        <v>0</v>
      </c>
      <c r="L877" s="11">
        <f t="shared" si="139"/>
        <v>0</v>
      </c>
      <c r="M877" s="11">
        <f t="shared" si="139"/>
        <v>0</v>
      </c>
      <c r="N877" s="11">
        <f t="shared" si="139"/>
        <v>0</v>
      </c>
      <c r="O877" s="11">
        <f t="shared" si="139"/>
        <v>0</v>
      </c>
      <c r="P877" s="11">
        <f t="shared" si="139"/>
        <v>0</v>
      </c>
      <c r="Q877" s="11">
        <f t="shared" si="139"/>
        <v>0</v>
      </c>
      <c r="R877" s="11">
        <f t="shared" si="134"/>
        <v>0</v>
      </c>
    </row>
    <row r="878" spans="1:18" x14ac:dyDescent="0.25">
      <c r="A878" s="9">
        <f>IF('New Lease Yearly'!$H$4="Monthly",DATE(YEAR('Yearly Journal entry'!A877),MONTH('Yearly Journal entry'!A877)+1,DAY('Yearly Journal entry'!A877)),IF('New Lease Yearly'!$H$4="Quarterly",DATE(YEAR('Yearly Journal entry'!A877),MONTH('Yearly Journal entry'!A877)+3,DAY('Yearly Journal entry'!A877)),DATE(YEAR('Yearly Journal entry'!A877)+1,MONTH('Yearly Journal entry'!A877),DAY('Yearly Journal entry'!A877))))</f>
        <v>362323</v>
      </c>
      <c r="B878" s="9">
        <f t="shared" si="133"/>
        <v>362323</v>
      </c>
      <c r="C878" s="9">
        <f t="shared" si="135"/>
        <v>362353</v>
      </c>
      <c r="D878" s="3">
        <f t="shared" si="136"/>
        <v>31</v>
      </c>
      <c r="E878" s="4">
        <f>'New Lease Yearly'!K888</f>
        <v>0</v>
      </c>
      <c r="F878" s="3">
        <f t="shared" si="137"/>
        <v>0</v>
      </c>
      <c r="G878" s="11">
        <f t="shared" si="139"/>
        <v>0</v>
      </c>
      <c r="H878" s="11">
        <f t="shared" si="139"/>
        <v>0</v>
      </c>
      <c r="I878" s="11">
        <f t="shared" si="139"/>
        <v>0</v>
      </c>
      <c r="J878" s="11">
        <f t="shared" si="139"/>
        <v>0</v>
      </c>
      <c r="K878" s="11">
        <f t="shared" si="139"/>
        <v>0</v>
      </c>
      <c r="L878" s="11">
        <f t="shared" si="139"/>
        <v>0</v>
      </c>
      <c r="M878" s="11">
        <f t="shared" si="139"/>
        <v>0</v>
      </c>
      <c r="N878" s="11">
        <f t="shared" si="139"/>
        <v>0</v>
      </c>
      <c r="O878" s="11">
        <f t="shared" si="139"/>
        <v>0</v>
      </c>
      <c r="P878" s="11">
        <f t="shared" si="139"/>
        <v>0</v>
      </c>
      <c r="Q878" s="11">
        <f t="shared" si="139"/>
        <v>0</v>
      </c>
      <c r="R878" s="11">
        <f t="shared" si="134"/>
        <v>0</v>
      </c>
    </row>
    <row r="879" spans="1:18" x14ac:dyDescent="0.25">
      <c r="A879" s="9">
        <f>IF('New Lease Yearly'!$H$4="Monthly",DATE(YEAR('Yearly Journal entry'!A878),MONTH('Yearly Journal entry'!A878)+1,DAY('Yearly Journal entry'!A878)),IF('New Lease Yearly'!$H$4="Quarterly",DATE(YEAR('Yearly Journal entry'!A878),MONTH('Yearly Journal entry'!A878)+3,DAY('Yearly Journal entry'!A878)),DATE(YEAR('Yearly Journal entry'!A878)+1,MONTH('Yearly Journal entry'!A878),DAY('Yearly Journal entry'!A878))))</f>
        <v>362689</v>
      </c>
      <c r="B879" s="9">
        <f t="shared" si="133"/>
        <v>362689</v>
      </c>
      <c r="C879" s="9">
        <f t="shared" si="135"/>
        <v>362719</v>
      </c>
      <c r="D879" s="3">
        <f t="shared" si="136"/>
        <v>31</v>
      </c>
      <c r="E879" s="4">
        <f>'New Lease Yearly'!K889</f>
        <v>0</v>
      </c>
      <c r="F879" s="3">
        <f t="shared" si="137"/>
        <v>0</v>
      </c>
      <c r="G879" s="11">
        <f t="shared" si="139"/>
        <v>0</v>
      </c>
      <c r="H879" s="11">
        <f t="shared" si="139"/>
        <v>0</v>
      </c>
      <c r="I879" s="11">
        <f t="shared" si="139"/>
        <v>0</v>
      </c>
      <c r="J879" s="11">
        <f t="shared" si="139"/>
        <v>0</v>
      </c>
      <c r="K879" s="11">
        <f t="shared" si="139"/>
        <v>0</v>
      </c>
      <c r="L879" s="11">
        <f t="shared" si="139"/>
        <v>0</v>
      </c>
      <c r="M879" s="11">
        <f t="shared" si="139"/>
        <v>0</v>
      </c>
      <c r="N879" s="11">
        <f t="shared" si="139"/>
        <v>0</v>
      </c>
      <c r="O879" s="11">
        <f t="shared" si="139"/>
        <v>0</v>
      </c>
      <c r="P879" s="11">
        <f t="shared" si="139"/>
        <v>0</v>
      </c>
      <c r="Q879" s="11">
        <f t="shared" si="139"/>
        <v>0</v>
      </c>
      <c r="R879" s="11">
        <f t="shared" si="134"/>
        <v>0</v>
      </c>
    </row>
    <row r="880" spans="1:18" x14ac:dyDescent="0.25">
      <c r="A880" s="9">
        <f>IF('New Lease Yearly'!$H$4="Monthly",DATE(YEAR('Yearly Journal entry'!A879),MONTH('Yearly Journal entry'!A879)+1,DAY('Yearly Journal entry'!A879)),IF('New Lease Yearly'!$H$4="Quarterly",DATE(YEAR('Yearly Journal entry'!A879),MONTH('Yearly Journal entry'!A879)+3,DAY('Yearly Journal entry'!A879)),DATE(YEAR('Yearly Journal entry'!A879)+1,MONTH('Yearly Journal entry'!A879),DAY('Yearly Journal entry'!A879))))</f>
        <v>363054</v>
      </c>
      <c r="B880" s="9">
        <f t="shared" si="133"/>
        <v>363054</v>
      </c>
      <c r="C880" s="9">
        <f t="shared" si="135"/>
        <v>363084</v>
      </c>
      <c r="D880" s="3">
        <f t="shared" si="136"/>
        <v>31</v>
      </c>
      <c r="E880" s="4">
        <f>'New Lease Yearly'!K890</f>
        <v>0</v>
      </c>
      <c r="F880" s="3">
        <f t="shared" si="137"/>
        <v>0</v>
      </c>
      <c r="G880" s="11">
        <f t="shared" si="139"/>
        <v>0</v>
      </c>
      <c r="H880" s="11">
        <f t="shared" si="139"/>
        <v>0</v>
      </c>
      <c r="I880" s="11">
        <f t="shared" si="139"/>
        <v>0</v>
      </c>
      <c r="J880" s="11">
        <f t="shared" si="139"/>
        <v>0</v>
      </c>
      <c r="K880" s="11">
        <f t="shared" si="139"/>
        <v>0</v>
      </c>
      <c r="L880" s="11">
        <f t="shared" si="139"/>
        <v>0</v>
      </c>
      <c r="M880" s="11">
        <f t="shared" si="139"/>
        <v>0</v>
      </c>
      <c r="N880" s="11">
        <f t="shared" si="139"/>
        <v>0</v>
      </c>
      <c r="O880" s="11">
        <f t="shared" si="139"/>
        <v>0</v>
      </c>
      <c r="P880" s="11">
        <f t="shared" si="139"/>
        <v>0</v>
      </c>
      <c r="Q880" s="11">
        <f t="shared" si="139"/>
        <v>0</v>
      </c>
      <c r="R880" s="11">
        <f t="shared" si="134"/>
        <v>0</v>
      </c>
    </row>
    <row r="881" spans="1:18" x14ac:dyDescent="0.25">
      <c r="A881" s="9">
        <f>IF('New Lease Yearly'!$H$4="Monthly",DATE(YEAR('Yearly Journal entry'!A880),MONTH('Yearly Journal entry'!A880)+1,DAY('Yearly Journal entry'!A880)),IF('New Lease Yearly'!$H$4="Quarterly",DATE(YEAR('Yearly Journal entry'!A880),MONTH('Yearly Journal entry'!A880)+3,DAY('Yearly Journal entry'!A880)),DATE(YEAR('Yearly Journal entry'!A880)+1,MONTH('Yearly Journal entry'!A880),DAY('Yearly Journal entry'!A880))))</f>
        <v>363419</v>
      </c>
      <c r="B881" s="9">
        <f t="shared" si="133"/>
        <v>363419</v>
      </c>
      <c r="C881" s="9">
        <f t="shared" si="135"/>
        <v>363449</v>
      </c>
      <c r="D881" s="3">
        <f t="shared" si="136"/>
        <v>31</v>
      </c>
      <c r="E881" s="4">
        <f>'New Lease Yearly'!K891</f>
        <v>0</v>
      </c>
      <c r="F881" s="3">
        <f t="shared" si="137"/>
        <v>0</v>
      </c>
      <c r="G881" s="11">
        <f t="shared" si="139"/>
        <v>0</v>
      </c>
      <c r="H881" s="11">
        <f t="shared" si="139"/>
        <v>0</v>
      </c>
      <c r="I881" s="11">
        <f t="shared" si="139"/>
        <v>0</v>
      </c>
      <c r="J881" s="11">
        <f t="shared" si="139"/>
        <v>0</v>
      </c>
      <c r="K881" s="11">
        <f t="shared" si="139"/>
        <v>0</v>
      </c>
      <c r="L881" s="11">
        <f t="shared" si="139"/>
        <v>0</v>
      </c>
      <c r="M881" s="11">
        <f t="shared" si="139"/>
        <v>0</v>
      </c>
      <c r="N881" s="11">
        <f t="shared" si="139"/>
        <v>0</v>
      </c>
      <c r="O881" s="11">
        <f t="shared" si="139"/>
        <v>0</v>
      </c>
      <c r="P881" s="11">
        <f t="shared" si="139"/>
        <v>0</v>
      </c>
      <c r="Q881" s="11">
        <f t="shared" si="139"/>
        <v>0</v>
      </c>
      <c r="R881" s="11">
        <f t="shared" si="134"/>
        <v>0</v>
      </c>
    </row>
    <row r="882" spans="1:18" x14ac:dyDescent="0.25">
      <c r="A882" s="9">
        <f>IF('New Lease Yearly'!$H$4="Monthly",DATE(YEAR('Yearly Journal entry'!A881),MONTH('Yearly Journal entry'!A881)+1,DAY('Yearly Journal entry'!A881)),IF('New Lease Yearly'!$H$4="Quarterly",DATE(YEAR('Yearly Journal entry'!A881),MONTH('Yearly Journal entry'!A881)+3,DAY('Yearly Journal entry'!A881)),DATE(YEAR('Yearly Journal entry'!A881)+1,MONTH('Yearly Journal entry'!A881),DAY('Yearly Journal entry'!A881))))</f>
        <v>363784</v>
      </c>
      <c r="B882" s="9">
        <f t="shared" si="133"/>
        <v>363784</v>
      </c>
      <c r="C882" s="9">
        <f t="shared" si="135"/>
        <v>363814</v>
      </c>
      <c r="D882" s="3">
        <f t="shared" si="136"/>
        <v>31</v>
      </c>
      <c r="E882" s="4">
        <f>'New Lease Yearly'!K892</f>
        <v>0</v>
      </c>
      <c r="F882" s="3">
        <f t="shared" si="137"/>
        <v>0</v>
      </c>
      <c r="G882" s="11">
        <f t="shared" si="139"/>
        <v>0</v>
      </c>
      <c r="H882" s="11">
        <f t="shared" si="139"/>
        <v>0</v>
      </c>
      <c r="I882" s="11">
        <f t="shared" si="139"/>
        <v>0</v>
      </c>
      <c r="J882" s="11">
        <f t="shared" si="139"/>
        <v>0</v>
      </c>
      <c r="K882" s="11">
        <f t="shared" si="139"/>
        <v>0</v>
      </c>
      <c r="L882" s="11">
        <f t="shared" si="139"/>
        <v>0</v>
      </c>
      <c r="M882" s="11">
        <f t="shared" si="139"/>
        <v>0</v>
      </c>
      <c r="N882" s="11">
        <f t="shared" si="139"/>
        <v>0</v>
      </c>
      <c r="O882" s="11">
        <f t="shared" si="139"/>
        <v>0</v>
      </c>
      <c r="P882" s="11">
        <f t="shared" si="139"/>
        <v>0</v>
      </c>
      <c r="Q882" s="11">
        <f t="shared" si="139"/>
        <v>0</v>
      </c>
      <c r="R882" s="11">
        <f t="shared" si="134"/>
        <v>0</v>
      </c>
    </row>
    <row r="883" spans="1:18" x14ac:dyDescent="0.25">
      <c r="A883" s="9">
        <f>IF('New Lease Yearly'!$H$4="Monthly",DATE(YEAR('Yearly Journal entry'!A882),MONTH('Yearly Journal entry'!A882)+1,DAY('Yearly Journal entry'!A882)),IF('New Lease Yearly'!$H$4="Quarterly",DATE(YEAR('Yearly Journal entry'!A882),MONTH('Yearly Journal entry'!A882)+3,DAY('Yearly Journal entry'!A882)),DATE(YEAR('Yearly Journal entry'!A882)+1,MONTH('Yearly Journal entry'!A882),DAY('Yearly Journal entry'!A882))))</f>
        <v>364150</v>
      </c>
      <c r="B883" s="9">
        <f t="shared" si="133"/>
        <v>364150</v>
      </c>
      <c r="C883" s="9">
        <f t="shared" si="135"/>
        <v>364180</v>
      </c>
      <c r="D883" s="3">
        <f t="shared" si="136"/>
        <v>31</v>
      </c>
      <c r="E883" s="4">
        <f>'New Lease Yearly'!K893</f>
        <v>0</v>
      </c>
      <c r="F883" s="3">
        <f t="shared" si="137"/>
        <v>0</v>
      </c>
      <c r="G883" s="11">
        <f t="shared" si="139"/>
        <v>0</v>
      </c>
      <c r="H883" s="11">
        <f t="shared" si="139"/>
        <v>0</v>
      </c>
      <c r="I883" s="11">
        <f t="shared" si="139"/>
        <v>0</v>
      </c>
      <c r="J883" s="11">
        <f t="shared" si="139"/>
        <v>0</v>
      </c>
      <c r="K883" s="11">
        <f t="shared" si="139"/>
        <v>0</v>
      </c>
      <c r="L883" s="11">
        <f t="shared" si="139"/>
        <v>0</v>
      </c>
      <c r="M883" s="11">
        <f t="shared" si="139"/>
        <v>0</v>
      </c>
      <c r="N883" s="11">
        <f t="shared" si="139"/>
        <v>0</v>
      </c>
      <c r="O883" s="11">
        <f t="shared" si="139"/>
        <v>0</v>
      </c>
      <c r="P883" s="11">
        <f t="shared" si="139"/>
        <v>0</v>
      </c>
      <c r="Q883" s="11">
        <f t="shared" si="139"/>
        <v>0</v>
      </c>
      <c r="R883" s="11">
        <f t="shared" si="134"/>
        <v>0</v>
      </c>
    </row>
    <row r="884" spans="1:18" x14ac:dyDescent="0.25">
      <c r="A884" s="9">
        <f>IF('New Lease Yearly'!$H$4="Monthly",DATE(YEAR('Yearly Journal entry'!A883),MONTH('Yearly Journal entry'!A883)+1,DAY('Yearly Journal entry'!A883)),IF('New Lease Yearly'!$H$4="Quarterly",DATE(YEAR('Yearly Journal entry'!A883),MONTH('Yearly Journal entry'!A883)+3,DAY('Yearly Journal entry'!A883)),DATE(YEAR('Yearly Journal entry'!A883)+1,MONTH('Yearly Journal entry'!A883),DAY('Yearly Journal entry'!A883))))</f>
        <v>364515</v>
      </c>
      <c r="B884" s="9">
        <f t="shared" si="133"/>
        <v>364515</v>
      </c>
      <c r="C884" s="9">
        <f t="shared" si="135"/>
        <v>364545</v>
      </c>
      <c r="D884" s="3">
        <f t="shared" si="136"/>
        <v>31</v>
      </c>
      <c r="E884" s="4">
        <f>'New Lease Yearly'!K894</f>
        <v>0</v>
      </c>
      <c r="F884" s="3">
        <f t="shared" si="137"/>
        <v>0</v>
      </c>
      <c r="G884" s="11">
        <f t="shared" si="139"/>
        <v>0</v>
      </c>
      <c r="H884" s="11">
        <f t="shared" si="139"/>
        <v>0</v>
      </c>
      <c r="I884" s="11">
        <f t="shared" si="139"/>
        <v>0</v>
      </c>
      <c r="J884" s="11">
        <f t="shared" si="139"/>
        <v>0</v>
      </c>
      <c r="K884" s="11">
        <f t="shared" si="139"/>
        <v>0</v>
      </c>
      <c r="L884" s="11">
        <f t="shared" si="139"/>
        <v>0</v>
      </c>
      <c r="M884" s="11">
        <f t="shared" si="139"/>
        <v>0</v>
      </c>
      <c r="N884" s="11">
        <f t="shared" si="139"/>
        <v>0</v>
      </c>
      <c r="O884" s="11">
        <f t="shared" si="139"/>
        <v>0</v>
      </c>
      <c r="P884" s="11">
        <f t="shared" si="139"/>
        <v>0</v>
      </c>
      <c r="Q884" s="11">
        <f t="shared" si="139"/>
        <v>0</v>
      </c>
      <c r="R884" s="11">
        <f t="shared" si="134"/>
        <v>0</v>
      </c>
    </row>
    <row r="885" spans="1:18" x14ac:dyDescent="0.25">
      <c r="A885" s="9">
        <f>IF('New Lease Yearly'!$H$4="Monthly",DATE(YEAR('Yearly Journal entry'!A884),MONTH('Yearly Journal entry'!A884)+1,DAY('Yearly Journal entry'!A884)),IF('New Lease Yearly'!$H$4="Quarterly",DATE(YEAR('Yearly Journal entry'!A884),MONTH('Yearly Journal entry'!A884)+3,DAY('Yearly Journal entry'!A884)),DATE(YEAR('Yearly Journal entry'!A884)+1,MONTH('Yearly Journal entry'!A884),DAY('Yearly Journal entry'!A884))))</f>
        <v>364880</v>
      </c>
      <c r="B885" s="9">
        <f t="shared" si="133"/>
        <v>364880</v>
      </c>
      <c r="C885" s="9">
        <f t="shared" si="135"/>
        <v>364910</v>
      </c>
      <c r="D885" s="3">
        <f t="shared" si="136"/>
        <v>31</v>
      </c>
      <c r="E885" s="4">
        <f>'New Lease Yearly'!K895</f>
        <v>0</v>
      </c>
      <c r="F885" s="3">
        <f t="shared" si="137"/>
        <v>0</v>
      </c>
      <c r="G885" s="11">
        <f t="shared" si="139"/>
        <v>0</v>
      </c>
      <c r="H885" s="11">
        <f t="shared" si="139"/>
        <v>0</v>
      </c>
      <c r="I885" s="11">
        <f t="shared" si="139"/>
        <v>0</v>
      </c>
      <c r="J885" s="11">
        <f t="shared" si="139"/>
        <v>0</v>
      </c>
      <c r="K885" s="11">
        <f t="shared" si="139"/>
        <v>0</v>
      </c>
      <c r="L885" s="11">
        <f t="shared" si="139"/>
        <v>0</v>
      </c>
      <c r="M885" s="11">
        <f t="shared" si="139"/>
        <v>0</v>
      </c>
      <c r="N885" s="11">
        <f t="shared" si="139"/>
        <v>0</v>
      </c>
      <c r="O885" s="11">
        <f t="shared" si="139"/>
        <v>0</v>
      </c>
      <c r="P885" s="11">
        <f t="shared" si="139"/>
        <v>0</v>
      </c>
      <c r="Q885" s="11">
        <f t="shared" si="139"/>
        <v>0</v>
      </c>
      <c r="R885" s="11">
        <f t="shared" si="134"/>
        <v>0</v>
      </c>
    </row>
    <row r="886" spans="1:18" x14ac:dyDescent="0.25">
      <c r="A886" s="9">
        <f>IF('New Lease Yearly'!$H$4="Monthly",DATE(YEAR('Yearly Journal entry'!A885),MONTH('Yearly Journal entry'!A885)+1,DAY('Yearly Journal entry'!A885)),IF('New Lease Yearly'!$H$4="Quarterly",DATE(YEAR('Yearly Journal entry'!A885),MONTH('Yearly Journal entry'!A885)+3,DAY('Yearly Journal entry'!A885)),DATE(YEAR('Yearly Journal entry'!A885)+1,MONTH('Yearly Journal entry'!A885),DAY('Yearly Journal entry'!A885))))</f>
        <v>365245</v>
      </c>
      <c r="B886" s="9">
        <f t="shared" si="133"/>
        <v>365245</v>
      </c>
      <c r="C886" s="9">
        <f t="shared" si="135"/>
        <v>365275</v>
      </c>
      <c r="D886" s="3">
        <f t="shared" si="136"/>
        <v>31</v>
      </c>
      <c r="E886" s="4">
        <f>'New Lease Yearly'!K896</f>
        <v>0</v>
      </c>
      <c r="F886" s="3">
        <f t="shared" si="137"/>
        <v>0</v>
      </c>
      <c r="G886" s="11">
        <f t="shared" si="139"/>
        <v>0</v>
      </c>
      <c r="H886" s="11">
        <f t="shared" si="139"/>
        <v>0</v>
      </c>
      <c r="I886" s="11">
        <f t="shared" si="139"/>
        <v>0</v>
      </c>
      <c r="J886" s="11">
        <f t="shared" si="139"/>
        <v>0</v>
      </c>
      <c r="K886" s="11">
        <f t="shared" si="139"/>
        <v>0</v>
      </c>
      <c r="L886" s="11">
        <f t="shared" si="139"/>
        <v>0</v>
      </c>
      <c r="M886" s="11">
        <f t="shared" si="139"/>
        <v>0</v>
      </c>
      <c r="N886" s="11">
        <f t="shared" si="139"/>
        <v>0</v>
      </c>
      <c r="O886" s="11">
        <f t="shared" si="139"/>
        <v>0</v>
      </c>
      <c r="P886" s="11">
        <f t="shared" si="139"/>
        <v>0</v>
      </c>
      <c r="Q886" s="11">
        <f t="shared" si="139"/>
        <v>0</v>
      </c>
      <c r="R886" s="11">
        <f t="shared" si="134"/>
        <v>0</v>
      </c>
    </row>
    <row r="887" spans="1:18" x14ac:dyDescent="0.25">
      <c r="A887" s="9">
        <f>IF('New Lease Yearly'!$H$4="Monthly",DATE(YEAR('Yearly Journal entry'!A886),MONTH('Yearly Journal entry'!A886)+1,DAY('Yearly Journal entry'!A886)),IF('New Lease Yearly'!$H$4="Quarterly",DATE(YEAR('Yearly Journal entry'!A886),MONTH('Yearly Journal entry'!A886)+3,DAY('Yearly Journal entry'!A886)),DATE(YEAR('Yearly Journal entry'!A886)+1,MONTH('Yearly Journal entry'!A886),DAY('Yearly Journal entry'!A886))))</f>
        <v>365610</v>
      </c>
      <c r="B887" s="9">
        <f t="shared" si="133"/>
        <v>365610</v>
      </c>
      <c r="C887" s="9">
        <f t="shared" si="135"/>
        <v>365640</v>
      </c>
      <c r="D887" s="3">
        <f t="shared" si="136"/>
        <v>31</v>
      </c>
      <c r="E887" s="4">
        <f>'New Lease Yearly'!K897</f>
        <v>0</v>
      </c>
      <c r="F887" s="3">
        <f t="shared" si="137"/>
        <v>0</v>
      </c>
      <c r="G887" s="11">
        <f t="shared" si="139"/>
        <v>0</v>
      </c>
      <c r="H887" s="11">
        <f t="shared" si="139"/>
        <v>0</v>
      </c>
      <c r="I887" s="11">
        <f t="shared" si="139"/>
        <v>0</v>
      </c>
      <c r="J887" s="11">
        <f t="shared" si="139"/>
        <v>0</v>
      </c>
      <c r="K887" s="11">
        <f t="shared" si="139"/>
        <v>0</v>
      </c>
      <c r="L887" s="11">
        <f t="shared" si="139"/>
        <v>0</v>
      </c>
      <c r="M887" s="11">
        <f t="shared" si="139"/>
        <v>0</v>
      </c>
      <c r="N887" s="11">
        <f t="shared" si="139"/>
        <v>0</v>
      </c>
      <c r="O887" s="11">
        <f t="shared" si="139"/>
        <v>0</v>
      </c>
      <c r="P887" s="11">
        <f t="shared" si="139"/>
        <v>0</v>
      </c>
      <c r="Q887" s="11">
        <f t="shared" si="139"/>
        <v>0</v>
      </c>
      <c r="R887" s="11">
        <f t="shared" si="134"/>
        <v>0</v>
      </c>
    </row>
    <row r="888" spans="1:18" x14ac:dyDescent="0.25">
      <c r="A888" s="9">
        <f>IF('New Lease Yearly'!$H$4="Monthly",DATE(YEAR('Yearly Journal entry'!A887),MONTH('Yearly Journal entry'!A887)+1,DAY('Yearly Journal entry'!A887)),IF('New Lease Yearly'!$H$4="Quarterly",DATE(YEAR('Yearly Journal entry'!A887),MONTH('Yearly Journal entry'!A887)+3,DAY('Yearly Journal entry'!A887)),DATE(YEAR('Yearly Journal entry'!A887)+1,MONTH('Yearly Journal entry'!A887),DAY('Yearly Journal entry'!A887))))</f>
        <v>365975</v>
      </c>
      <c r="B888" s="9">
        <f t="shared" si="133"/>
        <v>365975</v>
      </c>
      <c r="C888" s="9">
        <f t="shared" si="135"/>
        <v>366005</v>
      </c>
      <c r="D888" s="3">
        <f t="shared" si="136"/>
        <v>31</v>
      </c>
      <c r="E888" s="4">
        <f>'New Lease Yearly'!K898</f>
        <v>0</v>
      </c>
      <c r="F888" s="3">
        <f t="shared" si="137"/>
        <v>0</v>
      </c>
      <c r="G888" s="11">
        <f t="shared" si="139"/>
        <v>0</v>
      </c>
      <c r="H888" s="11">
        <f t="shared" si="139"/>
        <v>0</v>
      </c>
      <c r="I888" s="11">
        <f t="shared" si="139"/>
        <v>0</v>
      </c>
      <c r="J888" s="11">
        <f t="shared" si="139"/>
        <v>0</v>
      </c>
      <c r="K888" s="11">
        <f t="shared" si="139"/>
        <v>0</v>
      </c>
      <c r="L888" s="11">
        <f t="shared" si="139"/>
        <v>0</v>
      </c>
      <c r="M888" s="11">
        <f t="shared" si="139"/>
        <v>0</v>
      </c>
      <c r="N888" s="11">
        <f t="shared" si="139"/>
        <v>0</v>
      </c>
      <c r="O888" s="11">
        <f t="shared" si="139"/>
        <v>0</v>
      </c>
      <c r="P888" s="11">
        <f t="shared" si="139"/>
        <v>0</v>
      </c>
      <c r="Q888" s="11">
        <f t="shared" si="139"/>
        <v>0</v>
      </c>
      <c r="R888" s="11">
        <f t="shared" si="134"/>
        <v>0</v>
      </c>
    </row>
    <row r="889" spans="1:18" x14ac:dyDescent="0.25">
      <c r="A889" s="9">
        <f>IF('New Lease Yearly'!$H$4="Monthly",DATE(YEAR('Yearly Journal entry'!A888),MONTH('Yearly Journal entry'!A888)+1,DAY('Yearly Journal entry'!A888)),IF('New Lease Yearly'!$H$4="Quarterly",DATE(YEAR('Yearly Journal entry'!A888),MONTH('Yearly Journal entry'!A888)+3,DAY('Yearly Journal entry'!A888)),DATE(YEAR('Yearly Journal entry'!A888)+1,MONTH('Yearly Journal entry'!A888),DAY('Yearly Journal entry'!A888))))</f>
        <v>366340</v>
      </c>
      <c r="B889" s="9">
        <f t="shared" si="133"/>
        <v>366340</v>
      </c>
      <c r="C889" s="9">
        <f t="shared" si="135"/>
        <v>366370</v>
      </c>
      <c r="D889" s="3">
        <f t="shared" si="136"/>
        <v>31</v>
      </c>
      <c r="E889" s="4">
        <f>'New Lease Yearly'!K899</f>
        <v>0</v>
      </c>
      <c r="F889" s="3">
        <f t="shared" si="137"/>
        <v>0</v>
      </c>
      <c r="G889" s="11">
        <f t="shared" si="139"/>
        <v>0</v>
      </c>
      <c r="H889" s="11">
        <f t="shared" si="139"/>
        <v>0</v>
      </c>
      <c r="I889" s="11">
        <f t="shared" si="139"/>
        <v>0</v>
      </c>
      <c r="J889" s="11">
        <f t="shared" si="139"/>
        <v>0</v>
      </c>
      <c r="K889" s="11">
        <f t="shared" si="139"/>
        <v>0</v>
      </c>
      <c r="L889" s="11">
        <f t="shared" si="139"/>
        <v>0</v>
      </c>
      <c r="M889" s="11">
        <f t="shared" si="139"/>
        <v>0</v>
      </c>
      <c r="N889" s="11">
        <f t="shared" si="139"/>
        <v>0</v>
      </c>
      <c r="O889" s="11">
        <f t="shared" si="139"/>
        <v>0</v>
      </c>
      <c r="P889" s="11">
        <f t="shared" si="139"/>
        <v>0</v>
      </c>
      <c r="Q889" s="11">
        <f t="shared" si="139"/>
        <v>0</v>
      </c>
      <c r="R889" s="11">
        <f t="shared" si="134"/>
        <v>0</v>
      </c>
    </row>
    <row r="890" spans="1:18" x14ac:dyDescent="0.25">
      <c r="A890" s="9">
        <f>IF('New Lease Yearly'!$H$4="Monthly",DATE(YEAR('Yearly Journal entry'!A889),MONTH('Yearly Journal entry'!A889)+1,DAY('Yearly Journal entry'!A889)),IF('New Lease Yearly'!$H$4="Quarterly",DATE(YEAR('Yearly Journal entry'!A889),MONTH('Yearly Journal entry'!A889)+3,DAY('Yearly Journal entry'!A889)),DATE(YEAR('Yearly Journal entry'!A889)+1,MONTH('Yearly Journal entry'!A889),DAY('Yearly Journal entry'!A889))))</f>
        <v>366705</v>
      </c>
      <c r="B890" s="9">
        <f t="shared" si="133"/>
        <v>366705</v>
      </c>
      <c r="C890" s="9">
        <f t="shared" si="135"/>
        <v>366735</v>
      </c>
      <c r="D890" s="3">
        <f t="shared" si="136"/>
        <v>31</v>
      </c>
      <c r="E890" s="4">
        <f>'New Lease Yearly'!K900</f>
        <v>0</v>
      </c>
      <c r="F890" s="3">
        <f t="shared" si="137"/>
        <v>0</v>
      </c>
      <c r="G890" s="11">
        <f t="shared" si="139"/>
        <v>0</v>
      </c>
      <c r="H890" s="11">
        <f t="shared" si="139"/>
        <v>0</v>
      </c>
      <c r="I890" s="11">
        <f t="shared" si="139"/>
        <v>0</v>
      </c>
      <c r="J890" s="11">
        <f t="shared" si="139"/>
        <v>0</v>
      </c>
      <c r="K890" s="11">
        <f t="shared" si="139"/>
        <v>0</v>
      </c>
      <c r="L890" s="11">
        <f t="shared" si="139"/>
        <v>0</v>
      </c>
      <c r="M890" s="11">
        <f t="shared" si="139"/>
        <v>0</v>
      </c>
      <c r="N890" s="11">
        <f t="shared" si="139"/>
        <v>0</v>
      </c>
      <c r="O890" s="11">
        <f t="shared" si="139"/>
        <v>0</v>
      </c>
      <c r="P890" s="11">
        <f t="shared" si="139"/>
        <v>0</v>
      </c>
      <c r="Q890" s="11">
        <f t="shared" si="139"/>
        <v>0</v>
      </c>
      <c r="R890" s="11">
        <f t="shared" si="134"/>
        <v>0</v>
      </c>
    </row>
    <row r="891" spans="1:18" x14ac:dyDescent="0.25">
      <c r="A891" s="9">
        <f>IF('New Lease Yearly'!$H$4="Monthly",DATE(YEAR('Yearly Journal entry'!A890),MONTH('Yearly Journal entry'!A890)+1,DAY('Yearly Journal entry'!A890)),IF('New Lease Yearly'!$H$4="Quarterly",DATE(YEAR('Yearly Journal entry'!A890),MONTH('Yearly Journal entry'!A890)+3,DAY('Yearly Journal entry'!A890)),DATE(YEAR('Yearly Journal entry'!A890)+1,MONTH('Yearly Journal entry'!A890),DAY('Yearly Journal entry'!A890))))</f>
        <v>367071</v>
      </c>
      <c r="B891" s="9">
        <f t="shared" si="133"/>
        <v>367071</v>
      </c>
      <c r="C891" s="9">
        <f t="shared" si="135"/>
        <v>367101</v>
      </c>
      <c r="D891" s="3">
        <f t="shared" si="136"/>
        <v>31</v>
      </c>
      <c r="E891" s="4">
        <f>'New Lease Yearly'!K901</f>
        <v>0</v>
      </c>
      <c r="F891" s="3">
        <f t="shared" si="137"/>
        <v>0</v>
      </c>
      <c r="G891" s="11">
        <f t="shared" si="139"/>
        <v>0</v>
      </c>
      <c r="H891" s="11">
        <f t="shared" si="139"/>
        <v>0</v>
      </c>
      <c r="I891" s="11">
        <f t="shared" si="139"/>
        <v>0</v>
      </c>
      <c r="J891" s="11">
        <f t="shared" si="139"/>
        <v>0</v>
      </c>
      <c r="K891" s="11">
        <f t="shared" si="139"/>
        <v>0</v>
      </c>
      <c r="L891" s="11">
        <f t="shared" si="139"/>
        <v>0</v>
      </c>
      <c r="M891" s="11">
        <f t="shared" si="139"/>
        <v>0</v>
      </c>
      <c r="N891" s="11">
        <f t="shared" si="139"/>
        <v>0</v>
      </c>
      <c r="O891" s="11">
        <f t="shared" si="139"/>
        <v>0</v>
      </c>
      <c r="P891" s="11">
        <f t="shared" si="139"/>
        <v>0</v>
      </c>
      <c r="Q891" s="11">
        <f t="shared" si="139"/>
        <v>0</v>
      </c>
      <c r="R891" s="11">
        <f t="shared" si="134"/>
        <v>0</v>
      </c>
    </row>
    <row r="892" spans="1:18" x14ac:dyDescent="0.25">
      <c r="A892" s="9">
        <f>IF('New Lease Yearly'!$H$4="Monthly",DATE(YEAR('Yearly Journal entry'!A891),MONTH('Yearly Journal entry'!A891)+1,DAY('Yearly Journal entry'!A891)),IF('New Lease Yearly'!$H$4="Quarterly",DATE(YEAR('Yearly Journal entry'!A891),MONTH('Yearly Journal entry'!A891)+3,DAY('Yearly Journal entry'!A891)),DATE(YEAR('Yearly Journal entry'!A891)+1,MONTH('Yearly Journal entry'!A891),DAY('Yearly Journal entry'!A891))))</f>
        <v>367436</v>
      </c>
      <c r="B892" s="9">
        <f t="shared" si="133"/>
        <v>367436</v>
      </c>
      <c r="C892" s="9">
        <f t="shared" si="135"/>
        <v>367466</v>
      </c>
      <c r="D892" s="3">
        <f t="shared" si="136"/>
        <v>31</v>
      </c>
      <c r="E892" s="4">
        <f>'New Lease Yearly'!K902</f>
        <v>0</v>
      </c>
      <c r="F892" s="3">
        <f t="shared" si="137"/>
        <v>0</v>
      </c>
      <c r="G892" s="11">
        <f t="shared" si="139"/>
        <v>0</v>
      </c>
      <c r="H892" s="11">
        <f t="shared" si="139"/>
        <v>0</v>
      </c>
      <c r="I892" s="11">
        <f t="shared" si="139"/>
        <v>0</v>
      </c>
      <c r="J892" s="11">
        <f t="shared" si="139"/>
        <v>0</v>
      </c>
      <c r="K892" s="11">
        <f t="shared" si="139"/>
        <v>0</v>
      </c>
      <c r="L892" s="11">
        <f t="shared" si="139"/>
        <v>0</v>
      </c>
      <c r="M892" s="11">
        <f t="shared" si="139"/>
        <v>0</v>
      </c>
      <c r="N892" s="11">
        <f t="shared" si="139"/>
        <v>0</v>
      </c>
      <c r="O892" s="11">
        <f t="shared" si="139"/>
        <v>0</v>
      </c>
      <c r="P892" s="11">
        <f t="shared" si="139"/>
        <v>0</v>
      </c>
      <c r="Q892" s="11">
        <f t="shared" si="139"/>
        <v>0</v>
      </c>
      <c r="R892" s="11">
        <f t="shared" si="134"/>
        <v>0</v>
      </c>
    </row>
    <row r="893" spans="1:18" x14ac:dyDescent="0.25">
      <c r="A893" s="9">
        <f>IF('New Lease Yearly'!$H$4="Monthly",DATE(YEAR('Yearly Journal entry'!A892),MONTH('Yearly Journal entry'!A892)+1,DAY('Yearly Journal entry'!A892)),IF('New Lease Yearly'!$H$4="Quarterly",DATE(YEAR('Yearly Journal entry'!A892),MONTH('Yearly Journal entry'!A892)+3,DAY('Yearly Journal entry'!A892)),DATE(YEAR('Yearly Journal entry'!A892)+1,MONTH('Yearly Journal entry'!A892),DAY('Yearly Journal entry'!A892))))</f>
        <v>367801</v>
      </c>
      <c r="B893" s="9">
        <f t="shared" si="133"/>
        <v>367801</v>
      </c>
      <c r="C893" s="9">
        <f t="shared" si="135"/>
        <v>367831</v>
      </c>
      <c r="D893" s="3">
        <f t="shared" si="136"/>
        <v>31</v>
      </c>
      <c r="E893" s="4">
        <f>'New Lease Yearly'!K903</f>
        <v>0</v>
      </c>
      <c r="F893" s="3">
        <f t="shared" si="137"/>
        <v>0</v>
      </c>
      <c r="G893" s="11">
        <f t="shared" si="139"/>
        <v>0</v>
      </c>
      <c r="H893" s="11">
        <f t="shared" si="139"/>
        <v>0</v>
      </c>
      <c r="I893" s="11">
        <f t="shared" si="139"/>
        <v>0</v>
      </c>
      <c r="J893" s="11">
        <f t="shared" si="139"/>
        <v>0</v>
      </c>
      <c r="K893" s="11">
        <f t="shared" si="139"/>
        <v>0</v>
      </c>
      <c r="L893" s="11">
        <f t="shared" si="139"/>
        <v>0</v>
      </c>
      <c r="M893" s="11">
        <f t="shared" si="139"/>
        <v>0</v>
      </c>
      <c r="N893" s="11">
        <f t="shared" si="139"/>
        <v>0</v>
      </c>
      <c r="O893" s="11">
        <f t="shared" si="139"/>
        <v>0</v>
      </c>
      <c r="P893" s="11">
        <f t="shared" si="139"/>
        <v>0</v>
      </c>
      <c r="Q893" s="11">
        <f t="shared" si="139"/>
        <v>0</v>
      </c>
      <c r="R893" s="11">
        <f t="shared" si="134"/>
        <v>0</v>
      </c>
    </row>
    <row r="894" spans="1:18" x14ac:dyDescent="0.25">
      <c r="A894" s="9">
        <f>IF('New Lease Yearly'!$H$4="Monthly",DATE(YEAR('Yearly Journal entry'!A893),MONTH('Yearly Journal entry'!A893)+1,DAY('Yearly Journal entry'!A893)),IF('New Lease Yearly'!$H$4="Quarterly",DATE(YEAR('Yearly Journal entry'!A893),MONTH('Yearly Journal entry'!A893)+3,DAY('Yearly Journal entry'!A893)),DATE(YEAR('Yearly Journal entry'!A893)+1,MONTH('Yearly Journal entry'!A893),DAY('Yearly Journal entry'!A893))))</f>
        <v>368166</v>
      </c>
      <c r="B894" s="9">
        <f t="shared" si="133"/>
        <v>368166</v>
      </c>
      <c r="C894" s="9">
        <f t="shared" si="135"/>
        <v>368196</v>
      </c>
      <c r="D894" s="3">
        <f t="shared" si="136"/>
        <v>31</v>
      </c>
      <c r="E894" s="4">
        <f>'New Lease Yearly'!K904</f>
        <v>0</v>
      </c>
      <c r="F894" s="3">
        <f t="shared" si="137"/>
        <v>0</v>
      </c>
      <c r="G894" s="11">
        <f t="shared" si="139"/>
        <v>0</v>
      </c>
      <c r="H894" s="11">
        <f t="shared" si="139"/>
        <v>0</v>
      </c>
      <c r="I894" s="11">
        <f t="shared" si="139"/>
        <v>0</v>
      </c>
      <c r="J894" s="11">
        <f t="shared" si="139"/>
        <v>0</v>
      </c>
      <c r="K894" s="11">
        <f t="shared" si="139"/>
        <v>0</v>
      </c>
      <c r="L894" s="11">
        <f t="shared" si="139"/>
        <v>0</v>
      </c>
      <c r="M894" s="11">
        <f t="shared" si="139"/>
        <v>0</v>
      </c>
      <c r="N894" s="11">
        <f t="shared" si="139"/>
        <v>0</v>
      </c>
      <c r="O894" s="11">
        <f t="shared" si="139"/>
        <v>0</v>
      </c>
      <c r="P894" s="11">
        <f t="shared" si="139"/>
        <v>0</v>
      </c>
      <c r="Q894" s="11">
        <f t="shared" si="139"/>
        <v>0</v>
      </c>
      <c r="R894" s="11">
        <f t="shared" si="134"/>
        <v>0</v>
      </c>
    </row>
    <row r="895" spans="1:18" x14ac:dyDescent="0.25">
      <c r="A895" s="9">
        <f>IF('New Lease Yearly'!$H$4="Monthly",DATE(YEAR('Yearly Journal entry'!A894),MONTH('Yearly Journal entry'!A894)+1,DAY('Yearly Journal entry'!A894)),IF('New Lease Yearly'!$H$4="Quarterly",DATE(YEAR('Yearly Journal entry'!A894),MONTH('Yearly Journal entry'!A894)+3,DAY('Yearly Journal entry'!A894)),DATE(YEAR('Yearly Journal entry'!A894)+1,MONTH('Yearly Journal entry'!A894),DAY('Yearly Journal entry'!A894))))</f>
        <v>368532</v>
      </c>
      <c r="B895" s="9">
        <f t="shared" si="133"/>
        <v>368532</v>
      </c>
      <c r="C895" s="9">
        <f t="shared" si="135"/>
        <v>368562</v>
      </c>
      <c r="D895" s="3">
        <f t="shared" si="136"/>
        <v>31</v>
      </c>
      <c r="E895" s="4">
        <f>'New Lease Yearly'!K905</f>
        <v>0</v>
      </c>
      <c r="F895" s="3">
        <f t="shared" si="137"/>
        <v>0</v>
      </c>
      <c r="G895" s="11">
        <f t="shared" si="139"/>
        <v>0</v>
      </c>
      <c r="H895" s="11">
        <f t="shared" si="139"/>
        <v>0</v>
      </c>
      <c r="I895" s="11">
        <f t="shared" si="139"/>
        <v>0</v>
      </c>
      <c r="J895" s="11">
        <f t="shared" si="139"/>
        <v>0</v>
      </c>
      <c r="K895" s="11">
        <f t="shared" si="139"/>
        <v>0</v>
      </c>
      <c r="L895" s="11">
        <f t="shared" si="139"/>
        <v>0</v>
      </c>
      <c r="M895" s="11">
        <f t="shared" si="139"/>
        <v>0</v>
      </c>
      <c r="N895" s="11">
        <f t="shared" si="139"/>
        <v>0</v>
      </c>
      <c r="O895" s="11">
        <f t="shared" si="139"/>
        <v>0</v>
      </c>
      <c r="P895" s="11">
        <f t="shared" si="139"/>
        <v>0</v>
      </c>
      <c r="Q895" s="11">
        <f t="shared" si="139"/>
        <v>0</v>
      </c>
      <c r="R895" s="11">
        <f t="shared" si="134"/>
        <v>0</v>
      </c>
    </row>
    <row r="896" spans="1:18" x14ac:dyDescent="0.25">
      <c r="A896" s="9">
        <f>IF('New Lease Yearly'!$H$4="Monthly",DATE(YEAR('Yearly Journal entry'!A895),MONTH('Yearly Journal entry'!A895)+1,DAY('Yearly Journal entry'!A895)),IF('New Lease Yearly'!$H$4="Quarterly",DATE(YEAR('Yearly Journal entry'!A895),MONTH('Yearly Journal entry'!A895)+3,DAY('Yearly Journal entry'!A895)),DATE(YEAR('Yearly Journal entry'!A895)+1,MONTH('Yearly Journal entry'!A895),DAY('Yearly Journal entry'!A895))))</f>
        <v>368897</v>
      </c>
      <c r="B896" s="9">
        <f t="shared" si="133"/>
        <v>368897</v>
      </c>
      <c r="C896" s="9">
        <f t="shared" si="135"/>
        <v>368927</v>
      </c>
      <c r="D896" s="3">
        <f t="shared" si="136"/>
        <v>31</v>
      </c>
      <c r="E896" s="4">
        <f>'New Lease Yearly'!K906</f>
        <v>0</v>
      </c>
      <c r="F896" s="3">
        <f t="shared" si="137"/>
        <v>0</v>
      </c>
      <c r="G896" s="11">
        <f t="shared" ref="G896:Q919" si="140">$E897/($A897-$A896+1)*((((EOMONTH(DATE(YEAR($A896),MONTH($A896)+G$4,DAY($A896)),0)))-DATE(YEAR($A896),MONTH(EOMONTH($A896,-1)+G$4)+G$4,1))+1)</f>
        <v>0</v>
      </c>
      <c r="H896" s="11">
        <f t="shared" si="140"/>
        <v>0</v>
      </c>
      <c r="I896" s="11">
        <f t="shared" si="140"/>
        <v>0</v>
      </c>
      <c r="J896" s="11">
        <f t="shared" si="140"/>
        <v>0</v>
      </c>
      <c r="K896" s="11">
        <f t="shared" si="140"/>
        <v>0</v>
      </c>
      <c r="L896" s="11">
        <f t="shared" si="140"/>
        <v>0</v>
      </c>
      <c r="M896" s="11">
        <f t="shared" si="140"/>
        <v>0</v>
      </c>
      <c r="N896" s="11">
        <f t="shared" si="140"/>
        <v>0</v>
      </c>
      <c r="O896" s="11">
        <f t="shared" si="140"/>
        <v>0</v>
      </c>
      <c r="P896" s="11">
        <f t="shared" si="140"/>
        <v>0</v>
      </c>
      <c r="Q896" s="11">
        <f t="shared" si="140"/>
        <v>0</v>
      </c>
      <c r="R896" s="11">
        <f t="shared" si="134"/>
        <v>0</v>
      </c>
    </row>
    <row r="897" spans="1:18" x14ac:dyDescent="0.25">
      <c r="A897" s="9">
        <f>IF('New Lease Yearly'!$H$4="Monthly",DATE(YEAR('Yearly Journal entry'!A896),MONTH('Yearly Journal entry'!A896)+1,DAY('Yearly Journal entry'!A896)),IF('New Lease Yearly'!$H$4="Quarterly",DATE(YEAR('Yearly Journal entry'!A896),MONTH('Yearly Journal entry'!A896)+3,DAY('Yearly Journal entry'!A896)),DATE(YEAR('Yearly Journal entry'!A896)+1,MONTH('Yearly Journal entry'!A896),DAY('Yearly Journal entry'!A896))))</f>
        <v>369262</v>
      </c>
      <c r="B897" s="9">
        <f t="shared" si="133"/>
        <v>369262</v>
      </c>
      <c r="C897" s="9">
        <f t="shared" si="135"/>
        <v>369292</v>
      </c>
      <c r="D897" s="3">
        <f t="shared" si="136"/>
        <v>31</v>
      </c>
      <c r="E897" s="4">
        <f>'New Lease Yearly'!K907</f>
        <v>0</v>
      </c>
      <c r="F897" s="3">
        <f t="shared" si="137"/>
        <v>0</v>
      </c>
      <c r="G897" s="11">
        <f t="shared" si="140"/>
        <v>0</v>
      </c>
      <c r="H897" s="11">
        <f t="shared" si="140"/>
        <v>0</v>
      </c>
      <c r="I897" s="11">
        <f t="shared" si="140"/>
        <v>0</v>
      </c>
      <c r="J897" s="11">
        <f t="shared" si="140"/>
        <v>0</v>
      </c>
      <c r="K897" s="11">
        <f t="shared" si="140"/>
        <v>0</v>
      </c>
      <c r="L897" s="11">
        <f t="shared" si="140"/>
        <v>0</v>
      </c>
      <c r="M897" s="11">
        <f t="shared" si="140"/>
        <v>0</v>
      </c>
      <c r="N897" s="11">
        <f t="shared" si="140"/>
        <v>0</v>
      </c>
      <c r="O897" s="11">
        <f t="shared" si="140"/>
        <v>0</v>
      </c>
      <c r="P897" s="11">
        <f t="shared" si="140"/>
        <v>0</v>
      </c>
      <c r="Q897" s="11">
        <f t="shared" si="140"/>
        <v>0</v>
      </c>
      <c r="R897" s="11">
        <f t="shared" si="134"/>
        <v>0</v>
      </c>
    </row>
    <row r="898" spans="1:18" x14ac:dyDescent="0.25">
      <c r="A898" s="9">
        <f>IF('New Lease Yearly'!$H$4="Monthly",DATE(YEAR('Yearly Journal entry'!A897),MONTH('Yearly Journal entry'!A897)+1,DAY('Yearly Journal entry'!A897)),IF('New Lease Yearly'!$H$4="Quarterly",DATE(YEAR('Yearly Journal entry'!A897),MONTH('Yearly Journal entry'!A897)+3,DAY('Yearly Journal entry'!A897)),DATE(YEAR('Yearly Journal entry'!A897)+1,MONTH('Yearly Journal entry'!A897),DAY('Yearly Journal entry'!A897))))</f>
        <v>369627</v>
      </c>
      <c r="B898" s="9">
        <f t="shared" si="133"/>
        <v>369627</v>
      </c>
      <c r="C898" s="9">
        <f t="shared" si="135"/>
        <v>369657</v>
      </c>
      <c r="D898" s="3">
        <f t="shared" si="136"/>
        <v>31</v>
      </c>
      <c r="E898" s="4">
        <f>'New Lease Yearly'!K908</f>
        <v>0</v>
      </c>
      <c r="F898" s="3">
        <f t="shared" si="137"/>
        <v>0</v>
      </c>
      <c r="G898" s="11">
        <f t="shared" si="140"/>
        <v>0</v>
      </c>
      <c r="H898" s="11">
        <f t="shared" si="140"/>
        <v>0</v>
      </c>
      <c r="I898" s="11">
        <f t="shared" si="140"/>
        <v>0</v>
      </c>
      <c r="J898" s="11">
        <f t="shared" si="140"/>
        <v>0</v>
      </c>
      <c r="K898" s="11">
        <f t="shared" si="140"/>
        <v>0</v>
      </c>
      <c r="L898" s="11">
        <f t="shared" si="140"/>
        <v>0</v>
      </c>
      <c r="M898" s="11">
        <f t="shared" si="140"/>
        <v>0</v>
      </c>
      <c r="N898" s="11">
        <f t="shared" si="140"/>
        <v>0</v>
      </c>
      <c r="O898" s="11">
        <f t="shared" si="140"/>
        <v>0</v>
      </c>
      <c r="P898" s="11">
        <f t="shared" si="140"/>
        <v>0</v>
      </c>
      <c r="Q898" s="11">
        <f t="shared" si="140"/>
        <v>0</v>
      </c>
      <c r="R898" s="11">
        <f t="shared" si="134"/>
        <v>0</v>
      </c>
    </row>
    <row r="899" spans="1:18" x14ac:dyDescent="0.25">
      <c r="A899" s="9">
        <f>IF('New Lease Yearly'!$H$4="Monthly",DATE(YEAR('Yearly Journal entry'!A898),MONTH('Yearly Journal entry'!A898)+1,DAY('Yearly Journal entry'!A898)),IF('New Lease Yearly'!$H$4="Quarterly",DATE(YEAR('Yearly Journal entry'!A898),MONTH('Yearly Journal entry'!A898)+3,DAY('Yearly Journal entry'!A898)),DATE(YEAR('Yearly Journal entry'!A898)+1,MONTH('Yearly Journal entry'!A898),DAY('Yearly Journal entry'!A898))))</f>
        <v>369993</v>
      </c>
      <c r="B899" s="9">
        <f t="shared" si="133"/>
        <v>369993</v>
      </c>
      <c r="C899" s="9">
        <f t="shared" si="135"/>
        <v>370023</v>
      </c>
      <c r="D899" s="3">
        <f t="shared" si="136"/>
        <v>31</v>
      </c>
      <c r="E899" s="4">
        <f>'New Lease Yearly'!K909</f>
        <v>0</v>
      </c>
      <c r="F899" s="3">
        <f t="shared" si="137"/>
        <v>0</v>
      </c>
      <c r="G899" s="11">
        <f t="shared" si="140"/>
        <v>0</v>
      </c>
      <c r="H899" s="11">
        <f t="shared" si="140"/>
        <v>0</v>
      </c>
      <c r="I899" s="11">
        <f t="shared" si="140"/>
        <v>0</v>
      </c>
      <c r="J899" s="11">
        <f t="shared" si="140"/>
        <v>0</v>
      </c>
      <c r="K899" s="11">
        <f t="shared" si="140"/>
        <v>0</v>
      </c>
      <c r="L899" s="11">
        <f t="shared" si="140"/>
        <v>0</v>
      </c>
      <c r="M899" s="11">
        <f t="shared" si="140"/>
        <v>0</v>
      </c>
      <c r="N899" s="11">
        <f t="shared" si="140"/>
        <v>0</v>
      </c>
      <c r="O899" s="11">
        <f t="shared" si="140"/>
        <v>0</v>
      </c>
      <c r="P899" s="11">
        <f t="shared" si="140"/>
        <v>0</v>
      </c>
      <c r="Q899" s="11">
        <f t="shared" si="140"/>
        <v>0</v>
      </c>
      <c r="R899" s="11">
        <f t="shared" si="134"/>
        <v>0</v>
      </c>
    </row>
    <row r="900" spans="1:18" x14ac:dyDescent="0.25">
      <c r="A900" s="9">
        <f>IF('New Lease Yearly'!$H$4="Monthly",DATE(YEAR('Yearly Journal entry'!A899),MONTH('Yearly Journal entry'!A899)+1,DAY('Yearly Journal entry'!A899)),IF('New Lease Yearly'!$H$4="Quarterly",DATE(YEAR('Yearly Journal entry'!A899),MONTH('Yearly Journal entry'!A899)+3,DAY('Yearly Journal entry'!A899)),DATE(YEAR('Yearly Journal entry'!A899)+1,MONTH('Yearly Journal entry'!A899),DAY('Yearly Journal entry'!A899))))</f>
        <v>370358</v>
      </c>
      <c r="B900" s="9">
        <f t="shared" si="133"/>
        <v>370358</v>
      </c>
      <c r="C900" s="9">
        <f t="shared" si="135"/>
        <v>370388</v>
      </c>
      <c r="D900" s="3">
        <f t="shared" si="136"/>
        <v>31</v>
      </c>
      <c r="E900" s="4">
        <f>'New Lease Yearly'!K910</f>
        <v>0</v>
      </c>
      <c r="F900" s="3">
        <f t="shared" si="137"/>
        <v>0</v>
      </c>
      <c r="G900" s="11">
        <f t="shared" si="140"/>
        <v>0</v>
      </c>
      <c r="H900" s="11">
        <f t="shared" si="140"/>
        <v>0</v>
      </c>
      <c r="I900" s="11">
        <f t="shared" si="140"/>
        <v>0</v>
      </c>
      <c r="J900" s="11">
        <f t="shared" si="140"/>
        <v>0</v>
      </c>
      <c r="K900" s="11">
        <f t="shared" si="140"/>
        <v>0</v>
      </c>
      <c r="L900" s="11">
        <f t="shared" si="140"/>
        <v>0</v>
      </c>
      <c r="M900" s="11">
        <f t="shared" si="140"/>
        <v>0</v>
      </c>
      <c r="N900" s="11">
        <f t="shared" si="140"/>
        <v>0</v>
      </c>
      <c r="O900" s="11">
        <f t="shared" si="140"/>
        <v>0</v>
      </c>
      <c r="P900" s="11">
        <f t="shared" si="140"/>
        <v>0</v>
      </c>
      <c r="Q900" s="11">
        <f t="shared" si="140"/>
        <v>0</v>
      </c>
      <c r="R900" s="11">
        <f t="shared" si="134"/>
        <v>0</v>
      </c>
    </row>
    <row r="901" spans="1:18" x14ac:dyDescent="0.25">
      <c r="A901" s="9">
        <f>IF('New Lease Yearly'!$H$4="Monthly",DATE(YEAR('Yearly Journal entry'!A900),MONTH('Yearly Journal entry'!A900)+1,DAY('Yearly Journal entry'!A900)),IF('New Lease Yearly'!$H$4="Quarterly",DATE(YEAR('Yearly Journal entry'!A900),MONTH('Yearly Journal entry'!A900)+3,DAY('Yearly Journal entry'!A900)),DATE(YEAR('Yearly Journal entry'!A900)+1,MONTH('Yearly Journal entry'!A900),DAY('Yearly Journal entry'!A900))))</f>
        <v>370723</v>
      </c>
      <c r="B901" s="9">
        <f t="shared" si="133"/>
        <v>370723</v>
      </c>
      <c r="C901" s="9">
        <f t="shared" si="135"/>
        <v>370753</v>
      </c>
      <c r="D901" s="3">
        <f t="shared" si="136"/>
        <v>31</v>
      </c>
      <c r="E901" s="4">
        <f>'New Lease Yearly'!K911</f>
        <v>0</v>
      </c>
      <c r="F901" s="3">
        <f t="shared" si="137"/>
        <v>0</v>
      </c>
      <c r="G901" s="11">
        <f t="shared" si="140"/>
        <v>0</v>
      </c>
      <c r="H901" s="11">
        <f t="shared" si="140"/>
        <v>0</v>
      </c>
      <c r="I901" s="11">
        <f t="shared" si="140"/>
        <v>0</v>
      </c>
      <c r="J901" s="11">
        <f t="shared" si="140"/>
        <v>0</v>
      </c>
      <c r="K901" s="11">
        <f t="shared" si="140"/>
        <v>0</v>
      </c>
      <c r="L901" s="11">
        <f t="shared" si="140"/>
        <v>0</v>
      </c>
      <c r="M901" s="11">
        <f t="shared" si="140"/>
        <v>0</v>
      </c>
      <c r="N901" s="11">
        <f t="shared" si="140"/>
        <v>0</v>
      </c>
      <c r="O901" s="11">
        <f t="shared" si="140"/>
        <v>0</v>
      </c>
      <c r="P901" s="11">
        <f t="shared" si="140"/>
        <v>0</v>
      </c>
      <c r="Q901" s="11">
        <f t="shared" si="140"/>
        <v>0</v>
      </c>
      <c r="R901" s="11">
        <f t="shared" si="134"/>
        <v>0</v>
      </c>
    </row>
    <row r="902" spans="1:18" x14ac:dyDescent="0.25">
      <c r="A902" s="9">
        <f>IF('New Lease Yearly'!$H$4="Monthly",DATE(YEAR('Yearly Journal entry'!A901),MONTH('Yearly Journal entry'!A901)+1,DAY('Yearly Journal entry'!A901)),IF('New Lease Yearly'!$H$4="Quarterly",DATE(YEAR('Yearly Journal entry'!A901),MONTH('Yearly Journal entry'!A901)+3,DAY('Yearly Journal entry'!A901)),DATE(YEAR('Yearly Journal entry'!A901)+1,MONTH('Yearly Journal entry'!A901),DAY('Yearly Journal entry'!A901))))</f>
        <v>371088</v>
      </c>
      <c r="B902" s="9">
        <f t="shared" ref="B902:B965" si="141">EOMONTH(A902,-1)+1</f>
        <v>371088</v>
      </c>
      <c r="C902" s="9">
        <f t="shared" si="135"/>
        <v>371118</v>
      </c>
      <c r="D902" s="3">
        <f t="shared" si="136"/>
        <v>31</v>
      </c>
      <c r="E902" s="4">
        <f>'New Lease Yearly'!K912</f>
        <v>0</v>
      </c>
      <c r="F902" s="3">
        <f t="shared" si="137"/>
        <v>0</v>
      </c>
      <c r="G902" s="11">
        <f t="shared" si="140"/>
        <v>0</v>
      </c>
      <c r="H902" s="11">
        <f t="shared" si="140"/>
        <v>0</v>
      </c>
      <c r="I902" s="11">
        <f t="shared" si="140"/>
        <v>0</v>
      </c>
      <c r="J902" s="11">
        <f t="shared" si="140"/>
        <v>0</v>
      </c>
      <c r="K902" s="11">
        <f t="shared" si="140"/>
        <v>0</v>
      </c>
      <c r="L902" s="11">
        <f t="shared" si="140"/>
        <v>0</v>
      </c>
      <c r="M902" s="11">
        <f t="shared" si="140"/>
        <v>0</v>
      </c>
      <c r="N902" s="11">
        <f t="shared" si="140"/>
        <v>0</v>
      </c>
      <c r="O902" s="11">
        <f t="shared" si="140"/>
        <v>0</v>
      </c>
      <c r="P902" s="11">
        <f t="shared" si="140"/>
        <v>0</v>
      </c>
      <c r="Q902" s="11">
        <f t="shared" si="140"/>
        <v>0</v>
      </c>
      <c r="R902" s="11">
        <f t="shared" ref="R902:R965" si="142">$E903/($A903-$A902+1)*IF((((EOMONTH(DATE(YEAR($A902),MONTH($A902)+R$4,DAY($A902)),0))))&lt;$A902,$A902-DATE(YEAR($A902),MONTH(EOMONTH($A902,-1)+R$4)+R$4,1)+1,$A902-1-EOMONTH($A902,-1)+1)</f>
        <v>0</v>
      </c>
    </row>
    <row r="903" spans="1:18" x14ac:dyDescent="0.25">
      <c r="A903" s="9">
        <f>IF('New Lease Yearly'!$H$4="Monthly",DATE(YEAR('Yearly Journal entry'!A902),MONTH('Yearly Journal entry'!A902)+1,DAY('Yearly Journal entry'!A902)),IF('New Lease Yearly'!$H$4="Quarterly",DATE(YEAR('Yearly Journal entry'!A902),MONTH('Yearly Journal entry'!A902)+3,DAY('Yearly Journal entry'!A902)),DATE(YEAR('Yearly Journal entry'!A902)+1,MONTH('Yearly Journal entry'!A902),DAY('Yearly Journal entry'!A902))))</f>
        <v>371454</v>
      </c>
      <c r="B903" s="9">
        <f t="shared" si="141"/>
        <v>371454</v>
      </c>
      <c r="C903" s="9">
        <f t="shared" ref="C903:C966" si="143">EOMONTH(A903,0)</f>
        <v>371484</v>
      </c>
      <c r="D903" s="3">
        <f t="shared" ref="D903:D966" si="144">C903-B903+1</f>
        <v>31</v>
      </c>
      <c r="E903" s="4">
        <f>'New Lease Yearly'!K913</f>
        <v>0</v>
      </c>
      <c r="F903" s="3">
        <f t="shared" si="137"/>
        <v>0</v>
      </c>
      <c r="G903" s="11">
        <f t="shared" si="140"/>
        <v>0</v>
      </c>
      <c r="H903" s="11">
        <f t="shared" si="140"/>
        <v>0</v>
      </c>
      <c r="I903" s="11">
        <f t="shared" si="140"/>
        <v>0</v>
      </c>
      <c r="J903" s="11">
        <f t="shared" si="140"/>
        <v>0</v>
      </c>
      <c r="K903" s="11">
        <f t="shared" si="140"/>
        <v>0</v>
      </c>
      <c r="L903" s="11">
        <f t="shared" si="140"/>
        <v>0</v>
      </c>
      <c r="M903" s="11">
        <f t="shared" si="140"/>
        <v>0</v>
      </c>
      <c r="N903" s="11">
        <f t="shared" si="140"/>
        <v>0</v>
      </c>
      <c r="O903" s="11">
        <f t="shared" si="140"/>
        <v>0</v>
      </c>
      <c r="P903" s="11">
        <f t="shared" si="140"/>
        <v>0</v>
      </c>
      <c r="Q903" s="11">
        <f t="shared" si="140"/>
        <v>0</v>
      </c>
      <c r="R903" s="11">
        <f t="shared" si="142"/>
        <v>0</v>
      </c>
    </row>
    <row r="904" spans="1:18" x14ac:dyDescent="0.25">
      <c r="A904" s="9">
        <f>IF('New Lease Yearly'!$H$4="Monthly",DATE(YEAR('Yearly Journal entry'!A903),MONTH('Yearly Journal entry'!A903)+1,DAY('Yearly Journal entry'!A903)),IF('New Lease Yearly'!$H$4="Quarterly",DATE(YEAR('Yearly Journal entry'!A903),MONTH('Yearly Journal entry'!A903)+3,DAY('Yearly Journal entry'!A903)),DATE(YEAR('Yearly Journal entry'!A903)+1,MONTH('Yearly Journal entry'!A903),DAY('Yearly Journal entry'!A903))))</f>
        <v>371819</v>
      </c>
      <c r="B904" s="9">
        <f t="shared" si="141"/>
        <v>371819</v>
      </c>
      <c r="C904" s="9">
        <f t="shared" si="143"/>
        <v>371849</v>
      </c>
      <c r="D904" s="3">
        <f t="shared" si="144"/>
        <v>31</v>
      </c>
      <c r="E904" s="4">
        <f>'New Lease Yearly'!K914</f>
        <v>0</v>
      </c>
      <c r="F904" s="3">
        <f t="shared" ref="F904:F967" si="145">E905/(A905-A904+1)*(EOMONTH(A904,0)-A904+1)+R903</f>
        <v>0</v>
      </c>
      <c r="G904" s="11">
        <f t="shared" si="140"/>
        <v>0</v>
      </c>
      <c r="H904" s="11">
        <f t="shared" si="140"/>
        <v>0</v>
      </c>
      <c r="I904" s="11">
        <f t="shared" si="140"/>
        <v>0</v>
      </c>
      <c r="J904" s="11">
        <f t="shared" si="140"/>
        <v>0</v>
      </c>
      <c r="K904" s="11">
        <f t="shared" si="140"/>
        <v>0</v>
      </c>
      <c r="L904" s="11">
        <f t="shared" si="140"/>
        <v>0</v>
      </c>
      <c r="M904" s="11">
        <f t="shared" si="140"/>
        <v>0</v>
      </c>
      <c r="N904" s="11">
        <f t="shared" si="140"/>
        <v>0</v>
      </c>
      <c r="O904" s="11">
        <f t="shared" si="140"/>
        <v>0</v>
      </c>
      <c r="P904" s="11">
        <f t="shared" si="140"/>
        <v>0</v>
      </c>
      <c r="Q904" s="11">
        <f t="shared" si="140"/>
        <v>0</v>
      </c>
      <c r="R904" s="11">
        <f t="shared" si="142"/>
        <v>0</v>
      </c>
    </row>
    <row r="905" spans="1:18" x14ac:dyDescent="0.25">
      <c r="A905" s="9">
        <f>IF('New Lease Yearly'!$H$4="Monthly",DATE(YEAR('Yearly Journal entry'!A904),MONTH('Yearly Journal entry'!A904)+1,DAY('Yearly Journal entry'!A904)),IF('New Lease Yearly'!$H$4="Quarterly",DATE(YEAR('Yearly Journal entry'!A904),MONTH('Yearly Journal entry'!A904)+3,DAY('Yearly Journal entry'!A904)),DATE(YEAR('Yearly Journal entry'!A904)+1,MONTH('Yearly Journal entry'!A904),DAY('Yearly Journal entry'!A904))))</f>
        <v>372184</v>
      </c>
      <c r="B905" s="9">
        <f t="shared" si="141"/>
        <v>372184</v>
      </c>
      <c r="C905" s="9">
        <f t="shared" si="143"/>
        <v>372214</v>
      </c>
      <c r="D905" s="3">
        <f t="shared" si="144"/>
        <v>31</v>
      </c>
      <c r="E905" s="4">
        <f>'New Lease Yearly'!K915</f>
        <v>0</v>
      </c>
      <c r="F905" s="3">
        <f t="shared" si="145"/>
        <v>0</v>
      </c>
      <c r="G905" s="11">
        <f t="shared" si="140"/>
        <v>0</v>
      </c>
      <c r="H905" s="11">
        <f t="shared" si="140"/>
        <v>0</v>
      </c>
      <c r="I905" s="11">
        <f t="shared" si="140"/>
        <v>0</v>
      </c>
      <c r="J905" s="11">
        <f t="shared" si="140"/>
        <v>0</v>
      </c>
      <c r="K905" s="11">
        <f t="shared" si="140"/>
        <v>0</v>
      </c>
      <c r="L905" s="11">
        <f t="shared" si="140"/>
        <v>0</v>
      </c>
      <c r="M905" s="11">
        <f t="shared" si="140"/>
        <v>0</v>
      </c>
      <c r="N905" s="11">
        <f t="shared" si="140"/>
        <v>0</v>
      </c>
      <c r="O905" s="11">
        <f t="shared" si="140"/>
        <v>0</v>
      </c>
      <c r="P905" s="11">
        <f t="shared" si="140"/>
        <v>0</v>
      </c>
      <c r="Q905" s="11">
        <f t="shared" si="140"/>
        <v>0</v>
      </c>
      <c r="R905" s="11">
        <f t="shared" si="142"/>
        <v>0</v>
      </c>
    </row>
    <row r="906" spans="1:18" x14ac:dyDescent="0.25">
      <c r="A906" s="9">
        <f>IF('New Lease Yearly'!$H$4="Monthly",DATE(YEAR('Yearly Journal entry'!A905),MONTH('Yearly Journal entry'!A905)+1,DAY('Yearly Journal entry'!A905)),IF('New Lease Yearly'!$H$4="Quarterly",DATE(YEAR('Yearly Journal entry'!A905),MONTH('Yearly Journal entry'!A905)+3,DAY('Yearly Journal entry'!A905)),DATE(YEAR('Yearly Journal entry'!A905)+1,MONTH('Yearly Journal entry'!A905),DAY('Yearly Journal entry'!A905))))</f>
        <v>372549</v>
      </c>
      <c r="B906" s="9">
        <f t="shared" si="141"/>
        <v>372549</v>
      </c>
      <c r="C906" s="9">
        <f t="shared" si="143"/>
        <v>372579</v>
      </c>
      <c r="D906" s="3">
        <f t="shared" si="144"/>
        <v>31</v>
      </c>
      <c r="E906" s="4">
        <f>'New Lease Yearly'!K916</f>
        <v>0</v>
      </c>
      <c r="F906" s="3">
        <f t="shared" si="145"/>
        <v>0</v>
      </c>
      <c r="G906" s="11">
        <f t="shared" si="140"/>
        <v>0</v>
      </c>
      <c r="H906" s="11">
        <f t="shared" si="140"/>
        <v>0</v>
      </c>
      <c r="I906" s="11">
        <f t="shared" si="140"/>
        <v>0</v>
      </c>
      <c r="J906" s="11">
        <f t="shared" si="140"/>
        <v>0</v>
      </c>
      <c r="K906" s="11">
        <f t="shared" si="140"/>
        <v>0</v>
      </c>
      <c r="L906" s="11">
        <f t="shared" si="140"/>
        <v>0</v>
      </c>
      <c r="M906" s="11">
        <f t="shared" si="140"/>
        <v>0</v>
      </c>
      <c r="N906" s="11">
        <f t="shared" si="140"/>
        <v>0</v>
      </c>
      <c r="O906" s="11">
        <f t="shared" si="140"/>
        <v>0</v>
      </c>
      <c r="P906" s="11">
        <f t="shared" si="140"/>
        <v>0</v>
      </c>
      <c r="Q906" s="11">
        <f t="shared" si="140"/>
        <v>0</v>
      </c>
      <c r="R906" s="11">
        <f t="shared" si="142"/>
        <v>0</v>
      </c>
    </row>
    <row r="907" spans="1:18" x14ac:dyDescent="0.25">
      <c r="A907" s="9">
        <f>IF('New Lease Yearly'!$H$4="Monthly",DATE(YEAR('Yearly Journal entry'!A906),MONTH('Yearly Journal entry'!A906)+1,DAY('Yearly Journal entry'!A906)),IF('New Lease Yearly'!$H$4="Quarterly",DATE(YEAR('Yearly Journal entry'!A906),MONTH('Yearly Journal entry'!A906)+3,DAY('Yearly Journal entry'!A906)),DATE(YEAR('Yearly Journal entry'!A906)+1,MONTH('Yearly Journal entry'!A906),DAY('Yearly Journal entry'!A906))))</f>
        <v>372915</v>
      </c>
      <c r="B907" s="9">
        <f t="shared" si="141"/>
        <v>372915</v>
      </c>
      <c r="C907" s="9">
        <f t="shared" si="143"/>
        <v>372945</v>
      </c>
      <c r="D907" s="3">
        <f t="shared" si="144"/>
        <v>31</v>
      </c>
      <c r="E907" s="4">
        <f>'New Lease Yearly'!K917</f>
        <v>0</v>
      </c>
      <c r="F907" s="3">
        <f t="shared" si="145"/>
        <v>0</v>
      </c>
      <c r="G907" s="11">
        <f t="shared" si="140"/>
        <v>0</v>
      </c>
      <c r="H907" s="11">
        <f t="shared" si="140"/>
        <v>0</v>
      </c>
      <c r="I907" s="11">
        <f t="shared" si="140"/>
        <v>0</v>
      </c>
      <c r="J907" s="11">
        <f t="shared" si="140"/>
        <v>0</v>
      </c>
      <c r="K907" s="11">
        <f t="shared" si="140"/>
        <v>0</v>
      </c>
      <c r="L907" s="11">
        <f t="shared" si="140"/>
        <v>0</v>
      </c>
      <c r="M907" s="11">
        <f t="shared" si="140"/>
        <v>0</v>
      </c>
      <c r="N907" s="11">
        <f t="shared" si="140"/>
        <v>0</v>
      </c>
      <c r="O907" s="11">
        <f t="shared" si="140"/>
        <v>0</v>
      </c>
      <c r="P907" s="11">
        <f t="shared" si="140"/>
        <v>0</v>
      </c>
      <c r="Q907" s="11">
        <f t="shared" si="140"/>
        <v>0</v>
      </c>
      <c r="R907" s="11">
        <f t="shared" si="142"/>
        <v>0</v>
      </c>
    </row>
    <row r="908" spans="1:18" x14ac:dyDescent="0.25">
      <c r="A908" s="9">
        <f>IF('New Lease Yearly'!$H$4="Monthly",DATE(YEAR('Yearly Journal entry'!A907),MONTH('Yearly Journal entry'!A907)+1,DAY('Yearly Journal entry'!A907)),IF('New Lease Yearly'!$H$4="Quarterly",DATE(YEAR('Yearly Journal entry'!A907),MONTH('Yearly Journal entry'!A907)+3,DAY('Yearly Journal entry'!A907)),DATE(YEAR('Yearly Journal entry'!A907)+1,MONTH('Yearly Journal entry'!A907),DAY('Yearly Journal entry'!A907))))</f>
        <v>373280</v>
      </c>
      <c r="B908" s="9">
        <f t="shared" si="141"/>
        <v>373280</v>
      </c>
      <c r="C908" s="9">
        <f t="shared" si="143"/>
        <v>373310</v>
      </c>
      <c r="D908" s="3">
        <f t="shared" si="144"/>
        <v>31</v>
      </c>
      <c r="E908" s="4">
        <f>'New Lease Yearly'!K918</f>
        <v>0</v>
      </c>
      <c r="F908" s="3">
        <f t="shared" si="145"/>
        <v>0</v>
      </c>
      <c r="G908" s="11">
        <f t="shared" si="140"/>
        <v>0</v>
      </c>
      <c r="H908" s="11">
        <f t="shared" si="140"/>
        <v>0</v>
      </c>
      <c r="I908" s="11">
        <f t="shared" si="140"/>
        <v>0</v>
      </c>
      <c r="J908" s="11">
        <f t="shared" si="140"/>
        <v>0</v>
      </c>
      <c r="K908" s="11">
        <f t="shared" si="140"/>
        <v>0</v>
      </c>
      <c r="L908" s="11">
        <f t="shared" si="140"/>
        <v>0</v>
      </c>
      <c r="M908" s="11">
        <f t="shared" si="140"/>
        <v>0</v>
      </c>
      <c r="N908" s="11">
        <f t="shared" si="140"/>
        <v>0</v>
      </c>
      <c r="O908" s="11">
        <f t="shared" si="140"/>
        <v>0</v>
      </c>
      <c r="P908" s="11">
        <f t="shared" si="140"/>
        <v>0</v>
      </c>
      <c r="Q908" s="11">
        <f t="shared" si="140"/>
        <v>0</v>
      </c>
      <c r="R908" s="11">
        <f t="shared" si="142"/>
        <v>0</v>
      </c>
    </row>
    <row r="909" spans="1:18" x14ac:dyDescent="0.25">
      <c r="A909" s="9">
        <f>IF('New Lease Yearly'!$H$4="Monthly",DATE(YEAR('Yearly Journal entry'!A908),MONTH('Yearly Journal entry'!A908)+1,DAY('Yearly Journal entry'!A908)),IF('New Lease Yearly'!$H$4="Quarterly",DATE(YEAR('Yearly Journal entry'!A908),MONTH('Yearly Journal entry'!A908)+3,DAY('Yearly Journal entry'!A908)),DATE(YEAR('Yearly Journal entry'!A908)+1,MONTH('Yearly Journal entry'!A908),DAY('Yearly Journal entry'!A908))))</f>
        <v>373645</v>
      </c>
      <c r="B909" s="9">
        <f t="shared" si="141"/>
        <v>373645</v>
      </c>
      <c r="C909" s="9">
        <f t="shared" si="143"/>
        <v>373675</v>
      </c>
      <c r="D909" s="3">
        <f t="shared" si="144"/>
        <v>31</v>
      </c>
      <c r="E909" s="4">
        <f>'New Lease Yearly'!K919</f>
        <v>0</v>
      </c>
      <c r="F909" s="3">
        <f t="shared" si="145"/>
        <v>0</v>
      </c>
      <c r="G909" s="11">
        <f t="shared" si="140"/>
        <v>0</v>
      </c>
      <c r="H909" s="11">
        <f t="shared" si="140"/>
        <v>0</v>
      </c>
      <c r="I909" s="11">
        <f t="shared" si="140"/>
        <v>0</v>
      </c>
      <c r="J909" s="11">
        <f t="shared" si="140"/>
        <v>0</v>
      </c>
      <c r="K909" s="11">
        <f t="shared" si="140"/>
        <v>0</v>
      </c>
      <c r="L909" s="11">
        <f t="shared" si="140"/>
        <v>0</v>
      </c>
      <c r="M909" s="11">
        <f t="shared" si="140"/>
        <v>0</v>
      </c>
      <c r="N909" s="11">
        <f t="shared" si="140"/>
        <v>0</v>
      </c>
      <c r="O909" s="11">
        <f t="shared" si="140"/>
        <v>0</v>
      </c>
      <c r="P909" s="11">
        <f t="shared" si="140"/>
        <v>0</v>
      </c>
      <c r="Q909" s="11">
        <f t="shared" si="140"/>
        <v>0</v>
      </c>
      <c r="R909" s="11">
        <f t="shared" si="142"/>
        <v>0</v>
      </c>
    </row>
    <row r="910" spans="1:18" x14ac:dyDescent="0.25">
      <c r="A910" s="9">
        <f>IF('New Lease Yearly'!$H$4="Monthly",DATE(YEAR('Yearly Journal entry'!A909),MONTH('Yearly Journal entry'!A909)+1,DAY('Yearly Journal entry'!A909)),IF('New Lease Yearly'!$H$4="Quarterly",DATE(YEAR('Yearly Journal entry'!A909),MONTH('Yearly Journal entry'!A909)+3,DAY('Yearly Journal entry'!A909)),DATE(YEAR('Yearly Journal entry'!A909)+1,MONTH('Yearly Journal entry'!A909),DAY('Yearly Journal entry'!A909))))</f>
        <v>374010</v>
      </c>
      <c r="B910" s="9">
        <f t="shared" si="141"/>
        <v>374010</v>
      </c>
      <c r="C910" s="9">
        <f t="shared" si="143"/>
        <v>374040</v>
      </c>
      <c r="D910" s="3">
        <f t="shared" si="144"/>
        <v>31</v>
      </c>
      <c r="E910" s="4">
        <f>'New Lease Yearly'!K920</f>
        <v>0</v>
      </c>
      <c r="F910" s="3">
        <f t="shared" si="145"/>
        <v>0</v>
      </c>
      <c r="G910" s="11">
        <f t="shared" si="140"/>
        <v>0</v>
      </c>
      <c r="H910" s="11">
        <f t="shared" si="140"/>
        <v>0</v>
      </c>
      <c r="I910" s="11">
        <f t="shared" si="140"/>
        <v>0</v>
      </c>
      <c r="J910" s="11">
        <f t="shared" si="140"/>
        <v>0</v>
      </c>
      <c r="K910" s="11">
        <f t="shared" si="140"/>
        <v>0</v>
      </c>
      <c r="L910" s="11">
        <f t="shared" si="140"/>
        <v>0</v>
      </c>
      <c r="M910" s="11">
        <f t="shared" si="140"/>
        <v>0</v>
      </c>
      <c r="N910" s="11">
        <f t="shared" si="140"/>
        <v>0</v>
      </c>
      <c r="O910" s="11">
        <f t="shared" si="140"/>
        <v>0</v>
      </c>
      <c r="P910" s="11">
        <f t="shared" si="140"/>
        <v>0</v>
      </c>
      <c r="Q910" s="11">
        <f t="shared" si="140"/>
        <v>0</v>
      </c>
      <c r="R910" s="11">
        <f t="shared" si="142"/>
        <v>0</v>
      </c>
    </row>
    <row r="911" spans="1:18" x14ac:dyDescent="0.25">
      <c r="A911" s="9">
        <f>IF('New Lease Yearly'!$H$4="Monthly",DATE(YEAR('Yearly Journal entry'!A910),MONTH('Yearly Journal entry'!A910)+1,DAY('Yearly Journal entry'!A910)),IF('New Lease Yearly'!$H$4="Quarterly",DATE(YEAR('Yearly Journal entry'!A910),MONTH('Yearly Journal entry'!A910)+3,DAY('Yearly Journal entry'!A910)),DATE(YEAR('Yearly Journal entry'!A910)+1,MONTH('Yearly Journal entry'!A910),DAY('Yearly Journal entry'!A910))))</f>
        <v>374376</v>
      </c>
      <c r="B911" s="9">
        <f t="shared" si="141"/>
        <v>374376</v>
      </c>
      <c r="C911" s="9">
        <f t="shared" si="143"/>
        <v>374406</v>
      </c>
      <c r="D911" s="3">
        <f t="shared" si="144"/>
        <v>31</v>
      </c>
      <c r="E911" s="4">
        <f>'New Lease Yearly'!K921</f>
        <v>0</v>
      </c>
      <c r="F911" s="3">
        <f t="shared" si="145"/>
        <v>0</v>
      </c>
      <c r="G911" s="11">
        <f t="shared" si="140"/>
        <v>0</v>
      </c>
      <c r="H911" s="11">
        <f t="shared" si="140"/>
        <v>0</v>
      </c>
      <c r="I911" s="11">
        <f t="shared" si="140"/>
        <v>0</v>
      </c>
      <c r="J911" s="11">
        <f t="shared" si="140"/>
        <v>0</v>
      </c>
      <c r="K911" s="11">
        <f t="shared" si="140"/>
        <v>0</v>
      </c>
      <c r="L911" s="11">
        <f t="shared" si="140"/>
        <v>0</v>
      </c>
      <c r="M911" s="11">
        <f t="shared" si="140"/>
        <v>0</v>
      </c>
      <c r="N911" s="11">
        <f t="shared" si="140"/>
        <v>0</v>
      </c>
      <c r="O911" s="11">
        <f t="shared" si="140"/>
        <v>0</v>
      </c>
      <c r="P911" s="11">
        <f t="shared" si="140"/>
        <v>0</v>
      </c>
      <c r="Q911" s="11">
        <f t="shared" si="140"/>
        <v>0</v>
      </c>
      <c r="R911" s="11">
        <f t="shared" si="142"/>
        <v>0</v>
      </c>
    </row>
    <row r="912" spans="1:18" x14ac:dyDescent="0.25">
      <c r="A912" s="9">
        <f>IF('New Lease Yearly'!$H$4="Monthly",DATE(YEAR('Yearly Journal entry'!A911),MONTH('Yearly Journal entry'!A911)+1,DAY('Yearly Journal entry'!A911)),IF('New Lease Yearly'!$H$4="Quarterly",DATE(YEAR('Yearly Journal entry'!A911),MONTH('Yearly Journal entry'!A911)+3,DAY('Yearly Journal entry'!A911)),DATE(YEAR('Yearly Journal entry'!A911)+1,MONTH('Yearly Journal entry'!A911),DAY('Yearly Journal entry'!A911))))</f>
        <v>374741</v>
      </c>
      <c r="B912" s="9">
        <f t="shared" si="141"/>
        <v>374741</v>
      </c>
      <c r="C912" s="9">
        <f t="shared" si="143"/>
        <v>374771</v>
      </c>
      <c r="D912" s="3">
        <f t="shared" si="144"/>
        <v>31</v>
      </c>
      <c r="E912" s="4">
        <f>'New Lease Yearly'!K922</f>
        <v>0</v>
      </c>
      <c r="F912" s="3">
        <f t="shared" si="145"/>
        <v>0</v>
      </c>
      <c r="G912" s="11">
        <f t="shared" si="140"/>
        <v>0</v>
      </c>
      <c r="H912" s="11">
        <f t="shared" si="140"/>
        <v>0</v>
      </c>
      <c r="I912" s="11">
        <f t="shared" si="140"/>
        <v>0</v>
      </c>
      <c r="J912" s="11">
        <f t="shared" si="140"/>
        <v>0</v>
      </c>
      <c r="K912" s="11">
        <f t="shared" si="140"/>
        <v>0</v>
      </c>
      <c r="L912" s="11">
        <f t="shared" si="140"/>
        <v>0</v>
      </c>
      <c r="M912" s="11">
        <f t="shared" si="140"/>
        <v>0</v>
      </c>
      <c r="N912" s="11">
        <f t="shared" si="140"/>
        <v>0</v>
      </c>
      <c r="O912" s="11">
        <f t="shared" si="140"/>
        <v>0</v>
      </c>
      <c r="P912" s="11">
        <f t="shared" si="140"/>
        <v>0</v>
      </c>
      <c r="Q912" s="11">
        <f t="shared" si="140"/>
        <v>0</v>
      </c>
      <c r="R912" s="11">
        <f t="shared" si="142"/>
        <v>0</v>
      </c>
    </row>
    <row r="913" spans="1:18" x14ac:dyDescent="0.25">
      <c r="A913" s="9">
        <f>IF('New Lease Yearly'!$H$4="Monthly",DATE(YEAR('Yearly Journal entry'!A912),MONTH('Yearly Journal entry'!A912)+1,DAY('Yearly Journal entry'!A912)),IF('New Lease Yearly'!$H$4="Quarterly",DATE(YEAR('Yearly Journal entry'!A912),MONTH('Yearly Journal entry'!A912)+3,DAY('Yearly Journal entry'!A912)),DATE(YEAR('Yearly Journal entry'!A912)+1,MONTH('Yearly Journal entry'!A912),DAY('Yearly Journal entry'!A912))))</f>
        <v>375106</v>
      </c>
      <c r="B913" s="9">
        <f t="shared" si="141"/>
        <v>375106</v>
      </c>
      <c r="C913" s="9">
        <f t="shared" si="143"/>
        <v>375136</v>
      </c>
      <c r="D913" s="3">
        <f t="shared" si="144"/>
        <v>31</v>
      </c>
      <c r="E913" s="4">
        <f>'New Lease Yearly'!K923</f>
        <v>0</v>
      </c>
      <c r="F913" s="3">
        <f t="shared" si="145"/>
        <v>0</v>
      </c>
      <c r="G913" s="11">
        <f t="shared" si="140"/>
        <v>0</v>
      </c>
      <c r="H913" s="11">
        <f t="shared" si="140"/>
        <v>0</v>
      </c>
      <c r="I913" s="11">
        <f t="shared" si="140"/>
        <v>0</v>
      </c>
      <c r="J913" s="11">
        <f t="shared" si="140"/>
        <v>0</v>
      </c>
      <c r="K913" s="11">
        <f t="shared" si="140"/>
        <v>0</v>
      </c>
      <c r="L913" s="11">
        <f t="shared" si="140"/>
        <v>0</v>
      </c>
      <c r="M913" s="11">
        <f t="shared" si="140"/>
        <v>0</v>
      </c>
      <c r="N913" s="11">
        <f t="shared" si="140"/>
        <v>0</v>
      </c>
      <c r="O913" s="11">
        <f t="shared" si="140"/>
        <v>0</v>
      </c>
      <c r="P913" s="11">
        <f t="shared" si="140"/>
        <v>0</v>
      </c>
      <c r="Q913" s="11">
        <f t="shared" si="140"/>
        <v>0</v>
      </c>
      <c r="R913" s="11">
        <f t="shared" si="142"/>
        <v>0</v>
      </c>
    </row>
    <row r="914" spans="1:18" x14ac:dyDescent="0.25">
      <c r="A914" s="9">
        <f>IF('New Lease Yearly'!$H$4="Monthly",DATE(YEAR('Yearly Journal entry'!A913),MONTH('Yearly Journal entry'!A913)+1,DAY('Yearly Journal entry'!A913)),IF('New Lease Yearly'!$H$4="Quarterly",DATE(YEAR('Yearly Journal entry'!A913),MONTH('Yearly Journal entry'!A913)+3,DAY('Yearly Journal entry'!A913)),DATE(YEAR('Yearly Journal entry'!A913)+1,MONTH('Yearly Journal entry'!A913),DAY('Yearly Journal entry'!A913))))</f>
        <v>375471</v>
      </c>
      <c r="B914" s="9">
        <f t="shared" si="141"/>
        <v>375471</v>
      </c>
      <c r="C914" s="9">
        <f t="shared" si="143"/>
        <v>375501</v>
      </c>
      <c r="D914" s="3">
        <f t="shared" si="144"/>
        <v>31</v>
      </c>
      <c r="E914" s="4">
        <f>'New Lease Yearly'!K924</f>
        <v>0</v>
      </c>
      <c r="F914" s="3">
        <f t="shared" si="145"/>
        <v>0</v>
      </c>
      <c r="G914" s="11">
        <f t="shared" si="140"/>
        <v>0</v>
      </c>
      <c r="H914" s="11">
        <f t="shared" si="140"/>
        <v>0</v>
      </c>
      <c r="I914" s="11">
        <f t="shared" si="140"/>
        <v>0</v>
      </c>
      <c r="J914" s="11">
        <f t="shared" si="140"/>
        <v>0</v>
      </c>
      <c r="K914" s="11">
        <f t="shared" si="140"/>
        <v>0</v>
      </c>
      <c r="L914" s="11">
        <f t="shared" si="140"/>
        <v>0</v>
      </c>
      <c r="M914" s="11">
        <f t="shared" si="140"/>
        <v>0</v>
      </c>
      <c r="N914" s="11">
        <f t="shared" si="140"/>
        <v>0</v>
      </c>
      <c r="O914" s="11">
        <f t="shared" si="140"/>
        <v>0</v>
      </c>
      <c r="P914" s="11">
        <f t="shared" si="140"/>
        <v>0</v>
      </c>
      <c r="Q914" s="11">
        <f t="shared" si="140"/>
        <v>0</v>
      </c>
      <c r="R914" s="11">
        <f t="shared" si="142"/>
        <v>0</v>
      </c>
    </row>
    <row r="915" spans="1:18" x14ac:dyDescent="0.25">
      <c r="A915" s="9">
        <f>IF('New Lease Yearly'!$H$4="Monthly",DATE(YEAR('Yearly Journal entry'!A914),MONTH('Yearly Journal entry'!A914)+1,DAY('Yearly Journal entry'!A914)),IF('New Lease Yearly'!$H$4="Quarterly",DATE(YEAR('Yearly Journal entry'!A914),MONTH('Yearly Journal entry'!A914)+3,DAY('Yearly Journal entry'!A914)),DATE(YEAR('Yearly Journal entry'!A914)+1,MONTH('Yearly Journal entry'!A914),DAY('Yearly Journal entry'!A914))))</f>
        <v>375837</v>
      </c>
      <c r="B915" s="9">
        <f t="shared" si="141"/>
        <v>375837</v>
      </c>
      <c r="C915" s="9">
        <f t="shared" si="143"/>
        <v>375867</v>
      </c>
      <c r="D915" s="3">
        <f t="shared" si="144"/>
        <v>31</v>
      </c>
      <c r="E915" s="4">
        <f>'New Lease Yearly'!K925</f>
        <v>0</v>
      </c>
      <c r="F915" s="3">
        <f t="shared" si="145"/>
        <v>0</v>
      </c>
      <c r="G915" s="11">
        <f t="shared" si="140"/>
        <v>0</v>
      </c>
      <c r="H915" s="11">
        <f t="shared" si="140"/>
        <v>0</v>
      </c>
      <c r="I915" s="11">
        <f t="shared" si="140"/>
        <v>0</v>
      </c>
      <c r="J915" s="11">
        <f t="shared" si="140"/>
        <v>0</v>
      </c>
      <c r="K915" s="11">
        <f t="shared" si="140"/>
        <v>0</v>
      </c>
      <c r="L915" s="11">
        <f t="shared" si="140"/>
        <v>0</v>
      </c>
      <c r="M915" s="11">
        <f t="shared" si="140"/>
        <v>0</v>
      </c>
      <c r="N915" s="11">
        <f t="shared" si="140"/>
        <v>0</v>
      </c>
      <c r="O915" s="11">
        <f t="shared" si="140"/>
        <v>0</v>
      </c>
      <c r="P915" s="11">
        <f t="shared" si="140"/>
        <v>0</v>
      </c>
      <c r="Q915" s="11">
        <f t="shared" si="140"/>
        <v>0</v>
      </c>
      <c r="R915" s="11">
        <f t="shared" si="142"/>
        <v>0</v>
      </c>
    </row>
    <row r="916" spans="1:18" x14ac:dyDescent="0.25">
      <c r="A916" s="9">
        <f>IF('New Lease Yearly'!$H$4="Monthly",DATE(YEAR('Yearly Journal entry'!A915),MONTH('Yearly Journal entry'!A915)+1,DAY('Yearly Journal entry'!A915)),IF('New Lease Yearly'!$H$4="Quarterly",DATE(YEAR('Yearly Journal entry'!A915),MONTH('Yearly Journal entry'!A915)+3,DAY('Yearly Journal entry'!A915)),DATE(YEAR('Yearly Journal entry'!A915)+1,MONTH('Yearly Journal entry'!A915),DAY('Yearly Journal entry'!A915))))</f>
        <v>376202</v>
      </c>
      <c r="B916" s="9">
        <f t="shared" si="141"/>
        <v>376202</v>
      </c>
      <c r="C916" s="9">
        <f t="shared" si="143"/>
        <v>376232</v>
      </c>
      <c r="D916" s="3">
        <f t="shared" si="144"/>
        <v>31</v>
      </c>
      <c r="E916" s="4">
        <f>'New Lease Yearly'!K926</f>
        <v>0</v>
      </c>
      <c r="F916" s="3">
        <f t="shared" si="145"/>
        <v>0</v>
      </c>
      <c r="G916" s="11">
        <f t="shared" si="140"/>
        <v>0</v>
      </c>
      <c r="H916" s="11">
        <f t="shared" si="140"/>
        <v>0</v>
      </c>
      <c r="I916" s="11">
        <f t="shared" si="140"/>
        <v>0</v>
      </c>
      <c r="J916" s="11">
        <f t="shared" si="140"/>
        <v>0</v>
      </c>
      <c r="K916" s="11">
        <f t="shared" si="140"/>
        <v>0</v>
      </c>
      <c r="L916" s="11">
        <f t="shared" si="140"/>
        <v>0</v>
      </c>
      <c r="M916" s="11">
        <f t="shared" si="140"/>
        <v>0</v>
      </c>
      <c r="N916" s="11">
        <f t="shared" si="140"/>
        <v>0</v>
      </c>
      <c r="O916" s="11">
        <f t="shared" si="140"/>
        <v>0</v>
      </c>
      <c r="P916" s="11">
        <f t="shared" si="140"/>
        <v>0</v>
      </c>
      <c r="Q916" s="11">
        <f t="shared" si="140"/>
        <v>0</v>
      </c>
      <c r="R916" s="11">
        <f t="shared" si="142"/>
        <v>0</v>
      </c>
    </row>
    <row r="917" spans="1:18" x14ac:dyDescent="0.25">
      <c r="A917" s="9">
        <f>IF('New Lease Yearly'!$H$4="Monthly",DATE(YEAR('Yearly Journal entry'!A916),MONTH('Yearly Journal entry'!A916)+1,DAY('Yearly Journal entry'!A916)),IF('New Lease Yearly'!$H$4="Quarterly",DATE(YEAR('Yearly Journal entry'!A916),MONTH('Yearly Journal entry'!A916)+3,DAY('Yearly Journal entry'!A916)),DATE(YEAR('Yearly Journal entry'!A916)+1,MONTH('Yearly Journal entry'!A916),DAY('Yearly Journal entry'!A916))))</f>
        <v>376567</v>
      </c>
      <c r="B917" s="9">
        <f t="shared" si="141"/>
        <v>376567</v>
      </c>
      <c r="C917" s="9">
        <f t="shared" si="143"/>
        <v>376597</v>
      </c>
      <c r="D917" s="3">
        <f t="shared" si="144"/>
        <v>31</v>
      </c>
      <c r="E917" s="4">
        <f>'New Lease Yearly'!K927</f>
        <v>0</v>
      </c>
      <c r="F917" s="3">
        <f t="shared" si="145"/>
        <v>0</v>
      </c>
      <c r="G917" s="11">
        <f t="shared" si="140"/>
        <v>0</v>
      </c>
      <c r="H917" s="11">
        <f t="shared" si="140"/>
        <v>0</v>
      </c>
      <c r="I917" s="11">
        <f t="shared" si="140"/>
        <v>0</v>
      </c>
      <c r="J917" s="11">
        <f t="shared" si="140"/>
        <v>0</v>
      </c>
      <c r="K917" s="11">
        <f t="shared" si="140"/>
        <v>0</v>
      </c>
      <c r="L917" s="11">
        <f t="shared" si="140"/>
        <v>0</v>
      </c>
      <c r="M917" s="11">
        <f t="shared" si="140"/>
        <v>0</v>
      </c>
      <c r="N917" s="11">
        <f t="shared" si="140"/>
        <v>0</v>
      </c>
      <c r="O917" s="11">
        <f t="shared" si="140"/>
        <v>0</v>
      </c>
      <c r="P917" s="11">
        <f t="shared" si="140"/>
        <v>0</v>
      </c>
      <c r="Q917" s="11">
        <f t="shared" si="140"/>
        <v>0</v>
      </c>
      <c r="R917" s="11">
        <f t="shared" si="142"/>
        <v>0</v>
      </c>
    </row>
    <row r="918" spans="1:18" x14ac:dyDescent="0.25">
      <c r="A918" s="9">
        <f>IF('New Lease Yearly'!$H$4="Monthly",DATE(YEAR('Yearly Journal entry'!A917),MONTH('Yearly Journal entry'!A917)+1,DAY('Yearly Journal entry'!A917)),IF('New Lease Yearly'!$H$4="Quarterly",DATE(YEAR('Yearly Journal entry'!A917),MONTH('Yearly Journal entry'!A917)+3,DAY('Yearly Journal entry'!A917)),DATE(YEAR('Yearly Journal entry'!A917)+1,MONTH('Yearly Journal entry'!A917),DAY('Yearly Journal entry'!A917))))</f>
        <v>376932</v>
      </c>
      <c r="B918" s="9">
        <f t="shared" si="141"/>
        <v>376932</v>
      </c>
      <c r="C918" s="9">
        <f t="shared" si="143"/>
        <v>376962</v>
      </c>
      <c r="D918" s="3">
        <f t="shared" si="144"/>
        <v>31</v>
      </c>
      <c r="E918" s="4">
        <f>'New Lease Yearly'!K928</f>
        <v>0</v>
      </c>
      <c r="F918" s="3">
        <f t="shared" si="145"/>
        <v>0</v>
      </c>
      <c r="G918" s="11">
        <f t="shared" si="140"/>
        <v>0</v>
      </c>
      <c r="H918" s="11">
        <f t="shared" si="140"/>
        <v>0</v>
      </c>
      <c r="I918" s="11">
        <f t="shared" si="140"/>
        <v>0</v>
      </c>
      <c r="J918" s="11">
        <f t="shared" si="140"/>
        <v>0</v>
      </c>
      <c r="K918" s="11">
        <f t="shared" si="140"/>
        <v>0</v>
      </c>
      <c r="L918" s="11">
        <f t="shared" si="140"/>
        <v>0</v>
      </c>
      <c r="M918" s="11">
        <f t="shared" si="140"/>
        <v>0</v>
      </c>
      <c r="N918" s="11">
        <f t="shared" si="140"/>
        <v>0</v>
      </c>
      <c r="O918" s="11">
        <f t="shared" si="140"/>
        <v>0</v>
      </c>
      <c r="P918" s="11">
        <f t="shared" si="140"/>
        <v>0</v>
      </c>
      <c r="Q918" s="11">
        <f t="shared" si="140"/>
        <v>0</v>
      </c>
      <c r="R918" s="11">
        <f t="shared" si="142"/>
        <v>0</v>
      </c>
    </row>
    <row r="919" spans="1:18" x14ac:dyDescent="0.25">
      <c r="A919" s="9">
        <f>IF('New Lease Yearly'!$H$4="Monthly",DATE(YEAR('Yearly Journal entry'!A918),MONTH('Yearly Journal entry'!A918)+1,DAY('Yearly Journal entry'!A918)),IF('New Lease Yearly'!$H$4="Quarterly",DATE(YEAR('Yearly Journal entry'!A918),MONTH('Yearly Journal entry'!A918)+3,DAY('Yearly Journal entry'!A918)),DATE(YEAR('Yearly Journal entry'!A918)+1,MONTH('Yearly Journal entry'!A918),DAY('Yearly Journal entry'!A918))))</f>
        <v>377298</v>
      </c>
      <c r="B919" s="9">
        <f t="shared" si="141"/>
        <v>377298</v>
      </c>
      <c r="C919" s="9">
        <f t="shared" si="143"/>
        <v>377328</v>
      </c>
      <c r="D919" s="3">
        <f t="shared" si="144"/>
        <v>31</v>
      </c>
      <c r="E919" s="4">
        <f>'New Lease Yearly'!K929</f>
        <v>0</v>
      </c>
      <c r="F919" s="3">
        <f t="shared" si="145"/>
        <v>0</v>
      </c>
      <c r="G919" s="11">
        <f t="shared" si="140"/>
        <v>0</v>
      </c>
      <c r="H919" s="11">
        <f t="shared" si="140"/>
        <v>0</v>
      </c>
      <c r="I919" s="11">
        <f t="shared" ref="I919:Q947" si="146">$E920/($A920-$A919+1)*((((EOMONTH(DATE(YEAR($A919),MONTH($A919)+I$4,DAY($A919)),0)))-DATE(YEAR($A919),MONTH(EOMONTH($A919,-1)+I$4)+I$4,1))+1)</f>
        <v>0</v>
      </c>
      <c r="J919" s="11">
        <f t="shared" si="146"/>
        <v>0</v>
      </c>
      <c r="K919" s="11">
        <f t="shared" si="146"/>
        <v>0</v>
      </c>
      <c r="L919" s="11">
        <f t="shared" si="146"/>
        <v>0</v>
      </c>
      <c r="M919" s="11">
        <f t="shared" si="146"/>
        <v>0</v>
      </c>
      <c r="N919" s="11">
        <f t="shared" si="146"/>
        <v>0</v>
      </c>
      <c r="O919" s="11">
        <f t="shared" si="146"/>
        <v>0</v>
      </c>
      <c r="P919" s="11">
        <f t="shared" si="146"/>
        <v>0</v>
      </c>
      <c r="Q919" s="11">
        <f t="shared" si="146"/>
        <v>0</v>
      </c>
      <c r="R919" s="11">
        <f t="shared" si="142"/>
        <v>0</v>
      </c>
    </row>
    <row r="920" spans="1:18" x14ac:dyDescent="0.25">
      <c r="A920" s="9">
        <f>IF('New Lease Yearly'!$H$4="Monthly",DATE(YEAR('Yearly Journal entry'!A919),MONTH('Yearly Journal entry'!A919)+1,DAY('Yearly Journal entry'!A919)),IF('New Lease Yearly'!$H$4="Quarterly",DATE(YEAR('Yearly Journal entry'!A919),MONTH('Yearly Journal entry'!A919)+3,DAY('Yearly Journal entry'!A919)),DATE(YEAR('Yearly Journal entry'!A919)+1,MONTH('Yearly Journal entry'!A919),DAY('Yearly Journal entry'!A919))))</f>
        <v>377663</v>
      </c>
      <c r="B920" s="9">
        <f t="shared" si="141"/>
        <v>377663</v>
      </c>
      <c r="C920" s="9">
        <f t="shared" si="143"/>
        <v>377693</v>
      </c>
      <c r="D920" s="3">
        <f t="shared" si="144"/>
        <v>31</v>
      </c>
      <c r="E920" s="4">
        <f>'New Lease Yearly'!K930</f>
        <v>0</v>
      </c>
      <c r="F920" s="3">
        <f t="shared" si="145"/>
        <v>0</v>
      </c>
      <c r="G920" s="11">
        <f t="shared" ref="G920:K983" si="147">$E921/($A921-$A920+1)*((((EOMONTH(DATE(YEAR($A920),MONTH($A920)+G$4,DAY($A920)),0)))-DATE(YEAR($A920),MONTH(EOMONTH($A920,-1)+G$4)+G$4,1))+1)</f>
        <v>0</v>
      </c>
      <c r="H920" s="11">
        <f t="shared" si="147"/>
        <v>0</v>
      </c>
      <c r="I920" s="11">
        <f t="shared" si="146"/>
        <v>0</v>
      </c>
      <c r="J920" s="11">
        <f t="shared" si="146"/>
        <v>0</v>
      </c>
      <c r="K920" s="11">
        <f t="shared" si="146"/>
        <v>0</v>
      </c>
      <c r="L920" s="11">
        <f t="shared" si="146"/>
        <v>0</v>
      </c>
      <c r="M920" s="11">
        <f t="shared" si="146"/>
        <v>0</v>
      </c>
      <c r="N920" s="11">
        <f t="shared" si="146"/>
        <v>0</v>
      </c>
      <c r="O920" s="11">
        <f t="shared" si="146"/>
        <v>0</v>
      </c>
      <c r="P920" s="11">
        <f t="shared" si="146"/>
        <v>0</v>
      </c>
      <c r="Q920" s="11">
        <f t="shared" si="146"/>
        <v>0</v>
      </c>
      <c r="R920" s="11">
        <f t="shared" si="142"/>
        <v>0</v>
      </c>
    </row>
    <row r="921" spans="1:18" x14ac:dyDescent="0.25">
      <c r="A921" s="9">
        <f>IF('New Lease Yearly'!$H$4="Monthly",DATE(YEAR('Yearly Journal entry'!A920),MONTH('Yearly Journal entry'!A920)+1,DAY('Yearly Journal entry'!A920)),IF('New Lease Yearly'!$H$4="Quarterly",DATE(YEAR('Yearly Journal entry'!A920),MONTH('Yearly Journal entry'!A920)+3,DAY('Yearly Journal entry'!A920)),DATE(YEAR('Yearly Journal entry'!A920)+1,MONTH('Yearly Journal entry'!A920),DAY('Yearly Journal entry'!A920))))</f>
        <v>378028</v>
      </c>
      <c r="B921" s="9">
        <f t="shared" si="141"/>
        <v>378028</v>
      </c>
      <c r="C921" s="9">
        <f t="shared" si="143"/>
        <v>378058</v>
      </c>
      <c r="D921" s="3">
        <f t="shared" si="144"/>
        <v>31</v>
      </c>
      <c r="E921" s="4">
        <f>'New Lease Yearly'!K931</f>
        <v>0</v>
      </c>
      <c r="F921" s="3">
        <f t="shared" si="145"/>
        <v>0</v>
      </c>
      <c r="G921" s="11">
        <f t="shared" si="147"/>
        <v>0</v>
      </c>
      <c r="H921" s="11">
        <f t="shared" si="147"/>
        <v>0</v>
      </c>
      <c r="I921" s="11">
        <f t="shared" si="146"/>
        <v>0</v>
      </c>
      <c r="J921" s="11">
        <f t="shared" si="146"/>
        <v>0</v>
      </c>
      <c r="K921" s="11">
        <f t="shared" si="146"/>
        <v>0</v>
      </c>
      <c r="L921" s="11">
        <f t="shared" si="146"/>
        <v>0</v>
      </c>
      <c r="M921" s="11">
        <f t="shared" si="146"/>
        <v>0</v>
      </c>
      <c r="N921" s="11">
        <f t="shared" si="146"/>
        <v>0</v>
      </c>
      <c r="O921" s="11">
        <f t="shared" si="146"/>
        <v>0</v>
      </c>
      <c r="P921" s="11">
        <f t="shared" si="146"/>
        <v>0</v>
      </c>
      <c r="Q921" s="11">
        <f t="shared" si="146"/>
        <v>0</v>
      </c>
      <c r="R921" s="11">
        <f t="shared" si="142"/>
        <v>0</v>
      </c>
    </row>
    <row r="922" spans="1:18" x14ac:dyDescent="0.25">
      <c r="A922" s="9">
        <f>IF('New Lease Yearly'!$H$4="Monthly",DATE(YEAR('Yearly Journal entry'!A921),MONTH('Yearly Journal entry'!A921)+1,DAY('Yearly Journal entry'!A921)),IF('New Lease Yearly'!$H$4="Quarterly",DATE(YEAR('Yearly Journal entry'!A921),MONTH('Yearly Journal entry'!A921)+3,DAY('Yearly Journal entry'!A921)),DATE(YEAR('Yearly Journal entry'!A921)+1,MONTH('Yearly Journal entry'!A921),DAY('Yearly Journal entry'!A921))))</f>
        <v>378393</v>
      </c>
      <c r="B922" s="9">
        <f t="shared" si="141"/>
        <v>378393</v>
      </c>
      <c r="C922" s="9">
        <f t="shared" si="143"/>
        <v>378423</v>
      </c>
      <c r="D922" s="3">
        <f t="shared" si="144"/>
        <v>31</v>
      </c>
      <c r="E922" s="4">
        <f>'New Lease Yearly'!K932</f>
        <v>0</v>
      </c>
      <c r="F922" s="3">
        <f t="shared" si="145"/>
        <v>0</v>
      </c>
      <c r="G922" s="11">
        <f t="shared" si="147"/>
        <v>0</v>
      </c>
      <c r="H922" s="11">
        <f t="shared" si="147"/>
        <v>0</v>
      </c>
      <c r="I922" s="11">
        <f t="shared" si="146"/>
        <v>0</v>
      </c>
      <c r="J922" s="11">
        <f t="shared" si="146"/>
        <v>0</v>
      </c>
      <c r="K922" s="11">
        <f t="shared" si="146"/>
        <v>0</v>
      </c>
      <c r="L922" s="11">
        <f t="shared" si="146"/>
        <v>0</v>
      </c>
      <c r="M922" s="11">
        <f t="shared" si="146"/>
        <v>0</v>
      </c>
      <c r="N922" s="11">
        <f t="shared" si="146"/>
        <v>0</v>
      </c>
      <c r="O922" s="11">
        <f t="shared" si="146"/>
        <v>0</v>
      </c>
      <c r="P922" s="11">
        <f t="shared" si="146"/>
        <v>0</v>
      </c>
      <c r="Q922" s="11">
        <f t="shared" si="146"/>
        <v>0</v>
      </c>
      <c r="R922" s="11">
        <f t="shared" si="142"/>
        <v>0</v>
      </c>
    </row>
    <row r="923" spans="1:18" x14ac:dyDescent="0.25">
      <c r="A923" s="9">
        <f>IF('New Lease Yearly'!$H$4="Monthly",DATE(YEAR('Yearly Journal entry'!A922),MONTH('Yearly Journal entry'!A922)+1,DAY('Yearly Journal entry'!A922)),IF('New Lease Yearly'!$H$4="Quarterly",DATE(YEAR('Yearly Journal entry'!A922),MONTH('Yearly Journal entry'!A922)+3,DAY('Yearly Journal entry'!A922)),DATE(YEAR('Yearly Journal entry'!A922)+1,MONTH('Yearly Journal entry'!A922),DAY('Yearly Journal entry'!A922))))</f>
        <v>378759</v>
      </c>
      <c r="B923" s="9">
        <f t="shared" si="141"/>
        <v>378759</v>
      </c>
      <c r="C923" s="9">
        <f t="shared" si="143"/>
        <v>378789</v>
      </c>
      <c r="D923" s="3">
        <f t="shared" si="144"/>
        <v>31</v>
      </c>
      <c r="E923" s="4">
        <f>'New Lease Yearly'!K933</f>
        <v>0</v>
      </c>
      <c r="F923" s="3">
        <f t="shared" si="145"/>
        <v>0</v>
      </c>
      <c r="G923" s="11">
        <f t="shared" si="147"/>
        <v>0</v>
      </c>
      <c r="H923" s="11">
        <f t="shared" si="147"/>
        <v>0</v>
      </c>
      <c r="I923" s="11">
        <f t="shared" si="146"/>
        <v>0</v>
      </c>
      <c r="J923" s="11">
        <f t="shared" si="146"/>
        <v>0</v>
      </c>
      <c r="K923" s="11">
        <f t="shared" si="146"/>
        <v>0</v>
      </c>
      <c r="L923" s="11">
        <f t="shared" si="146"/>
        <v>0</v>
      </c>
      <c r="M923" s="11">
        <f t="shared" si="146"/>
        <v>0</v>
      </c>
      <c r="N923" s="11">
        <f t="shared" si="146"/>
        <v>0</v>
      </c>
      <c r="O923" s="11">
        <f t="shared" si="146"/>
        <v>0</v>
      </c>
      <c r="P923" s="11">
        <f t="shared" si="146"/>
        <v>0</v>
      </c>
      <c r="Q923" s="11">
        <f t="shared" si="146"/>
        <v>0</v>
      </c>
      <c r="R923" s="11">
        <f t="shared" si="142"/>
        <v>0</v>
      </c>
    </row>
    <row r="924" spans="1:18" x14ac:dyDescent="0.25">
      <c r="A924" s="9">
        <f>IF('New Lease Yearly'!$H$4="Monthly",DATE(YEAR('Yearly Journal entry'!A923),MONTH('Yearly Journal entry'!A923)+1,DAY('Yearly Journal entry'!A923)),IF('New Lease Yearly'!$H$4="Quarterly",DATE(YEAR('Yearly Journal entry'!A923),MONTH('Yearly Journal entry'!A923)+3,DAY('Yearly Journal entry'!A923)),DATE(YEAR('Yearly Journal entry'!A923)+1,MONTH('Yearly Journal entry'!A923),DAY('Yearly Journal entry'!A923))))</f>
        <v>379124</v>
      </c>
      <c r="B924" s="9">
        <f t="shared" si="141"/>
        <v>379124</v>
      </c>
      <c r="C924" s="9">
        <f t="shared" si="143"/>
        <v>379154</v>
      </c>
      <c r="D924" s="3">
        <f t="shared" si="144"/>
        <v>31</v>
      </c>
      <c r="E924" s="4">
        <f>'New Lease Yearly'!K934</f>
        <v>0</v>
      </c>
      <c r="F924" s="3">
        <f t="shared" si="145"/>
        <v>0</v>
      </c>
      <c r="G924" s="11">
        <f t="shared" si="147"/>
        <v>0</v>
      </c>
      <c r="H924" s="11">
        <f t="shared" si="147"/>
        <v>0</v>
      </c>
      <c r="I924" s="11">
        <f t="shared" si="146"/>
        <v>0</v>
      </c>
      <c r="J924" s="11">
        <f t="shared" si="146"/>
        <v>0</v>
      </c>
      <c r="K924" s="11">
        <f t="shared" si="146"/>
        <v>0</v>
      </c>
      <c r="L924" s="11">
        <f t="shared" si="146"/>
        <v>0</v>
      </c>
      <c r="M924" s="11">
        <f t="shared" si="146"/>
        <v>0</v>
      </c>
      <c r="N924" s="11">
        <f t="shared" si="146"/>
        <v>0</v>
      </c>
      <c r="O924" s="11">
        <f t="shared" si="146"/>
        <v>0</v>
      </c>
      <c r="P924" s="11">
        <f t="shared" si="146"/>
        <v>0</v>
      </c>
      <c r="Q924" s="11">
        <f t="shared" si="146"/>
        <v>0</v>
      </c>
      <c r="R924" s="11">
        <f t="shared" si="142"/>
        <v>0</v>
      </c>
    </row>
    <row r="925" spans="1:18" x14ac:dyDescent="0.25">
      <c r="A925" s="9">
        <f>IF('New Lease Yearly'!$H$4="Monthly",DATE(YEAR('Yearly Journal entry'!A924),MONTH('Yearly Journal entry'!A924)+1,DAY('Yearly Journal entry'!A924)),IF('New Lease Yearly'!$H$4="Quarterly",DATE(YEAR('Yearly Journal entry'!A924),MONTH('Yearly Journal entry'!A924)+3,DAY('Yearly Journal entry'!A924)),DATE(YEAR('Yearly Journal entry'!A924)+1,MONTH('Yearly Journal entry'!A924),DAY('Yearly Journal entry'!A924))))</f>
        <v>379489</v>
      </c>
      <c r="B925" s="9">
        <f t="shared" si="141"/>
        <v>379489</v>
      </c>
      <c r="C925" s="9">
        <f t="shared" si="143"/>
        <v>379519</v>
      </c>
      <c r="D925" s="3">
        <f t="shared" si="144"/>
        <v>31</v>
      </c>
      <c r="E925" s="4">
        <f>'New Lease Yearly'!K935</f>
        <v>0</v>
      </c>
      <c r="F925" s="3">
        <f t="shared" si="145"/>
        <v>0</v>
      </c>
      <c r="G925" s="11">
        <f t="shared" si="147"/>
        <v>0</v>
      </c>
      <c r="H925" s="11">
        <f t="shared" si="147"/>
        <v>0</v>
      </c>
      <c r="I925" s="11">
        <f t="shared" si="146"/>
        <v>0</v>
      </c>
      <c r="J925" s="11">
        <f t="shared" si="146"/>
        <v>0</v>
      </c>
      <c r="K925" s="11">
        <f t="shared" si="146"/>
        <v>0</v>
      </c>
      <c r="L925" s="11">
        <f t="shared" si="146"/>
        <v>0</v>
      </c>
      <c r="M925" s="11">
        <f t="shared" si="146"/>
        <v>0</v>
      </c>
      <c r="N925" s="11">
        <f t="shared" si="146"/>
        <v>0</v>
      </c>
      <c r="O925" s="11">
        <f t="shared" si="146"/>
        <v>0</v>
      </c>
      <c r="P925" s="11">
        <f t="shared" si="146"/>
        <v>0</v>
      </c>
      <c r="Q925" s="11">
        <f t="shared" si="146"/>
        <v>0</v>
      </c>
      <c r="R925" s="11">
        <f t="shared" si="142"/>
        <v>0</v>
      </c>
    </row>
    <row r="926" spans="1:18" x14ac:dyDescent="0.25">
      <c r="A926" s="9">
        <f>IF('New Lease Yearly'!$H$4="Monthly",DATE(YEAR('Yearly Journal entry'!A925),MONTH('Yearly Journal entry'!A925)+1,DAY('Yearly Journal entry'!A925)),IF('New Lease Yearly'!$H$4="Quarterly",DATE(YEAR('Yearly Journal entry'!A925),MONTH('Yearly Journal entry'!A925)+3,DAY('Yearly Journal entry'!A925)),DATE(YEAR('Yearly Journal entry'!A925)+1,MONTH('Yearly Journal entry'!A925),DAY('Yearly Journal entry'!A925))))</f>
        <v>379854</v>
      </c>
      <c r="B926" s="9">
        <f t="shared" si="141"/>
        <v>379854</v>
      </c>
      <c r="C926" s="9">
        <f t="shared" si="143"/>
        <v>379884</v>
      </c>
      <c r="D926" s="3">
        <f t="shared" si="144"/>
        <v>31</v>
      </c>
      <c r="E926" s="4">
        <f>'New Lease Yearly'!K936</f>
        <v>0</v>
      </c>
      <c r="F926" s="3">
        <f t="shared" si="145"/>
        <v>0</v>
      </c>
      <c r="G926" s="11">
        <f t="shared" si="147"/>
        <v>0</v>
      </c>
      <c r="H926" s="11">
        <f t="shared" si="147"/>
        <v>0</v>
      </c>
      <c r="I926" s="11">
        <f t="shared" si="146"/>
        <v>0</v>
      </c>
      <c r="J926" s="11">
        <f t="shared" si="146"/>
        <v>0</v>
      </c>
      <c r="K926" s="11">
        <f t="shared" si="146"/>
        <v>0</v>
      </c>
      <c r="L926" s="11">
        <f t="shared" si="146"/>
        <v>0</v>
      </c>
      <c r="M926" s="11">
        <f t="shared" si="146"/>
        <v>0</v>
      </c>
      <c r="N926" s="11">
        <f t="shared" si="146"/>
        <v>0</v>
      </c>
      <c r="O926" s="11">
        <f t="shared" si="146"/>
        <v>0</v>
      </c>
      <c r="P926" s="11">
        <f t="shared" si="146"/>
        <v>0</v>
      </c>
      <c r="Q926" s="11">
        <f t="shared" si="146"/>
        <v>0</v>
      </c>
      <c r="R926" s="11">
        <f t="shared" si="142"/>
        <v>0</v>
      </c>
    </row>
    <row r="927" spans="1:18" x14ac:dyDescent="0.25">
      <c r="A927" s="9">
        <f>IF('New Lease Yearly'!$H$4="Monthly",DATE(YEAR('Yearly Journal entry'!A926),MONTH('Yearly Journal entry'!A926)+1,DAY('Yearly Journal entry'!A926)),IF('New Lease Yearly'!$H$4="Quarterly",DATE(YEAR('Yearly Journal entry'!A926),MONTH('Yearly Journal entry'!A926)+3,DAY('Yearly Journal entry'!A926)),DATE(YEAR('Yearly Journal entry'!A926)+1,MONTH('Yearly Journal entry'!A926),DAY('Yearly Journal entry'!A926))))</f>
        <v>380220</v>
      </c>
      <c r="B927" s="9">
        <f t="shared" si="141"/>
        <v>380220</v>
      </c>
      <c r="C927" s="9">
        <f t="shared" si="143"/>
        <v>380250</v>
      </c>
      <c r="D927" s="3">
        <f t="shared" si="144"/>
        <v>31</v>
      </c>
      <c r="E927" s="4">
        <f>'New Lease Yearly'!K937</f>
        <v>0</v>
      </c>
      <c r="F927" s="3">
        <f t="shared" si="145"/>
        <v>0</v>
      </c>
      <c r="G927" s="11">
        <f t="shared" si="147"/>
        <v>0</v>
      </c>
      <c r="H927" s="11">
        <f t="shared" si="147"/>
        <v>0</v>
      </c>
      <c r="I927" s="11">
        <f t="shared" si="146"/>
        <v>0</v>
      </c>
      <c r="J927" s="11">
        <f t="shared" si="146"/>
        <v>0</v>
      </c>
      <c r="K927" s="11">
        <f t="shared" si="146"/>
        <v>0</v>
      </c>
      <c r="L927" s="11">
        <f t="shared" si="146"/>
        <v>0</v>
      </c>
      <c r="M927" s="11">
        <f t="shared" si="146"/>
        <v>0</v>
      </c>
      <c r="N927" s="11">
        <f t="shared" si="146"/>
        <v>0</v>
      </c>
      <c r="O927" s="11">
        <f t="shared" si="146"/>
        <v>0</v>
      </c>
      <c r="P927" s="11">
        <f t="shared" si="146"/>
        <v>0</v>
      </c>
      <c r="Q927" s="11">
        <f t="shared" si="146"/>
        <v>0</v>
      </c>
      <c r="R927" s="11">
        <f t="shared" si="142"/>
        <v>0</v>
      </c>
    </row>
    <row r="928" spans="1:18" x14ac:dyDescent="0.25">
      <c r="A928" s="9">
        <f>IF('New Lease Yearly'!$H$4="Monthly",DATE(YEAR('Yearly Journal entry'!A927),MONTH('Yearly Journal entry'!A927)+1,DAY('Yearly Journal entry'!A927)),IF('New Lease Yearly'!$H$4="Quarterly",DATE(YEAR('Yearly Journal entry'!A927),MONTH('Yearly Journal entry'!A927)+3,DAY('Yearly Journal entry'!A927)),DATE(YEAR('Yearly Journal entry'!A927)+1,MONTH('Yearly Journal entry'!A927),DAY('Yearly Journal entry'!A927))))</f>
        <v>380585</v>
      </c>
      <c r="B928" s="9">
        <f t="shared" si="141"/>
        <v>380585</v>
      </c>
      <c r="C928" s="9">
        <f t="shared" si="143"/>
        <v>380615</v>
      </c>
      <c r="D928" s="3">
        <f t="shared" si="144"/>
        <v>31</v>
      </c>
      <c r="E928" s="4">
        <f>'New Lease Yearly'!K938</f>
        <v>0</v>
      </c>
      <c r="F928" s="3">
        <f t="shared" si="145"/>
        <v>0</v>
      </c>
      <c r="G928" s="11">
        <f t="shared" si="147"/>
        <v>0</v>
      </c>
      <c r="H928" s="11">
        <f t="shared" si="147"/>
        <v>0</v>
      </c>
      <c r="I928" s="11">
        <f t="shared" si="146"/>
        <v>0</v>
      </c>
      <c r="J928" s="11">
        <f t="shared" si="146"/>
        <v>0</v>
      </c>
      <c r="K928" s="11">
        <f t="shared" si="146"/>
        <v>0</v>
      </c>
      <c r="L928" s="11">
        <f t="shared" si="146"/>
        <v>0</v>
      </c>
      <c r="M928" s="11">
        <f t="shared" si="146"/>
        <v>0</v>
      </c>
      <c r="N928" s="11">
        <f t="shared" si="146"/>
        <v>0</v>
      </c>
      <c r="O928" s="11">
        <f t="shared" si="146"/>
        <v>0</v>
      </c>
      <c r="P928" s="11">
        <f t="shared" si="146"/>
        <v>0</v>
      </c>
      <c r="Q928" s="11">
        <f t="shared" si="146"/>
        <v>0</v>
      </c>
      <c r="R928" s="11">
        <f t="shared" si="142"/>
        <v>0</v>
      </c>
    </row>
    <row r="929" spans="1:18" x14ac:dyDescent="0.25">
      <c r="A929" s="9">
        <f>IF('New Lease Yearly'!$H$4="Monthly",DATE(YEAR('Yearly Journal entry'!A928),MONTH('Yearly Journal entry'!A928)+1,DAY('Yearly Journal entry'!A928)),IF('New Lease Yearly'!$H$4="Quarterly",DATE(YEAR('Yearly Journal entry'!A928),MONTH('Yearly Journal entry'!A928)+3,DAY('Yearly Journal entry'!A928)),DATE(YEAR('Yearly Journal entry'!A928)+1,MONTH('Yearly Journal entry'!A928),DAY('Yearly Journal entry'!A928))))</f>
        <v>380950</v>
      </c>
      <c r="B929" s="9">
        <f t="shared" si="141"/>
        <v>380950</v>
      </c>
      <c r="C929" s="9">
        <f t="shared" si="143"/>
        <v>380980</v>
      </c>
      <c r="D929" s="3">
        <f t="shared" si="144"/>
        <v>31</v>
      </c>
      <c r="E929" s="4">
        <f>'New Lease Yearly'!K939</f>
        <v>0</v>
      </c>
      <c r="F929" s="3">
        <f t="shared" si="145"/>
        <v>0</v>
      </c>
      <c r="G929" s="11">
        <f t="shared" si="147"/>
        <v>0</v>
      </c>
      <c r="H929" s="11">
        <f t="shared" si="147"/>
        <v>0</v>
      </c>
      <c r="I929" s="11">
        <f t="shared" si="146"/>
        <v>0</v>
      </c>
      <c r="J929" s="11">
        <f t="shared" si="146"/>
        <v>0</v>
      </c>
      <c r="K929" s="11">
        <f t="shared" si="146"/>
        <v>0</v>
      </c>
      <c r="L929" s="11">
        <f t="shared" si="146"/>
        <v>0</v>
      </c>
      <c r="M929" s="11">
        <f t="shared" si="146"/>
        <v>0</v>
      </c>
      <c r="N929" s="11">
        <f t="shared" si="146"/>
        <v>0</v>
      </c>
      <c r="O929" s="11">
        <f t="shared" si="146"/>
        <v>0</v>
      </c>
      <c r="P929" s="11">
        <f t="shared" si="146"/>
        <v>0</v>
      </c>
      <c r="Q929" s="11">
        <f t="shared" si="146"/>
        <v>0</v>
      </c>
      <c r="R929" s="11">
        <f t="shared" si="142"/>
        <v>0</v>
      </c>
    </row>
    <row r="930" spans="1:18" x14ac:dyDescent="0.25">
      <c r="A930" s="9">
        <f>IF('New Lease Yearly'!$H$4="Monthly",DATE(YEAR('Yearly Journal entry'!A929),MONTH('Yearly Journal entry'!A929)+1,DAY('Yearly Journal entry'!A929)),IF('New Lease Yearly'!$H$4="Quarterly",DATE(YEAR('Yearly Journal entry'!A929),MONTH('Yearly Journal entry'!A929)+3,DAY('Yearly Journal entry'!A929)),DATE(YEAR('Yearly Journal entry'!A929)+1,MONTH('Yearly Journal entry'!A929),DAY('Yearly Journal entry'!A929))))</f>
        <v>381315</v>
      </c>
      <c r="B930" s="9">
        <f t="shared" si="141"/>
        <v>381315</v>
      </c>
      <c r="C930" s="9">
        <f t="shared" si="143"/>
        <v>381345</v>
      </c>
      <c r="D930" s="3">
        <f t="shared" si="144"/>
        <v>31</v>
      </c>
      <c r="E930" s="4">
        <f>'New Lease Yearly'!K940</f>
        <v>0</v>
      </c>
      <c r="F930" s="3">
        <f t="shared" si="145"/>
        <v>0</v>
      </c>
      <c r="G930" s="11">
        <f t="shared" si="147"/>
        <v>0</v>
      </c>
      <c r="H930" s="11">
        <f t="shared" si="147"/>
        <v>0</v>
      </c>
      <c r="I930" s="11">
        <f t="shared" si="146"/>
        <v>0</v>
      </c>
      <c r="J930" s="11">
        <f t="shared" si="146"/>
        <v>0</v>
      </c>
      <c r="K930" s="11">
        <f t="shared" si="146"/>
        <v>0</v>
      </c>
      <c r="L930" s="11">
        <f t="shared" si="146"/>
        <v>0</v>
      </c>
      <c r="M930" s="11">
        <f t="shared" si="146"/>
        <v>0</v>
      </c>
      <c r="N930" s="11">
        <f t="shared" si="146"/>
        <v>0</v>
      </c>
      <c r="O930" s="11">
        <f t="shared" si="146"/>
        <v>0</v>
      </c>
      <c r="P930" s="11">
        <f t="shared" si="146"/>
        <v>0</v>
      </c>
      <c r="Q930" s="11">
        <f t="shared" si="146"/>
        <v>0</v>
      </c>
      <c r="R930" s="11">
        <f t="shared" si="142"/>
        <v>0</v>
      </c>
    </row>
    <row r="931" spans="1:18" x14ac:dyDescent="0.25">
      <c r="A931" s="9">
        <f>IF('New Lease Yearly'!$H$4="Monthly",DATE(YEAR('Yearly Journal entry'!A930),MONTH('Yearly Journal entry'!A930)+1,DAY('Yearly Journal entry'!A930)),IF('New Lease Yearly'!$H$4="Quarterly",DATE(YEAR('Yearly Journal entry'!A930),MONTH('Yearly Journal entry'!A930)+3,DAY('Yearly Journal entry'!A930)),DATE(YEAR('Yearly Journal entry'!A930)+1,MONTH('Yearly Journal entry'!A930),DAY('Yearly Journal entry'!A930))))</f>
        <v>381681</v>
      </c>
      <c r="B931" s="9">
        <f t="shared" si="141"/>
        <v>381681</v>
      </c>
      <c r="C931" s="9">
        <f t="shared" si="143"/>
        <v>381711</v>
      </c>
      <c r="D931" s="3">
        <f t="shared" si="144"/>
        <v>31</v>
      </c>
      <c r="E931" s="4">
        <f>'New Lease Yearly'!K941</f>
        <v>0</v>
      </c>
      <c r="F931" s="3">
        <f t="shared" si="145"/>
        <v>0</v>
      </c>
      <c r="G931" s="11">
        <f t="shared" si="147"/>
        <v>0</v>
      </c>
      <c r="H931" s="11">
        <f t="shared" si="147"/>
        <v>0</v>
      </c>
      <c r="I931" s="11">
        <f t="shared" si="146"/>
        <v>0</v>
      </c>
      <c r="J931" s="11">
        <f t="shared" si="146"/>
        <v>0</v>
      </c>
      <c r="K931" s="11">
        <f t="shared" si="146"/>
        <v>0</v>
      </c>
      <c r="L931" s="11">
        <f t="shared" si="146"/>
        <v>0</v>
      </c>
      <c r="M931" s="11">
        <f t="shared" si="146"/>
        <v>0</v>
      </c>
      <c r="N931" s="11">
        <f t="shared" si="146"/>
        <v>0</v>
      </c>
      <c r="O931" s="11">
        <f t="shared" si="146"/>
        <v>0</v>
      </c>
      <c r="P931" s="11">
        <f t="shared" si="146"/>
        <v>0</v>
      </c>
      <c r="Q931" s="11">
        <f t="shared" si="146"/>
        <v>0</v>
      </c>
      <c r="R931" s="11">
        <f t="shared" si="142"/>
        <v>0</v>
      </c>
    </row>
    <row r="932" spans="1:18" x14ac:dyDescent="0.25">
      <c r="A932" s="9">
        <f>IF('New Lease Yearly'!$H$4="Monthly",DATE(YEAR('Yearly Journal entry'!A931),MONTH('Yearly Journal entry'!A931)+1,DAY('Yearly Journal entry'!A931)),IF('New Lease Yearly'!$H$4="Quarterly",DATE(YEAR('Yearly Journal entry'!A931),MONTH('Yearly Journal entry'!A931)+3,DAY('Yearly Journal entry'!A931)),DATE(YEAR('Yearly Journal entry'!A931)+1,MONTH('Yearly Journal entry'!A931),DAY('Yearly Journal entry'!A931))))</f>
        <v>382046</v>
      </c>
      <c r="B932" s="9">
        <f t="shared" si="141"/>
        <v>382046</v>
      </c>
      <c r="C932" s="9">
        <f t="shared" si="143"/>
        <v>382076</v>
      </c>
      <c r="D932" s="3">
        <f t="shared" si="144"/>
        <v>31</v>
      </c>
      <c r="E932" s="4">
        <f>'New Lease Yearly'!K942</f>
        <v>0</v>
      </c>
      <c r="F932" s="3">
        <f t="shared" si="145"/>
        <v>0</v>
      </c>
      <c r="G932" s="11">
        <f t="shared" si="147"/>
        <v>0</v>
      </c>
      <c r="H932" s="11">
        <f t="shared" si="147"/>
        <v>0</v>
      </c>
      <c r="I932" s="11">
        <f t="shared" si="146"/>
        <v>0</v>
      </c>
      <c r="J932" s="11">
        <f t="shared" si="146"/>
        <v>0</v>
      </c>
      <c r="K932" s="11">
        <f t="shared" si="146"/>
        <v>0</v>
      </c>
      <c r="L932" s="11">
        <f t="shared" si="146"/>
        <v>0</v>
      </c>
      <c r="M932" s="11">
        <f t="shared" si="146"/>
        <v>0</v>
      </c>
      <c r="N932" s="11">
        <f t="shared" si="146"/>
        <v>0</v>
      </c>
      <c r="O932" s="11">
        <f t="shared" si="146"/>
        <v>0</v>
      </c>
      <c r="P932" s="11">
        <f t="shared" si="146"/>
        <v>0</v>
      </c>
      <c r="Q932" s="11">
        <f t="shared" si="146"/>
        <v>0</v>
      </c>
      <c r="R932" s="11">
        <f t="shared" si="142"/>
        <v>0</v>
      </c>
    </row>
    <row r="933" spans="1:18" x14ac:dyDescent="0.25">
      <c r="A933" s="9">
        <f>IF('New Lease Yearly'!$H$4="Monthly",DATE(YEAR('Yearly Journal entry'!A932),MONTH('Yearly Journal entry'!A932)+1,DAY('Yearly Journal entry'!A932)),IF('New Lease Yearly'!$H$4="Quarterly",DATE(YEAR('Yearly Journal entry'!A932),MONTH('Yearly Journal entry'!A932)+3,DAY('Yearly Journal entry'!A932)),DATE(YEAR('Yearly Journal entry'!A932)+1,MONTH('Yearly Journal entry'!A932),DAY('Yearly Journal entry'!A932))))</f>
        <v>382411</v>
      </c>
      <c r="B933" s="9">
        <f t="shared" si="141"/>
        <v>382411</v>
      </c>
      <c r="C933" s="9">
        <f t="shared" si="143"/>
        <v>382441</v>
      </c>
      <c r="D933" s="3">
        <f t="shared" si="144"/>
        <v>31</v>
      </c>
      <c r="E933" s="4">
        <f>'New Lease Yearly'!K943</f>
        <v>0</v>
      </c>
      <c r="F933" s="3">
        <f t="shared" si="145"/>
        <v>0</v>
      </c>
      <c r="G933" s="11">
        <f t="shared" si="147"/>
        <v>0</v>
      </c>
      <c r="H933" s="11">
        <f t="shared" si="147"/>
        <v>0</v>
      </c>
      <c r="I933" s="11">
        <f t="shared" si="146"/>
        <v>0</v>
      </c>
      <c r="J933" s="11">
        <f t="shared" si="146"/>
        <v>0</v>
      </c>
      <c r="K933" s="11">
        <f t="shared" si="146"/>
        <v>0</v>
      </c>
      <c r="L933" s="11">
        <f t="shared" si="146"/>
        <v>0</v>
      </c>
      <c r="M933" s="11">
        <f t="shared" si="146"/>
        <v>0</v>
      </c>
      <c r="N933" s="11">
        <f t="shared" si="146"/>
        <v>0</v>
      </c>
      <c r="O933" s="11">
        <f t="shared" si="146"/>
        <v>0</v>
      </c>
      <c r="P933" s="11">
        <f t="shared" si="146"/>
        <v>0</v>
      </c>
      <c r="Q933" s="11">
        <f t="shared" si="146"/>
        <v>0</v>
      </c>
      <c r="R933" s="11">
        <f t="shared" si="142"/>
        <v>0</v>
      </c>
    </row>
    <row r="934" spans="1:18" x14ac:dyDescent="0.25">
      <c r="A934" s="9">
        <f>IF('New Lease Yearly'!$H$4="Monthly",DATE(YEAR('Yearly Journal entry'!A933),MONTH('Yearly Journal entry'!A933)+1,DAY('Yearly Journal entry'!A933)),IF('New Lease Yearly'!$H$4="Quarterly",DATE(YEAR('Yearly Journal entry'!A933),MONTH('Yearly Journal entry'!A933)+3,DAY('Yearly Journal entry'!A933)),DATE(YEAR('Yearly Journal entry'!A933)+1,MONTH('Yearly Journal entry'!A933),DAY('Yearly Journal entry'!A933))))</f>
        <v>382776</v>
      </c>
      <c r="B934" s="9">
        <f t="shared" si="141"/>
        <v>382776</v>
      </c>
      <c r="C934" s="9">
        <f t="shared" si="143"/>
        <v>382806</v>
      </c>
      <c r="D934" s="3">
        <f t="shared" si="144"/>
        <v>31</v>
      </c>
      <c r="E934" s="4">
        <f>'New Lease Yearly'!K944</f>
        <v>0</v>
      </c>
      <c r="F934" s="3">
        <f t="shared" si="145"/>
        <v>0</v>
      </c>
      <c r="G934" s="11">
        <f t="shared" si="147"/>
        <v>0</v>
      </c>
      <c r="H934" s="11">
        <f t="shared" si="147"/>
        <v>0</v>
      </c>
      <c r="I934" s="11">
        <f t="shared" si="146"/>
        <v>0</v>
      </c>
      <c r="J934" s="11">
        <f t="shared" si="146"/>
        <v>0</v>
      </c>
      <c r="K934" s="11">
        <f t="shared" si="146"/>
        <v>0</v>
      </c>
      <c r="L934" s="11">
        <f t="shared" si="146"/>
        <v>0</v>
      </c>
      <c r="M934" s="11">
        <f t="shared" si="146"/>
        <v>0</v>
      </c>
      <c r="N934" s="11">
        <f t="shared" si="146"/>
        <v>0</v>
      </c>
      <c r="O934" s="11">
        <f t="shared" si="146"/>
        <v>0</v>
      </c>
      <c r="P934" s="11">
        <f t="shared" si="146"/>
        <v>0</v>
      </c>
      <c r="Q934" s="11">
        <f t="shared" si="146"/>
        <v>0</v>
      </c>
      <c r="R934" s="11">
        <f t="shared" si="142"/>
        <v>0</v>
      </c>
    </row>
    <row r="935" spans="1:18" x14ac:dyDescent="0.25">
      <c r="A935" s="9">
        <f>IF('New Lease Yearly'!$H$4="Monthly",DATE(YEAR('Yearly Journal entry'!A934),MONTH('Yearly Journal entry'!A934)+1,DAY('Yearly Journal entry'!A934)),IF('New Lease Yearly'!$H$4="Quarterly",DATE(YEAR('Yearly Journal entry'!A934),MONTH('Yearly Journal entry'!A934)+3,DAY('Yearly Journal entry'!A934)),DATE(YEAR('Yearly Journal entry'!A934)+1,MONTH('Yearly Journal entry'!A934),DAY('Yearly Journal entry'!A934))))</f>
        <v>383142</v>
      </c>
      <c r="B935" s="9">
        <f t="shared" si="141"/>
        <v>383142</v>
      </c>
      <c r="C935" s="9">
        <f t="shared" si="143"/>
        <v>383172</v>
      </c>
      <c r="D935" s="3">
        <f t="shared" si="144"/>
        <v>31</v>
      </c>
      <c r="E935" s="4">
        <f>'New Lease Yearly'!K945</f>
        <v>0</v>
      </c>
      <c r="F935" s="3">
        <f t="shared" si="145"/>
        <v>0</v>
      </c>
      <c r="G935" s="11">
        <f t="shared" si="147"/>
        <v>0</v>
      </c>
      <c r="H935" s="11">
        <f t="shared" si="147"/>
        <v>0</v>
      </c>
      <c r="I935" s="11">
        <f t="shared" si="146"/>
        <v>0</v>
      </c>
      <c r="J935" s="11">
        <f t="shared" si="146"/>
        <v>0</v>
      </c>
      <c r="K935" s="11">
        <f t="shared" si="146"/>
        <v>0</v>
      </c>
      <c r="L935" s="11">
        <f t="shared" si="146"/>
        <v>0</v>
      </c>
      <c r="M935" s="11">
        <f t="shared" si="146"/>
        <v>0</v>
      </c>
      <c r="N935" s="11">
        <f t="shared" si="146"/>
        <v>0</v>
      </c>
      <c r="O935" s="11">
        <f t="shared" si="146"/>
        <v>0</v>
      </c>
      <c r="P935" s="11">
        <f t="shared" si="146"/>
        <v>0</v>
      </c>
      <c r="Q935" s="11">
        <f t="shared" si="146"/>
        <v>0</v>
      </c>
      <c r="R935" s="11">
        <f t="shared" si="142"/>
        <v>0</v>
      </c>
    </row>
    <row r="936" spans="1:18" x14ac:dyDescent="0.25">
      <c r="A936" s="9">
        <f>IF('New Lease Yearly'!$H$4="Monthly",DATE(YEAR('Yearly Journal entry'!A935),MONTH('Yearly Journal entry'!A935)+1,DAY('Yearly Journal entry'!A935)),IF('New Lease Yearly'!$H$4="Quarterly",DATE(YEAR('Yearly Journal entry'!A935),MONTH('Yearly Journal entry'!A935)+3,DAY('Yearly Journal entry'!A935)),DATE(YEAR('Yearly Journal entry'!A935)+1,MONTH('Yearly Journal entry'!A935),DAY('Yearly Journal entry'!A935))))</f>
        <v>383507</v>
      </c>
      <c r="B936" s="9">
        <f t="shared" si="141"/>
        <v>383507</v>
      </c>
      <c r="C936" s="9">
        <f t="shared" si="143"/>
        <v>383537</v>
      </c>
      <c r="D936" s="3">
        <f t="shared" si="144"/>
        <v>31</v>
      </c>
      <c r="E936" s="4">
        <f>'New Lease Yearly'!K946</f>
        <v>0</v>
      </c>
      <c r="F936" s="3">
        <f t="shared" si="145"/>
        <v>0</v>
      </c>
      <c r="G936" s="11">
        <f t="shared" si="147"/>
        <v>0</v>
      </c>
      <c r="H936" s="11">
        <f t="shared" si="147"/>
        <v>0</v>
      </c>
      <c r="I936" s="11">
        <f t="shared" si="146"/>
        <v>0</v>
      </c>
      <c r="J936" s="11">
        <f t="shared" si="146"/>
        <v>0</v>
      </c>
      <c r="K936" s="11">
        <f t="shared" si="146"/>
        <v>0</v>
      </c>
      <c r="L936" s="11">
        <f t="shared" si="146"/>
        <v>0</v>
      </c>
      <c r="M936" s="11">
        <f t="shared" si="146"/>
        <v>0</v>
      </c>
      <c r="N936" s="11">
        <f t="shared" si="146"/>
        <v>0</v>
      </c>
      <c r="O936" s="11">
        <f t="shared" si="146"/>
        <v>0</v>
      </c>
      <c r="P936" s="11">
        <f t="shared" si="146"/>
        <v>0</v>
      </c>
      <c r="Q936" s="11">
        <f t="shared" si="146"/>
        <v>0</v>
      </c>
      <c r="R936" s="11">
        <f t="shared" si="142"/>
        <v>0</v>
      </c>
    </row>
    <row r="937" spans="1:18" x14ac:dyDescent="0.25">
      <c r="A937" s="9">
        <f>IF('New Lease Yearly'!$H$4="Monthly",DATE(YEAR('Yearly Journal entry'!A936),MONTH('Yearly Journal entry'!A936)+1,DAY('Yearly Journal entry'!A936)),IF('New Lease Yearly'!$H$4="Quarterly",DATE(YEAR('Yearly Journal entry'!A936),MONTH('Yearly Journal entry'!A936)+3,DAY('Yearly Journal entry'!A936)),DATE(YEAR('Yearly Journal entry'!A936)+1,MONTH('Yearly Journal entry'!A936),DAY('Yearly Journal entry'!A936))))</f>
        <v>383872</v>
      </c>
      <c r="B937" s="9">
        <f t="shared" si="141"/>
        <v>383872</v>
      </c>
      <c r="C937" s="9">
        <f t="shared" si="143"/>
        <v>383902</v>
      </c>
      <c r="D937" s="3">
        <f t="shared" si="144"/>
        <v>31</v>
      </c>
      <c r="E937" s="4">
        <f>'New Lease Yearly'!K947</f>
        <v>0</v>
      </c>
      <c r="F937" s="3">
        <f t="shared" si="145"/>
        <v>0</v>
      </c>
      <c r="G937" s="11">
        <f t="shared" si="147"/>
        <v>0</v>
      </c>
      <c r="H937" s="11">
        <f t="shared" si="147"/>
        <v>0</v>
      </c>
      <c r="I937" s="11">
        <f t="shared" si="146"/>
        <v>0</v>
      </c>
      <c r="J937" s="11">
        <f t="shared" si="146"/>
        <v>0</v>
      </c>
      <c r="K937" s="11">
        <f t="shared" si="146"/>
        <v>0</v>
      </c>
      <c r="L937" s="11">
        <f t="shared" si="146"/>
        <v>0</v>
      </c>
      <c r="M937" s="11">
        <f t="shared" si="146"/>
        <v>0</v>
      </c>
      <c r="N937" s="11">
        <f t="shared" si="146"/>
        <v>0</v>
      </c>
      <c r="O937" s="11">
        <f t="shared" si="146"/>
        <v>0</v>
      </c>
      <c r="P937" s="11">
        <f t="shared" si="146"/>
        <v>0</v>
      </c>
      <c r="Q937" s="11">
        <f t="shared" si="146"/>
        <v>0</v>
      </c>
      <c r="R937" s="11">
        <f t="shared" si="142"/>
        <v>0</v>
      </c>
    </row>
    <row r="938" spans="1:18" x14ac:dyDescent="0.25">
      <c r="A938" s="9">
        <f>IF('New Lease Yearly'!$H$4="Monthly",DATE(YEAR('Yearly Journal entry'!A937),MONTH('Yearly Journal entry'!A937)+1,DAY('Yearly Journal entry'!A937)),IF('New Lease Yearly'!$H$4="Quarterly",DATE(YEAR('Yearly Journal entry'!A937),MONTH('Yearly Journal entry'!A937)+3,DAY('Yearly Journal entry'!A937)),DATE(YEAR('Yearly Journal entry'!A937)+1,MONTH('Yearly Journal entry'!A937),DAY('Yearly Journal entry'!A937))))</f>
        <v>384237</v>
      </c>
      <c r="B938" s="9">
        <f t="shared" si="141"/>
        <v>384237</v>
      </c>
      <c r="C938" s="9">
        <f t="shared" si="143"/>
        <v>384267</v>
      </c>
      <c r="D938" s="3">
        <f t="shared" si="144"/>
        <v>31</v>
      </c>
      <c r="E938" s="4">
        <f>'New Lease Yearly'!K948</f>
        <v>0</v>
      </c>
      <c r="F938" s="3">
        <f t="shared" si="145"/>
        <v>0</v>
      </c>
      <c r="G938" s="11">
        <f t="shared" si="147"/>
        <v>0</v>
      </c>
      <c r="H938" s="11">
        <f t="shared" si="147"/>
        <v>0</v>
      </c>
      <c r="I938" s="11">
        <f t="shared" si="146"/>
        <v>0</v>
      </c>
      <c r="J938" s="11">
        <f t="shared" si="146"/>
        <v>0</v>
      </c>
      <c r="K938" s="11">
        <f t="shared" si="146"/>
        <v>0</v>
      </c>
      <c r="L938" s="11">
        <f t="shared" si="146"/>
        <v>0</v>
      </c>
      <c r="M938" s="11">
        <f t="shared" si="146"/>
        <v>0</v>
      </c>
      <c r="N938" s="11">
        <f t="shared" si="146"/>
        <v>0</v>
      </c>
      <c r="O938" s="11">
        <f t="shared" si="146"/>
        <v>0</v>
      </c>
      <c r="P938" s="11">
        <f t="shared" si="146"/>
        <v>0</v>
      </c>
      <c r="Q938" s="11">
        <f t="shared" si="146"/>
        <v>0</v>
      </c>
      <c r="R938" s="11">
        <f t="shared" si="142"/>
        <v>0</v>
      </c>
    </row>
    <row r="939" spans="1:18" x14ac:dyDescent="0.25">
      <c r="A939" s="9">
        <f>IF('New Lease Yearly'!$H$4="Monthly",DATE(YEAR('Yearly Journal entry'!A938),MONTH('Yearly Journal entry'!A938)+1,DAY('Yearly Journal entry'!A938)),IF('New Lease Yearly'!$H$4="Quarterly",DATE(YEAR('Yearly Journal entry'!A938),MONTH('Yearly Journal entry'!A938)+3,DAY('Yearly Journal entry'!A938)),DATE(YEAR('Yearly Journal entry'!A938)+1,MONTH('Yearly Journal entry'!A938),DAY('Yearly Journal entry'!A938))))</f>
        <v>384603</v>
      </c>
      <c r="B939" s="9">
        <f t="shared" si="141"/>
        <v>384603</v>
      </c>
      <c r="C939" s="9">
        <f t="shared" si="143"/>
        <v>384633</v>
      </c>
      <c r="D939" s="3">
        <f t="shared" si="144"/>
        <v>31</v>
      </c>
      <c r="E939" s="4">
        <f>'New Lease Yearly'!K949</f>
        <v>0</v>
      </c>
      <c r="F939" s="3">
        <f t="shared" si="145"/>
        <v>0</v>
      </c>
      <c r="G939" s="11">
        <f t="shared" si="147"/>
        <v>0</v>
      </c>
      <c r="H939" s="11">
        <f t="shared" si="147"/>
        <v>0</v>
      </c>
      <c r="I939" s="11">
        <f t="shared" si="146"/>
        <v>0</v>
      </c>
      <c r="J939" s="11">
        <f t="shared" si="146"/>
        <v>0</v>
      </c>
      <c r="K939" s="11">
        <f t="shared" si="146"/>
        <v>0</v>
      </c>
      <c r="L939" s="11">
        <f t="shared" si="146"/>
        <v>0</v>
      </c>
      <c r="M939" s="11">
        <f t="shared" si="146"/>
        <v>0</v>
      </c>
      <c r="N939" s="11">
        <f t="shared" si="146"/>
        <v>0</v>
      </c>
      <c r="O939" s="11">
        <f t="shared" si="146"/>
        <v>0</v>
      </c>
      <c r="P939" s="11">
        <f t="shared" si="146"/>
        <v>0</v>
      </c>
      <c r="Q939" s="11">
        <f t="shared" si="146"/>
        <v>0</v>
      </c>
      <c r="R939" s="11">
        <f t="shared" si="142"/>
        <v>0</v>
      </c>
    </row>
    <row r="940" spans="1:18" x14ac:dyDescent="0.25">
      <c r="A940" s="9">
        <f>IF('New Lease Yearly'!$H$4="Monthly",DATE(YEAR('Yearly Journal entry'!A939),MONTH('Yearly Journal entry'!A939)+1,DAY('Yearly Journal entry'!A939)),IF('New Lease Yearly'!$H$4="Quarterly",DATE(YEAR('Yearly Journal entry'!A939),MONTH('Yearly Journal entry'!A939)+3,DAY('Yearly Journal entry'!A939)),DATE(YEAR('Yearly Journal entry'!A939)+1,MONTH('Yearly Journal entry'!A939),DAY('Yearly Journal entry'!A939))))</f>
        <v>384968</v>
      </c>
      <c r="B940" s="9">
        <f t="shared" si="141"/>
        <v>384968</v>
      </c>
      <c r="C940" s="9">
        <f t="shared" si="143"/>
        <v>384998</v>
      </c>
      <c r="D940" s="3">
        <f t="shared" si="144"/>
        <v>31</v>
      </c>
      <c r="E940" s="4">
        <f>'New Lease Yearly'!K950</f>
        <v>0</v>
      </c>
      <c r="F940" s="3">
        <f t="shared" si="145"/>
        <v>0</v>
      </c>
      <c r="G940" s="11">
        <f t="shared" si="147"/>
        <v>0</v>
      </c>
      <c r="H940" s="11">
        <f t="shared" si="147"/>
        <v>0</v>
      </c>
      <c r="I940" s="11">
        <f t="shared" si="146"/>
        <v>0</v>
      </c>
      <c r="J940" s="11">
        <f t="shared" si="146"/>
        <v>0</v>
      </c>
      <c r="K940" s="11">
        <f t="shared" si="146"/>
        <v>0</v>
      </c>
      <c r="L940" s="11">
        <f t="shared" si="146"/>
        <v>0</v>
      </c>
      <c r="M940" s="11">
        <f t="shared" si="146"/>
        <v>0</v>
      </c>
      <c r="N940" s="11">
        <f t="shared" si="146"/>
        <v>0</v>
      </c>
      <c r="O940" s="11">
        <f t="shared" si="146"/>
        <v>0</v>
      </c>
      <c r="P940" s="11">
        <f t="shared" si="146"/>
        <v>0</v>
      </c>
      <c r="Q940" s="11">
        <f t="shared" si="146"/>
        <v>0</v>
      </c>
      <c r="R940" s="11">
        <f t="shared" si="142"/>
        <v>0</v>
      </c>
    </row>
    <row r="941" spans="1:18" x14ac:dyDescent="0.25">
      <c r="A941" s="9">
        <f>IF('New Lease Yearly'!$H$4="Monthly",DATE(YEAR('Yearly Journal entry'!A940),MONTH('Yearly Journal entry'!A940)+1,DAY('Yearly Journal entry'!A940)),IF('New Lease Yearly'!$H$4="Quarterly",DATE(YEAR('Yearly Journal entry'!A940),MONTH('Yearly Journal entry'!A940)+3,DAY('Yearly Journal entry'!A940)),DATE(YEAR('Yearly Journal entry'!A940)+1,MONTH('Yearly Journal entry'!A940),DAY('Yearly Journal entry'!A940))))</f>
        <v>385333</v>
      </c>
      <c r="B941" s="9">
        <f t="shared" si="141"/>
        <v>385333</v>
      </c>
      <c r="C941" s="9">
        <f t="shared" si="143"/>
        <v>385363</v>
      </c>
      <c r="D941" s="3">
        <f t="shared" si="144"/>
        <v>31</v>
      </c>
      <c r="E941" s="4">
        <f>'New Lease Yearly'!K951</f>
        <v>0</v>
      </c>
      <c r="F941" s="3">
        <f t="shared" si="145"/>
        <v>0</v>
      </c>
      <c r="G941" s="11">
        <f t="shared" si="147"/>
        <v>0</v>
      </c>
      <c r="H941" s="11">
        <f t="shared" si="147"/>
        <v>0</v>
      </c>
      <c r="I941" s="11">
        <f t="shared" si="146"/>
        <v>0</v>
      </c>
      <c r="J941" s="11">
        <f t="shared" si="146"/>
        <v>0</v>
      </c>
      <c r="K941" s="11">
        <f t="shared" si="146"/>
        <v>0</v>
      </c>
      <c r="L941" s="11">
        <f t="shared" si="146"/>
        <v>0</v>
      </c>
      <c r="M941" s="11">
        <f t="shared" si="146"/>
        <v>0</v>
      </c>
      <c r="N941" s="11">
        <f t="shared" si="146"/>
        <v>0</v>
      </c>
      <c r="O941" s="11">
        <f t="shared" si="146"/>
        <v>0</v>
      </c>
      <c r="P941" s="11">
        <f t="shared" si="146"/>
        <v>0</v>
      </c>
      <c r="Q941" s="11">
        <f t="shared" si="146"/>
        <v>0</v>
      </c>
      <c r="R941" s="11">
        <f t="shared" si="142"/>
        <v>0</v>
      </c>
    </row>
    <row r="942" spans="1:18" x14ac:dyDescent="0.25">
      <c r="A942" s="9">
        <f>IF('New Lease Yearly'!$H$4="Monthly",DATE(YEAR('Yearly Journal entry'!A941),MONTH('Yearly Journal entry'!A941)+1,DAY('Yearly Journal entry'!A941)),IF('New Lease Yearly'!$H$4="Quarterly",DATE(YEAR('Yearly Journal entry'!A941),MONTH('Yearly Journal entry'!A941)+3,DAY('Yearly Journal entry'!A941)),DATE(YEAR('Yearly Journal entry'!A941)+1,MONTH('Yearly Journal entry'!A941),DAY('Yearly Journal entry'!A941))))</f>
        <v>385698</v>
      </c>
      <c r="B942" s="9">
        <f t="shared" si="141"/>
        <v>385698</v>
      </c>
      <c r="C942" s="9">
        <f t="shared" si="143"/>
        <v>385728</v>
      </c>
      <c r="D942" s="3">
        <f t="shared" si="144"/>
        <v>31</v>
      </c>
      <c r="E942" s="4">
        <f>'New Lease Yearly'!K952</f>
        <v>0</v>
      </c>
      <c r="F942" s="3">
        <f t="shared" si="145"/>
        <v>0</v>
      </c>
      <c r="G942" s="11">
        <f t="shared" si="147"/>
        <v>0</v>
      </c>
      <c r="H942" s="11">
        <f t="shared" si="147"/>
        <v>0</v>
      </c>
      <c r="I942" s="11">
        <f t="shared" si="146"/>
        <v>0</v>
      </c>
      <c r="J942" s="11">
        <f t="shared" si="146"/>
        <v>0</v>
      </c>
      <c r="K942" s="11">
        <f t="shared" si="146"/>
        <v>0</v>
      </c>
      <c r="L942" s="11">
        <f t="shared" si="146"/>
        <v>0</v>
      </c>
      <c r="M942" s="11">
        <f t="shared" si="146"/>
        <v>0</v>
      </c>
      <c r="N942" s="11">
        <f t="shared" si="146"/>
        <v>0</v>
      </c>
      <c r="O942" s="11">
        <f t="shared" si="146"/>
        <v>0</v>
      </c>
      <c r="P942" s="11">
        <f t="shared" si="146"/>
        <v>0</v>
      </c>
      <c r="Q942" s="11">
        <f t="shared" si="146"/>
        <v>0</v>
      </c>
      <c r="R942" s="11">
        <f t="shared" si="142"/>
        <v>0</v>
      </c>
    </row>
    <row r="943" spans="1:18" x14ac:dyDescent="0.25">
      <c r="A943" s="9">
        <f>IF('New Lease Yearly'!$H$4="Monthly",DATE(YEAR('Yearly Journal entry'!A942),MONTH('Yearly Journal entry'!A942)+1,DAY('Yearly Journal entry'!A942)),IF('New Lease Yearly'!$H$4="Quarterly",DATE(YEAR('Yearly Journal entry'!A942),MONTH('Yearly Journal entry'!A942)+3,DAY('Yearly Journal entry'!A942)),DATE(YEAR('Yearly Journal entry'!A942)+1,MONTH('Yearly Journal entry'!A942),DAY('Yearly Journal entry'!A942))))</f>
        <v>386064</v>
      </c>
      <c r="B943" s="9">
        <f t="shared" si="141"/>
        <v>386064</v>
      </c>
      <c r="C943" s="9">
        <f t="shared" si="143"/>
        <v>386094</v>
      </c>
      <c r="D943" s="3">
        <f t="shared" si="144"/>
        <v>31</v>
      </c>
      <c r="E943" s="4">
        <f>'New Lease Yearly'!K953</f>
        <v>0</v>
      </c>
      <c r="F943" s="3">
        <f t="shared" si="145"/>
        <v>0</v>
      </c>
      <c r="G943" s="11">
        <f t="shared" si="147"/>
        <v>0</v>
      </c>
      <c r="H943" s="11">
        <f t="shared" si="147"/>
        <v>0</v>
      </c>
      <c r="I943" s="11">
        <f t="shared" si="146"/>
        <v>0</v>
      </c>
      <c r="J943" s="11">
        <f t="shared" si="146"/>
        <v>0</v>
      </c>
      <c r="K943" s="11">
        <f t="shared" si="146"/>
        <v>0</v>
      </c>
      <c r="L943" s="11">
        <f t="shared" si="146"/>
        <v>0</v>
      </c>
      <c r="M943" s="11">
        <f t="shared" si="146"/>
        <v>0</v>
      </c>
      <c r="N943" s="11">
        <f t="shared" si="146"/>
        <v>0</v>
      </c>
      <c r="O943" s="11">
        <f t="shared" si="146"/>
        <v>0</v>
      </c>
      <c r="P943" s="11">
        <f t="shared" si="146"/>
        <v>0</v>
      </c>
      <c r="Q943" s="11">
        <f t="shared" si="146"/>
        <v>0</v>
      </c>
      <c r="R943" s="11">
        <f t="shared" si="142"/>
        <v>0</v>
      </c>
    </row>
    <row r="944" spans="1:18" x14ac:dyDescent="0.25">
      <c r="A944" s="9">
        <f>IF('New Lease Yearly'!$H$4="Monthly",DATE(YEAR('Yearly Journal entry'!A943),MONTH('Yearly Journal entry'!A943)+1,DAY('Yearly Journal entry'!A943)),IF('New Lease Yearly'!$H$4="Quarterly",DATE(YEAR('Yearly Journal entry'!A943),MONTH('Yearly Journal entry'!A943)+3,DAY('Yearly Journal entry'!A943)),DATE(YEAR('Yearly Journal entry'!A943)+1,MONTH('Yearly Journal entry'!A943),DAY('Yearly Journal entry'!A943))))</f>
        <v>386429</v>
      </c>
      <c r="B944" s="9">
        <f t="shared" si="141"/>
        <v>386429</v>
      </c>
      <c r="C944" s="9">
        <f t="shared" si="143"/>
        <v>386459</v>
      </c>
      <c r="D944" s="3">
        <f t="shared" si="144"/>
        <v>31</v>
      </c>
      <c r="E944" s="4">
        <f>'New Lease Yearly'!K954</f>
        <v>0</v>
      </c>
      <c r="F944" s="3">
        <f t="shared" si="145"/>
        <v>0</v>
      </c>
      <c r="G944" s="11">
        <f t="shared" si="147"/>
        <v>0</v>
      </c>
      <c r="H944" s="11">
        <f t="shared" si="147"/>
        <v>0</v>
      </c>
      <c r="I944" s="11">
        <f t="shared" si="146"/>
        <v>0</v>
      </c>
      <c r="J944" s="11">
        <f t="shared" si="146"/>
        <v>0</v>
      </c>
      <c r="K944" s="11">
        <f t="shared" si="146"/>
        <v>0</v>
      </c>
      <c r="L944" s="11">
        <f t="shared" si="146"/>
        <v>0</v>
      </c>
      <c r="M944" s="11">
        <f t="shared" si="146"/>
        <v>0</v>
      </c>
      <c r="N944" s="11">
        <f t="shared" si="146"/>
        <v>0</v>
      </c>
      <c r="O944" s="11">
        <f t="shared" si="146"/>
        <v>0</v>
      </c>
      <c r="P944" s="11">
        <f t="shared" si="146"/>
        <v>0</v>
      </c>
      <c r="Q944" s="11">
        <f t="shared" si="146"/>
        <v>0</v>
      </c>
      <c r="R944" s="11">
        <f t="shared" si="142"/>
        <v>0</v>
      </c>
    </row>
    <row r="945" spans="1:18" x14ac:dyDescent="0.25">
      <c r="A945" s="9">
        <f>IF('New Lease Yearly'!$H$4="Monthly",DATE(YEAR('Yearly Journal entry'!A944),MONTH('Yearly Journal entry'!A944)+1,DAY('Yearly Journal entry'!A944)),IF('New Lease Yearly'!$H$4="Quarterly",DATE(YEAR('Yearly Journal entry'!A944),MONTH('Yearly Journal entry'!A944)+3,DAY('Yearly Journal entry'!A944)),DATE(YEAR('Yearly Journal entry'!A944)+1,MONTH('Yearly Journal entry'!A944),DAY('Yearly Journal entry'!A944))))</f>
        <v>386794</v>
      </c>
      <c r="B945" s="9">
        <f t="shared" si="141"/>
        <v>386794</v>
      </c>
      <c r="C945" s="9">
        <f t="shared" si="143"/>
        <v>386824</v>
      </c>
      <c r="D945" s="3">
        <f t="shared" si="144"/>
        <v>31</v>
      </c>
      <c r="E945" s="4">
        <f>'New Lease Yearly'!K955</f>
        <v>0</v>
      </c>
      <c r="F945" s="3">
        <f t="shared" si="145"/>
        <v>0</v>
      </c>
      <c r="G945" s="11">
        <f t="shared" si="147"/>
        <v>0</v>
      </c>
      <c r="H945" s="11">
        <f t="shared" si="147"/>
        <v>0</v>
      </c>
      <c r="I945" s="11">
        <f t="shared" si="146"/>
        <v>0</v>
      </c>
      <c r="J945" s="11">
        <f t="shared" si="146"/>
        <v>0</v>
      </c>
      <c r="K945" s="11">
        <f t="shared" si="146"/>
        <v>0</v>
      </c>
      <c r="L945" s="11">
        <f t="shared" si="146"/>
        <v>0</v>
      </c>
      <c r="M945" s="11">
        <f t="shared" si="146"/>
        <v>0</v>
      </c>
      <c r="N945" s="11">
        <f t="shared" si="146"/>
        <v>0</v>
      </c>
      <c r="O945" s="11">
        <f t="shared" si="146"/>
        <v>0</v>
      </c>
      <c r="P945" s="11">
        <f t="shared" si="146"/>
        <v>0</v>
      </c>
      <c r="Q945" s="11">
        <f t="shared" si="146"/>
        <v>0</v>
      </c>
      <c r="R945" s="11">
        <f t="shared" si="142"/>
        <v>0</v>
      </c>
    </row>
    <row r="946" spans="1:18" x14ac:dyDescent="0.25">
      <c r="A946" s="9">
        <f>IF('New Lease Yearly'!$H$4="Monthly",DATE(YEAR('Yearly Journal entry'!A945),MONTH('Yearly Journal entry'!A945)+1,DAY('Yearly Journal entry'!A945)),IF('New Lease Yearly'!$H$4="Quarterly",DATE(YEAR('Yearly Journal entry'!A945),MONTH('Yearly Journal entry'!A945)+3,DAY('Yearly Journal entry'!A945)),DATE(YEAR('Yearly Journal entry'!A945)+1,MONTH('Yearly Journal entry'!A945),DAY('Yearly Journal entry'!A945))))</f>
        <v>387159</v>
      </c>
      <c r="B946" s="9">
        <f t="shared" si="141"/>
        <v>387159</v>
      </c>
      <c r="C946" s="9">
        <f t="shared" si="143"/>
        <v>387189</v>
      </c>
      <c r="D946" s="3">
        <f t="shared" si="144"/>
        <v>31</v>
      </c>
      <c r="E946" s="4">
        <f>'New Lease Yearly'!K956</f>
        <v>0</v>
      </c>
      <c r="F946" s="3">
        <f t="shared" si="145"/>
        <v>0</v>
      </c>
      <c r="G946" s="11">
        <f t="shared" si="147"/>
        <v>0</v>
      </c>
      <c r="H946" s="11">
        <f t="shared" si="147"/>
        <v>0</v>
      </c>
      <c r="I946" s="11">
        <f t="shared" si="146"/>
        <v>0</v>
      </c>
      <c r="J946" s="11">
        <f t="shared" si="146"/>
        <v>0</v>
      </c>
      <c r="K946" s="11">
        <f t="shared" si="146"/>
        <v>0</v>
      </c>
      <c r="L946" s="11">
        <f t="shared" si="146"/>
        <v>0</v>
      </c>
      <c r="M946" s="11">
        <f t="shared" si="146"/>
        <v>0</v>
      </c>
      <c r="N946" s="11">
        <f t="shared" si="146"/>
        <v>0</v>
      </c>
      <c r="O946" s="11">
        <f t="shared" si="146"/>
        <v>0</v>
      </c>
      <c r="P946" s="11">
        <f t="shared" si="146"/>
        <v>0</v>
      </c>
      <c r="Q946" s="11">
        <f t="shared" si="146"/>
        <v>0</v>
      </c>
      <c r="R946" s="11">
        <f t="shared" si="142"/>
        <v>0</v>
      </c>
    </row>
    <row r="947" spans="1:18" x14ac:dyDescent="0.25">
      <c r="A947" s="9">
        <f>IF('New Lease Yearly'!$H$4="Monthly",DATE(YEAR('Yearly Journal entry'!A946),MONTH('Yearly Journal entry'!A946)+1,DAY('Yearly Journal entry'!A946)),IF('New Lease Yearly'!$H$4="Quarterly",DATE(YEAR('Yearly Journal entry'!A946),MONTH('Yearly Journal entry'!A946)+3,DAY('Yearly Journal entry'!A946)),DATE(YEAR('Yearly Journal entry'!A946)+1,MONTH('Yearly Journal entry'!A946),DAY('Yearly Journal entry'!A946))))</f>
        <v>387525</v>
      </c>
      <c r="B947" s="9">
        <f t="shared" si="141"/>
        <v>387525</v>
      </c>
      <c r="C947" s="9">
        <f t="shared" si="143"/>
        <v>387555</v>
      </c>
      <c r="D947" s="3">
        <f t="shared" si="144"/>
        <v>31</v>
      </c>
      <c r="E947" s="4">
        <f>'New Lease Yearly'!K957</f>
        <v>0</v>
      </c>
      <c r="F947" s="3">
        <f t="shared" si="145"/>
        <v>0</v>
      </c>
      <c r="G947" s="11">
        <f t="shared" si="147"/>
        <v>0</v>
      </c>
      <c r="H947" s="11">
        <f t="shared" si="147"/>
        <v>0</v>
      </c>
      <c r="I947" s="11">
        <f t="shared" si="146"/>
        <v>0</v>
      </c>
      <c r="J947" s="11">
        <f t="shared" si="146"/>
        <v>0</v>
      </c>
      <c r="K947" s="11">
        <f t="shared" si="146"/>
        <v>0</v>
      </c>
      <c r="L947" s="11">
        <f t="shared" ref="L947:Q989" si="148">$E948/($A948-$A947+1)*((((EOMONTH(DATE(YEAR($A947),MONTH($A947)+L$4,DAY($A947)),0)))-DATE(YEAR($A947),MONTH(EOMONTH($A947,-1)+L$4)+L$4,1))+1)</f>
        <v>0</v>
      </c>
      <c r="M947" s="11">
        <f t="shared" si="148"/>
        <v>0</v>
      </c>
      <c r="N947" s="11">
        <f t="shared" si="148"/>
        <v>0</v>
      </c>
      <c r="O947" s="11">
        <f t="shared" si="148"/>
        <v>0</v>
      </c>
      <c r="P947" s="11">
        <f t="shared" si="148"/>
        <v>0</v>
      </c>
      <c r="Q947" s="11">
        <f t="shared" si="148"/>
        <v>0</v>
      </c>
      <c r="R947" s="11">
        <f t="shared" si="142"/>
        <v>0</v>
      </c>
    </row>
    <row r="948" spans="1:18" x14ac:dyDescent="0.25">
      <c r="A948" s="9">
        <f>IF('New Lease Yearly'!$H$4="Monthly",DATE(YEAR('Yearly Journal entry'!A947),MONTH('Yearly Journal entry'!A947)+1,DAY('Yearly Journal entry'!A947)),IF('New Lease Yearly'!$H$4="Quarterly",DATE(YEAR('Yearly Journal entry'!A947),MONTH('Yearly Journal entry'!A947)+3,DAY('Yearly Journal entry'!A947)),DATE(YEAR('Yearly Journal entry'!A947)+1,MONTH('Yearly Journal entry'!A947),DAY('Yearly Journal entry'!A947))))</f>
        <v>387890</v>
      </c>
      <c r="B948" s="9">
        <f t="shared" si="141"/>
        <v>387890</v>
      </c>
      <c r="C948" s="9">
        <f t="shared" si="143"/>
        <v>387920</v>
      </c>
      <c r="D948" s="3">
        <f t="shared" si="144"/>
        <v>31</v>
      </c>
      <c r="E948" s="4">
        <f>'New Lease Yearly'!K958</f>
        <v>0</v>
      </c>
      <c r="F948" s="3">
        <f t="shared" si="145"/>
        <v>0</v>
      </c>
      <c r="G948" s="11">
        <f t="shared" si="147"/>
        <v>0</v>
      </c>
      <c r="H948" s="11">
        <f t="shared" si="147"/>
        <v>0</v>
      </c>
      <c r="I948" s="11">
        <f t="shared" si="147"/>
        <v>0</v>
      </c>
      <c r="J948" s="11">
        <f t="shared" si="147"/>
        <v>0</v>
      </c>
      <c r="K948" s="11">
        <f t="shared" si="147"/>
        <v>0</v>
      </c>
      <c r="L948" s="11">
        <f t="shared" si="148"/>
        <v>0</v>
      </c>
      <c r="M948" s="11">
        <f t="shared" si="148"/>
        <v>0</v>
      </c>
      <c r="N948" s="11">
        <f t="shared" si="148"/>
        <v>0</v>
      </c>
      <c r="O948" s="11">
        <f t="shared" si="148"/>
        <v>0</v>
      </c>
      <c r="P948" s="11">
        <f t="shared" si="148"/>
        <v>0</v>
      </c>
      <c r="Q948" s="11">
        <f t="shared" si="148"/>
        <v>0</v>
      </c>
      <c r="R948" s="11">
        <f t="shared" si="142"/>
        <v>0</v>
      </c>
    </row>
    <row r="949" spans="1:18" x14ac:dyDescent="0.25">
      <c r="A949" s="9">
        <f>IF('New Lease Yearly'!$H$4="Monthly",DATE(YEAR('Yearly Journal entry'!A948),MONTH('Yearly Journal entry'!A948)+1,DAY('Yearly Journal entry'!A948)),IF('New Lease Yearly'!$H$4="Quarterly",DATE(YEAR('Yearly Journal entry'!A948),MONTH('Yearly Journal entry'!A948)+3,DAY('Yearly Journal entry'!A948)),DATE(YEAR('Yearly Journal entry'!A948)+1,MONTH('Yearly Journal entry'!A948),DAY('Yearly Journal entry'!A948))))</f>
        <v>388255</v>
      </c>
      <c r="B949" s="9">
        <f t="shared" si="141"/>
        <v>388255</v>
      </c>
      <c r="C949" s="9">
        <f t="shared" si="143"/>
        <v>388285</v>
      </c>
      <c r="D949" s="3">
        <f t="shared" si="144"/>
        <v>31</v>
      </c>
      <c r="E949" s="4">
        <f>'New Lease Yearly'!K959</f>
        <v>0</v>
      </c>
      <c r="F949" s="3">
        <f t="shared" si="145"/>
        <v>0</v>
      </c>
      <c r="G949" s="11">
        <f t="shared" si="147"/>
        <v>0</v>
      </c>
      <c r="H949" s="11">
        <f t="shared" si="147"/>
        <v>0</v>
      </c>
      <c r="I949" s="11">
        <f t="shared" si="147"/>
        <v>0</v>
      </c>
      <c r="J949" s="11">
        <f t="shared" si="147"/>
        <v>0</v>
      </c>
      <c r="K949" s="11">
        <f t="shared" si="147"/>
        <v>0</v>
      </c>
      <c r="L949" s="11">
        <f t="shared" si="148"/>
        <v>0</v>
      </c>
      <c r="M949" s="11">
        <f t="shared" si="148"/>
        <v>0</v>
      </c>
      <c r="N949" s="11">
        <f t="shared" si="148"/>
        <v>0</v>
      </c>
      <c r="O949" s="11">
        <f t="shared" si="148"/>
        <v>0</v>
      </c>
      <c r="P949" s="11">
        <f t="shared" si="148"/>
        <v>0</v>
      </c>
      <c r="Q949" s="11">
        <f t="shared" si="148"/>
        <v>0</v>
      </c>
      <c r="R949" s="11">
        <f t="shared" si="142"/>
        <v>0</v>
      </c>
    </row>
    <row r="950" spans="1:18" x14ac:dyDescent="0.25">
      <c r="A950" s="9">
        <f>IF('New Lease Yearly'!$H$4="Monthly",DATE(YEAR('Yearly Journal entry'!A949),MONTH('Yearly Journal entry'!A949)+1,DAY('Yearly Journal entry'!A949)),IF('New Lease Yearly'!$H$4="Quarterly",DATE(YEAR('Yearly Journal entry'!A949),MONTH('Yearly Journal entry'!A949)+3,DAY('Yearly Journal entry'!A949)),DATE(YEAR('Yearly Journal entry'!A949)+1,MONTH('Yearly Journal entry'!A949),DAY('Yearly Journal entry'!A949))))</f>
        <v>388620</v>
      </c>
      <c r="B950" s="9">
        <f t="shared" si="141"/>
        <v>388620</v>
      </c>
      <c r="C950" s="9">
        <f t="shared" si="143"/>
        <v>388650</v>
      </c>
      <c r="D950" s="3">
        <f t="shared" si="144"/>
        <v>31</v>
      </c>
      <c r="E950" s="4">
        <f>'New Lease Yearly'!K960</f>
        <v>0</v>
      </c>
      <c r="F950" s="3">
        <f t="shared" si="145"/>
        <v>0</v>
      </c>
      <c r="G950" s="11">
        <f t="shared" si="147"/>
        <v>0</v>
      </c>
      <c r="H950" s="11">
        <f t="shared" si="147"/>
        <v>0</v>
      </c>
      <c r="I950" s="11">
        <f t="shared" si="147"/>
        <v>0</v>
      </c>
      <c r="J950" s="11">
        <f t="shared" si="147"/>
        <v>0</v>
      </c>
      <c r="K950" s="11">
        <f t="shared" si="147"/>
        <v>0</v>
      </c>
      <c r="L950" s="11">
        <f t="shared" si="148"/>
        <v>0</v>
      </c>
      <c r="M950" s="11">
        <f t="shared" si="148"/>
        <v>0</v>
      </c>
      <c r="N950" s="11">
        <f t="shared" si="148"/>
        <v>0</v>
      </c>
      <c r="O950" s="11">
        <f t="shared" si="148"/>
        <v>0</v>
      </c>
      <c r="P950" s="11">
        <f t="shared" si="148"/>
        <v>0</v>
      </c>
      <c r="Q950" s="11">
        <f t="shared" si="148"/>
        <v>0</v>
      </c>
      <c r="R950" s="11">
        <f t="shared" si="142"/>
        <v>0</v>
      </c>
    </row>
    <row r="951" spans="1:18" x14ac:dyDescent="0.25">
      <c r="A951" s="9">
        <f>IF('New Lease Yearly'!$H$4="Monthly",DATE(YEAR('Yearly Journal entry'!A950),MONTH('Yearly Journal entry'!A950)+1,DAY('Yearly Journal entry'!A950)),IF('New Lease Yearly'!$H$4="Quarterly",DATE(YEAR('Yearly Journal entry'!A950),MONTH('Yearly Journal entry'!A950)+3,DAY('Yearly Journal entry'!A950)),DATE(YEAR('Yearly Journal entry'!A950)+1,MONTH('Yearly Journal entry'!A950),DAY('Yearly Journal entry'!A950))))</f>
        <v>388986</v>
      </c>
      <c r="B951" s="9">
        <f t="shared" si="141"/>
        <v>388986</v>
      </c>
      <c r="C951" s="9">
        <f t="shared" si="143"/>
        <v>389016</v>
      </c>
      <c r="D951" s="3">
        <f t="shared" si="144"/>
        <v>31</v>
      </c>
      <c r="E951" s="4">
        <f>'New Lease Yearly'!K961</f>
        <v>0</v>
      </c>
      <c r="F951" s="3">
        <f t="shared" si="145"/>
        <v>0</v>
      </c>
      <c r="G951" s="11">
        <f t="shared" si="147"/>
        <v>0</v>
      </c>
      <c r="H951" s="11">
        <f t="shared" si="147"/>
        <v>0</v>
      </c>
      <c r="I951" s="11">
        <f t="shared" si="147"/>
        <v>0</v>
      </c>
      <c r="J951" s="11">
        <f t="shared" si="147"/>
        <v>0</v>
      </c>
      <c r="K951" s="11">
        <f t="shared" si="147"/>
        <v>0</v>
      </c>
      <c r="L951" s="11">
        <f t="shared" si="148"/>
        <v>0</v>
      </c>
      <c r="M951" s="11">
        <f t="shared" si="148"/>
        <v>0</v>
      </c>
      <c r="N951" s="11">
        <f t="shared" si="148"/>
        <v>0</v>
      </c>
      <c r="O951" s="11">
        <f t="shared" si="148"/>
        <v>0</v>
      </c>
      <c r="P951" s="11">
        <f t="shared" si="148"/>
        <v>0</v>
      </c>
      <c r="Q951" s="11">
        <f t="shared" si="148"/>
        <v>0</v>
      </c>
      <c r="R951" s="11">
        <f t="shared" si="142"/>
        <v>0</v>
      </c>
    </row>
    <row r="952" spans="1:18" x14ac:dyDescent="0.25">
      <c r="A952" s="9">
        <f>IF('New Lease Yearly'!$H$4="Monthly",DATE(YEAR('Yearly Journal entry'!A951),MONTH('Yearly Journal entry'!A951)+1,DAY('Yearly Journal entry'!A951)),IF('New Lease Yearly'!$H$4="Quarterly",DATE(YEAR('Yearly Journal entry'!A951),MONTH('Yearly Journal entry'!A951)+3,DAY('Yearly Journal entry'!A951)),DATE(YEAR('Yearly Journal entry'!A951)+1,MONTH('Yearly Journal entry'!A951),DAY('Yearly Journal entry'!A951))))</f>
        <v>389351</v>
      </c>
      <c r="B952" s="9">
        <f t="shared" si="141"/>
        <v>389351</v>
      </c>
      <c r="C952" s="9">
        <f t="shared" si="143"/>
        <v>389381</v>
      </c>
      <c r="D952" s="3">
        <f t="shared" si="144"/>
        <v>31</v>
      </c>
      <c r="E952" s="4">
        <f>'New Lease Yearly'!K962</f>
        <v>0</v>
      </c>
      <c r="F952" s="3">
        <f t="shared" si="145"/>
        <v>0</v>
      </c>
      <c r="G952" s="11">
        <f t="shared" si="147"/>
        <v>0</v>
      </c>
      <c r="H952" s="11">
        <f t="shared" si="147"/>
        <v>0</v>
      </c>
      <c r="I952" s="11">
        <f t="shared" si="147"/>
        <v>0</v>
      </c>
      <c r="J952" s="11">
        <f t="shared" si="147"/>
        <v>0</v>
      </c>
      <c r="K952" s="11">
        <f t="shared" si="147"/>
        <v>0</v>
      </c>
      <c r="L952" s="11">
        <f t="shared" si="148"/>
        <v>0</v>
      </c>
      <c r="M952" s="11">
        <f t="shared" si="148"/>
        <v>0</v>
      </c>
      <c r="N952" s="11">
        <f t="shared" si="148"/>
        <v>0</v>
      </c>
      <c r="O952" s="11">
        <f t="shared" si="148"/>
        <v>0</v>
      </c>
      <c r="P952" s="11">
        <f t="shared" si="148"/>
        <v>0</v>
      </c>
      <c r="Q952" s="11">
        <f t="shared" si="148"/>
        <v>0</v>
      </c>
      <c r="R952" s="11">
        <f t="shared" si="142"/>
        <v>0</v>
      </c>
    </row>
    <row r="953" spans="1:18" x14ac:dyDescent="0.25">
      <c r="A953" s="9">
        <f>IF('New Lease Yearly'!$H$4="Monthly",DATE(YEAR('Yearly Journal entry'!A952),MONTH('Yearly Journal entry'!A952)+1,DAY('Yearly Journal entry'!A952)),IF('New Lease Yearly'!$H$4="Quarterly",DATE(YEAR('Yearly Journal entry'!A952),MONTH('Yearly Journal entry'!A952)+3,DAY('Yearly Journal entry'!A952)),DATE(YEAR('Yearly Journal entry'!A952)+1,MONTH('Yearly Journal entry'!A952),DAY('Yearly Journal entry'!A952))))</f>
        <v>389716</v>
      </c>
      <c r="B953" s="9">
        <f t="shared" si="141"/>
        <v>389716</v>
      </c>
      <c r="C953" s="9">
        <f t="shared" si="143"/>
        <v>389746</v>
      </c>
      <c r="D953" s="3">
        <f t="shared" si="144"/>
        <v>31</v>
      </c>
      <c r="E953" s="4">
        <f>'New Lease Yearly'!K963</f>
        <v>0</v>
      </c>
      <c r="F953" s="3">
        <f t="shared" si="145"/>
        <v>0</v>
      </c>
      <c r="G953" s="11">
        <f t="shared" si="147"/>
        <v>0</v>
      </c>
      <c r="H953" s="11">
        <f t="shared" si="147"/>
        <v>0</v>
      </c>
      <c r="I953" s="11">
        <f t="shared" si="147"/>
        <v>0</v>
      </c>
      <c r="J953" s="11">
        <f t="shared" si="147"/>
        <v>0</v>
      </c>
      <c r="K953" s="11">
        <f t="shared" si="147"/>
        <v>0</v>
      </c>
      <c r="L953" s="11">
        <f t="shared" si="148"/>
        <v>0</v>
      </c>
      <c r="M953" s="11">
        <f t="shared" si="148"/>
        <v>0</v>
      </c>
      <c r="N953" s="11">
        <f t="shared" si="148"/>
        <v>0</v>
      </c>
      <c r="O953" s="11">
        <f t="shared" si="148"/>
        <v>0</v>
      </c>
      <c r="P953" s="11">
        <f t="shared" si="148"/>
        <v>0</v>
      </c>
      <c r="Q953" s="11">
        <f t="shared" si="148"/>
        <v>0</v>
      </c>
      <c r="R953" s="11">
        <f t="shared" si="142"/>
        <v>0</v>
      </c>
    </row>
    <row r="954" spans="1:18" x14ac:dyDescent="0.25">
      <c r="A954" s="9">
        <f>IF('New Lease Yearly'!$H$4="Monthly",DATE(YEAR('Yearly Journal entry'!A953),MONTH('Yearly Journal entry'!A953)+1,DAY('Yearly Journal entry'!A953)),IF('New Lease Yearly'!$H$4="Quarterly",DATE(YEAR('Yearly Journal entry'!A953),MONTH('Yearly Journal entry'!A953)+3,DAY('Yearly Journal entry'!A953)),DATE(YEAR('Yearly Journal entry'!A953)+1,MONTH('Yearly Journal entry'!A953),DAY('Yearly Journal entry'!A953))))</f>
        <v>390081</v>
      </c>
      <c r="B954" s="9">
        <f t="shared" si="141"/>
        <v>390081</v>
      </c>
      <c r="C954" s="9">
        <f t="shared" si="143"/>
        <v>390111</v>
      </c>
      <c r="D954" s="3">
        <f t="shared" si="144"/>
        <v>31</v>
      </c>
      <c r="E954" s="4">
        <f>'New Lease Yearly'!K964</f>
        <v>0</v>
      </c>
      <c r="F954" s="3">
        <f t="shared" si="145"/>
        <v>0</v>
      </c>
      <c r="G954" s="11">
        <f t="shared" si="147"/>
        <v>0</v>
      </c>
      <c r="H954" s="11">
        <f t="shared" si="147"/>
        <v>0</v>
      </c>
      <c r="I954" s="11">
        <f t="shared" si="147"/>
        <v>0</v>
      </c>
      <c r="J954" s="11">
        <f t="shared" si="147"/>
        <v>0</v>
      </c>
      <c r="K954" s="11">
        <f t="shared" si="147"/>
        <v>0</v>
      </c>
      <c r="L954" s="11">
        <f t="shared" si="148"/>
        <v>0</v>
      </c>
      <c r="M954" s="11">
        <f t="shared" si="148"/>
        <v>0</v>
      </c>
      <c r="N954" s="11">
        <f t="shared" si="148"/>
        <v>0</v>
      </c>
      <c r="O954" s="11">
        <f t="shared" si="148"/>
        <v>0</v>
      </c>
      <c r="P954" s="11">
        <f t="shared" si="148"/>
        <v>0</v>
      </c>
      <c r="Q954" s="11">
        <f t="shared" si="148"/>
        <v>0</v>
      </c>
      <c r="R954" s="11">
        <f t="shared" si="142"/>
        <v>0</v>
      </c>
    </row>
    <row r="955" spans="1:18" x14ac:dyDescent="0.25">
      <c r="A955" s="9">
        <f>IF('New Lease Yearly'!$H$4="Monthly",DATE(YEAR('Yearly Journal entry'!A954),MONTH('Yearly Journal entry'!A954)+1,DAY('Yearly Journal entry'!A954)),IF('New Lease Yearly'!$H$4="Quarterly",DATE(YEAR('Yearly Journal entry'!A954),MONTH('Yearly Journal entry'!A954)+3,DAY('Yearly Journal entry'!A954)),DATE(YEAR('Yearly Journal entry'!A954)+1,MONTH('Yearly Journal entry'!A954),DAY('Yearly Journal entry'!A954))))</f>
        <v>390447</v>
      </c>
      <c r="B955" s="9">
        <f t="shared" si="141"/>
        <v>390447</v>
      </c>
      <c r="C955" s="9">
        <f t="shared" si="143"/>
        <v>390477</v>
      </c>
      <c r="D955" s="3">
        <f t="shared" si="144"/>
        <v>31</v>
      </c>
      <c r="E955" s="4">
        <f>'New Lease Yearly'!K965</f>
        <v>0</v>
      </c>
      <c r="F955" s="3">
        <f t="shared" si="145"/>
        <v>0</v>
      </c>
      <c r="G955" s="11">
        <f t="shared" si="147"/>
        <v>0</v>
      </c>
      <c r="H955" s="11">
        <f t="shared" si="147"/>
        <v>0</v>
      </c>
      <c r="I955" s="11">
        <f t="shared" si="147"/>
        <v>0</v>
      </c>
      <c r="J955" s="11">
        <f t="shared" si="147"/>
        <v>0</v>
      </c>
      <c r="K955" s="11">
        <f t="shared" si="147"/>
        <v>0</v>
      </c>
      <c r="L955" s="11">
        <f t="shared" si="148"/>
        <v>0</v>
      </c>
      <c r="M955" s="11">
        <f t="shared" si="148"/>
        <v>0</v>
      </c>
      <c r="N955" s="11">
        <f t="shared" si="148"/>
        <v>0</v>
      </c>
      <c r="O955" s="11">
        <f t="shared" si="148"/>
        <v>0</v>
      </c>
      <c r="P955" s="11">
        <f t="shared" si="148"/>
        <v>0</v>
      </c>
      <c r="Q955" s="11">
        <f t="shared" si="148"/>
        <v>0</v>
      </c>
      <c r="R955" s="11">
        <f t="shared" si="142"/>
        <v>0</v>
      </c>
    </row>
    <row r="956" spans="1:18" x14ac:dyDescent="0.25">
      <c r="A956" s="9">
        <f>IF('New Lease Yearly'!$H$4="Monthly",DATE(YEAR('Yearly Journal entry'!A955),MONTH('Yearly Journal entry'!A955)+1,DAY('Yearly Journal entry'!A955)),IF('New Lease Yearly'!$H$4="Quarterly",DATE(YEAR('Yearly Journal entry'!A955),MONTH('Yearly Journal entry'!A955)+3,DAY('Yearly Journal entry'!A955)),DATE(YEAR('Yearly Journal entry'!A955)+1,MONTH('Yearly Journal entry'!A955),DAY('Yearly Journal entry'!A955))))</f>
        <v>390812</v>
      </c>
      <c r="B956" s="9">
        <f t="shared" si="141"/>
        <v>390812</v>
      </c>
      <c r="C956" s="9">
        <f t="shared" si="143"/>
        <v>390842</v>
      </c>
      <c r="D956" s="3">
        <f t="shared" si="144"/>
        <v>31</v>
      </c>
      <c r="E956" s="4">
        <f>'New Lease Yearly'!K966</f>
        <v>0</v>
      </c>
      <c r="F956" s="3">
        <f t="shared" si="145"/>
        <v>0</v>
      </c>
      <c r="G956" s="11">
        <f t="shared" si="147"/>
        <v>0</v>
      </c>
      <c r="H956" s="11">
        <f t="shared" si="147"/>
        <v>0</v>
      </c>
      <c r="I956" s="11">
        <f t="shared" si="147"/>
        <v>0</v>
      </c>
      <c r="J956" s="11">
        <f t="shared" si="147"/>
        <v>0</v>
      </c>
      <c r="K956" s="11">
        <f t="shared" si="147"/>
        <v>0</v>
      </c>
      <c r="L956" s="11">
        <f t="shared" si="148"/>
        <v>0</v>
      </c>
      <c r="M956" s="11">
        <f t="shared" si="148"/>
        <v>0</v>
      </c>
      <c r="N956" s="11">
        <f t="shared" si="148"/>
        <v>0</v>
      </c>
      <c r="O956" s="11">
        <f t="shared" si="148"/>
        <v>0</v>
      </c>
      <c r="P956" s="11">
        <f t="shared" si="148"/>
        <v>0</v>
      </c>
      <c r="Q956" s="11">
        <f t="shared" si="148"/>
        <v>0</v>
      </c>
      <c r="R956" s="11">
        <f t="shared" si="142"/>
        <v>0</v>
      </c>
    </row>
    <row r="957" spans="1:18" x14ac:dyDescent="0.25">
      <c r="A957" s="9">
        <f>IF('New Lease Yearly'!$H$4="Monthly",DATE(YEAR('Yearly Journal entry'!A956),MONTH('Yearly Journal entry'!A956)+1,DAY('Yearly Journal entry'!A956)),IF('New Lease Yearly'!$H$4="Quarterly",DATE(YEAR('Yearly Journal entry'!A956),MONTH('Yearly Journal entry'!A956)+3,DAY('Yearly Journal entry'!A956)),DATE(YEAR('Yearly Journal entry'!A956)+1,MONTH('Yearly Journal entry'!A956),DAY('Yearly Journal entry'!A956))))</f>
        <v>391177</v>
      </c>
      <c r="B957" s="9">
        <f t="shared" si="141"/>
        <v>391177</v>
      </c>
      <c r="C957" s="9">
        <f t="shared" si="143"/>
        <v>391207</v>
      </c>
      <c r="D957" s="3">
        <f t="shared" si="144"/>
        <v>31</v>
      </c>
      <c r="E957" s="4">
        <f>'New Lease Yearly'!K967</f>
        <v>0</v>
      </c>
      <c r="F957" s="3">
        <f t="shared" si="145"/>
        <v>0</v>
      </c>
      <c r="G957" s="11">
        <f t="shared" si="147"/>
        <v>0</v>
      </c>
      <c r="H957" s="11">
        <f t="shared" si="147"/>
        <v>0</v>
      </c>
      <c r="I957" s="11">
        <f t="shared" si="147"/>
        <v>0</v>
      </c>
      <c r="J957" s="11">
        <f t="shared" si="147"/>
        <v>0</v>
      </c>
      <c r="K957" s="11">
        <f t="shared" si="147"/>
        <v>0</v>
      </c>
      <c r="L957" s="11">
        <f t="shared" si="148"/>
        <v>0</v>
      </c>
      <c r="M957" s="11">
        <f t="shared" si="148"/>
        <v>0</v>
      </c>
      <c r="N957" s="11">
        <f t="shared" si="148"/>
        <v>0</v>
      </c>
      <c r="O957" s="11">
        <f t="shared" si="148"/>
        <v>0</v>
      </c>
      <c r="P957" s="11">
        <f t="shared" si="148"/>
        <v>0</v>
      </c>
      <c r="Q957" s="11">
        <f t="shared" si="148"/>
        <v>0</v>
      </c>
      <c r="R957" s="11">
        <f t="shared" si="142"/>
        <v>0</v>
      </c>
    </row>
    <row r="958" spans="1:18" x14ac:dyDescent="0.25">
      <c r="A958" s="9">
        <f>IF('New Lease Yearly'!$H$4="Monthly",DATE(YEAR('Yearly Journal entry'!A957),MONTH('Yearly Journal entry'!A957)+1,DAY('Yearly Journal entry'!A957)),IF('New Lease Yearly'!$H$4="Quarterly",DATE(YEAR('Yearly Journal entry'!A957),MONTH('Yearly Journal entry'!A957)+3,DAY('Yearly Journal entry'!A957)),DATE(YEAR('Yearly Journal entry'!A957)+1,MONTH('Yearly Journal entry'!A957),DAY('Yearly Journal entry'!A957))))</f>
        <v>391542</v>
      </c>
      <c r="B958" s="9">
        <f t="shared" si="141"/>
        <v>391542</v>
      </c>
      <c r="C958" s="9">
        <f t="shared" si="143"/>
        <v>391572</v>
      </c>
      <c r="D958" s="3">
        <f t="shared" si="144"/>
        <v>31</v>
      </c>
      <c r="E958" s="4">
        <f>'New Lease Yearly'!K968</f>
        <v>0</v>
      </c>
      <c r="F958" s="3">
        <f t="shared" si="145"/>
        <v>0</v>
      </c>
      <c r="G958" s="11">
        <f t="shared" si="147"/>
        <v>0</v>
      </c>
      <c r="H958" s="11">
        <f t="shared" si="147"/>
        <v>0</v>
      </c>
      <c r="I958" s="11">
        <f t="shared" si="147"/>
        <v>0</v>
      </c>
      <c r="J958" s="11">
        <f t="shared" si="147"/>
        <v>0</v>
      </c>
      <c r="K958" s="11">
        <f t="shared" si="147"/>
        <v>0</v>
      </c>
      <c r="L958" s="11">
        <f t="shared" si="148"/>
        <v>0</v>
      </c>
      <c r="M958" s="11">
        <f t="shared" si="148"/>
        <v>0</v>
      </c>
      <c r="N958" s="11">
        <f t="shared" si="148"/>
        <v>0</v>
      </c>
      <c r="O958" s="11">
        <f t="shared" si="148"/>
        <v>0</v>
      </c>
      <c r="P958" s="11">
        <f t="shared" si="148"/>
        <v>0</v>
      </c>
      <c r="Q958" s="11">
        <f t="shared" si="148"/>
        <v>0</v>
      </c>
      <c r="R958" s="11">
        <f t="shared" si="142"/>
        <v>0</v>
      </c>
    </row>
    <row r="959" spans="1:18" x14ac:dyDescent="0.25">
      <c r="A959" s="9">
        <f>IF('New Lease Yearly'!$H$4="Monthly",DATE(YEAR('Yearly Journal entry'!A958),MONTH('Yearly Journal entry'!A958)+1,DAY('Yearly Journal entry'!A958)),IF('New Lease Yearly'!$H$4="Quarterly",DATE(YEAR('Yearly Journal entry'!A958),MONTH('Yearly Journal entry'!A958)+3,DAY('Yearly Journal entry'!A958)),DATE(YEAR('Yearly Journal entry'!A958)+1,MONTH('Yearly Journal entry'!A958),DAY('Yearly Journal entry'!A958))))</f>
        <v>391908</v>
      </c>
      <c r="B959" s="9">
        <f t="shared" si="141"/>
        <v>391908</v>
      </c>
      <c r="C959" s="9">
        <f t="shared" si="143"/>
        <v>391938</v>
      </c>
      <c r="D959" s="3">
        <f t="shared" si="144"/>
        <v>31</v>
      </c>
      <c r="E959" s="4">
        <f>'New Lease Yearly'!K969</f>
        <v>0</v>
      </c>
      <c r="F959" s="3">
        <f t="shared" si="145"/>
        <v>0</v>
      </c>
      <c r="G959" s="11">
        <f t="shared" si="147"/>
        <v>0</v>
      </c>
      <c r="H959" s="11">
        <f t="shared" si="147"/>
        <v>0</v>
      </c>
      <c r="I959" s="11">
        <f t="shared" si="147"/>
        <v>0</v>
      </c>
      <c r="J959" s="11">
        <f t="shared" si="147"/>
        <v>0</v>
      </c>
      <c r="K959" s="11">
        <f t="shared" si="147"/>
        <v>0</v>
      </c>
      <c r="L959" s="11">
        <f t="shared" si="148"/>
        <v>0</v>
      </c>
      <c r="M959" s="11">
        <f t="shared" si="148"/>
        <v>0</v>
      </c>
      <c r="N959" s="11">
        <f t="shared" si="148"/>
        <v>0</v>
      </c>
      <c r="O959" s="11">
        <f t="shared" si="148"/>
        <v>0</v>
      </c>
      <c r="P959" s="11">
        <f t="shared" si="148"/>
        <v>0</v>
      </c>
      <c r="Q959" s="11">
        <f t="shared" si="148"/>
        <v>0</v>
      </c>
      <c r="R959" s="11">
        <f t="shared" si="142"/>
        <v>0</v>
      </c>
    </row>
    <row r="960" spans="1:18" x14ac:dyDescent="0.25">
      <c r="A960" s="9">
        <f>IF('New Lease Yearly'!$H$4="Monthly",DATE(YEAR('Yearly Journal entry'!A959),MONTH('Yearly Journal entry'!A959)+1,DAY('Yearly Journal entry'!A959)),IF('New Lease Yearly'!$H$4="Quarterly",DATE(YEAR('Yearly Journal entry'!A959),MONTH('Yearly Journal entry'!A959)+3,DAY('Yearly Journal entry'!A959)),DATE(YEAR('Yearly Journal entry'!A959)+1,MONTH('Yearly Journal entry'!A959),DAY('Yearly Journal entry'!A959))))</f>
        <v>392273</v>
      </c>
      <c r="B960" s="9">
        <f t="shared" si="141"/>
        <v>392273</v>
      </c>
      <c r="C960" s="9">
        <f t="shared" si="143"/>
        <v>392303</v>
      </c>
      <c r="D960" s="3">
        <f t="shared" si="144"/>
        <v>31</v>
      </c>
      <c r="E960" s="4">
        <f>'New Lease Yearly'!K970</f>
        <v>0</v>
      </c>
      <c r="F960" s="3">
        <f t="shared" si="145"/>
        <v>0</v>
      </c>
      <c r="G960" s="11">
        <f t="shared" si="147"/>
        <v>0</v>
      </c>
      <c r="H960" s="11">
        <f t="shared" si="147"/>
        <v>0</v>
      </c>
      <c r="I960" s="11">
        <f t="shared" si="147"/>
        <v>0</v>
      </c>
      <c r="J960" s="11">
        <f t="shared" si="147"/>
        <v>0</v>
      </c>
      <c r="K960" s="11">
        <f t="shared" si="147"/>
        <v>0</v>
      </c>
      <c r="L960" s="11">
        <f t="shared" si="148"/>
        <v>0</v>
      </c>
      <c r="M960" s="11">
        <f t="shared" si="148"/>
        <v>0</v>
      </c>
      <c r="N960" s="11">
        <f t="shared" si="148"/>
        <v>0</v>
      </c>
      <c r="O960" s="11">
        <f t="shared" si="148"/>
        <v>0</v>
      </c>
      <c r="P960" s="11">
        <f t="shared" si="148"/>
        <v>0</v>
      </c>
      <c r="Q960" s="11">
        <f t="shared" si="148"/>
        <v>0</v>
      </c>
      <c r="R960" s="11">
        <f t="shared" si="142"/>
        <v>0</v>
      </c>
    </row>
    <row r="961" spans="1:18" x14ac:dyDescent="0.25">
      <c r="A961" s="9">
        <f>IF('New Lease Yearly'!$H$4="Monthly",DATE(YEAR('Yearly Journal entry'!A960),MONTH('Yearly Journal entry'!A960)+1,DAY('Yearly Journal entry'!A960)),IF('New Lease Yearly'!$H$4="Quarterly",DATE(YEAR('Yearly Journal entry'!A960),MONTH('Yearly Journal entry'!A960)+3,DAY('Yearly Journal entry'!A960)),DATE(YEAR('Yearly Journal entry'!A960)+1,MONTH('Yearly Journal entry'!A960),DAY('Yearly Journal entry'!A960))))</f>
        <v>392638</v>
      </c>
      <c r="B961" s="9">
        <f t="shared" si="141"/>
        <v>392638</v>
      </c>
      <c r="C961" s="9">
        <f t="shared" si="143"/>
        <v>392668</v>
      </c>
      <c r="D961" s="3">
        <f t="shared" si="144"/>
        <v>31</v>
      </c>
      <c r="E961" s="4">
        <f>'New Lease Yearly'!K971</f>
        <v>0</v>
      </c>
      <c r="F961" s="3">
        <f t="shared" si="145"/>
        <v>0</v>
      </c>
      <c r="G961" s="11">
        <f t="shared" si="147"/>
        <v>0</v>
      </c>
      <c r="H961" s="11">
        <f t="shared" si="147"/>
        <v>0</v>
      </c>
      <c r="I961" s="11">
        <f t="shared" si="147"/>
        <v>0</v>
      </c>
      <c r="J961" s="11">
        <f t="shared" si="147"/>
        <v>0</v>
      </c>
      <c r="K961" s="11">
        <f t="shared" si="147"/>
        <v>0</v>
      </c>
      <c r="L961" s="11">
        <f t="shared" si="148"/>
        <v>0</v>
      </c>
      <c r="M961" s="11">
        <f t="shared" si="148"/>
        <v>0</v>
      </c>
      <c r="N961" s="11">
        <f t="shared" si="148"/>
        <v>0</v>
      </c>
      <c r="O961" s="11">
        <f t="shared" si="148"/>
        <v>0</v>
      </c>
      <c r="P961" s="11">
        <f t="shared" si="148"/>
        <v>0</v>
      </c>
      <c r="Q961" s="11">
        <f t="shared" si="148"/>
        <v>0</v>
      </c>
      <c r="R961" s="11">
        <f t="shared" si="142"/>
        <v>0</v>
      </c>
    </row>
    <row r="962" spans="1:18" x14ac:dyDescent="0.25">
      <c r="A962" s="9">
        <f>IF('New Lease Yearly'!$H$4="Monthly",DATE(YEAR('Yearly Journal entry'!A961),MONTH('Yearly Journal entry'!A961)+1,DAY('Yearly Journal entry'!A961)),IF('New Lease Yearly'!$H$4="Quarterly",DATE(YEAR('Yearly Journal entry'!A961),MONTH('Yearly Journal entry'!A961)+3,DAY('Yearly Journal entry'!A961)),DATE(YEAR('Yearly Journal entry'!A961)+1,MONTH('Yearly Journal entry'!A961),DAY('Yearly Journal entry'!A961))))</f>
        <v>393003</v>
      </c>
      <c r="B962" s="9">
        <f t="shared" si="141"/>
        <v>393003</v>
      </c>
      <c r="C962" s="9">
        <f t="shared" si="143"/>
        <v>393033</v>
      </c>
      <c r="D962" s="3">
        <f t="shared" si="144"/>
        <v>31</v>
      </c>
      <c r="E962" s="4">
        <f>'New Lease Yearly'!K972</f>
        <v>0</v>
      </c>
      <c r="F962" s="3">
        <f t="shared" si="145"/>
        <v>0</v>
      </c>
      <c r="G962" s="11">
        <f t="shared" si="147"/>
        <v>0</v>
      </c>
      <c r="H962" s="11">
        <f t="shared" si="147"/>
        <v>0</v>
      </c>
      <c r="I962" s="11">
        <f t="shared" si="147"/>
        <v>0</v>
      </c>
      <c r="J962" s="11">
        <f t="shared" si="147"/>
        <v>0</v>
      </c>
      <c r="K962" s="11">
        <f t="shared" si="147"/>
        <v>0</v>
      </c>
      <c r="L962" s="11">
        <f t="shared" si="148"/>
        <v>0</v>
      </c>
      <c r="M962" s="11">
        <f t="shared" si="148"/>
        <v>0</v>
      </c>
      <c r="N962" s="11">
        <f t="shared" si="148"/>
        <v>0</v>
      </c>
      <c r="O962" s="11">
        <f t="shared" si="148"/>
        <v>0</v>
      </c>
      <c r="P962" s="11">
        <f t="shared" si="148"/>
        <v>0</v>
      </c>
      <c r="Q962" s="11">
        <f t="shared" si="148"/>
        <v>0</v>
      </c>
      <c r="R962" s="11">
        <f t="shared" si="142"/>
        <v>0</v>
      </c>
    </row>
    <row r="963" spans="1:18" x14ac:dyDescent="0.25">
      <c r="A963" s="9">
        <f>IF('New Lease Yearly'!$H$4="Monthly",DATE(YEAR('Yearly Journal entry'!A962),MONTH('Yearly Journal entry'!A962)+1,DAY('Yearly Journal entry'!A962)),IF('New Lease Yearly'!$H$4="Quarterly",DATE(YEAR('Yearly Journal entry'!A962),MONTH('Yearly Journal entry'!A962)+3,DAY('Yearly Journal entry'!A962)),DATE(YEAR('Yearly Journal entry'!A962)+1,MONTH('Yearly Journal entry'!A962),DAY('Yearly Journal entry'!A962))))</f>
        <v>393369</v>
      </c>
      <c r="B963" s="9">
        <f t="shared" si="141"/>
        <v>393369</v>
      </c>
      <c r="C963" s="9">
        <f t="shared" si="143"/>
        <v>393399</v>
      </c>
      <c r="D963" s="3">
        <f t="shared" si="144"/>
        <v>31</v>
      </c>
      <c r="E963" s="4">
        <f>'New Lease Yearly'!K973</f>
        <v>0</v>
      </c>
      <c r="F963" s="3">
        <f t="shared" si="145"/>
        <v>0</v>
      </c>
      <c r="G963" s="11">
        <f t="shared" si="147"/>
        <v>0</v>
      </c>
      <c r="H963" s="11">
        <f t="shared" si="147"/>
        <v>0</v>
      </c>
      <c r="I963" s="11">
        <f t="shared" si="147"/>
        <v>0</v>
      </c>
      <c r="J963" s="11">
        <f t="shared" si="147"/>
        <v>0</v>
      </c>
      <c r="K963" s="11">
        <f t="shared" si="147"/>
        <v>0</v>
      </c>
      <c r="L963" s="11">
        <f t="shared" si="148"/>
        <v>0</v>
      </c>
      <c r="M963" s="11">
        <f t="shared" si="148"/>
        <v>0</v>
      </c>
      <c r="N963" s="11">
        <f t="shared" si="148"/>
        <v>0</v>
      </c>
      <c r="O963" s="11">
        <f t="shared" si="148"/>
        <v>0</v>
      </c>
      <c r="P963" s="11">
        <f t="shared" si="148"/>
        <v>0</v>
      </c>
      <c r="Q963" s="11">
        <f t="shared" si="148"/>
        <v>0</v>
      </c>
      <c r="R963" s="11">
        <f t="shared" si="142"/>
        <v>0</v>
      </c>
    </row>
    <row r="964" spans="1:18" x14ac:dyDescent="0.25">
      <c r="A964" s="9">
        <f>IF('New Lease Yearly'!$H$4="Monthly",DATE(YEAR('Yearly Journal entry'!A963),MONTH('Yearly Journal entry'!A963)+1,DAY('Yearly Journal entry'!A963)),IF('New Lease Yearly'!$H$4="Quarterly",DATE(YEAR('Yearly Journal entry'!A963),MONTH('Yearly Journal entry'!A963)+3,DAY('Yearly Journal entry'!A963)),DATE(YEAR('Yearly Journal entry'!A963)+1,MONTH('Yearly Journal entry'!A963),DAY('Yearly Journal entry'!A963))))</f>
        <v>393734</v>
      </c>
      <c r="B964" s="9">
        <f t="shared" si="141"/>
        <v>393734</v>
      </c>
      <c r="C964" s="9">
        <f t="shared" si="143"/>
        <v>393764</v>
      </c>
      <c r="D964" s="3">
        <f t="shared" si="144"/>
        <v>31</v>
      </c>
      <c r="E964" s="4">
        <f>'New Lease Yearly'!K974</f>
        <v>0</v>
      </c>
      <c r="F964" s="3">
        <f t="shared" si="145"/>
        <v>0</v>
      </c>
      <c r="G964" s="11">
        <f t="shared" si="147"/>
        <v>0</v>
      </c>
      <c r="H964" s="11">
        <f t="shared" si="147"/>
        <v>0</v>
      </c>
      <c r="I964" s="11">
        <f t="shared" si="147"/>
        <v>0</v>
      </c>
      <c r="J964" s="11">
        <f t="shared" si="147"/>
        <v>0</v>
      </c>
      <c r="K964" s="11">
        <f t="shared" si="147"/>
        <v>0</v>
      </c>
      <c r="L964" s="11">
        <f t="shared" si="148"/>
        <v>0</v>
      </c>
      <c r="M964" s="11">
        <f t="shared" si="148"/>
        <v>0</v>
      </c>
      <c r="N964" s="11">
        <f t="shared" si="148"/>
        <v>0</v>
      </c>
      <c r="O964" s="11">
        <f t="shared" si="148"/>
        <v>0</v>
      </c>
      <c r="P964" s="11">
        <f t="shared" si="148"/>
        <v>0</v>
      </c>
      <c r="Q964" s="11">
        <f t="shared" si="148"/>
        <v>0</v>
      </c>
      <c r="R964" s="11">
        <f t="shared" si="142"/>
        <v>0</v>
      </c>
    </row>
    <row r="965" spans="1:18" x14ac:dyDescent="0.25">
      <c r="A965" s="9">
        <f>IF('New Lease Yearly'!$H$4="Monthly",DATE(YEAR('Yearly Journal entry'!A964),MONTH('Yearly Journal entry'!A964)+1,DAY('Yearly Journal entry'!A964)),IF('New Lease Yearly'!$H$4="Quarterly",DATE(YEAR('Yearly Journal entry'!A964),MONTH('Yearly Journal entry'!A964)+3,DAY('Yearly Journal entry'!A964)),DATE(YEAR('Yearly Journal entry'!A964)+1,MONTH('Yearly Journal entry'!A964),DAY('Yearly Journal entry'!A964))))</f>
        <v>394099</v>
      </c>
      <c r="B965" s="9">
        <f t="shared" si="141"/>
        <v>394099</v>
      </c>
      <c r="C965" s="9">
        <f t="shared" si="143"/>
        <v>394129</v>
      </c>
      <c r="D965" s="3">
        <f t="shared" si="144"/>
        <v>31</v>
      </c>
      <c r="E965" s="4">
        <f>'New Lease Yearly'!K975</f>
        <v>0</v>
      </c>
      <c r="F965" s="3">
        <f t="shared" si="145"/>
        <v>0</v>
      </c>
      <c r="G965" s="11">
        <f t="shared" si="147"/>
        <v>0</v>
      </c>
      <c r="H965" s="11">
        <f t="shared" si="147"/>
        <v>0</v>
      </c>
      <c r="I965" s="11">
        <f t="shared" si="147"/>
        <v>0</v>
      </c>
      <c r="J965" s="11">
        <f t="shared" si="147"/>
        <v>0</v>
      </c>
      <c r="K965" s="11">
        <f t="shared" si="147"/>
        <v>0</v>
      </c>
      <c r="L965" s="11">
        <f t="shared" si="148"/>
        <v>0</v>
      </c>
      <c r="M965" s="11">
        <f t="shared" si="148"/>
        <v>0</v>
      </c>
      <c r="N965" s="11">
        <f t="shared" si="148"/>
        <v>0</v>
      </c>
      <c r="O965" s="11">
        <f t="shared" si="148"/>
        <v>0</v>
      </c>
      <c r="P965" s="11">
        <f t="shared" si="148"/>
        <v>0</v>
      </c>
      <c r="Q965" s="11">
        <f t="shared" si="148"/>
        <v>0</v>
      </c>
      <c r="R965" s="11">
        <f t="shared" si="142"/>
        <v>0</v>
      </c>
    </row>
    <row r="966" spans="1:18" x14ac:dyDescent="0.25">
      <c r="A966" s="9">
        <f>IF('New Lease Yearly'!$H$4="Monthly",DATE(YEAR('Yearly Journal entry'!A965),MONTH('Yearly Journal entry'!A965)+1,DAY('Yearly Journal entry'!A965)),IF('New Lease Yearly'!$H$4="Quarterly",DATE(YEAR('Yearly Journal entry'!A965),MONTH('Yearly Journal entry'!A965)+3,DAY('Yearly Journal entry'!A965)),DATE(YEAR('Yearly Journal entry'!A965)+1,MONTH('Yearly Journal entry'!A965),DAY('Yearly Journal entry'!A965))))</f>
        <v>394464</v>
      </c>
      <c r="B966" s="9">
        <f t="shared" ref="B966:B1029" si="149">EOMONTH(A966,-1)+1</f>
        <v>394464</v>
      </c>
      <c r="C966" s="9">
        <f t="shared" si="143"/>
        <v>394494</v>
      </c>
      <c r="D966" s="3">
        <f t="shared" si="144"/>
        <v>31</v>
      </c>
      <c r="E966" s="4">
        <f>'New Lease Yearly'!K976</f>
        <v>0</v>
      </c>
      <c r="F966" s="3">
        <f t="shared" si="145"/>
        <v>0</v>
      </c>
      <c r="G966" s="11">
        <f t="shared" si="147"/>
        <v>0</v>
      </c>
      <c r="H966" s="11">
        <f t="shared" si="147"/>
        <v>0</v>
      </c>
      <c r="I966" s="11">
        <f t="shared" si="147"/>
        <v>0</v>
      </c>
      <c r="J966" s="11">
        <f t="shared" si="147"/>
        <v>0</v>
      </c>
      <c r="K966" s="11">
        <f t="shared" si="147"/>
        <v>0</v>
      </c>
      <c r="L966" s="11">
        <f t="shared" si="148"/>
        <v>0</v>
      </c>
      <c r="M966" s="11">
        <f t="shared" si="148"/>
        <v>0</v>
      </c>
      <c r="N966" s="11">
        <f t="shared" si="148"/>
        <v>0</v>
      </c>
      <c r="O966" s="11">
        <f t="shared" si="148"/>
        <v>0</v>
      </c>
      <c r="P966" s="11">
        <f t="shared" si="148"/>
        <v>0</v>
      </c>
      <c r="Q966" s="11">
        <f t="shared" si="148"/>
        <v>0</v>
      </c>
      <c r="R966" s="11">
        <f t="shared" ref="R966:R1029" si="150">$E967/($A967-$A966+1)*IF((((EOMONTH(DATE(YEAR($A966),MONTH($A966)+R$4,DAY($A966)),0))))&lt;$A966,$A966-DATE(YEAR($A966),MONTH(EOMONTH($A966,-1)+R$4)+R$4,1)+1,$A966-1-EOMONTH($A966,-1)+1)</f>
        <v>0</v>
      </c>
    </row>
    <row r="967" spans="1:18" x14ac:dyDescent="0.25">
      <c r="A967" s="9">
        <f>IF('New Lease Yearly'!$H$4="Monthly",DATE(YEAR('Yearly Journal entry'!A966),MONTH('Yearly Journal entry'!A966)+1,DAY('Yearly Journal entry'!A966)),IF('New Lease Yearly'!$H$4="Quarterly",DATE(YEAR('Yearly Journal entry'!A966),MONTH('Yearly Journal entry'!A966)+3,DAY('Yearly Journal entry'!A966)),DATE(YEAR('Yearly Journal entry'!A966)+1,MONTH('Yearly Journal entry'!A966),DAY('Yearly Journal entry'!A966))))</f>
        <v>394830</v>
      </c>
      <c r="B967" s="9">
        <f t="shared" si="149"/>
        <v>394830</v>
      </c>
      <c r="C967" s="9">
        <f t="shared" ref="C967:C1030" si="151">EOMONTH(A967,0)</f>
        <v>394860</v>
      </c>
      <c r="D967" s="3">
        <f t="shared" ref="D967:D1030" si="152">C967-B967+1</f>
        <v>31</v>
      </c>
      <c r="E967" s="4">
        <f>'New Lease Yearly'!K977</f>
        <v>0</v>
      </c>
      <c r="F967" s="3">
        <f t="shared" si="145"/>
        <v>0</v>
      </c>
      <c r="G967" s="11">
        <f t="shared" si="147"/>
        <v>0</v>
      </c>
      <c r="H967" s="11">
        <f t="shared" si="147"/>
        <v>0</v>
      </c>
      <c r="I967" s="11">
        <f t="shared" si="147"/>
        <v>0</v>
      </c>
      <c r="J967" s="11">
        <f t="shared" si="147"/>
        <v>0</v>
      </c>
      <c r="K967" s="11">
        <f t="shared" si="147"/>
        <v>0</v>
      </c>
      <c r="L967" s="11">
        <f t="shared" si="148"/>
        <v>0</v>
      </c>
      <c r="M967" s="11">
        <f t="shared" si="148"/>
        <v>0</v>
      </c>
      <c r="N967" s="11">
        <f t="shared" si="148"/>
        <v>0</v>
      </c>
      <c r="O967" s="11">
        <f t="shared" si="148"/>
        <v>0</v>
      </c>
      <c r="P967" s="11">
        <f t="shared" si="148"/>
        <v>0</v>
      </c>
      <c r="Q967" s="11">
        <f t="shared" si="148"/>
        <v>0</v>
      </c>
      <c r="R967" s="11">
        <f t="shared" si="150"/>
        <v>0</v>
      </c>
    </row>
    <row r="968" spans="1:18" x14ac:dyDescent="0.25">
      <c r="A968" s="9">
        <f>IF('New Lease Yearly'!$H$4="Monthly",DATE(YEAR('Yearly Journal entry'!A967),MONTH('Yearly Journal entry'!A967)+1,DAY('Yearly Journal entry'!A967)),IF('New Lease Yearly'!$H$4="Quarterly",DATE(YEAR('Yearly Journal entry'!A967),MONTH('Yearly Journal entry'!A967)+3,DAY('Yearly Journal entry'!A967)),DATE(YEAR('Yearly Journal entry'!A967)+1,MONTH('Yearly Journal entry'!A967),DAY('Yearly Journal entry'!A967))))</f>
        <v>395195</v>
      </c>
      <c r="B968" s="9">
        <f t="shared" si="149"/>
        <v>395195</v>
      </c>
      <c r="C968" s="9">
        <f t="shared" si="151"/>
        <v>395225</v>
      </c>
      <c r="D968" s="3">
        <f t="shared" si="152"/>
        <v>31</v>
      </c>
      <c r="E968" s="4">
        <f>'New Lease Yearly'!K978</f>
        <v>0</v>
      </c>
      <c r="F968" s="3">
        <f t="shared" ref="F968:F1031" si="153">E969/(A969-A968+1)*(EOMONTH(A968,0)-A968+1)+R967</f>
        <v>0</v>
      </c>
      <c r="G968" s="11">
        <f t="shared" si="147"/>
        <v>0</v>
      </c>
      <c r="H968" s="11">
        <f t="shared" si="147"/>
        <v>0</v>
      </c>
      <c r="I968" s="11">
        <f t="shared" si="147"/>
        <v>0</v>
      </c>
      <c r="J968" s="11">
        <f t="shared" si="147"/>
        <v>0</v>
      </c>
      <c r="K968" s="11">
        <f t="shared" si="147"/>
        <v>0</v>
      </c>
      <c r="L968" s="11">
        <f t="shared" si="148"/>
        <v>0</v>
      </c>
      <c r="M968" s="11">
        <f t="shared" si="148"/>
        <v>0</v>
      </c>
      <c r="N968" s="11">
        <f t="shared" si="148"/>
        <v>0</v>
      </c>
      <c r="O968" s="11">
        <f t="shared" si="148"/>
        <v>0</v>
      </c>
      <c r="P968" s="11">
        <f t="shared" si="148"/>
        <v>0</v>
      </c>
      <c r="Q968" s="11">
        <f t="shared" si="148"/>
        <v>0</v>
      </c>
      <c r="R968" s="11">
        <f t="shared" si="150"/>
        <v>0</v>
      </c>
    </row>
    <row r="969" spans="1:18" x14ac:dyDescent="0.25">
      <c r="A969" s="9">
        <f>IF('New Lease Yearly'!$H$4="Monthly",DATE(YEAR('Yearly Journal entry'!A968),MONTH('Yearly Journal entry'!A968)+1,DAY('Yearly Journal entry'!A968)),IF('New Lease Yearly'!$H$4="Quarterly",DATE(YEAR('Yearly Journal entry'!A968),MONTH('Yearly Journal entry'!A968)+3,DAY('Yearly Journal entry'!A968)),DATE(YEAR('Yearly Journal entry'!A968)+1,MONTH('Yearly Journal entry'!A968),DAY('Yearly Journal entry'!A968))))</f>
        <v>395560</v>
      </c>
      <c r="B969" s="9">
        <f t="shared" si="149"/>
        <v>395560</v>
      </c>
      <c r="C969" s="9">
        <f t="shared" si="151"/>
        <v>395590</v>
      </c>
      <c r="D969" s="3">
        <f t="shared" si="152"/>
        <v>31</v>
      </c>
      <c r="E969" s="4">
        <f>'New Lease Yearly'!K979</f>
        <v>0</v>
      </c>
      <c r="F969" s="3">
        <f t="shared" si="153"/>
        <v>0</v>
      </c>
      <c r="G969" s="11">
        <f t="shared" si="147"/>
        <v>0</v>
      </c>
      <c r="H969" s="11">
        <f t="shared" si="147"/>
        <v>0</v>
      </c>
      <c r="I969" s="11">
        <f t="shared" si="147"/>
        <v>0</v>
      </c>
      <c r="J969" s="11">
        <f t="shared" si="147"/>
        <v>0</v>
      </c>
      <c r="K969" s="11">
        <f t="shared" si="147"/>
        <v>0</v>
      </c>
      <c r="L969" s="11">
        <f t="shared" si="148"/>
        <v>0</v>
      </c>
      <c r="M969" s="11">
        <f t="shared" si="148"/>
        <v>0</v>
      </c>
      <c r="N969" s="11">
        <f t="shared" si="148"/>
        <v>0</v>
      </c>
      <c r="O969" s="11">
        <f t="shared" si="148"/>
        <v>0</v>
      </c>
      <c r="P969" s="11">
        <f t="shared" si="148"/>
        <v>0</v>
      </c>
      <c r="Q969" s="11">
        <f t="shared" si="148"/>
        <v>0</v>
      </c>
      <c r="R969" s="11">
        <f t="shared" si="150"/>
        <v>0</v>
      </c>
    </row>
    <row r="970" spans="1:18" x14ac:dyDescent="0.25">
      <c r="A970" s="9">
        <f>IF('New Lease Yearly'!$H$4="Monthly",DATE(YEAR('Yearly Journal entry'!A969),MONTH('Yearly Journal entry'!A969)+1,DAY('Yearly Journal entry'!A969)),IF('New Lease Yearly'!$H$4="Quarterly",DATE(YEAR('Yearly Journal entry'!A969),MONTH('Yearly Journal entry'!A969)+3,DAY('Yearly Journal entry'!A969)),DATE(YEAR('Yearly Journal entry'!A969)+1,MONTH('Yearly Journal entry'!A969),DAY('Yearly Journal entry'!A969))))</f>
        <v>395925</v>
      </c>
      <c r="B970" s="9">
        <f t="shared" si="149"/>
        <v>395925</v>
      </c>
      <c r="C970" s="9">
        <f t="shared" si="151"/>
        <v>395955</v>
      </c>
      <c r="D970" s="3">
        <f t="shared" si="152"/>
        <v>31</v>
      </c>
      <c r="E970" s="4">
        <f>'New Lease Yearly'!K980</f>
        <v>0</v>
      </c>
      <c r="F970" s="3">
        <f t="shared" si="153"/>
        <v>0</v>
      </c>
      <c r="G970" s="11">
        <f t="shared" si="147"/>
        <v>0</v>
      </c>
      <c r="H970" s="11">
        <f t="shared" si="147"/>
        <v>0</v>
      </c>
      <c r="I970" s="11">
        <f t="shared" si="147"/>
        <v>0</v>
      </c>
      <c r="J970" s="11">
        <f t="shared" si="147"/>
        <v>0</v>
      </c>
      <c r="K970" s="11">
        <f t="shared" si="147"/>
        <v>0</v>
      </c>
      <c r="L970" s="11">
        <f t="shared" si="148"/>
        <v>0</v>
      </c>
      <c r="M970" s="11">
        <f t="shared" si="148"/>
        <v>0</v>
      </c>
      <c r="N970" s="11">
        <f t="shared" si="148"/>
        <v>0</v>
      </c>
      <c r="O970" s="11">
        <f t="shared" si="148"/>
        <v>0</v>
      </c>
      <c r="P970" s="11">
        <f t="shared" si="148"/>
        <v>0</v>
      </c>
      <c r="Q970" s="11">
        <f t="shared" si="148"/>
        <v>0</v>
      </c>
      <c r="R970" s="11">
        <f t="shared" si="150"/>
        <v>0</v>
      </c>
    </row>
    <row r="971" spans="1:18" x14ac:dyDescent="0.25">
      <c r="A971" s="9">
        <f>IF('New Lease Yearly'!$H$4="Monthly",DATE(YEAR('Yearly Journal entry'!A970),MONTH('Yearly Journal entry'!A970)+1,DAY('Yearly Journal entry'!A970)),IF('New Lease Yearly'!$H$4="Quarterly",DATE(YEAR('Yearly Journal entry'!A970),MONTH('Yearly Journal entry'!A970)+3,DAY('Yearly Journal entry'!A970)),DATE(YEAR('Yearly Journal entry'!A970)+1,MONTH('Yearly Journal entry'!A970),DAY('Yearly Journal entry'!A970))))</f>
        <v>396291</v>
      </c>
      <c r="B971" s="9">
        <f t="shared" si="149"/>
        <v>396291</v>
      </c>
      <c r="C971" s="9">
        <f t="shared" si="151"/>
        <v>396321</v>
      </c>
      <c r="D971" s="3">
        <f t="shared" si="152"/>
        <v>31</v>
      </c>
      <c r="E971" s="4">
        <f>'New Lease Yearly'!K981</f>
        <v>0</v>
      </c>
      <c r="F971" s="3">
        <f t="shared" si="153"/>
        <v>0</v>
      </c>
      <c r="G971" s="11">
        <f t="shared" si="147"/>
        <v>0</v>
      </c>
      <c r="H971" s="11">
        <f t="shared" si="147"/>
        <v>0</v>
      </c>
      <c r="I971" s="11">
        <f t="shared" si="147"/>
        <v>0</v>
      </c>
      <c r="J971" s="11">
        <f t="shared" si="147"/>
        <v>0</v>
      </c>
      <c r="K971" s="11">
        <f t="shared" si="147"/>
        <v>0</v>
      </c>
      <c r="L971" s="11">
        <f t="shared" si="148"/>
        <v>0</v>
      </c>
      <c r="M971" s="11">
        <f t="shared" si="148"/>
        <v>0</v>
      </c>
      <c r="N971" s="11">
        <f t="shared" si="148"/>
        <v>0</v>
      </c>
      <c r="O971" s="11">
        <f t="shared" si="148"/>
        <v>0</v>
      </c>
      <c r="P971" s="11">
        <f t="shared" si="148"/>
        <v>0</v>
      </c>
      <c r="Q971" s="11">
        <f t="shared" si="148"/>
        <v>0</v>
      </c>
      <c r="R971" s="11">
        <f t="shared" si="150"/>
        <v>0</v>
      </c>
    </row>
    <row r="972" spans="1:18" x14ac:dyDescent="0.25">
      <c r="A972" s="9">
        <f>IF('New Lease Yearly'!$H$4="Monthly",DATE(YEAR('Yearly Journal entry'!A971),MONTH('Yearly Journal entry'!A971)+1,DAY('Yearly Journal entry'!A971)),IF('New Lease Yearly'!$H$4="Quarterly",DATE(YEAR('Yearly Journal entry'!A971),MONTH('Yearly Journal entry'!A971)+3,DAY('Yearly Journal entry'!A971)),DATE(YEAR('Yearly Journal entry'!A971)+1,MONTH('Yearly Journal entry'!A971),DAY('Yearly Journal entry'!A971))))</f>
        <v>396656</v>
      </c>
      <c r="B972" s="9">
        <f t="shared" si="149"/>
        <v>396656</v>
      </c>
      <c r="C972" s="9">
        <f t="shared" si="151"/>
        <v>396686</v>
      </c>
      <c r="D972" s="3">
        <f t="shared" si="152"/>
        <v>31</v>
      </c>
      <c r="E972" s="4">
        <f>'New Lease Yearly'!K982</f>
        <v>0</v>
      </c>
      <c r="F972" s="3">
        <f t="shared" si="153"/>
        <v>0</v>
      </c>
      <c r="G972" s="11">
        <f t="shared" si="147"/>
        <v>0</v>
      </c>
      <c r="H972" s="11">
        <f t="shared" si="147"/>
        <v>0</v>
      </c>
      <c r="I972" s="11">
        <f t="shared" si="147"/>
        <v>0</v>
      </c>
      <c r="J972" s="11">
        <f t="shared" si="147"/>
        <v>0</v>
      </c>
      <c r="K972" s="11">
        <f t="shared" si="147"/>
        <v>0</v>
      </c>
      <c r="L972" s="11">
        <f t="shared" si="148"/>
        <v>0</v>
      </c>
      <c r="M972" s="11">
        <f t="shared" si="148"/>
        <v>0</v>
      </c>
      <c r="N972" s="11">
        <f t="shared" si="148"/>
        <v>0</v>
      </c>
      <c r="O972" s="11">
        <f t="shared" si="148"/>
        <v>0</v>
      </c>
      <c r="P972" s="11">
        <f t="shared" si="148"/>
        <v>0</v>
      </c>
      <c r="Q972" s="11">
        <f t="shared" si="148"/>
        <v>0</v>
      </c>
      <c r="R972" s="11">
        <f t="shared" si="150"/>
        <v>0</v>
      </c>
    </row>
    <row r="973" spans="1:18" x14ac:dyDescent="0.25">
      <c r="A973" s="9">
        <f>IF('New Lease Yearly'!$H$4="Monthly",DATE(YEAR('Yearly Journal entry'!A972),MONTH('Yearly Journal entry'!A972)+1,DAY('Yearly Journal entry'!A972)),IF('New Lease Yearly'!$H$4="Quarterly",DATE(YEAR('Yearly Journal entry'!A972),MONTH('Yearly Journal entry'!A972)+3,DAY('Yearly Journal entry'!A972)),DATE(YEAR('Yearly Journal entry'!A972)+1,MONTH('Yearly Journal entry'!A972),DAY('Yearly Journal entry'!A972))))</f>
        <v>397021</v>
      </c>
      <c r="B973" s="9">
        <f t="shared" si="149"/>
        <v>397021</v>
      </c>
      <c r="C973" s="9">
        <f t="shared" si="151"/>
        <v>397051</v>
      </c>
      <c r="D973" s="3">
        <f t="shared" si="152"/>
        <v>31</v>
      </c>
      <c r="E973" s="4">
        <f>'New Lease Yearly'!K983</f>
        <v>0</v>
      </c>
      <c r="F973" s="3">
        <f t="shared" si="153"/>
        <v>0</v>
      </c>
      <c r="G973" s="11">
        <f t="shared" si="147"/>
        <v>0</v>
      </c>
      <c r="H973" s="11">
        <f t="shared" si="147"/>
        <v>0</v>
      </c>
      <c r="I973" s="11">
        <f t="shared" si="147"/>
        <v>0</v>
      </c>
      <c r="J973" s="11">
        <f t="shared" si="147"/>
        <v>0</v>
      </c>
      <c r="K973" s="11">
        <f t="shared" si="147"/>
        <v>0</v>
      </c>
      <c r="L973" s="11">
        <f t="shared" si="148"/>
        <v>0</v>
      </c>
      <c r="M973" s="11">
        <f t="shared" si="148"/>
        <v>0</v>
      </c>
      <c r="N973" s="11">
        <f t="shared" si="148"/>
        <v>0</v>
      </c>
      <c r="O973" s="11">
        <f t="shared" si="148"/>
        <v>0</v>
      </c>
      <c r="P973" s="11">
        <f t="shared" si="148"/>
        <v>0</v>
      </c>
      <c r="Q973" s="11">
        <f t="shared" si="148"/>
        <v>0</v>
      </c>
      <c r="R973" s="11">
        <f t="shared" si="150"/>
        <v>0</v>
      </c>
    </row>
    <row r="974" spans="1:18" x14ac:dyDescent="0.25">
      <c r="A974" s="9">
        <f>IF('New Lease Yearly'!$H$4="Monthly",DATE(YEAR('Yearly Journal entry'!A973),MONTH('Yearly Journal entry'!A973)+1,DAY('Yearly Journal entry'!A973)),IF('New Lease Yearly'!$H$4="Quarterly",DATE(YEAR('Yearly Journal entry'!A973),MONTH('Yearly Journal entry'!A973)+3,DAY('Yearly Journal entry'!A973)),DATE(YEAR('Yearly Journal entry'!A973)+1,MONTH('Yearly Journal entry'!A973),DAY('Yearly Journal entry'!A973))))</f>
        <v>397386</v>
      </c>
      <c r="B974" s="9">
        <f t="shared" si="149"/>
        <v>397386</v>
      </c>
      <c r="C974" s="9">
        <f t="shared" si="151"/>
        <v>397416</v>
      </c>
      <c r="D974" s="3">
        <f t="shared" si="152"/>
        <v>31</v>
      </c>
      <c r="E974" s="4">
        <f>'New Lease Yearly'!K984</f>
        <v>0</v>
      </c>
      <c r="F974" s="3">
        <f t="shared" si="153"/>
        <v>0</v>
      </c>
      <c r="G974" s="11">
        <f t="shared" si="147"/>
        <v>0</v>
      </c>
      <c r="H974" s="11">
        <f t="shared" si="147"/>
        <v>0</v>
      </c>
      <c r="I974" s="11">
        <f t="shared" si="147"/>
        <v>0</v>
      </c>
      <c r="J974" s="11">
        <f t="shared" si="147"/>
        <v>0</v>
      </c>
      <c r="K974" s="11">
        <f t="shared" si="147"/>
        <v>0</v>
      </c>
      <c r="L974" s="11">
        <f t="shared" si="148"/>
        <v>0</v>
      </c>
      <c r="M974" s="11">
        <f t="shared" si="148"/>
        <v>0</v>
      </c>
      <c r="N974" s="11">
        <f t="shared" si="148"/>
        <v>0</v>
      </c>
      <c r="O974" s="11">
        <f t="shared" si="148"/>
        <v>0</v>
      </c>
      <c r="P974" s="11">
        <f t="shared" si="148"/>
        <v>0</v>
      </c>
      <c r="Q974" s="11">
        <f t="shared" si="148"/>
        <v>0</v>
      </c>
      <c r="R974" s="11">
        <f t="shared" si="150"/>
        <v>0</v>
      </c>
    </row>
    <row r="975" spans="1:18" x14ac:dyDescent="0.25">
      <c r="A975" s="9">
        <f>IF('New Lease Yearly'!$H$4="Monthly",DATE(YEAR('Yearly Journal entry'!A974),MONTH('Yearly Journal entry'!A974)+1,DAY('Yearly Journal entry'!A974)),IF('New Lease Yearly'!$H$4="Quarterly",DATE(YEAR('Yearly Journal entry'!A974),MONTH('Yearly Journal entry'!A974)+3,DAY('Yearly Journal entry'!A974)),DATE(YEAR('Yearly Journal entry'!A974)+1,MONTH('Yearly Journal entry'!A974),DAY('Yearly Journal entry'!A974))))</f>
        <v>397752</v>
      </c>
      <c r="B975" s="9">
        <f t="shared" si="149"/>
        <v>397752</v>
      </c>
      <c r="C975" s="9">
        <f t="shared" si="151"/>
        <v>397782</v>
      </c>
      <c r="D975" s="3">
        <f t="shared" si="152"/>
        <v>31</v>
      </c>
      <c r="E975" s="4">
        <f>'New Lease Yearly'!K985</f>
        <v>0</v>
      </c>
      <c r="F975" s="3">
        <f t="shared" si="153"/>
        <v>0</v>
      </c>
      <c r="G975" s="11">
        <f t="shared" si="147"/>
        <v>0</v>
      </c>
      <c r="H975" s="11">
        <f t="shared" si="147"/>
        <v>0</v>
      </c>
      <c r="I975" s="11">
        <f t="shared" si="147"/>
        <v>0</v>
      </c>
      <c r="J975" s="11">
        <f t="shared" si="147"/>
        <v>0</v>
      </c>
      <c r="K975" s="11">
        <f t="shared" si="147"/>
        <v>0</v>
      </c>
      <c r="L975" s="11">
        <f t="shared" si="148"/>
        <v>0</v>
      </c>
      <c r="M975" s="11">
        <f t="shared" si="148"/>
        <v>0</v>
      </c>
      <c r="N975" s="11">
        <f t="shared" si="148"/>
        <v>0</v>
      </c>
      <c r="O975" s="11">
        <f t="shared" si="148"/>
        <v>0</v>
      </c>
      <c r="P975" s="11">
        <f t="shared" si="148"/>
        <v>0</v>
      </c>
      <c r="Q975" s="11">
        <f t="shared" si="148"/>
        <v>0</v>
      </c>
      <c r="R975" s="11">
        <f t="shared" si="150"/>
        <v>0</v>
      </c>
    </row>
    <row r="976" spans="1:18" x14ac:dyDescent="0.25">
      <c r="A976" s="9">
        <f>IF('New Lease Yearly'!$H$4="Monthly",DATE(YEAR('Yearly Journal entry'!A975),MONTH('Yearly Journal entry'!A975)+1,DAY('Yearly Journal entry'!A975)),IF('New Lease Yearly'!$H$4="Quarterly",DATE(YEAR('Yearly Journal entry'!A975),MONTH('Yearly Journal entry'!A975)+3,DAY('Yearly Journal entry'!A975)),DATE(YEAR('Yearly Journal entry'!A975)+1,MONTH('Yearly Journal entry'!A975),DAY('Yearly Journal entry'!A975))))</f>
        <v>398117</v>
      </c>
      <c r="B976" s="9">
        <f t="shared" si="149"/>
        <v>398117</v>
      </c>
      <c r="C976" s="9">
        <f t="shared" si="151"/>
        <v>398147</v>
      </c>
      <c r="D976" s="3">
        <f t="shared" si="152"/>
        <v>31</v>
      </c>
      <c r="E976" s="4">
        <f>'New Lease Yearly'!K986</f>
        <v>0</v>
      </c>
      <c r="F976" s="3">
        <f t="shared" si="153"/>
        <v>0</v>
      </c>
      <c r="G976" s="11">
        <f t="shared" si="147"/>
        <v>0</v>
      </c>
      <c r="H976" s="11">
        <f t="shared" si="147"/>
        <v>0</v>
      </c>
      <c r="I976" s="11">
        <f t="shared" si="147"/>
        <v>0</v>
      </c>
      <c r="J976" s="11">
        <f t="shared" si="147"/>
        <v>0</v>
      </c>
      <c r="K976" s="11">
        <f t="shared" si="147"/>
        <v>0</v>
      </c>
      <c r="L976" s="11">
        <f t="shared" si="148"/>
        <v>0</v>
      </c>
      <c r="M976" s="11">
        <f t="shared" si="148"/>
        <v>0</v>
      </c>
      <c r="N976" s="11">
        <f t="shared" si="148"/>
        <v>0</v>
      </c>
      <c r="O976" s="11">
        <f t="shared" si="148"/>
        <v>0</v>
      </c>
      <c r="P976" s="11">
        <f t="shared" si="148"/>
        <v>0</v>
      </c>
      <c r="Q976" s="11">
        <f t="shared" si="148"/>
        <v>0</v>
      </c>
      <c r="R976" s="11">
        <f t="shared" si="150"/>
        <v>0</v>
      </c>
    </row>
    <row r="977" spans="1:18" x14ac:dyDescent="0.25">
      <c r="A977" s="9">
        <f>IF('New Lease Yearly'!$H$4="Monthly",DATE(YEAR('Yearly Journal entry'!A976),MONTH('Yearly Journal entry'!A976)+1,DAY('Yearly Journal entry'!A976)),IF('New Lease Yearly'!$H$4="Quarterly",DATE(YEAR('Yearly Journal entry'!A976),MONTH('Yearly Journal entry'!A976)+3,DAY('Yearly Journal entry'!A976)),DATE(YEAR('Yearly Journal entry'!A976)+1,MONTH('Yearly Journal entry'!A976),DAY('Yearly Journal entry'!A976))))</f>
        <v>398482</v>
      </c>
      <c r="B977" s="9">
        <f t="shared" si="149"/>
        <v>398482</v>
      </c>
      <c r="C977" s="9">
        <f t="shared" si="151"/>
        <v>398512</v>
      </c>
      <c r="D977" s="3">
        <f t="shared" si="152"/>
        <v>31</v>
      </c>
      <c r="E977" s="4">
        <f>'New Lease Yearly'!K987</f>
        <v>0</v>
      </c>
      <c r="F977" s="3">
        <f t="shared" si="153"/>
        <v>0</v>
      </c>
      <c r="G977" s="11">
        <f t="shared" si="147"/>
        <v>0</v>
      </c>
      <c r="H977" s="11">
        <f t="shared" si="147"/>
        <v>0</v>
      </c>
      <c r="I977" s="11">
        <f t="shared" si="147"/>
        <v>0</v>
      </c>
      <c r="J977" s="11">
        <f t="shared" si="147"/>
        <v>0</v>
      </c>
      <c r="K977" s="11">
        <f t="shared" si="147"/>
        <v>0</v>
      </c>
      <c r="L977" s="11">
        <f t="shared" si="148"/>
        <v>0</v>
      </c>
      <c r="M977" s="11">
        <f t="shared" si="148"/>
        <v>0</v>
      </c>
      <c r="N977" s="11">
        <f t="shared" si="148"/>
        <v>0</v>
      </c>
      <c r="O977" s="11">
        <f t="shared" si="148"/>
        <v>0</v>
      </c>
      <c r="P977" s="11">
        <f t="shared" si="148"/>
        <v>0</v>
      </c>
      <c r="Q977" s="11">
        <f t="shared" si="148"/>
        <v>0</v>
      </c>
      <c r="R977" s="11">
        <f t="shared" si="150"/>
        <v>0</v>
      </c>
    </row>
    <row r="978" spans="1:18" x14ac:dyDescent="0.25">
      <c r="A978" s="9">
        <f>IF('New Lease Yearly'!$H$4="Monthly",DATE(YEAR('Yearly Journal entry'!A977),MONTH('Yearly Journal entry'!A977)+1,DAY('Yearly Journal entry'!A977)),IF('New Lease Yearly'!$H$4="Quarterly",DATE(YEAR('Yearly Journal entry'!A977),MONTH('Yearly Journal entry'!A977)+3,DAY('Yearly Journal entry'!A977)),DATE(YEAR('Yearly Journal entry'!A977)+1,MONTH('Yearly Journal entry'!A977),DAY('Yearly Journal entry'!A977))))</f>
        <v>398847</v>
      </c>
      <c r="B978" s="9">
        <f t="shared" si="149"/>
        <v>398847</v>
      </c>
      <c r="C978" s="9">
        <f t="shared" si="151"/>
        <v>398877</v>
      </c>
      <c r="D978" s="3">
        <f t="shared" si="152"/>
        <v>31</v>
      </c>
      <c r="E978" s="4">
        <f>'New Lease Yearly'!K988</f>
        <v>0</v>
      </c>
      <c r="F978" s="3">
        <f t="shared" si="153"/>
        <v>0</v>
      </c>
      <c r="G978" s="11">
        <f t="shared" si="147"/>
        <v>0</v>
      </c>
      <c r="H978" s="11">
        <f t="shared" si="147"/>
        <v>0</v>
      </c>
      <c r="I978" s="11">
        <f t="shared" si="147"/>
        <v>0</v>
      </c>
      <c r="J978" s="11">
        <f t="shared" si="147"/>
        <v>0</v>
      </c>
      <c r="K978" s="11">
        <f t="shared" si="147"/>
        <v>0</v>
      </c>
      <c r="L978" s="11">
        <f t="shared" si="148"/>
        <v>0</v>
      </c>
      <c r="M978" s="11">
        <f t="shared" si="148"/>
        <v>0</v>
      </c>
      <c r="N978" s="11">
        <f t="shared" si="148"/>
        <v>0</v>
      </c>
      <c r="O978" s="11">
        <f t="shared" si="148"/>
        <v>0</v>
      </c>
      <c r="P978" s="11">
        <f t="shared" si="148"/>
        <v>0</v>
      </c>
      <c r="Q978" s="11">
        <f t="shared" si="148"/>
        <v>0</v>
      </c>
      <c r="R978" s="11">
        <f t="shared" si="150"/>
        <v>0</v>
      </c>
    </row>
    <row r="979" spans="1:18" x14ac:dyDescent="0.25">
      <c r="A979" s="9">
        <f>IF('New Lease Yearly'!$H$4="Monthly",DATE(YEAR('Yearly Journal entry'!A978),MONTH('Yearly Journal entry'!A978)+1,DAY('Yearly Journal entry'!A978)),IF('New Lease Yearly'!$H$4="Quarterly",DATE(YEAR('Yearly Journal entry'!A978),MONTH('Yearly Journal entry'!A978)+3,DAY('Yearly Journal entry'!A978)),DATE(YEAR('Yearly Journal entry'!A978)+1,MONTH('Yearly Journal entry'!A978),DAY('Yearly Journal entry'!A978))))</f>
        <v>399213</v>
      </c>
      <c r="B979" s="9">
        <f t="shared" si="149"/>
        <v>399213</v>
      </c>
      <c r="C979" s="9">
        <f t="shared" si="151"/>
        <v>399243</v>
      </c>
      <c r="D979" s="3">
        <f t="shared" si="152"/>
        <v>31</v>
      </c>
      <c r="E979" s="4">
        <f>'New Lease Yearly'!K989</f>
        <v>0</v>
      </c>
      <c r="F979" s="3">
        <f t="shared" si="153"/>
        <v>0</v>
      </c>
      <c r="G979" s="11">
        <f t="shared" si="147"/>
        <v>0</v>
      </c>
      <c r="H979" s="11">
        <f t="shared" si="147"/>
        <v>0</v>
      </c>
      <c r="I979" s="11">
        <f t="shared" si="147"/>
        <v>0</v>
      </c>
      <c r="J979" s="11">
        <f t="shared" si="147"/>
        <v>0</v>
      </c>
      <c r="K979" s="11">
        <f t="shared" si="147"/>
        <v>0</v>
      </c>
      <c r="L979" s="11">
        <f t="shared" si="148"/>
        <v>0</v>
      </c>
      <c r="M979" s="11">
        <f t="shared" si="148"/>
        <v>0</v>
      </c>
      <c r="N979" s="11">
        <f t="shared" si="148"/>
        <v>0</v>
      </c>
      <c r="O979" s="11">
        <f t="shared" si="148"/>
        <v>0</v>
      </c>
      <c r="P979" s="11">
        <f t="shared" si="148"/>
        <v>0</v>
      </c>
      <c r="Q979" s="11">
        <f t="shared" si="148"/>
        <v>0</v>
      </c>
      <c r="R979" s="11">
        <f t="shared" si="150"/>
        <v>0</v>
      </c>
    </row>
    <row r="980" spans="1:18" x14ac:dyDescent="0.25">
      <c r="A980" s="9">
        <f>IF('New Lease Yearly'!$H$4="Monthly",DATE(YEAR('Yearly Journal entry'!A979),MONTH('Yearly Journal entry'!A979)+1,DAY('Yearly Journal entry'!A979)),IF('New Lease Yearly'!$H$4="Quarterly",DATE(YEAR('Yearly Journal entry'!A979),MONTH('Yearly Journal entry'!A979)+3,DAY('Yearly Journal entry'!A979)),DATE(YEAR('Yearly Journal entry'!A979)+1,MONTH('Yearly Journal entry'!A979),DAY('Yearly Journal entry'!A979))))</f>
        <v>399578</v>
      </c>
      <c r="B980" s="9">
        <f t="shared" si="149"/>
        <v>399578</v>
      </c>
      <c r="C980" s="9">
        <f t="shared" si="151"/>
        <v>399608</v>
      </c>
      <c r="D980" s="3">
        <f t="shared" si="152"/>
        <v>31</v>
      </c>
      <c r="E980" s="4">
        <f>'New Lease Yearly'!K990</f>
        <v>0</v>
      </c>
      <c r="F980" s="3">
        <f t="shared" si="153"/>
        <v>0</v>
      </c>
      <c r="G980" s="11">
        <f t="shared" si="147"/>
        <v>0</v>
      </c>
      <c r="H980" s="11">
        <f t="shared" si="147"/>
        <v>0</v>
      </c>
      <c r="I980" s="11">
        <f t="shared" si="147"/>
        <v>0</v>
      </c>
      <c r="J980" s="11">
        <f t="shared" si="147"/>
        <v>0</v>
      </c>
      <c r="K980" s="11">
        <f t="shared" si="147"/>
        <v>0</v>
      </c>
      <c r="L980" s="11">
        <f t="shared" si="148"/>
        <v>0</v>
      </c>
      <c r="M980" s="11">
        <f t="shared" si="148"/>
        <v>0</v>
      </c>
      <c r="N980" s="11">
        <f t="shared" si="148"/>
        <v>0</v>
      </c>
      <c r="O980" s="11">
        <f t="shared" si="148"/>
        <v>0</v>
      </c>
      <c r="P980" s="11">
        <f t="shared" si="148"/>
        <v>0</v>
      </c>
      <c r="Q980" s="11">
        <f t="shared" si="148"/>
        <v>0</v>
      </c>
      <c r="R980" s="11">
        <f t="shared" si="150"/>
        <v>0</v>
      </c>
    </row>
    <row r="981" spans="1:18" x14ac:dyDescent="0.25">
      <c r="A981" s="9">
        <f>IF('New Lease Yearly'!$H$4="Monthly",DATE(YEAR('Yearly Journal entry'!A980),MONTH('Yearly Journal entry'!A980)+1,DAY('Yearly Journal entry'!A980)),IF('New Lease Yearly'!$H$4="Quarterly",DATE(YEAR('Yearly Journal entry'!A980),MONTH('Yearly Journal entry'!A980)+3,DAY('Yearly Journal entry'!A980)),DATE(YEAR('Yearly Journal entry'!A980)+1,MONTH('Yearly Journal entry'!A980),DAY('Yearly Journal entry'!A980))))</f>
        <v>399943</v>
      </c>
      <c r="B981" s="9">
        <f t="shared" si="149"/>
        <v>399943</v>
      </c>
      <c r="C981" s="9">
        <f t="shared" si="151"/>
        <v>399973</v>
      </c>
      <c r="D981" s="3">
        <f t="shared" si="152"/>
        <v>31</v>
      </c>
      <c r="E981" s="4">
        <f>'New Lease Yearly'!K991</f>
        <v>0</v>
      </c>
      <c r="F981" s="3">
        <f t="shared" si="153"/>
        <v>0</v>
      </c>
      <c r="G981" s="11">
        <f t="shared" si="147"/>
        <v>0</v>
      </c>
      <c r="H981" s="11">
        <f t="shared" si="147"/>
        <v>0</v>
      </c>
      <c r="I981" s="11">
        <f t="shared" si="147"/>
        <v>0</v>
      </c>
      <c r="J981" s="11">
        <f t="shared" si="147"/>
        <v>0</v>
      </c>
      <c r="K981" s="11">
        <f t="shared" si="147"/>
        <v>0</v>
      </c>
      <c r="L981" s="11">
        <f t="shared" si="148"/>
        <v>0</v>
      </c>
      <c r="M981" s="11">
        <f t="shared" si="148"/>
        <v>0</v>
      </c>
      <c r="N981" s="11">
        <f t="shared" si="148"/>
        <v>0</v>
      </c>
      <c r="O981" s="11">
        <f t="shared" si="148"/>
        <v>0</v>
      </c>
      <c r="P981" s="11">
        <f t="shared" si="148"/>
        <v>0</v>
      </c>
      <c r="Q981" s="11">
        <f t="shared" si="148"/>
        <v>0</v>
      </c>
      <c r="R981" s="11">
        <f t="shared" si="150"/>
        <v>0</v>
      </c>
    </row>
    <row r="982" spans="1:18" x14ac:dyDescent="0.25">
      <c r="A982" s="9">
        <f>IF('New Lease Yearly'!$H$4="Monthly",DATE(YEAR('Yearly Journal entry'!A981),MONTH('Yearly Journal entry'!A981)+1,DAY('Yearly Journal entry'!A981)),IF('New Lease Yearly'!$H$4="Quarterly",DATE(YEAR('Yearly Journal entry'!A981),MONTH('Yearly Journal entry'!A981)+3,DAY('Yearly Journal entry'!A981)),DATE(YEAR('Yearly Journal entry'!A981)+1,MONTH('Yearly Journal entry'!A981),DAY('Yearly Journal entry'!A981))))</f>
        <v>400308</v>
      </c>
      <c r="B982" s="9">
        <f t="shared" si="149"/>
        <v>400308</v>
      </c>
      <c r="C982" s="9">
        <f t="shared" si="151"/>
        <v>400338</v>
      </c>
      <c r="D982" s="3">
        <f t="shared" si="152"/>
        <v>31</v>
      </c>
      <c r="E982" s="4">
        <f>'New Lease Yearly'!K992</f>
        <v>0</v>
      </c>
      <c r="F982" s="3">
        <f t="shared" si="153"/>
        <v>0</v>
      </c>
      <c r="G982" s="11">
        <f t="shared" si="147"/>
        <v>0</v>
      </c>
      <c r="H982" s="11">
        <f t="shared" si="147"/>
        <v>0</v>
      </c>
      <c r="I982" s="11">
        <f t="shared" si="147"/>
        <v>0</v>
      </c>
      <c r="J982" s="11">
        <f t="shared" si="147"/>
        <v>0</v>
      </c>
      <c r="K982" s="11">
        <f t="shared" si="147"/>
        <v>0</v>
      </c>
      <c r="L982" s="11">
        <f t="shared" si="148"/>
        <v>0</v>
      </c>
      <c r="M982" s="11">
        <f t="shared" si="148"/>
        <v>0</v>
      </c>
      <c r="N982" s="11">
        <f t="shared" si="148"/>
        <v>0</v>
      </c>
      <c r="O982" s="11">
        <f t="shared" si="148"/>
        <v>0</v>
      </c>
      <c r="P982" s="11">
        <f t="shared" si="148"/>
        <v>0</v>
      </c>
      <c r="Q982" s="11">
        <f t="shared" si="148"/>
        <v>0</v>
      </c>
      <c r="R982" s="11">
        <f t="shared" si="150"/>
        <v>0</v>
      </c>
    </row>
    <row r="983" spans="1:18" x14ac:dyDescent="0.25">
      <c r="A983" s="9">
        <f>IF('New Lease Yearly'!$H$4="Monthly",DATE(YEAR('Yearly Journal entry'!A982),MONTH('Yearly Journal entry'!A982)+1,DAY('Yearly Journal entry'!A982)),IF('New Lease Yearly'!$H$4="Quarterly",DATE(YEAR('Yearly Journal entry'!A982),MONTH('Yearly Journal entry'!A982)+3,DAY('Yearly Journal entry'!A982)),DATE(YEAR('Yearly Journal entry'!A982)+1,MONTH('Yearly Journal entry'!A982),DAY('Yearly Journal entry'!A982))))</f>
        <v>400674</v>
      </c>
      <c r="B983" s="9">
        <f t="shared" si="149"/>
        <v>400674</v>
      </c>
      <c r="C983" s="9">
        <f t="shared" si="151"/>
        <v>400704</v>
      </c>
      <c r="D983" s="3">
        <f t="shared" si="152"/>
        <v>31</v>
      </c>
      <c r="E983" s="4">
        <f>'New Lease Yearly'!K993</f>
        <v>0</v>
      </c>
      <c r="F983" s="3">
        <f t="shared" si="153"/>
        <v>0</v>
      </c>
      <c r="G983" s="11">
        <f t="shared" si="147"/>
        <v>0</v>
      </c>
      <c r="H983" s="11">
        <f t="shared" si="147"/>
        <v>0</v>
      </c>
      <c r="I983" s="11">
        <f t="shared" si="147"/>
        <v>0</v>
      </c>
      <c r="J983" s="11">
        <f t="shared" si="147"/>
        <v>0</v>
      </c>
      <c r="K983" s="11">
        <f t="shared" si="147"/>
        <v>0</v>
      </c>
      <c r="L983" s="11">
        <f t="shared" si="148"/>
        <v>0</v>
      </c>
      <c r="M983" s="11">
        <f t="shared" si="148"/>
        <v>0</v>
      </c>
      <c r="N983" s="11">
        <f t="shared" si="148"/>
        <v>0</v>
      </c>
      <c r="O983" s="11">
        <f t="shared" si="148"/>
        <v>0</v>
      </c>
      <c r="P983" s="11">
        <f t="shared" si="148"/>
        <v>0</v>
      </c>
      <c r="Q983" s="11">
        <f t="shared" si="148"/>
        <v>0</v>
      </c>
      <c r="R983" s="11">
        <f t="shared" si="150"/>
        <v>0</v>
      </c>
    </row>
    <row r="984" spans="1:18" x14ac:dyDescent="0.25">
      <c r="A984" s="9">
        <f>IF('New Lease Yearly'!$H$4="Monthly",DATE(YEAR('Yearly Journal entry'!A983),MONTH('Yearly Journal entry'!A983)+1,DAY('Yearly Journal entry'!A983)),IF('New Lease Yearly'!$H$4="Quarterly",DATE(YEAR('Yearly Journal entry'!A983),MONTH('Yearly Journal entry'!A983)+3,DAY('Yearly Journal entry'!A983)),DATE(YEAR('Yearly Journal entry'!A983)+1,MONTH('Yearly Journal entry'!A983),DAY('Yearly Journal entry'!A983))))</f>
        <v>401039</v>
      </c>
      <c r="B984" s="9">
        <f t="shared" si="149"/>
        <v>401039</v>
      </c>
      <c r="C984" s="9">
        <f t="shared" si="151"/>
        <v>401069</v>
      </c>
      <c r="D984" s="3">
        <f t="shared" si="152"/>
        <v>31</v>
      </c>
      <c r="E984" s="4">
        <f>'New Lease Yearly'!K994</f>
        <v>0</v>
      </c>
      <c r="F984" s="3">
        <f t="shared" si="153"/>
        <v>0</v>
      </c>
      <c r="G984" s="11">
        <f t="shared" ref="G984:N1018" si="154">$E985/($A985-$A984+1)*((((EOMONTH(DATE(YEAR($A984),MONTH($A984)+G$4,DAY($A984)),0)))-DATE(YEAR($A984),MONTH(EOMONTH($A984,-1)+G$4)+G$4,1))+1)</f>
        <v>0</v>
      </c>
      <c r="H984" s="11">
        <f t="shared" si="154"/>
        <v>0</v>
      </c>
      <c r="I984" s="11">
        <f t="shared" si="154"/>
        <v>0</v>
      </c>
      <c r="J984" s="11">
        <f t="shared" si="154"/>
        <v>0</v>
      </c>
      <c r="K984" s="11">
        <f t="shared" si="154"/>
        <v>0</v>
      </c>
      <c r="L984" s="11">
        <f t="shared" si="148"/>
        <v>0</v>
      </c>
      <c r="M984" s="11">
        <f t="shared" si="148"/>
        <v>0</v>
      </c>
      <c r="N984" s="11">
        <f t="shared" si="148"/>
        <v>0</v>
      </c>
      <c r="O984" s="11">
        <f t="shared" si="148"/>
        <v>0</v>
      </c>
      <c r="P984" s="11">
        <f t="shared" si="148"/>
        <v>0</v>
      </c>
      <c r="Q984" s="11">
        <f t="shared" si="148"/>
        <v>0</v>
      </c>
      <c r="R984" s="11">
        <f t="shared" si="150"/>
        <v>0</v>
      </c>
    </row>
    <row r="985" spans="1:18" x14ac:dyDescent="0.25">
      <c r="A985" s="9">
        <f>IF('New Lease Yearly'!$H$4="Monthly",DATE(YEAR('Yearly Journal entry'!A984),MONTH('Yearly Journal entry'!A984)+1,DAY('Yearly Journal entry'!A984)),IF('New Lease Yearly'!$H$4="Quarterly",DATE(YEAR('Yearly Journal entry'!A984),MONTH('Yearly Journal entry'!A984)+3,DAY('Yearly Journal entry'!A984)),DATE(YEAR('Yearly Journal entry'!A984)+1,MONTH('Yearly Journal entry'!A984),DAY('Yearly Journal entry'!A984))))</f>
        <v>401404</v>
      </c>
      <c r="B985" s="9">
        <f t="shared" si="149"/>
        <v>401404</v>
      </c>
      <c r="C985" s="9">
        <f t="shared" si="151"/>
        <v>401434</v>
      </c>
      <c r="D985" s="3">
        <f t="shared" si="152"/>
        <v>31</v>
      </c>
      <c r="E985" s="4">
        <f>'New Lease Yearly'!K995</f>
        <v>0</v>
      </c>
      <c r="F985" s="3">
        <f t="shared" si="153"/>
        <v>0</v>
      </c>
      <c r="G985" s="11">
        <f t="shared" si="154"/>
        <v>0</v>
      </c>
      <c r="H985" s="11">
        <f t="shared" si="154"/>
        <v>0</v>
      </c>
      <c r="I985" s="11">
        <f t="shared" si="154"/>
        <v>0</v>
      </c>
      <c r="J985" s="11">
        <f t="shared" si="154"/>
        <v>0</v>
      </c>
      <c r="K985" s="11">
        <f t="shared" si="154"/>
        <v>0</v>
      </c>
      <c r="L985" s="11">
        <f t="shared" si="148"/>
        <v>0</v>
      </c>
      <c r="M985" s="11">
        <f t="shared" si="148"/>
        <v>0</v>
      </c>
      <c r="N985" s="11">
        <f t="shared" si="148"/>
        <v>0</v>
      </c>
      <c r="O985" s="11">
        <f t="shared" si="148"/>
        <v>0</v>
      </c>
      <c r="P985" s="11">
        <f t="shared" si="148"/>
        <v>0</v>
      </c>
      <c r="Q985" s="11">
        <f t="shared" si="148"/>
        <v>0</v>
      </c>
      <c r="R985" s="11">
        <f t="shared" si="150"/>
        <v>0</v>
      </c>
    </row>
    <row r="986" spans="1:18" x14ac:dyDescent="0.25">
      <c r="A986" s="9">
        <f>IF('New Lease Yearly'!$H$4="Monthly",DATE(YEAR('Yearly Journal entry'!A985),MONTH('Yearly Journal entry'!A985)+1,DAY('Yearly Journal entry'!A985)),IF('New Lease Yearly'!$H$4="Quarterly",DATE(YEAR('Yearly Journal entry'!A985),MONTH('Yearly Journal entry'!A985)+3,DAY('Yearly Journal entry'!A985)),DATE(YEAR('Yearly Journal entry'!A985)+1,MONTH('Yearly Journal entry'!A985),DAY('Yearly Journal entry'!A985))))</f>
        <v>401769</v>
      </c>
      <c r="B986" s="9">
        <f t="shared" si="149"/>
        <v>401769</v>
      </c>
      <c r="C986" s="9">
        <f t="shared" si="151"/>
        <v>401799</v>
      </c>
      <c r="D986" s="3">
        <f t="shared" si="152"/>
        <v>31</v>
      </c>
      <c r="E986" s="4">
        <f>'New Lease Yearly'!K996</f>
        <v>0</v>
      </c>
      <c r="F986" s="3">
        <f t="shared" si="153"/>
        <v>0</v>
      </c>
      <c r="G986" s="11">
        <f t="shared" si="154"/>
        <v>0</v>
      </c>
      <c r="H986" s="11">
        <f t="shared" si="154"/>
        <v>0</v>
      </c>
      <c r="I986" s="11">
        <f t="shared" si="154"/>
        <v>0</v>
      </c>
      <c r="J986" s="11">
        <f t="shared" si="154"/>
        <v>0</v>
      </c>
      <c r="K986" s="11">
        <f t="shared" si="154"/>
        <v>0</v>
      </c>
      <c r="L986" s="11">
        <f t="shared" si="148"/>
        <v>0</v>
      </c>
      <c r="M986" s="11">
        <f t="shared" si="148"/>
        <v>0</v>
      </c>
      <c r="N986" s="11">
        <f t="shared" si="148"/>
        <v>0</v>
      </c>
      <c r="O986" s="11">
        <f t="shared" si="148"/>
        <v>0</v>
      </c>
      <c r="P986" s="11">
        <f t="shared" si="148"/>
        <v>0</v>
      </c>
      <c r="Q986" s="11">
        <f t="shared" si="148"/>
        <v>0</v>
      </c>
      <c r="R986" s="11">
        <f t="shared" si="150"/>
        <v>0</v>
      </c>
    </row>
    <row r="987" spans="1:18" x14ac:dyDescent="0.25">
      <c r="A987" s="9">
        <f>IF('New Lease Yearly'!$H$4="Monthly",DATE(YEAR('Yearly Journal entry'!A986),MONTH('Yearly Journal entry'!A986)+1,DAY('Yearly Journal entry'!A986)),IF('New Lease Yearly'!$H$4="Quarterly",DATE(YEAR('Yearly Journal entry'!A986),MONTH('Yearly Journal entry'!A986)+3,DAY('Yearly Journal entry'!A986)),DATE(YEAR('Yearly Journal entry'!A986)+1,MONTH('Yearly Journal entry'!A986),DAY('Yearly Journal entry'!A986))))</f>
        <v>402134</v>
      </c>
      <c r="B987" s="9">
        <f t="shared" si="149"/>
        <v>402134</v>
      </c>
      <c r="C987" s="9">
        <f t="shared" si="151"/>
        <v>402164</v>
      </c>
      <c r="D987" s="3">
        <f t="shared" si="152"/>
        <v>31</v>
      </c>
      <c r="E987" s="4">
        <f>'New Lease Yearly'!K997</f>
        <v>0</v>
      </c>
      <c r="F987" s="3">
        <f t="shared" si="153"/>
        <v>0</v>
      </c>
      <c r="G987" s="11">
        <f t="shared" si="154"/>
        <v>0</v>
      </c>
      <c r="H987" s="11">
        <f t="shared" si="154"/>
        <v>0</v>
      </c>
      <c r="I987" s="11">
        <f t="shared" si="154"/>
        <v>0</v>
      </c>
      <c r="J987" s="11">
        <f t="shared" si="154"/>
        <v>0</v>
      </c>
      <c r="K987" s="11">
        <f t="shared" si="154"/>
        <v>0</v>
      </c>
      <c r="L987" s="11">
        <f t="shared" si="148"/>
        <v>0</v>
      </c>
      <c r="M987" s="11">
        <f t="shared" si="148"/>
        <v>0</v>
      </c>
      <c r="N987" s="11">
        <f t="shared" si="148"/>
        <v>0</v>
      </c>
      <c r="O987" s="11">
        <f t="shared" si="148"/>
        <v>0</v>
      </c>
      <c r="P987" s="11">
        <f t="shared" si="148"/>
        <v>0</v>
      </c>
      <c r="Q987" s="11">
        <f t="shared" si="148"/>
        <v>0</v>
      </c>
      <c r="R987" s="11">
        <f t="shared" si="150"/>
        <v>0</v>
      </c>
    </row>
    <row r="988" spans="1:18" x14ac:dyDescent="0.25">
      <c r="A988" s="9">
        <f>IF('New Lease Yearly'!$H$4="Monthly",DATE(YEAR('Yearly Journal entry'!A987),MONTH('Yearly Journal entry'!A987)+1,DAY('Yearly Journal entry'!A987)),IF('New Lease Yearly'!$H$4="Quarterly",DATE(YEAR('Yearly Journal entry'!A987),MONTH('Yearly Journal entry'!A987)+3,DAY('Yearly Journal entry'!A987)),DATE(YEAR('Yearly Journal entry'!A987)+1,MONTH('Yearly Journal entry'!A987),DAY('Yearly Journal entry'!A987))))</f>
        <v>402499</v>
      </c>
      <c r="B988" s="9">
        <f t="shared" si="149"/>
        <v>402499</v>
      </c>
      <c r="C988" s="9">
        <f t="shared" si="151"/>
        <v>402529</v>
      </c>
      <c r="D988" s="3">
        <f t="shared" si="152"/>
        <v>31</v>
      </c>
      <c r="E988" s="4">
        <f>'New Lease Yearly'!K998</f>
        <v>0</v>
      </c>
      <c r="F988" s="3">
        <f t="shared" si="153"/>
        <v>0</v>
      </c>
      <c r="G988" s="11">
        <f t="shared" si="154"/>
        <v>0</v>
      </c>
      <c r="H988" s="11">
        <f t="shared" si="154"/>
        <v>0</v>
      </c>
      <c r="I988" s="11">
        <f t="shared" si="154"/>
        <v>0</v>
      </c>
      <c r="J988" s="11">
        <f t="shared" si="154"/>
        <v>0</v>
      </c>
      <c r="K988" s="11">
        <f t="shared" si="154"/>
        <v>0</v>
      </c>
      <c r="L988" s="11">
        <f t="shared" si="148"/>
        <v>0</v>
      </c>
      <c r="M988" s="11">
        <f t="shared" si="148"/>
        <v>0</v>
      </c>
      <c r="N988" s="11">
        <f t="shared" si="148"/>
        <v>0</v>
      </c>
      <c r="O988" s="11">
        <f t="shared" si="148"/>
        <v>0</v>
      </c>
      <c r="P988" s="11">
        <f t="shared" si="148"/>
        <v>0</v>
      </c>
      <c r="Q988" s="11">
        <f t="shared" si="148"/>
        <v>0</v>
      </c>
      <c r="R988" s="11">
        <f t="shared" si="150"/>
        <v>0</v>
      </c>
    </row>
    <row r="989" spans="1:18" x14ac:dyDescent="0.25">
      <c r="A989" s="9">
        <f>IF('New Lease Yearly'!$H$4="Monthly",DATE(YEAR('Yearly Journal entry'!A988),MONTH('Yearly Journal entry'!A988)+1,DAY('Yearly Journal entry'!A988)),IF('New Lease Yearly'!$H$4="Quarterly",DATE(YEAR('Yearly Journal entry'!A988),MONTH('Yearly Journal entry'!A988)+3,DAY('Yearly Journal entry'!A988)),DATE(YEAR('Yearly Journal entry'!A988)+1,MONTH('Yearly Journal entry'!A988),DAY('Yearly Journal entry'!A988))))</f>
        <v>402864</v>
      </c>
      <c r="B989" s="9">
        <f t="shared" si="149"/>
        <v>402864</v>
      </c>
      <c r="C989" s="9">
        <f t="shared" si="151"/>
        <v>402894</v>
      </c>
      <c r="D989" s="3">
        <f t="shared" si="152"/>
        <v>31</v>
      </c>
      <c r="E989" s="4">
        <f>'New Lease Yearly'!K999</f>
        <v>0</v>
      </c>
      <c r="F989" s="3">
        <f t="shared" si="153"/>
        <v>0</v>
      </c>
      <c r="G989" s="11">
        <f t="shared" si="154"/>
        <v>0</v>
      </c>
      <c r="H989" s="11">
        <f t="shared" si="154"/>
        <v>0</v>
      </c>
      <c r="I989" s="11">
        <f t="shared" si="154"/>
        <v>0</v>
      </c>
      <c r="J989" s="11">
        <f t="shared" si="154"/>
        <v>0</v>
      </c>
      <c r="K989" s="11">
        <f t="shared" si="154"/>
        <v>0</v>
      </c>
      <c r="L989" s="11">
        <f t="shared" si="148"/>
        <v>0</v>
      </c>
      <c r="M989" s="11">
        <f t="shared" si="148"/>
        <v>0</v>
      </c>
      <c r="N989" s="11">
        <f t="shared" si="148"/>
        <v>0</v>
      </c>
      <c r="O989" s="11">
        <f t="shared" ref="O989:Q1052" si="155">$E990/($A990-$A989+1)*((((EOMONTH(DATE(YEAR($A989),MONTH($A989)+O$4,DAY($A989)),0)))-DATE(YEAR($A989),MONTH(EOMONTH($A989,-1)+O$4)+O$4,1))+1)</f>
        <v>0</v>
      </c>
      <c r="P989" s="11">
        <f t="shared" si="155"/>
        <v>0</v>
      </c>
      <c r="Q989" s="11">
        <f t="shared" si="155"/>
        <v>0</v>
      </c>
      <c r="R989" s="11">
        <f t="shared" si="150"/>
        <v>0</v>
      </c>
    </row>
    <row r="990" spans="1:18" x14ac:dyDescent="0.25">
      <c r="A990" s="9">
        <f>IF('New Lease Yearly'!$H$4="Monthly",DATE(YEAR('Yearly Journal entry'!A989),MONTH('Yearly Journal entry'!A989)+1,DAY('Yearly Journal entry'!A989)),IF('New Lease Yearly'!$H$4="Quarterly",DATE(YEAR('Yearly Journal entry'!A989),MONTH('Yearly Journal entry'!A989)+3,DAY('Yearly Journal entry'!A989)),DATE(YEAR('Yearly Journal entry'!A989)+1,MONTH('Yearly Journal entry'!A989),DAY('Yearly Journal entry'!A989))))</f>
        <v>403229</v>
      </c>
      <c r="B990" s="9">
        <f t="shared" si="149"/>
        <v>403229</v>
      </c>
      <c r="C990" s="9">
        <f t="shared" si="151"/>
        <v>403259</v>
      </c>
      <c r="D990" s="3">
        <f t="shared" si="152"/>
        <v>31</v>
      </c>
      <c r="E990" s="4">
        <f>'New Lease Yearly'!K1000</f>
        <v>0</v>
      </c>
      <c r="F990" s="3">
        <f t="shared" si="153"/>
        <v>0</v>
      </c>
      <c r="G990" s="11">
        <f t="shared" si="154"/>
        <v>0</v>
      </c>
      <c r="H990" s="11">
        <f t="shared" si="154"/>
        <v>0</v>
      </c>
      <c r="I990" s="11">
        <f t="shared" si="154"/>
        <v>0</v>
      </c>
      <c r="J990" s="11">
        <f t="shared" si="154"/>
        <v>0</v>
      </c>
      <c r="K990" s="11">
        <f t="shared" si="154"/>
        <v>0</v>
      </c>
      <c r="L990" s="11">
        <f t="shared" si="154"/>
        <v>0</v>
      </c>
      <c r="M990" s="11">
        <f t="shared" si="154"/>
        <v>0</v>
      </c>
      <c r="N990" s="11">
        <f t="shared" si="154"/>
        <v>0</v>
      </c>
      <c r="O990" s="11">
        <f t="shared" si="155"/>
        <v>0</v>
      </c>
      <c r="P990" s="11">
        <f t="shared" si="155"/>
        <v>0</v>
      </c>
      <c r="Q990" s="11">
        <f t="shared" si="155"/>
        <v>0</v>
      </c>
      <c r="R990" s="11">
        <f t="shared" si="150"/>
        <v>0</v>
      </c>
    </row>
    <row r="991" spans="1:18" x14ac:dyDescent="0.25">
      <c r="A991" s="9">
        <f>IF('New Lease Yearly'!$H$4="Monthly",DATE(YEAR('Yearly Journal entry'!A990),MONTH('Yearly Journal entry'!A990)+1,DAY('Yearly Journal entry'!A990)),IF('New Lease Yearly'!$H$4="Quarterly",DATE(YEAR('Yearly Journal entry'!A990),MONTH('Yearly Journal entry'!A990)+3,DAY('Yearly Journal entry'!A990)),DATE(YEAR('Yearly Journal entry'!A990)+1,MONTH('Yearly Journal entry'!A990),DAY('Yearly Journal entry'!A990))))</f>
        <v>403595</v>
      </c>
      <c r="B991" s="9">
        <f t="shared" si="149"/>
        <v>403595</v>
      </c>
      <c r="C991" s="9">
        <f t="shared" si="151"/>
        <v>403625</v>
      </c>
      <c r="D991" s="3">
        <f t="shared" si="152"/>
        <v>31</v>
      </c>
      <c r="E991" s="4">
        <f>'New Lease Yearly'!K1001</f>
        <v>0</v>
      </c>
      <c r="F991" s="3">
        <f t="shared" si="153"/>
        <v>0</v>
      </c>
      <c r="G991" s="11">
        <f t="shared" si="154"/>
        <v>0</v>
      </c>
      <c r="H991" s="11">
        <f t="shared" si="154"/>
        <v>0</v>
      </c>
      <c r="I991" s="11">
        <f t="shared" si="154"/>
        <v>0</v>
      </c>
      <c r="J991" s="11">
        <f t="shared" si="154"/>
        <v>0</v>
      </c>
      <c r="K991" s="11">
        <f t="shared" si="154"/>
        <v>0</v>
      </c>
      <c r="L991" s="11">
        <f t="shared" si="154"/>
        <v>0</v>
      </c>
      <c r="M991" s="11">
        <f t="shared" si="154"/>
        <v>0</v>
      </c>
      <c r="N991" s="11">
        <f t="shared" si="154"/>
        <v>0</v>
      </c>
      <c r="O991" s="11">
        <f t="shared" si="155"/>
        <v>0</v>
      </c>
      <c r="P991" s="11">
        <f t="shared" si="155"/>
        <v>0</v>
      </c>
      <c r="Q991" s="11">
        <f t="shared" si="155"/>
        <v>0</v>
      </c>
      <c r="R991" s="11">
        <f t="shared" si="150"/>
        <v>0</v>
      </c>
    </row>
    <row r="992" spans="1:18" x14ac:dyDescent="0.25">
      <c r="A992" s="9">
        <f>IF('New Lease Yearly'!$H$4="Monthly",DATE(YEAR('Yearly Journal entry'!A991),MONTH('Yearly Journal entry'!A991)+1,DAY('Yearly Journal entry'!A991)),IF('New Lease Yearly'!$H$4="Quarterly",DATE(YEAR('Yearly Journal entry'!A991),MONTH('Yearly Journal entry'!A991)+3,DAY('Yearly Journal entry'!A991)),DATE(YEAR('Yearly Journal entry'!A991)+1,MONTH('Yearly Journal entry'!A991),DAY('Yearly Journal entry'!A991))))</f>
        <v>403960</v>
      </c>
      <c r="B992" s="9">
        <f t="shared" si="149"/>
        <v>403960</v>
      </c>
      <c r="C992" s="9">
        <f t="shared" si="151"/>
        <v>403990</v>
      </c>
      <c r="D992" s="3">
        <f t="shared" si="152"/>
        <v>31</v>
      </c>
      <c r="E992" s="4">
        <f>'New Lease Yearly'!K1002</f>
        <v>0</v>
      </c>
      <c r="F992" s="3">
        <f t="shared" si="153"/>
        <v>0</v>
      </c>
      <c r="G992" s="11">
        <f t="shared" si="154"/>
        <v>0</v>
      </c>
      <c r="H992" s="11">
        <f t="shared" si="154"/>
        <v>0</v>
      </c>
      <c r="I992" s="11">
        <f t="shared" si="154"/>
        <v>0</v>
      </c>
      <c r="J992" s="11">
        <f t="shared" si="154"/>
        <v>0</v>
      </c>
      <c r="K992" s="11">
        <f t="shared" si="154"/>
        <v>0</v>
      </c>
      <c r="L992" s="11">
        <f t="shared" si="154"/>
        <v>0</v>
      </c>
      <c r="M992" s="11">
        <f t="shared" si="154"/>
        <v>0</v>
      </c>
      <c r="N992" s="11">
        <f t="shared" si="154"/>
        <v>0</v>
      </c>
      <c r="O992" s="11">
        <f t="shared" si="155"/>
        <v>0</v>
      </c>
      <c r="P992" s="11">
        <f t="shared" si="155"/>
        <v>0</v>
      </c>
      <c r="Q992" s="11">
        <f t="shared" si="155"/>
        <v>0</v>
      </c>
      <c r="R992" s="11">
        <f t="shared" si="150"/>
        <v>0</v>
      </c>
    </row>
    <row r="993" spans="1:18" x14ac:dyDescent="0.25">
      <c r="A993" s="9">
        <f>IF('New Lease Yearly'!$H$4="Monthly",DATE(YEAR('Yearly Journal entry'!A992),MONTH('Yearly Journal entry'!A992)+1,DAY('Yearly Journal entry'!A992)),IF('New Lease Yearly'!$H$4="Quarterly",DATE(YEAR('Yearly Journal entry'!A992),MONTH('Yearly Journal entry'!A992)+3,DAY('Yearly Journal entry'!A992)),DATE(YEAR('Yearly Journal entry'!A992)+1,MONTH('Yearly Journal entry'!A992),DAY('Yearly Journal entry'!A992))))</f>
        <v>404325</v>
      </c>
      <c r="B993" s="9">
        <f t="shared" si="149"/>
        <v>404325</v>
      </c>
      <c r="C993" s="9">
        <f t="shared" si="151"/>
        <v>404355</v>
      </c>
      <c r="D993" s="3">
        <f t="shared" si="152"/>
        <v>31</v>
      </c>
      <c r="E993" s="4">
        <f>'New Lease Yearly'!K1003</f>
        <v>0</v>
      </c>
      <c r="F993" s="3">
        <f t="shared" si="153"/>
        <v>0</v>
      </c>
      <c r="G993" s="11">
        <f t="shared" si="154"/>
        <v>0</v>
      </c>
      <c r="H993" s="11">
        <f t="shared" si="154"/>
        <v>0</v>
      </c>
      <c r="I993" s="11">
        <f t="shared" si="154"/>
        <v>0</v>
      </c>
      <c r="J993" s="11">
        <f t="shared" si="154"/>
        <v>0</v>
      </c>
      <c r="K993" s="11">
        <f t="shared" si="154"/>
        <v>0</v>
      </c>
      <c r="L993" s="11">
        <f t="shared" si="154"/>
        <v>0</v>
      </c>
      <c r="M993" s="11">
        <f t="shared" si="154"/>
        <v>0</v>
      </c>
      <c r="N993" s="11">
        <f t="shared" si="154"/>
        <v>0</v>
      </c>
      <c r="O993" s="11">
        <f t="shared" si="155"/>
        <v>0</v>
      </c>
      <c r="P993" s="11">
        <f t="shared" si="155"/>
        <v>0</v>
      </c>
      <c r="Q993" s="11">
        <f t="shared" si="155"/>
        <v>0</v>
      </c>
      <c r="R993" s="11">
        <f t="shared" si="150"/>
        <v>0</v>
      </c>
    </row>
    <row r="994" spans="1:18" x14ac:dyDescent="0.25">
      <c r="A994" s="9">
        <f>IF('New Lease Yearly'!$H$4="Monthly",DATE(YEAR('Yearly Journal entry'!A993),MONTH('Yearly Journal entry'!A993)+1,DAY('Yearly Journal entry'!A993)),IF('New Lease Yearly'!$H$4="Quarterly",DATE(YEAR('Yearly Journal entry'!A993),MONTH('Yearly Journal entry'!A993)+3,DAY('Yearly Journal entry'!A993)),DATE(YEAR('Yearly Journal entry'!A993)+1,MONTH('Yearly Journal entry'!A993),DAY('Yearly Journal entry'!A993))))</f>
        <v>404690</v>
      </c>
      <c r="B994" s="9">
        <f t="shared" si="149"/>
        <v>404690</v>
      </c>
      <c r="C994" s="9">
        <f t="shared" si="151"/>
        <v>404720</v>
      </c>
      <c r="D994" s="3">
        <f t="shared" si="152"/>
        <v>31</v>
      </c>
      <c r="E994" s="4">
        <f>'New Lease Yearly'!K1004</f>
        <v>0</v>
      </c>
      <c r="F994" s="3">
        <f t="shared" si="153"/>
        <v>0</v>
      </c>
      <c r="G994" s="11">
        <f t="shared" si="154"/>
        <v>0</v>
      </c>
      <c r="H994" s="11">
        <f t="shared" si="154"/>
        <v>0</v>
      </c>
      <c r="I994" s="11">
        <f t="shared" si="154"/>
        <v>0</v>
      </c>
      <c r="J994" s="11">
        <f t="shared" si="154"/>
        <v>0</v>
      </c>
      <c r="K994" s="11">
        <f t="shared" si="154"/>
        <v>0</v>
      </c>
      <c r="L994" s="11">
        <f t="shared" si="154"/>
        <v>0</v>
      </c>
      <c r="M994" s="11">
        <f t="shared" si="154"/>
        <v>0</v>
      </c>
      <c r="N994" s="11">
        <f t="shared" si="154"/>
        <v>0</v>
      </c>
      <c r="O994" s="11">
        <f t="shared" si="155"/>
        <v>0</v>
      </c>
      <c r="P994" s="11">
        <f t="shared" si="155"/>
        <v>0</v>
      </c>
      <c r="Q994" s="11">
        <f t="shared" si="155"/>
        <v>0</v>
      </c>
      <c r="R994" s="11">
        <f t="shared" si="150"/>
        <v>0</v>
      </c>
    </row>
    <row r="995" spans="1:18" x14ac:dyDescent="0.25">
      <c r="A995" s="9">
        <f>IF('New Lease Yearly'!$H$4="Monthly",DATE(YEAR('Yearly Journal entry'!A994),MONTH('Yearly Journal entry'!A994)+1,DAY('Yearly Journal entry'!A994)),IF('New Lease Yearly'!$H$4="Quarterly",DATE(YEAR('Yearly Journal entry'!A994),MONTH('Yearly Journal entry'!A994)+3,DAY('Yearly Journal entry'!A994)),DATE(YEAR('Yearly Journal entry'!A994)+1,MONTH('Yearly Journal entry'!A994),DAY('Yearly Journal entry'!A994))))</f>
        <v>405056</v>
      </c>
      <c r="B995" s="9">
        <f t="shared" si="149"/>
        <v>405056</v>
      </c>
      <c r="C995" s="9">
        <f t="shared" si="151"/>
        <v>405086</v>
      </c>
      <c r="D995" s="3">
        <f t="shared" si="152"/>
        <v>31</v>
      </c>
      <c r="E995" s="4">
        <f>'New Lease Yearly'!K1005</f>
        <v>0</v>
      </c>
      <c r="F995" s="3">
        <f t="shared" si="153"/>
        <v>0</v>
      </c>
      <c r="G995" s="11">
        <f t="shared" si="154"/>
        <v>0</v>
      </c>
      <c r="H995" s="11">
        <f t="shared" si="154"/>
        <v>0</v>
      </c>
      <c r="I995" s="11">
        <f t="shared" si="154"/>
        <v>0</v>
      </c>
      <c r="J995" s="11">
        <f t="shared" si="154"/>
        <v>0</v>
      </c>
      <c r="K995" s="11">
        <f t="shared" si="154"/>
        <v>0</v>
      </c>
      <c r="L995" s="11">
        <f t="shared" si="154"/>
        <v>0</v>
      </c>
      <c r="M995" s="11">
        <f t="shared" si="154"/>
        <v>0</v>
      </c>
      <c r="N995" s="11">
        <f t="shared" si="154"/>
        <v>0</v>
      </c>
      <c r="O995" s="11">
        <f t="shared" si="155"/>
        <v>0</v>
      </c>
      <c r="P995" s="11">
        <f t="shared" si="155"/>
        <v>0</v>
      </c>
      <c r="Q995" s="11">
        <f t="shared" si="155"/>
        <v>0</v>
      </c>
      <c r="R995" s="11">
        <f t="shared" si="150"/>
        <v>0</v>
      </c>
    </row>
    <row r="996" spans="1:18" x14ac:dyDescent="0.25">
      <c r="A996" s="9">
        <f>IF('New Lease Yearly'!$H$4="Monthly",DATE(YEAR('Yearly Journal entry'!A995),MONTH('Yearly Journal entry'!A995)+1,DAY('Yearly Journal entry'!A995)),IF('New Lease Yearly'!$H$4="Quarterly",DATE(YEAR('Yearly Journal entry'!A995),MONTH('Yearly Journal entry'!A995)+3,DAY('Yearly Journal entry'!A995)),DATE(YEAR('Yearly Journal entry'!A995)+1,MONTH('Yearly Journal entry'!A995),DAY('Yearly Journal entry'!A995))))</f>
        <v>405421</v>
      </c>
      <c r="B996" s="9">
        <f t="shared" si="149"/>
        <v>405421</v>
      </c>
      <c r="C996" s="9">
        <f t="shared" si="151"/>
        <v>405451</v>
      </c>
      <c r="D996" s="3">
        <f t="shared" si="152"/>
        <v>31</v>
      </c>
      <c r="E996" s="4">
        <f>'New Lease Yearly'!K1006</f>
        <v>0</v>
      </c>
      <c r="F996" s="3">
        <f t="shared" si="153"/>
        <v>0</v>
      </c>
      <c r="G996" s="11">
        <f t="shared" si="154"/>
        <v>0</v>
      </c>
      <c r="H996" s="11">
        <f t="shared" si="154"/>
        <v>0</v>
      </c>
      <c r="I996" s="11">
        <f t="shared" si="154"/>
        <v>0</v>
      </c>
      <c r="J996" s="11">
        <f t="shared" si="154"/>
        <v>0</v>
      </c>
      <c r="K996" s="11">
        <f t="shared" si="154"/>
        <v>0</v>
      </c>
      <c r="L996" s="11">
        <f t="shared" si="154"/>
        <v>0</v>
      </c>
      <c r="M996" s="11">
        <f t="shared" si="154"/>
        <v>0</v>
      </c>
      <c r="N996" s="11">
        <f t="shared" si="154"/>
        <v>0</v>
      </c>
      <c r="O996" s="11">
        <f t="shared" si="155"/>
        <v>0</v>
      </c>
      <c r="P996" s="11">
        <f t="shared" si="155"/>
        <v>0</v>
      </c>
      <c r="Q996" s="11">
        <f t="shared" si="155"/>
        <v>0</v>
      </c>
      <c r="R996" s="11">
        <f t="shared" si="150"/>
        <v>0</v>
      </c>
    </row>
    <row r="997" spans="1:18" x14ac:dyDescent="0.25">
      <c r="A997" s="9">
        <f>IF('New Lease Yearly'!$H$4="Monthly",DATE(YEAR('Yearly Journal entry'!A996),MONTH('Yearly Journal entry'!A996)+1,DAY('Yearly Journal entry'!A996)),IF('New Lease Yearly'!$H$4="Quarterly",DATE(YEAR('Yearly Journal entry'!A996),MONTH('Yearly Journal entry'!A996)+3,DAY('Yearly Journal entry'!A996)),DATE(YEAR('Yearly Journal entry'!A996)+1,MONTH('Yearly Journal entry'!A996),DAY('Yearly Journal entry'!A996))))</f>
        <v>405786</v>
      </c>
      <c r="B997" s="9">
        <f t="shared" si="149"/>
        <v>405786</v>
      </c>
      <c r="C997" s="9">
        <f t="shared" si="151"/>
        <v>405816</v>
      </c>
      <c r="D997" s="3">
        <f t="shared" si="152"/>
        <v>31</v>
      </c>
      <c r="E997" s="4">
        <f>'New Lease Yearly'!K1007</f>
        <v>0</v>
      </c>
      <c r="F997" s="3">
        <f t="shared" si="153"/>
        <v>0</v>
      </c>
      <c r="G997" s="11">
        <f t="shared" si="154"/>
        <v>0</v>
      </c>
      <c r="H997" s="11">
        <f t="shared" si="154"/>
        <v>0</v>
      </c>
      <c r="I997" s="11">
        <f t="shared" si="154"/>
        <v>0</v>
      </c>
      <c r="J997" s="11">
        <f t="shared" si="154"/>
        <v>0</v>
      </c>
      <c r="K997" s="11">
        <f t="shared" si="154"/>
        <v>0</v>
      </c>
      <c r="L997" s="11">
        <f t="shared" si="154"/>
        <v>0</v>
      </c>
      <c r="M997" s="11">
        <f t="shared" si="154"/>
        <v>0</v>
      </c>
      <c r="N997" s="11">
        <f t="shared" si="154"/>
        <v>0</v>
      </c>
      <c r="O997" s="11">
        <f t="shared" si="155"/>
        <v>0</v>
      </c>
      <c r="P997" s="11">
        <f t="shared" si="155"/>
        <v>0</v>
      </c>
      <c r="Q997" s="11">
        <f t="shared" si="155"/>
        <v>0</v>
      </c>
      <c r="R997" s="11">
        <f t="shared" si="150"/>
        <v>0</v>
      </c>
    </row>
    <row r="998" spans="1:18" x14ac:dyDescent="0.25">
      <c r="A998" s="9">
        <f>IF('New Lease Yearly'!$H$4="Monthly",DATE(YEAR('Yearly Journal entry'!A997),MONTH('Yearly Journal entry'!A997)+1,DAY('Yearly Journal entry'!A997)),IF('New Lease Yearly'!$H$4="Quarterly",DATE(YEAR('Yearly Journal entry'!A997),MONTH('Yearly Journal entry'!A997)+3,DAY('Yearly Journal entry'!A997)),DATE(YEAR('Yearly Journal entry'!A997)+1,MONTH('Yearly Journal entry'!A997),DAY('Yearly Journal entry'!A997))))</f>
        <v>406151</v>
      </c>
      <c r="B998" s="9">
        <f t="shared" si="149"/>
        <v>406151</v>
      </c>
      <c r="C998" s="9">
        <f t="shared" si="151"/>
        <v>406181</v>
      </c>
      <c r="D998" s="3">
        <f t="shared" si="152"/>
        <v>31</v>
      </c>
      <c r="E998" s="4">
        <f>'New Lease Yearly'!K1008</f>
        <v>0</v>
      </c>
      <c r="F998" s="3">
        <f t="shared" si="153"/>
        <v>0</v>
      </c>
      <c r="G998" s="11">
        <f t="shared" si="154"/>
        <v>0</v>
      </c>
      <c r="H998" s="11">
        <f t="shared" si="154"/>
        <v>0</v>
      </c>
      <c r="I998" s="11">
        <f t="shared" si="154"/>
        <v>0</v>
      </c>
      <c r="J998" s="11">
        <f t="shared" si="154"/>
        <v>0</v>
      </c>
      <c r="K998" s="11">
        <f t="shared" si="154"/>
        <v>0</v>
      </c>
      <c r="L998" s="11">
        <f t="shared" si="154"/>
        <v>0</v>
      </c>
      <c r="M998" s="11">
        <f t="shared" si="154"/>
        <v>0</v>
      </c>
      <c r="N998" s="11">
        <f t="shared" si="154"/>
        <v>0</v>
      </c>
      <c r="O998" s="11">
        <f t="shared" si="155"/>
        <v>0</v>
      </c>
      <c r="P998" s="11">
        <f t="shared" si="155"/>
        <v>0</v>
      </c>
      <c r="Q998" s="11">
        <f t="shared" si="155"/>
        <v>0</v>
      </c>
      <c r="R998" s="11">
        <f t="shared" si="150"/>
        <v>0</v>
      </c>
    </row>
    <row r="999" spans="1:18" x14ac:dyDescent="0.25">
      <c r="A999" s="9">
        <f>IF('New Lease Yearly'!$H$4="Monthly",DATE(YEAR('Yearly Journal entry'!A998),MONTH('Yearly Journal entry'!A998)+1,DAY('Yearly Journal entry'!A998)),IF('New Lease Yearly'!$H$4="Quarterly",DATE(YEAR('Yearly Journal entry'!A998),MONTH('Yearly Journal entry'!A998)+3,DAY('Yearly Journal entry'!A998)),DATE(YEAR('Yearly Journal entry'!A998)+1,MONTH('Yearly Journal entry'!A998),DAY('Yearly Journal entry'!A998))))</f>
        <v>406517</v>
      </c>
      <c r="B999" s="9">
        <f t="shared" si="149"/>
        <v>406517</v>
      </c>
      <c r="C999" s="9">
        <f t="shared" si="151"/>
        <v>406547</v>
      </c>
      <c r="D999" s="3">
        <f t="shared" si="152"/>
        <v>31</v>
      </c>
      <c r="E999" s="4">
        <f>'New Lease Yearly'!K1009</f>
        <v>0</v>
      </c>
      <c r="F999" s="3">
        <f t="shared" si="153"/>
        <v>0</v>
      </c>
      <c r="G999" s="11">
        <f t="shared" si="154"/>
        <v>0</v>
      </c>
      <c r="H999" s="11">
        <f t="shared" si="154"/>
        <v>0</v>
      </c>
      <c r="I999" s="11">
        <f t="shared" si="154"/>
        <v>0</v>
      </c>
      <c r="J999" s="11">
        <f t="shared" si="154"/>
        <v>0</v>
      </c>
      <c r="K999" s="11">
        <f t="shared" si="154"/>
        <v>0</v>
      </c>
      <c r="L999" s="11">
        <f t="shared" si="154"/>
        <v>0</v>
      </c>
      <c r="M999" s="11">
        <f t="shared" si="154"/>
        <v>0</v>
      </c>
      <c r="N999" s="11">
        <f t="shared" si="154"/>
        <v>0</v>
      </c>
      <c r="O999" s="11">
        <f t="shared" si="155"/>
        <v>0</v>
      </c>
      <c r="P999" s="11">
        <f t="shared" si="155"/>
        <v>0</v>
      </c>
      <c r="Q999" s="11">
        <f t="shared" si="155"/>
        <v>0</v>
      </c>
      <c r="R999" s="11">
        <f t="shared" si="150"/>
        <v>0</v>
      </c>
    </row>
    <row r="1000" spans="1:18" x14ac:dyDescent="0.25">
      <c r="A1000" s="9">
        <f>IF('New Lease Yearly'!$H$4="Monthly",DATE(YEAR('Yearly Journal entry'!A999),MONTH('Yearly Journal entry'!A999)+1,DAY('Yearly Journal entry'!A999)),IF('New Lease Yearly'!$H$4="Quarterly",DATE(YEAR('Yearly Journal entry'!A999),MONTH('Yearly Journal entry'!A999)+3,DAY('Yearly Journal entry'!A999)),DATE(YEAR('Yearly Journal entry'!A999)+1,MONTH('Yearly Journal entry'!A999),DAY('Yearly Journal entry'!A999))))</f>
        <v>406882</v>
      </c>
      <c r="B1000" s="9">
        <f t="shared" si="149"/>
        <v>406882</v>
      </c>
      <c r="C1000" s="9">
        <f t="shared" si="151"/>
        <v>406912</v>
      </c>
      <c r="D1000" s="3">
        <f t="shared" si="152"/>
        <v>31</v>
      </c>
      <c r="E1000" s="4">
        <f>'New Lease Yearly'!K1010</f>
        <v>0</v>
      </c>
      <c r="F1000" s="3">
        <f t="shared" si="153"/>
        <v>0</v>
      </c>
      <c r="G1000" s="11">
        <f t="shared" si="154"/>
        <v>0</v>
      </c>
      <c r="H1000" s="11">
        <f t="shared" si="154"/>
        <v>0</v>
      </c>
      <c r="I1000" s="11">
        <f t="shared" si="154"/>
        <v>0</v>
      </c>
      <c r="J1000" s="11">
        <f t="shared" si="154"/>
        <v>0</v>
      </c>
      <c r="K1000" s="11">
        <f t="shared" si="154"/>
        <v>0</v>
      </c>
      <c r="L1000" s="11">
        <f t="shared" si="154"/>
        <v>0</v>
      </c>
      <c r="M1000" s="11">
        <f t="shared" si="154"/>
        <v>0</v>
      </c>
      <c r="N1000" s="11">
        <f t="shared" si="154"/>
        <v>0</v>
      </c>
      <c r="O1000" s="11">
        <f t="shared" si="155"/>
        <v>0</v>
      </c>
      <c r="P1000" s="11">
        <f t="shared" si="155"/>
        <v>0</v>
      </c>
      <c r="Q1000" s="11">
        <f t="shared" si="155"/>
        <v>0</v>
      </c>
      <c r="R1000" s="11">
        <f t="shared" si="150"/>
        <v>0</v>
      </c>
    </row>
    <row r="1001" spans="1:18" x14ac:dyDescent="0.25">
      <c r="A1001" s="9">
        <f>IF('New Lease Yearly'!$H$4="Monthly",DATE(YEAR('Yearly Journal entry'!A1000),MONTH('Yearly Journal entry'!A1000)+1,DAY('Yearly Journal entry'!A1000)),IF('New Lease Yearly'!$H$4="Quarterly",DATE(YEAR('Yearly Journal entry'!A1000),MONTH('Yearly Journal entry'!A1000)+3,DAY('Yearly Journal entry'!A1000)),DATE(YEAR('Yearly Journal entry'!A1000)+1,MONTH('Yearly Journal entry'!A1000),DAY('Yearly Journal entry'!A1000))))</f>
        <v>407247</v>
      </c>
      <c r="B1001" s="9">
        <f t="shared" si="149"/>
        <v>407247</v>
      </c>
      <c r="C1001" s="9">
        <f t="shared" si="151"/>
        <v>407277</v>
      </c>
      <c r="D1001" s="3">
        <f t="shared" si="152"/>
        <v>31</v>
      </c>
      <c r="E1001" s="4">
        <f>'New Lease Yearly'!K1011</f>
        <v>0</v>
      </c>
      <c r="F1001" s="3">
        <f t="shared" si="153"/>
        <v>0</v>
      </c>
      <c r="G1001" s="11">
        <f t="shared" si="154"/>
        <v>0</v>
      </c>
      <c r="H1001" s="11">
        <f t="shared" si="154"/>
        <v>0</v>
      </c>
      <c r="I1001" s="11">
        <f t="shared" si="154"/>
        <v>0</v>
      </c>
      <c r="J1001" s="11">
        <f t="shared" si="154"/>
        <v>0</v>
      </c>
      <c r="K1001" s="11">
        <f t="shared" si="154"/>
        <v>0</v>
      </c>
      <c r="L1001" s="11">
        <f t="shared" si="154"/>
        <v>0</v>
      </c>
      <c r="M1001" s="11">
        <f t="shared" si="154"/>
        <v>0</v>
      </c>
      <c r="N1001" s="11">
        <f t="shared" si="154"/>
        <v>0</v>
      </c>
      <c r="O1001" s="11">
        <f t="shared" si="155"/>
        <v>0</v>
      </c>
      <c r="P1001" s="11">
        <f t="shared" si="155"/>
        <v>0</v>
      </c>
      <c r="Q1001" s="11">
        <f t="shared" si="155"/>
        <v>0</v>
      </c>
      <c r="R1001" s="11">
        <f t="shared" si="150"/>
        <v>0</v>
      </c>
    </row>
    <row r="1002" spans="1:18" x14ac:dyDescent="0.25">
      <c r="A1002" s="9">
        <f>IF('New Lease Yearly'!$H$4="Monthly",DATE(YEAR('Yearly Journal entry'!A1001),MONTH('Yearly Journal entry'!A1001)+1,DAY('Yearly Journal entry'!A1001)),IF('New Lease Yearly'!$H$4="Quarterly",DATE(YEAR('Yearly Journal entry'!A1001),MONTH('Yearly Journal entry'!A1001)+3,DAY('Yearly Journal entry'!A1001)),DATE(YEAR('Yearly Journal entry'!A1001)+1,MONTH('Yearly Journal entry'!A1001),DAY('Yearly Journal entry'!A1001))))</f>
        <v>407612</v>
      </c>
      <c r="B1002" s="9">
        <f t="shared" si="149"/>
        <v>407612</v>
      </c>
      <c r="C1002" s="9">
        <f t="shared" si="151"/>
        <v>407642</v>
      </c>
      <c r="D1002" s="3">
        <f t="shared" si="152"/>
        <v>31</v>
      </c>
      <c r="E1002" s="4">
        <f>'New Lease Yearly'!K1012</f>
        <v>0</v>
      </c>
      <c r="F1002" s="3">
        <f t="shared" si="153"/>
        <v>0</v>
      </c>
      <c r="G1002" s="11">
        <f t="shared" si="154"/>
        <v>0</v>
      </c>
      <c r="H1002" s="11">
        <f t="shared" si="154"/>
        <v>0</v>
      </c>
      <c r="I1002" s="11">
        <f t="shared" si="154"/>
        <v>0</v>
      </c>
      <c r="J1002" s="11">
        <f t="shared" si="154"/>
        <v>0</v>
      </c>
      <c r="K1002" s="11">
        <f t="shared" si="154"/>
        <v>0</v>
      </c>
      <c r="L1002" s="11">
        <f t="shared" si="154"/>
        <v>0</v>
      </c>
      <c r="M1002" s="11">
        <f t="shared" si="154"/>
        <v>0</v>
      </c>
      <c r="N1002" s="11">
        <f t="shared" si="154"/>
        <v>0</v>
      </c>
      <c r="O1002" s="11">
        <f t="shared" si="155"/>
        <v>0</v>
      </c>
      <c r="P1002" s="11">
        <f t="shared" si="155"/>
        <v>0</v>
      </c>
      <c r="Q1002" s="11">
        <f t="shared" si="155"/>
        <v>0</v>
      </c>
      <c r="R1002" s="11">
        <f t="shared" si="150"/>
        <v>0</v>
      </c>
    </row>
    <row r="1003" spans="1:18" x14ac:dyDescent="0.25">
      <c r="A1003" s="9">
        <f>IF('New Lease Yearly'!$H$4="Monthly",DATE(YEAR('Yearly Journal entry'!A1002),MONTH('Yearly Journal entry'!A1002)+1,DAY('Yearly Journal entry'!A1002)),IF('New Lease Yearly'!$H$4="Quarterly",DATE(YEAR('Yearly Journal entry'!A1002),MONTH('Yearly Journal entry'!A1002)+3,DAY('Yearly Journal entry'!A1002)),DATE(YEAR('Yearly Journal entry'!A1002)+1,MONTH('Yearly Journal entry'!A1002),DAY('Yearly Journal entry'!A1002))))</f>
        <v>407978</v>
      </c>
      <c r="B1003" s="9">
        <f t="shared" si="149"/>
        <v>407978</v>
      </c>
      <c r="C1003" s="9">
        <f t="shared" si="151"/>
        <v>408008</v>
      </c>
      <c r="D1003" s="3">
        <f t="shared" si="152"/>
        <v>31</v>
      </c>
      <c r="E1003" s="4">
        <f>'New Lease Yearly'!K1013</f>
        <v>0</v>
      </c>
      <c r="F1003" s="3">
        <f t="shared" si="153"/>
        <v>0</v>
      </c>
      <c r="G1003" s="11">
        <f t="shared" si="154"/>
        <v>0</v>
      </c>
      <c r="H1003" s="11">
        <f t="shared" si="154"/>
        <v>0</v>
      </c>
      <c r="I1003" s="11">
        <f t="shared" si="154"/>
        <v>0</v>
      </c>
      <c r="J1003" s="11">
        <f t="shared" si="154"/>
        <v>0</v>
      </c>
      <c r="K1003" s="11">
        <f t="shared" si="154"/>
        <v>0</v>
      </c>
      <c r="L1003" s="11">
        <f t="shared" si="154"/>
        <v>0</v>
      </c>
      <c r="M1003" s="11">
        <f t="shared" si="154"/>
        <v>0</v>
      </c>
      <c r="N1003" s="11">
        <f t="shared" si="154"/>
        <v>0</v>
      </c>
      <c r="O1003" s="11">
        <f t="shared" si="155"/>
        <v>0</v>
      </c>
      <c r="P1003" s="11">
        <f t="shared" si="155"/>
        <v>0</v>
      </c>
      <c r="Q1003" s="11">
        <f t="shared" si="155"/>
        <v>0</v>
      </c>
      <c r="R1003" s="11">
        <f t="shared" si="150"/>
        <v>0</v>
      </c>
    </row>
    <row r="1004" spans="1:18" x14ac:dyDescent="0.25">
      <c r="A1004" s="9">
        <f>IF('New Lease Yearly'!$H$4="Monthly",DATE(YEAR('Yearly Journal entry'!A1003),MONTH('Yearly Journal entry'!A1003)+1,DAY('Yearly Journal entry'!A1003)),IF('New Lease Yearly'!$H$4="Quarterly",DATE(YEAR('Yearly Journal entry'!A1003),MONTH('Yearly Journal entry'!A1003)+3,DAY('Yearly Journal entry'!A1003)),DATE(YEAR('Yearly Journal entry'!A1003)+1,MONTH('Yearly Journal entry'!A1003),DAY('Yearly Journal entry'!A1003))))</f>
        <v>408343</v>
      </c>
      <c r="B1004" s="9">
        <f t="shared" si="149"/>
        <v>408343</v>
      </c>
      <c r="C1004" s="9">
        <f t="shared" si="151"/>
        <v>408373</v>
      </c>
      <c r="D1004" s="3">
        <f t="shared" si="152"/>
        <v>31</v>
      </c>
      <c r="E1004" s="4">
        <f>'New Lease Yearly'!K1014</f>
        <v>0</v>
      </c>
      <c r="F1004" s="3">
        <f t="shared" si="153"/>
        <v>0</v>
      </c>
      <c r="G1004" s="11">
        <f t="shared" si="154"/>
        <v>0</v>
      </c>
      <c r="H1004" s="11">
        <f t="shared" si="154"/>
        <v>0</v>
      </c>
      <c r="I1004" s="11">
        <f t="shared" si="154"/>
        <v>0</v>
      </c>
      <c r="J1004" s="11">
        <f t="shared" si="154"/>
        <v>0</v>
      </c>
      <c r="K1004" s="11">
        <f t="shared" si="154"/>
        <v>0</v>
      </c>
      <c r="L1004" s="11">
        <f t="shared" si="154"/>
        <v>0</v>
      </c>
      <c r="M1004" s="11">
        <f t="shared" si="154"/>
        <v>0</v>
      </c>
      <c r="N1004" s="11">
        <f t="shared" si="154"/>
        <v>0</v>
      </c>
      <c r="O1004" s="11">
        <f t="shared" si="155"/>
        <v>0</v>
      </c>
      <c r="P1004" s="11">
        <f t="shared" si="155"/>
        <v>0</v>
      </c>
      <c r="Q1004" s="11">
        <f t="shared" si="155"/>
        <v>0</v>
      </c>
      <c r="R1004" s="11">
        <f t="shared" si="150"/>
        <v>0</v>
      </c>
    </row>
    <row r="1005" spans="1:18" x14ac:dyDescent="0.25">
      <c r="A1005" s="9">
        <f>IF('New Lease Yearly'!$H$4="Monthly",DATE(YEAR('Yearly Journal entry'!A1004),MONTH('Yearly Journal entry'!A1004)+1,DAY('Yearly Journal entry'!A1004)),IF('New Lease Yearly'!$H$4="Quarterly",DATE(YEAR('Yearly Journal entry'!A1004),MONTH('Yearly Journal entry'!A1004)+3,DAY('Yearly Journal entry'!A1004)),DATE(YEAR('Yearly Journal entry'!A1004)+1,MONTH('Yearly Journal entry'!A1004),DAY('Yearly Journal entry'!A1004))))</f>
        <v>408708</v>
      </c>
      <c r="B1005" s="9">
        <f t="shared" si="149"/>
        <v>408708</v>
      </c>
      <c r="C1005" s="9">
        <f t="shared" si="151"/>
        <v>408738</v>
      </c>
      <c r="D1005" s="3">
        <f t="shared" si="152"/>
        <v>31</v>
      </c>
      <c r="E1005" s="4">
        <f>'New Lease Yearly'!K1015</f>
        <v>0</v>
      </c>
      <c r="F1005" s="3">
        <f t="shared" si="153"/>
        <v>0</v>
      </c>
      <c r="G1005" s="11">
        <f t="shared" si="154"/>
        <v>0</v>
      </c>
      <c r="H1005" s="11">
        <f t="shared" si="154"/>
        <v>0</v>
      </c>
      <c r="I1005" s="11">
        <f t="shared" si="154"/>
        <v>0</v>
      </c>
      <c r="J1005" s="11">
        <f t="shared" si="154"/>
        <v>0</v>
      </c>
      <c r="K1005" s="11">
        <f t="shared" si="154"/>
        <v>0</v>
      </c>
      <c r="L1005" s="11">
        <f t="shared" si="154"/>
        <v>0</v>
      </c>
      <c r="M1005" s="11">
        <f t="shared" si="154"/>
        <v>0</v>
      </c>
      <c r="N1005" s="11">
        <f t="shared" si="154"/>
        <v>0</v>
      </c>
      <c r="O1005" s="11">
        <f t="shared" si="155"/>
        <v>0</v>
      </c>
      <c r="P1005" s="11">
        <f t="shared" si="155"/>
        <v>0</v>
      </c>
      <c r="Q1005" s="11">
        <f t="shared" si="155"/>
        <v>0</v>
      </c>
      <c r="R1005" s="11">
        <f t="shared" si="150"/>
        <v>0</v>
      </c>
    </row>
    <row r="1006" spans="1:18" x14ac:dyDescent="0.25">
      <c r="A1006" s="9">
        <f>IF('New Lease Yearly'!$H$4="Monthly",DATE(YEAR('Yearly Journal entry'!A1005),MONTH('Yearly Journal entry'!A1005)+1,DAY('Yearly Journal entry'!A1005)),IF('New Lease Yearly'!$H$4="Quarterly",DATE(YEAR('Yearly Journal entry'!A1005),MONTH('Yearly Journal entry'!A1005)+3,DAY('Yearly Journal entry'!A1005)),DATE(YEAR('Yearly Journal entry'!A1005)+1,MONTH('Yearly Journal entry'!A1005),DAY('Yearly Journal entry'!A1005))))</f>
        <v>409073</v>
      </c>
      <c r="B1006" s="9">
        <f t="shared" si="149"/>
        <v>409073</v>
      </c>
      <c r="C1006" s="9">
        <f t="shared" si="151"/>
        <v>409103</v>
      </c>
      <c r="D1006" s="3">
        <f t="shared" si="152"/>
        <v>31</v>
      </c>
      <c r="E1006" s="4">
        <f>'New Lease Yearly'!K1016</f>
        <v>0</v>
      </c>
      <c r="F1006" s="3">
        <f t="shared" si="153"/>
        <v>0</v>
      </c>
      <c r="G1006" s="11">
        <f t="shared" si="154"/>
        <v>0</v>
      </c>
      <c r="H1006" s="11">
        <f t="shared" si="154"/>
        <v>0</v>
      </c>
      <c r="I1006" s="11">
        <f t="shared" si="154"/>
        <v>0</v>
      </c>
      <c r="J1006" s="11">
        <f t="shared" si="154"/>
        <v>0</v>
      </c>
      <c r="K1006" s="11">
        <f t="shared" si="154"/>
        <v>0</v>
      </c>
      <c r="L1006" s="11">
        <f t="shared" si="154"/>
        <v>0</v>
      </c>
      <c r="M1006" s="11">
        <f t="shared" si="154"/>
        <v>0</v>
      </c>
      <c r="N1006" s="11">
        <f t="shared" si="154"/>
        <v>0</v>
      </c>
      <c r="O1006" s="11">
        <f t="shared" si="155"/>
        <v>0</v>
      </c>
      <c r="P1006" s="11">
        <f t="shared" si="155"/>
        <v>0</v>
      </c>
      <c r="Q1006" s="11">
        <f t="shared" si="155"/>
        <v>0</v>
      </c>
      <c r="R1006" s="11">
        <f t="shared" si="150"/>
        <v>0</v>
      </c>
    </row>
    <row r="1007" spans="1:18" x14ac:dyDescent="0.25">
      <c r="A1007" s="9">
        <f>IF('New Lease Yearly'!$H$4="Monthly",DATE(YEAR('Yearly Journal entry'!A1006),MONTH('Yearly Journal entry'!A1006)+1,DAY('Yearly Journal entry'!A1006)),IF('New Lease Yearly'!$H$4="Quarterly",DATE(YEAR('Yearly Journal entry'!A1006),MONTH('Yearly Journal entry'!A1006)+3,DAY('Yearly Journal entry'!A1006)),DATE(YEAR('Yearly Journal entry'!A1006)+1,MONTH('Yearly Journal entry'!A1006),DAY('Yearly Journal entry'!A1006))))</f>
        <v>409439</v>
      </c>
      <c r="B1007" s="9">
        <f t="shared" si="149"/>
        <v>409439</v>
      </c>
      <c r="C1007" s="9">
        <f t="shared" si="151"/>
        <v>409469</v>
      </c>
      <c r="D1007" s="3">
        <f t="shared" si="152"/>
        <v>31</v>
      </c>
      <c r="E1007" s="4">
        <f>'New Lease Yearly'!K1017</f>
        <v>0</v>
      </c>
      <c r="F1007" s="3">
        <f t="shared" si="153"/>
        <v>0</v>
      </c>
      <c r="G1007" s="11">
        <f t="shared" si="154"/>
        <v>0</v>
      </c>
      <c r="H1007" s="11">
        <f t="shared" si="154"/>
        <v>0</v>
      </c>
      <c r="I1007" s="11">
        <f t="shared" si="154"/>
        <v>0</v>
      </c>
      <c r="J1007" s="11">
        <f t="shared" si="154"/>
        <v>0</v>
      </c>
      <c r="K1007" s="11">
        <f t="shared" si="154"/>
        <v>0</v>
      </c>
      <c r="L1007" s="11">
        <f t="shared" si="154"/>
        <v>0</v>
      </c>
      <c r="M1007" s="11">
        <f t="shared" si="154"/>
        <v>0</v>
      </c>
      <c r="N1007" s="11">
        <f t="shared" si="154"/>
        <v>0</v>
      </c>
      <c r="O1007" s="11">
        <f t="shared" si="155"/>
        <v>0</v>
      </c>
      <c r="P1007" s="11">
        <f t="shared" si="155"/>
        <v>0</v>
      </c>
      <c r="Q1007" s="11">
        <f t="shared" si="155"/>
        <v>0</v>
      </c>
      <c r="R1007" s="11">
        <f t="shared" si="150"/>
        <v>0</v>
      </c>
    </row>
    <row r="1008" spans="1:18" x14ac:dyDescent="0.25">
      <c r="A1008" s="9">
        <f>IF('New Lease Yearly'!$H$4="Monthly",DATE(YEAR('Yearly Journal entry'!A1007),MONTH('Yearly Journal entry'!A1007)+1,DAY('Yearly Journal entry'!A1007)),IF('New Lease Yearly'!$H$4="Quarterly",DATE(YEAR('Yearly Journal entry'!A1007),MONTH('Yearly Journal entry'!A1007)+3,DAY('Yearly Journal entry'!A1007)),DATE(YEAR('Yearly Journal entry'!A1007)+1,MONTH('Yearly Journal entry'!A1007),DAY('Yearly Journal entry'!A1007))))</f>
        <v>409804</v>
      </c>
      <c r="B1008" s="9">
        <f t="shared" si="149"/>
        <v>409804</v>
      </c>
      <c r="C1008" s="9">
        <f t="shared" si="151"/>
        <v>409834</v>
      </c>
      <c r="D1008" s="3">
        <f t="shared" si="152"/>
        <v>31</v>
      </c>
      <c r="E1008" s="4">
        <f>'New Lease Yearly'!K1018</f>
        <v>0</v>
      </c>
      <c r="F1008" s="3">
        <f t="shared" si="153"/>
        <v>0</v>
      </c>
      <c r="G1008" s="11">
        <f t="shared" si="154"/>
        <v>0</v>
      </c>
      <c r="H1008" s="11">
        <f t="shared" si="154"/>
        <v>0</v>
      </c>
      <c r="I1008" s="11">
        <f t="shared" si="154"/>
        <v>0</v>
      </c>
      <c r="J1008" s="11">
        <f t="shared" si="154"/>
        <v>0</v>
      </c>
      <c r="K1008" s="11">
        <f t="shared" si="154"/>
        <v>0</v>
      </c>
      <c r="L1008" s="11">
        <f t="shared" si="154"/>
        <v>0</v>
      </c>
      <c r="M1008" s="11">
        <f t="shared" si="154"/>
        <v>0</v>
      </c>
      <c r="N1008" s="11">
        <f t="shared" si="154"/>
        <v>0</v>
      </c>
      <c r="O1008" s="11">
        <f t="shared" si="155"/>
        <v>0</v>
      </c>
      <c r="P1008" s="11">
        <f t="shared" si="155"/>
        <v>0</v>
      </c>
      <c r="Q1008" s="11">
        <f t="shared" si="155"/>
        <v>0</v>
      </c>
      <c r="R1008" s="11">
        <f t="shared" si="150"/>
        <v>0</v>
      </c>
    </row>
    <row r="1009" spans="1:18" x14ac:dyDescent="0.25">
      <c r="A1009" s="9">
        <f>IF('New Lease Yearly'!$H$4="Monthly",DATE(YEAR('Yearly Journal entry'!A1008),MONTH('Yearly Journal entry'!A1008)+1,DAY('Yearly Journal entry'!A1008)),IF('New Lease Yearly'!$H$4="Quarterly",DATE(YEAR('Yearly Journal entry'!A1008),MONTH('Yearly Journal entry'!A1008)+3,DAY('Yearly Journal entry'!A1008)),DATE(YEAR('Yearly Journal entry'!A1008)+1,MONTH('Yearly Journal entry'!A1008),DAY('Yearly Journal entry'!A1008))))</f>
        <v>410169</v>
      </c>
      <c r="B1009" s="9">
        <f t="shared" si="149"/>
        <v>410169</v>
      </c>
      <c r="C1009" s="9">
        <f t="shared" si="151"/>
        <v>410199</v>
      </c>
      <c r="D1009" s="3">
        <f t="shared" si="152"/>
        <v>31</v>
      </c>
      <c r="E1009" s="4">
        <f>'New Lease Yearly'!K1019</f>
        <v>0</v>
      </c>
      <c r="F1009" s="3">
        <f t="shared" si="153"/>
        <v>0</v>
      </c>
      <c r="G1009" s="11">
        <f t="shared" si="154"/>
        <v>0</v>
      </c>
      <c r="H1009" s="11">
        <f t="shared" si="154"/>
        <v>0</v>
      </c>
      <c r="I1009" s="11">
        <f t="shared" si="154"/>
        <v>0</v>
      </c>
      <c r="J1009" s="11">
        <f t="shared" si="154"/>
        <v>0</v>
      </c>
      <c r="K1009" s="11">
        <f t="shared" si="154"/>
        <v>0</v>
      </c>
      <c r="L1009" s="11">
        <f t="shared" si="154"/>
        <v>0</v>
      </c>
      <c r="M1009" s="11">
        <f t="shared" si="154"/>
        <v>0</v>
      </c>
      <c r="N1009" s="11">
        <f t="shared" si="154"/>
        <v>0</v>
      </c>
      <c r="O1009" s="11">
        <f t="shared" si="155"/>
        <v>0</v>
      </c>
      <c r="P1009" s="11">
        <f t="shared" si="155"/>
        <v>0</v>
      </c>
      <c r="Q1009" s="11">
        <f t="shared" si="155"/>
        <v>0</v>
      </c>
      <c r="R1009" s="11">
        <f t="shared" si="150"/>
        <v>0</v>
      </c>
    </row>
    <row r="1010" spans="1:18" x14ac:dyDescent="0.25">
      <c r="A1010" s="9">
        <f>IF('New Lease Yearly'!$H$4="Monthly",DATE(YEAR('Yearly Journal entry'!A1009),MONTH('Yearly Journal entry'!A1009)+1,DAY('Yearly Journal entry'!A1009)),IF('New Lease Yearly'!$H$4="Quarterly",DATE(YEAR('Yearly Journal entry'!A1009),MONTH('Yearly Journal entry'!A1009)+3,DAY('Yearly Journal entry'!A1009)),DATE(YEAR('Yearly Journal entry'!A1009)+1,MONTH('Yearly Journal entry'!A1009),DAY('Yearly Journal entry'!A1009))))</f>
        <v>410534</v>
      </c>
      <c r="B1010" s="9">
        <f t="shared" si="149"/>
        <v>410534</v>
      </c>
      <c r="C1010" s="9">
        <f t="shared" si="151"/>
        <v>410564</v>
      </c>
      <c r="D1010" s="3">
        <f t="shared" si="152"/>
        <v>31</v>
      </c>
      <c r="E1010" s="4">
        <f>'New Lease Yearly'!K1020</f>
        <v>0</v>
      </c>
      <c r="F1010" s="3">
        <f t="shared" si="153"/>
        <v>0</v>
      </c>
      <c r="G1010" s="11">
        <f t="shared" si="154"/>
        <v>0</v>
      </c>
      <c r="H1010" s="11">
        <f t="shared" si="154"/>
        <v>0</v>
      </c>
      <c r="I1010" s="11">
        <f t="shared" si="154"/>
        <v>0</v>
      </c>
      <c r="J1010" s="11">
        <f t="shared" si="154"/>
        <v>0</v>
      </c>
      <c r="K1010" s="11">
        <f t="shared" si="154"/>
        <v>0</v>
      </c>
      <c r="L1010" s="11">
        <f t="shared" si="154"/>
        <v>0</v>
      </c>
      <c r="M1010" s="11">
        <f t="shared" si="154"/>
        <v>0</v>
      </c>
      <c r="N1010" s="11">
        <f t="shared" si="154"/>
        <v>0</v>
      </c>
      <c r="O1010" s="11">
        <f t="shared" si="155"/>
        <v>0</v>
      </c>
      <c r="P1010" s="11">
        <f t="shared" si="155"/>
        <v>0</v>
      </c>
      <c r="Q1010" s="11">
        <f t="shared" si="155"/>
        <v>0</v>
      </c>
      <c r="R1010" s="11">
        <f t="shared" si="150"/>
        <v>0</v>
      </c>
    </row>
    <row r="1011" spans="1:18" x14ac:dyDescent="0.25">
      <c r="A1011" s="9">
        <f>IF('New Lease Yearly'!$H$4="Monthly",DATE(YEAR('Yearly Journal entry'!A1010),MONTH('Yearly Journal entry'!A1010)+1,DAY('Yearly Journal entry'!A1010)),IF('New Lease Yearly'!$H$4="Quarterly",DATE(YEAR('Yearly Journal entry'!A1010),MONTH('Yearly Journal entry'!A1010)+3,DAY('Yearly Journal entry'!A1010)),DATE(YEAR('Yearly Journal entry'!A1010)+1,MONTH('Yearly Journal entry'!A1010),DAY('Yearly Journal entry'!A1010))))</f>
        <v>410900</v>
      </c>
      <c r="B1011" s="9">
        <f t="shared" si="149"/>
        <v>410900</v>
      </c>
      <c r="C1011" s="9">
        <f t="shared" si="151"/>
        <v>410930</v>
      </c>
      <c r="D1011" s="3">
        <f t="shared" si="152"/>
        <v>31</v>
      </c>
      <c r="E1011" s="4">
        <f>'New Lease Yearly'!K1021</f>
        <v>0</v>
      </c>
      <c r="F1011" s="3">
        <f t="shared" si="153"/>
        <v>0</v>
      </c>
      <c r="G1011" s="11">
        <f t="shared" si="154"/>
        <v>0</v>
      </c>
      <c r="H1011" s="11">
        <f t="shared" si="154"/>
        <v>0</v>
      </c>
      <c r="I1011" s="11">
        <f t="shared" si="154"/>
        <v>0</v>
      </c>
      <c r="J1011" s="11">
        <f t="shared" si="154"/>
        <v>0</v>
      </c>
      <c r="K1011" s="11">
        <f t="shared" si="154"/>
        <v>0</v>
      </c>
      <c r="L1011" s="11">
        <f t="shared" si="154"/>
        <v>0</v>
      </c>
      <c r="M1011" s="11">
        <f t="shared" si="154"/>
        <v>0</v>
      </c>
      <c r="N1011" s="11">
        <f t="shared" si="154"/>
        <v>0</v>
      </c>
      <c r="O1011" s="11">
        <f t="shared" si="155"/>
        <v>0</v>
      </c>
      <c r="P1011" s="11">
        <f t="shared" si="155"/>
        <v>0</v>
      </c>
      <c r="Q1011" s="11">
        <f t="shared" si="155"/>
        <v>0</v>
      </c>
      <c r="R1011" s="11">
        <f t="shared" si="150"/>
        <v>0</v>
      </c>
    </row>
    <row r="1012" spans="1:18" x14ac:dyDescent="0.25">
      <c r="A1012" s="9">
        <f>IF('New Lease Yearly'!$H$4="Monthly",DATE(YEAR('Yearly Journal entry'!A1011),MONTH('Yearly Journal entry'!A1011)+1,DAY('Yearly Journal entry'!A1011)),IF('New Lease Yearly'!$H$4="Quarterly",DATE(YEAR('Yearly Journal entry'!A1011),MONTH('Yearly Journal entry'!A1011)+3,DAY('Yearly Journal entry'!A1011)),DATE(YEAR('Yearly Journal entry'!A1011)+1,MONTH('Yearly Journal entry'!A1011),DAY('Yearly Journal entry'!A1011))))</f>
        <v>411265</v>
      </c>
      <c r="B1012" s="9">
        <f t="shared" si="149"/>
        <v>411265</v>
      </c>
      <c r="C1012" s="9">
        <f t="shared" si="151"/>
        <v>411295</v>
      </c>
      <c r="D1012" s="3">
        <f t="shared" si="152"/>
        <v>31</v>
      </c>
      <c r="E1012" s="4">
        <f>'New Lease Yearly'!K1022</f>
        <v>0</v>
      </c>
      <c r="F1012" s="3">
        <f t="shared" si="153"/>
        <v>0</v>
      </c>
      <c r="G1012" s="11">
        <f t="shared" si="154"/>
        <v>0</v>
      </c>
      <c r="H1012" s="11">
        <f t="shared" si="154"/>
        <v>0</v>
      </c>
      <c r="I1012" s="11">
        <f t="shared" si="154"/>
        <v>0</v>
      </c>
      <c r="J1012" s="11">
        <f t="shared" si="154"/>
        <v>0</v>
      </c>
      <c r="K1012" s="11">
        <f t="shared" si="154"/>
        <v>0</v>
      </c>
      <c r="L1012" s="11">
        <f t="shared" si="154"/>
        <v>0</v>
      </c>
      <c r="M1012" s="11">
        <f t="shared" si="154"/>
        <v>0</v>
      </c>
      <c r="N1012" s="11">
        <f t="shared" si="154"/>
        <v>0</v>
      </c>
      <c r="O1012" s="11">
        <f t="shared" si="155"/>
        <v>0</v>
      </c>
      <c r="P1012" s="11">
        <f t="shared" si="155"/>
        <v>0</v>
      </c>
      <c r="Q1012" s="11">
        <f t="shared" si="155"/>
        <v>0</v>
      </c>
      <c r="R1012" s="11">
        <f t="shared" si="150"/>
        <v>0</v>
      </c>
    </row>
    <row r="1013" spans="1:18" x14ac:dyDescent="0.25">
      <c r="A1013" s="9">
        <f>IF('New Lease Yearly'!$H$4="Monthly",DATE(YEAR('Yearly Journal entry'!A1012),MONTH('Yearly Journal entry'!A1012)+1,DAY('Yearly Journal entry'!A1012)),IF('New Lease Yearly'!$H$4="Quarterly",DATE(YEAR('Yearly Journal entry'!A1012),MONTH('Yearly Journal entry'!A1012)+3,DAY('Yearly Journal entry'!A1012)),DATE(YEAR('Yearly Journal entry'!A1012)+1,MONTH('Yearly Journal entry'!A1012),DAY('Yearly Journal entry'!A1012))))</f>
        <v>411630</v>
      </c>
      <c r="B1013" s="9">
        <f t="shared" si="149"/>
        <v>411630</v>
      </c>
      <c r="C1013" s="9">
        <f t="shared" si="151"/>
        <v>411660</v>
      </c>
      <c r="D1013" s="3">
        <f t="shared" si="152"/>
        <v>31</v>
      </c>
      <c r="E1013" s="4">
        <f>'New Lease Yearly'!K1023</f>
        <v>0</v>
      </c>
      <c r="F1013" s="3">
        <f t="shared" si="153"/>
        <v>0</v>
      </c>
      <c r="G1013" s="11">
        <f t="shared" si="154"/>
        <v>0</v>
      </c>
      <c r="H1013" s="11">
        <f t="shared" si="154"/>
        <v>0</v>
      </c>
      <c r="I1013" s="11">
        <f t="shared" si="154"/>
        <v>0</v>
      </c>
      <c r="J1013" s="11">
        <f t="shared" si="154"/>
        <v>0</v>
      </c>
      <c r="K1013" s="11">
        <f t="shared" si="154"/>
        <v>0</v>
      </c>
      <c r="L1013" s="11">
        <f t="shared" si="154"/>
        <v>0</v>
      </c>
      <c r="M1013" s="11">
        <f t="shared" si="154"/>
        <v>0</v>
      </c>
      <c r="N1013" s="11">
        <f t="shared" si="154"/>
        <v>0</v>
      </c>
      <c r="O1013" s="11">
        <f t="shared" si="155"/>
        <v>0</v>
      </c>
      <c r="P1013" s="11">
        <f t="shared" si="155"/>
        <v>0</v>
      </c>
      <c r="Q1013" s="11">
        <f t="shared" si="155"/>
        <v>0</v>
      </c>
      <c r="R1013" s="11">
        <f t="shared" si="150"/>
        <v>0</v>
      </c>
    </row>
    <row r="1014" spans="1:18" x14ac:dyDescent="0.25">
      <c r="A1014" s="9">
        <f>IF('New Lease Yearly'!$H$4="Monthly",DATE(YEAR('Yearly Journal entry'!A1013),MONTH('Yearly Journal entry'!A1013)+1,DAY('Yearly Journal entry'!A1013)),IF('New Lease Yearly'!$H$4="Quarterly",DATE(YEAR('Yearly Journal entry'!A1013),MONTH('Yearly Journal entry'!A1013)+3,DAY('Yearly Journal entry'!A1013)),DATE(YEAR('Yearly Journal entry'!A1013)+1,MONTH('Yearly Journal entry'!A1013),DAY('Yearly Journal entry'!A1013))))</f>
        <v>411995</v>
      </c>
      <c r="B1014" s="9">
        <f t="shared" si="149"/>
        <v>411995</v>
      </c>
      <c r="C1014" s="9">
        <f t="shared" si="151"/>
        <v>412025</v>
      </c>
      <c r="D1014" s="3">
        <f t="shared" si="152"/>
        <v>31</v>
      </c>
      <c r="E1014" s="4">
        <f>'New Lease Yearly'!K1024</f>
        <v>0</v>
      </c>
      <c r="F1014" s="3">
        <f t="shared" si="153"/>
        <v>0</v>
      </c>
      <c r="G1014" s="11">
        <f t="shared" si="154"/>
        <v>0</v>
      </c>
      <c r="H1014" s="11">
        <f t="shared" si="154"/>
        <v>0</v>
      </c>
      <c r="I1014" s="11">
        <f t="shared" si="154"/>
        <v>0</v>
      </c>
      <c r="J1014" s="11">
        <f t="shared" si="154"/>
        <v>0</v>
      </c>
      <c r="K1014" s="11">
        <f t="shared" si="154"/>
        <v>0</v>
      </c>
      <c r="L1014" s="11">
        <f t="shared" si="154"/>
        <v>0</v>
      </c>
      <c r="M1014" s="11">
        <f t="shared" si="154"/>
        <v>0</v>
      </c>
      <c r="N1014" s="11">
        <f t="shared" si="154"/>
        <v>0</v>
      </c>
      <c r="O1014" s="11">
        <f t="shared" si="155"/>
        <v>0</v>
      </c>
      <c r="P1014" s="11">
        <f t="shared" si="155"/>
        <v>0</v>
      </c>
      <c r="Q1014" s="11">
        <f t="shared" si="155"/>
        <v>0</v>
      </c>
      <c r="R1014" s="11">
        <f t="shared" si="150"/>
        <v>0</v>
      </c>
    </row>
    <row r="1015" spans="1:18" x14ac:dyDescent="0.25">
      <c r="A1015" s="9">
        <f>IF('New Lease Yearly'!$H$4="Monthly",DATE(YEAR('Yearly Journal entry'!A1014),MONTH('Yearly Journal entry'!A1014)+1,DAY('Yearly Journal entry'!A1014)),IF('New Lease Yearly'!$H$4="Quarterly",DATE(YEAR('Yearly Journal entry'!A1014),MONTH('Yearly Journal entry'!A1014)+3,DAY('Yearly Journal entry'!A1014)),DATE(YEAR('Yearly Journal entry'!A1014)+1,MONTH('Yearly Journal entry'!A1014),DAY('Yearly Journal entry'!A1014))))</f>
        <v>412361</v>
      </c>
      <c r="B1015" s="9">
        <f t="shared" si="149"/>
        <v>412361</v>
      </c>
      <c r="C1015" s="9">
        <f t="shared" si="151"/>
        <v>412391</v>
      </c>
      <c r="D1015" s="3">
        <f t="shared" si="152"/>
        <v>31</v>
      </c>
      <c r="E1015" s="4">
        <f>'New Lease Yearly'!K1025</f>
        <v>0</v>
      </c>
      <c r="F1015" s="3">
        <f t="shared" si="153"/>
        <v>0</v>
      </c>
      <c r="G1015" s="11">
        <f t="shared" si="154"/>
        <v>0</v>
      </c>
      <c r="H1015" s="11">
        <f t="shared" si="154"/>
        <v>0</v>
      </c>
      <c r="I1015" s="11">
        <f t="shared" si="154"/>
        <v>0</v>
      </c>
      <c r="J1015" s="11">
        <f t="shared" si="154"/>
        <v>0</v>
      </c>
      <c r="K1015" s="11">
        <f t="shared" si="154"/>
        <v>0</v>
      </c>
      <c r="L1015" s="11">
        <f t="shared" si="154"/>
        <v>0</v>
      </c>
      <c r="M1015" s="11">
        <f t="shared" si="154"/>
        <v>0</v>
      </c>
      <c r="N1015" s="11">
        <f t="shared" si="154"/>
        <v>0</v>
      </c>
      <c r="O1015" s="11">
        <f t="shared" si="155"/>
        <v>0</v>
      </c>
      <c r="P1015" s="11">
        <f t="shared" si="155"/>
        <v>0</v>
      </c>
      <c r="Q1015" s="11">
        <f t="shared" si="155"/>
        <v>0</v>
      </c>
      <c r="R1015" s="11">
        <f t="shared" si="150"/>
        <v>0</v>
      </c>
    </row>
    <row r="1016" spans="1:18" x14ac:dyDescent="0.25">
      <c r="A1016" s="9">
        <f>IF('New Lease Yearly'!$H$4="Monthly",DATE(YEAR('Yearly Journal entry'!A1015),MONTH('Yearly Journal entry'!A1015)+1,DAY('Yearly Journal entry'!A1015)),IF('New Lease Yearly'!$H$4="Quarterly",DATE(YEAR('Yearly Journal entry'!A1015),MONTH('Yearly Journal entry'!A1015)+3,DAY('Yearly Journal entry'!A1015)),DATE(YEAR('Yearly Journal entry'!A1015)+1,MONTH('Yearly Journal entry'!A1015),DAY('Yearly Journal entry'!A1015))))</f>
        <v>412726</v>
      </c>
      <c r="B1016" s="9">
        <f t="shared" si="149"/>
        <v>412726</v>
      </c>
      <c r="C1016" s="9">
        <f t="shared" si="151"/>
        <v>412756</v>
      </c>
      <c r="D1016" s="3">
        <f t="shared" si="152"/>
        <v>31</v>
      </c>
      <c r="E1016" s="4">
        <f>'New Lease Yearly'!K1026</f>
        <v>0</v>
      </c>
      <c r="F1016" s="3">
        <f t="shared" si="153"/>
        <v>0</v>
      </c>
      <c r="G1016" s="11">
        <f t="shared" si="154"/>
        <v>0</v>
      </c>
      <c r="H1016" s="11">
        <f t="shared" si="154"/>
        <v>0</v>
      </c>
      <c r="I1016" s="11">
        <f t="shared" si="154"/>
        <v>0</v>
      </c>
      <c r="J1016" s="11">
        <f t="shared" si="154"/>
        <v>0</v>
      </c>
      <c r="K1016" s="11">
        <f t="shared" si="154"/>
        <v>0</v>
      </c>
      <c r="L1016" s="11">
        <f t="shared" si="154"/>
        <v>0</v>
      </c>
      <c r="M1016" s="11">
        <f t="shared" si="154"/>
        <v>0</v>
      </c>
      <c r="N1016" s="11">
        <f t="shared" si="154"/>
        <v>0</v>
      </c>
      <c r="O1016" s="11">
        <f t="shared" si="155"/>
        <v>0</v>
      </c>
      <c r="P1016" s="11">
        <f t="shared" si="155"/>
        <v>0</v>
      </c>
      <c r="Q1016" s="11">
        <f t="shared" si="155"/>
        <v>0</v>
      </c>
      <c r="R1016" s="11">
        <f t="shared" si="150"/>
        <v>0</v>
      </c>
    </row>
    <row r="1017" spans="1:18" x14ac:dyDescent="0.25">
      <c r="A1017" s="9">
        <f>IF('New Lease Yearly'!$H$4="Monthly",DATE(YEAR('Yearly Journal entry'!A1016),MONTH('Yearly Journal entry'!A1016)+1,DAY('Yearly Journal entry'!A1016)),IF('New Lease Yearly'!$H$4="Quarterly",DATE(YEAR('Yearly Journal entry'!A1016),MONTH('Yearly Journal entry'!A1016)+3,DAY('Yearly Journal entry'!A1016)),DATE(YEAR('Yearly Journal entry'!A1016)+1,MONTH('Yearly Journal entry'!A1016),DAY('Yearly Journal entry'!A1016))))</f>
        <v>413091</v>
      </c>
      <c r="B1017" s="9">
        <f t="shared" si="149"/>
        <v>413091</v>
      </c>
      <c r="C1017" s="9">
        <f t="shared" si="151"/>
        <v>413121</v>
      </c>
      <c r="D1017" s="3">
        <f t="shared" si="152"/>
        <v>31</v>
      </c>
      <c r="E1017" s="4">
        <f>'New Lease Yearly'!K1027</f>
        <v>0</v>
      </c>
      <c r="F1017" s="3">
        <f t="shared" si="153"/>
        <v>0</v>
      </c>
      <c r="G1017" s="11">
        <f t="shared" si="154"/>
        <v>0</v>
      </c>
      <c r="H1017" s="11">
        <f t="shared" si="154"/>
        <v>0</v>
      </c>
      <c r="I1017" s="11">
        <f t="shared" si="154"/>
        <v>0</v>
      </c>
      <c r="J1017" s="11">
        <f t="shared" si="154"/>
        <v>0</v>
      </c>
      <c r="K1017" s="11">
        <f t="shared" si="154"/>
        <v>0</v>
      </c>
      <c r="L1017" s="11">
        <f t="shared" si="154"/>
        <v>0</v>
      </c>
      <c r="M1017" s="11">
        <f t="shared" si="154"/>
        <v>0</v>
      </c>
      <c r="N1017" s="11">
        <f t="shared" si="154"/>
        <v>0</v>
      </c>
      <c r="O1017" s="11">
        <f t="shared" si="155"/>
        <v>0</v>
      </c>
      <c r="P1017" s="11">
        <f t="shared" si="155"/>
        <v>0</v>
      </c>
      <c r="Q1017" s="11">
        <f t="shared" si="155"/>
        <v>0</v>
      </c>
      <c r="R1017" s="11">
        <f t="shared" si="150"/>
        <v>0</v>
      </c>
    </row>
    <row r="1018" spans="1:18" x14ac:dyDescent="0.25">
      <c r="A1018" s="9">
        <f>IF('New Lease Yearly'!$H$4="Monthly",DATE(YEAR('Yearly Journal entry'!A1017),MONTH('Yearly Journal entry'!A1017)+1,DAY('Yearly Journal entry'!A1017)),IF('New Lease Yearly'!$H$4="Quarterly",DATE(YEAR('Yearly Journal entry'!A1017),MONTH('Yearly Journal entry'!A1017)+3,DAY('Yearly Journal entry'!A1017)),DATE(YEAR('Yearly Journal entry'!A1017)+1,MONTH('Yearly Journal entry'!A1017),DAY('Yearly Journal entry'!A1017))))</f>
        <v>413456</v>
      </c>
      <c r="B1018" s="9">
        <f t="shared" si="149"/>
        <v>413456</v>
      </c>
      <c r="C1018" s="9">
        <f t="shared" si="151"/>
        <v>413486</v>
      </c>
      <c r="D1018" s="3">
        <f t="shared" si="152"/>
        <v>31</v>
      </c>
      <c r="E1018" s="4">
        <f>'New Lease Yearly'!K1028</f>
        <v>0</v>
      </c>
      <c r="F1018" s="3">
        <f t="shared" si="153"/>
        <v>0</v>
      </c>
      <c r="G1018" s="11">
        <f t="shared" si="154"/>
        <v>0</v>
      </c>
      <c r="H1018" s="11">
        <f t="shared" ref="H1018:Q1053" si="156">$E1019/($A1019-$A1018+1)*((((EOMONTH(DATE(YEAR($A1018),MONTH($A1018)+H$4,DAY($A1018)),0)))-DATE(YEAR($A1018),MONTH(EOMONTH($A1018,-1)+H$4)+H$4,1))+1)</f>
        <v>0</v>
      </c>
      <c r="I1018" s="11">
        <f t="shared" si="156"/>
        <v>0</v>
      </c>
      <c r="J1018" s="11">
        <f t="shared" si="156"/>
        <v>0</v>
      </c>
      <c r="K1018" s="11">
        <f t="shared" si="156"/>
        <v>0</v>
      </c>
      <c r="L1018" s="11">
        <f t="shared" si="156"/>
        <v>0</v>
      </c>
      <c r="M1018" s="11">
        <f t="shared" si="156"/>
        <v>0</v>
      </c>
      <c r="N1018" s="11">
        <f t="shared" si="156"/>
        <v>0</v>
      </c>
      <c r="O1018" s="11">
        <f t="shared" si="155"/>
        <v>0</v>
      </c>
      <c r="P1018" s="11">
        <f t="shared" si="155"/>
        <v>0</v>
      </c>
      <c r="Q1018" s="11">
        <f t="shared" si="155"/>
        <v>0</v>
      </c>
      <c r="R1018" s="11">
        <f t="shared" si="150"/>
        <v>0</v>
      </c>
    </row>
    <row r="1019" spans="1:18" x14ac:dyDescent="0.25">
      <c r="A1019" s="9">
        <f>IF('New Lease Yearly'!$H$4="Monthly",DATE(YEAR('Yearly Journal entry'!A1018),MONTH('Yearly Journal entry'!A1018)+1,DAY('Yearly Journal entry'!A1018)),IF('New Lease Yearly'!$H$4="Quarterly",DATE(YEAR('Yearly Journal entry'!A1018),MONTH('Yearly Journal entry'!A1018)+3,DAY('Yearly Journal entry'!A1018)),DATE(YEAR('Yearly Journal entry'!A1018)+1,MONTH('Yearly Journal entry'!A1018),DAY('Yearly Journal entry'!A1018))))</f>
        <v>413822</v>
      </c>
      <c r="B1019" s="9">
        <f t="shared" si="149"/>
        <v>413822</v>
      </c>
      <c r="C1019" s="9">
        <f t="shared" si="151"/>
        <v>413852</v>
      </c>
      <c r="D1019" s="3">
        <f t="shared" si="152"/>
        <v>31</v>
      </c>
      <c r="E1019" s="4">
        <f>'New Lease Yearly'!K1029</f>
        <v>0</v>
      </c>
      <c r="F1019" s="3">
        <f t="shared" si="153"/>
        <v>0</v>
      </c>
      <c r="G1019" s="11">
        <f t="shared" ref="G1019:Q1073" si="157">$E1020/($A1020-$A1019+1)*((((EOMONTH(DATE(YEAR($A1019),MONTH($A1019)+G$4,DAY($A1019)),0)))-DATE(YEAR($A1019),MONTH(EOMONTH($A1019,-1)+G$4)+G$4,1))+1)</f>
        <v>0</v>
      </c>
      <c r="H1019" s="11">
        <f t="shared" si="156"/>
        <v>0</v>
      </c>
      <c r="I1019" s="11">
        <f t="shared" si="156"/>
        <v>0</v>
      </c>
      <c r="J1019" s="11">
        <f t="shared" si="156"/>
        <v>0</v>
      </c>
      <c r="K1019" s="11">
        <f t="shared" si="156"/>
        <v>0</v>
      </c>
      <c r="L1019" s="11">
        <f t="shared" si="156"/>
        <v>0</v>
      </c>
      <c r="M1019" s="11">
        <f t="shared" si="156"/>
        <v>0</v>
      </c>
      <c r="N1019" s="11">
        <f t="shared" si="156"/>
        <v>0</v>
      </c>
      <c r="O1019" s="11">
        <f t="shared" si="155"/>
        <v>0</v>
      </c>
      <c r="P1019" s="11">
        <f t="shared" si="155"/>
        <v>0</v>
      </c>
      <c r="Q1019" s="11">
        <f t="shared" si="155"/>
        <v>0</v>
      </c>
      <c r="R1019" s="11">
        <f t="shared" si="150"/>
        <v>0</v>
      </c>
    </row>
    <row r="1020" spans="1:18" x14ac:dyDescent="0.25">
      <c r="A1020" s="9">
        <f>IF('New Lease Yearly'!$H$4="Monthly",DATE(YEAR('Yearly Journal entry'!A1019),MONTH('Yearly Journal entry'!A1019)+1,DAY('Yearly Journal entry'!A1019)),IF('New Lease Yearly'!$H$4="Quarterly",DATE(YEAR('Yearly Journal entry'!A1019),MONTH('Yearly Journal entry'!A1019)+3,DAY('Yearly Journal entry'!A1019)),DATE(YEAR('Yearly Journal entry'!A1019)+1,MONTH('Yearly Journal entry'!A1019),DAY('Yearly Journal entry'!A1019))))</f>
        <v>414187</v>
      </c>
      <c r="B1020" s="9">
        <f t="shared" si="149"/>
        <v>414187</v>
      </c>
      <c r="C1020" s="9">
        <f t="shared" si="151"/>
        <v>414217</v>
      </c>
      <c r="D1020" s="3">
        <f t="shared" si="152"/>
        <v>31</v>
      </c>
      <c r="E1020" s="4">
        <f>'New Lease Yearly'!K1030</f>
        <v>0</v>
      </c>
      <c r="F1020" s="3">
        <f t="shared" si="153"/>
        <v>0</v>
      </c>
      <c r="G1020" s="11">
        <f t="shared" si="157"/>
        <v>0</v>
      </c>
      <c r="H1020" s="11">
        <f t="shared" si="156"/>
        <v>0</v>
      </c>
      <c r="I1020" s="11">
        <f t="shared" si="156"/>
        <v>0</v>
      </c>
      <c r="J1020" s="11">
        <f t="shared" si="156"/>
        <v>0</v>
      </c>
      <c r="K1020" s="11">
        <f t="shared" si="156"/>
        <v>0</v>
      </c>
      <c r="L1020" s="11">
        <f t="shared" si="156"/>
        <v>0</v>
      </c>
      <c r="M1020" s="11">
        <f t="shared" si="156"/>
        <v>0</v>
      </c>
      <c r="N1020" s="11">
        <f t="shared" si="156"/>
        <v>0</v>
      </c>
      <c r="O1020" s="11">
        <f t="shared" si="155"/>
        <v>0</v>
      </c>
      <c r="P1020" s="11">
        <f t="shared" si="155"/>
        <v>0</v>
      </c>
      <c r="Q1020" s="11">
        <f t="shared" si="155"/>
        <v>0</v>
      </c>
      <c r="R1020" s="11">
        <f t="shared" si="150"/>
        <v>0</v>
      </c>
    </row>
    <row r="1021" spans="1:18" x14ac:dyDescent="0.25">
      <c r="A1021" s="9">
        <f>IF('New Lease Yearly'!$H$4="Monthly",DATE(YEAR('Yearly Journal entry'!A1020),MONTH('Yearly Journal entry'!A1020)+1,DAY('Yearly Journal entry'!A1020)),IF('New Lease Yearly'!$H$4="Quarterly",DATE(YEAR('Yearly Journal entry'!A1020),MONTH('Yearly Journal entry'!A1020)+3,DAY('Yearly Journal entry'!A1020)),DATE(YEAR('Yearly Journal entry'!A1020)+1,MONTH('Yearly Journal entry'!A1020),DAY('Yearly Journal entry'!A1020))))</f>
        <v>414552</v>
      </c>
      <c r="B1021" s="9">
        <f t="shared" si="149"/>
        <v>414552</v>
      </c>
      <c r="C1021" s="9">
        <f t="shared" si="151"/>
        <v>414582</v>
      </c>
      <c r="D1021" s="3">
        <f t="shared" si="152"/>
        <v>31</v>
      </c>
      <c r="E1021" s="4">
        <f>'New Lease Yearly'!K1031</f>
        <v>0</v>
      </c>
      <c r="F1021" s="3">
        <f t="shared" si="153"/>
        <v>0</v>
      </c>
      <c r="G1021" s="11">
        <f t="shared" si="157"/>
        <v>0</v>
      </c>
      <c r="H1021" s="11">
        <f t="shared" si="156"/>
        <v>0</v>
      </c>
      <c r="I1021" s="11">
        <f t="shared" si="156"/>
        <v>0</v>
      </c>
      <c r="J1021" s="11">
        <f t="shared" si="156"/>
        <v>0</v>
      </c>
      <c r="K1021" s="11">
        <f t="shared" si="156"/>
        <v>0</v>
      </c>
      <c r="L1021" s="11">
        <f t="shared" si="156"/>
        <v>0</v>
      </c>
      <c r="M1021" s="11">
        <f t="shared" si="156"/>
        <v>0</v>
      </c>
      <c r="N1021" s="11">
        <f t="shared" si="156"/>
        <v>0</v>
      </c>
      <c r="O1021" s="11">
        <f t="shared" si="155"/>
        <v>0</v>
      </c>
      <c r="P1021" s="11">
        <f t="shared" si="155"/>
        <v>0</v>
      </c>
      <c r="Q1021" s="11">
        <f t="shared" si="155"/>
        <v>0</v>
      </c>
      <c r="R1021" s="11">
        <f t="shared" si="150"/>
        <v>0</v>
      </c>
    </row>
    <row r="1022" spans="1:18" x14ac:dyDescent="0.25">
      <c r="A1022" s="9">
        <f>IF('New Lease Yearly'!$H$4="Monthly",DATE(YEAR('Yearly Journal entry'!A1021),MONTH('Yearly Journal entry'!A1021)+1,DAY('Yearly Journal entry'!A1021)),IF('New Lease Yearly'!$H$4="Quarterly",DATE(YEAR('Yearly Journal entry'!A1021),MONTH('Yearly Journal entry'!A1021)+3,DAY('Yearly Journal entry'!A1021)),DATE(YEAR('Yearly Journal entry'!A1021)+1,MONTH('Yearly Journal entry'!A1021),DAY('Yearly Journal entry'!A1021))))</f>
        <v>414917</v>
      </c>
      <c r="B1022" s="9">
        <f t="shared" si="149"/>
        <v>414917</v>
      </c>
      <c r="C1022" s="9">
        <f t="shared" si="151"/>
        <v>414947</v>
      </c>
      <c r="D1022" s="3">
        <f t="shared" si="152"/>
        <v>31</v>
      </c>
      <c r="E1022" s="4">
        <f>'New Lease Yearly'!K1032</f>
        <v>0</v>
      </c>
      <c r="F1022" s="3">
        <f t="shared" si="153"/>
        <v>0</v>
      </c>
      <c r="G1022" s="11">
        <f t="shared" si="157"/>
        <v>0</v>
      </c>
      <c r="H1022" s="11">
        <f t="shared" si="156"/>
        <v>0</v>
      </c>
      <c r="I1022" s="11">
        <f t="shared" si="156"/>
        <v>0</v>
      </c>
      <c r="J1022" s="11">
        <f t="shared" si="156"/>
        <v>0</v>
      </c>
      <c r="K1022" s="11">
        <f t="shared" si="156"/>
        <v>0</v>
      </c>
      <c r="L1022" s="11">
        <f t="shared" si="156"/>
        <v>0</v>
      </c>
      <c r="M1022" s="11">
        <f t="shared" si="156"/>
        <v>0</v>
      </c>
      <c r="N1022" s="11">
        <f t="shared" si="156"/>
        <v>0</v>
      </c>
      <c r="O1022" s="11">
        <f t="shared" si="155"/>
        <v>0</v>
      </c>
      <c r="P1022" s="11">
        <f t="shared" si="155"/>
        <v>0</v>
      </c>
      <c r="Q1022" s="11">
        <f t="shared" si="155"/>
        <v>0</v>
      </c>
      <c r="R1022" s="11">
        <f t="shared" si="150"/>
        <v>0</v>
      </c>
    </row>
    <row r="1023" spans="1:18" x14ac:dyDescent="0.25">
      <c r="A1023" s="9">
        <f>IF('New Lease Yearly'!$H$4="Monthly",DATE(YEAR('Yearly Journal entry'!A1022),MONTH('Yearly Journal entry'!A1022)+1,DAY('Yearly Journal entry'!A1022)),IF('New Lease Yearly'!$H$4="Quarterly",DATE(YEAR('Yearly Journal entry'!A1022),MONTH('Yearly Journal entry'!A1022)+3,DAY('Yearly Journal entry'!A1022)),DATE(YEAR('Yearly Journal entry'!A1022)+1,MONTH('Yearly Journal entry'!A1022),DAY('Yearly Journal entry'!A1022))))</f>
        <v>415283</v>
      </c>
      <c r="B1023" s="9">
        <f t="shared" si="149"/>
        <v>415283</v>
      </c>
      <c r="C1023" s="9">
        <f t="shared" si="151"/>
        <v>415313</v>
      </c>
      <c r="D1023" s="3">
        <f t="shared" si="152"/>
        <v>31</v>
      </c>
      <c r="E1023" s="4">
        <f>'New Lease Yearly'!K1033</f>
        <v>0</v>
      </c>
      <c r="F1023" s="3">
        <f t="shared" si="153"/>
        <v>0</v>
      </c>
      <c r="G1023" s="11">
        <f t="shared" si="157"/>
        <v>0</v>
      </c>
      <c r="H1023" s="11">
        <f t="shared" si="156"/>
        <v>0</v>
      </c>
      <c r="I1023" s="11">
        <f t="shared" si="156"/>
        <v>0</v>
      </c>
      <c r="J1023" s="11">
        <f t="shared" si="156"/>
        <v>0</v>
      </c>
      <c r="K1023" s="11">
        <f t="shared" si="156"/>
        <v>0</v>
      </c>
      <c r="L1023" s="11">
        <f t="shared" si="156"/>
        <v>0</v>
      </c>
      <c r="M1023" s="11">
        <f t="shared" si="156"/>
        <v>0</v>
      </c>
      <c r="N1023" s="11">
        <f t="shared" si="156"/>
        <v>0</v>
      </c>
      <c r="O1023" s="11">
        <f t="shared" si="155"/>
        <v>0</v>
      </c>
      <c r="P1023" s="11">
        <f t="shared" si="155"/>
        <v>0</v>
      </c>
      <c r="Q1023" s="11">
        <f t="shared" si="155"/>
        <v>0</v>
      </c>
      <c r="R1023" s="11">
        <f t="shared" si="150"/>
        <v>0</v>
      </c>
    </row>
    <row r="1024" spans="1:18" x14ac:dyDescent="0.25">
      <c r="A1024" s="9">
        <f>IF('New Lease Yearly'!$H$4="Monthly",DATE(YEAR('Yearly Journal entry'!A1023),MONTH('Yearly Journal entry'!A1023)+1,DAY('Yearly Journal entry'!A1023)),IF('New Lease Yearly'!$H$4="Quarterly",DATE(YEAR('Yearly Journal entry'!A1023),MONTH('Yearly Journal entry'!A1023)+3,DAY('Yearly Journal entry'!A1023)),DATE(YEAR('Yearly Journal entry'!A1023)+1,MONTH('Yearly Journal entry'!A1023),DAY('Yearly Journal entry'!A1023))))</f>
        <v>415648</v>
      </c>
      <c r="B1024" s="9">
        <f t="shared" si="149"/>
        <v>415648</v>
      </c>
      <c r="C1024" s="9">
        <f t="shared" si="151"/>
        <v>415678</v>
      </c>
      <c r="D1024" s="3">
        <f t="shared" si="152"/>
        <v>31</v>
      </c>
      <c r="E1024" s="4">
        <f>'New Lease Yearly'!K1034</f>
        <v>0</v>
      </c>
      <c r="F1024" s="3">
        <f t="shared" si="153"/>
        <v>0</v>
      </c>
      <c r="G1024" s="11">
        <f t="shared" si="157"/>
        <v>0</v>
      </c>
      <c r="H1024" s="11">
        <f t="shared" si="156"/>
        <v>0</v>
      </c>
      <c r="I1024" s="11">
        <f t="shared" si="156"/>
        <v>0</v>
      </c>
      <c r="J1024" s="11">
        <f t="shared" si="156"/>
        <v>0</v>
      </c>
      <c r="K1024" s="11">
        <f t="shared" si="156"/>
        <v>0</v>
      </c>
      <c r="L1024" s="11">
        <f t="shared" si="156"/>
        <v>0</v>
      </c>
      <c r="M1024" s="11">
        <f t="shared" si="156"/>
        <v>0</v>
      </c>
      <c r="N1024" s="11">
        <f t="shared" si="156"/>
        <v>0</v>
      </c>
      <c r="O1024" s="11">
        <f t="shared" si="155"/>
        <v>0</v>
      </c>
      <c r="P1024" s="11">
        <f t="shared" si="155"/>
        <v>0</v>
      </c>
      <c r="Q1024" s="11">
        <f t="shared" si="155"/>
        <v>0</v>
      </c>
      <c r="R1024" s="11">
        <f t="shared" si="150"/>
        <v>0</v>
      </c>
    </row>
    <row r="1025" spans="1:18" x14ac:dyDescent="0.25">
      <c r="A1025" s="9">
        <f>IF('New Lease Yearly'!$H$4="Monthly",DATE(YEAR('Yearly Journal entry'!A1024),MONTH('Yearly Journal entry'!A1024)+1,DAY('Yearly Journal entry'!A1024)),IF('New Lease Yearly'!$H$4="Quarterly",DATE(YEAR('Yearly Journal entry'!A1024),MONTH('Yearly Journal entry'!A1024)+3,DAY('Yearly Journal entry'!A1024)),DATE(YEAR('Yearly Journal entry'!A1024)+1,MONTH('Yearly Journal entry'!A1024),DAY('Yearly Journal entry'!A1024))))</f>
        <v>416013</v>
      </c>
      <c r="B1025" s="9">
        <f t="shared" si="149"/>
        <v>416013</v>
      </c>
      <c r="C1025" s="9">
        <f t="shared" si="151"/>
        <v>416043</v>
      </c>
      <c r="D1025" s="3">
        <f t="shared" si="152"/>
        <v>31</v>
      </c>
      <c r="E1025" s="4">
        <f>'New Lease Yearly'!K1035</f>
        <v>0</v>
      </c>
      <c r="F1025" s="3">
        <f t="shared" si="153"/>
        <v>0</v>
      </c>
      <c r="G1025" s="11">
        <f t="shared" si="157"/>
        <v>0</v>
      </c>
      <c r="H1025" s="11">
        <f t="shared" si="156"/>
        <v>0</v>
      </c>
      <c r="I1025" s="11">
        <f t="shared" si="156"/>
        <v>0</v>
      </c>
      <c r="J1025" s="11">
        <f t="shared" si="156"/>
        <v>0</v>
      </c>
      <c r="K1025" s="11">
        <f t="shared" si="156"/>
        <v>0</v>
      </c>
      <c r="L1025" s="11">
        <f t="shared" si="156"/>
        <v>0</v>
      </c>
      <c r="M1025" s="11">
        <f t="shared" si="156"/>
        <v>0</v>
      </c>
      <c r="N1025" s="11">
        <f t="shared" si="156"/>
        <v>0</v>
      </c>
      <c r="O1025" s="11">
        <f t="shared" si="155"/>
        <v>0</v>
      </c>
      <c r="P1025" s="11">
        <f t="shared" si="155"/>
        <v>0</v>
      </c>
      <c r="Q1025" s="11">
        <f t="shared" si="155"/>
        <v>0</v>
      </c>
      <c r="R1025" s="11">
        <f t="shared" si="150"/>
        <v>0</v>
      </c>
    </row>
    <row r="1026" spans="1:18" x14ac:dyDescent="0.25">
      <c r="A1026" s="9">
        <f>IF('New Lease Yearly'!$H$4="Monthly",DATE(YEAR('Yearly Journal entry'!A1025),MONTH('Yearly Journal entry'!A1025)+1,DAY('Yearly Journal entry'!A1025)),IF('New Lease Yearly'!$H$4="Quarterly",DATE(YEAR('Yearly Journal entry'!A1025),MONTH('Yearly Journal entry'!A1025)+3,DAY('Yearly Journal entry'!A1025)),DATE(YEAR('Yearly Journal entry'!A1025)+1,MONTH('Yearly Journal entry'!A1025),DAY('Yearly Journal entry'!A1025))))</f>
        <v>416378</v>
      </c>
      <c r="B1026" s="9">
        <f t="shared" si="149"/>
        <v>416378</v>
      </c>
      <c r="C1026" s="9">
        <f t="shared" si="151"/>
        <v>416408</v>
      </c>
      <c r="D1026" s="3">
        <f t="shared" si="152"/>
        <v>31</v>
      </c>
      <c r="E1026" s="4">
        <f>'New Lease Yearly'!K1036</f>
        <v>0</v>
      </c>
      <c r="F1026" s="3">
        <f t="shared" si="153"/>
        <v>0</v>
      </c>
      <c r="G1026" s="11">
        <f t="shared" si="157"/>
        <v>0</v>
      </c>
      <c r="H1026" s="11">
        <f t="shared" si="156"/>
        <v>0</v>
      </c>
      <c r="I1026" s="11">
        <f t="shared" si="156"/>
        <v>0</v>
      </c>
      <c r="J1026" s="11">
        <f t="shared" si="156"/>
        <v>0</v>
      </c>
      <c r="K1026" s="11">
        <f t="shared" si="156"/>
        <v>0</v>
      </c>
      <c r="L1026" s="11">
        <f t="shared" si="156"/>
        <v>0</v>
      </c>
      <c r="M1026" s="11">
        <f t="shared" si="156"/>
        <v>0</v>
      </c>
      <c r="N1026" s="11">
        <f t="shared" si="156"/>
        <v>0</v>
      </c>
      <c r="O1026" s="11">
        <f t="shared" si="155"/>
        <v>0</v>
      </c>
      <c r="P1026" s="11">
        <f t="shared" si="155"/>
        <v>0</v>
      </c>
      <c r="Q1026" s="11">
        <f t="shared" si="155"/>
        <v>0</v>
      </c>
      <c r="R1026" s="11">
        <f t="shared" si="150"/>
        <v>0</v>
      </c>
    </row>
    <row r="1027" spans="1:18" x14ac:dyDescent="0.25">
      <c r="A1027" s="9">
        <f>IF('New Lease Yearly'!$H$4="Monthly",DATE(YEAR('Yearly Journal entry'!A1026),MONTH('Yearly Journal entry'!A1026)+1,DAY('Yearly Journal entry'!A1026)),IF('New Lease Yearly'!$H$4="Quarterly",DATE(YEAR('Yearly Journal entry'!A1026),MONTH('Yearly Journal entry'!A1026)+3,DAY('Yearly Journal entry'!A1026)),DATE(YEAR('Yearly Journal entry'!A1026)+1,MONTH('Yearly Journal entry'!A1026),DAY('Yearly Journal entry'!A1026))))</f>
        <v>416744</v>
      </c>
      <c r="B1027" s="9">
        <f t="shared" si="149"/>
        <v>416744</v>
      </c>
      <c r="C1027" s="9">
        <f t="shared" si="151"/>
        <v>416774</v>
      </c>
      <c r="D1027" s="3">
        <f t="shared" si="152"/>
        <v>31</v>
      </c>
      <c r="E1027" s="4">
        <f>'New Lease Yearly'!K1037</f>
        <v>0</v>
      </c>
      <c r="F1027" s="3">
        <f t="shared" si="153"/>
        <v>0</v>
      </c>
      <c r="G1027" s="11">
        <f t="shared" si="157"/>
        <v>0</v>
      </c>
      <c r="H1027" s="11">
        <f t="shared" si="156"/>
        <v>0</v>
      </c>
      <c r="I1027" s="11">
        <f t="shared" si="156"/>
        <v>0</v>
      </c>
      <c r="J1027" s="11">
        <f t="shared" si="156"/>
        <v>0</v>
      </c>
      <c r="K1027" s="11">
        <f t="shared" si="156"/>
        <v>0</v>
      </c>
      <c r="L1027" s="11">
        <f t="shared" si="156"/>
        <v>0</v>
      </c>
      <c r="M1027" s="11">
        <f t="shared" si="156"/>
        <v>0</v>
      </c>
      <c r="N1027" s="11">
        <f t="shared" si="156"/>
        <v>0</v>
      </c>
      <c r="O1027" s="11">
        <f t="shared" si="155"/>
        <v>0</v>
      </c>
      <c r="P1027" s="11">
        <f t="shared" si="155"/>
        <v>0</v>
      </c>
      <c r="Q1027" s="11">
        <f t="shared" si="155"/>
        <v>0</v>
      </c>
      <c r="R1027" s="11">
        <f t="shared" si="150"/>
        <v>0</v>
      </c>
    </row>
    <row r="1028" spans="1:18" x14ac:dyDescent="0.25">
      <c r="A1028" s="9">
        <f>IF('New Lease Yearly'!$H$4="Monthly",DATE(YEAR('Yearly Journal entry'!A1027),MONTH('Yearly Journal entry'!A1027)+1,DAY('Yearly Journal entry'!A1027)),IF('New Lease Yearly'!$H$4="Quarterly",DATE(YEAR('Yearly Journal entry'!A1027),MONTH('Yearly Journal entry'!A1027)+3,DAY('Yearly Journal entry'!A1027)),DATE(YEAR('Yearly Journal entry'!A1027)+1,MONTH('Yearly Journal entry'!A1027),DAY('Yearly Journal entry'!A1027))))</f>
        <v>417109</v>
      </c>
      <c r="B1028" s="9">
        <f t="shared" si="149"/>
        <v>417109</v>
      </c>
      <c r="C1028" s="9">
        <f t="shared" si="151"/>
        <v>417139</v>
      </c>
      <c r="D1028" s="3">
        <f t="shared" si="152"/>
        <v>31</v>
      </c>
      <c r="E1028" s="4">
        <f>'New Lease Yearly'!K1038</f>
        <v>0</v>
      </c>
      <c r="F1028" s="3">
        <f t="shared" si="153"/>
        <v>0</v>
      </c>
      <c r="G1028" s="11">
        <f t="shared" si="157"/>
        <v>0</v>
      </c>
      <c r="H1028" s="11">
        <f t="shared" si="156"/>
        <v>0</v>
      </c>
      <c r="I1028" s="11">
        <f t="shared" si="156"/>
        <v>0</v>
      </c>
      <c r="J1028" s="11">
        <f t="shared" si="156"/>
        <v>0</v>
      </c>
      <c r="K1028" s="11">
        <f t="shared" si="156"/>
        <v>0</v>
      </c>
      <c r="L1028" s="11">
        <f t="shared" si="156"/>
        <v>0</v>
      </c>
      <c r="M1028" s="11">
        <f t="shared" si="156"/>
        <v>0</v>
      </c>
      <c r="N1028" s="11">
        <f t="shared" si="156"/>
        <v>0</v>
      </c>
      <c r="O1028" s="11">
        <f t="shared" si="155"/>
        <v>0</v>
      </c>
      <c r="P1028" s="11">
        <f t="shared" si="155"/>
        <v>0</v>
      </c>
      <c r="Q1028" s="11">
        <f t="shared" si="155"/>
        <v>0</v>
      </c>
      <c r="R1028" s="11">
        <f t="shared" si="150"/>
        <v>0</v>
      </c>
    </row>
    <row r="1029" spans="1:18" x14ac:dyDescent="0.25">
      <c r="A1029" s="9">
        <f>IF('New Lease Yearly'!$H$4="Monthly",DATE(YEAR('Yearly Journal entry'!A1028),MONTH('Yearly Journal entry'!A1028)+1,DAY('Yearly Journal entry'!A1028)),IF('New Lease Yearly'!$H$4="Quarterly",DATE(YEAR('Yearly Journal entry'!A1028),MONTH('Yearly Journal entry'!A1028)+3,DAY('Yearly Journal entry'!A1028)),DATE(YEAR('Yearly Journal entry'!A1028)+1,MONTH('Yearly Journal entry'!A1028),DAY('Yearly Journal entry'!A1028))))</f>
        <v>417474</v>
      </c>
      <c r="B1029" s="9">
        <f t="shared" si="149"/>
        <v>417474</v>
      </c>
      <c r="C1029" s="9">
        <f t="shared" si="151"/>
        <v>417504</v>
      </c>
      <c r="D1029" s="3">
        <f t="shared" si="152"/>
        <v>31</v>
      </c>
      <c r="E1029" s="4">
        <f>'New Lease Yearly'!K1039</f>
        <v>0</v>
      </c>
      <c r="F1029" s="3">
        <f t="shared" si="153"/>
        <v>0</v>
      </c>
      <c r="G1029" s="11">
        <f t="shared" si="157"/>
        <v>0</v>
      </c>
      <c r="H1029" s="11">
        <f t="shared" si="156"/>
        <v>0</v>
      </c>
      <c r="I1029" s="11">
        <f t="shared" si="156"/>
        <v>0</v>
      </c>
      <c r="J1029" s="11">
        <f t="shared" si="156"/>
        <v>0</v>
      </c>
      <c r="K1029" s="11">
        <f t="shared" si="156"/>
        <v>0</v>
      </c>
      <c r="L1029" s="11">
        <f t="shared" si="156"/>
        <v>0</v>
      </c>
      <c r="M1029" s="11">
        <f t="shared" si="156"/>
        <v>0</v>
      </c>
      <c r="N1029" s="11">
        <f t="shared" si="156"/>
        <v>0</v>
      </c>
      <c r="O1029" s="11">
        <f t="shared" si="155"/>
        <v>0</v>
      </c>
      <c r="P1029" s="11">
        <f t="shared" si="155"/>
        <v>0</v>
      </c>
      <c r="Q1029" s="11">
        <f t="shared" si="155"/>
        <v>0</v>
      </c>
      <c r="R1029" s="11">
        <f t="shared" si="150"/>
        <v>0</v>
      </c>
    </row>
    <row r="1030" spans="1:18" x14ac:dyDescent="0.25">
      <c r="A1030" s="9">
        <f>IF('New Lease Yearly'!$H$4="Monthly",DATE(YEAR('Yearly Journal entry'!A1029),MONTH('Yearly Journal entry'!A1029)+1,DAY('Yearly Journal entry'!A1029)),IF('New Lease Yearly'!$H$4="Quarterly",DATE(YEAR('Yearly Journal entry'!A1029),MONTH('Yearly Journal entry'!A1029)+3,DAY('Yearly Journal entry'!A1029)),DATE(YEAR('Yearly Journal entry'!A1029)+1,MONTH('Yearly Journal entry'!A1029),DAY('Yearly Journal entry'!A1029))))</f>
        <v>417839</v>
      </c>
      <c r="B1030" s="9">
        <f t="shared" ref="B1030:B1093" si="158">EOMONTH(A1030,-1)+1</f>
        <v>417839</v>
      </c>
      <c r="C1030" s="9">
        <f t="shared" si="151"/>
        <v>417869</v>
      </c>
      <c r="D1030" s="3">
        <f t="shared" si="152"/>
        <v>31</v>
      </c>
      <c r="E1030" s="4">
        <f>'New Lease Yearly'!K1040</f>
        <v>0</v>
      </c>
      <c r="F1030" s="3">
        <f t="shared" si="153"/>
        <v>0</v>
      </c>
      <c r="G1030" s="11">
        <f t="shared" si="157"/>
        <v>0</v>
      </c>
      <c r="H1030" s="11">
        <f t="shared" si="156"/>
        <v>0</v>
      </c>
      <c r="I1030" s="11">
        <f t="shared" si="156"/>
        <v>0</v>
      </c>
      <c r="J1030" s="11">
        <f t="shared" si="156"/>
        <v>0</v>
      </c>
      <c r="K1030" s="11">
        <f t="shared" si="156"/>
        <v>0</v>
      </c>
      <c r="L1030" s="11">
        <f t="shared" si="156"/>
        <v>0</v>
      </c>
      <c r="M1030" s="11">
        <f t="shared" si="156"/>
        <v>0</v>
      </c>
      <c r="N1030" s="11">
        <f t="shared" si="156"/>
        <v>0</v>
      </c>
      <c r="O1030" s="11">
        <f t="shared" si="155"/>
        <v>0</v>
      </c>
      <c r="P1030" s="11">
        <f t="shared" si="155"/>
        <v>0</v>
      </c>
      <c r="Q1030" s="11">
        <f t="shared" si="155"/>
        <v>0</v>
      </c>
      <c r="R1030" s="11">
        <f t="shared" ref="R1030:R1093" si="159">$E1031/($A1031-$A1030+1)*IF((((EOMONTH(DATE(YEAR($A1030),MONTH($A1030)+R$4,DAY($A1030)),0))))&lt;$A1030,$A1030-DATE(YEAR($A1030),MONTH(EOMONTH($A1030,-1)+R$4)+R$4,1)+1,$A1030-1-EOMONTH($A1030,-1)+1)</f>
        <v>0</v>
      </c>
    </row>
    <row r="1031" spans="1:18" x14ac:dyDescent="0.25">
      <c r="A1031" s="9">
        <f>IF('New Lease Yearly'!$H$4="Monthly",DATE(YEAR('Yearly Journal entry'!A1030),MONTH('Yearly Journal entry'!A1030)+1,DAY('Yearly Journal entry'!A1030)),IF('New Lease Yearly'!$H$4="Quarterly",DATE(YEAR('Yearly Journal entry'!A1030),MONTH('Yearly Journal entry'!A1030)+3,DAY('Yearly Journal entry'!A1030)),DATE(YEAR('Yearly Journal entry'!A1030)+1,MONTH('Yearly Journal entry'!A1030),DAY('Yearly Journal entry'!A1030))))</f>
        <v>418205</v>
      </c>
      <c r="B1031" s="9">
        <f t="shared" si="158"/>
        <v>418205</v>
      </c>
      <c r="C1031" s="9">
        <f t="shared" ref="C1031:C1094" si="160">EOMONTH(A1031,0)</f>
        <v>418235</v>
      </c>
      <c r="D1031" s="3">
        <f t="shared" ref="D1031:D1094" si="161">C1031-B1031+1</f>
        <v>31</v>
      </c>
      <c r="E1031" s="4">
        <f>'New Lease Yearly'!K1041</f>
        <v>0</v>
      </c>
      <c r="F1031" s="3">
        <f t="shared" si="153"/>
        <v>0</v>
      </c>
      <c r="G1031" s="11">
        <f t="shared" si="157"/>
        <v>0</v>
      </c>
      <c r="H1031" s="11">
        <f t="shared" si="156"/>
        <v>0</v>
      </c>
      <c r="I1031" s="11">
        <f t="shared" si="156"/>
        <v>0</v>
      </c>
      <c r="J1031" s="11">
        <f t="shared" si="156"/>
        <v>0</v>
      </c>
      <c r="K1031" s="11">
        <f t="shared" si="156"/>
        <v>0</v>
      </c>
      <c r="L1031" s="11">
        <f t="shared" si="156"/>
        <v>0</v>
      </c>
      <c r="M1031" s="11">
        <f t="shared" si="156"/>
        <v>0</v>
      </c>
      <c r="N1031" s="11">
        <f t="shared" si="156"/>
        <v>0</v>
      </c>
      <c r="O1031" s="11">
        <f t="shared" si="155"/>
        <v>0</v>
      </c>
      <c r="P1031" s="11">
        <f t="shared" si="155"/>
        <v>0</v>
      </c>
      <c r="Q1031" s="11">
        <f t="shared" si="155"/>
        <v>0</v>
      </c>
      <c r="R1031" s="11">
        <f t="shared" si="159"/>
        <v>0</v>
      </c>
    </row>
    <row r="1032" spans="1:18" x14ac:dyDescent="0.25">
      <c r="A1032" s="9">
        <f>IF('New Lease Yearly'!$H$4="Monthly",DATE(YEAR('Yearly Journal entry'!A1031),MONTH('Yearly Journal entry'!A1031)+1,DAY('Yearly Journal entry'!A1031)),IF('New Lease Yearly'!$H$4="Quarterly",DATE(YEAR('Yearly Journal entry'!A1031),MONTH('Yearly Journal entry'!A1031)+3,DAY('Yearly Journal entry'!A1031)),DATE(YEAR('Yearly Journal entry'!A1031)+1,MONTH('Yearly Journal entry'!A1031),DAY('Yearly Journal entry'!A1031))))</f>
        <v>418570</v>
      </c>
      <c r="B1032" s="9">
        <f t="shared" si="158"/>
        <v>418570</v>
      </c>
      <c r="C1032" s="9">
        <f t="shared" si="160"/>
        <v>418600</v>
      </c>
      <c r="D1032" s="3">
        <f t="shared" si="161"/>
        <v>31</v>
      </c>
      <c r="E1032" s="4">
        <f>'New Lease Yearly'!K1042</f>
        <v>0</v>
      </c>
      <c r="F1032" s="3">
        <f t="shared" ref="F1032:F1095" si="162">E1033/(A1033-A1032+1)*(EOMONTH(A1032,0)-A1032+1)+R1031</f>
        <v>0</v>
      </c>
      <c r="G1032" s="11">
        <f t="shared" si="157"/>
        <v>0</v>
      </c>
      <c r="H1032" s="11">
        <f t="shared" si="156"/>
        <v>0</v>
      </c>
      <c r="I1032" s="11">
        <f t="shared" si="156"/>
        <v>0</v>
      </c>
      <c r="J1032" s="11">
        <f t="shared" si="156"/>
        <v>0</v>
      </c>
      <c r="K1032" s="11">
        <f t="shared" si="156"/>
        <v>0</v>
      </c>
      <c r="L1032" s="11">
        <f t="shared" si="156"/>
        <v>0</v>
      </c>
      <c r="M1032" s="11">
        <f t="shared" si="156"/>
        <v>0</v>
      </c>
      <c r="N1032" s="11">
        <f t="shared" si="156"/>
        <v>0</v>
      </c>
      <c r="O1032" s="11">
        <f t="shared" si="155"/>
        <v>0</v>
      </c>
      <c r="P1032" s="11">
        <f t="shared" si="155"/>
        <v>0</v>
      </c>
      <c r="Q1032" s="11">
        <f t="shared" si="155"/>
        <v>0</v>
      </c>
      <c r="R1032" s="11">
        <f t="shared" si="159"/>
        <v>0</v>
      </c>
    </row>
    <row r="1033" spans="1:18" x14ac:dyDescent="0.25">
      <c r="A1033" s="9">
        <f>IF('New Lease Yearly'!$H$4="Monthly",DATE(YEAR('Yearly Journal entry'!A1032),MONTH('Yearly Journal entry'!A1032)+1,DAY('Yearly Journal entry'!A1032)),IF('New Lease Yearly'!$H$4="Quarterly",DATE(YEAR('Yearly Journal entry'!A1032),MONTH('Yearly Journal entry'!A1032)+3,DAY('Yearly Journal entry'!A1032)),DATE(YEAR('Yearly Journal entry'!A1032)+1,MONTH('Yearly Journal entry'!A1032),DAY('Yearly Journal entry'!A1032))))</f>
        <v>418935</v>
      </c>
      <c r="B1033" s="9">
        <f t="shared" si="158"/>
        <v>418935</v>
      </c>
      <c r="C1033" s="9">
        <f t="shared" si="160"/>
        <v>418965</v>
      </c>
      <c r="D1033" s="3">
        <f t="shared" si="161"/>
        <v>31</v>
      </c>
      <c r="E1033" s="4">
        <f>'New Lease Yearly'!K1043</f>
        <v>0</v>
      </c>
      <c r="F1033" s="3">
        <f t="shared" si="162"/>
        <v>0</v>
      </c>
      <c r="G1033" s="11">
        <f t="shared" si="157"/>
        <v>0</v>
      </c>
      <c r="H1033" s="11">
        <f t="shared" si="156"/>
        <v>0</v>
      </c>
      <c r="I1033" s="11">
        <f t="shared" si="156"/>
        <v>0</v>
      </c>
      <c r="J1033" s="11">
        <f t="shared" si="156"/>
        <v>0</v>
      </c>
      <c r="K1033" s="11">
        <f t="shared" si="156"/>
        <v>0</v>
      </c>
      <c r="L1033" s="11">
        <f t="shared" si="156"/>
        <v>0</v>
      </c>
      <c r="M1033" s="11">
        <f t="shared" si="156"/>
        <v>0</v>
      </c>
      <c r="N1033" s="11">
        <f t="shared" si="156"/>
        <v>0</v>
      </c>
      <c r="O1033" s="11">
        <f t="shared" si="155"/>
        <v>0</v>
      </c>
      <c r="P1033" s="11">
        <f t="shared" si="155"/>
        <v>0</v>
      </c>
      <c r="Q1033" s="11">
        <f t="shared" si="155"/>
        <v>0</v>
      </c>
      <c r="R1033" s="11">
        <f t="shared" si="159"/>
        <v>0</v>
      </c>
    </row>
    <row r="1034" spans="1:18" x14ac:dyDescent="0.25">
      <c r="A1034" s="9">
        <f>IF('New Lease Yearly'!$H$4="Monthly",DATE(YEAR('Yearly Journal entry'!A1033),MONTH('Yearly Journal entry'!A1033)+1,DAY('Yearly Journal entry'!A1033)),IF('New Lease Yearly'!$H$4="Quarterly",DATE(YEAR('Yearly Journal entry'!A1033),MONTH('Yearly Journal entry'!A1033)+3,DAY('Yearly Journal entry'!A1033)),DATE(YEAR('Yearly Journal entry'!A1033)+1,MONTH('Yearly Journal entry'!A1033),DAY('Yearly Journal entry'!A1033))))</f>
        <v>419300</v>
      </c>
      <c r="B1034" s="9">
        <f t="shared" si="158"/>
        <v>419300</v>
      </c>
      <c r="C1034" s="9">
        <f t="shared" si="160"/>
        <v>419330</v>
      </c>
      <c r="D1034" s="3">
        <f t="shared" si="161"/>
        <v>31</v>
      </c>
      <c r="E1034" s="4">
        <f>'New Lease Yearly'!K1044</f>
        <v>0</v>
      </c>
      <c r="F1034" s="3">
        <f t="shared" si="162"/>
        <v>0</v>
      </c>
      <c r="G1034" s="11">
        <f t="shared" si="157"/>
        <v>0</v>
      </c>
      <c r="H1034" s="11">
        <f t="shared" si="156"/>
        <v>0</v>
      </c>
      <c r="I1034" s="11">
        <f t="shared" si="156"/>
        <v>0</v>
      </c>
      <c r="J1034" s="11">
        <f t="shared" si="156"/>
        <v>0</v>
      </c>
      <c r="K1034" s="11">
        <f t="shared" si="156"/>
        <v>0</v>
      </c>
      <c r="L1034" s="11">
        <f t="shared" si="156"/>
        <v>0</v>
      </c>
      <c r="M1034" s="11">
        <f t="shared" si="156"/>
        <v>0</v>
      </c>
      <c r="N1034" s="11">
        <f t="shared" si="156"/>
        <v>0</v>
      </c>
      <c r="O1034" s="11">
        <f t="shared" si="155"/>
        <v>0</v>
      </c>
      <c r="P1034" s="11">
        <f t="shared" si="155"/>
        <v>0</v>
      </c>
      <c r="Q1034" s="11">
        <f t="shared" si="155"/>
        <v>0</v>
      </c>
      <c r="R1034" s="11">
        <f t="shared" si="159"/>
        <v>0</v>
      </c>
    </row>
    <row r="1035" spans="1:18" x14ac:dyDescent="0.25">
      <c r="A1035" s="9">
        <f>IF('New Lease Yearly'!$H$4="Monthly",DATE(YEAR('Yearly Journal entry'!A1034),MONTH('Yearly Journal entry'!A1034)+1,DAY('Yearly Journal entry'!A1034)),IF('New Lease Yearly'!$H$4="Quarterly",DATE(YEAR('Yearly Journal entry'!A1034),MONTH('Yearly Journal entry'!A1034)+3,DAY('Yearly Journal entry'!A1034)),DATE(YEAR('Yearly Journal entry'!A1034)+1,MONTH('Yearly Journal entry'!A1034),DAY('Yearly Journal entry'!A1034))))</f>
        <v>419666</v>
      </c>
      <c r="B1035" s="9">
        <f t="shared" si="158"/>
        <v>419666</v>
      </c>
      <c r="C1035" s="9">
        <f t="shared" si="160"/>
        <v>419696</v>
      </c>
      <c r="D1035" s="3">
        <f t="shared" si="161"/>
        <v>31</v>
      </c>
      <c r="E1035" s="4">
        <f>'New Lease Yearly'!K1045</f>
        <v>0</v>
      </c>
      <c r="F1035" s="3">
        <f t="shared" si="162"/>
        <v>0</v>
      </c>
      <c r="G1035" s="11">
        <f t="shared" si="157"/>
        <v>0</v>
      </c>
      <c r="H1035" s="11">
        <f t="shared" si="156"/>
        <v>0</v>
      </c>
      <c r="I1035" s="11">
        <f t="shared" si="156"/>
        <v>0</v>
      </c>
      <c r="J1035" s="11">
        <f t="shared" si="156"/>
        <v>0</v>
      </c>
      <c r="K1035" s="11">
        <f t="shared" si="156"/>
        <v>0</v>
      </c>
      <c r="L1035" s="11">
        <f t="shared" si="156"/>
        <v>0</v>
      </c>
      <c r="M1035" s="11">
        <f t="shared" si="156"/>
        <v>0</v>
      </c>
      <c r="N1035" s="11">
        <f t="shared" si="156"/>
        <v>0</v>
      </c>
      <c r="O1035" s="11">
        <f t="shared" si="155"/>
        <v>0</v>
      </c>
      <c r="P1035" s="11">
        <f t="shared" si="155"/>
        <v>0</v>
      </c>
      <c r="Q1035" s="11">
        <f t="shared" si="155"/>
        <v>0</v>
      </c>
      <c r="R1035" s="11">
        <f t="shared" si="159"/>
        <v>0</v>
      </c>
    </row>
    <row r="1036" spans="1:18" x14ac:dyDescent="0.25">
      <c r="A1036" s="9">
        <f>IF('New Lease Yearly'!$H$4="Monthly",DATE(YEAR('Yearly Journal entry'!A1035),MONTH('Yearly Journal entry'!A1035)+1,DAY('Yearly Journal entry'!A1035)),IF('New Lease Yearly'!$H$4="Quarterly",DATE(YEAR('Yearly Journal entry'!A1035),MONTH('Yearly Journal entry'!A1035)+3,DAY('Yearly Journal entry'!A1035)),DATE(YEAR('Yearly Journal entry'!A1035)+1,MONTH('Yearly Journal entry'!A1035),DAY('Yearly Journal entry'!A1035))))</f>
        <v>420031</v>
      </c>
      <c r="B1036" s="9">
        <f t="shared" si="158"/>
        <v>420031</v>
      </c>
      <c r="C1036" s="9">
        <f t="shared" si="160"/>
        <v>420061</v>
      </c>
      <c r="D1036" s="3">
        <f t="shared" si="161"/>
        <v>31</v>
      </c>
      <c r="E1036" s="4">
        <f>'New Lease Yearly'!K1046</f>
        <v>0</v>
      </c>
      <c r="F1036" s="3">
        <f t="shared" si="162"/>
        <v>0</v>
      </c>
      <c r="G1036" s="11">
        <f t="shared" si="157"/>
        <v>0</v>
      </c>
      <c r="H1036" s="11">
        <f t="shared" si="156"/>
        <v>0</v>
      </c>
      <c r="I1036" s="11">
        <f t="shared" si="156"/>
        <v>0</v>
      </c>
      <c r="J1036" s="11">
        <f t="shared" si="156"/>
        <v>0</v>
      </c>
      <c r="K1036" s="11">
        <f t="shared" si="156"/>
        <v>0</v>
      </c>
      <c r="L1036" s="11">
        <f t="shared" si="156"/>
        <v>0</v>
      </c>
      <c r="M1036" s="11">
        <f t="shared" si="156"/>
        <v>0</v>
      </c>
      <c r="N1036" s="11">
        <f t="shared" si="156"/>
        <v>0</v>
      </c>
      <c r="O1036" s="11">
        <f t="shared" si="155"/>
        <v>0</v>
      </c>
      <c r="P1036" s="11">
        <f t="shared" si="155"/>
        <v>0</v>
      </c>
      <c r="Q1036" s="11">
        <f t="shared" si="155"/>
        <v>0</v>
      </c>
      <c r="R1036" s="11">
        <f t="shared" si="159"/>
        <v>0</v>
      </c>
    </row>
    <row r="1037" spans="1:18" x14ac:dyDescent="0.25">
      <c r="A1037" s="9">
        <f>IF('New Lease Yearly'!$H$4="Monthly",DATE(YEAR('Yearly Journal entry'!A1036),MONTH('Yearly Journal entry'!A1036)+1,DAY('Yearly Journal entry'!A1036)),IF('New Lease Yearly'!$H$4="Quarterly",DATE(YEAR('Yearly Journal entry'!A1036),MONTH('Yearly Journal entry'!A1036)+3,DAY('Yearly Journal entry'!A1036)),DATE(YEAR('Yearly Journal entry'!A1036)+1,MONTH('Yearly Journal entry'!A1036),DAY('Yearly Journal entry'!A1036))))</f>
        <v>420396</v>
      </c>
      <c r="B1037" s="9">
        <f t="shared" si="158"/>
        <v>420396</v>
      </c>
      <c r="C1037" s="9">
        <f t="shared" si="160"/>
        <v>420426</v>
      </c>
      <c r="D1037" s="3">
        <f t="shared" si="161"/>
        <v>31</v>
      </c>
      <c r="E1037" s="4">
        <f>'New Lease Yearly'!K1047</f>
        <v>0</v>
      </c>
      <c r="F1037" s="3">
        <f t="shared" si="162"/>
        <v>0</v>
      </c>
      <c r="G1037" s="11">
        <f t="shared" si="157"/>
        <v>0</v>
      </c>
      <c r="H1037" s="11">
        <f t="shared" si="156"/>
        <v>0</v>
      </c>
      <c r="I1037" s="11">
        <f t="shared" si="156"/>
        <v>0</v>
      </c>
      <c r="J1037" s="11">
        <f t="shared" si="156"/>
        <v>0</v>
      </c>
      <c r="K1037" s="11">
        <f t="shared" si="156"/>
        <v>0</v>
      </c>
      <c r="L1037" s="11">
        <f t="shared" si="156"/>
        <v>0</v>
      </c>
      <c r="M1037" s="11">
        <f t="shared" si="156"/>
        <v>0</v>
      </c>
      <c r="N1037" s="11">
        <f t="shared" si="156"/>
        <v>0</v>
      </c>
      <c r="O1037" s="11">
        <f t="shared" si="155"/>
        <v>0</v>
      </c>
      <c r="P1037" s="11">
        <f t="shared" si="155"/>
        <v>0</v>
      </c>
      <c r="Q1037" s="11">
        <f t="shared" si="155"/>
        <v>0</v>
      </c>
      <c r="R1037" s="11">
        <f t="shared" si="159"/>
        <v>0</v>
      </c>
    </row>
    <row r="1038" spans="1:18" x14ac:dyDescent="0.25">
      <c r="A1038" s="9">
        <f>IF('New Lease Yearly'!$H$4="Monthly",DATE(YEAR('Yearly Journal entry'!A1037),MONTH('Yearly Journal entry'!A1037)+1,DAY('Yearly Journal entry'!A1037)),IF('New Lease Yearly'!$H$4="Quarterly",DATE(YEAR('Yearly Journal entry'!A1037),MONTH('Yearly Journal entry'!A1037)+3,DAY('Yearly Journal entry'!A1037)),DATE(YEAR('Yearly Journal entry'!A1037)+1,MONTH('Yearly Journal entry'!A1037),DAY('Yearly Journal entry'!A1037))))</f>
        <v>420761</v>
      </c>
      <c r="B1038" s="9">
        <f t="shared" si="158"/>
        <v>420761</v>
      </c>
      <c r="C1038" s="9">
        <f t="shared" si="160"/>
        <v>420791</v>
      </c>
      <c r="D1038" s="3">
        <f t="shared" si="161"/>
        <v>31</v>
      </c>
      <c r="E1038" s="4">
        <f>'New Lease Yearly'!K1048</f>
        <v>0</v>
      </c>
      <c r="F1038" s="3">
        <f t="shared" si="162"/>
        <v>0</v>
      </c>
      <c r="G1038" s="11">
        <f t="shared" si="157"/>
        <v>0</v>
      </c>
      <c r="H1038" s="11">
        <f t="shared" si="156"/>
        <v>0</v>
      </c>
      <c r="I1038" s="11">
        <f t="shared" si="156"/>
        <v>0</v>
      </c>
      <c r="J1038" s="11">
        <f t="shared" si="156"/>
        <v>0</v>
      </c>
      <c r="K1038" s="11">
        <f t="shared" si="156"/>
        <v>0</v>
      </c>
      <c r="L1038" s="11">
        <f t="shared" si="156"/>
        <v>0</v>
      </c>
      <c r="M1038" s="11">
        <f t="shared" si="156"/>
        <v>0</v>
      </c>
      <c r="N1038" s="11">
        <f t="shared" si="156"/>
        <v>0</v>
      </c>
      <c r="O1038" s="11">
        <f t="shared" si="155"/>
        <v>0</v>
      </c>
      <c r="P1038" s="11">
        <f t="shared" si="155"/>
        <v>0</v>
      </c>
      <c r="Q1038" s="11">
        <f t="shared" si="155"/>
        <v>0</v>
      </c>
      <c r="R1038" s="11">
        <f t="shared" si="159"/>
        <v>0</v>
      </c>
    </row>
    <row r="1039" spans="1:18" x14ac:dyDescent="0.25">
      <c r="A1039" s="9">
        <f>IF('New Lease Yearly'!$H$4="Monthly",DATE(YEAR('Yearly Journal entry'!A1038),MONTH('Yearly Journal entry'!A1038)+1,DAY('Yearly Journal entry'!A1038)),IF('New Lease Yearly'!$H$4="Quarterly",DATE(YEAR('Yearly Journal entry'!A1038),MONTH('Yearly Journal entry'!A1038)+3,DAY('Yearly Journal entry'!A1038)),DATE(YEAR('Yearly Journal entry'!A1038)+1,MONTH('Yearly Journal entry'!A1038),DAY('Yearly Journal entry'!A1038))))</f>
        <v>421127</v>
      </c>
      <c r="B1039" s="9">
        <f t="shared" si="158"/>
        <v>421127</v>
      </c>
      <c r="C1039" s="9">
        <f t="shared" si="160"/>
        <v>421157</v>
      </c>
      <c r="D1039" s="3">
        <f t="shared" si="161"/>
        <v>31</v>
      </c>
      <c r="E1039" s="4">
        <f>'New Lease Yearly'!K1049</f>
        <v>0</v>
      </c>
      <c r="F1039" s="3">
        <f t="shared" si="162"/>
        <v>0</v>
      </c>
      <c r="G1039" s="11">
        <f t="shared" si="157"/>
        <v>0</v>
      </c>
      <c r="H1039" s="11">
        <f t="shared" si="156"/>
        <v>0</v>
      </c>
      <c r="I1039" s="11">
        <f t="shared" si="156"/>
        <v>0</v>
      </c>
      <c r="J1039" s="11">
        <f t="shared" si="156"/>
        <v>0</v>
      </c>
      <c r="K1039" s="11">
        <f t="shared" si="156"/>
        <v>0</v>
      </c>
      <c r="L1039" s="11">
        <f t="shared" si="156"/>
        <v>0</v>
      </c>
      <c r="M1039" s="11">
        <f t="shared" si="156"/>
        <v>0</v>
      </c>
      <c r="N1039" s="11">
        <f t="shared" si="156"/>
        <v>0</v>
      </c>
      <c r="O1039" s="11">
        <f t="shared" si="155"/>
        <v>0</v>
      </c>
      <c r="P1039" s="11">
        <f t="shared" si="155"/>
        <v>0</v>
      </c>
      <c r="Q1039" s="11">
        <f t="shared" si="155"/>
        <v>0</v>
      </c>
      <c r="R1039" s="11">
        <f t="shared" si="159"/>
        <v>0</v>
      </c>
    </row>
    <row r="1040" spans="1:18" x14ac:dyDescent="0.25">
      <c r="A1040" s="9">
        <f>IF('New Lease Yearly'!$H$4="Monthly",DATE(YEAR('Yearly Journal entry'!A1039),MONTH('Yearly Journal entry'!A1039)+1,DAY('Yearly Journal entry'!A1039)),IF('New Lease Yearly'!$H$4="Quarterly",DATE(YEAR('Yearly Journal entry'!A1039),MONTH('Yearly Journal entry'!A1039)+3,DAY('Yearly Journal entry'!A1039)),DATE(YEAR('Yearly Journal entry'!A1039)+1,MONTH('Yearly Journal entry'!A1039),DAY('Yearly Journal entry'!A1039))))</f>
        <v>421492</v>
      </c>
      <c r="B1040" s="9">
        <f t="shared" si="158"/>
        <v>421492</v>
      </c>
      <c r="C1040" s="9">
        <f t="shared" si="160"/>
        <v>421522</v>
      </c>
      <c r="D1040" s="3">
        <f t="shared" si="161"/>
        <v>31</v>
      </c>
      <c r="E1040" s="4">
        <f>'New Lease Yearly'!K1050</f>
        <v>0</v>
      </c>
      <c r="F1040" s="3">
        <f t="shared" si="162"/>
        <v>0</v>
      </c>
      <c r="G1040" s="11">
        <f t="shared" si="157"/>
        <v>0</v>
      </c>
      <c r="H1040" s="11">
        <f t="shared" si="156"/>
        <v>0</v>
      </c>
      <c r="I1040" s="11">
        <f t="shared" si="156"/>
        <v>0</v>
      </c>
      <c r="J1040" s="11">
        <f t="shared" si="156"/>
        <v>0</v>
      </c>
      <c r="K1040" s="11">
        <f t="shared" si="156"/>
        <v>0</v>
      </c>
      <c r="L1040" s="11">
        <f t="shared" si="156"/>
        <v>0</v>
      </c>
      <c r="M1040" s="11">
        <f t="shared" si="156"/>
        <v>0</v>
      </c>
      <c r="N1040" s="11">
        <f t="shared" si="156"/>
        <v>0</v>
      </c>
      <c r="O1040" s="11">
        <f t="shared" si="155"/>
        <v>0</v>
      </c>
      <c r="P1040" s="11">
        <f t="shared" si="155"/>
        <v>0</v>
      </c>
      <c r="Q1040" s="11">
        <f t="shared" si="155"/>
        <v>0</v>
      </c>
      <c r="R1040" s="11">
        <f t="shared" si="159"/>
        <v>0</v>
      </c>
    </row>
    <row r="1041" spans="1:18" x14ac:dyDescent="0.25">
      <c r="A1041" s="9">
        <f>IF('New Lease Yearly'!$H$4="Monthly",DATE(YEAR('Yearly Journal entry'!A1040),MONTH('Yearly Journal entry'!A1040)+1,DAY('Yearly Journal entry'!A1040)),IF('New Lease Yearly'!$H$4="Quarterly",DATE(YEAR('Yearly Journal entry'!A1040),MONTH('Yearly Journal entry'!A1040)+3,DAY('Yearly Journal entry'!A1040)),DATE(YEAR('Yearly Journal entry'!A1040)+1,MONTH('Yearly Journal entry'!A1040),DAY('Yearly Journal entry'!A1040))))</f>
        <v>421857</v>
      </c>
      <c r="B1041" s="9">
        <f t="shared" si="158"/>
        <v>421857</v>
      </c>
      <c r="C1041" s="9">
        <f t="shared" si="160"/>
        <v>421887</v>
      </c>
      <c r="D1041" s="3">
        <f t="shared" si="161"/>
        <v>31</v>
      </c>
      <c r="E1041" s="4">
        <f>'New Lease Yearly'!K1051</f>
        <v>0</v>
      </c>
      <c r="F1041" s="3">
        <f t="shared" si="162"/>
        <v>0</v>
      </c>
      <c r="G1041" s="11">
        <f t="shared" si="157"/>
        <v>0</v>
      </c>
      <c r="H1041" s="11">
        <f t="shared" si="156"/>
        <v>0</v>
      </c>
      <c r="I1041" s="11">
        <f t="shared" si="156"/>
        <v>0</v>
      </c>
      <c r="J1041" s="11">
        <f t="shared" si="156"/>
        <v>0</v>
      </c>
      <c r="K1041" s="11">
        <f t="shared" si="156"/>
        <v>0</v>
      </c>
      <c r="L1041" s="11">
        <f t="shared" si="156"/>
        <v>0</v>
      </c>
      <c r="M1041" s="11">
        <f t="shared" si="156"/>
        <v>0</v>
      </c>
      <c r="N1041" s="11">
        <f t="shared" si="156"/>
        <v>0</v>
      </c>
      <c r="O1041" s="11">
        <f t="shared" si="155"/>
        <v>0</v>
      </c>
      <c r="P1041" s="11">
        <f t="shared" si="155"/>
        <v>0</v>
      </c>
      <c r="Q1041" s="11">
        <f t="shared" si="155"/>
        <v>0</v>
      </c>
      <c r="R1041" s="11">
        <f t="shared" si="159"/>
        <v>0</v>
      </c>
    </row>
    <row r="1042" spans="1:18" x14ac:dyDescent="0.25">
      <c r="A1042" s="9">
        <f>IF('New Lease Yearly'!$H$4="Monthly",DATE(YEAR('Yearly Journal entry'!A1041),MONTH('Yearly Journal entry'!A1041)+1,DAY('Yearly Journal entry'!A1041)),IF('New Lease Yearly'!$H$4="Quarterly",DATE(YEAR('Yearly Journal entry'!A1041),MONTH('Yearly Journal entry'!A1041)+3,DAY('Yearly Journal entry'!A1041)),DATE(YEAR('Yearly Journal entry'!A1041)+1,MONTH('Yearly Journal entry'!A1041),DAY('Yearly Journal entry'!A1041))))</f>
        <v>422222</v>
      </c>
      <c r="B1042" s="9">
        <f t="shared" si="158"/>
        <v>422222</v>
      </c>
      <c r="C1042" s="9">
        <f t="shared" si="160"/>
        <v>422252</v>
      </c>
      <c r="D1042" s="3">
        <f t="shared" si="161"/>
        <v>31</v>
      </c>
      <c r="E1042" s="4">
        <f>'New Lease Yearly'!K1052</f>
        <v>0</v>
      </c>
      <c r="F1042" s="3">
        <f t="shared" si="162"/>
        <v>0</v>
      </c>
      <c r="G1042" s="11">
        <f t="shared" si="157"/>
        <v>0</v>
      </c>
      <c r="H1042" s="11">
        <f t="shared" si="156"/>
        <v>0</v>
      </c>
      <c r="I1042" s="11">
        <f t="shared" si="156"/>
        <v>0</v>
      </c>
      <c r="J1042" s="11">
        <f t="shared" si="156"/>
        <v>0</v>
      </c>
      <c r="K1042" s="11">
        <f t="shared" si="156"/>
        <v>0</v>
      </c>
      <c r="L1042" s="11">
        <f t="shared" si="156"/>
        <v>0</v>
      </c>
      <c r="M1042" s="11">
        <f t="shared" si="156"/>
        <v>0</v>
      </c>
      <c r="N1042" s="11">
        <f t="shared" si="156"/>
        <v>0</v>
      </c>
      <c r="O1042" s="11">
        <f t="shared" si="155"/>
        <v>0</v>
      </c>
      <c r="P1042" s="11">
        <f t="shared" si="155"/>
        <v>0</v>
      </c>
      <c r="Q1042" s="11">
        <f t="shared" si="155"/>
        <v>0</v>
      </c>
      <c r="R1042" s="11">
        <f t="shared" si="159"/>
        <v>0</v>
      </c>
    </row>
    <row r="1043" spans="1:18" x14ac:dyDescent="0.25">
      <c r="A1043" s="9">
        <f>IF('New Lease Yearly'!$H$4="Monthly",DATE(YEAR('Yearly Journal entry'!A1042),MONTH('Yearly Journal entry'!A1042)+1,DAY('Yearly Journal entry'!A1042)),IF('New Lease Yearly'!$H$4="Quarterly",DATE(YEAR('Yearly Journal entry'!A1042),MONTH('Yearly Journal entry'!A1042)+3,DAY('Yearly Journal entry'!A1042)),DATE(YEAR('Yearly Journal entry'!A1042)+1,MONTH('Yearly Journal entry'!A1042),DAY('Yearly Journal entry'!A1042))))</f>
        <v>422588</v>
      </c>
      <c r="B1043" s="9">
        <f t="shared" si="158"/>
        <v>422588</v>
      </c>
      <c r="C1043" s="9">
        <f t="shared" si="160"/>
        <v>422618</v>
      </c>
      <c r="D1043" s="3">
        <f t="shared" si="161"/>
        <v>31</v>
      </c>
      <c r="E1043" s="4">
        <f>'New Lease Yearly'!K1053</f>
        <v>0</v>
      </c>
      <c r="F1043" s="3">
        <f t="shared" si="162"/>
        <v>0</v>
      </c>
      <c r="G1043" s="11">
        <f t="shared" si="157"/>
        <v>0</v>
      </c>
      <c r="H1043" s="11">
        <f t="shared" si="156"/>
        <v>0</v>
      </c>
      <c r="I1043" s="11">
        <f t="shared" si="156"/>
        <v>0</v>
      </c>
      <c r="J1043" s="11">
        <f t="shared" si="156"/>
        <v>0</v>
      </c>
      <c r="K1043" s="11">
        <f t="shared" si="156"/>
        <v>0</v>
      </c>
      <c r="L1043" s="11">
        <f t="shared" si="156"/>
        <v>0</v>
      </c>
      <c r="M1043" s="11">
        <f t="shared" si="156"/>
        <v>0</v>
      </c>
      <c r="N1043" s="11">
        <f t="shared" si="156"/>
        <v>0</v>
      </c>
      <c r="O1043" s="11">
        <f t="shared" si="155"/>
        <v>0</v>
      </c>
      <c r="P1043" s="11">
        <f t="shared" si="155"/>
        <v>0</v>
      </c>
      <c r="Q1043" s="11">
        <f t="shared" si="155"/>
        <v>0</v>
      </c>
      <c r="R1043" s="11">
        <f t="shared" si="159"/>
        <v>0</v>
      </c>
    </row>
    <row r="1044" spans="1:18" x14ac:dyDescent="0.25">
      <c r="A1044" s="9">
        <f>IF('New Lease Yearly'!$H$4="Monthly",DATE(YEAR('Yearly Journal entry'!A1043),MONTH('Yearly Journal entry'!A1043)+1,DAY('Yearly Journal entry'!A1043)),IF('New Lease Yearly'!$H$4="Quarterly",DATE(YEAR('Yearly Journal entry'!A1043),MONTH('Yearly Journal entry'!A1043)+3,DAY('Yearly Journal entry'!A1043)),DATE(YEAR('Yearly Journal entry'!A1043)+1,MONTH('Yearly Journal entry'!A1043),DAY('Yearly Journal entry'!A1043))))</f>
        <v>422953</v>
      </c>
      <c r="B1044" s="9">
        <f t="shared" si="158"/>
        <v>422953</v>
      </c>
      <c r="C1044" s="9">
        <f t="shared" si="160"/>
        <v>422983</v>
      </c>
      <c r="D1044" s="3">
        <f t="shared" si="161"/>
        <v>31</v>
      </c>
      <c r="E1044" s="4">
        <f>'New Lease Yearly'!K1054</f>
        <v>0</v>
      </c>
      <c r="F1044" s="3">
        <f t="shared" si="162"/>
        <v>0</v>
      </c>
      <c r="G1044" s="11">
        <f t="shared" si="157"/>
        <v>0</v>
      </c>
      <c r="H1044" s="11">
        <f t="shared" si="156"/>
        <v>0</v>
      </c>
      <c r="I1044" s="11">
        <f t="shared" si="156"/>
        <v>0</v>
      </c>
      <c r="J1044" s="11">
        <f t="shared" si="156"/>
        <v>0</v>
      </c>
      <c r="K1044" s="11">
        <f t="shared" si="156"/>
        <v>0</v>
      </c>
      <c r="L1044" s="11">
        <f t="shared" si="156"/>
        <v>0</v>
      </c>
      <c r="M1044" s="11">
        <f t="shared" si="156"/>
        <v>0</v>
      </c>
      <c r="N1044" s="11">
        <f t="shared" si="156"/>
        <v>0</v>
      </c>
      <c r="O1044" s="11">
        <f t="shared" si="155"/>
        <v>0</v>
      </c>
      <c r="P1044" s="11">
        <f t="shared" si="155"/>
        <v>0</v>
      </c>
      <c r="Q1044" s="11">
        <f t="shared" si="155"/>
        <v>0</v>
      </c>
      <c r="R1044" s="11">
        <f t="shared" si="159"/>
        <v>0</v>
      </c>
    </row>
    <row r="1045" spans="1:18" x14ac:dyDescent="0.25">
      <c r="A1045" s="9">
        <f>IF('New Lease Yearly'!$H$4="Monthly",DATE(YEAR('Yearly Journal entry'!A1044),MONTH('Yearly Journal entry'!A1044)+1,DAY('Yearly Journal entry'!A1044)),IF('New Lease Yearly'!$H$4="Quarterly",DATE(YEAR('Yearly Journal entry'!A1044),MONTH('Yearly Journal entry'!A1044)+3,DAY('Yearly Journal entry'!A1044)),DATE(YEAR('Yearly Journal entry'!A1044)+1,MONTH('Yearly Journal entry'!A1044),DAY('Yearly Journal entry'!A1044))))</f>
        <v>423318</v>
      </c>
      <c r="B1045" s="9">
        <f t="shared" si="158"/>
        <v>423318</v>
      </c>
      <c r="C1045" s="9">
        <f t="shared" si="160"/>
        <v>423348</v>
      </c>
      <c r="D1045" s="3">
        <f t="shared" si="161"/>
        <v>31</v>
      </c>
      <c r="E1045" s="4">
        <f>'New Lease Yearly'!K1055</f>
        <v>0</v>
      </c>
      <c r="F1045" s="3">
        <f t="shared" si="162"/>
        <v>0</v>
      </c>
      <c r="G1045" s="11">
        <f t="shared" si="157"/>
        <v>0</v>
      </c>
      <c r="H1045" s="11">
        <f t="shared" si="156"/>
        <v>0</v>
      </c>
      <c r="I1045" s="11">
        <f t="shared" si="156"/>
        <v>0</v>
      </c>
      <c r="J1045" s="11">
        <f t="shared" si="156"/>
        <v>0</v>
      </c>
      <c r="K1045" s="11">
        <f t="shared" si="156"/>
        <v>0</v>
      </c>
      <c r="L1045" s="11">
        <f t="shared" si="156"/>
        <v>0</v>
      </c>
      <c r="M1045" s="11">
        <f t="shared" si="156"/>
        <v>0</v>
      </c>
      <c r="N1045" s="11">
        <f t="shared" si="156"/>
        <v>0</v>
      </c>
      <c r="O1045" s="11">
        <f t="shared" si="155"/>
        <v>0</v>
      </c>
      <c r="P1045" s="11">
        <f t="shared" si="155"/>
        <v>0</v>
      </c>
      <c r="Q1045" s="11">
        <f t="shared" si="155"/>
        <v>0</v>
      </c>
      <c r="R1045" s="11">
        <f t="shared" si="159"/>
        <v>0</v>
      </c>
    </row>
    <row r="1046" spans="1:18" x14ac:dyDescent="0.25">
      <c r="A1046" s="9">
        <f>IF('New Lease Yearly'!$H$4="Monthly",DATE(YEAR('Yearly Journal entry'!A1045),MONTH('Yearly Journal entry'!A1045)+1,DAY('Yearly Journal entry'!A1045)),IF('New Lease Yearly'!$H$4="Quarterly",DATE(YEAR('Yearly Journal entry'!A1045),MONTH('Yearly Journal entry'!A1045)+3,DAY('Yearly Journal entry'!A1045)),DATE(YEAR('Yearly Journal entry'!A1045)+1,MONTH('Yearly Journal entry'!A1045),DAY('Yearly Journal entry'!A1045))))</f>
        <v>423683</v>
      </c>
      <c r="B1046" s="9">
        <f t="shared" si="158"/>
        <v>423683</v>
      </c>
      <c r="C1046" s="9">
        <f t="shared" si="160"/>
        <v>423713</v>
      </c>
      <c r="D1046" s="3">
        <f t="shared" si="161"/>
        <v>31</v>
      </c>
      <c r="E1046" s="4">
        <f>'New Lease Yearly'!K1056</f>
        <v>0</v>
      </c>
      <c r="F1046" s="3">
        <f t="shared" si="162"/>
        <v>0</v>
      </c>
      <c r="G1046" s="11">
        <f t="shared" si="157"/>
        <v>0</v>
      </c>
      <c r="H1046" s="11">
        <f t="shared" si="156"/>
        <v>0</v>
      </c>
      <c r="I1046" s="11">
        <f t="shared" si="156"/>
        <v>0</v>
      </c>
      <c r="J1046" s="11">
        <f t="shared" si="156"/>
        <v>0</v>
      </c>
      <c r="K1046" s="11">
        <f t="shared" si="156"/>
        <v>0</v>
      </c>
      <c r="L1046" s="11">
        <f t="shared" si="156"/>
        <v>0</v>
      </c>
      <c r="M1046" s="11">
        <f t="shared" si="156"/>
        <v>0</v>
      </c>
      <c r="N1046" s="11">
        <f t="shared" si="156"/>
        <v>0</v>
      </c>
      <c r="O1046" s="11">
        <f t="shared" si="155"/>
        <v>0</v>
      </c>
      <c r="P1046" s="11">
        <f t="shared" si="155"/>
        <v>0</v>
      </c>
      <c r="Q1046" s="11">
        <f t="shared" si="155"/>
        <v>0</v>
      </c>
      <c r="R1046" s="11">
        <f t="shared" si="159"/>
        <v>0</v>
      </c>
    </row>
    <row r="1047" spans="1:18" x14ac:dyDescent="0.25">
      <c r="A1047" s="9">
        <f>IF('New Lease Yearly'!$H$4="Monthly",DATE(YEAR('Yearly Journal entry'!A1046),MONTH('Yearly Journal entry'!A1046)+1,DAY('Yearly Journal entry'!A1046)),IF('New Lease Yearly'!$H$4="Quarterly",DATE(YEAR('Yearly Journal entry'!A1046),MONTH('Yearly Journal entry'!A1046)+3,DAY('Yearly Journal entry'!A1046)),DATE(YEAR('Yearly Journal entry'!A1046)+1,MONTH('Yearly Journal entry'!A1046),DAY('Yearly Journal entry'!A1046))))</f>
        <v>424049</v>
      </c>
      <c r="B1047" s="9">
        <f t="shared" si="158"/>
        <v>424049</v>
      </c>
      <c r="C1047" s="9">
        <f t="shared" si="160"/>
        <v>424079</v>
      </c>
      <c r="D1047" s="3">
        <f t="shared" si="161"/>
        <v>31</v>
      </c>
      <c r="E1047" s="4">
        <f>'New Lease Yearly'!K1057</f>
        <v>0</v>
      </c>
      <c r="F1047" s="3">
        <f t="shared" si="162"/>
        <v>0</v>
      </c>
      <c r="G1047" s="11">
        <f t="shared" si="157"/>
        <v>0</v>
      </c>
      <c r="H1047" s="11">
        <f t="shared" si="156"/>
        <v>0</v>
      </c>
      <c r="I1047" s="11">
        <f t="shared" si="156"/>
        <v>0</v>
      </c>
      <c r="J1047" s="11">
        <f t="shared" si="156"/>
        <v>0</v>
      </c>
      <c r="K1047" s="11">
        <f t="shared" si="156"/>
        <v>0</v>
      </c>
      <c r="L1047" s="11">
        <f t="shared" si="156"/>
        <v>0</v>
      </c>
      <c r="M1047" s="11">
        <f t="shared" si="156"/>
        <v>0</v>
      </c>
      <c r="N1047" s="11">
        <f t="shared" si="156"/>
        <v>0</v>
      </c>
      <c r="O1047" s="11">
        <f t="shared" si="155"/>
        <v>0</v>
      </c>
      <c r="P1047" s="11">
        <f t="shared" si="155"/>
        <v>0</v>
      </c>
      <c r="Q1047" s="11">
        <f t="shared" si="155"/>
        <v>0</v>
      </c>
      <c r="R1047" s="11">
        <f t="shared" si="159"/>
        <v>0</v>
      </c>
    </row>
    <row r="1048" spans="1:18" x14ac:dyDescent="0.25">
      <c r="A1048" s="9">
        <f>IF('New Lease Yearly'!$H$4="Monthly",DATE(YEAR('Yearly Journal entry'!A1047),MONTH('Yearly Journal entry'!A1047)+1,DAY('Yearly Journal entry'!A1047)),IF('New Lease Yearly'!$H$4="Quarterly",DATE(YEAR('Yearly Journal entry'!A1047),MONTH('Yearly Journal entry'!A1047)+3,DAY('Yearly Journal entry'!A1047)),DATE(YEAR('Yearly Journal entry'!A1047)+1,MONTH('Yearly Journal entry'!A1047),DAY('Yearly Journal entry'!A1047))))</f>
        <v>424414</v>
      </c>
      <c r="B1048" s="9">
        <f t="shared" si="158"/>
        <v>424414</v>
      </c>
      <c r="C1048" s="9">
        <f t="shared" si="160"/>
        <v>424444</v>
      </c>
      <c r="D1048" s="3">
        <f t="shared" si="161"/>
        <v>31</v>
      </c>
      <c r="E1048" s="4">
        <f>'New Lease Yearly'!K1058</f>
        <v>0</v>
      </c>
      <c r="F1048" s="3">
        <f t="shared" si="162"/>
        <v>0</v>
      </c>
      <c r="G1048" s="11">
        <f t="shared" si="157"/>
        <v>0</v>
      </c>
      <c r="H1048" s="11">
        <f t="shared" si="156"/>
        <v>0</v>
      </c>
      <c r="I1048" s="11">
        <f t="shared" si="156"/>
        <v>0</v>
      </c>
      <c r="J1048" s="11">
        <f t="shared" si="156"/>
        <v>0</v>
      </c>
      <c r="K1048" s="11">
        <f t="shared" si="156"/>
        <v>0</v>
      </c>
      <c r="L1048" s="11">
        <f t="shared" si="156"/>
        <v>0</v>
      </c>
      <c r="M1048" s="11">
        <f t="shared" si="156"/>
        <v>0</v>
      </c>
      <c r="N1048" s="11">
        <f t="shared" si="156"/>
        <v>0</v>
      </c>
      <c r="O1048" s="11">
        <f t="shared" si="155"/>
        <v>0</v>
      </c>
      <c r="P1048" s="11">
        <f t="shared" si="155"/>
        <v>0</v>
      </c>
      <c r="Q1048" s="11">
        <f t="shared" si="155"/>
        <v>0</v>
      </c>
      <c r="R1048" s="11">
        <f t="shared" si="159"/>
        <v>0</v>
      </c>
    </row>
    <row r="1049" spans="1:18" x14ac:dyDescent="0.25">
      <c r="A1049" s="9">
        <f>IF('New Lease Yearly'!$H$4="Monthly",DATE(YEAR('Yearly Journal entry'!A1048),MONTH('Yearly Journal entry'!A1048)+1,DAY('Yearly Journal entry'!A1048)),IF('New Lease Yearly'!$H$4="Quarterly",DATE(YEAR('Yearly Journal entry'!A1048),MONTH('Yearly Journal entry'!A1048)+3,DAY('Yearly Journal entry'!A1048)),DATE(YEAR('Yearly Journal entry'!A1048)+1,MONTH('Yearly Journal entry'!A1048),DAY('Yearly Journal entry'!A1048))))</f>
        <v>424779</v>
      </c>
      <c r="B1049" s="9">
        <f t="shared" si="158"/>
        <v>424779</v>
      </c>
      <c r="C1049" s="9">
        <f t="shared" si="160"/>
        <v>424809</v>
      </c>
      <c r="D1049" s="3">
        <f t="shared" si="161"/>
        <v>31</v>
      </c>
      <c r="E1049" s="4">
        <f>'New Lease Yearly'!K1059</f>
        <v>0</v>
      </c>
      <c r="F1049" s="3">
        <f t="shared" si="162"/>
        <v>0</v>
      </c>
      <c r="G1049" s="11">
        <f t="shared" si="157"/>
        <v>0</v>
      </c>
      <c r="H1049" s="11">
        <f t="shared" si="156"/>
        <v>0</v>
      </c>
      <c r="I1049" s="11">
        <f t="shared" si="156"/>
        <v>0</v>
      </c>
      <c r="J1049" s="11">
        <f t="shared" si="156"/>
        <v>0</v>
      </c>
      <c r="K1049" s="11">
        <f t="shared" si="156"/>
        <v>0</v>
      </c>
      <c r="L1049" s="11">
        <f t="shared" si="156"/>
        <v>0</v>
      </c>
      <c r="M1049" s="11">
        <f t="shared" si="156"/>
        <v>0</v>
      </c>
      <c r="N1049" s="11">
        <f t="shared" si="156"/>
        <v>0</v>
      </c>
      <c r="O1049" s="11">
        <f t="shared" si="155"/>
        <v>0</v>
      </c>
      <c r="P1049" s="11">
        <f t="shared" si="155"/>
        <v>0</v>
      </c>
      <c r="Q1049" s="11">
        <f t="shared" si="155"/>
        <v>0</v>
      </c>
      <c r="R1049" s="11">
        <f t="shared" si="159"/>
        <v>0</v>
      </c>
    </row>
    <row r="1050" spans="1:18" x14ac:dyDescent="0.25">
      <c r="A1050" s="9">
        <f>IF('New Lease Yearly'!$H$4="Monthly",DATE(YEAR('Yearly Journal entry'!A1049),MONTH('Yearly Journal entry'!A1049)+1,DAY('Yearly Journal entry'!A1049)),IF('New Lease Yearly'!$H$4="Quarterly",DATE(YEAR('Yearly Journal entry'!A1049),MONTH('Yearly Journal entry'!A1049)+3,DAY('Yearly Journal entry'!A1049)),DATE(YEAR('Yearly Journal entry'!A1049)+1,MONTH('Yearly Journal entry'!A1049),DAY('Yearly Journal entry'!A1049))))</f>
        <v>425144</v>
      </c>
      <c r="B1050" s="9">
        <f t="shared" si="158"/>
        <v>425144</v>
      </c>
      <c r="C1050" s="9">
        <f t="shared" si="160"/>
        <v>425174</v>
      </c>
      <c r="D1050" s="3">
        <f t="shared" si="161"/>
        <v>31</v>
      </c>
      <c r="E1050" s="4">
        <f>'New Lease Yearly'!K1060</f>
        <v>0</v>
      </c>
      <c r="F1050" s="3">
        <f t="shared" si="162"/>
        <v>0</v>
      </c>
      <c r="G1050" s="11">
        <f t="shared" si="157"/>
        <v>0</v>
      </c>
      <c r="H1050" s="11">
        <f t="shared" si="156"/>
        <v>0</v>
      </c>
      <c r="I1050" s="11">
        <f t="shared" si="156"/>
        <v>0</v>
      </c>
      <c r="J1050" s="11">
        <f t="shared" si="156"/>
        <v>0</v>
      </c>
      <c r="K1050" s="11">
        <f t="shared" si="156"/>
        <v>0</v>
      </c>
      <c r="L1050" s="11">
        <f t="shared" si="156"/>
        <v>0</v>
      </c>
      <c r="M1050" s="11">
        <f t="shared" si="156"/>
        <v>0</v>
      </c>
      <c r="N1050" s="11">
        <f t="shared" si="156"/>
        <v>0</v>
      </c>
      <c r="O1050" s="11">
        <f t="shared" si="155"/>
        <v>0</v>
      </c>
      <c r="P1050" s="11">
        <f t="shared" si="155"/>
        <v>0</v>
      </c>
      <c r="Q1050" s="11">
        <f t="shared" si="155"/>
        <v>0</v>
      </c>
      <c r="R1050" s="11">
        <f t="shared" si="159"/>
        <v>0</v>
      </c>
    </row>
    <row r="1051" spans="1:18" x14ac:dyDescent="0.25">
      <c r="A1051" s="9">
        <f>IF('New Lease Yearly'!$H$4="Monthly",DATE(YEAR('Yearly Journal entry'!A1050),MONTH('Yearly Journal entry'!A1050)+1,DAY('Yearly Journal entry'!A1050)),IF('New Lease Yearly'!$H$4="Quarterly",DATE(YEAR('Yearly Journal entry'!A1050),MONTH('Yearly Journal entry'!A1050)+3,DAY('Yearly Journal entry'!A1050)),DATE(YEAR('Yearly Journal entry'!A1050)+1,MONTH('Yearly Journal entry'!A1050),DAY('Yearly Journal entry'!A1050))))</f>
        <v>425510</v>
      </c>
      <c r="B1051" s="9">
        <f t="shared" si="158"/>
        <v>425510</v>
      </c>
      <c r="C1051" s="9">
        <f t="shared" si="160"/>
        <v>425540</v>
      </c>
      <c r="D1051" s="3">
        <f t="shared" si="161"/>
        <v>31</v>
      </c>
      <c r="E1051" s="4">
        <f>'New Lease Yearly'!K1061</f>
        <v>0</v>
      </c>
      <c r="F1051" s="3">
        <f t="shared" si="162"/>
        <v>0</v>
      </c>
      <c r="G1051" s="11">
        <f t="shared" si="157"/>
        <v>0</v>
      </c>
      <c r="H1051" s="11">
        <f t="shared" si="156"/>
        <v>0</v>
      </c>
      <c r="I1051" s="11">
        <f t="shared" si="156"/>
        <v>0</v>
      </c>
      <c r="J1051" s="11">
        <f t="shared" si="156"/>
        <v>0</v>
      </c>
      <c r="K1051" s="11">
        <f t="shared" si="156"/>
        <v>0</v>
      </c>
      <c r="L1051" s="11">
        <f t="shared" si="156"/>
        <v>0</v>
      </c>
      <c r="M1051" s="11">
        <f t="shared" si="156"/>
        <v>0</v>
      </c>
      <c r="N1051" s="11">
        <f t="shared" si="156"/>
        <v>0</v>
      </c>
      <c r="O1051" s="11">
        <f t="shared" si="155"/>
        <v>0</v>
      </c>
      <c r="P1051" s="11">
        <f t="shared" si="155"/>
        <v>0</v>
      </c>
      <c r="Q1051" s="11">
        <f t="shared" si="155"/>
        <v>0</v>
      </c>
      <c r="R1051" s="11">
        <f t="shared" si="159"/>
        <v>0</v>
      </c>
    </row>
    <row r="1052" spans="1:18" x14ac:dyDescent="0.25">
      <c r="A1052" s="9">
        <f>IF('New Lease Yearly'!$H$4="Monthly",DATE(YEAR('Yearly Journal entry'!A1051),MONTH('Yearly Journal entry'!A1051)+1,DAY('Yearly Journal entry'!A1051)),IF('New Lease Yearly'!$H$4="Quarterly",DATE(YEAR('Yearly Journal entry'!A1051),MONTH('Yearly Journal entry'!A1051)+3,DAY('Yearly Journal entry'!A1051)),DATE(YEAR('Yearly Journal entry'!A1051)+1,MONTH('Yearly Journal entry'!A1051),DAY('Yearly Journal entry'!A1051))))</f>
        <v>425875</v>
      </c>
      <c r="B1052" s="9">
        <f t="shared" si="158"/>
        <v>425875</v>
      </c>
      <c r="C1052" s="9">
        <f t="shared" si="160"/>
        <v>425905</v>
      </c>
      <c r="D1052" s="3">
        <f t="shared" si="161"/>
        <v>31</v>
      </c>
      <c r="E1052" s="4">
        <f>'New Lease Yearly'!K1062</f>
        <v>0</v>
      </c>
      <c r="F1052" s="3">
        <f t="shared" si="162"/>
        <v>0</v>
      </c>
      <c r="G1052" s="11">
        <f t="shared" si="157"/>
        <v>0</v>
      </c>
      <c r="H1052" s="11">
        <f t="shared" si="156"/>
        <v>0</v>
      </c>
      <c r="I1052" s="11">
        <f t="shared" si="156"/>
        <v>0</v>
      </c>
      <c r="J1052" s="11">
        <f t="shared" si="156"/>
        <v>0</v>
      </c>
      <c r="K1052" s="11">
        <f t="shared" si="156"/>
        <v>0</v>
      </c>
      <c r="L1052" s="11">
        <f t="shared" si="156"/>
        <v>0</v>
      </c>
      <c r="M1052" s="11">
        <f t="shared" si="156"/>
        <v>0</v>
      </c>
      <c r="N1052" s="11">
        <f t="shared" si="156"/>
        <v>0</v>
      </c>
      <c r="O1052" s="11">
        <f t="shared" si="155"/>
        <v>0</v>
      </c>
      <c r="P1052" s="11">
        <f t="shared" si="155"/>
        <v>0</v>
      </c>
      <c r="Q1052" s="11">
        <f t="shared" si="155"/>
        <v>0</v>
      </c>
      <c r="R1052" s="11">
        <f t="shared" si="159"/>
        <v>0</v>
      </c>
    </row>
    <row r="1053" spans="1:18" x14ac:dyDescent="0.25">
      <c r="A1053" s="9">
        <f>IF('New Lease Yearly'!$H$4="Monthly",DATE(YEAR('Yearly Journal entry'!A1052),MONTH('Yearly Journal entry'!A1052)+1,DAY('Yearly Journal entry'!A1052)),IF('New Lease Yearly'!$H$4="Quarterly",DATE(YEAR('Yearly Journal entry'!A1052),MONTH('Yearly Journal entry'!A1052)+3,DAY('Yearly Journal entry'!A1052)),DATE(YEAR('Yearly Journal entry'!A1052)+1,MONTH('Yearly Journal entry'!A1052),DAY('Yearly Journal entry'!A1052))))</f>
        <v>426240</v>
      </c>
      <c r="B1053" s="9">
        <f t="shared" si="158"/>
        <v>426240</v>
      </c>
      <c r="C1053" s="9">
        <f t="shared" si="160"/>
        <v>426270</v>
      </c>
      <c r="D1053" s="3">
        <f t="shared" si="161"/>
        <v>31</v>
      </c>
      <c r="E1053" s="4">
        <f>'New Lease Yearly'!K1063</f>
        <v>0</v>
      </c>
      <c r="F1053" s="3">
        <f t="shared" si="162"/>
        <v>0</v>
      </c>
      <c r="G1053" s="11">
        <f t="shared" si="157"/>
        <v>0</v>
      </c>
      <c r="H1053" s="11">
        <f t="shared" si="156"/>
        <v>0</v>
      </c>
      <c r="I1053" s="11">
        <f t="shared" si="156"/>
        <v>0</v>
      </c>
      <c r="J1053" s="11">
        <f t="shared" si="156"/>
        <v>0</v>
      </c>
      <c r="K1053" s="11">
        <f t="shared" si="156"/>
        <v>0</v>
      </c>
      <c r="L1053" s="11">
        <f t="shared" si="156"/>
        <v>0</v>
      </c>
      <c r="M1053" s="11">
        <f t="shared" si="156"/>
        <v>0</v>
      </c>
      <c r="N1053" s="11">
        <f t="shared" si="156"/>
        <v>0</v>
      </c>
      <c r="O1053" s="11">
        <f t="shared" si="156"/>
        <v>0</v>
      </c>
      <c r="P1053" s="11">
        <f t="shared" si="156"/>
        <v>0</v>
      </c>
      <c r="Q1053" s="11">
        <f t="shared" si="156"/>
        <v>0</v>
      </c>
      <c r="R1053" s="11">
        <f t="shared" si="159"/>
        <v>0</v>
      </c>
    </row>
    <row r="1054" spans="1:18" x14ac:dyDescent="0.25">
      <c r="A1054" s="9">
        <f>IF('New Lease Yearly'!$H$4="Monthly",DATE(YEAR('Yearly Journal entry'!A1053),MONTH('Yearly Journal entry'!A1053)+1,DAY('Yearly Journal entry'!A1053)),IF('New Lease Yearly'!$H$4="Quarterly",DATE(YEAR('Yearly Journal entry'!A1053),MONTH('Yearly Journal entry'!A1053)+3,DAY('Yearly Journal entry'!A1053)),DATE(YEAR('Yearly Journal entry'!A1053)+1,MONTH('Yearly Journal entry'!A1053),DAY('Yearly Journal entry'!A1053))))</f>
        <v>426605</v>
      </c>
      <c r="B1054" s="9">
        <f t="shared" si="158"/>
        <v>426605</v>
      </c>
      <c r="C1054" s="9">
        <f t="shared" si="160"/>
        <v>426635</v>
      </c>
      <c r="D1054" s="3">
        <f t="shared" si="161"/>
        <v>31</v>
      </c>
      <c r="E1054" s="4">
        <f>'New Lease Yearly'!K1064</f>
        <v>0</v>
      </c>
      <c r="F1054" s="3">
        <f t="shared" si="162"/>
        <v>0</v>
      </c>
      <c r="G1054" s="11">
        <f t="shared" si="157"/>
        <v>0</v>
      </c>
      <c r="H1054" s="11">
        <f t="shared" si="157"/>
        <v>0</v>
      </c>
      <c r="I1054" s="11">
        <f t="shared" si="157"/>
        <v>0</v>
      </c>
      <c r="J1054" s="11">
        <f t="shared" si="157"/>
        <v>0</v>
      </c>
      <c r="K1054" s="11">
        <f t="shared" si="157"/>
        <v>0</v>
      </c>
      <c r="L1054" s="11">
        <f t="shared" si="157"/>
        <v>0</v>
      </c>
      <c r="M1054" s="11">
        <f t="shared" si="157"/>
        <v>0</v>
      </c>
      <c r="N1054" s="11">
        <f t="shared" si="157"/>
        <v>0</v>
      </c>
      <c r="O1054" s="11">
        <f t="shared" si="157"/>
        <v>0</v>
      </c>
      <c r="P1054" s="11">
        <f t="shared" si="157"/>
        <v>0</v>
      </c>
      <c r="Q1054" s="11">
        <f t="shared" si="157"/>
        <v>0</v>
      </c>
      <c r="R1054" s="11">
        <f t="shared" si="159"/>
        <v>0</v>
      </c>
    </row>
    <row r="1055" spans="1:18" x14ac:dyDescent="0.25">
      <c r="A1055" s="9">
        <f>IF('New Lease Yearly'!$H$4="Monthly",DATE(YEAR('Yearly Journal entry'!A1054),MONTH('Yearly Journal entry'!A1054)+1,DAY('Yearly Journal entry'!A1054)),IF('New Lease Yearly'!$H$4="Quarterly",DATE(YEAR('Yearly Journal entry'!A1054),MONTH('Yearly Journal entry'!A1054)+3,DAY('Yearly Journal entry'!A1054)),DATE(YEAR('Yearly Journal entry'!A1054)+1,MONTH('Yearly Journal entry'!A1054),DAY('Yearly Journal entry'!A1054))))</f>
        <v>426971</v>
      </c>
      <c r="B1055" s="9">
        <f t="shared" si="158"/>
        <v>426971</v>
      </c>
      <c r="C1055" s="9">
        <f t="shared" si="160"/>
        <v>427001</v>
      </c>
      <c r="D1055" s="3">
        <f t="shared" si="161"/>
        <v>31</v>
      </c>
      <c r="E1055" s="4">
        <f>'New Lease Yearly'!K1065</f>
        <v>0</v>
      </c>
      <c r="F1055" s="3">
        <f t="shared" si="162"/>
        <v>0</v>
      </c>
      <c r="G1055" s="11">
        <f t="shared" si="157"/>
        <v>0</v>
      </c>
      <c r="H1055" s="11">
        <f t="shared" si="157"/>
        <v>0</v>
      </c>
      <c r="I1055" s="11">
        <f t="shared" si="157"/>
        <v>0</v>
      </c>
      <c r="J1055" s="11">
        <f t="shared" si="157"/>
        <v>0</v>
      </c>
      <c r="K1055" s="11">
        <f t="shared" si="157"/>
        <v>0</v>
      </c>
      <c r="L1055" s="11">
        <f t="shared" si="157"/>
        <v>0</v>
      </c>
      <c r="M1055" s="11">
        <f t="shared" si="157"/>
        <v>0</v>
      </c>
      <c r="N1055" s="11">
        <f t="shared" si="157"/>
        <v>0</v>
      </c>
      <c r="O1055" s="11">
        <f t="shared" si="157"/>
        <v>0</v>
      </c>
      <c r="P1055" s="11">
        <f t="shared" si="157"/>
        <v>0</v>
      </c>
      <c r="Q1055" s="11">
        <f t="shared" si="157"/>
        <v>0</v>
      </c>
      <c r="R1055" s="11">
        <f t="shared" si="159"/>
        <v>0</v>
      </c>
    </row>
    <row r="1056" spans="1:18" x14ac:dyDescent="0.25">
      <c r="A1056" s="9">
        <f>IF('New Lease Yearly'!$H$4="Monthly",DATE(YEAR('Yearly Journal entry'!A1055),MONTH('Yearly Journal entry'!A1055)+1,DAY('Yearly Journal entry'!A1055)),IF('New Lease Yearly'!$H$4="Quarterly",DATE(YEAR('Yearly Journal entry'!A1055),MONTH('Yearly Journal entry'!A1055)+3,DAY('Yearly Journal entry'!A1055)),DATE(YEAR('Yearly Journal entry'!A1055)+1,MONTH('Yearly Journal entry'!A1055),DAY('Yearly Journal entry'!A1055))))</f>
        <v>427336</v>
      </c>
      <c r="B1056" s="9">
        <f t="shared" si="158"/>
        <v>427336</v>
      </c>
      <c r="C1056" s="9">
        <f t="shared" si="160"/>
        <v>427366</v>
      </c>
      <c r="D1056" s="3">
        <f t="shared" si="161"/>
        <v>31</v>
      </c>
      <c r="E1056" s="4">
        <f>'New Lease Yearly'!K1066</f>
        <v>0</v>
      </c>
      <c r="F1056" s="3">
        <f t="shared" si="162"/>
        <v>0</v>
      </c>
      <c r="G1056" s="11">
        <f t="shared" si="157"/>
        <v>0</v>
      </c>
      <c r="H1056" s="11">
        <f t="shared" si="157"/>
        <v>0</v>
      </c>
      <c r="I1056" s="11">
        <f t="shared" si="157"/>
        <v>0</v>
      </c>
      <c r="J1056" s="11">
        <f t="shared" si="157"/>
        <v>0</v>
      </c>
      <c r="K1056" s="11">
        <f t="shared" si="157"/>
        <v>0</v>
      </c>
      <c r="L1056" s="11">
        <f t="shared" si="157"/>
        <v>0</v>
      </c>
      <c r="M1056" s="11">
        <f t="shared" si="157"/>
        <v>0</v>
      </c>
      <c r="N1056" s="11">
        <f t="shared" si="157"/>
        <v>0</v>
      </c>
      <c r="O1056" s="11">
        <f t="shared" si="157"/>
        <v>0</v>
      </c>
      <c r="P1056" s="11">
        <f t="shared" si="157"/>
        <v>0</v>
      </c>
      <c r="Q1056" s="11">
        <f t="shared" si="157"/>
        <v>0</v>
      </c>
      <c r="R1056" s="11">
        <f t="shared" si="159"/>
        <v>0</v>
      </c>
    </row>
    <row r="1057" spans="1:18" x14ac:dyDescent="0.25">
      <c r="A1057" s="9">
        <f>IF('New Lease Yearly'!$H$4="Monthly",DATE(YEAR('Yearly Journal entry'!A1056),MONTH('Yearly Journal entry'!A1056)+1,DAY('Yearly Journal entry'!A1056)),IF('New Lease Yearly'!$H$4="Quarterly",DATE(YEAR('Yearly Journal entry'!A1056),MONTH('Yearly Journal entry'!A1056)+3,DAY('Yearly Journal entry'!A1056)),DATE(YEAR('Yearly Journal entry'!A1056)+1,MONTH('Yearly Journal entry'!A1056),DAY('Yearly Journal entry'!A1056))))</f>
        <v>427701</v>
      </c>
      <c r="B1057" s="9">
        <f t="shared" si="158"/>
        <v>427701</v>
      </c>
      <c r="C1057" s="9">
        <f t="shared" si="160"/>
        <v>427731</v>
      </c>
      <c r="D1057" s="3">
        <f t="shared" si="161"/>
        <v>31</v>
      </c>
      <c r="E1057" s="4">
        <f>'New Lease Yearly'!K1067</f>
        <v>0</v>
      </c>
      <c r="F1057" s="3">
        <f t="shared" si="162"/>
        <v>0</v>
      </c>
      <c r="G1057" s="11">
        <f t="shared" si="157"/>
        <v>0</v>
      </c>
      <c r="H1057" s="11">
        <f t="shared" si="157"/>
        <v>0</v>
      </c>
      <c r="I1057" s="11">
        <f t="shared" si="157"/>
        <v>0</v>
      </c>
      <c r="J1057" s="11">
        <f t="shared" si="157"/>
        <v>0</v>
      </c>
      <c r="K1057" s="11">
        <f t="shared" si="157"/>
        <v>0</v>
      </c>
      <c r="L1057" s="11">
        <f t="shared" si="157"/>
        <v>0</v>
      </c>
      <c r="M1057" s="11">
        <f t="shared" si="157"/>
        <v>0</v>
      </c>
      <c r="N1057" s="11">
        <f t="shared" si="157"/>
        <v>0</v>
      </c>
      <c r="O1057" s="11">
        <f t="shared" si="157"/>
        <v>0</v>
      </c>
      <c r="P1057" s="11">
        <f t="shared" si="157"/>
        <v>0</v>
      </c>
      <c r="Q1057" s="11">
        <f t="shared" si="157"/>
        <v>0</v>
      </c>
      <c r="R1057" s="11">
        <f t="shared" si="159"/>
        <v>0</v>
      </c>
    </row>
    <row r="1058" spans="1:18" x14ac:dyDescent="0.25">
      <c r="A1058" s="9">
        <f>IF('New Lease Yearly'!$H$4="Monthly",DATE(YEAR('Yearly Journal entry'!A1057),MONTH('Yearly Journal entry'!A1057)+1,DAY('Yearly Journal entry'!A1057)),IF('New Lease Yearly'!$H$4="Quarterly",DATE(YEAR('Yearly Journal entry'!A1057),MONTH('Yearly Journal entry'!A1057)+3,DAY('Yearly Journal entry'!A1057)),DATE(YEAR('Yearly Journal entry'!A1057)+1,MONTH('Yearly Journal entry'!A1057),DAY('Yearly Journal entry'!A1057))))</f>
        <v>428066</v>
      </c>
      <c r="B1058" s="9">
        <f t="shared" si="158"/>
        <v>428066</v>
      </c>
      <c r="C1058" s="9">
        <f t="shared" si="160"/>
        <v>428096</v>
      </c>
      <c r="D1058" s="3">
        <f t="shared" si="161"/>
        <v>31</v>
      </c>
      <c r="E1058" s="4">
        <f>'New Lease Yearly'!K1068</f>
        <v>0</v>
      </c>
      <c r="F1058" s="3">
        <f t="shared" si="162"/>
        <v>0</v>
      </c>
      <c r="G1058" s="11">
        <f t="shared" si="157"/>
        <v>0</v>
      </c>
      <c r="H1058" s="11">
        <f t="shared" si="157"/>
        <v>0</v>
      </c>
      <c r="I1058" s="11">
        <f t="shared" si="157"/>
        <v>0</v>
      </c>
      <c r="J1058" s="11">
        <f t="shared" si="157"/>
        <v>0</v>
      </c>
      <c r="K1058" s="11">
        <f t="shared" si="157"/>
        <v>0</v>
      </c>
      <c r="L1058" s="11">
        <f t="shared" si="157"/>
        <v>0</v>
      </c>
      <c r="M1058" s="11">
        <f t="shared" si="157"/>
        <v>0</v>
      </c>
      <c r="N1058" s="11">
        <f t="shared" si="157"/>
        <v>0</v>
      </c>
      <c r="O1058" s="11">
        <f t="shared" si="157"/>
        <v>0</v>
      </c>
      <c r="P1058" s="11">
        <f t="shared" si="157"/>
        <v>0</v>
      </c>
      <c r="Q1058" s="11">
        <f t="shared" si="157"/>
        <v>0</v>
      </c>
      <c r="R1058" s="11">
        <f t="shared" si="159"/>
        <v>0</v>
      </c>
    </row>
    <row r="1059" spans="1:18" x14ac:dyDescent="0.25">
      <c r="A1059" s="9">
        <f>IF('New Lease Yearly'!$H$4="Monthly",DATE(YEAR('Yearly Journal entry'!A1058),MONTH('Yearly Journal entry'!A1058)+1,DAY('Yearly Journal entry'!A1058)),IF('New Lease Yearly'!$H$4="Quarterly",DATE(YEAR('Yearly Journal entry'!A1058),MONTH('Yearly Journal entry'!A1058)+3,DAY('Yearly Journal entry'!A1058)),DATE(YEAR('Yearly Journal entry'!A1058)+1,MONTH('Yearly Journal entry'!A1058),DAY('Yearly Journal entry'!A1058))))</f>
        <v>428432</v>
      </c>
      <c r="B1059" s="9">
        <f t="shared" si="158"/>
        <v>428432</v>
      </c>
      <c r="C1059" s="9">
        <f t="shared" si="160"/>
        <v>428462</v>
      </c>
      <c r="D1059" s="3">
        <f t="shared" si="161"/>
        <v>31</v>
      </c>
      <c r="E1059" s="4">
        <f>'New Lease Yearly'!K1069</f>
        <v>0</v>
      </c>
      <c r="F1059" s="3">
        <f t="shared" si="162"/>
        <v>0</v>
      </c>
      <c r="G1059" s="11">
        <f t="shared" si="157"/>
        <v>0</v>
      </c>
      <c r="H1059" s="11">
        <f t="shared" si="157"/>
        <v>0</v>
      </c>
      <c r="I1059" s="11">
        <f t="shared" si="157"/>
        <v>0</v>
      </c>
      <c r="J1059" s="11">
        <f t="shared" si="157"/>
        <v>0</v>
      </c>
      <c r="K1059" s="11">
        <f t="shared" si="157"/>
        <v>0</v>
      </c>
      <c r="L1059" s="11">
        <f t="shared" si="157"/>
        <v>0</v>
      </c>
      <c r="M1059" s="11">
        <f t="shared" si="157"/>
        <v>0</v>
      </c>
      <c r="N1059" s="11">
        <f t="shared" si="157"/>
        <v>0</v>
      </c>
      <c r="O1059" s="11">
        <f t="shared" si="157"/>
        <v>0</v>
      </c>
      <c r="P1059" s="11">
        <f t="shared" si="157"/>
        <v>0</v>
      </c>
      <c r="Q1059" s="11">
        <f t="shared" si="157"/>
        <v>0</v>
      </c>
      <c r="R1059" s="11">
        <f t="shared" si="159"/>
        <v>0</v>
      </c>
    </row>
    <row r="1060" spans="1:18" x14ac:dyDescent="0.25">
      <c r="A1060" s="9">
        <f>IF('New Lease Yearly'!$H$4="Monthly",DATE(YEAR('Yearly Journal entry'!A1059),MONTH('Yearly Journal entry'!A1059)+1,DAY('Yearly Journal entry'!A1059)),IF('New Lease Yearly'!$H$4="Quarterly",DATE(YEAR('Yearly Journal entry'!A1059),MONTH('Yearly Journal entry'!A1059)+3,DAY('Yearly Journal entry'!A1059)),DATE(YEAR('Yearly Journal entry'!A1059)+1,MONTH('Yearly Journal entry'!A1059),DAY('Yearly Journal entry'!A1059))))</f>
        <v>428797</v>
      </c>
      <c r="B1060" s="9">
        <f t="shared" si="158"/>
        <v>428797</v>
      </c>
      <c r="C1060" s="9">
        <f t="shared" si="160"/>
        <v>428827</v>
      </c>
      <c r="D1060" s="3">
        <f t="shared" si="161"/>
        <v>31</v>
      </c>
      <c r="E1060" s="4">
        <f>'New Lease Yearly'!K1070</f>
        <v>0</v>
      </c>
      <c r="F1060" s="3">
        <f t="shared" si="162"/>
        <v>0</v>
      </c>
      <c r="G1060" s="11">
        <f t="shared" si="157"/>
        <v>0</v>
      </c>
      <c r="H1060" s="11">
        <f t="shared" si="157"/>
        <v>0</v>
      </c>
      <c r="I1060" s="11">
        <f t="shared" si="157"/>
        <v>0</v>
      </c>
      <c r="J1060" s="11">
        <f t="shared" si="157"/>
        <v>0</v>
      </c>
      <c r="K1060" s="11">
        <f t="shared" si="157"/>
        <v>0</v>
      </c>
      <c r="L1060" s="11">
        <f t="shared" si="157"/>
        <v>0</v>
      </c>
      <c r="M1060" s="11">
        <f t="shared" si="157"/>
        <v>0</v>
      </c>
      <c r="N1060" s="11">
        <f t="shared" si="157"/>
        <v>0</v>
      </c>
      <c r="O1060" s="11">
        <f t="shared" si="157"/>
        <v>0</v>
      </c>
      <c r="P1060" s="11">
        <f t="shared" si="157"/>
        <v>0</v>
      </c>
      <c r="Q1060" s="11">
        <f t="shared" si="157"/>
        <v>0</v>
      </c>
      <c r="R1060" s="11">
        <f t="shared" si="159"/>
        <v>0</v>
      </c>
    </row>
    <row r="1061" spans="1:18" x14ac:dyDescent="0.25">
      <c r="A1061" s="9">
        <f>IF('New Lease Yearly'!$H$4="Monthly",DATE(YEAR('Yearly Journal entry'!A1060),MONTH('Yearly Journal entry'!A1060)+1,DAY('Yearly Journal entry'!A1060)),IF('New Lease Yearly'!$H$4="Quarterly",DATE(YEAR('Yearly Journal entry'!A1060),MONTH('Yearly Journal entry'!A1060)+3,DAY('Yearly Journal entry'!A1060)),DATE(YEAR('Yearly Journal entry'!A1060)+1,MONTH('Yearly Journal entry'!A1060),DAY('Yearly Journal entry'!A1060))))</f>
        <v>429162</v>
      </c>
      <c r="B1061" s="9">
        <f t="shared" si="158"/>
        <v>429162</v>
      </c>
      <c r="C1061" s="9">
        <f t="shared" si="160"/>
        <v>429192</v>
      </c>
      <c r="D1061" s="3">
        <f t="shared" si="161"/>
        <v>31</v>
      </c>
      <c r="E1061" s="4">
        <f>'New Lease Yearly'!K1071</f>
        <v>0</v>
      </c>
      <c r="F1061" s="3">
        <f t="shared" si="162"/>
        <v>0</v>
      </c>
      <c r="G1061" s="11">
        <f t="shared" si="157"/>
        <v>0</v>
      </c>
      <c r="H1061" s="11">
        <f t="shared" si="157"/>
        <v>0</v>
      </c>
      <c r="I1061" s="11">
        <f t="shared" si="157"/>
        <v>0</v>
      </c>
      <c r="J1061" s="11">
        <f t="shared" si="157"/>
        <v>0</v>
      </c>
      <c r="K1061" s="11">
        <f t="shared" si="157"/>
        <v>0</v>
      </c>
      <c r="L1061" s="11">
        <f t="shared" si="157"/>
        <v>0</v>
      </c>
      <c r="M1061" s="11">
        <f t="shared" si="157"/>
        <v>0</v>
      </c>
      <c r="N1061" s="11">
        <f t="shared" si="157"/>
        <v>0</v>
      </c>
      <c r="O1061" s="11">
        <f t="shared" si="157"/>
        <v>0</v>
      </c>
      <c r="P1061" s="11">
        <f t="shared" si="157"/>
        <v>0</v>
      </c>
      <c r="Q1061" s="11">
        <f t="shared" si="157"/>
        <v>0</v>
      </c>
      <c r="R1061" s="11">
        <f t="shared" si="159"/>
        <v>0</v>
      </c>
    </row>
    <row r="1062" spans="1:18" x14ac:dyDescent="0.25">
      <c r="A1062" s="9">
        <f>IF('New Lease Yearly'!$H$4="Monthly",DATE(YEAR('Yearly Journal entry'!A1061),MONTH('Yearly Journal entry'!A1061)+1,DAY('Yearly Journal entry'!A1061)),IF('New Lease Yearly'!$H$4="Quarterly",DATE(YEAR('Yearly Journal entry'!A1061),MONTH('Yearly Journal entry'!A1061)+3,DAY('Yearly Journal entry'!A1061)),DATE(YEAR('Yearly Journal entry'!A1061)+1,MONTH('Yearly Journal entry'!A1061),DAY('Yearly Journal entry'!A1061))))</f>
        <v>429527</v>
      </c>
      <c r="B1062" s="9">
        <f t="shared" si="158"/>
        <v>429527</v>
      </c>
      <c r="C1062" s="9">
        <f t="shared" si="160"/>
        <v>429557</v>
      </c>
      <c r="D1062" s="3">
        <f t="shared" si="161"/>
        <v>31</v>
      </c>
      <c r="E1062" s="4">
        <f>'New Lease Yearly'!K1072</f>
        <v>0</v>
      </c>
      <c r="F1062" s="3">
        <f t="shared" si="162"/>
        <v>0</v>
      </c>
      <c r="G1062" s="11">
        <f t="shared" si="157"/>
        <v>0</v>
      </c>
      <c r="H1062" s="11">
        <f t="shared" si="157"/>
        <v>0</v>
      </c>
      <c r="I1062" s="11">
        <f t="shared" si="157"/>
        <v>0</v>
      </c>
      <c r="J1062" s="11">
        <f t="shared" si="157"/>
        <v>0</v>
      </c>
      <c r="K1062" s="11">
        <f t="shared" si="157"/>
        <v>0</v>
      </c>
      <c r="L1062" s="11">
        <f t="shared" si="157"/>
        <v>0</v>
      </c>
      <c r="M1062" s="11">
        <f t="shared" si="157"/>
        <v>0</v>
      </c>
      <c r="N1062" s="11">
        <f t="shared" si="157"/>
        <v>0</v>
      </c>
      <c r="O1062" s="11">
        <f t="shared" si="157"/>
        <v>0</v>
      </c>
      <c r="P1062" s="11">
        <f t="shared" si="157"/>
        <v>0</v>
      </c>
      <c r="Q1062" s="11">
        <f t="shared" si="157"/>
        <v>0</v>
      </c>
      <c r="R1062" s="11">
        <f t="shared" si="159"/>
        <v>0</v>
      </c>
    </row>
    <row r="1063" spans="1:18" x14ac:dyDescent="0.25">
      <c r="A1063" s="9">
        <f>IF('New Lease Yearly'!$H$4="Monthly",DATE(YEAR('Yearly Journal entry'!A1062),MONTH('Yearly Journal entry'!A1062)+1,DAY('Yearly Journal entry'!A1062)),IF('New Lease Yearly'!$H$4="Quarterly",DATE(YEAR('Yearly Journal entry'!A1062),MONTH('Yearly Journal entry'!A1062)+3,DAY('Yearly Journal entry'!A1062)),DATE(YEAR('Yearly Journal entry'!A1062)+1,MONTH('Yearly Journal entry'!A1062),DAY('Yearly Journal entry'!A1062))))</f>
        <v>429893</v>
      </c>
      <c r="B1063" s="9">
        <f t="shared" si="158"/>
        <v>429893</v>
      </c>
      <c r="C1063" s="9">
        <f t="shared" si="160"/>
        <v>429923</v>
      </c>
      <c r="D1063" s="3">
        <f t="shared" si="161"/>
        <v>31</v>
      </c>
      <c r="E1063" s="4">
        <f>'New Lease Yearly'!K1073</f>
        <v>0</v>
      </c>
      <c r="F1063" s="3">
        <f t="shared" si="162"/>
        <v>0</v>
      </c>
      <c r="G1063" s="11">
        <f t="shared" si="157"/>
        <v>0</v>
      </c>
      <c r="H1063" s="11">
        <f t="shared" si="157"/>
        <v>0</v>
      </c>
      <c r="I1063" s="11">
        <f t="shared" si="157"/>
        <v>0</v>
      </c>
      <c r="J1063" s="11">
        <f t="shared" si="157"/>
        <v>0</v>
      </c>
      <c r="K1063" s="11">
        <f t="shared" si="157"/>
        <v>0</v>
      </c>
      <c r="L1063" s="11">
        <f t="shared" si="157"/>
        <v>0</v>
      </c>
      <c r="M1063" s="11">
        <f t="shared" si="157"/>
        <v>0</v>
      </c>
      <c r="N1063" s="11">
        <f t="shared" si="157"/>
        <v>0</v>
      </c>
      <c r="O1063" s="11">
        <f t="shared" si="157"/>
        <v>0</v>
      </c>
      <c r="P1063" s="11">
        <f t="shared" si="157"/>
        <v>0</v>
      </c>
      <c r="Q1063" s="11">
        <f t="shared" si="157"/>
        <v>0</v>
      </c>
      <c r="R1063" s="11">
        <f t="shared" si="159"/>
        <v>0</v>
      </c>
    </row>
    <row r="1064" spans="1:18" x14ac:dyDescent="0.25">
      <c r="A1064" s="9">
        <f>IF('New Lease Yearly'!$H$4="Monthly",DATE(YEAR('Yearly Journal entry'!A1063),MONTH('Yearly Journal entry'!A1063)+1,DAY('Yearly Journal entry'!A1063)),IF('New Lease Yearly'!$H$4="Quarterly",DATE(YEAR('Yearly Journal entry'!A1063),MONTH('Yearly Journal entry'!A1063)+3,DAY('Yearly Journal entry'!A1063)),DATE(YEAR('Yearly Journal entry'!A1063)+1,MONTH('Yearly Journal entry'!A1063),DAY('Yearly Journal entry'!A1063))))</f>
        <v>430258</v>
      </c>
      <c r="B1064" s="9">
        <f t="shared" si="158"/>
        <v>430258</v>
      </c>
      <c r="C1064" s="9">
        <f t="shared" si="160"/>
        <v>430288</v>
      </c>
      <c r="D1064" s="3">
        <f t="shared" si="161"/>
        <v>31</v>
      </c>
      <c r="E1064" s="4">
        <f>'New Lease Yearly'!K1074</f>
        <v>0</v>
      </c>
      <c r="F1064" s="3">
        <f t="shared" si="162"/>
        <v>0</v>
      </c>
      <c r="G1064" s="11">
        <f t="shared" si="157"/>
        <v>0</v>
      </c>
      <c r="H1064" s="11">
        <f t="shared" si="157"/>
        <v>0</v>
      </c>
      <c r="I1064" s="11">
        <f t="shared" si="157"/>
        <v>0</v>
      </c>
      <c r="J1064" s="11">
        <f t="shared" si="157"/>
        <v>0</v>
      </c>
      <c r="K1064" s="11">
        <f t="shared" si="157"/>
        <v>0</v>
      </c>
      <c r="L1064" s="11">
        <f t="shared" si="157"/>
        <v>0</v>
      </c>
      <c r="M1064" s="11">
        <f t="shared" si="157"/>
        <v>0</v>
      </c>
      <c r="N1064" s="11">
        <f t="shared" si="157"/>
        <v>0</v>
      </c>
      <c r="O1064" s="11">
        <f t="shared" si="157"/>
        <v>0</v>
      </c>
      <c r="P1064" s="11">
        <f t="shared" si="157"/>
        <v>0</v>
      </c>
      <c r="Q1064" s="11">
        <f t="shared" si="157"/>
        <v>0</v>
      </c>
      <c r="R1064" s="11">
        <f t="shared" si="159"/>
        <v>0</v>
      </c>
    </row>
    <row r="1065" spans="1:18" x14ac:dyDescent="0.25">
      <c r="A1065" s="9">
        <f>IF('New Lease Yearly'!$H$4="Monthly",DATE(YEAR('Yearly Journal entry'!A1064),MONTH('Yearly Journal entry'!A1064)+1,DAY('Yearly Journal entry'!A1064)),IF('New Lease Yearly'!$H$4="Quarterly",DATE(YEAR('Yearly Journal entry'!A1064),MONTH('Yearly Journal entry'!A1064)+3,DAY('Yearly Journal entry'!A1064)),DATE(YEAR('Yearly Journal entry'!A1064)+1,MONTH('Yearly Journal entry'!A1064),DAY('Yearly Journal entry'!A1064))))</f>
        <v>430623</v>
      </c>
      <c r="B1065" s="9">
        <f t="shared" si="158"/>
        <v>430623</v>
      </c>
      <c r="C1065" s="9">
        <f t="shared" si="160"/>
        <v>430653</v>
      </c>
      <c r="D1065" s="3">
        <f t="shared" si="161"/>
        <v>31</v>
      </c>
      <c r="E1065" s="4">
        <f>'New Lease Yearly'!K1075</f>
        <v>0</v>
      </c>
      <c r="F1065" s="3">
        <f t="shared" si="162"/>
        <v>0</v>
      </c>
      <c r="G1065" s="11">
        <f t="shared" si="157"/>
        <v>0</v>
      </c>
      <c r="H1065" s="11">
        <f t="shared" si="157"/>
        <v>0</v>
      </c>
      <c r="I1065" s="11">
        <f t="shared" si="157"/>
        <v>0</v>
      </c>
      <c r="J1065" s="11">
        <f t="shared" si="157"/>
        <v>0</v>
      </c>
      <c r="K1065" s="11">
        <f t="shared" si="157"/>
        <v>0</v>
      </c>
      <c r="L1065" s="11">
        <f t="shared" si="157"/>
        <v>0</v>
      </c>
      <c r="M1065" s="11">
        <f t="shared" si="157"/>
        <v>0</v>
      </c>
      <c r="N1065" s="11">
        <f t="shared" si="157"/>
        <v>0</v>
      </c>
      <c r="O1065" s="11">
        <f t="shared" si="157"/>
        <v>0</v>
      </c>
      <c r="P1065" s="11">
        <f t="shared" si="157"/>
        <v>0</v>
      </c>
      <c r="Q1065" s="11">
        <f t="shared" si="157"/>
        <v>0</v>
      </c>
      <c r="R1065" s="11">
        <f t="shared" si="159"/>
        <v>0</v>
      </c>
    </row>
    <row r="1066" spans="1:18" x14ac:dyDescent="0.25">
      <c r="A1066" s="9">
        <f>IF('New Lease Yearly'!$H$4="Monthly",DATE(YEAR('Yearly Journal entry'!A1065),MONTH('Yearly Journal entry'!A1065)+1,DAY('Yearly Journal entry'!A1065)),IF('New Lease Yearly'!$H$4="Quarterly",DATE(YEAR('Yearly Journal entry'!A1065),MONTH('Yearly Journal entry'!A1065)+3,DAY('Yearly Journal entry'!A1065)),DATE(YEAR('Yearly Journal entry'!A1065)+1,MONTH('Yearly Journal entry'!A1065),DAY('Yearly Journal entry'!A1065))))</f>
        <v>430988</v>
      </c>
      <c r="B1066" s="9">
        <f t="shared" si="158"/>
        <v>430988</v>
      </c>
      <c r="C1066" s="9">
        <f t="shared" si="160"/>
        <v>431018</v>
      </c>
      <c r="D1066" s="3">
        <f t="shared" si="161"/>
        <v>31</v>
      </c>
      <c r="E1066" s="4">
        <f>'New Lease Yearly'!K1076</f>
        <v>0</v>
      </c>
      <c r="F1066" s="3">
        <f t="shared" si="162"/>
        <v>0</v>
      </c>
      <c r="G1066" s="11">
        <f t="shared" si="157"/>
        <v>0</v>
      </c>
      <c r="H1066" s="11">
        <f t="shared" si="157"/>
        <v>0</v>
      </c>
      <c r="I1066" s="11">
        <f t="shared" si="157"/>
        <v>0</v>
      </c>
      <c r="J1066" s="11">
        <f t="shared" si="157"/>
        <v>0</v>
      </c>
      <c r="K1066" s="11">
        <f t="shared" si="157"/>
        <v>0</v>
      </c>
      <c r="L1066" s="11">
        <f t="shared" si="157"/>
        <v>0</v>
      </c>
      <c r="M1066" s="11">
        <f t="shared" si="157"/>
        <v>0</v>
      </c>
      <c r="N1066" s="11">
        <f t="shared" si="157"/>
        <v>0</v>
      </c>
      <c r="O1066" s="11">
        <f t="shared" si="157"/>
        <v>0</v>
      </c>
      <c r="P1066" s="11">
        <f t="shared" si="157"/>
        <v>0</v>
      </c>
      <c r="Q1066" s="11">
        <f t="shared" si="157"/>
        <v>0</v>
      </c>
      <c r="R1066" s="11">
        <f t="shared" si="159"/>
        <v>0</v>
      </c>
    </row>
    <row r="1067" spans="1:18" x14ac:dyDescent="0.25">
      <c r="A1067" s="9">
        <f>IF('New Lease Yearly'!$H$4="Monthly",DATE(YEAR('Yearly Journal entry'!A1066),MONTH('Yearly Journal entry'!A1066)+1,DAY('Yearly Journal entry'!A1066)),IF('New Lease Yearly'!$H$4="Quarterly",DATE(YEAR('Yearly Journal entry'!A1066),MONTH('Yearly Journal entry'!A1066)+3,DAY('Yearly Journal entry'!A1066)),DATE(YEAR('Yearly Journal entry'!A1066)+1,MONTH('Yearly Journal entry'!A1066),DAY('Yearly Journal entry'!A1066))))</f>
        <v>431354</v>
      </c>
      <c r="B1067" s="9">
        <f t="shared" si="158"/>
        <v>431354</v>
      </c>
      <c r="C1067" s="9">
        <f t="shared" si="160"/>
        <v>431384</v>
      </c>
      <c r="D1067" s="3">
        <f t="shared" si="161"/>
        <v>31</v>
      </c>
      <c r="E1067" s="4">
        <f>'New Lease Yearly'!K1077</f>
        <v>0</v>
      </c>
      <c r="F1067" s="3">
        <f t="shared" si="162"/>
        <v>0</v>
      </c>
      <c r="G1067" s="11">
        <f t="shared" si="157"/>
        <v>0</v>
      </c>
      <c r="H1067" s="11">
        <f t="shared" si="157"/>
        <v>0</v>
      </c>
      <c r="I1067" s="11">
        <f t="shared" si="157"/>
        <v>0</v>
      </c>
      <c r="J1067" s="11">
        <f t="shared" si="157"/>
        <v>0</v>
      </c>
      <c r="K1067" s="11">
        <f t="shared" si="157"/>
        <v>0</v>
      </c>
      <c r="L1067" s="11">
        <f t="shared" si="157"/>
        <v>0</v>
      </c>
      <c r="M1067" s="11">
        <f t="shared" si="157"/>
        <v>0</v>
      </c>
      <c r="N1067" s="11">
        <f t="shared" si="157"/>
        <v>0</v>
      </c>
      <c r="O1067" s="11">
        <f t="shared" si="157"/>
        <v>0</v>
      </c>
      <c r="P1067" s="11">
        <f t="shared" si="157"/>
        <v>0</v>
      </c>
      <c r="Q1067" s="11">
        <f t="shared" si="157"/>
        <v>0</v>
      </c>
      <c r="R1067" s="11">
        <f t="shared" si="159"/>
        <v>0</v>
      </c>
    </row>
    <row r="1068" spans="1:18" x14ac:dyDescent="0.25">
      <c r="A1068" s="9">
        <f>IF('New Lease Yearly'!$H$4="Monthly",DATE(YEAR('Yearly Journal entry'!A1067),MONTH('Yearly Journal entry'!A1067)+1,DAY('Yearly Journal entry'!A1067)),IF('New Lease Yearly'!$H$4="Quarterly",DATE(YEAR('Yearly Journal entry'!A1067),MONTH('Yearly Journal entry'!A1067)+3,DAY('Yearly Journal entry'!A1067)),DATE(YEAR('Yearly Journal entry'!A1067)+1,MONTH('Yearly Journal entry'!A1067),DAY('Yearly Journal entry'!A1067))))</f>
        <v>431719</v>
      </c>
      <c r="B1068" s="9">
        <f t="shared" si="158"/>
        <v>431719</v>
      </c>
      <c r="C1068" s="9">
        <f t="shared" si="160"/>
        <v>431749</v>
      </c>
      <c r="D1068" s="3">
        <f t="shared" si="161"/>
        <v>31</v>
      </c>
      <c r="E1068" s="4">
        <f>'New Lease Yearly'!K1078</f>
        <v>0</v>
      </c>
      <c r="F1068" s="3">
        <f t="shared" si="162"/>
        <v>0</v>
      </c>
      <c r="G1068" s="11">
        <f t="shared" si="157"/>
        <v>0</v>
      </c>
      <c r="H1068" s="11">
        <f t="shared" si="157"/>
        <v>0</v>
      </c>
      <c r="I1068" s="11">
        <f t="shared" si="157"/>
        <v>0</v>
      </c>
      <c r="J1068" s="11">
        <f t="shared" si="157"/>
        <v>0</v>
      </c>
      <c r="K1068" s="11">
        <f t="shared" si="157"/>
        <v>0</v>
      </c>
      <c r="L1068" s="11">
        <f t="shared" si="157"/>
        <v>0</v>
      </c>
      <c r="M1068" s="11">
        <f t="shared" si="157"/>
        <v>0</v>
      </c>
      <c r="N1068" s="11">
        <f t="shared" si="157"/>
        <v>0</v>
      </c>
      <c r="O1068" s="11">
        <f t="shared" si="157"/>
        <v>0</v>
      </c>
      <c r="P1068" s="11">
        <f t="shared" si="157"/>
        <v>0</v>
      </c>
      <c r="Q1068" s="11">
        <f t="shared" si="157"/>
        <v>0</v>
      </c>
      <c r="R1068" s="11">
        <f t="shared" si="159"/>
        <v>0</v>
      </c>
    </row>
    <row r="1069" spans="1:18" x14ac:dyDescent="0.25">
      <c r="A1069" s="9">
        <f>IF('New Lease Yearly'!$H$4="Monthly",DATE(YEAR('Yearly Journal entry'!A1068),MONTH('Yearly Journal entry'!A1068)+1,DAY('Yearly Journal entry'!A1068)),IF('New Lease Yearly'!$H$4="Quarterly",DATE(YEAR('Yearly Journal entry'!A1068),MONTH('Yearly Journal entry'!A1068)+3,DAY('Yearly Journal entry'!A1068)),DATE(YEAR('Yearly Journal entry'!A1068)+1,MONTH('Yearly Journal entry'!A1068),DAY('Yearly Journal entry'!A1068))))</f>
        <v>432084</v>
      </c>
      <c r="B1069" s="9">
        <f t="shared" si="158"/>
        <v>432084</v>
      </c>
      <c r="C1069" s="9">
        <f t="shared" si="160"/>
        <v>432114</v>
      </c>
      <c r="D1069" s="3">
        <f t="shared" si="161"/>
        <v>31</v>
      </c>
      <c r="E1069" s="4">
        <f>'New Lease Yearly'!K1079</f>
        <v>0</v>
      </c>
      <c r="F1069" s="3">
        <f t="shared" si="162"/>
        <v>0</v>
      </c>
      <c r="G1069" s="11">
        <f t="shared" si="157"/>
        <v>0</v>
      </c>
      <c r="H1069" s="11">
        <f t="shared" si="157"/>
        <v>0</v>
      </c>
      <c r="I1069" s="11">
        <f t="shared" si="157"/>
        <v>0</v>
      </c>
      <c r="J1069" s="11">
        <f t="shared" si="157"/>
        <v>0</v>
      </c>
      <c r="K1069" s="11">
        <f t="shared" si="157"/>
        <v>0</v>
      </c>
      <c r="L1069" s="11">
        <f t="shared" si="157"/>
        <v>0</v>
      </c>
      <c r="M1069" s="11">
        <f t="shared" si="157"/>
        <v>0</v>
      </c>
      <c r="N1069" s="11">
        <f t="shared" si="157"/>
        <v>0</v>
      </c>
      <c r="O1069" s="11">
        <f t="shared" si="157"/>
        <v>0</v>
      </c>
      <c r="P1069" s="11">
        <f t="shared" si="157"/>
        <v>0</v>
      </c>
      <c r="Q1069" s="11">
        <f t="shared" si="157"/>
        <v>0</v>
      </c>
      <c r="R1069" s="11">
        <f t="shared" si="159"/>
        <v>0</v>
      </c>
    </row>
    <row r="1070" spans="1:18" x14ac:dyDescent="0.25">
      <c r="A1070" s="9">
        <f>IF('New Lease Yearly'!$H$4="Monthly",DATE(YEAR('Yearly Journal entry'!A1069),MONTH('Yearly Journal entry'!A1069)+1,DAY('Yearly Journal entry'!A1069)),IF('New Lease Yearly'!$H$4="Quarterly",DATE(YEAR('Yearly Journal entry'!A1069),MONTH('Yearly Journal entry'!A1069)+3,DAY('Yearly Journal entry'!A1069)),DATE(YEAR('Yearly Journal entry'!A1069)+1,MONTH('Yearly Journal entry'!A1069),DAY('Yearly Journal entry'!A1069))))</f>
        <v>432449</v>
      </c>
      <c r="B1070" s="9">
        <f t="shared" si="158"/>
        <v>432449</v>
      </c>
      <c r="C1070" s="9">
        <f t="shared" si="160"/>
        <v>432479</v>
      </c>
      <c r="D1070" s="3">
        <f t="shared" si="161"/>
        <v>31</v>
      </c>
      <c r="E1070" s="4">
        <f>'New Lease Yearly'!K1080</f>
        <v>0</v>
      </c>
      <c r="F1070" s="3">
        <f t="shared" si="162"/>
        <v>0</v>
      </c>
      <c r="G1070" s="11">
        <f t="shared" si="157"/>
        <v>0</v>
      </c>
      <c r="H1070" s="11">
        <f t="shared" si="157"/>
        <v>0</v>
      </c>
      <c r="I1070" s="11">
        <f t="shared" si="157"/>
        <v>0</v>
      </c>
      <c r="J1070" s="11">
        <f t="shared" si="157"/>
        <v>0</v>
      </c>
      <c r="K1070" s="11">
        <f t="shared" si="157"/>
        <v>0</v>
      </c>
      <c r="L1070" s="11">
        <f t="shared" si="157"/>
        <v>0</v>
      </c>
      <c r="M1070" s="11">
        <f t="shared" si="157"/>
        <v>0</v>
      </c>
      <c r="N1070" s="11">
        <f t="shared" si="157"/>
        <v>0</v>
      </c>
      <c r="O1070" s="11">
        <f t="shared" si="157"/>
        <v>0</v>
      </c>
      <c r="P1070" s="11">
        <f t="shared" si="157"/>
        <v>0</v>
      </c>
      <c r="Q1070" s="11">
        <f t="shared" si="157"/>
        <v>0</v>
      </c>
      <c r="R1070" s="11">
        <f t="shared" si="159"/>
        <v>0</v>
      </c>
    </row>
    <row r="1071" spans="1:18" x14ac:dyDescent="0.25">
      <c r="A1071" s="9">
        <f>IF('New Lease Yearly'!$H$4="Monthly",DATE(YEAR('Yearly Journal entry'!A1070),MONTH('Yearly Journal entry'!A1070)+1,DAY('Yearly Journal entry'!A1070)),IF('New Lease Yearly'!$H$4="Quarterly",DATE(YEAR('Yearly Journal entry'!A1070),MONTH('Yearly Journal entry'!A1070)+3,DAY('Yearly Journal entry'!A1070)),DATE(YEAR('Yearly Journal entry'!A1070)+1,MONTH('Yearly Journal entry'!A1070),DAY('Yearly Journal entry'!A1070))))</f>
        <v>432815</v>
      </c>
      <c r="B1071" s="9">
        <f t="shared" si="158"/>
        <v>432815</v>
      </c>
      <c r="C1071" s="9">
        <f t="shared" si="160"/>
        <v>432845</v>
      </c>
      <c r="D1071" s="3">
        <f t="shared" si="161"/>
        <v>31</v>
      </c>
      <c r="E1071" s="4">
        <f>'New Lease Yearly'!K1081</f>
        <v>0</v>
      </c>
      <c r="F1071" s="3">
        <f t="shared" si="162"/>
        <v>0</v>
      </c>
      <c r="G1071" s="11">
        <f t="shared" si="157"/>
        <v>0</v>
      </c>
      <c r="H1071" s="11">
        <f t="shared" si="157"/>
        <v>0</v>
      </c>
      <c r="I1071" s="11">
        <f t="shared" si="157"/>
        <v>0</v>
      </c>
      <c r="J1071" s="11">
        <f t="shared" si="157"/>
        <v>0</v>
      </c>
      <c r="K1071" s="11">
        <f t="shared" si="157"/>
        <v>0</v>
      </c>
      <c r="L1071" s="11">
        <f t="shared" si="157"/>
        <v>0</v>
      </c>
      <c r="M1071" s="11">
        <f t="shared" si="157"/>
        <v>0</v>
      </c>
      <c r="N1071" s="11">
        <f t="shared" si="157"/>
        <v>0</v>
      </c>
      <c r="O1071" s="11">
        <f t="shared" si="157"/>
        <v>0</v>
      </c>
      <c r="P1071" s="11">
        <f t="shared" si="157"/>
        <v>0</v>
      </c>
      <c r="Q1071" s="11">
        <f t="shared" si="157"/>
        <v>0</v>
      </c>
      <c r="R1071" s="11">
        <f t="shared" si="159"/>
        <v>0</v>
      </c>
    </row>
    <row r="1072" spans="1:18" x14ac:dyDescent="0.25">
      <c r="A1072" s="9">
        <f>IF('New Lease Yearly'!$H$4="Monthly",DATE(YEAR('Yearly Journal entry'!A1071),MONTH('Yearly Journal entry'!A1071)+1,DAY('Yearly Journal entry'!A1071)),IF('New Lease Yearly'!$H$4="Quarterly",DATE(YEAR('Yearly Journal entry'!A1071),MONTH('Yearly Journal entry'!A1071)+3,DAY('Yearly Journal entry'!A1071)),DATE(YEAR('Yearly Journal entry'!A1071)+1,MONTH('Yearly Journal entry'!A1071),DAY('Yearly Journal entry'!A1071))))</f>
        <v>433180</v>
      </c>
      <c r="B1072" s="9">
        <f t="shared" si="158"/>
        <v>433180</v>
      </c>
      <c r="C1072" s="9">
        <f t="shared" si="160"/>
        <v>433210</v>
      </c>
      <c r="D1072" s="3">
        <f t="shared" si="161"/>
        <v>31</v>
      </c>
      <c r="E1072" s="4">
        <f>'New Lease Yearly'!K1082</f>
        <v>0</v>
      </c>
      <c r="F1072" s="3">
        <f t="shared" si="162"/>
        <v>0</v>
      </c>
      <c r="G1072" s="11">
        <f t="shared" si="157"/>
        <v>0</v>
      </c>
      <c r="H1072" s="11">
        <f t="shared" si="157"/>
        <v>0</v>
      </c>
      <c r="I1072" s="11">
        <f t="shared" si="157"/>
        <v>0</v>
      </c>
      <c r="J1072" s="11">
        <f t="shared" si="157"/>
        <v>0</v>
      </c>
      <c r="K1072" s="11">
        <f t="shared" si="157"/>
        <v>0</v>
      </c>
      <c r="L1072" s="11">
        <f t="shared" si="157"/>
        <v>0</v>
      </c>
      <c r="M1072" s="11">
        <f t="shared" si="157"/>
        <v>0</v>
      </c>
      <c r="N1072" s="11">
        <f t="shared" si="157"/>
        <v>0</v>
      </c>
      <c r="O1072" s="11">
        <f t="shared" si="157"/>
        <v>0</v>
      </c>
      <c r="P1072" s="11">
        <f t="shared" si="157"/>
        <v>0</v>
      </c>
      <c r="Q1072" s="11">
        <f t="shared" si="157"/>
        <v>0</v>
      </c>
      <c r="R1072" s="11">
        <f t="shared" si="159"/>
        <v>0</v>
      </c>
    </row>
    <row r="1073" spans="1:18" x14ac:dyDescent="0.25">
      <c r="A1073" s="9">
        <f>IF('New Lease Yearly'!$H$4="Monthly",DATE(YEAR('Yearly Journal entry'!A1072),MONTH('Yearly Journal entry'!A1072)+1,DAY('Yearly Journal entry'!A1072)),IF('New Lease Yearly'!$H$4="Quarterly",DATE(YEAR('Yearly Journal entry'!A1072),MONTH('Yearly Journal entry'!A1072)+3,DAY('Yearly Journal entry'!A1072)),DATE(YEAR('Yearly Journal entry'!A1072)+1,MONTH('Yearly Journal entry'!A1072),DAY('Yearly Journal entry'!A1072))))</f>
        <v>433545</v>
      </c>
      <c r="B1073" s="9">
        <f t="shared" si="158"/>
        <v>433545</v>
      </c>
      <c r="C1073" s="9">
        <f t="shared" si="160"/>
        <v>433575</v>
      </c>
      <c r="D1073" s="3">
        <f t="shared" si="161"/>
        <v>31</v>
      </c>
      <c r="E1073" s="4">
        <f>'New Lease Yearly'!K1083</f>
        <v>0</v>
      </c>
      <c r="F1073" s="3">
        <f t="shared" si="162"/>
        <v>0</v>
      </c>
      <c r="G1073" s="11">
        <f t="shared" si="157"/>
        <v>0</v>
      </c>
      <c r="H1073" s="11">
        <f t="shared" si="157"/>
        <v>0</v>
      </c>
      <c r="I1073" s="11">
        <f t="shared" si="157"/>
        <v>0</v>
      </c>
      <c r="J1073" s="11">
        <f t="shared" si="157"/>
        <v>0</v>
      </c>
      <c r="K1073" s="11">
        <f t="shared" si="157"/>
        <v>0</v>
      </c>
      <c r="L1073" s="11">
        <f t="shared" si="157"/>
        <v>0</v>
      </c>
      <c r="M1073" s="11">
        <f t="shared" si="157"/>
        <v>0</v>
      </c>
      <c r="N1073" s="11">
        <f t="shared" si="157"/>
        <v>0</v>
      </c>
      <c r="O1073" s="11">
        <f t="shared" si="157"/>
        <v>0</v>
      </c>
      <c r="P1073" s="11">
        <f t="shared" si="157"/>
        <v>0</v>
      </c>
      <c r="Q1073" s="11">
        <f t="shared" si="157"/>
        <v>0</v>
      </c>
      <c r="R1073" s="11">
        <f t="shared" si="159"/>
        <v>0</v>
      </c>
    </row>
    <row r="1074" spans="1:18" x14ac:dyDescent="0.25">
      <c r="A1074" s="9">
        <f>IF('New Lease Yearly'!$H$4="Monthly",DATE(YEAR('Yearly Journal entry'!A1073),MONTH('Yearly Journal entry'!A1073)+1,DAY('Yearly Journal entry'!A1073)),IF('New Lease Yearly'!$H$4="Quarterly",DATE(YEAR('Yearly Journal entry'!A1073),MONTH('Yearly Journal entry'!A1073)+3,DAY('Yearly Journal entry'!A1073)),DATE(YEAR('Yearly Journal entry'!A1073)+1,MONTH('Yearly Journal entry'!A1073),DAY('Yearly Journal entry'!A1073))))</f>
        <v>433910</v>
      </c>
      <c r="B1074" s="9">
        <f t="shared" si="158"/>
        <v>433910</v>
      </c>
      <c r="C1074" s="9">
        <f t="shared" si="160"/>
        <v>433940</v>
      </c>
      <c r="D1074" s="3">
        <f t="shared" si="161"/>
        <v>31</v>
      </c>
      <c r="E1074" s="4">
        <f>'New Lease Yearly'!K1084</f>
        <v>0</v>
      </c>
      <c r="F1074" s="3">
        <f t="shared" si="162"/>
        <v>0</v>
      </c>
      <c r="G1074" s="11">
        <f t="shared" ref="G1074:Q1097" si="163">$E1075/($A1075-$A1074+1)*((((EOMONTH(DATE(YEAR($A1074),MONTH($A1074)+G$4,DAY($A1074)),0)))-DATE(YEAR($A1074),MONTH(EOMONTH($A1074,-1)+G$4)+G$4,1))+1)</f>
        <v>0</v>
      </c>
      <c r="H1074" s="11">
        <f t="shared" si="163"/>
        <v>0</v>
      </c>
      <c r="I1074" s="11">
        <f t="shared" si="163"/>
        <v>0</v>
      </c>
      <c r="J1074" s="11">
        <f t="shared" si="163"/>
        <v>0</v>
      </c>
      <c r="K1074" s="11">
        <f t="shared" si="163"/>
        <v>0</v>
      </c>
      <c r="L1074" s="11">
        <f t="shared" si="163"/>
        <v>0</v>
      </c>
      <c r="M1074" s="11">
        <f t="shared" si="163"/>
        <v>0</v>
      </c>
      <c r="N1074" s="11">
        <f t="shared" si="163"/>
        <v>0</v>
      </c>
      <c r="O1074" s="11">
        <f t="shared" si="163"/>
        <v>0</v>
      </c>
      <c r="P1074" s="11">
        <f t="shared" si="163"/>
        <v>0</v>
      </c>
      <c r="Q1074" s="11">
        <f t="shared" si="163"/>
        <v>0</v>
      </c>
      <c r="R1074" s="11">
        <f t="shared" si="159"/>
        <v>0</v>
      </c>
    </row>
    <row r="1075" spans="1:18" x14ac:dyDescent="0.25">
      <c r="A1075" s="9">
        <f>IF('New Lease Yearly'!$H$4="Monthly",DATE(YEAR('Yearly Journal entry'!A1074),MONTH('Yearly Journal entry'!A1074)+1,DAY('Yearly Journal entry'!A1074)),IF('New Lease Yearly'!$H$4="Quarterly",DATE(YEAR('Yearly Journal entry'!A1074),MONTH('Yearly Journal entry'!A1074)+3,DAY('Yearly Journal entry'!A1074)),DATE(YEAR('Yearly Journal entry'!A1074)+1,MONTH('Yearly Journal entry'!A1074),DAY('Yearly Journal entry'!A1074))))</f>
        <v>434276</v>
      </c>
      <c r="B1075" s="9">
        <f t="shared" si="158"/>
        <v>434276</v>
      </c>
      <c r="C1075" s="9">
        <f t="shared" si="160"/>
        <v>434306</v>
      </c>
      <c r="D1075" s="3">
        <f t="shared" si="161"/>
        <v>31</v>
      </c>
      <c r="E1075" s="4">
        <f>'New Lease Yearly'!K1085</f>
        <v>0</v>
      </c>
      <c r="F1075" s="3">
        <f t="shared" si="162"/>
        <v>0</v>
      </c>
      <c r="G1075" s="11">
        <f t="shared" si="163"/>
        <v>0</v>
      </c>
      <c r="H1075" s="11">
        <f t="shared" si="163"/>
        <v>0</v>
      </c>
      <c r="I1075" s="11">
        <f t="shared" si="163"/>
        <v>0</v>
      </c>
      <c r="J1075" s="11">
        <f t="shared" si="163"/>
        <v>0</v>
      </c>
      <c r="K1075" s="11">
        <f t="shared" si="163"/>
        <v>0</v>
      </c>
      <c r="L1075" s="11">
        <f t="shared" si="163"/>
        <v>0</v>
      </c>
      <c r="M1075" s="11">
        <f t="shared" si="163"/>
        <v>0</v>
      </c>
      <c r="N1075" s="11">
        <f t="shared" si="163"/>
        <v>0</v>
      </c>
      <c r="O1075" s="11">
        <f t="shared" si="163"/>
        <v>0</v>
      </c>
      <c r="P1075" s="11">
        <f t="shared" si="163"/>
        <v>0</v>
      </c>
      <c r="Q1075" s="11">
        <f t="shared" si="163"/>
        <v>0</v>
      </c>
      <c r="R1075" s="11">
        <f t="shared" si="159"/>
        <v>0</v>
      </c>
    </row>
    <row r="1076" spans="1:18" x14ac:dyDescent="0.25">
      <c r="A1076" s="9">
        <f>IF('New Lease Yearly'!$H$4="Monthly",DATE(YEAR('Yearly Journal entry'!A1075),MONTH('Yearly Journal entry'!A1075)+1,DAY('Yearly Journal entry'!A1075)),IF('New Lease Yearly'!$H$4="Quarterly",DATE(YEAR('Yearly Journal entry'!A1075),MONTH('Yearly Journal entry'!A1075)+3,DAY('Yearly Journal entry'!A1075)),DATE(YEAR('Yearly Journal entry'!A1075)+1,MONTH('Yearly Journal entry'!A1075),DAY('Yearly Journal entry'!A1075))))</f>
        <v>434641</v>
      </c>
      <c r="B1076" s="9">
        <f t="shared" si="158"/>
        <v>434641</v>
      </c>
      <c r="C1076" s="9">
        <f t="shared" si="160"/>
        <v>434671</v>
      </c>
      <c r="D1076" s="3">
        <f t="shared" si="161"/>
        <v>31</v>
      </c>
      <c r="E1076" s="4">
        <f>'New Lease Yearly'!K1086</f>
        <v>0</v>
      </c>
      <c r="F1076" s="3">
        <f t="shared" si="162"/>
        <v>0</v>
      </c>
      <c r="G1076" s="11">
        <f t="shared" si="163"/>
        <v>0</v>
      </c>
      <c r="H1076" s="11">
        <f t="shared" si="163"/>
        <v>0</v>
      </c>
      <c r="I1076" s="11">
        <f t="shared" si="163"/>
        <v>0</v>
      </c>
      <c r="J1076" s="11">
        <f t="shared" si="163"/>
        <v>0</v>
      </c>
      <c r="K1076" s="11">
        <f t="shared" si="163"/>
        <v>0</v>
      </c>
      <c r="L1076" s="11">
        <f t="shared" si="163"/>
        <v>0</v>
      </c>
      <c r="M1076" s="11">
        <f t="shared" si="163"/>
        <v>0</v>
      </c>
      <c r="N1076" s="11">
        <f t="shared" si="163"/>
        <v>0</v>
      </c>
      <c r="O1076" s="11">
        <f t="shared" si="163"/>
        <v>0</v>
      </c>
      <c r="P1076" s="11">
        <f t="shared" si="163"/>
        <v>0</v>
      </c>
      <c r="Q1076" s="11">
        <f t="shared" si="163"/>
        <v>0</v>
      </c>
      <c r="R1076" s="11">
        <f t="shared" si="159"/>
        <v>0</v>
      </c>
    </row>
    <row r="1077" spans="1:18" x14ac:dyDescent="0.25">
      <c r="A1077" s="9">
        <f>IF('New Lease Yearly'!$H$4="Monthly",DATE(YEAR('Yearly Journal entry'!A1076),MONTH('Yearly Journal entry'!A1076)+1,DAY('Yearly Journal entry'!A1076)),IF('New Lease Yearly'!$H$4="Quarterly",DATE(YEAR('Yearly Journal entry'!A1076),MONTH('Yearly Journal entry'!A1076)+3,DAY('Yearly Journal entry'!A1076)),DATE(YEAR('Yearly Journal entry'!A1076)+1,MONTH('Yearly Journal entry'!A1076),DAY('Yearly Journal entry'!A1076))))</f>
        <v>435006</v>
      </c>
      <c r="B1077" s="9">
        <f t="shared" si="158"/>
        <v>435006</v>
      </c>
      <c r="C1077" s="9">
        <f t="shared" si="160"/>
        <v>435036</v>
      </c>
      <c r="D1077" s="3">
        <f t="shared" si="161"/>
        <v>31</v>
      </c>
      <c r="E1077" s="4">
        <f>'New Lease Yearly'!K1087</f>
        <v>0</v>
      </c>
      <c r="F1077" s="3">
        <f t="shared" si="162"/>
        <v>0</v>
      </c>
      <c r="G1077" s="11">
        <f t="shared" si="163"/>
        <v>0</v>
      </c>
      <c r="H1077" s="11">
        <f t="shared" si="163"/>
        <v>0</v>
      </c>
      <c r="I1077" s="11">
        <f t="shared" si="163"/>
        <v>0</v>
      </c>
      <c r="J1077" s="11">
        <f t="shared" si="163"/>
        <v>0</v>
      </c>
      <c r="K1077" s="11">
        <f t="shared" si="163"/>
        <v>0</v>
      </c>
      <c r="L1077" s="11">
        <f t="shared" si="163"/>
        <v>0</v>
      </c>
      <c r="M1077" s="11">
        <f t="shared" si="163"/>
        <v>0</v>
      </c>
      <c r="N1077" s="11">
        <f t="shared" si="163"/>
        <v>0</v>
      </c>
      <c r="O1077" s="11">
        <f t="shared" si="163"/>
        <v>0</v>
      </c>
      <c r="P1077" s="11">
        <f t="shared" si="163"/>
        <v>0</v>
      </c>
      <c r="Q1077" s="11">
        <f t="shared" si="163"/>
        <v>0</v>
      </c>
      <c r="R1077" s="11">
        <f t="shared" si="159"/>
        <v>0</v>
      </c>
    </row>
    <row r="1078" spans="1:18" x14ac:dyDescent="0.25">
      <c r="A1078" s="9">
        <f>IF('New Lease Yearly'!$H$4="Monthly",DATE(YEAR('Yearly Journal entry'!A1077),MONTH('Yearly Journal entry'!A1077)+1,DAY('Yearly Journal entry'!A1077)),IF('New Lease Yearly'!$H$4="Quarterly",DATE(YEAR('Yearly Journal entry'!A1077),MONTH('Yearly Journal entry'!A1077)+3,DAY('Yearly Journal entry'!A1077)),DATE(YEAR('Yearly Journal entry'!A1077)+1,MONTH('Yearly Journal entry'!A1077),DAY('Yearly Journal entry'!A1077))))</f>
        <v>435371</v>
      </c>
      <c r="B1078" s="9">
        <f t="shared" si="158"/>
        <v>435371</v>
      </c>
      <c r="C1078" s="9">
        <f t="shared" si="160"/>
        <v>435401</v>
      </c>
      <c r="D1078" s="3">
        <f t="shared" si="161"/>
        <v>31</v>
      </c>
      <c r="E1078" s="4">
        <f>'New Lease Yearly'!K1088</f>
        <v>0</v>
      </c>
      <c r="F1078" s="3">
        <f t="shared" si="162"/>
        <v>0</v>
      </c>
      <c r="G1078" s="11">
        <f t="shared" si="163"/>
        <v>0</v>
      </c>
      <c r="H1078" s="11">
        <f t="shared" si="163"/>
        <v>0</v>
      </c>
      <c r="I1078" s="11">
        <f t="shared" si="163"/>
        <v>0</v>
      </c>
      <c r="J1078" s="11">
        <f t="shared" si="163"/>
        <v>0</v>
      </c>
      <c r="K1078" s="11">
        <f t="shared" si="163"/>
        <v>0</v>
      </c>
      <c r="L1078" s="11">
        <f t="shared" si="163"/>
        <v>0</v>
      </c>
      <c r="M1078" s="11">
        <f t="shared" si="163"/>
        <v>0</v>
      </c>
      <c r="N1078" s="11">
        <f t="shared" si="163"/>
        <v>0</v>
      </c>
      <c r="O1078" s="11">
        <f t="shared" si="163"/>
        <v>0</v>
      </c>
      <c r="P1078" s="11">
        <f t="shared" si="163"/>
        <v>0</v>
      </c>
      <c r="Q1078" s="11">
        <f t="shared" si="163"/>
        <v>0</v>
      </c>
      <c r="R1078" s="11">
        <f t="shared" si="159"/>
        <v>0</v>
      </c>
    </row>
    <row r="1079" spans="1:18" x14ac:dyDescent="0.25">
      <c r="A1079" s="9">
        <f>IF('New Lease Yearly'!$H$4="Monthly",DATE(YEAR('Yearly Journal entry'!A1078),MONTH('Yearly Journal entry'!A1078)+1,DAY('Yearly Journal entry'!A1078)),IF('New Lease Yearly'!$H$4="Quarterly",DATE(YEAR('Yearly Journal entry'!A1078),MONTH('Yearly Journal entry'!A1078)+3,DAY('Yearly Journal entry'!A1078)),DATE(YEAR('Yearly Journal entry'!A1078)+1,MONTH('Yearly Journal entry'!A1078),DAY('Yearly Journal entry'!A1078))))</f>
        <v>435737</v>
      </c>
      <c r="B1079" s="9">
        <f t="shared" si="158"/>
        <v>435737</v>
      </c>
      <c r="C1079" s="9">
        <f t="shared" si="160"/>
        <v>435767</v>
      </c>
      <c r="D1079" s="3">
        <f t="shared" si="161"/>
        <v>31</v>
      </c>
      <c r="E1079" s="4">
        <f>'New Lease Yearly'!K1089</f>
        <v>0</v>
      </c>
      <c r="F1079" s="3">
        <f t="shared" si="162"/>
        <v>0</v>
      </c>
      <c r="G1079" s="11">
        <f t="shared" si="163"/>
        <v>0</v>
      </c>
      <c r="H1079" s="11">
        <f t="shared" si="163"/>
        <v>0</v>
      </c>
      <c r="I1079" s="11">
        <f t="shared" si="163"/>
        <v>0</v>
      </c>
      <c r="J1079" s="11">
        <f t="shared" si="163"/>
        <v>0</v>
      </c>
      <c r="K1079" s="11">
        <f t="shared" si="163"/>
        <v>0</v>
      </c>
      <c r="L1079" s="11">
        <f t="shared" si="163"/>
        <v>0</v>
      </c>
      <c r="M1079" s="11">
        <f t="shared" si="163"/>
        <v>0</v>
      </c>
      <c r="N1079" s="11">
        <f t="shared" si="163"/>
        <v>0</v>
      </c>
      <c r="O1079" s="11">
        <f t="shared" si="163"/>
        <v>0</v>
      </c>
      <c r="P1079" s="11">
        <f t="shared" si="163"/>
        <v>0</v>
      </c>
      <c r="Q1079" s="11">
        <f t="shared" si="163"/>
        <v>0</v>
      </c>
      <c r="R1079" s="11">
        <f t="shared" si="159"/>
        <v>0</v>
      </c>
    </row>
    <row r="1080" spans="1:18" x14ac:dyDescent="0.25">
      <c r="A1080" s="9">
        <f>IF('New Lease Yearly'!$H$4="Monthly",DATE(YEAR('Yearly Journal entry'!A1079),MONTH('Yearly Journal entry'!A1079)+1,DAY('Yearly Journal entry'!A1079)),IF('New Lease Yearly'!$H$4="Quarterly",DATE(YEAR('Yearly Journal entry'!A1079),MONTH('Yearly Journal entry'!A1079)+3,DAY('Yearly Journal entry'!A1079)),DATE(YEAR('Yearly Journal entry'!A1079)+1,MONTH('Yearly Journal entry'!A1079),DAY('Yearly Journal entry'!A1079))))</f>
        <v>436102</v>
      </c>
      <c r="B1080" s="9">
        <f t="shared" si="158"/>
        <v>436102</v>
      </c>
      <c r="C1080" s="9">
        <f t="shared" si="160"/>
        <v>436132</v>
      </c>
      <c r="D1080" s="3">
        <f t="shared" si="161"/>
        <v>31</v>
      </c>
      <c r="E1080" s="4">
        <f>'New Lease Yearly'!K1090</f>
        <v>0</v>
      </c>
      <c r="F1080" s="3">
        <f t="shared" si="162"/>
        <v>0</v>
      </c>
      <c r="G1080" s="11">
        <f t="shared" si="163"/>
        <v>0</v>
      </c>
      <c r="H1080" s="11">
        <f t="shared" si="163"/>
        <v>0</v>
      </c>
      <c r="I1080" s="11">
        <f t="shared" si="163"/>
        <v>0</v>
      </c>
      <c r="J1080" s="11">
        <f t="shared" si="163"/>
        <v>0</v>
      </c>
      <c r="K1080" s="11">
        <f t="shared" si="163"/>
        <v>0</v>
      </c>
      <c r="L1080" s="11">
        <f t="shared" si="163"/>
        <v>0</v>
      </c>
      <c r="M1080" s="11">
        <f t="shared" si="163"/>
        <v>0</v>
      </c>
      <c r="N1080" s="11">
        <f t="shared" si="163"/>
        <v>0</v>
      </c>
      <c r="O1080" s="11">
        <f t="shared" si="163"/>
        <v>0</v>
      </c>
      <c r="P1080" s="11">
        <f t="shared" si="163"/>
        <v>0</v>
      </c>
      <c r="Q1080" s="11">
        <f t="shared" si="163"/>
        <v>0</v>
      </c>
      <c r="R1080" s="11">
        <f t="shared" si="159"/>
        <v>0</v>
      </c>
    </row>
    <row r="1081" spans="1:18" x14ac:dyDescent="0.25">
      <c r="A1081" s="9">
        <f>IF('New Lease Yearly'!$H$4="Monthly",DATE(YEAR('Yearly Journal entry'!A1080),MONTH('Yearly Journal entry'!A1080)+1,DAY('Yearly Journal entry'!A1080)),IF('New Lease Yearly'!$H$4="Quarterly",DATE(YEAR('Yearly Journal entry'!A1080),MONTH('Yearly Journal entry'!A1080)+3,DAY('Yearly Journal entry'!A1080)),DATE(YEAR('Yearly Journal entry'!A1080)+1,MONTH('Yearly Journal entry'!A1080),DAY('Yearly Journal entry'!A1080))))</f>
        <v>436467</v>
      </c>
      <c r="B1081" s="9">
        <f t="shared" si="158"/>
        <v>436467</v>
      </c>
      <c r="C1081" s="9">
        <f t="shared" si="160"/>
        <v>436497</v>
      </c>
      <c r="D1081" s="3">
        <f t="shared" si="161"/>
        <v>31</v>
      </c>
      <c r="E1081" s="4">
        <f>'New Lease Yearly'!K1091</f>
        <v>0</v>
      </c>
      <c r="F1081" s="3">
        <f t="shared" si="162"/>
        <v>0</v>
      </c>
      <c r="G1081" s="11">
        <f t="shared" si="163"/>
        <v>0</v>
      </c>
      <c r="H1081" s="11">
        <f t="shared" si="163"/>
        <v>0</v>
      </c>
      <c r="I1081" s="11">
        <f t="shared" si="163"/>
        <v>0</v>
      </c>
      <c r="J1081" s="11">
        <f t="shared" si="163"/>
        <v>0</v>
      </c>
      <c r="K1081" s="11">
        <f t="shared" si="163"/>
        <v>0</v>
      </c>
      <c r="L1081" s="11">
        <f t="shared" si="163"/>
        <v>0</v>
      </c>
      <c r="M1081" s="11">
        <f t="shared" si="163"/>
        <v>0</v>
      </c>
      <c r="N1081" s="11">
        <f t="shared" si="163"/>
        <v>0</v>
      </c>
      <c r="O1081" s="11">
        <f t="shared" si="163"/>
        <v>0</v>
      </c>
      <c r="P1081" s="11">
        <f t="shared" si="163"/>
        <v>0</v>
      </c>
      <c r="Q1081" s="11">
        <f t="shared" si="163"/>
        <v>0</v>
      </c>
      <c r="R1081" s="11">
        <f t="shared" si="159"/>
        <v>0</v>
      </c>
    </row>
    <row r="1082" spans="1:18" x14ac:dyDescent="0.25">
      <c r="A1082" s="9">
        <f>IF('New Lease Yearly'!$H$4="Monthly",DATE(YEAR('Yearly Journal entry'!A1081),MONTH('Yearly Journal entry'!A1081)+1,DAY('Yearly Journal entry'!A1081)),IF('New Lease Yearly'!$H$4="Quarterly",DATE(YEAR('Yearly Journal entry'!A1081),MONTH('Yearly Journal entry'!A1081)+3,DAY('Yearly Journal entry'!A1081)),DATE(YEAR('Yearly Journal entry'!A1081)+1,MONTH('Yearly Journal entry'!A1081),DAY('Yearly Journal entry'!A1081))))</f>
        <v>436832</v>
      </c>
      <c r="B1082" s="9">
        <f t="shared" si="158"/>
        <v>436832</v>
      </c>
      <c r="C1082" s="9">
        <f t="shared" si="160"/>
        <v>436862</v>
      </c>
      <c r="D1082" s="3">
        <f t="shared" si="161"/>
        <v>31</v>
      </c>
      <c r="E1082" s="4">
        <f>'New Lease Yearly'!K1092</f>
        <v>0</v>
      </c>
      <c r="F1082" s="3">
        <f t="shared" si="162"/>
        <v>0</v>
      </c>
      <c r="G1082" s="11">
        <f t="shared" si="163"/>
        <v>0</v>
      </c>
      <c r="H1082" s="11">
        <f t="shared" si="163"/>
        <v>0</v>
      </c>
      <c r="I1082" s="11">
        <f t="shared" si="163"/>
        <v>0</v>
      </c>
      <c r="J1082" s="11">
        <f t="shared" si="163"/>
        <v>0</v>
      </c>
      <c r="K1082" s="11">
        <f t="shared" si="163"/>
        <v>0</v>
      </c>
      <c r="L1082" s="11">
        <f t="shared" si="163"/>
        <v>0</v>
      </c>
      <c r="M1082" s="11">
        <f t="shared" si="163"/>
        <v>0</v>
      </c>
      <c r="N1082" s="11">
        <f t="shared" si="163"/>
        <v>0</v>
      </c>
      <c r="O1082" s="11">
        <f t="shared" si="163"/>
        <v>0</v>
      </c>
      <c r="P1082" s="11">
        <f t="shared" si="163"/>
        <v>0</v>
      </c>
      <c r="Q1082" s="11">
        <f t="shared" si="163"/>
        <v>0</v>
      </c>
      <c r="R1082" s="11">
        <f t="shared" si="159"/>
        <v>0</v>
      </c>
    </row>
    <row r="1083" spans="1:18" x14ac:dyDescent="0.25">
      <c r="A1083" s="9">
        <f>IF('New Lease Yearly'!$H$4="Monthly",DATE(YEAR('Yearly Journal entry'!A1082),MONTH('Yearly Journal entry'!A1082)+1,DAY('Yearly Journal entry'!A1082)),IF('New Lease Yearly'!$H$4="Quarterly",DATE(YEAR('Yearly Journal entry'!A1082),MONTH('Yearly Journal entry'!A1082)+3,DAY('Yearly Journal entry'!A1082)),DATE(YEAR('Yearly Journal entry'!A1082)+1,MONTH('Yearly Journal entry'!A1082),DAY('Yearly Journal entry'!A1082))))</f>
        <v>437198</v>
      </c>
      <c r="B1083" s="9">
        <f t="shared" si="158"/>
        <v>437198</v>
      </c>
      <c r="C1083" s="9">
        <f t="shared" si="160"/>
        <v>437228</v>
      </c>
      <c r="D1083" s="3">
        <f t="shared" si="161"/>
        <v>31</v>
      </c>
      <c r="E1083" s="4">
        <f>'New Lease Yearly'!K1093</f>
        <v>0</v>
      </c>
      <c r="F1083" s="3">
        <f t="shared" si="162"/>
        <v>0</v>
      </c>
      <c r="G1083" s="11">
        <f t="shared" si="163"/>
        <v>0</v>
      </c>
      <c r="H1083" s="11">
        <f t="shared" si="163"/>
        <v>0</v>
      </c>
      <c r="I1083" s="11">
        <f t="shared" si="163"/>
        <v>0</v>
      </c>
      <c r="J1083" s="11">
        <f t="shared" si="163"/>
        <v>0</v>
      </c>
      <c r="K1083" s="11">
        <f t="shared" si="163"/>
        <v>0</v>
      </c>
      <c r="L1083" s="11">
        <f t="shared" si="163"/>
        <v>0</v>
      </c>
      <c r="M1083" s="11">
        <f t="shared" si="163"/>
        <v>0</v>
      </c>
      <c r="N1083" s="11">
        <f t="shared" si="163"/>
        <v>0</v>
      </c>
      <c r="O1083" s="11">
        <f t="shared" si="163"/>
        <v>0</v>
      </c>
      <c r="P1083" s="11">
        <f t="shared" si="163"/>
        <v>0</v>
      </c>
      <c r="Q1083" s="11">
        <f t="shared" si="163"/>
        <v>0</v>
      </c>
      <c r="R1083" s="11">
        <f t="shared" si="159"/>
        <v>0</v>
      </c>
    </row>
    <row r="1084" spans="1:18" x14ac:dyDescent="0.25">
      <c r="A1084" s="9">
        <f>IF('New Lease Yearly'!$H$4="Monthly",DATE(YEAR('Yearly Journal entry'!A1083),MONTH('Yearly Journal entry'!A1083)+1,DAY('Yearly Journal entry'!A1083)),IF('New Lease Yearly'!$H$4="Quarterly",DATE(YEAR('Yearly Journal entry'!A1083),MONTH('Yearly Journal entry'!A1083)+3,DAY('Yearly Journal entry'!A1083)),DATE(YEAR('Yearly Journal entry'!A1083)+1,MONTH('Yearly Journal entry'!A1083),DAY('Yearly Journal entry'!A1083))))</f>
        <v>437563</v>
      </c>
      <c r="B1084" s="9">
        <f t="shared" si="158"/>
        <v>437563</v>
      </c>
      <c r="C1084" s="9">
        <f t="shared" si="160"/>
        <v>437593</v>
      </c>
      <c r="D1084" s="3">
        <f t="shared" si="161"/>
        <v>31</v>
      </c>
      <c r="E1084" s="4">
        <f>'New Lease Yearly'!K1094</f>
        <v>0</v>
      </c>
      <c r="F1084" s="3">
        <f t="shared" si="162"/>
        <v>0</v>
      </c>
      <c r="G1084" s="11">
        <f t="shared" si="163"/>
        <v>0</v>
      </c>
      <c r="H1084" s="11">
        <f t="shared" si="163"/>
        <v>0</v>
      </c>
      <c r="I1084" s="11">
        <f t="shared" si="163"/>
        <v>0</v>
      </c>
      <c r="J1084" s="11">
        <f t="shared" si="163"/>
        <v>0</v>
      </c>
      <c r="K1084" s="11">
        <f t="shared" si="163"/>
        <v>0</v>
      </c>
      <c r="L1084" s="11">
        <f t="shared" si="163"/>
        <v>0</v>
      </c>
      <c r="M1084" s="11">
        <f t="shared" si="163"/>
        <v>0</v>
      </c>
      <c r="N1084" s="11">
        <f t="shared" si="163"/>
        <v>0</v>
      </c>
      <c r="O1084" s="11">
        <f t="shared" si="163"/>
        <v>0</v>
      </c>
      <c r="P1084" s="11">
        <f t="shared" si="163"/>
        <v>0</v>
      </c>
      <c r="Q1084" s="11">
        <f t="shared" si="163"/>
        <v>0</v>
      </c>
      <c r="R1084" s="11">
        <f t="shared" si="159"/>
        <v>0</v>
      </c>
    </row>
    <row r="1085" spans="1:18" x14ac:dyDescent="0.25">
      <c r="A1085" s="9">
        <f>IF('New Lease Yearly'!$H$4="Monthly",DATE(YEAR('Yearly Journal entry'!A1084),MONTH('Yearly Journal entry'!A1084)+1,DAY('Yearly Journal entry'!A1084)),IF('New Lease Yearly'!$H$4="Quarterly",DATE(YEAR('Yearly Journal entry'!A1084),MONTH('Yearly Journal entry'!A1084)+3,DAY('Yearly Journal entry'!A1084)),DATE(YEAR('Yearly Journal entry'!A1084)+1,MONTH('Yearly Journal entry'!A1084),DAY('Yearly Journal entry'!A1084))))</f>
        <v>437928</v>
      </c>
      <c r="B1085" s="9">
        <f t="shared" si="158"/>
        <v>437928</v>
      </c>
      <c r="C1085" s="9">
        <f t="shared" si="160"/>
        <v>437958</v>
      </c>
      <c r="D1085" s="3">
        <f t="shared" si="161"/>
        <v>31</v>
      </c>
      <c r="E1085" s="4">
        <f>'New Lease Yearly'!K1095</f>
        <v>0</v>
      </c>
      <c r="F1085" s="3">
        <f t="shared" si="162"/>
        <v>0</v>
      </c>
      <c r="G1085" s="11">
        <f t="shared" si="163"/>
        <v>0</v>
      </c>
      <c r="H1085" s="11">
        <f t="shared" si="163"/>
        <v>0</v>
      </c>
      <c r="I1085" s="11">
        <f t="shared" si="163"/>
        <v>0</v>
      </c>
      <c r="J1085" s="11">
        <f t="shared" si="163"/>
        <v>0</v>
      </c>
      <c r="K1085" s="11">
        <f t="shared" si="163"/>
        <v>0</v>
      </c>
      <c r="L1085" s="11">
        <f t="shared" si="163"/>
        <v>0</v>
      </c>
      <c r="M1085" s="11">
        <f t="shared" si="163"/>
        <v>0</v>
      </c>
      <c r="N1085" s="11">
        <f t="shared" si="163"/>
        <v>0</v>
      </c>
      <c r="O1085" s="11">
        <f t="shared" si="163"/>
        <v>0</v>
      </c>
      <c r="P1085" s="11">
        <f t="shared" si="163"/>
        <v>0</v>
      </c>
      <c r="Q1085" s="11">
        <f t="shared" si="163"/>
        <v>0</v>
      </c>
      <c r="R1085" s="11">
        <f t="shared" si="159"/>
        <v>0</v>
      </c>
    </row>
    <row r="1086" spans="1:18" x14ac:dyDescent="0.25">
      <c r="A1086" s="9">
        <f>IF('New Lease Yearly'!$H$4="Monthly",DATE(YEAR('Yearly Journal entry'!A1085),MONTH('Yearly Journal entry'!A1085)+1,DAY('Yearly Journal entry'!A1085)),IF('New Lease Yearly'!$H$4="Quarterly",DATE(YEAR('Yearly Journal entry'!A1085),MONTH('Yearly Journal entry'!A1085)+3,DAY('Yearly Journal entry'!A1085)),DATE(YEAR('Yearly Journal entry'!A1085)+1,MONTH('Yearly Journal entry'!A1085),DAY('Yearly Journal entry'!A1085))))</f>
        <v>438293</v>
      </c>
      <c r="B1086" s="9">
        <f t="shared" si="158"/>
        <v>438293</v>
      </c>
      <c r="C1086" s="9">
        <f t="shared" si="160"/>
        <v>438323</v>
      </c>
      <c r="D1086" s="3">
        <f t="shared" si="161"/>
        <v>31</v>
      </c>
      <c r="E1086" s="4">
        <f>'New Lease Yearly'!K1096</f>
        <v>0</v>
      </c>
      <c r="F1086" s="3">
        <f t="shared" si="162"/>
        <v>0</v>
      </c>
      <c r="G1086" s="11">
        <f t="shared" si="163"/>
        <v>0</v>
      </c>
      <c r="H1086" s="11">
        <f t="shared" si="163"/>
        <v>0</v>
      </c>
      <c r="I1086" s="11">
        <f t="shared" si="163"/>
        <v>0</v>
      </c>
      <c r="J1086" s="11">
        <f t="shared" si="163"/>
        <v>0</v>
      </c>
      <c r="K1086" s="11">
        <f t="shared" si="163"/>
        <v>0</v>
      </c>
      <c r="L1086" s="11">
        <f t="shared" si="163"/>
        <v>0</v>
      </c>
      <c r="M1086" s="11">
        <f t="shared" si="163"/>
        <v>0</v>
      </c>
      <c r="N1086" s="11">
        <f t="shared" si="163"/>
        <v>0</v>
      </c>
      <c r="O1086" s="11">
        <f t="shared" si="163"/>
        <v>0</v>
      </c>
      <c r="P1086" s="11">
        <f t="shared" si="163"/>
        <v>0</v>
      </c>
      <c r="Q1086" s="11">
        <f t="shared" si="163"/>
        <v>0</v>
      </c>
      <c r="R1086" s="11">
        <f t="shared" si="159"/>
        <v>0</v>
      </c>
    </row>
    <row r="1087" spans="1:18" x14ac:dyDescent="0.25">
      <c r="A1087" s="9">
        <f>IF('New Lease Yearly'!$H$4="Monthly",DATE(YEAR('Yearly Journal entry'!A1086),MONTH('Yearly Journal entry'!A1086)+1,DAY('Yearly Journal entry'!A1086)),IF('New Lease Yearly'!$H$4="Quarterly",DATE(YEAR('Yearly Journal entry'!A1086),MONTH('Yearly Journal entry'!A1086)+3,DAY('Yearly Journal entry'!A1086)),DATE(YEAR('Yearly Journal entry'!A1086)+1,MONTH('Yearly Journal entry'!A1086),DAY('Yearly Journal entry'!A1086))))</f>
        <v>438658</v>
      </c>
      <c r="B1087" s="9">
        <f t="shared" si="158"/>
        <v>438658</v>
      </c>
      <c r="C1087" s="9">
        <f t="shared" si="160"/>
        <v>438688</v>
      </c>
      <c r="D1087" s="3">
        <f t="shared" si="161"/>
        <v>31</v>
      </c>
      <c r="E1087" s="4">
        <f>'New Lease Yearly'!K1097</f>
        <v>0</v>
      </c>
      <c r="F1087" s="3">
        <f t="shared" si="162"/>
        <v>0</v>
      </c>
      <c r="G1087" s="11">
        <f t="shared" si="163"/>
        <v>0</v>
      </c>
      <c r="H1087" s="11">
        <f t="shared" si="163"/>
        <v>0</v>
      </c>
      <c r="I1087" s="11">
        <f t="shared" si="163"/>
        <v>0</v>
      </c>
      <c r="J1087" s="11">
        <f t="shared" si="163"/>
        <v>0</v>
      </c>
      <c r="K1087" s="11">
        <f t="shared" si="163"/>
        <v>0</v>
      </c>
      <c r="L1087" s="11">
        <f t="shared" si="163"/>
        <v>0</v>
      </c>
      <c r="M1087" s="11">
        <f t="shared" si="163"/>
        <v>0</v>
      </c>
      <c r="N1087" s="11">
        <f t="shared" si="163"/>
        <v>0</v>
      </c>
      <c r="O1087" s="11">
        <f t="shared" si="163"/>
        <v>0</v>
      </c>
      <c r="P1087" s="11">
        <f t="shared" si="163"/>
        <v>0</v>
      </c>
      <c r="Q1087" s="11">
        <f t="shared" si="163"/>
        <v>0</v>
      </c>
      <c r="R1087" s="11">
        <f t="shared" si="159"/>
        <v>0</v>
      </c>
    </row>
    <row r="1088" spans="1:18" x14ac:dyDescent="0.25">
      <c r="A1088" s="9">
        <f>IF('New Lease Yearly'!$H$4="Monthly",DATE(YEAR('Yearly Journal entry'!A1087),MONTH('Yearly Journal entry'!A1087)+1,DAY('Yearly Journal entry'!A1087)),IF('New Lease Yearly'!$H$4="Quarterly",DATE(YEAR('Yearly Journal entry'!A1087),MONTH('Yearly Journal entry'!A1087)+3,DAY('Yearly Journal entry'!A1087)),DATE(YEAR('Yearly Journal entry'!A1087)+1,MONTH('Yearly Journal entry'!A1087),DAY('Yearly Journal entry'!A1087))))</f>
        <v>439023</v>
      </c>
      <c r="B1088" s="9">
        <f t="shared" si="158"/>
        <v>439023</v>
      </c>
      <c r="C1088" s="9">
        <f t="shared" si="160"/>
        <v>439053</v>
      </c>
      <c r="D1088" s="3">
        <f t="shared" si="161"/>
        <v>31</v>
      </c>
      <c r="E1088" s="4">
        <f>'New Lease Yearly'!K1098</f>
        <v>0</v>
      </c>
      <c r="F1088" s="3">
        <f t="shared" si="162"/>
        <v>0</v>
      </c>
      <c r="G1088" s="11">
        <f t="shared" si="163"/>
        <v>0</v>
      </c>
      <c r="H1088" s="11">
        <f t="shared" si="163"/>
        <v>0</v>
      </c>
      <c r="I1088" s="11">
        <f t="shared" si="163"/>
        <v>0</v>
      </c>
      <c r="J1088" s="11">
        <f t="shared" si="163"/>
        <v>0</v>
      </c>
      <c r="K1088" s="11">
        <f t="shared" si="163"/>
        <v>0</v>
      </c>
      <c r="L1088" s="11">
        <f t="shared" si="163"/>
        <v>0</v>
      </c>
      <c r="M1088" s="11">
        <f t="shared" si="163"/>
        <v>0</v>
      </c>
      <c r="N1088" s="11">
        <f t="shared" si="163"/>
        <v>0</v>
      </c>
      <c r="O1088" s="11">
        <f t="shared" si="163"/>
        <v>0</v>
      </c>
      <c r="P1088" s="11">
        <f t="shared" si="163"/>
        <v>0</v>
      </c>
      <c r="Q1088" s="11">
        <f t="shared" si="163"/>
        <v>0</v>
      </c>
      <c r="R1088" s="11">
        <f t="shared" si="159"/>
        <v>0</v>
      </c>
    </row>
    <row r="1089" spans="1:18" x14ac:dyDescent="0.25">
      <c r="A1089" s="9">
        <f>IF('New Lease Yearly'!$H$4="Monthly",DATE(YEAR('Yearly Journal entry'!A1088),MONTH('Yearly Journal entry'!A1088)+1,DAY('Yearly Journal entry'!A1088)),IF('New Lease Yearly'!$H$4="Quarterly",DATE(YEAR('Yearly Journal entry'!A1088),MONTH('Yearly Journal entry'!A1088)+3,DAY('Yearly Journal entry'!A1088)),DATE(YEAR('Yearly Journal entry'!A1088)+1,MONTH('Yearly Journal entry'!A1088),DAY('Yearly Journal entry'!A1088))))</f>
        <v>439388</v>
      </c>
      <c r="B1089" s="9">
        <f t="shared" si="158"/>
        <v>439388</v>
      </c>
      <c r="C1089" s="9">
        <f t="shared" si="160"/>
        <v>439418</v>
      </c>
      <c r="D1089" s="3">
        <f t="shared" si="161"/>
        <v>31</v>
      </c>
      <c r="E1089" s="4">
        <f>'New Lease Yearly'!K1099</f>
        <v>0</v>
      </c>
      <c r="F1089" s="3">
        <f t="shared" si="162"/>
        <v>0</v>
      </c>
      <c r="G1089" s="11">
        <f t="shared" si="163"/>
        <v>0</v>
      </c>
      <c r="H1089" s="11">
        <f t="shared" si="163"/>
        <v>0</v>
      </c>
      <c r="I1089" s="11">
        <f t="shared" si="163"/>
        <v>0</v>
      </c>
      <c r="J1089" s="11">
        <f t="shared" si="163"/>
        <v>0</v>
      </c>
      <c r="K1089" s="11">
        <f t="shared" si="163"/>
        <v>0</v>
      </c>
      <c r="L1089" s="11">
        <f t="shared" si="163"/>
        <v>0</v>
      </c>
      <c r="M1089" s="11">
        <f t="shared" si="163"/>
        <v>0</v>
      </c>
      <c r="N1089" s="11">
        <f t="shared" si="163"/>
        <v>0</v>
      </c>
      <c r="O1089" s="11">
        <f t="shared" si="163"/>
        <v>0</v>
      </c>
      <c r="P1089" s="11">
        <f t="shared" si="163"/>
        <v>0</v>
      </c>
      <c r="Q1089" s="11">
        <f t="shared" si="163"/>
        <v>0</v>
      </c>
      <c r="R1089" s="11">
        <f t="shared" si="159"/>
        <v>0</v>
      </c>
    </row>
    <row r="1090" spans="1:18" x14ac:dyDescent="0.25">
      <c r="A1090" s="9">
        <f>IF('New Lease Yearly'!$H$4="Monthly",DATE(YEAR('Yearly Journal entry'!A1089),MONTH('Yearly Journal entry'!A1089)+1,DAY('Yearly Journal entry'!A1089)),IF('New Lease Yearly'!$H$4="Quarterly",DATE(YEAR('Yearly Journal entry'!A1089),MONTH('Yearly Journal entry'!A1089)+3,DAY('Yearly Journal entry'!A1089)),DATE(YEAR('Yearly Journal entry'!A1089)+1,MONTH('Yearly Journal entry'!A1089),DAY('Yearly Journal entry'!A1089))))</f>
        <v>439753</v>
      </c>
      <c r="B1090" s="9">
        <f t="shared" si="158"/>
        <v>439753</v>
      </c>
      <c r="C1090" s="9">
        <f t="shared" si="160"/>
        <v>439783</v>
      </c>
      <c r="D1090" s="3">
        <f t="shared" si="161"/>
        <v>31</v>
      </c>
      <c r="E1090" s="4">
        <f>'New Lease Yearly'!K1100</f>
        <v>0</v>
      </c>
      <c r="F1090" s="3">
        <f t="shared" si="162"/>
        <v>0</v>
      </c>
      <c r="G1090" s="11">
        <f t="shared" si="163"/>
        <v>0</v>
      </c>
      <c r="H1090" s="11">
        <f t="shared" si="163"/>
        <v>0</v>
      </c>
      <c r="I1090" s="11">
        <f t="shared" si="163"/>
        <v>0</v>
      </c>
      <c r="J1090" s="11">
        <f t="shared" si="163"/>
        <v>0</v>
      </c>
      <c r="K1090" s="11">
        <f t="shared" si="163"/>
        <v>0</v>
      </c>
      <c r="L1090" s="11">
        <f t="shared" si="163"/>
        <v>0</v>
      </c>
      <c r="M1090" s="11">
        <f t="shared" si="163"/>
        <v>0</v>
      </c>
      <c r="N1090" s="11">
        <f t="shared" si="163"/>
        <v>0</v>
      </c>
      <c r="O1090" s="11">
        <f t="shared" si="163"/>
        <v>0</v>
      </c>
      <c r="P1090" s="11">
        <f t="shared" si="163"/>
        <v>0</v>
      </c>
      <c r="Q1090" s="11">
        <f t="shared" si="163"/>
        <v>0</v>
      </c>
      <c r="R1090" s="11">
        <f t="shared" si="159"/>
        <v>0</v>
      </c>
    </row>
    <row r="1091" spans="1:18" x14ac:dyDescent="0.25">
      <c r="A1091" s="9">
        <f>IF('New Lease Yearly'!$H$4="Monthly",DATE(YEAR('Yearly Journal entry'!A1090),MONTH('Yearly Journal entry'!A1090)+1,DAY('Yearly Journal entry'!A1090)),IF('New Lease Yearly'!$H$4="Quarterly",DATE(YEAR('Yearly Journal entry'!A1090),MONTH('Yearly Journal entry'!A1090)+3,DAY('Yearly Journal entry'!A1090)),DATE(YEAR('Yearly Journal entry'!A1090)+1,MONTH('Yearly Journal entry'!A1090),DAY('Yearly Journal entry'!A1090))))</f>
        <v>440119</v>
      </c>
      <c r="B1091" s="9">
        <f t="shared" si="158"/>
        <v>440119</v>
      </c>
      <c r="C1091" s="9">
        <f t="shared" si="160"/>
        <v>440149</v>
      </c>
      <c r="D1091" s="3">
        <f t="shared" si="161"/>
        <v>31</v>
      </c>
      <c r="E1091" s="4">
        <f>'New Lease Yearly'!K1101</f>
        <v>0</v>
      </c>
      <c r="F1091" s="3">
        <f t="shared" si="162"/>
        <v>0</v>
      </c>
      <c r="G1091" s="11">
        <f t="shared" si="163"/>
        <v>0</v>
      </c>
      <c r="H1091" s="11">
        <f t="shared" si="163"/>
        <v>0</v>
      </c>
      <c r="I1091" s="11">
        <f t="shared" si="163"/>
        <v>0</v>
      </c>
      <c r="J1091" s="11">
        <f t="shared" si="163"/>
        <v>0</v>
      </c>
      <c r="K1091" s="11">
        <f t="shared" si="163"/>
        <v>0</v>
      </c>
      <c r="L1091" s="11">
        <f t="shared" si="163"/>
        <v>0</v>
      </c>
      <c r="M1091" s="11">
        <f t="shared" si="163"/>
        <v>0</v>
      </c>
      <c r="N1091" s="11">
        <f t="shared" si="163"/>
        <v>0</v>
      </c>
      <c r="O1091" s="11">
        <f t="shared" si="163"/>
        <v>0</v>
      </c>
      <c r="P1091" s="11">
        <f t="shared" si="163"/>
        <v>0</v>
      </c>
      <c r="Q1091" s="11">
        <f t="shared" si="163"/>
        <v>0</v>
      </c>
      <c r="R1091" s="11">
        <f t="shared" si="159"/>
        <v>0</v>
      </c>
    </row>
    <row r="1092" spans="1:18" x14ac:dyDescent="0.25">
      <c r="A1092" s="9">
        <f>IF('New Lease Yearly'!$H$4="Monthly",DATE(YEAR('Yearly Journal entry'!A1091),MONTH('Yearly Journal entry'!A1091)+1,DAY('Yearly Journal entry'!A1091)),IF('New Lease Yearly'!$H$4="Quarterly",DATE(YEAR('Yearly Journal entry'!A1091),MONTH('Yearly Journal entry'!A1091)+3,DAY('Yearly Journal entry'!A1091)),DATE(YEAR('Yearly Journal entry'!A1091)+1,MONTH('Yearly Journal entry'!A1091),DAY('Yearly Journal entry'!A1091))))</f>
        <v>440484</v>
      </c>
      <c r="B1092" s="9">
        <f t="shared" si="158"/>
        <v>440484</v>
      </c>
      <c r="C1092" s="9">
        <f t="shared" si="160"/>
        <v>440514</v>
      </c>
      <c r="D1092" s="3">
        <f t="shared" si="161"/>
        <v>31</v>
      </c>
      <c r="E1092" s="4">
        <f>'New Lease Yearly'!K1102</f>
        <v>0</v>
      </c>
      <c r="F1092" s="3">
        <f t="shared" si="162"/>
        <v>0</v>
      </c>
      <c r="G1092" s="11">
        <f t="shared" si="163"/>
        <v>0</v>
      </c>
      <c r="H1092" s="11">
        <f t="shared" si="163"/>
        <v>0</v>
      </c>
      <c r="I1092" s="11">
        <f t="shared" si="163"/>
        <v>0</v>
      </c>
      <c r="J1092" s="11">
        <f t="shared" si="163"/>
        <v>0</v>
      </c>
      <c r="K1092" s="11">
        <f t="shared" si="163"/>
        <v>0</v>
      </c>
      <c r="L1092" s="11">
        <f t="shared" si="163"/>
        <v>0</v>
      </c>
      <c r="M1092" s="11">
        <f t="shared" si="163"/>
        <v>0</v>
      </c>
      <c r="N1092" s="11">
        <f t="shared" si="163"/>
        <v>0</v>
      </c>
      <c r="O1092" s="11">
        <f t="shared" si="163"/>
        <v>0</v>
      </c>
      <c r="P1092" s="11">
        <f t="shared" si="163"/>
        <v>0</v>
      </c>
      <c r="Q1092" s="11">
        <f t="shared" si="163"/>
        <v>0</v>
      </c>
      <c r="R1092" s="11">
        <f t="shared" si="159"/>
        <v>0</v>
      </c>
    </row>
    <row r="1093" spans="1:18" x14ac:dyDescent="0.25">
      <c r="A1093" s="9">
        <f>IF('New Lease Yearly'!$H$4="Monthly",DATE(YEAR('Yearly Journal entry'!A1092),MONTH('Yearly Journal entry'!A1092)+1,DAY('Yearly Journal entry'!A1092)),IF('New Lease Yearly'!$H$4="Quarterly",DATE(YEAR('Yearly Journal entry'!A1092),MONTH('Yearly Journal entry'!A1092)+3,DAY('Yearly Journal entry'!A1092)),DATE(YEAR('Yearly Journal entry'!A1092)+1,MONTH('Yearly Journal entry'!A1092),DAY('Yearly Journal entry'!A1092))))</f>
        <v>440849</v>
      </c>
      <c r="B1093" s="9">
        <f t="shared" si="158"/>
        <v>440849</v>
      </c>
      <c r="C1093" s="9">
        <f t="shared" si="160"/>
        <v>440879</v>
      </c>
      <c r="D1093" s="3">
        <f t="shared" si="161"/>
        <v>31</v>
      </c>
      <c r="E1093" s="4">
        <f>'New Lease Yearly'!K1103</f>
        <v>0</v>
      </c>
      <c r="F1093" s="3">
        <f t="shared" si="162"/>
        <v>0</v>
      </c>
      <c r="G1093" s="11">
        <f t="shared" si="163"/>
        <v>0</v>
      </c>
      <c r="H1093" s="11">
        <f t="shared" si="163"/>
        <v>0</v>
      </c>
      <c r="I1093" s="11">
        <f t="shared" si="163"/>
        <v>0</v>
      </c>
      <c r="J1093" s="11">
        <f t="shared" si="163"/>
        <v>0</v>
      </c>
      <c r="K1093" s="11">
        <f t="shared" si="163"/>
        <v>0</v>
      </c>
      <c r="L1093" s="11">
        <f t="shared" si="163"/>
        <v>0</v>
      </c>
      <c r="M1093" s="11">
        <f t="shared" si="163"/>
        <v>0</v>
      </c>
      <c r="N1093" s="11">
        <f t="shared" si="163"/>
        <v>0</v>
      </c>
      <c r="O1093" s="11">
        <f t="shared" si="163"/>
        <v>0</v>
      </c>
      <c r="P1093" s="11">
        <f t="shared" si="163"/>
        <v>0</v>
      </c>
      <c r="Q1093" s="11">
        <f t="shared" si="163"/>
        <v>0</v>
      </c>
      <c r="R1093" s="11">
        <f t="shared" si="159"/>
        <v>0</v>
      </c>
    </row>
    <row r="1094" spans="1:18" x14ac:dyDescent="0.25">
      <c r="A1094" s="9">
        <f>IF('New Lease Yearly'!$H$4="Monthly",DATE(YEAR('Yearly Journal entry'!A1093),MONTH('Yearly Journal entry'!A1093)+1,DAY('Yearly Journal entry'!A1093)),IF('New Lease Yearly'!$H$4="Quarterly",DATE(YEAR('Yearly Journal entry'!A1093),MONTH('Yearly Journal entry'!A1093)+3,DAY('Yearly Journal entry'!A1093)),DATE(YEAR('Yearly Journal entry'!A1093)+1,MONTH('Yearly Journal entry'!A1093),DAY('Yearly Journal entry'!A1093))))</f>
        <v>441214</v>
      </c>
      <c r="B1094" s="9">
        <f t="shared" ref="B1094:B1157" si="164">EOMONTH(A1094,-1)+1</f>
        <v>441214</v>
      </c>
      <c r="C1094" s="9">
        <f t="shared" si="160"/>
        <v>441244</v>
      </c>
      <c r="D1094" s="3">
        <f t="shared" si="161"/>
        <v>31</v>
      </c>
      <c r="E1094" s="4">
        <f>'New Lease Yearly'!K1104</f>
        <v>0</v>
      </c>
      <c r="F1094" s="3">
        <f t="shared" si="162"/>
        <v>0</v>
      </c>
      <c r="G1094" s="11">
        <f t="shared" si="163"/>
        <v>0</v>
      </c>
      <c r="H1094" s="11">
        <f t="shared" si="163"/>
        <v>0</v>
      </c>
      <c r="I1094" s="11">
        <f t="shared" si="163"/>
        <v>0</v>
      </c>
      <c r="J1094" s="11">
        <f t="shared" si="163"/>
        <v>0</v>
      </c>
      <c r="K1094" s="11">
        <f t="shared" si="163"/>
        <v>0</v>
      </c>
      <c r="L1094" s="11">
        <f t="shared" si="163"/>
        <v>0</v>
      </c>
      <c r="M1094" s="11">
        <f t="shared" si="163"/>
        <v>0</v>
      </c>
      <c r="N1094" s="11">
        <f t="shared" si="163"/>
        <v>0</v>
      </c>
      <c r="O1094" s="11">
        <f t="shared" si="163"/>
        <v>0</v>
      </c>
      <c r="P1094" s="11">
        <f t="shared" si="163"/>
        <v>0</v>
      </c>
      <c r="Q1094" s="11">
        <f t="shared" si="163"/>
        <v>0</v>
      </c>
      <c r="R1094" s="11">
        <f t="shared" ref="R1094:R1157" si="165">$E1095/($A1095-$A1094+1)*IF((((EOMONTH(DATE(YEAR($A1094),MONTH($A1094)+R$4,DAY($A1094)),0))))&lt;$A1094,$A1094-DATE(YEAR($A1094),MONTH(EOMONTH($A1094,-1)+R$4)+R$4,1)+1,$A1094-1-EOMONTH($A1094,-1)+1)</f>
        <v>0</v>
      </c>
    </row>
    <row r="1095" spans="1:18" x14ac:dyDescent="0.25">
      <c r="A1095" s="9">
        <f>IF('New Lease Yearly'!$H$4="Monthly",DATE(YEAR('Yearly Journal entry'!A1094),MONTH('Yearly Journal entry'!A1094)+1,DAY('Yearly Journal entry'!A1094)),IF('New Lease Yearly'!$H$4="Quarterly",DATE(YEAR('Yearly Journal entry'!A1094),MONTH('Yearly Journal entry'!A1094)+3,DAY('Yearly Journal entry'!A1094)),DATE(YEAR('Yearly Journal entry'!A1094)+1,MONTH('Yearly Journal entry'!A1094),DAY('Yearly Journal entry'!A1094))))</f>
        <v>441580</v>
      </c>
      <c r="B1095" s="9">
        <f t="shared" si="164"/>
        <v>441580</v>
      </c>
      <c r="C1095" s="9">
        <f t="shared" ref="C1095:C1158" si="166">EOMONTH(A1095,0)</f>
        <v>441610</v>
      </c>
      <c r="D1095" s="3">
        <f t="shared" ref="D1095:D1158" si="167">C1095-B1095+1</f>
        <v>31</v>
      </c>
      <c r="E1095" s="4">
        <f>'New Lease Yearly'!K1105</f>
        <v>0</v>
      </c>
      <c r="F1095" s="3">
        <f t="shared" si="162"/>
        <v>0</v>
      </c>
      <c r="G1095" s="11">
        <f t="shared" si="163"/>
        <v>0</v>
      </c>
      <c r="H1095" s="11">
        <f t="shared" si="163"/>
        <v>0</v>
      </c>
      <c r="I1095" s="11">
        <f t="shared" si="163"/>
        <v>0</v>
      </c>
      <c r="J1095" s="11">
        <f t="shared" si="163"/>
        <v>0</v>
      </c>
      <c r="K1095" s="11">
        <f t="shared" si="163"/>
        <v>0</v>
      </c>
      <c r="L1095" s="11">
        <f t="shared" si="163"/>
        <v>0</v>
      </c>
      <c r="M1095" s="11">
        <f t="shared" si="163"/>
        <v>0</v>
      </c>
      <c r="N1095" s="11">
        <f t="shared" si="163"/>
        <v>0</v>
      </c>
      <c r="O1095" s="11">
        <f t="shared" si="163"/>
        <v>0</v>
      </c>
      <c r="P1095" s="11">
        <f t="shared" si="163"/>
        <v>0</v>
      </c>
      <c r="Q1095" s="11">
        <f t="shared" si="163"/>
        <v>0</v>
      </c>
      <c r="R1095" s="11">
        <f t="shared" si="165"/>
        <v>0</v>
      </c>
    </row>
    <row r="1096" spans="1:18" x14ac:dyDescent="0.25">
      <c r="A1096" s="9">
        <f>IF('New Lease Yearly'!$H$4="Monthly",DATE(YEAR('Yearly Journal entry'!A1095),MONTH('Yearly Journal entry'!A1095)+1,DAY('Yearly Journal entry'!A1095)),IF('New Lease Yearly'!$H$4="Quarterly",DATE(YEAR('Yearly Journal entry'!A1095),MONTH('Yearly Journal entry'!A1095)+3,DAY('Yearly Journal entry'!A1095)),DATE(YEAR('Yearly Journal entry'!A1095)+1,MONTH('Yearly Journal entry'!A1095),DAY('Yearly Journal entry'!A1095))))</f>
        <v>441945</v>
      </c>
      <c r="B1096" s="9">
        <f t="shared" si="164"/>
        <v>441945</v>
      </c>
      <c r="C1096" s="9">
        <f t="shared" si="166"/>
        <v>441975</v>
      </c>
      <c r="D1096" s="3">
        <f t="shared" si="167"/>
        <v>31</v>
      </c>
      <c r="E1096" s="4">
        <f>'New Lease Yearly'!K1106</f>
        <v>0</v>
      </c>
      <c r="F1096" s="3">
        <f t="shared" ref="F1096:F1159" si="168">E1097/(A1097-A1096+1)*(EOMONTH(A1096,0)-A1096+1)+R1095</f>
        <v>0</v>
      </c>
      <c r="G1096" s="11">
        <f t="shared" si="163"/>
        <v>0</v>
      </c>
      <c r="H1096" s="11">
        <f t="shared" si="163"/>
        <v>0</v>
      </c>
      <c r="I1096" s="11">
        <f t="shared" si="163"/>
        <v>0</v>
      </c>
      <c r="J1096" s="11">
        <f t="shared" si="163"/>
        <v>0</v>
      </c>
      <c r="K1096" s="11">
        <f t="shared" si="163"/>
        <v>0</v>
      </c>
      <c r="L1096" s="11">
        <f t="shared" si="163"/>
        <v>0</v>
      </c>
      <c r="M1096" s="11">
        <f t="shared" si="163"/>
        <v>0</v>
      </c>
      <c r="N1096" s="11">
        <f t="shared" si="163"/>
        <v>0</v>
      </c>
      <c r="O1096" s="11">
        <f t="shared" si="163"/>
        <v>0</v>
      </c>
      <c r="P1096" s="11">
        <f t="shared" si="163"/>
        <v>0</v>
      </c>
      <c r="Q1096" s="11">
        <f t="shared" si="163"/>
        <v>0</v>
      </c>
      <c r="R1096" s="11">
        <f t="shared" si="165"/>
        <v>0</v>
      </c>
    </row>
    <row r="1097" spans="1:18" x14ac:dyDescent="0.25">
      <c r="A1097" s="9">
        <f>IF('New Lease Yearly'!$H$4="Monthly",DATE(YEAR('Yearly Journal entry'!A1096),MONTH('Yearly Journal entry'!A1096)+1,DAY('Yearly Journal entry'!A1096)),IF('New Lease Yearly'!$H$4="Quarterly",DATE(YEAR('Yearly Journal entry'!A1096),MONTH('Yearly Journal entry'!A1096)+3,DAY('Yearly Journal entry'!A1096)),DATE(YEAR('Yearly Journal entry'!A1096)+1,MONTH('Yearly Journal entry'!A1096),DAY('Yearly Journal entry'!A1096))))</f>
        <v>442310</v>
      </c>
      <c r="B1097" s="9">
        <f t="shared" si="164"/>
        <v>442310</v>
      </c>
      <c r="C1097" s="9">
        <f t="shared" si="166"/>
        <v>442340</v>
      </c>
      <c r="D1097" s="3">
        <f t="shared" si="167"/>
        <v>31</v>
      </c>
      <c r="E1097" s="4">
        <f>'New Lease Yearly'!K1107</f>
        <v>0</v>
      </c>
      <c r="F1097" s="3">
        <f t="shared" si="168"/>
        <v>0</v>
      </c>
      <c r="G1097" s="11">
        <f t="shared" si="163"/>
        <v>0</v>
      </c>
      <c r="H1097" s="11">
        <f t="shared" si="163"/>
        <v>0</v>
      </c>
      <c r="I1097" s="11">
        <f t="shared" ref="I1097:Q1125" si="169">$E1098/($A1098-$A1097+1)*((((EOMONTH(DATE(YEAR($A1097),MONTH($A1097)+I$4,DAY($A1097)),0)))-DATE(YEAR($A1097),MONTH(EOMONTH($A1097,-1)+I$4)+I$4,1))+1)</f>
        <v>0</v>
      </c>
      <c r="J1097" s="11">
        <f t="shared" si="169"/>
        <v>0</v>
      </c>
      <c r="K1097" s="11">
        <f t="shared" si="169"/>
        <v>0</v>
      </c>
      <c r="L1097" s="11">
        <f t="shared" si="169"/>
        <v>0</v>
      </c>
      <c r="M1097" s="11">
        <f t="shared" si="169"/>
        <v>0</v>
      </c>
      <c r="N1097" s="11">
        <f t="shared" si="169"/>
        <v>0</v>
      </c>
      <c r="O1097" s="11">
        <f t="shared" si="169"/>
        <v>0</v>
      </c>
      <c r="P1097" s="11">
        <f t="shared" si="169"/>
        <v>0</v>
      </c>
      <c r="Q1097" s="11">
        <f t="shared" si="169"/>
        <v>0</v>
      </c>
      <c r="R1097" s="11">
        <f t="shared" si="165"/>
        <v>0</v>
      </c>
    </row>
    <row r="1098" spans="1:18" x14ac:dyDescent="0.25">
      <c r="A1098" s="9">
        <f>IF('New Lease Yearly'!$H$4="Monthly",DATE(YEAR('Yearly Journal entry'!A1097),MONTH('Yearly Journal entry'!A1097)+1,DAY('Yearly Journal entry'!A1097)),IF('New Lease Yearly'!$H$4="Quarterly",DATE(YEAR('Yearly Journal entry'!A1097),MONTH('Yearly Journal entry'!A1097)+3,DAY('Yearly Journal entry'!A1097)),DATE(YEAR('Yearly Journal entry'!A1097)+1,MONTH('Yearly Journal entry'!A1097),DAY('Yearly Journal entry'!A1097))))</f>
        <v>442675</v>
      </c>
      <c r="B1098" s="9">
        <f t="shared" si="164"/>
        <v>442675</v>
      </c>
      <c r="C1098" s="9">
        <f t="shared" si="166"/>
        <v>442705</v>
      </c>
      <c r="D1098" s="3">
        <f t="shared" si="167"/>
        <v>31</v>
      </c>
      <c r="E1098" s="4">
        <f>'New Lease Yearly'!K1108</f>
        <v>0</v>
      </c>
      <c r="F1098" s="3">
        <f t="shared" si="168"/>
        <v>0</v>
      </c>
      <c r="G1098" s="11">
        <f t="shared" ref="G1098:K1161" si="170">$E1099/($A1099-$A1098+1)*((((EOMONTH(DATE(YEAR($A1098),MONTH($A1098)+G$4,DAY($A1098)),0)))-DATE(YEAR($A1098),MONTH(EOMONTH($A1098,-1)+G$4)+G$4,1))+1)</f>
        <v>0</v>
      </c>
      <c r="H1098" s="11">
        <f t="shared" si="170"/>
        <v>0</v>
      </c>
      <c r="I1098" s="11">
        <f t="shared" si="169"/>
        <v>0</v>
      </c>
      <c r="J1098" s="11">
        <f t="shared" si="169"/>
        <v>0</v>
      </c>
      <c r="K1098" s="11">
        <f t="shared" si="169"/>
        <v>0</v>
      </c>
      <c r="L1098" s="11">
        <f t="shared" si="169"/>
        <v>0</v>
      </c>
      <c r="M1098" s="11">
        <f t="shared" si="169"/>
        <v>0</v>
      </c>
      <c r="N1098" s="11">
        <f t="shared" si="169"/>
        <v>0</v>
      </c>
      <c r="O1098" s="11">
        <f t="shared" si="169"/>
        <v>0</v>
      </c>
      <c r="P1098" s="11">
        <f t="shared" si="169"/>
        <v>0</v>
      </c>
      <c r="Q1098" s="11">
        <f t="shared" si="169"/>
        <v>0</v>
      </c>
      <c r="R1098" s="11">
        <f t="shared" si="165"/>
        <v>0</v>
      </c>
    </row>
    <row r="1099" spans="1:18" x14ac:dyDescent="0.25">
      <c r="A1099" s="9">
        <f>IF('New Lease Yearly'!$H$4="Monthly",DATE(YEAR('Yearly Journal entry'!A1098),MONTH('Yearly Journal entry'!A1098)+1,DAY('Yearly Journal entry'!A1098)),IF('New Lease Yearly'!$H$4="Quarterly",DATE(YEAR('Yearly Journal entry'!A1098),MONTH('Yearly Journal entry'!A1098)+3,DAY('Yearly Journal entry'!A1098)),DATE(YEAR('Yearly Journal entry'!A1098)+1,MONTH('Yearly Journal entry'!A1098),DAY('Yearly Journal entry'!A1098))))</f>
        <v>443041</v>
      </c>
      <c r="B1099" s="9">
        <f t="shared" si="164"/>
        <v>443041</v>
      </c>
      <c r="C1099" s="9">
        <f t="shared" si="166"/>
        <v>443071</v>
      </c>
      <c r="D1099" s="3">
        <f t="shared" si="167"/>
        <v>31</v>
      </c>
      <c r="E1099" s="4">
        <f>'New Lease Yearly'!K1109</f>
        <v>0</v>
      </c>
      <c r="F1099" s="3">
        <f t="shared" si="168"/>
        <v>0</v>
      </c>
      <c r="G1099" s="11">
        <f t="shared" si="170"/>
        <v>0</v>
      </c>
      <c r="H1099" s="11">
        <f t="shared" si="170"/>
        <v>0</v>
      </c>
      <c r="I1099" s="11">
        <f t="shared" si="169"/>
        <v>0</v>
      </c>
      <c r="J1099" s="11">
        <f t="shared" si="169"/>
        <v>0</v>
      </c>
      <c r="K1099" s="11">
        <f t="shared" si="169"/>
        <v>0</v>
      </c>
      <c r="L1099" s="11">
        <f t="shared" si="169"/>
        <v>0</v>
      </c>
      <c r="M1099" s="11">
        <f t="shared" si="169"/>
        <v>0</v>
      </c>
      <c r="N1099" s="11">
        <f t="shared" si="169"/>
        <v>0</v>
      </c>
      <c r="O1099" s="11">
        <f t="shared" si="169"/>
        <v>0</v>
      </c>
      <c r="P1099" s="11">
        <f t="shared" si="169"/>
        <v>0</v>
      </c>
      <c r="Q1099" s="11">
        <f t="shared" si="169"/>
        <v>0</v>
      </c>
      <c r="R1099" s="11">
        <f t="shared" si="165"/>
        <v>0</v>
      </c>
    </row>
    <row r="1100" spans="1:18" x14ac:dyDescent="0.25">
      <c r="A1100" s="9">
        <f>IF('New Lease Yearly'!$H$4="Monthly",DATE(YEAR('Yearly Journal entry'!A1099),MONTH('Yearly Journal entry'!A1099)+1,DAY('Yearly Journal entry'!A1099)),IF('New Lease Yearly'!$H$4="Quarterly",DATE(YEAR('Yearly Journal entry'!A1099),MONTH('Yearly Journal entry'!A1099)+3,DAY('Yearly Journal entry'!A1099)),DATE(YEAR('Yearly Journal entry'!A1099)+1,MONTH('Yearly Journal entry'!A1099),DAY('Yearly Journal entry'!A1099))))</f>
        <v>443406</v>
      </c>
      <c r="B1100" s="9">
        <f t="shared" si="164"/>
        <v>443406</v>
      </c>
      <c r="C1100" s="9">
        <f t="shared" si="166"/>
        <v>443436</v>
      </c>
      <c r="D1100" s="3">
        <f t="shared" si="167"/>
        <v>31</v>
      </c>
      <c r="E1100" s="4">
        <f>'New Lease Yearly'!K1110</f>
        <v>0</v>
      </c>
      <c r="F1100" s="3">
        <f t="shared" si="168"/>
        <v>0</v>
      </c>
      <c r="G1100" s="11">
        <f t="shared" si="170"/>
        <v>0</v>
      </c>
      <c r="H1100" s="11">
        <f t="shared" si="170"/>
        <v>0</v>
      </c>
      <c r="I1100" s="11">
        <f t="shared" si="169"/>
        <v>0</v>
      </c>
      <c r="J1100" s="11">
        <f t="shared" si="169"/>
        <v>0</v>
      </c>
      <c r="K1100" s="11">
        <f t="shared" si="169"/>
        <v>0</v>
      </c>
      <c r="L1100" s="11">
        <f t="shared" si="169"/>
        <v>0</v>
      </c>
      <c r="M1100" s="11">
        <f t="shared" si="169"/>
        <v>0</v>
      </c>
      <c r="N1100" s="11">
        <f t="shared" si="169"/>
        <v>0</v>
      </c>
      <c r="O1100" s="11">
        <f t="shared" si="169"/>
        <v>0</v>
      </c>
      <c r="P1100" s="11">
        <f t="shared" si="169"/>
        <v>0</v>
      </c>
      <c r="Q1100" s="11">
        <f t="shared" si="169"/>
        <v>0</v>
      </c>
      <c r="R1100" s="11">
        <f t="shared" si="165"/>
        <v>0</v>
      </c>
    </row>
    <row r="1101" spans="1:18" x14ac:dyDescent="0.25">
      <c r="A1101" s="9">
        <f>IF('New Lease Yearly'!$H$4="Monthly",DATE(YEAR('Yearly Journal entry'!A1100),MONTH('Yearly Journal entry'!A1100)+1,DAY('Yearly Journal entry'!A1100)),IF('New Lease Yearly'!$H$4="Quarterly",DATE(YEAR('Yearly Journal entry'!A1100),MONTH('Yearly Journal entry'!A1100)+3,DAY('Yearly Journal entry'!A1100)),DATE(YEAR('Yearly Journal entry'!A1100)+1,MONTH('Yearly Journal entry'!A1100),DAY('Yearly Journal entry'!A1100))))</f>
        <v>443771</v>
      </c>
      <c r="B1101" s="9">
        <f t="shared" si="164"/>
        <v>443771</v>
      </c>
      <c r="C1101" s="9">
        <f t="shared" si="166"/>
        <v>443801</v>
      </c>
      <c r="D1101" s="3">
        <f t="shared" si="167"/>
        <v>31</v>
      </c>
      <c r="E1101" s="4">
        <f>'New Lease Yearly'!K1111</f>
        <v>0</v>
      </c>
      <c r="F1101" s="3">
        <f t="shared" si="168"/>
        <v>0</v>
      </c>
      <c r="G1101" s="11">
        <f t="shared" si="170"/>
        <v>0</v>
      </c>
      <c r="H1101" s="11">
        <f t="shared" si="170"/>
        <v>0</v>
      </c>
      <c r="I1101" s="11">
        <f t="shared" si="169"/>
        <v>0</v>
      </c>
      <c r="J1101" s="11">
        <f t="shared" si="169"/>
        <v>0</v>
      </c>
      <c r="K1101" s="11">
        <f t="shared" si="169"/>
        <v>0</v>
      </c>
      <c r="L1101" s="11">
        <f t="shared" si="169"/>
        <v>0</v>
      </c>
      <c r="M1101" s="11">
        <f t="shared" si="169"/>
        <v>0</v>
      </c>
      <c r="N1101" s="11">
        <f t="shared" si="169"/>
        <v>0</v>
      </c>
      <c r="O1101" s="11">
        <f t="shared" si="169"/>
        <v>0</v>
      </c>
      <c r="P1101" s="11">
        <f t="shared" si="169"/>
        <v>0</v>
      </c>
      <c r="Q1101" s="11">
        <f t="shared" si="169"/>
        <v>0</v>
      </c>
      <c r="R1101" s="11">
        <f t="shared" si="165"/>
        <v>0</v>
      </c>
    </row>
    <row r="1102" spans="1:18" x14ac:dyDescent="0.25">
      <c r="A1102" s="9">
        <f>IF('New Lease Yearly'!$H$4="Monthly",DATE(YEAR('Yearly Journal entry'!A1101),MONTH('Yearly Journal entry'!A1101)+1,DAY('Yearly Journal entry'!A1101)),IF('New Lease Yearly'!$H$4="Quarterly",DATE(YEAR('Yearly Journal entry'!A1101),MONTH('Yearly Journal entry'!A1101)+3,DAY('Yearly Journal entry'!A1101)),DATE(YEAR('Yearly Journal entry'!A1101)+1,MONTH('Yearly Journal entry'!A1101),DAY('Yearly Journal entry'!A1101))))</f>
        <v>444136</v>
      </c>
      <c r="B1102" s="9">
        <f t="shared" si="164"/>
        <v>444136</v>
      </c>
      <c r="C1102" s="9">
        <f t="shared" si="166"/>
        <v>444166</v>
      </c>
      <c r="D1102" s="3">
        <f t="shared" si="167"/>
        <v>31</v>
      </c>
      <c r="E1102" s="4">
        <f>'New Lease Yearly'!K1112</f>
        <v>0</v>
      </c>
      <c r="F1102" s="3">
        <f t="shared" si="168"/>
        <v>0</v>
      </c>
      <c r="G1102" s="11">
        <f t="shared" si="170"/>
        <v>0</v>
      </c>
      <c r="H1102" s="11">
        <f t="shared" si="170"/>
        <v>0</v>
      </c>
      <c r="I1102" s="11">
        <f t="shared" si="169"/>
        <v>0</v>
      </c>
      <c r="J1102" s="11">
        <f t="shared" si="169"/>
        <v>0</v>
      </c>
      <c r="K1102" s="11">
        <f t="shared" si="169"/>
        <v>0</v>
      </c>
      <c r="L1102" s="11">
        <f t="shared" si="169"/>
        <v>0</v>
      </c>
      <c r="M1102" s="11">
        <f t="shared" si="169"/>
        <v>0</v>
      </c>
      <c r="N1102" s="11">
        <f t="shared" si="169"/>
        <v>0</v>
      </c>
      <c r="O1102" s="11">
        <f t="shared" si="169"/>
        <v>0</v>
      </c>
      <c r="P1102" s="11">
        <f t="shared" si="169"/>
        <v>0</v>
      </c>
      <c r="Q1102" s="11">
        <f t="shared" si="169"/>
        <v>0</v>
      </c>
      <c r="R1102" s="11">
        <f t="shared" si="165"/>
        <v>0</v>
      </c>
    </row>
    <row r="1103" spans="1:18" x14ac:dyDescent="0.25">
      <c r="A1103" s="9">
        <f>IF('New Lease Yearly'!$H$4="Monthly",DATE(YEAR('Yearly Journal entry'!A1102),MONTH('Yearly Journal entry'!A1102)+1,DAY('Yearly Journal entry'!A1102)),IF('New Lease Yearly'!$H$4="Quarterly",DATE(YEAR('Yearly Journal entry'!A1102),MONTH('Yearly Journal entry'!A1102)+3,DAY('Yearly Journal entry'!A1102)),DATE(YEAR('Yearly Journal entry'!A1102)+1,MONTH('Yearly Journal entry'!A1102),DAY('Yearly Journal entry'!A1102))))</f>
        <v>444502</v>
      </c>
      <c r="B1103" s="9">
        <f t="shared" si="164"/>
        <v>444502</v>
      </c>
      <c r="C1103" s="9">
        <f t="shared" si="166"/>
        <v>444532</v>
      </c>
      <c r="D1103" s="3">
        <f t="shared" si="167"/>
        <v>31</v>
      </c>
      <c r="E1103" s="4">
        <f>'New Lease Yearly'!K1113</f>
        <v>0</v>
      </c>
      <c r="F1103" s="3">
        <f t="shared" si="168"/>
        <v>0</v>
      </c>
      <c r="G1103" s="11">
        <f t="shared" si="170"/>
        <v>0</v>
      </c>
      <c r="H1103" s="11">
        <f t="shared" si="170"/>
        <v>0</v>
      </c>
      <c r="I1103" s="11">
        <f t="shared" si="169"/>
        <v>0</v>
      </c>
      <c r="J1103" s="11">
        <f t="shared" si="169"/>
        <v>0</v>
      </c>
      <c r="K1103" s="11">
        <f t="shared" si="169"/>
        <v>0</v>
      </c>
      <c r="L1103" s="11">
        <f t="shared" si="169"/>
        <v>0</v>
      </c>
      <c r="M1103" s="11">
        <f t="shared" si="169"/>
        <v>0</v>
      </c>
      <c r="N1103" s="11">
        <f t="shared" si="169"/>
        <v>0</v>
      </c>
      <c r="O1103" s="11">
        <f t="shared" si="169"/>
        <v>0</v>
      </c>
      <c r="P1103" s="11">
        <f t="shared" si="169"/>
        <v>0</v>
      </c>
      <c r="Q1103" s="11">
        <f t="shared" si="169"/>
        <v>0</v>
      </c>
      <c r="R1103" s="11">
        <f t="shared" si="165"/>
        <v>0</v>
      </c>
    </row>
    <row r="1104" spans="1:18" x14ac:dyDescent="0.25">
      <c r="A1104" s="9">
        <f>IF('New Lease Yearly'!$H$4="Monthly",DATE(YEAR('Yearly Journal entry'!A1103),MONTH('Yearly Journal entry'!A1103)+1,DAY('Yearly Journal entry'!A1103)),IF('New Lease Yearly'!$H$4="Quarterly",DATE(YEAR('Yearly Journal entry'!A1103),MONTH('Yearly Journal entry'!A1103)+3,DAY('Yearly Journal entry'!A1103)),DATE(YEAR('Yearly Journal entry'!A1103)+1,MONTH('Yearly Journal entry'!A1103),DAY('Yearly Journal entry'!A1103))))</f>
        <v>444867</v>
      </c>
      <c r="B1104" s="9">
        <f t="shared" si="164"/>
        <v>444867</v>
      </c>
      <c r="C1104" s="9">
        <f t="shared" si="166"/>
        <v>444897</v>
      </c>
      <c r="D1104" s="3">
        <f t="shared" si="167"/>
        <v>31</v>
      </c>
      <c r="E1104" s="4">
        <f>'New Lease Yearly'!K1114</f>
        <v>0</v>
      </c>
      <c r="F1104" s="3">
        <f t="shared" si="168"/>
        <v>0</v>
      </c>
      <c r="G1104" s="11">
        <f t="shared" si="170"/>
        <v>0</v>
      </c>
      <c r="H1104" s="11">
        <f t="shared" si="170"/>
        <v>0</v>
      </c>
      <c r="I1104" s="11">
        <f t="shared" si="169"/>
        <v>0</v>
      </c>
      <c r="J1104" s="11">
        <f t="shared" si="169"/>
        <v>0</v>
      </c>
      <c r="K1104" s="11">
        <f t="shared" si="169"/>
        <v>0</v>
      </c>
      <c r="L1104" s="11">
        <f t="shared" si="169"/>
        <v>0</v>
      </c>
      <c r="M1104" s="11">
        <f t="shared" si="169"/>
        <v>0</v>
      </c>
      <c r="N1104" s="11">
        <f t="shared" si="169"/>
        <v>0</v>
      </c>
      <c r="O1104" s="11">
        <f t="shared" si="169"/>
        <v>0</v>
      </c>
      <c r="P1104" s="11">
        <f t="shared" si="169"/>
        <v>0</v>
      </c>
      <c r="Q1104" s="11">
        <f t="shared" si="169"/>
        <v>0</v>
      </c>
      <c r="R1104" s="11">
        <f t="shared" si="165"/>
        <v>0</v>
      </c>
    </row>
    <row r="1105" spans="1:18" x14ac:dyDescent="0.25">
      <c r="A1105" s="9">
        <f>IF('New Lease Yearly'!$H$4="Monthly",DATE(YEAR('Yearly Journal entry'!A1104),MONTH('Yearly Journal entry'!A1104)+1,DAY('Yearly Journal entry'!A1104)),IF('New Lease Yearly'!$H$4="Quarterly",DATE(YEAR('Yearly Journal entry'!A1104),MONTH('Yearly Journal entry'!A1104)+3,DAY('Yearly Journal entry'!A1104)),DATE(YEAR('Yearly Journal entry'!A1104)+1,MONTH('Yearly Journal entry'!A1104),DAY('Yearly Journal entry'!A1104))))</f>
        <v>445232</v>
      </c>
      <c r="B1105" s="9">
        <f t="shared" si="164"/>
        <v>445232</v>
      </c>
      <c r="C1105" s="9">
        <f t="shared" si="166"/>
        <v>445262</v>
      </c>
      <c r="D1105" s="3">
        <f t="shared" si="167"/>
        <v>31</v>
      </c>
      <c r="E1105" s="4">
        <f>'New Lease Yearly'!K1115</f>
        <v>0</v>
      </c>
      <c r="F1105" s="3">
        <f t="shared" si="168"/>
        <v>0</v>
      </c>
      <c r="G1105" s="11">
        <f t="shared" si="170"/>
        <v>0</v>
      </c>
      <c r="H1105" s="11">
        <f t="shared" si="170"/>
        <v>0</v>
      </c>
      <c r="I1105" s="11">
        <f t="shared" si="169"/>
        <v>0</v>
      </c>
      <c r="J1105" s="11">
        <f t="shared" si="169"/>
        <v>0</v>
      </c>
      <c r="K1105" s="11">
        <f t="shared" si="169"/>
        <v>0</v>
      </c>
      <c r="L1105" s="11">
        <f t="shared" si="169"/>
        <v>0</v>
      </c>
      <c r="M1105" s="11">
        <f t="shared" si="169"/>
        <v>0</v>
      </c>
      <c r="N1105" s="11">
        <f t="shared" si="169"/>
        <v>0</v>
      </c>
      <c r="O1105" s="11">
        <f t="shared" si="169"/>
        <v>0</v>
      </c>
      <c r="P1105" s="11">
        <f t="shared" si="169"/>
        <v>0</v>
      </c>
      <c r="Q1105" s="11">
        <f t="shared" si="169"/>
        <v>0</v>
      </c>
      <c r="R1105" s="11">
        <f t="shared" si="165"/>
        <v>0</v>
      </c>
    </row>
    <row r="1106" spans="1:18" x14ac:dyDescent="0.25">
      <c r="A1106" s="9">
        <f>IF('New Lease Yearly'!$H$4="Monthly",DATE(YEAR('Yearly Journal entry'!A1105),MONTH('Yearly Journal entry'!A1105)+1,DAY('Yearly Journal entry'!A1105)),IF('New Lease Yearly'!$H$4="Quarterly",DATE(YEAR('Yearly Journal entry'!A1105),MONTH('Yearly Journal entry'!A1105)+3,DAY('Yearly Journal entry'!A1105)),DATE(YEAR('Yearly Journal entry'!A1105)+1,MONTH('Yearly Journal entry'!A1105),DAY('Yearly Journal entry'!A1105))))</f>
        <v>445597</v>
      </c>
      <c r="B1106" s="9">
        <f t="shared" si="164"/>
        <v>445597</v>
      </c>
      <c r="C1106" s="9">
        <f t="shared" si="166"/>
        <v>445627</v>
      </c>
      <c r="D1106" s="3">
        <f t="shared" si="167"/>
        <v>31</v>
      </c>
      <c r="E1106" s="4">
        <f>'New Lease Yearly'!K1116</f>
        <v>0</v>
      </c>
      <c r="F1106" s="3">
        <f t="shared" si="168"/>
        <v>0</v>
      </c>
      <c r="G1106" s="11">
        <f t="shared" si="170"/>
        <v>0</v>
      </c>
      <c r="H1106" s="11">
        <f t="shared" si="170"/>
        <v>0</v>
      </c>
      <c r="I1106" s="11">
        <f t="shared" si="169"/>
        <v>0</v>
      </c>
      <c r="J1106" s="11">
        <f t="shared" si="169"/>
        <v>0</v>
      </c>
      <c r="K1106" s="11">
        <f t="shared" si="169"/>
        <v>0</v>
      </c>
      <c r="L1106" s="11">
        <f t="shared" si="169"/>
        <v>0</v>
      </c>
      <c r="M1106" s="11">
        <f t="shared" si="169"/>
        <v>0</v>
      </c>
      <c r="N1106" s="11">
        <f t="shared" si="169"/>
        <v>0</v>
      </c>
      <c r="O1106" s="11">
        <f t="shared" si="169"/>
        <v>0</v>
      </c>
      <c r="P1106" s="11">
        <f t="shared" si="169"/>
        <v>0</v>
      </c>
      <c r="Q1106" s="11">
        <f t="shared" si="169"/>
        <v>0</v>
      </c>
      <c r="R1106" s="11">
        <f t="shared" si="165"/>
        <v>0</v>
      </c>
    </row>
    <row r="1107" spans="1:18" x14ac:dyDescent="0.25">
      <c r="A1107" s="9">
        <f>IF('New Lease Yearly'!$H$4="Monthly",DATE(YEAR('Yearly Journal entry'!A1106),MONTH('Yearly Journal entry'!A1106)+1,DAY('Yearly Journal entry'!A1106)),IF('New Lease Yearly'!$H$4="Quarterly",DATE(YEAR('Yearly Journal entry'!A1106),MONTH('Yearly Journal entry'!A1106)+3,DAY('Yearly Journal entry'!A1106)),DATE(YEAR('Yearly Journal entry'!A1106)+1,MONTH('Yearly Journal entry'!A1106),DAY('Yearly Journal entry'!A1106))))</f>
        <v>445963</v>
      </c>
      <c r="B1107" s="9">
        <f t="shared" si="164"/>
        <v>445963</v>
      </c>
      <c r="C1107" s="9">
        <f t="shared" si="166"/>
        <v>445993</v>
      </c>
      <c r="D1107" s="3">
        <f t="shared" si="167"/>
        <v>31</v>
      </c>
      <c r="E1107" s="4">
        <f>'New Lease Yearly'!K1117</f>
        <v>0</v>
      </c>
      <c r="F1107" s="3">
        <f t="shared" si="168"/>
        <v>0</v>
      </c>
      <c r="G1107" s="11">
        <f t="shared" si="170"/>
        <v>0</v>
      </c>
      <c r="H1107" s="11">
        <f t="shared" si="170"/>
        <v>0</v>
      </c>
      <c r="I1107" s="11">
        <f t="shared" si="169"/>
        <v>0</v>
      </c>
      <c r="J1107" s="11">
        <f t="shared" si="169"/>
        <v>0</v>
      </c>
      <c r="K1107" s="11">
        <f t="shared" si="169"/>
        <v>0</v>
      </c>
      <c r="L1107" s="11">
        <f t="shared" si="169"/>
        <v>0</v>
      </c>
      <c r="M1107" s="11">
        <f t="shared" si="169"/>
        <v>0</v>
      </c>
      <c r="N1107" s="11">
        <f t="shared" si="169"/>
        <v>0</v>
      </c>
      <c r="O1107" s="11">
        <f t="shared" si="169"/>
        <v>0</v>
      </c>
      <c r="P1107" s="11">
        <f t="shared" si="169"/>
        <v>0</v>
      </c>
      <c r="Q1107" s="11">
        <f t="shared" si="169"/>
        <v>0</v>
      </c>
      <c r="R1107" s="11">
        <f t="shared" si="165"/>
        <v>0</v>
      </c>
    </row>
    <row r="1108" spans="1:18" x14ac:dyDescent="0.25">
      <c r="A1108" s="9">
        <f>IF('New Lease Yearly'!$H$4="Monthly",DATE(YEAR('Yearly Journal entry'!A1107),MONTH('Yearly Journal entry'!A1107)+1,DAY('Yearly Journal entry'!A1107)),IF('New Lease Yearly'!$H$4="Quarterly",DATE(YEAR('Yearly Journal entry'!A1107),MONTH('Yearly Journal entry'!A1107)+3,DAY('Yearly Journal entry'!A1107)),DATE(YEAR('Yearly Journal entry'!A1107)+1,MONTH('Yearly Journal entry'!A1107),DAY('Yearly Journal entry'!A1107))))</f>
        <v>446328</v>
      </c>
      <c r="B1108" s="9">
        <f t="shared" si="164"/>
        <v>446328</v>
      </c>
      <c r="C1108" s="9">
        <f t="shared" si="166"/>
        <v>446358</v>
      </c>
      <c r="D1108" s="3">
        <f t="shared" si="167"/>
        <v>31</v>
      </c>
      <c r="E1108" s="4">
        <f>'New Lease Yearly'!K1118</f>
        <v>0</v>
      </c>
      <c r="F1108" s="3">
        <f t="shared" si="168"/>
        <v>0</v>
      </c>
      <c r="G1108" s="11">
        <f t="shared" si="170"/>
        <v>0</v>
      </c>
      <c r="H1108" s="11">
        <f t="shared" si="170"/>
        <v>0</v>
      </c>
      <c r="I1108" s="11">
        <f t="shared" si="169"/>
        <v>0</v>
      </c>
      <c r="J1108" s="11">
        <f t="shared" si="169"/>
        <v>0</v>
      </c>
      <c r="K1108" s="11">
        <f t="shared" si="169"/>
        <v>0</v>
      </c>
      <c r="L1108" s="11">
        <f t="shared" si="169"/>
        <v>0</v>
      </c>
      <c r="M1108" s="11">
        <f t="shared" si="169"/>
        <v>0</v>
      </c>
      <c r="N1108" s="11">
        <f t="shared" si="169"/>
        <v>0</v>
      </c>
      <c r="O1108" s="11">
        <f t="shared" si="169"/>
        <v>0</v>
      </c>
      <c r="P1108" s="11">
        <f t="shared" si="169"/>
        <v>0</v>
      </c>
      <c r="Q1108" s="11">
        <f t="shared" si="169"/>
        <v>0</v>
      </c>
      <c r="R1108" s="11">
        <f t="shared" si="165"/>
        <v>0</v>
      </c>
    </row>
    <row r="1109" spans="1:18" x14ac:dyDescent="0.25">
      <c r="A1109" s="9">
        <f>IF('New Lease Yearly'!$H$4="Monthly",DATE(YEAR('Yearly Journal entry'!A1108),MONTH('Yearly Journal entry'!A1108)+1,DAY('Yearly Journal entry'!A1108)),IF('New Lease Yearly'!$H$4="Quarterly",DATE(YEAR('Yearly Journal entry'!A1108),MONTH('Yearly Journal entry'!A1108)+3,DAY('Yearly Journal entry'!A1108)),DATE(YEAR('Yearly Journal entry'!A1108)+1,MONTH('Yearly Journal entry'!A1108),DAY('Yearly Journal entry'!A1108))))</f>
        <v>446693</v>
      </c>
      <c r="B1109" s="9">
        <f t="shared" si="164"/>
        <v>446693</v>
      </c>
      <c r="C1109" s="9">
        <f t="shared" si="166"/>
        <v>446723</v>
      </c>
      <c r="D1109" s="3">
        <f t="shared" si="167"/>
        <v>31</v>
      </c>
      <c r="E1109" s="4">
        <f>'New Lease Yearly'!K1119</f>
        <v>0</v>
      </c>
      <c r="F1109" s="3">
        <f t="shared" si="168"/>
        <v>0</v>
      </c>
      <c r="G1109" s="11">
        <f t="shared" si="170"/>
        <v>0</v>
      </c>
      <c r="H1109" s="11">
        <f t="shared" si="170"/>
        <v>0</v>
      </c>
      <c r="I1109" s="11">
        <f t="shared" si="169"/>
        <v>0</v>
      </c>
      <c r="J1109" s="11">
        <f t="shared" si="169"/>
        <v>0</v>
      </c>
      <c r="K1109" s="11">
        <f t="shared" si="169"/>
        <v>0</v>
      </c>
      <c r="L1109" s="11">
        <f t="shared" si="169"/>
        <v>0</v>
      </c>
      <c r="M1109" s="11">
        <f t="shared" si="169"/>
        <v>0</v>
      </c>
      <c r="N1109" s="11">
        <f t="shared" si="169"/>
        <v>0</v>
      </c>
      <c r="O1109" s="11">
        <f t="shared" si="169"/>
        <v>0</v>
      </c>
      <c r="P1109" s="11">
        <f t="shared" si="169"/>
        <v>0</v>
      </c>
      <c r="Q1109" s="11">
        <f t="shared" si="169"/>
        <v>0</v>
      </c>
      <c r="R1109" s="11">
        <f t="shared" si="165"/>
        <v>0</v>
      </c>
    </row>
    <row r="1110" spans="1:18" x14ac:dyDescent="0.25">
      <c r="A1110" s="9">
        <f>IF('New Lease Yearly'!$H$4="Monthly",DATE(YEAR('Yearly Journal entry'!A1109),MONTH('Yearly Journal entry'!A1109)+1,DAY('Yearly Journal entry'!A1109)),IF('New Lease Yearly'!$H$4="Quarterly",DATE(YEAR('Yearly Journal entry'!A1109),MONTH('Yearly Journal entry'!A1109)+3,DAY('Yearly Journal entry'!A1109)),DATE(YEAR('Yearly Journal entry'!A1109)+1,MONTH('Yearly Journal entry'!A1109),DAY('Yearly Journal entry'!A1109))))</f>
        <v>447058</v>
      </c>
      <c r="B1110" s="9">
        <f t="shared" si="164"/>
        <v>447058</v>
      </c>
      <c r="C1110" s="9">
        <f t="shared" si="166"/>
        <v>447088</v>
      </c>
      <c r="D1110" s="3">
        <f t="shared" si="167"/>
        <v>31</v>
      </c>
      <c r="E1110" s="4">
        <f>'New Lease Yearly'!K1120</f>
        <v>0</v>
      </c>
      <c r="F1110" s="3">
        <f t="shared" si="168"/>
        <v>0</v>
      </c>
      <c r="G1110" s="11">
        <f t="shared" si="170"/>
        <v>0</v>
      </c>
      <c r="H1110" s="11">
        <f t="shared" si="170"/>
        <v>0</v>
      </c>
      <c r="I1110" s="11">
        <f t="shared" si="169"/>
        <v>0</v>
      </c>
      <c r="J1110" s="11">
        <f t="shared" si="169"/>
        <v>0</v>
      </c>
      <c r="K1110" s="11">
        <f t="shared" si="169"/>
        <v>0</v>
      </c>
      <c r="L1110" s="11">
        <f t="shared" si="169"/>
        <v>0</v>
      </c>
      <c r="M1110" s="11">
        <f t="shared" si="169"/>
        <v>0</v>
      </c>
      <c r="N1110" s="11">
        <f t="shared" si="169"/>
        <v>0</v>
      </c>
      <c r="O1110" s="11">
        <f t="shared" si="169"/>
        <v>0</v>
      </c>
      <c r="P1110" s="11">
        <f t="shared" si="169"/>
        <v>0</v>
      </c>
      <c r="Q1110" s="11">
        <f t="shared" si="169"/>
        <v>0</v>
      </c>
      <c r="R1110" s="11">
        <f t="shared" si="165"/>
        <v>0</v>
      </c>
    </row>
    <row r="1111" spans="1:18" x14ac:dyDescent="0.25">
      <c r="A1111" s="9">
        <f>IF('New Lease Yearly'!$H$4="Monthly",DATE(YEAR('Yearly Journal entry'!A1110),MONTH('Yearly Journal entry'!A1110)+1,DAY('Yearly Journal entry'!A1110)),IF('New Lease Yearly'!$H$4="Quarterly",DATE(YEAR('Yearly Journal entry'!A1110),MONTH('Yearly Journal entry'!A1110)+3,DAY('Yearly Journal entry'!A1110)),DATE(YEAR('Yearly Journal entry'!A1110)+1,MONTH('Yearly Journal entry'!A1110),DAY('Yearly Journal entry'!A1110))))</f>
        <v>447424</v>
      </c>
      <c r="B1111" s="9">
        <f t="shared" si="164"/>
        <v>447424</v>
      </c>
      <c r="C1111" s="9">
        <f t="shared" si="166"/>
        <v>447454</v>
      </c>
      <c r="D1111" s="3">
        <f t="shared" si="167"/>
        <v>31</v>
      </c>
      <c r="E1111" s="4">
        <f>'New Lease Yearly'!K1121</f>
        <v>0</v>
      </c>
      <c r="F1111" s="3">
        <f t="shared" si="168"/>
        <v>0</v>
      </c>
      <c r="G1111" s="11">
        <f t="shared" si="170"/>
        <v>0</v>
      </c>
      <c r="H1111" s="11">
        <f t="shared" si="170"/>
        <v>0</v>
      </c>
      <c r="I1111" s="11">
        <f t="shared" si="169"/>
        <v>0</v>
      </c>
      <c r="J1111" s="11">
        <f t="shared" si="169"/>
        <v>0</v>
      </c>
      <c r="K1111" s="11">
        <f t="shared" si="169"/>
        <v>0</v>
      </c>
      <c r="L1111" s="11">
        <f t="shared" si="169"/>
        <v>0</v>
      </c>
      <c r="M1111" s="11">
        <f t="shared" si="169"/>
        <v>0</v>
      </c>
      <c r="N1111" s="11">
        <f t="shared" si="169"/>
        <v>0</v>
      </c>
      <c r="O1111" s="11">
        <f t="shared" si="169"/>
        <v>0</v>
      </c>
      <c r="P1111" s="11">
        <f t="shared" si="169"/>
        <v>0</v>
      </c>
      <c r="Q1111" s="11">
        <f t="shared" si="169"/>
        <v>0</v>
      </c>
      <c r="R1111" s="11">
        <f t="shared" si="165"/>
        <v>0</v>
      </c>
    </row>
    <row r="1112" spans="1:18" x14ac:dyDescent="0.25">
      <c r="A1112" s="9">
        <f>IF('New Lease Yearly'!$H$4="Monthly",DATE(YEAR('Yearly Journal entry'!A1111),MONTH('Yearly Journal entry'!A1111)+1,DAY('Yearly Journal entry'!A1111)),IF('New Lease Yearly'!$H$4="Quarterly",DATE(YEAR('Yearly Journal entry'!A1111),MONTH('Yearly Journal entry'!A1111)+3,DAY('Yearly Journal entry'!A1111)),DATE(YEAR('Yearly Journal entry'!A1111)+1,MONTH('Yearly Journal entry'!A1111),DAY('Yearly Journal entry'!A1111))))</f>
        <v>447789</v>
      </c>
      <c r="B1112" s="9">
        <f t="shared" si="164"/>
        <v>447789</v>
      </c>
      <c r="C1112" s="9">
        <f t="shared" si="166"/>
        <v>447819</v>
      </c>
      <c r="D1112" s="3">
        <f t="shared" si="167"/>
        <v>31</v>
      </c>
      <c r="E1112" s="4">
        <f>'New Lease Yearly'!K1122</f>
        <v>0</v>
      </c>
      <c r="F1112" s="3">
        <f t="shared" si="168"/>
        <v>0</v>
      </c>
      <c r="G1112" s="11">
        <f t="shared" si="170"/>
        <v>0</v>
      </c>
      <c r="H1112" s="11">
        <f t="shared" si="170"/>
        <v>0</v>
      </c>
      <c r="I1112" s="11">
        <f t="shared" si="169"/>
        <v>0</v>
      </c>
      <c r="J1112" s="11">
        <f t="shared" si="169"/>
        <v>0</v>
      </c>
      <c r="K1112" s="11">
        <f t="shared" si="169"/>
        <v>0</v>
      </c>
      <c r="L1112" s="11">
        <f t="shared" si="169"/>
        <v>0</v>
      </c>
      <c r="M1112" s="11">
        <f t="shared" si="169"/>
        <v>0</v>
      </c>
      <c r="N1112" s="11">
        <f t="shared" si="169"/>
        <v>0</v>
      </c>
      <c r="O1112" s="11">
        <f t="shared" si="169"/>
        <v>0</v>
      </c>
      <c r="P1112" s="11">
        <f t="shared" si="169"/>
        <v>0</v>
      </c>
      <c r="Q1112" s="11">
        <f t="shared" si="169"/>
        <v>0</v>
      </c>
      <c r="R1112" s="11">
        <f t="shared" si="165"/>
        <v>0</v>
      </c>
    </row>
    <row r="1113" spans="1:18" x14ac:dyDescent="0.25">
      <c r="A1113" s="9">
        <f>IF('New Lease Yearly'!$H$4="Monthly",DATE(YEAR('Yearly Journal entry'!A1112),MONTH('Yearly Journal entry'!A1112)+1,DAY('Yearly Journal entry'!A1112)),IF('New Lease Yearly'!$H$4="Quarterly",DATE(YEAR('Yearly Journal entry'!A1112),MONTH('Yearly Journal entry'!A1112)+3,DAY('Yearly Journal entry'!A1112)),DATE(YEAR('Yearly Journal entry'!A1112)+1,MONTH('Yearly Journal entry'!A1112),DAY('Yearly Journal entry'!A1112))))</f>
        <v>448154</v>
      </c>
      <c r="B1113" s="9">
        <f t="shared" si="164"/>
        <v>448154</v>
      </c>
      <c r="C1113" s="9">
        <f t="shared" si="166"/>
        <v>448184</v>
      </c>
      <c r="D1113" s="3">
        <f t="shared" si="167"/>
        <v>31</v>
      </c>
      <c r="E1113" s="4">
        <f>'New Lease Yearly'!K1123</f>
        <v>0</v>
      </c>
      <c r="F1113" s="3">
        <f t="shared" si="168"/>
        <v>0</v>
      </c>
      <c r="G1113" s="11">
        <f t="shared" si="170"/>
        <v>0</v>
      </c>
      <c r="H1113" s="11">
        <f t="shared" si="170"/>
        <v>0</v>
      </c>
      <c r="I1113" s="11">
        <f t="shared" si="169"/>
        <v>0</v>
      </c>
      <c r="J1113" s="11">
        <f t="shared" si="169"/>
        <v>0</v>
      </c>
      <c r="K1113" s="11">
        <f t="shared" si="169"/>
        <v>0</v>
      </c>
      <c r="L1113" s="11">
        <f t="shared" si="169"/>
        <v>0</v>
      </c>
      <c r="M1113" s="11">
        <f t="shared" si="169"/>
        <v>0</v>
      </c>
      <c r="N1113" s="11">
        <f t="shared" si="169"/>
        <v>0</v>
      </c>
      <c r="O1113" s="11">
        <f t="shared" si="169"/>
        <v>0</v>
      </c>
      <c r="P1113" s="11">
        <f t="shared" si="169"/>
        <v>0</v>
      </c>
      <c r="Q1113" s="11">
        <f t="shared" si="169"/>
        <v>0</v>
      </c>
      <c r="R1113" s="11">
        <f t="shared" si="165"/>
        <v>0</v>
      </c>
    </row>
    <row r="1114" spans="1:18" x14ac:dyDescent="0.25">
      <c r="A1114" s="9">
        <f>IF('New Lease Yearly'!$H$4="Monthly",DATE(YEAR('Yearly Journal entry'!A1113),MONTH('Yearly Journal entry'!A1113)+1,DAY('Yearly Journal entry'!A1113)),IF('New Lease Yearly'!$H$4="Quarterly",DATE(YEAR('Yearly Journal entry'!A1113),MONTH('Yearly Journal entry'!A1113)+3,DAY('Yearly Journal entry'!A1113)),DATE(YEAR('Yearly Journal entry'!A1113)+1,MONTH('Yearly Journal entry'!A1113),DAY('Yearly Journal entry'!A1113))))</f>
        <v>448519</v>
      </c>
      <c r="B1114" s="9">
        <f t="shared" si="164"/>
        <v>448519</v>
      </c>
      <c r="C1114" s="9">
        <f t="shared" si="166"/>
        <v>448549</v>
      </c>
      <c r="D1114" s="3">
        <f t="shared" si="167"/>
        <v>31</v>
      </c>
      <c r="E1114" s="4">
        <f>'New Lease Yearly'!K1124</f>
        <v>0</v>
      </c>
      <c r="F1114" s="3">
        <f t="shared" si="168"/>
        <v>0</v>
      </c>
      <c r="G1114" s="11">
        <f t="shared" si="170"/>
        <v>0</v>
      </c>
      <c r="H1114" s="11">
        <f t="shared" si="170"/>
        <v>0</v>
      </c>
      <c r="I1114" s="11">
        <f t="shared" si="169"/>
        <v>0</v>
      </c>
      <c r="J1114" s="11">
        <f t="shared" si="169"/>
        <v>0</v>
      </c>
      <c r="K1114" s="11">
        <f t="shared" si="169"/>
        <v>0</v>
      </c>
      <c r="L1114" s="11">
        <f t="shared" si="169"/>
        <v>0</v>
      </c>
      <c r="M1114" s="11">
        <f t="shared" si="169"/>
        <v>0</v>
      </c>
      <c r="N1114" s="11">
        <f t="shared" si="169"/>
        <v>0</v>
      </c>
      <c r="O1114" s="11">
        <f t="shared" si="169"/>
        <v>0</v>
      </c>
      <c r="P1114" s="11">
        <f t="shared" si="169"/>
        <v>0</v>
      </c>
      <c r="Q1114" s="11">
        <f t="shared" si="169"/>
        <v>0</v>
      </c>
      <c r="R1114" s="11">
        <f t="shared" si="165"/>
        <v>0</v>
      </c>
    </row>
    <row r="1115" spans="1:18" x14ac:dyDescent="0.25">
      <c r="A1115" s="9">
        <f>IF('New Lease Yearly'!$H$4="Monthly",DATE(YEAR('Yearly Journal entry'!A1114),MONTH('Yearly Journal entry'!A1114)+1,DAY('Yearly Journal entry'!A1114)),IF('New Lease Yearly'!$H$4="Quarterly",DATE(YEAR('Yearly Journal entry'!A1114),MONTH('Yearly Journal entry'!A1114)+3,DAY('Yearly Journal entry'!A1114)),DATE(YEAR('Yearly Journal entry'!A1114)+1,MONTH('Yearly Journal entry'!A1114),DAY('Yearly Journal entry'!A1114))))</f>
        <v>448885</v>
      </c>
      <c r="B1115" s="9">
        <f t="shared" si="164"/>
        <v>448885</v>
      </c>
      <c r="C1115" s="9">
        <f t="shared" si="166"/>
        <v>448915</v>
      </c>
      <c r="D1115" s="3">
        <f t="shared" si="167"/>
        <v>31</v>
      </c>
      <c r="E1115" s="4">
        <f>'New Lease Yearly'!K1125</f>
        <v>0</v>
      </c>
      <c r="F1115" s="3">
        <f t="shared" si="168"/>
        <v>0</v>
      </c>
      <c r="G1115" s="11">
        <f t="shared" si="170"/>
        <v>0</v>
      </c>
      <c r="H1115" s="11">
        <f t="shared" si="170"/>
        <v>0</v>
      </c>
      <c r="I1115" s="11">
        <f t="shared" si="169"/>
        <v>0</v>
      </c>
      <c r="J1115" s="11">
        <f t="shared" si="169"/>
        <v>0</v>
      </c>
      <c r="K1115" s="11">
        <f t="shared" si="169"/>
        <v>0</v>
      </c>
      <c r="L1115" s="11">
        <f t="shared" si="169"/>
        <v>0</v>
      </c>
      <c r="M1115" s="11">
        <f t="shared" si="169"/>
        <v>0</v>
      </c>
      <c r="N1115" s="11">
        <f t="shared" si="169"/>
        <v>0</v>
      </c>
      <c r="O1115" s="11">
        <f t="shared" si="169"/>
        <v>0</v>
      </c>
      <c r="P1115" s="11">
        <f t="shared" si="169"/>
        <v>0</v>
      </c>
      <c r="Q1115" s="11">
        <f t="shared" si="169"/>
        <v>0</v>
      </c>
      <c r="R1115" s="11">
        <f t="shared" si="165"/>
        <v>0</v>
      </c>
    </row>
    <row r="1116" spans="1:18" x14ac:dyDescent="0.25">
      <c r="A1116" s="9">
        <f>IF('New Lease Yearly'!$H$4="Monthly",DATE(YEAR('Yearly Journal entry'!A1115),MONTH('Yearly Journal entry'!A1115)+1,DAY('Yearly Journal entry'!A1115)),IF('New Lease Yearly'!$H$4="Quarterly",DATE(YEAR('Yearly Journal entry'!A1115),MONTH('Yearly Journal entry'!A1115)+3,DAY('Yearly Journal entry'!A1115)),DATE(YEAR('Yearly Journal entry'!A1115)+1,MONTH('Yearly Journal entry'!A1115),DAY('Yearly Journal entry'!A1115))))</f>
        <v>449250</v>
      </c>
      <c r="B1116" s="9">
        <f t="shared" si="164"/>
        <v>449250</v>
      </c>
      <c r="C1116" s="9">
        <f t="shared" si="166"/>
        <v>449280</v>
      </c>
      <c r="D1116" s="3">
        <f t="shared" si="167"/>
        <v>31</v>
      </c>
      <c r="E1116" s="4">
        <f>'New Lease Yearly'!K1126</f>
        <v>0</v>
      </c>
      <c r="F1116" s="3">
        <f t="shared" si="168"/>
        <v>0</v>
      </c>
      <c r="G1116" s="11">
        <f t="shared" si="170"/>
        <v>0</v>
      </c>
      <c r="H1116" s="11">
        <f t="shared" si="170"/>
        <v>0</v>
      </c>
      <c r="I1116" s="11">
        <f t="shared" si="169"/>
        <v>0</v>
      </c>
      <c r="J1116" s="11">
        <f t="shared" si="169"/>
        <v>0</v>
      </c>
      <c r="K1116" s="11">
        <f t="shared" si="169"/>
        <v>0</v>
      </c>
      <c r="L1116" s="11">
        <f t="shared" si="169"/>
        <v>0</v>
      </c>
      <c r="M1116" s="11">
        <f t="shared" si="169"/>
        <v>0</v>
      </c>
      <c r="N1116" s="11">
        <f t="shared" si="169"/>
        <v>0</v>
      </c>
      <c r="O1116" s="11">
        <f t="shared" si="169"/>
        <v>0</v>
      </c>
      <c r="P1116" s="11">
        <f t="shared" si="169"/>
        <v>0</v>
      </c>
      <c r="Q1116" s="11">
        <f t="shared" si="169"/>
        <v>0</v>
      </c>
      <c r="R1116" s="11">
        <f t="shared" si="165"/>
        <v>0</v>
      </c>
    </row>
    <row r="1117" spans="1:18" x14ac:dyDescent="0.25">
      <c r="A1117" s="9">
        <f>IF('New Lease Yearly'!$H$4="Monthly",DATE(YEAR('Yearly Journal entry'!A1116),MONTH('Yearly Journal entry'!A1116)+1,DAY('Yearly Journal entry'!A1116)),IF('New Lease Yearly'!$H$4="Quarterly",DATE(YEAR('Yearly Journal entry'!A1116),MONTH('Yearly Journal entry'!A1116)+3,DAY('Yearly Journal entry'!A1116)),DATE(YEAR('Yearly Journal entry'!A1116)+1,MONTH('Yearly Journal entry'!A1116),DAY('Yearly Journal entry'!A1116))))</f>
        <v>449615</v>
      </c>
      <c r="B1117" s="9">
        <f t="shared" si="164"/>
        <v>449615</v>
      </c>
      <c r="C1117" s="9">
        <f t="shared" si="166"/>
        <v>449645</v>
      </c>
      <c r="D1117" s="3">
        <f t="shared" si="167"/>
        <v>31</v>
      </c>
      <c r="E1117" s="4">
        <f>'New Lease Yearly'!K1127</f>
        <v>0</v>
      </c>
      <c r="F1117" s="3">
        <f t="shared" si="168"/>
        <v>0</v>
      </c>
      <c r="G1117" s="11">
        <f t="shared" si="170"/>
        <v>0</v>
      </c>
      <c r="H1117" s="11">
        <f t="shared" si="170"/>
        <v>0</v>
      </c>
      <c r="I1117" s="11">
        <f t="shared" si="169"/>
        <v>0</v>
      </c>
      <c r="J1117" s="11">
        <f t="shared" si="169"/>
        <v>0</v>
      </c>
      <c r="K1117" s="11">
        <f t="shared" si="169"/>
        <v>0</v>
      </c>
      <c r="L1117" s="11">
        <f t="shared" si="169"/>
        <v>0</v>
      </c>
      <c r="M1117" s="11">
        <f t="shared" si="169"/>
        <v>0</v>
      </c>
      <c r="N1117" s="11">
        <f t="shared" si="169"/>
        <v>0</v>
      </c>
      <c r="O1117" s="11">
        <f t="shared" si="169"/>
        <v>0</v>
      </c>
      <c r="P1117" s="11">
        <f t="shared" si="169"/>
        <v>0</v>
      </c>
      <c r="Q1117" s="11">
        <f t="shared" si="169"/>
        <v>0</v>
      </c>
      <c r="R1117" s="11">
        <f t="shared" si="165"/>
        <v>0</v>
      </c>
    </row>
    <row r="1118" spans="1:18" x14ac:dyDescent="0.25">
      <c r="A1118" s="9">
        <f>IF('New Lease Yearly'!$H$4="Monthly",DATE(YEAR('Yearly Journal entry'!A1117),MONTH('Yearly Journal entry'!A1117)+1,DAY('Yearly Journal entry'!A1117)),IF('New Lease Yearly'!$H$4="Quarterly",DATE(YEAR('Yearly Journal entry'!A1117),MONTH('Yearly Journal entry'!A1117)+3,DAY('Yearly Journal entry'!A1117)),DATE(YEAR('Yearly Journal entry'!A1117)+1,MONTH('Yearly Journal entry'!A1117),DAY('Yearly Journal entry'!A1117))))</f>
        <v>449980</v>
      </c>
      <c r="B1118" s="9">
        <f t="shared" si="164"/>
        <v>449980</v>
      </c>
      <c r="C1118" s="9">
        <f t="shared" si="166"/>
        <v>450010</v>
      </c>
      <c r="D1118" s="3">
        <f t="shared" si="167"/>
        <v>31</v>
      </c>
      <c r="E1118" s="4">
        <f>'New Lease Yearly'!K1128</f>
        <v>0</v>
      </c>
      <c r="F1118" s="3">
        <f t="shared" si="168"/>
        <v>0</v>
      </c>
      <c r="G1118" s="11">
        <f t="shared" si="170"/>
        <v>0</v>
      </c>
      <c r="H1118" s="11">
        <f t="shared" si="170"/>
        <v>0</v>
      </c>
      <c r="I1118" s="11">
        <f t="shared" si="169"/>
        <v>0</v>
      </c>
      <c r="J1118" s="11">
        <f t="shared" si="169"/>
        <v>0</v>
      </c>
      <c r="K1118" s="11">
        <f t="shared" si="169"/>
        <v>0</v>
      </c>
      <c r="L1118" s="11">
        <f t="shared" si="169"/>
        <v>0</v>
      </c>
      <c r="M1118" s="11">
        <f t="shared" si="169"/>
        <v>0</v>
      </c>
      <c r="N1118" s="11">
        <f t="shared" si="169"/>
        <v>0</v>
      </c>
      <c r="O1118" s="11">
        <f t="shared" si="169"/>
        <v>0</v>
      </c>
      <c r="P1118" s="11">
        <f t="shared" si="169"/>
        <v>0</v>
      </c>
      <c r="Q1118" s="11">
        <f t="shared" si="169"/>
        <v>0</v>
      </c>
      <c r="R1118" s="11">
        <f t="shared" si="165"/>
        <v>0</v>
      </c>
    </row>
    <row r="1119" spans="1:18" x14ac:dyDescent="0.25">
      <c r="A1119" s="9">
        <f>IF('New Lease Yearly'!$H$4="Monthly",DATE(YEAR('Yearly Journal entry'!A1118),MONTH('Yearly Journal entry'!A1118)+1,DAY('Yearly Journal entry'!A1118)),IF('New Lease Yearly'!$H$4="Quarterly",DATE(YEAR('Yearly Journal entry'!A1118),MONTH('Yearly Journal entry'!A1118)+3,DAY('Yearly Journal entry'!A1118)),DATE(YEAR('Yearly Journal entry'!A1118)+1,MONTH('Yearly Journal entry'!A1118),DAY('Yearly Journal entry'!A1118))))</f>
        <v>450346</v>
      </c>
      <c r="B1119" s="9">
        <f t="shared" si="164"/>
        <v>450346</v>
      </c>
      <c r="C1119" s="9">
        <f t="shared" si="166"/>
        <v>450376</v>
      </c>
      <c r="D1119" s="3">
        <f t="shared" si="167"/>
        <v>31</v>
      </c>
      <c r="E1119" s="4">
        <f>'New Lease Yearly'!K1129</f>
        <v>0</v>
      </c>
      <c r="F1119" s="3">
        <f t="shared" si="168"/>
        <v>0</v>
      </c>
      <c r="G1119" s="11">
        <f t="shared" si="170"/>
        <v>0</v>
      </c>
      <c r="H1119" s="11">
        <f t="shared" si="170"/>
        <v>0</v>
      </c>
      <c r="I1119" s="11">
        <f t="shared" si="169"/>
        <v>0</v>
      </c>
      <c r="J1119" s="11">
        <f t="shared" si="169"/>
        <v>0</v>
      </c>
      <c r="K1119" s="11">
        <f t="shared" si="169"/>
        <v>0</v>
      </c>
      <c r="L1119" s="11">
        <f t="shared" si="169"/>
        <v>0</v>
      </c>
      <c r="M1119" s="11">
        <f t="shared" si="169"/>
        <v>0</v>
      </c>
      <c r="N1119" s="11">
        <f t="shared" si="169"/>
        <v>0</v>
      </c>
      <c r="O1119" s="11">
        <f t="shared" si="169"/>
        <v>0</v>
      </c>
      <c r="P1119" s="11">
        <f t="shared" si="169"/>
        <v>0</v>
      </c>
      <c r="Q1119" s="11">
        <f t="shared" si="169"/>
        <v>0</v>
      </c>
      <c r="R1119" s="11">
        <f t="shared" si="165"/>
        <v>0</v>
      </c>
    </row>
    <row r="1120" spans="1:18" x14ac:dyDescent="0.25">
      <c r="A1120" s="9">
        <f>IF('New Lease Yearly'!$H$4="Monthly",DATE(YEAR('Yearly Journal entry'!A1119),MONTH('Yearly Journal entry'!A1119)+1,DAY('Yearly Journal entry'!A1119)),IF('New Lease Yearly'!$H$4="Quarterly",DATE(YEAR('Yearly Journal entry'!A1119),MONTH('Yearly Journal entry'!A1119)+3,DAY('Yearly Journal entry'!A1119)),DATE(YEAR('Yearly Journal entry'!A1119)+1,MONTH('Yearly Journal entry'!A1119),DAY('Yearly Journal entry'!A1119))))</f>
        <v>450711</v>
      </c>
      <c r="B1120" s="9">
        <f t="shared" si="164"/>
        <v>450711</v>
      </c>
      <c r="C1120" s="9">
        <f t="shared" si="166"/>
        <v>450741</v>
      </c>
      <c r="D1120" s="3">
        <f t="shared" si="167"/>
        <v>31</v>
      </c>
      <c r="E1120" s="4">
        <f>'New Lease Yearly'!K1130</f>
        <v>0</v>
      </c>
      <c r="F1120" s="3">
        <f t="shared" si="168"/>
        <v>0</v>
      </c>
      <c r="G1120" s="11">
        <f t="shared" si="170"/>
        <v>0</v>
      </c>
      <c r="H1120" s="11">
        <f t="shared" si="170"/>
        <v>0</v>
      </c>
      <c r="I1120" s="11">
        <f t="shared" si="169"/>
        <v>0</v>
      </c>
      <c r="J1120" s="11">
        <f t="shared" si="169"/>
        <v>0</v>
      </c>
      <c r="K1120" s="11">
        <f t="shared" si="169"/>
        <v>0</v>
      </c>
      <c r="L1120" s="11">
        <f t="shared" si="169"/>
        <v>0</v>
      </c>
      <c r="M1120" s="11">
        <f t="shared" si="169"/>
        <v>0</v>
      </c>
      <c r="N1120" s="11">
        <f t="shared" si="169"/>
        <v>0</v>
      </c>
      <c r="O1120" s="11">
        <f t="shared" si="169"/>
        <v>0</v>
      </c>
      <c r="P1120" s="11">
        <f t="shared" si="169"/>
        <v>0</v>
      </c>
      <c r="Q1120" s="11">
        <f t="shared" si="169"/>
        <v>0</v>
      </c>
      <c r="R1120" s="11">
        <f t="shared" si="165"/>
        <v>0</v>
      </c>
    </row>
    <row r="1121" spans="1:18" x14ac:dyDescent="0.25">
      <c r="A1121" s="9">
        <f>IF('New Lease Yearly'!$H$4="Monthly",DATE(YEAR('Yearly Journal entry'!A1120),MONTH('Yearly Journal entry'!A1120)+1,DAY('Yearly Journal entry'!A1120)),IF('New Lease Yearly'!$H$4="Quarterly",DATE(YEAR('Yearly Journal entry'!A1120),MONTH('Yearly Journal entry'!A1120)+3,DAY('Yearly Journal entry'!A1120)),DATE(YEAR('Yearly Journal entry'!A1120)+1,MONTH('Yearly Journal entry'!A1120),DAY('Yearly Journal entry'!A1120))))</f>
        <v>451076</v>
      </c>
      <c r="B1121" s="9">
        <f t="shared" si="164"/>
        <v>451076</v>
      </c>
      <c r="C1121" s="9">
        <f t="shared" si="166"/>
        <v>451106</v>
      </c>
      <c r="D1121" s="3">
        <f t="shared" si="167"/>
        <v>31</v>
      </c>
      <c r="E1121" s="4">
        <f>'New Lease Yearly'!K1131</f>
        <v>0</v>
      </c>
      <c r="F1121" s="3">
        <f t="shared" si="168"/>
        <v>0</v>
      </c>
      <c r="G1121" s="11">
        <f t="shared" si="170"/>
        <v>0</v>
      </c>
      <c r="H1121" s="11">
        <f t="shared" si="170"/>
        <v>0</v>
      </c>
      <c r="I1121" s="11">
        <f t="shared" si="169"/>
        <v>0</v>
      </c>
      <c r="J1121" s="11">
        <f t="shared" si="169"/>
        <v>0</v>
      </c>
      <c r="K1121" s="11">
        <f t="shared" si="169"/>
        <v>0</v>
      </c>
      <c r="L1121" s="11">
        <f t="shared" si="169"/>
        <v>0</v>
      </c>
      <c r="M1121" s="11">
        <f t="shared" si="169"/>
        <v>0</v>
      </c>
      <c r="N1121" s="11">
        <f t="shared" si="169"/>
        <v>0</v>
      </c>
      <c r="O1121" s="11">
        <f t="shared" si="169"/>
        <v>0</v>
      </c>
      <c r="P1121" s="11">
        <f t="shared" si="169"/>
        <v>0</v>
      </c>
      <c r="Q1121" s="11">
        <f t="shared" si="169"/>
        <v>0</v>
      </c>
      <c r="R1121" s="11">
        <f t="shared" si="165"/>
        <v>0</v>
      </c>
    </row>
    <row r="1122" spans="1:18" x14ac:dyDescent="0.25">
      <c r="A1122" s="9">
        <f>IF('New Lease Yearly'!$H$4="Monthly",DATE(YEAR('Yearly Journal entry'!A1121),MONTH('Yearly Journal entry'!A1121)+1,DAY('Yearly Journal entry'!A1121)),IF('New Lease Yearly'!$H$4="Quarterly",DATE(YEAR('Yearly Journal entry'!A1121),MONTH('Yearly Journal entry'!A1121)+3,DAY('Yearly Journal entry'!A1121)),DATE(YEAR('Yearly Journal entry'!A1121)+1,MONTH('Yearly Journal entry'!A1121),DAY('Yearly Journal entry'!A1121))))</f>
        <v>451441</v>
      </c>
      <c r="B1122" s="9">
        <f t="shared" si="164"/>
        <v>451441</v>
      </c>
      <c r="C1122" s="9">
        <f t="shared" si="166"/>
        <v>451471</v>
      </c>
      <c r="D1122" s="3">
        <f t="shared" si="167"/>
        <v>31</v>
      </c>
      <c r="E1122" s="4">
        <f>'New Lease Yearly'!K1132</f>
        <v>0</v>
      </c>
      <c r="F1122" s="3">
        <f t="shared" si="168"/>
        <v>0</v>
      </c>
      <c r="G1122" s="11">
        <f t="shared" si="170"/>
        <v>0</v>
      </c>
      <c r="H1122" s="11">
        <f t="shared" si="170"/>
        <v>0</v>
      </c>
      <c r="I1122" s="11">
        <f t="shared" si="169"/>
        <v>0</v>
      </c>
      <c r="J1122" s="11">
        <f t="shared" si="169"/>
        <v>0</v>
      </c>
      <c r="K1122" s="11">
        <f t="shared" si="169"/>
        <v>0</v>
      </c>
      <c r="L1122" s="11">
        <f t="shared" si="169"/>
        <v>0</v>
      </c>
      <c r="M1122" s="11">
        <f t="shared" si="169"/>
        <v>0</v>
      </c>
      <c r="N1122" s="11">
        <f t="shared" si="169"/>
        <v>0</v>
      </c>
      <c r="O1122" s="11">
        <f t="shared" si="169"/>
        <v>0</v>
      </c>
      <c r="P1122" s="11">
        <f t="shared" si="169"/>
        <v>0</v>
      </c>
      <c r="Q1122" s="11">
        <f t="shared" si="169"/>
        <v>0</v>
      </c>
      <c r="R1122" s="11">
        <f t="shared" si="165"/>
        <v>0</v>
      </c>
    </row>
    <row r="1123" spans="1:18" x14ac:dyDescent="0.25">
      <c r="A1123" s="9">
        <f>IF('New Lease Yearly'!$H$4="Monthly",DATE(YEAR('Yearly Journal entry'!A1122),MONTH('Yearly Journal entry'!A1122)+1,DAY('Yearly Journal entry'!A1122)),IF('New Lease Yearly'!$H$4="Quarterly",DATE(YEAR('Yearly Journal entry'!A1122),MONTH('Yearly Journal entry'!A1122)+3,DAY('Yearly Journal entry'!A1122)),DATE(YEAR('Yearly Journal entry'!A1122)+1,MONTH('Yearly Journal entry'!A1122),DAY('Yearly Journal entry'!A1122))))</f>
        <v>451807</v>
      </c>
      <c r="B1123" s="9">
        <f t="shared" si="164"/>
        <v>451807</v>
      </c>
      <c r="C1123" s="9">
        <f t="shared" si="166"/>
        <v>451837</v>
      </c>
      <c r="D1123" s="3">
        <f t="shared" si="167"/>
        <v>31</v>
      </c>
      <c r="E1123" s="4">
        <f>'New Lease Yearly'!K1133</f>
        <v>0</v>
      </c>
      <c r="F1123" s="3">
        <f t="shared" si="168"/>
        <v>0</v>
      </c>
      <c r="G1123" s="11">
        <f t="shared" si="170"/>
        <v>0</v>
      </c>
      <c r="H1123" s="11">
        <f t="shared" si="170"/>
        <v>0</v>
      </c>
      <c r="I1123" s="11">
        <f t="shared" si="169"/>
        <v>0</v>
      </c>
      <c r="J1123" s="11">
        <f t="shared" si="169"/>
        <v>0</v>
      </c>
      <c r="K1123" s="11">
        <f t="shared" si="169"/>
        <v>0</v>
      </c>
      <c r="L1123" s="11">
        <f t="shared" si="169"/>
        <v>0</v>
      </c>
      <c r="M1123" s="11">
        <f t="shared" si="169"/>
        <v>0</v>
      </c>
      <c r="N1123" s="11">
        <f t="shared" si="169"/>
        <v>0</v>
      </c>
      <c r="O1123" s="11">
        <f t="shared" si="169"/>
        <v>0</v>
      </c>
      <c r="P1123" s="11">
        <f t="shared" si="169"/>
        <v>0</v>
      </c>
      <c r="Q1123" s="11">
        <f t="shared" si="169"/>
        <v>0</v>
      </c>
      <c r="R1123" s="11">
        <f t="shared" si="165"/>
        <v>0</v>
      </c>
    </row>
    <row r="1124" spans="1:18" x14ac:dyDescent="0.25">
      <c r="A1124" s="9">
        <f>IF('New Lease Yearly'!$H$4="Monthly",DATE(YEAR('Yearly Journal entry'!A1123),MONTH('Yearly Journal entry'!A1123)+1,DAY('Yearly Journal entry'!A1123)),IF('New Lease Yearly'!$H$4="Quarterly",DATE(YEAR('Yearly Journal entry'!A1123),MONTH('Yearly Journal entry'!A1123)+3,DAY('Yearly Journal entry'!A1123)),DATE(YEAR('Yearly Journal entry'!A1123)+1,MONTH('Yearly Journal entry'!A1123),DAY('Yearly Journal entry'!A1123))))</f>
        <v>452172</v>
      </c>
      <c r="B1124" s="9">
        <f t="shared" si="164"/>
        <v>452172</v>
      </c>
      <c r="C1124" s="9">
        <f t="shared" si="166"/>
        <v>452202</v>
      </c>
      <c r="D1124" s="3">
        <f t="shared" si="167"/>
        <v>31</v>
      </c>
      <c r="E1124" s="4">
        <f>'New Lease Yearly'!K1134</f>
        <v>0</v>
      </c>
      <c r="F1124" s="3">
        <f t="shared" si="168"/>
        <v>0</v>
      </c>
      <c r="G1124" s="11">
        <f t="shared" si="170"/>
        <v>0</v>
      </c>
      <c r="H1124" s="11">
        <f t="shared" si="170"/>
        <v>0</v>
      </c>
      <c r="I1124" s="11">
        <f t="shared" si="169"/>
        <v>0</v>
      </c>
      <c r="J1124" s="11">
        <f t="shared" si="169"/>
        <v>0</v>
      </c>
      <c r="K1124" s="11">
        <f t="shared" si="169"/>
        <v>0</v>
      </c>
      <c r="L1124" s="11">
        <f t="shared" si="169"/>
        <v>0</v>
      </c>
      <c r="M1124" s="11">
        <f t="shared" si="169"/>
        <v>0</v>
      </c>
      <c r="N1124" s="11">
        <f t="shared" si="169"/>
        <v>0</v>
      </c>
      <c r="O1124" s="11">
        <f t="shared" si="169"/>
        <v>0</v>
      </c>
      <c r="P1124" s="11">
        <f t="shared" si="169"/>
        <v>0</v>
      </c>
      <c r="Q1124" s="11">
        <f t="shared" si="169"/>
        <v>0</v>
      </c>
      <c r="R1124" s="11">
        <f t="shared" si="165"/>
        <v>0</v>
      </c>
    </row>
    <row r="1125" spans="1:18" x14ac:dyDescent="0.25">
      <c r="A1125" s="9">
        <f>IF('New Lease Yearly'!$H$4="Monthly",DATE(YEAR('Yearly Journal entry'!A1124),MONTH('Yearly Journal entry'!A1124)+1,DAY('Yearly Journal entry'!A1124)),IF('New Lease Yearly'!$H$4="Quarterly",DATE(YEAR('Yearly Journal entry'!A1124),MONTH('Yearly Journal entry'!A1124)+3,DAY('Yearly Journal entry'!A1124)),DATE(YEAR('Yearly Journal entry'!A1124)+1,MONTH('Yearly Journal entry'!A1124),DAY('Yearly Journal entry'!A1124))))</f>
        <v>452537</v>
      </c>
      <c r="B1125" s="9">
        <f t="shared" si="164"/>
        <v>452537</v>
      </c>
      <c r="C1125" s="9">
        <f t="shared" si="166"/>
        <v>452567</v>
      </c>
      <c r="D1125" s="3">
        <f t="shared" si="167"/>
        <v>31</v>
      </c>
      <c r="E1125" s="4">
        <f>'New Lease Yearly'!K1135</f>
        <v>0</v>
      </c>
      <c r="F1125" s="3">
        <f t="shared" si="168"/>
        <v>0</v>
      </c>
      <c r="G1125" s="11">
        <f t="shared" si="170"/>
        <v>0</v>
      </c>
      <c r="H1125" s="11">
        <f t="shared" si="170"/>
        <v>0</v>
      </c>
      <c r="I1125" s="11">
        <f t="shared" si="169"/>
        <v>0</v>
      </c>
      <c r="J1125" s="11">
        <f t="shared" si="169"/>
        <v>0</v>
      </c>
      <c r="K1125" s="11">
        <f t="shared" si="169"/>
        <v>0</v>
      </c>
      <c r="L1125" s="11">
        <f t="shared" ref="L1125:Q1167" si="171">$E1126/($A1126-$A1125+1)*((((EOMONTH(DATE(YEAR($A1125),MONTH($A1125)+L$4,DAY($A1125)),0)))-DATE(YEAR($A1125),MONTH(EOMONTH($A1125,-1)+L$4)+L$4,1))+1)</f>
        <v>0</v>
      </c>
      <c r="M1125" s="11">
        <f t="shared" si="171"/>
        <v>0</v>
      </c>
      <c r="N1125" s="11">
        <f t="shared" si="171"/>
        <v>0</v>
      </c>
      <c r="O1125" s="11">
        <f t="shared" si="171"/>
        <v>0</v>
      </c>
      <c r="P1125" s="11">
        <f t="shared" si="171"/>
        <v>0</v>
      </c>
      <c r="Q1125" s="11">
        <f t="shared" si="171"/>
        <v>0</v>
      </c>
      <c r="R1125" s="11">
        <f t="shared" si="165"/>
        <v>0</v>
      </c>
    </row>
    <row r="1126" spans="1:18" x14ac:dyDescent="0.25">
      <c r="A1126" s="9">
        <f>IF('New Lease Yearly'!$H$4="Monthly",DATE(YEAR('Yearly Journal entry'!A1125),MONTH('Yearly Journal entry'!A1125)+1,DAY('Yearly Journal entry'!A1125)),IF('New Lease Yearly'!$H$4="Quarterly",DATE(YEAR('Yearly Journal entry'!A1125),MONTH('Yearly Journal entry'!A1125)+3,DAY('Yearly Journal entry'!A1125)),DATE(YEAR('Yearly Journal entry'!A1125)+1,MONTH('Yearly Journal entry'!A1125),DAY('Yearly Journal entry'!A1125))))</f>
        <v>452902</v>
      </c>
      <c r="B1126" s="9">
        <f t="shared" si="164"/>
        <v>452902</v>
      </c>
      <c r="C1126" s="9">
        <f t="shared" si="166"/>
        <v>452932</v>
      </c>
      <c r="D1126" s="3">
        <f t="shared" si="167"/>
        <v>31</v>
      </c>
      <c r="E1126" s="4">
        <f>'New Lease Yearly'!K1136</f>
        <v>0</v>
      </c>
      <c r="F1126" s="3">
        <f t="shared" si="168"/>
        <v>0</v>
      </c>
      <c r="G1126" s="11">
        <f t="shared" si="170"/>
        <v>0</v>
      </c>
      <c r="H1126" s="11">
        <f t="shared" si="170"/>
        <v>0</v>
      </c>
      <c r="I1126" s="11">
        <f t="shared" si="170"/>
        <v>0</v>
      </c>
      <c r="J1126" s="11">
        <f t="shared" si="170"/>
        <v>0</v>
      </c>
      <c r="K1126" s="11">
        <f t="shared" si="170"/>
        <v>0</v>
      </c>
      <c r="L1126" s="11">
        <f t="shared" si="171"/>
        <v>0</v>
      </c>
      <c r="M1126" s="11">
        <f t="shared" si="171"/>
        <v>0</v>
      </c>
      <c r="N1126" s="11">
        <f t="shared" si="171"/>
        <v>0</v>
      </c>
      <c r="O1126" s="11">
        <f t="shared" si="171"/>
        <v>0</v>
      </c>
      <c r="P1126" s="11">
        <f t="shared" si="171"/>
        <v>0</v>
      </c>
      <c r="Q1126" s="11">
        <f t="shared" si="171"/>
        <v>0</v>
      </c>
      <c r="R1126" s="11">
        <f t="shared" si="165"/>
        <v>0</v>
      </c>
    </row>
    <row r="1127" spans="1:18" x14ac:dyDescent="0.25">
      <c r="A1127" s="9">
        <f>IF('New Lease Yearly'!$H$4="Monthly",DATE(YEAR('Yearly Journal entry'!A1126),MONTH('Yearly Journal entry'!A1126)+1,DAY('Yearly Journal entry'!A1126)),IF('New Lease Yearly'!$H$4="Quarterly",DATE(YEAR('Yearly Journal entry'!A1126),MONTH('Yearly Journal entry'!A1126)+3,DAY('Yearly Journal entry'!A1126)),DATE(YEAR('Yearly Journal entry'!A1126)+1,MONTH('Yearly Journal entry'!A1126),DAY('Yearly Journal entry'!A1126))))</f>
        <v>453268</v>
      </c>
      <c r="B1127" s="9">
        <f t="shared" si="164"/>
        <v>453268</v>
      </c>
      <c r="C1127" s="9">
        <f t="shared" si="166"/>
        <v>453298</v>
      </c>
      <c r="D1127" s="3">
        <f t="shared" si="167"/>
        <v>31</v>
      </c>
      <c r="E1127" s="4">
        <f>'New Lease Yearly'!K1137</f>
        <v>0</v>
      </c>
      <c r="F1127" s="3">
        <f t="shared" si="168"/>
        <v>0</v>
      </c>
      <c r="G1127" s="11">
        <f t="shared" si="170"/>
        <v>0</v>
      </c>
      <c r="H1127" s="11">
        <f t="shared" si="170"/>
        <v>0</v>
      </c>
      <c r="I1127" s="11">
        <f t="shared" si="170"/>
        <v>0</v>
      </c>
      <c r="J1127" s="11">
        <f t="shared" si="170"/>
        <v>0</v>
      </c>
      <c r="K1127" s="11">
        <f t="shared" si="170"/>
        <v>0</v>
      </c>
      <c r="L1127" s="11">
        <f t="shared" si="171"/>
        <v>0</v>
      </c>
      <c r="M1127" s="11">
        <f t="shared" si="171"/>
        <v>0</v>
      </c>
      <c r="N1127" s="11">
        <f t="shared" si="171"/>
        <v>0</v>
      </c>
      <c r="O1127" s="11">
        <f t="shared" si="171"/>
        <v>0</v>
      </c>
      <c r="P1127" s="11">
        <f t="shared" si="171"/>
        <v>0</v>
      </c>
      <c r="Q1127" s="11">
        <f t="shared" si="171"/>
        <v>0</v>
      </c>
      <c r="R1127" s="11">
        <f t="shared" si="165"/>
        <v>0</v>
      </c>
    </row>
    <row r="1128" spans="1:18" x14ac:dyDescent="0.25">
      <c r="A1128" s="9">
        <f>IF('New Lease Yearly'!$H$4="Monthly",DATE(YEAR('Yearly Journal entry'!A1127),MONTH('Yearly Journal entry'!A1127)+1,DAY('Yearly Journal entry'!A1127)),IF('New Lease Yearly'!$H$4="Quarterly",DATE(YEAR('Yearly Journal entry'!A1127),MONTH('Yearly Journal entry'!A1127)+3,DAY('Yearly Journal entry'!A1127)),DATE(YEAR('Yearly Journal entry'!A1127)+1,MONTH('Yearly Journal entry'!A1127),DAY('Yearly Journal entry'!A1127))))</f>
        <v>453633</v>
      </c>
      <c r="B1128" s="9">
        <f t="shared" si="164"/>
        <v>453633</v>
      </c>
      <c r="C1128" s="9">
        <f t="shared" si="166"/>
        <v>453663</v>
      </c>
      <c r="D1128" s="3">
        <f t="shared" si="167"/>
        <v>31</v>
      </c>
      <c r="E1128" s="4">
        <f>'New Lease Yearly'!K1138</f>
        <v>0</v>
      </c>
      <c r="F1128" s="3">
        <f t="shared" si="168"/>
        <v>0</v>
      </c>
      <c r="G1128" s="11">
        <f t="shared" si="170"/>
        <v>0</v>
      </c>
      <c r="H1128" s="11">
        <f t="shared" si="170"/>
        <v>0</v>
      </c>
      <c r="I1128" s="11">
        <f t="shared" si="170"/>
        <v>0</v>
      </c>
      <c r="J1128" s="11">
        <f t="shared" si="170"/>
        <v>0</v>
      </c>
      <c r="K1128" s="11">
        <f t="shared" si="170"/>
        <v>0</v>
      </c>
      <c r="L1128" s="11">
        <f t="shared" si="171"/>
        <v>0</v>
      </c>
      <c r="M1128" s="11">
        <f t="shared" si="171"/>
        <v>0</v>
      </c>
      <c r="N1128" s="11">
        <f t="shared" si="171"/>
        <v>0</v>
      </c>
      <c r="O1128" s="11">
        <f t="shared" si="171"/>
        <v>0</v>
      </c>
      <c r="P1128" s="11">
        <f t="shared" si="171"/>
        <v>0</v>
      </c>
      <c r="Q1128" s="11">
        <f t="shared" si="171"/>
        <v>0</v>
      </c>
      <c r="R1128" s="11">
        <f t="shared" si="165"/>
        <v>0</v>
      </c>
    </row>
    <row r="1129" spans="1:18" x14ac:dyDescent="0.25">
      <c r="A1129" s="9">
        <f>IF('New Lease Yearly'!$H$4="Monthly",DATE(YEAR('Yearly Journal entry'!A1128),MONTH('Yearly Journal entry'!A1128)+1,DAY('Yearly Journal entry'!A1128)),IF('New Lease Yearly'!$H$4="Quarterly",DATE(YEAR('Yearly Journal entry'!A1128),MONTH('Yearly Journal entry'!A1128)+3,DAY('Yearly Journal entry'!A1128)),DATE(YEAR('Yearly Journal entry'!A1128)+1,MONTH('Yearly Journal entry'!A1128),DAY('Yearly Journal entry'!A1128))))</f>
        <v>453998</v>
      </c>
      <c r="B1129" s="9">
        <f t="shared" si="164"/>
        <v>453998</v>
      </c>
      <c r="C1129" s="9">
        <f t="shared" si="166"/>
        <v>454028</v>
      </c>
      <c r="D1129" s="3">
        <f t="shared" si="167"/>
        <v>31</v>
      </c>
      <c r="E1129" s="4">
        <f>'New Lease Yearly'!K1139</f>
        <v>0</v>
      </c>
      <c r="F1129" s="3">
        <f t="shared" si="168"/>
        <v>0</v>
      </c>
      <c r="G1129" s="11">
        <f t="shared" si="170"/>
        <v>0</v>
      </c>
      <c r="H1129" s="11">
        <f t="shared" si="170"/>
        <v>0</v>
      </c>
      <c r="I1129" s="11">
        <f t="shared" si="170"/>
        <v>0</v>
      </c>
      <c r="J1129" s="11">
        <f t="shared" si="170"/>
        <v>0</v>
      </c>
      <c r="K1129" s="11">
        <f t="shared" si="170"/>
        <v>0</v>
      </c>
      <c r="L1129" s="11">
        <f t="shared" si="171"/>
        <v>0</v>
      </c>
      <c r="M1129" s="11">
        <f t="shared" si="171"/>
        <v>0</v>
      </c>
      <c r="N1129" s="11">
        <f t="shared" si="171"/>
        <v>0</v>
      </c>
      <c r="O1129" s="11">
        <f t="shared" si="171"/>
        <v>0</v>
      </c>
      <c r="P1129" s="11">
        <f t="shared" si="171"/>
        <v>0</v>
      </c>
      <c r="Q1129" s="11">
        <f t="shared" si="171"/>
        <v>0</v>
      </c>
      <c r="R1129" s="11">
        <f t="shared" si="165"/>
        <v>0</v>
      </c>
    </row>
    <row r="1130" spans="1:18" x14ac:dyDescent="0.25">
      <c r="A1130" s="9">
        <f>IF('New Lease Yearly'!$H$4="Monthly",DATE(YEAR('Yearly Journal entry'!A1129),MONTH('Yearly Journal entry'!A1129)+1,DAY('Yearly Journal entry'!A1129)),IF('New Lease Yearly'!$H$4="Quarterly",DATE(YEAR('Yearly Journal entry'!A1129),MONTH('Yearly Journal entry'!A1129)+3,DAY('Yearly Journal entry'!A1129)),DATE(YEAR('Yearly Journal entry'!A1129)+1,MONTH('Yearly Journal entry'!A1129),DAY('Yearly Journal entry'!A1129))))</f>
        <v>454363</v>
      </c>
      <c r="B1130" s="9">
        <f t="shared" si="164"/>
        <v>454363</v>
      </c>
      <c r="C1130" s="9">
        <f t="shared" si="166"/>
        <v>454393</v>
      </c>
      <c r="D1130" s="3">
        <f t="shared" si="167"/>
        <v>31</v>
      </c>
      <c r="E1130" s="4">
        <f>'New Lease Yearly'!K1140</f>
        <v>0</v>
      </c>
      <c r="F1130" s="3">
        <f t="shared" si="168"/>
        <v>0</v>
      </c>
      <c r="G1130" s="11">
        <f t="shared" si="170"/>
        <v>0</v>
      </c>
      <c r="H1130" s="11">
        <f t="shared" si="170"/>
        <v>0</v>
      </c>
      <c r="I1130" s="11">
        <f t="shared" si="170"/>
        <v>0</v>
      </c>
      <c r="J1130" s="11">
        <f t="shared" si="170"/>
        <v>0</v>
      </c>
      <c r="K1130" s="11">
        <f t="shared" si="170"/>
        <v>0</v>
      </c>
      <c r="L1130" s="11">
        <f t="shared" si="171"/>
        <v>0</v>
      </c>
      <c r="M1130" s="11">
        <f t="shared" si="171"/>
        <v>0</v>
      </c>
      <c r="N1130" s="11">
        <f t="shared" si="171"/>
        <v>0</v>
      </c>
      <c r="O1130" s="11">
        <f t="shared" si="171"/>
        <v>0</v>
      </c>
      <c r="P1130" s="11">
        <f t="shared" si="171"/>
        <v>0</v>
      </c>
      <c r="Q1130" s="11">
        <f t="shared" si="171"/>
        <v>0</v>
      </c>
      <c r="R1130" s="11">
        <f t="shared" si="165"/>
        <v>0</v>
      </c>
    </row>
    <row r="1131" spans="1:18" x14ac:dyDescent="0.25">
      <c r="A1131" s="9">
        <f>IF('New Lease Yearly'!$H$4="Monthly",DATE(YEAR('Yearly Journal entry'!A1130),MONTH('Yearly Journal entry'!A1130)+1,DAY('Yearly Journal entry'!A1130)),IF('New Lease Yearly'!$H$4="Quarterly",DATE(YEAR('Yearly Journal entry'!A1130),MONTH('Yearly Journal entry'!A1130)+3,DAY('Yearly Journal entry'!A1130)),DATE(YEAR('Yearly Journal entry'!A1130)+1,MONTH('Yearly Journal entry'!A1130),DAY('Yearly Journal entry'!A1130))))</f>
        <v>454729</v>
      </c>
      <c r="B1131" s="9">
        <f t="shared" si="164"/>
        <v>454729</v>
      </c>
      <c r="C1131" s="9">
        <f t="shared" si="166"/>
        <v>454759</v>
      </c>
      <c r="D1131" s="3">
        <f t="shared" si="167"/>
        <v>31</v>
      </c>
      <c r="E1131" s="4">
        <f>'New Lease Yearly'!K1141</f>
        <v>0</v>
      </c>
      <c r="F1131" s="3">
        <f t="shared" si="168"/>
        <v>0</v>
      </c>
      <c r="G1131" s="11">
        <f t="shared" si="170"/>
        <v>0</v>
      </c>
      <c r="H1131" s="11">
        <f t="shared" si="170"/>
        <v>0</v>
      </c>
      <c r="I1131" s="11">
        <f t="shared" si="170"/>
        <v>0</v>
      </c>
      <c r="J1131" s="11">
        <f t="shared" si="170"/>
        <v>0</v>
      </c>
      <c r="K1131" s="11">
        <f t="shared" si="170"/>
        <v>0</v>
      </c>
      <c r="L1131" s="11">
        <f t="shared" si="171"/>
        <v>0</v>
      </c>
      <c r="M1131" s="11">
        <f t="shared" si="171"/>
        <v>0</v>
      </c>
      <c r="N1131" s="11">
        <f t="shared" si="171"/>
        <v>0</v>
      </c>
      <c r="O1131" s="11">
        <f t="shared" si="171"/>
        <v>0</v>
      </c>
      <c r="P1131" s="11">
        <f t="shared" si="171"/>
        <v>0</v>
      </c>
      <c r="Q1131" s="11">
        <f t="shared" si="171"/>
        <v>0</v>
      </c>
      <c r="R1131" s="11">
        <f t="shared" si="165"/>
        <v>0</v>
      </c>
    </row>
    <row r="1132" spans="1:18" x14ac:dyDescent="0.25">
      <c r="A1132" s="9">
        <f>IF('New Lease Yearly'!$H$4="Monthly",DATE(YEAR('Yearly Journal entry'!A1131),MONTH('Yearly Journal entry'!A1131)+1,DAY('Yearly Journal entry'!A1131)),IF('New Lease Yearly'!$H$4="Quarterly",DATE(YEAR('Yearly Journal entry'!A1131),MONTH('Yearly Journal entry'!A1131)+3,DAY('Yearly Journal entry'!A1131)),DATE(YEAR('Yearly Journal entry'!A1131)+1,MONTH('Yearly Journal entry'!A1131),DAY('Yearly Journal entry'!A1131))))</f>
        <v>455094</v>
      </c>
      <c r="B1132" s="9">
        <f t="shared" si="164"/>
        <v>455094</v>
      </c>
      <c r="C1132" s="9">
        <f t="shared" si="166"/>
        <v>455124</v>
      </c>
      <c r="D1132" s="3">
        <f t="shared" si="167"/>
        <v>31</v>
      </c>
      <c r="E1132" s="4">
        <f>'New Lease Yearly'!K1142</f>
        <v>0</v>
      </c>
      <c r="F1132" s="3">
        <f t="shared" si="168"/>
        <v>0</v>
      </c>
      <c r="G1132" s="11">
        <f t="shared" si="170"/>
        <v>0</v>
      </c>
      <c r="H1132" s="11">
        <f t="shared" si="170"/>
        <v>0</v>
      </c>
      <c r="I1132" s="11">
        <f t="shared" si="170"/>
        <v>0</v>
      </c>
      <c r="J1132" s="11">
        <f t="shared" si="170"/>
        <v>0</v>
      </c>
      <c r="K1132" s="11">
        <f t="shared" si="170"/>
        <v>0</v>
      </c>
      <c r="L1132" s="11">
        <f t="shared" si="171"/>
        <v>0</v>
      </c>
      <c r="M1132" s="11">
        <f t="shared" si="171"/>
        <v>0</v>
      </c>
      <c r="N1132" s="11">
        <f t="shared" si="171"/>
        <v>0</v>
      </c>
      <c r="O1132" s="11">
        <f t="shared" si="171"/>
        <v>0</v>
      </c>
      <c r="P1132" s="11">
        <f t="shared" si="171"/>
        <v>0</v>
      </c>
      <c r="Q1132" s="11">
        <f t="shared" si="171"/>
        <v>0</v>
      </c>
      <c r="R1132" s="11">
        <f t="shared" si="165"/>
        <v>0</v>
      </c>
    </row>
    <row r="1133" spans="1:18" x14ac:dyDescent="0.25">
      <c r="A1133" s="9">
        <f>IF('New Lease Yearly'!$H$4="Monthly",DATE(YEAR('Yearly Journal entry'!A1132),MONTH('Yearly Journal entry'!A1132)+1,DAY('Yearly Journal entry'!A1132)),IF('New Lease Yearly'!$H$4="Quarterly",DATE(YEAR('Yearly Journal entry'!A1132),MONTH('Yearly Journal entry'!A1132)+3,DAY('Yearly Journal entry'!A1132)),DATE(YEAR('Yearly Journal entry'!A1132)+1,MONTH('Yearly Journal entry'!A1132),DAY('Yearly Journal entry'!A1132))))</f>
        <v>455459</v>
      </c>
      <c r="B1133" s="9">
        <f t="shared" si="164"/>
        <v>455459</v>
      </c>
      <c r="C1133" s="9">
        <f t="shared" si="166"/>
        <v>455489</v>
      </c>
      <c r="D1133" s="3">
        <f t="shared" si="167"/>
        <v>31</v>
      </c>
      <c r="E1133" s="4">
        <f>'New Lease Yearly'!K1143</f>
        <v>0</v>
      </c>
      <c r="F1133" s="3">
        <f t="shared" si="168"/>
        <v>0</v>
      </c>
      <c r="G1133" s="11">
        <f t="shared" si="170"/>
        <v>0</v>
      </c>
      <c r="H1133" s="11">
        <f t="shared" si="170"/>
        <v>0</v>
      </c>
      <c r="I1133" s="11">
        <f t="shared" si="170"/>
        <v>0</v>
      </c>
      <c r="J1133" s="11">
        <f t="shared" si="170"/>
        <v>0</v>
      </c>
      <c r="K1133" s="11">
        <f t="shared" si="170"/>
        <v>0</v>
      </c>
      <c r="L1133" s="11">
        <f t="shared" si="171"/>
        <v>0</v>
      </c>
      <c r="M1133" s="11">
        <f t="shared" si="171"/>
        <v>0</v>
      </c>
      <c r="N1133" s="11">
        <f t="shared" si="171"/>
        <v>0</v>
      </c>
      <c r="O1133" s="11">
        <f t="shared" si="171"/>
        <v>0</v>
      </c>
      <c r="P1133" s="11">
        <f t="shared" si="171"/>
        <v>0</v>
      </c>
      <c r="Q1133" s="11">
        <f t="shared" si="171"/>
        <v>0</v>
      </c>
      <c r="R1133" s="11">
        <f t="shared" si="165"/>
        <v>0</v>
      </c>
    </row>
    <row r="1134" spans="1:18" x14ac:dyDescent="0.25">
      <c r="A1134" s="9">
        <f>IF('New Lease Yearly'!$H$4="Monthly",DATE(YEAR('Yearly Journal entry'!A1133),MONTH('Yearly Journal entry'!A1133)+1,DAY('Yearly Journal entry'!A1133)),IF('New Lease Yearly'!$H$4="Quarterly",DATE(YEAR('Yearly Journal entry'!A1133),MONTH('Yearly Journal entry'!A1133)+3,DAY('Yearly Journal entry'!A1133)),DATE(YEAR('Yearly Journal entry'!A1133)+1,MONTH('Yearly Journal entry'!A1133),DAY('Yearly Journal entry'!A1133))))</f>
        <v>455824</v>
      </c>
      <c r="B1134" s="9">
        <f t="shared" si="164"/>
        <v>455824</v>
      </c>
      <c r="C1134" s="9">
        <f t="shared" si="166"/>
        <v>455854</v>
      </c>
      <c r="D1134" s="3">
        <f t="shared" si="167"/>
        <v>31</v>
      </c>
      <c r="E1134" s="4">
        <f>'New Lease Yearly'!K1144</f>
        <v>0</v>
      </c>
      <c r="F1134" s="3">
        <f t="shared" si="168"/>
        <v>0</v>
      </c>
      <c r="G1134" s="11">
        <f t="shared" si="170"/>
        <v>0</v>
      </c>
      <c r="H1134" s="11">
        <f t="shared" si="170"/>
        <v>0</v>
      </c>
      <c r="I1134" s="11">
        <f t="shared" si="170"/>
        <v>0</v>
      </c>
      <c r="J1134" s="11">
        <f t="shared" si="170"/>
        <v>0</v>
      </c>
      <c r="K1134" s="11">
        <f t="shared" si="170"/>
        <v>0</v>
      </c>
      <c r="L1134" s="11">
        <f t="shared" si="171"/>
        <v>0</v>
      </c>
      <c r="M1134" s="11">
        <f t="shared" si="171"/>
        <v>0</v>
      </c>
      <c r="N1134" s="11">
        <f t="shared" si="171"/>
        <v>0</v>
      </c>
      <c r="O1134" s="11">
        <f t="shared" si="171"/>
        <v>0</v>
      </c>
      <c r="P1134" s="11">
        <f t="shared" si="171"/>
        <v>0</v>
      </c>
      <c r="Q1134" s="11">
        <f t="shared" si="171"/>
        <v>0</v>
      </c>
      <c r="R1134" s="11">
        <f t="shared" si="165"/>
        <v>0</v>
      </c>
    </row>
    <row r="1135" spans="1:18" x14ac:dyDescent="0.25">
      <c r="A1135" s="9">
        <f>IF('New Lease Yearly'!$H$4="Monthly",DATE(YEAR('Yearly Journal entry'!A1134),MONTH('Yearly Journal entry'!A1134)+1,DAY('Yearly Journal entry'!A1134)),IF('New Lease Yearly'!$H$4="Quarterly",DATE(YEAR('Yearly Journal entry'!A1134),MONTH('Yearly Journal entry'!A1134)+3,DAY('Yearly Journal entry'!A1134)),DATE(YEAR('Yearly Journal entry'!A1134)+1,MONTH('Yearly Journal entry'!A1134),DAY('Yearly Journal entry'!A1134))))</f>
        <v>456190</v>
      </c>
      <c r="B1135" s="9">
        <f t="shared" si="164"/>
        <v>456190</v>
      </c>
      <c r="C1135" s="9">
        <f t="shared" si="166"/>
        <v>456220</v>
      </c>
      <c r="D1135" s="3">
        <f t="shared" si="167"/>
        <v>31</v>
      </c>
      <c r="E1135" s="4">
        <f>'New Lease Yearly'!K1145</f>
        <v>0</v>
      </c>
      <c r="F1135" s="3">
        <f t="shared" si="168"/>
        <v>0</v>
      </c>
      <c r="G1135" s="11">
        <f t="shared" si="170"/>
        <v>0</v>
      </c>
      <c r="H1135" s="11">
        <f t="shared" si="170"/>
        <v>0</v>
      </c>
      <c r="I1135" s="11">
        <f t="shared" si="170"/>
        <v>0</v>
      </c>
      <c r="J1135" s="11">
        <f t="shared" si="170"/>
        <v>0</v>
      </c>
      <c r="K1135" s="11">
        <f t="shared" si="170"/>
        <v>0</v>
      </c>
      <c r="L1135" s="11">
        <f t="shared" si="171"/>
        <v>0</v>
      </c>
      <c r="M1135" s="11">
        <f t="shared" si="171"/>
        <v>0</v>
      </c>
      <c r="N1135" s="11">
        <f t="shared" si="171"/>
        <v>0</v>
      </c>
      <c r="O1135" s="11">
        <f t="shared" si="171"/>
        <v>0</v>
      </c>
      <c r="P1135" s="11">
        <f t="shared" si="171"/>
        <v>0</v>
      </c>
      <c r="Q1135" s="11">
        <f t="shared" si="171"/>
        <v>0</v>
      </c>
      <c r="R1135" s="11">
        <f t="shared" si="165"/>
        <v>0</v>
      </c>
    </row>
    <row r="1136" spans="1:18" x14ac:dyDescent="0.25">
      <c r="A1136" s="9">
        <f>IF('New Lease Yearly'!$H$4="Monthly",DATE(YEAR('Yearly Journal entry'!A1135),MONTH('Yearly Journal entry'!A1135)+1,DAY('Yearly Journal entry'!A1135)),IF('New Lease Yearly'!$H$4="Quarterly",DATE(YEAR('Yearly Journal entry'!A1135),MONTH('Yearly Journal entry'!A1135)+3,DAY('Yearly Journal entry'!A1135)),DATE(YEAR('Yearly Journal entry'!A1135)+1,MONTH('Yearly Journal entry'!A1135),DAY('Yearly Journal entry'!A1135))))</f>
        <v>456555</v>
      </c>
      <c r="B1136" s="9">
        <f t="shared" si="164"/>
        <v>456555</v>
      </c>
      <c r="C1136" s="9">
        <f t="shared" si="166"/>
        <v>456585</v>
      </c>
      <c r="D1136" s="3">
        <f t="shared" si="167"/>
        <v>31</v>
      </c>
      <c r="E1136" s="4">
        <f>'New Lease Yearly'!K1146</f>
        <v>0</v>
      </c>
      <c r="F1136" s="3">
        <f t="shared" si="168"/>
        <v>0</v>
      </c>
      <c r="G1136" s="11">
        <f t="shared" si="170"/>
        <v>0</v>
      </c>
      <c r="H1136" s="11">
        <f t="shared" si="170"/>
        <v>0</v>
      </c>
      <c r="I1136" s="11">
        <f t="shared" si="170"/>
        <v>0</v>
      </c>
      <c r="J1136" s="11">
        <f t="shared" si="170"/>
        <v>0</v>
      </c>
      <c r="K1136" s="11">
        <f t="shared" si="170"/>
        <v>0</v>
      </c>
      <c r="L1136" s="11">
        <f t="shared" si="171"/>
        <v>0</v>
      </c>
      <c r="M1136" s="11">
        <f t="shared" si="171"/>
        <v>0</v>
      </c>
      <c r="N1136" s="11">
        <f t="shared" si="171"/>
        <v>0</v>
      </c>
      <c r="O1136" s="11">
        <f t="shared" si="171"/>
        <v>0</v>
      </c>
      <c r="P1136" s="11">
        <f t="shared" si="171"/>
        <v>0</v>
      </c>
      <c r="Q1136" s="11">
        <f t="shared" si="171"/>
        <v>0</v>
      </c>
      <c r="R1136" s="11">
        <f t="shared" si="165"/>
        <v>0</v>
      </c>
    </row>
    <row r="1137" spans="1:18" x14ac:dyDescent="0.25">
      <c r="A1137" s="9">
        <f>IF('New Lease Yearly'!$H$4="Monthly",DATE(YEAR('Yearly Journal entry'!A1136),MONTH('Yearly Journal entry'!A1136)+1,DAY('Yearly Journal entry'!A1136)),IF('New Lease Yearly'!$H$4="Quarterly",DATE(YEAR('Yearly Journal entry'!A1136),MONTH('Yearly Journal entry'!A1136)+3,DAY('Yearly Journal entry'!A1136)),DATE(YEAR('Yearly Journal entry'!A1136)+1,MONTH('Yearly Journal entry'!A1136),DAY('Yearly Journal entry'!A1136))))</f>
        <v>456920</v>
      </c>
      <c r="B1137" s="9">
        <f t="shared" si="164"/>
        <v>456920</v>
      </c>
      <c r="C1137" s="9">
        <f t="shared" si="166"/>
        <v>456950</v>
      </c>
      <c r="D1137" s="3">
        <f t="shared" si="167"/>
        <v>31</v>
      </c>
      <c r="E1137" s="4">
        <f>'New Lease Yearly'!K1147</f>
        <v>0</v>
      </c>
      <c r="F1137" s="3">
        <f t="shared" si="168"/>
        <v>0</v>
      </c>
      <c r="G1137" s="11">
        <f t="shared" si="170"/>
        <v>0</v>
      </c>
      <c r="H1137" s="11">
        <f t="shared" si="170"/>
        <v>0</v>
      </c>
      <c r="I1137" s="11">
        <f t="shared" si="170"/>
        <v>0</v>
      </c>
      <c r="J1137" s="11">
        <f t="shared" si="170"/>
        <v>0</v>
      </c>
      <c r="K1137" s="11">
        <f t="shared" si="170"/>
        <v>0</v>
      </c>
      <c r="L1137" s="11">
        <f t="shared" si="171"/>
        <v>0</v>
      </c>
      <c r="M1137" s="11">
        <f t="shared" si="171"/>
        <v>0</v>
      </c>
      <c r="N1137" s="11">
        <f t="shared" si="171"/>
        <v>0</v>
      </c>
      <c r="O1137" s="11">
        <f t="shared" si="171"/>
        <v>0</v>
      </c>
      <c r="P1137" s="11">
        <f t="shared" si="171"/>
        <v>0</v>
      </c>
      <c r="Q1137" s="11">
        <f t="shared" si="171"/>
        <v>0</v>
      </c>
      <c r="R1137" s="11">
        <f t="shared" si="165"/>
        <v>0</v>
      </c>
    </row>
    <row r="1138" spans="1:18" x14ac:dyDescent="0.25">
      <c r="A1138" s="9">
        <f>IF('New Lease Yearly'!$H$4="Monthly",DATE(YEAR('Yearly Journal entry'!A1137),MONTH('Yearly Journal entry'!A1137)+1,DAY('Yearly Journal entry'!A1137)),IF('New Lease Yearly'!$H$4="Quarterly",DATE(YEAR('Yearly Journal entry'!A1137),MONTH('Yearly Journal entry'!A1137)+3,DAY('Yearly Journal entry'!A1137)),DATE(YEAR('Yearly Journal entry'!A1137)+1,MONTH('Yearly Journal entry'!A1137),DAY('Yearly Journal entry'!A1137))))</f>
        <v>457285</v>
      </c>
      <c r="B1138" s="9">
        <f t="shared" si="164"/>
        <v>457285</v>
      </c>
      <c r="C1138" s="9">
        <f t="shared" si="166"/>
        <v>457315</v>
      </c>
      <c r="D1138" s="3">
        <f t="shared" si="167"/>
        <v>31</v>
      </c>
      <c r="E1138" s="4">
        <f>'New Lease Yearly'!K1148</f>
        <v>0</v>
      </c>
      <c r="F1138" s="3">
        <f t="shared" si="168"/>
        <v>0</v>
      </c>
      <c r="G1138" s="11">
        <f t="shared" si="170"/>
        <v>0</v>
      </c>
      <c r="H1138" s="11">
        <f t="shared" si="170"/>
        <v>0</v>
      </c>
      <c r="I1138" s="11">
        <f t="shared" si="170"/>
        <v>0</v>
      </c>
      <c r="J1138" s="11">
        <f t="shared" si="170"/>
        <v>0</v>
      </c>
      <c r="K1138" s="11">
        <f t="shared" si="170"/>
        <v>0</v>
      </c>
      <c r="L1138" s="11">
        <f t="shared" si="171"/>
        <v>0</v>
      </c>
      <c r="M1138" s="11">
        <f t="shared" si="171"/>
        <v>0</v>
      </c>
      <c r="N1138" s="11">
        <f t="shared" si="171"/>
        <v>0</v>
      </c>
      <c r="O1138" s="11">
        <f t="shared" si="171"/>
        <v>0</v>
      </c>
      <c r="P1138" s="11">
        <f t="shared" si="171"/>
        <v>0</v>
      </c>
      <c r="Q1138" s="11">
        <f t="shared" si="171"/>
        <v>0</v>
      </c>
      <c r="R1138" s="11">
        <f t="shared" si="165"/>
        <v>0</v>
      </c>
    </row>
    <row r="1139" spans="1:18" x14ac:dyDescent="0.25">
      <c r="A1139" s="9">
        <f>IF('New Lease Yearly'!$H$4="Monthly",DATE(YEAR('Yearly Journal entry'!A1138),MONTH('Yearly Journal entry'!A1138)+1,DAY('Yearly Journal entry'!A1138)),IF('New Lease Yearly'!$H$4="Quarterly",DATE(YEAR('Yearly Journal entry'!A1138),MONTH('Yearly Journal entry'!A1138)+3,DAY('Yearly Journal entry'!A1138)),DATE(YEAR('Yearly Journal entry'!A1138)+1,MONTH('Yearly Journal entry'!A1138),DAY('Yearly Journal entry'!A1138))))</f>
        <v>457651</v>
      </c>
      <c r="B1139" s="9">
        <f t="shared" si="164"/>
        <v>457651</v>
      </c>
      <c r="C1139" s="9">
        <f t="shared" si="166"/>
        <v>457681</v>
      </c>
      <c r="D1139" s="3">
        <f t="shared" si="167"/>
        <v>31</v>
      </c>
      <c r="E1139" s="4">
        <f>'New Lease Yearly'!K1149</f>
        <v>0</v>
      </c>
      <c r="F1139" s="3">
        <f t="shared" si="168"/>
        <v>0</v>
      </c>
      <c r="G1139" s="11">
        <f t="shared" si="170"/>
        <v>0</v>
      </c>
      <c r="H1139" s="11">
        <f t="shared" si="170"/>
        <v>0</v>
      </c>
      <c r="I1139" s="11">
        <f t="shared" si="170"/>
        <v>0</v>
      </c>
      <c r="J1139" s="11">
        <f t="shared" si="170"/>
        <v>0</v>
      </c>
      <c r="K1139" s="11">
        <f t="shared" si="170"/>
        <v>0</v>
      </c>
      <c r="L1139" s="11">
        <f t="shared" si="171"/>
        <v>0</v>
      </c>
      <c r="M1139" s="11">
        <f t="shared" si="171"/>
        <v>0</v>
      </c>
      <c r="N1139" s="11">
        <f t="shared" si="171"/>
        <v>0</v>
      </c>
      <c r="O1139" s="11">
        <f t="shared" si="171"/>
        <v>0</v>
      </c>
      <c r="P1139" s="11">
        <f t="shared" si="171"/>
        <v>0</v>
      </c>
      <c r="Q1139" s="11">
        <f t="shared" si="171"/>
        <v>0</v>
      </c>
      <c r="R1139" s="11">
        <f t="shared" si="165"/>
        <v>0</v>
      </c>
    </row>
    <row r="1140" spans="1:18" x14ac:dyDescent="0.25">
      <c r="A1140" s="9">
        <f>IF('New Lease Yearly'!$H$4="Monthly",DATE(YEAR('Yearly Journal entry'!A1139),MONTH('Yearly Journal entry'!A1139)+1,DAY('Yearly Journal entry'!A1139)),IF('New Lease Yearly'!$H$4="Quarterly",DATE(YEAR('Yearly Journal entry'!A1139),MONTH('Yearly Journal entry'!A1139)+3,DAY('Yearly Journal entry'!A1139)),DATE(YEAR('Yearly Journal entry'!A1139)+1,MONTH('Yearly Journal entry'!A1139),DAY('Yearly Journal entry'!A1139))))</f>
        <v>458016</v>
      </c>
      <c r="B1140" s="9">
        <f t="shared" si="164"/>
        <v>458016</v>
      </c>
      <c r="C1140" s="9">
        <f t="shared" si="166"/>
        <v>458046</v>
      </c>
      <c r="D1140" s="3">
        <f t="shared" si="167"/>
        <v>31</v>
      </c>
      <c r="E1140" s="4">
        <f>'New Lease Yearly'!K1150</f>
        <v>0</v>
      </c>
      <c r="F1140" s="3">
        <f t="shared" si="168"/>
        <v>0</v>
      </c>
      <c r="G1140" s="11">
        <f t="shared" si="170"/>
        <v>0</v>
      </c>
      <c r="H1140" s="11">
        <f t="shared" si="170"/>
        <v>0</v>
      </c>
      <c r="I1140" s="11">
        <f t="shared" si="170"/>
        <v>0</v>
      </c>
      <c r="J1140" s="11">
        <f t="shared" si="170"/>
        <v>0</v>
      </c>
      <c r="K1140" s="11">
        <f t="shared" si="170"/>
        <v>0</v>
      </c>
      <c r="L1140" s="11">
        <f t="shared" si="171"/>
        <v>0</v>
      </c>
      <c r="M1140" s="11">
        <f t="shared" si="171"/>
        <v>0</v>
      </c>
      <c r="N1140" s="11">
        <f t="shared" si="171"/>
        <v>0</v>
      </c>
      <c r="O1140" s="11">
        <f t="shared" si="171"/>
        <v>0</v>
      </c>
      <c r="P1140" s="11">
        <f t="shared" si="171"/>
        <v>0</v>
      </c>
      <c r="Q1140" s="11">
        <f t="shared" si="171"/>
        <v>0</v>
      </c>
      <c r="R1140" s="11">
        <f t="shared" si="165"/>
        <v>0</v>
      </c>
    </row>
    <row r="1141" spans="1:18" x14ac:dyDescent="0.25">
      <c r="A1141" s="9">
        <f>IF('New Lease Yearly'!$H$4="Monthly",DATE(YEAR('Yearly Journal entry'!A1140),MONTH('Yearly Journal entry'!A1140)+1,DAY('Yearly Journal entry'!A1140)),IF('New Lease Yearly'!$H$4="Quarterly",DATE(YEAR('Yearly Journal entry'!A1140),MONTH('Yearly Journal entry'!A1140)+3,DAY('Yearly Journal entry'!A1140)),DATE(YEAR('Yearly Journal entry'!A1140)+1,MONTH('Yearly Journal entry'!A1140),DAY('Yearly Journal entry'!A1140))))</f>
        <v>458381</v>
      </c>
      <c r="B1141" s="9">
        <f t="shared" si="164"/>
        <v>458381</v>
      </c>
      <c r="C1141" s="9">
        <f t="shared" si="166"/>
        <v>458411</v>
      </c>
      <c r="D1141" s="3">
        <f t="shared" si="167"/>
        <v>31</v>
      </c>
      <c r="E1141" s="4">
        <f>'New Lease Yearly'!K1151</f>
        <v>0</v>
      </c>
      <c r="F1141" s="3">
        <f t="shared" si="168"/>
        <v>0</v>
      </c>
      <c r="G1141" s="11">
        <f t="shared" si="170"/>
        <v>0</v>
      </c>
      <c r="H1141" s="11">
        <f t="shared" si="170"/>
        <v>0</v>
      </c>
      <c r="I1141" s="11">
        <f t="shared" si="170"/>
        <v>0</v>
      </c>
      <c r="J1141" s="11">
        <f t="shared" si="170"/>
        <v>0</v>
      </c>
      <c r="K1141" s="11">
        <f t="shared" si="170"/>
        <v>0</v>
      </c>
      <c r="L1141" s="11">
        <f t="shared" si="171"/>
        <v>0</v>
      </c>
      <c r="M1141" s="11">
        <f t="shared" si="171"/>
        <v>0</v>
      </c>
      <c r="N1141" s="11">
        <f t="shared" si="171"/>
        <v>0</v>
      </c>
      <c r="O1141" s="11">
        <f t="shared" si="171"/>
        <v>0</v>
      </c>
      <c r="P1141" s="11">
        <f t="shared" si="171"/>
        <v>0</v>
      </c>
      <c r="Q1141" s="11">
        <f t="shared" si="171"/>
        <v>0</v>
      </c>
      <c r="R1141" s="11">
        <f t="shared" si="165"/>
        <v>0</v>
      </c>
    </row>
    <row r="1142" spans="1:18" x14ac:dyDescent="0.25">
      <c r="A1142" s="9">
        <f>IF('New Lease Yearly'!$H$4="Monthly",DATE(YEAR('Yearly Journal entry'!A1141),MONTH('Yearly Journal entry'!A1141)+1,DAY('Yearly Journal entry'!A1141)),IF('New Lease Yearly'!$H$4="Quarterly",DATE(YEAR('Yearly Journal entry'!A1141),MONTH('Yearly Journal entry'!A1141)+3,DAY('Yearly Journal entry'!A1141)),DATE(YEAR('Yearly Journal entry'!A1141)+1,MONTH('Yearly Journal entry'!A1141),DAY('Yearly Journal entry'!A1141))))</f>
        <v>458746</v>
      </c>
      <c r="B1142" s="9">
        <f t="shared" si="164"/>
        <v>458746</v>
      </c>
      <c r="C1142" s="9">
        <f t="shared" si="166"/>
        <v>458776</v>
      </c>
      <c r="D1142" s="3">
        <f t="shared" si="167"/>
        <v>31</v>
      </c>
      <c r="E1142" s="4">
        <f>'New Lease Yearly'!K1152</f>
        <v>0</v>
      </c>
      <c r="F1142" s="3">
        <f t="shared" si="168"/>
        <v>0</v>
      </c>
      <c r="G1142" s="11">
        <f t="shared" si="170"/>
        <v>0</v>
      </c>
      <c r="H1142" s="11">
        <f t="shared" si="170"/>
        <v>0</v>
      </c>
      <c r="I1142" s="11">
        <f t="shared" si="170"/>
        <v>0</v>
      </c>
      <c r="J1142" s="11">
        <f t="shared" si="170"/>
        <v>0</v>
      </c>
      <c r="K1142" s="11">
        <f t="shared" si="170"/>
        <v>0</v>
      </c>
      <c r="L1142" s="11">
        <f t="shared" si="171"/>
        <v>0</v>
      </c>
      <c r="M1142" s="11">
        <f t="shared" si="171"/>
        <v>0</v>
      </c>
      <c r="N1142" s="11">
        <f t="shared" si="171"/>
        <v>0</v>
      </c>
      <c r="O1142" s="11">
        <f t="shared" si="171"/>
        <v>0</v>
      </c>
      <c r="P1142" s="11">
        <f t="shared" si="171"/>
        <v>0</v>
      </c>
      <c r="Q1142" s="11">
        <f t="shared" si="171"/>
        <v>0</v>
      </c>
      <c r="R1142" s="11">
        <f t="shared" si="165"/>
        <v>0</v>
      </c>
    </row>
    <row r="1143" spans="1:18" x14ac:dyDescent="0.25">
      <c r="A1143" s="9">
        <f>IF('New Lease Yearly'!$H$4="Monthly",DATE(YEAR('Yearly Journal entry'!A1142),MONTH('Yearly Journal entry'!A1142)+1,DAY('Yearly Journal entry'!A1142)),IF('New Lease Yearly'!$H$4="Quarterly",DATE(YEAR('Yearly Journal entry'!A1142),MONTH('Yearly Journal entry'!A1142)+3,DAY('Yearly Journal entry'!A1142)),DATE(YEAR('Yearly Journal entry'!A1142)+1,MONTH('Yearly Journal entry'!A1142),DAY('Yearly Journal entry'!A1142))))</f>
        <v>459112</v>
      </c>
      <c r="B1143" s="9">
        <f t="shared" si="164"/>
        <v>459112</v>
      </c>
      <c r="C1143" s="9">
        <f t="shared" si="166"/>
        <v>459142</v>
      </c>
      <c r="D1143" s="3">
        <f t="shared" si="167"/>
        <v>31</v>
      </c>
      <c r="E1143" s="4">
        <f>'New Lease Yearly'!K1153</f>
        <v>0</v>
      </c>
      <c r="F1143" s="3">
        <f t="shared" si="168"/>
        <v>0</v>
      </c>
      <c r="G1143" s="11">
        <f t="shared" si="170"/>
        <v>0</v>
      </c>
      <c r="H1143" s="11">
        <f t="shared" si="170"/>
        <v>0</v>
      </c>
      <c r="I1143" s="11">
        <f t="shared" si="170"/>
        <v>0</v>
      </c>
      <c r="J1143" s="11">
        <f t="shared" si="170"/>
        <v>0</v>
      </c>
      <c r="K1143" s="11">
        <f t="shared" si="170"/>
        <v>0</v>
      </c>
      <c r="L1143" s="11">
        <f t="shared" si="171"/>
        <v>0</v>
      </c>
      <c r="M1143" s="11">
        <f t="shared" si="171"/>
        <v>0</v>
      </c>
      <c r="N1143" s="11">
        <f t="shared" si="171"/>
        <v>0</v>
      </c>
      <c r="O1143" s="11">
        <f t="shared" si="171"/>
        <v>0</v>
      </c>
      <c r="P1143" s="11">
        <f t="shared" si="171"/>
        <v>0</v>
      </c>
      <c r="Q1143" s="11">
        <f t="shared" si="171"/>
        <v>0</v>
      </c>
      <c r="R1143" s="11">
        <f t="shared" si="165"/>
        <v>0</v>
      </c>
    </row>
    <row r="1144" spans="1:18" x14ac:dyDescent="0.25">
      <c r="A1144" s="9">
        <f>IF('New Lease Yearly'!$H$4="Monthly",DATE(YEAR('Yearly Journal entry'!A1143),MONTH('Yearly Journal entry'!A1143)+1,DAY('Yearly Journal entry'!A1143)),IF('New Lease Yearly'!$H$4="Quarterly",DATE(YEAR('Yearly Journal entry'!A1143),MONTH('Yearly Journal entry'!A1143)+3,DAY('Yearly Journal entry'!A1143)),DATE(YEAR('Yearly Journal entry'!A1143)+1,MONTH('Yearly Journal entry'!A1143),DAY('Yearly Journal entry'!A1143))))</f>
        <v>459477</v>
      </c>
      <c r="B1144" s="9">
        <f t="shared" si="164"/>
        <v>459477</v>
      </c>
      <c r="C1144" s="9">
        <f t="shared" si="166"/>
        <v>459507</v>
      </c>
      <c r="D1144" s="3">
        <f t="shared" si="167"/>
        <v>31</v>
      </c>
      <c r="E1144" s="4">
        <f>'New Lease Yearly'!K1154</f>
        <v>0</v>
      </c>
      <c r="F1144" s="3">
        <f t="shared" si="168"/>
        <v>0</v>
      </c>
      <c r="G1144" s="11">
        <f t="shared" si="170"/>
        <v>0</v>
      </c>
      <c r="H1144" s="11">
        <f t="shared" si="170"/>
        <v>0</v>
      </c>
      <c r="I1144" s="11">
        <f t="shared" si="170"/>
        <v>0</v>
      </c>
      <c r="J1144" s="11">
        <f t="shared" si="170"/>
        <v>0</v>
      </c>
      <c r="K1144" s="11">
        <f t="shared" si="170"/>
        <v>0</v>
      </c>
      <c r="L1144" s="11">
        <f t="shared" si="171"/>
        <v>0</v>
      </c>
      <c r="M1144" s="11">
        <f t="shared" si="171"/>
        <v>0</v>
      </c>
      <c r="N1144" s="11">
        <f t="shared" si="171"/>
        <v>0</v>
      </c>
      <c r="O1144" s="11">
        <f t="shared" si="171"/>
        <v>0</v>
      </c>
      <c r="P1144" s="11">
        <f t="shared" si="171"/>
        <v>0</v>
      </c>
      <c r="Q1144" s="11">
        <f t="shared" si="171"/>
        <v>0</v>
      </c>
      <c r="R1144" s="11">
        <f t="shared" si="165"/>
        <v>0</v>
      </c>
    </row>
    <row r="1145" spans="1:18" x14ac:dyDescent="0.25">
      <c r="A1145" s="9">
        <f>IF('New Lease Yearly'!$H$4="Monthly",DATE(YEAR('Yearly Journal entry'!A1144),MONTH('Yearly Journal entry'!A1144)+1,DAY('Yearly Journal entry'!A1144)),IF('New Lease Yearly'!$H$4="Quarterly",DATE(YEAR('Yearly Journal entry'!A1144),MONTH('Yearly Journal entry'!A1144)+3,DAY('Yearly Journal entry'!A1144)),DATE(YEAR('Yearly Journal entry'!A1144)+1,MONTH('Yearly Journal entry'!A1144),DAY('Yearly Journal entry'!A1144))))</f>
        <v>459842</v>
      </c>
      <c r="B1145" s="9">
        <f t="shared" si="164"/>
        <v>459842</v>
      </c>
      <c r="C1145" s="9">
        <f t="shared" si="166"/>
        <v>459872</v>
      </c>
      <c r="D1145" s="3">
        <f t="shared" si="167"/>
        <v>31</v>
      </c>
      <c r="E1145" s="4">
        <f>'New Lease Yearly'!K1155</f>
        <v>0</v>
      </c>
      <c r="F1145" s="3">
        <f t="shared" si="168"/>
        <v>0</v>
      </c>
      <c r="G1145" s="11">
        <f t="shared" si="170"/>
        <v>0</v>
      </c>
      <c r="H1145" s="11">
        <f t="shared" si="170"/>
        <v>0</v>
      </c>
      <c r="I1145" s="11">
        <f t="shared" si="170"/>
        <v>0</v>
      </c>
      <c r="J1145" s="11">
        <f t="shared" si="170"/>
        <v>0</v>
      </c>
      <c r="K1145" s="11">
        <f t="shared" si="170"/>
        <v>0</v>
      </c>
      <c r="L1145" s="11">
        <f t="shared" si="171"/>
        <v>0</v>
      </c>
      <c r="M1145" s="11">
        <f t="shared" si="171"/>
        <v>0</v>
      </c>
      <c r="N1145" s="11">
        <f t="shared" si="171"/>
        <v>0</v>
      </c>
      <c r="O1145" s="11">
        <f t="shared" si="171"/>
        <v>0</v>
      </c>
      <c r="P1145" s="11">
        <f t="shared" si="171"/>
        <v>0</v>
      </c>
      <c r="Q1145" s="11">
        <f t="shared" si="171"/>
        <v>0</v>
      </c>
      <c r="R1145" s="11">
        <f t="shared" si="165"/>
        <v>0</v>
      </c>
    </row>
    <row r="1146" spans="1:18" x14ac:dyDescent="0.25">
      <c r="A1146" s="9">
        <f>IF('New Lease Yearly'!$H$4="Monthly",DATE(YEAR('Yearly Journal entry'!A1145),MONTH('Yearly Journal entry'!A1145)+1,DAY('Yearly Journal entry'!A1145)),IF('New Lease Yearly'!$H$4="Quarterly",DATE(YEAR('Yearly Journal entry'!A1145),MONTH('Yearly Journal entry'!A1145)+3,DAY('Yearly Journal entry'!A1145)),DATE(YEAR('Yearly Journal entry'!A1145)+1,MONTH('Yearly Journal entry'!A1145),DAY('Yearly Journal entry'!A1145))))</f>
        <v>460207</v>
      </c>
      <c r="B1146" s="9">
        <f t="shared" si="164"/>
        <v>460207</v>
      </c>
      <c r="C1146" s="9">
        <f t="shared" si="166"/>
        <v>460237</v>
      </c>
      <c r="D1146" s="3">
        <f t="shared" si="167"/>
        <v>31</v>
      </c>
      <c r="E1146" s="4">
        <f>'New Lease Yearly'!K1156</f>
        <v>0</v>
      </c>
      <c r="F1146" s="3">
        <f t="shared" si="168"/>
        <v>0</v>
      </c>
      <c r="G1146" s="11">
        <f t="shared" si="170"/>
        <v>0</v>
      </c>
      <c r="H1146" s="11">
        <f t="shared" si="170"/>
        <v>0</v>
      </c>
      <c r="I1146" s="11">
        <f t="shared" si="170"/>
        <v>0</v>
      </c>
      <c r="J1146" s="11">
        <f t="shared" si="170"/>
        <v>0</v>
      </c>
      <c r="K1146" s="11">
        <f t="shared" si="170"/>
        <v>0</v>
      </c>
      <c r="L1146" s="11">
        <f t="shared" si="171"/>
        <v>0</v>
      </c>
      <c r="M1146" s="11">
        <f t="shared" si="171"/>
        <v>0</v>
      </c>
      <c r="N1146" s="11">
        <f t="shared" si="171"/>
        <v>0</v>
      </c>
      <c r="O1146" s="11">
        <f t="shared" si="171"/>
        <v>0</v>
      </c>
      <c r="P1146" s="11">
        <f t="shared" si="171"/>
        <v>0</v>
      </c>
      <c r="Q1146" s="11">
        <f t="shared" si="171"/>
        <v>0</v>
      </c>
      <c r="R1146" s="11">
        <f t="shared" si="165"/>
        <v>0</v>
      </c>
    </row>
    <row r="1147" spans="1:18" x14ac:dyDescent="0.25">
      <c r="A1147" s="9">
        <f>IF('New Lease Yearly'!$H$4="Monthly",DATE(YEAR('Yearly Journal entry'!A1146),MONTH('Yearly Journal entry'!A1146)+1,DAY('Yearly Journal entry'!A1146)),IF('New Lease Yearly'!$H$4="Quarterly",DATE(YEAR('Yearly Journal entry'!A1146),MONTH('Yearly Journal entry'!A1146)+3,DAY('Yearly Journal entry'!A1146)),DATE(YEAR('Yearly Journal entry'!A1146)+1,MONTH('Yearly Journal entry'!A1146),DAY('Yearly Journal entry'!A1146))))</f>
        <v>460573</v>
      </c>
      <c r="B1147" s="9">
        <f t="shared" si="164"/>
        <v>460573</v>
      </c>
      <c r="C1147" s="9">
        <f t="shared" si="166"/>
        <v>460603</v>
      </c>
      <c r="D1147" s="3">
        <f t="shared" si="167"/>
        <v>31</v>
      </c>
      <c r="E1147" s="4">
        <f>'New Lease Yearly'!K1157</f>
        <v>0</v>
      </c>
      <c r="F1147" s="3">
        <f t="shared" si="168"/>
        <v>0</v>
      </c>
      <c r="G1147" s="11">
        <f t="shared" si="170"/>
        <v>0</v>
      </c>
      <c r="H1147" s="11">
        <f t="shared" si="170"/>
        <v>0</v>
      </c>
      <c r="I1147" s="11">
        <f t="shared" si="170"/>
        <v>0</v>
      </c>
      <c r="J1147" s="11">
        <f t="shared" si="170"/>
        <v>0</v>
      </c>
      <c r="K1147" s="11">
        <f t="shared" si="170"/>
        <v>0</v>
      </c>
      <c r="L1147" s="11">
        <f t="shared" si="171"/>
        <v>0</v>
      </c>
      <c r="M1147" s="11">
        <f t="shared" si="171"/>
        <v>0</v>
      </c>
      <c r="N1147" s="11">
        <f t="shared" si="171"/>
        <v>0</v>
      </c>
      <c r="O1147" s="11">
        <f t="shared" si="171"/>
        <v>0</v>
      </c>
      <c r="P1147" s="11">
        <f t="shared" si="171"/>
        <v>0</v>
      </c>
      <c r="Q1147" s="11">
        <f t="shared" si="171"/>
        <v>0</v>
      </c>
      <c r="R1147" s="11">
        <f t="shared" si="165"/>
        <v>0</v>
      </c>
    </row>
    <row r="1148" spans="1:18" x14ac:dyDescent="0.25">
      <c r="A1148" s="9">
        <f>IF('New Lease Yearly'!$H$4="Monthly",DATE(YEAR('Yearly Journal entry'!A1147),MONTH('Yearly Journal entry'!A1147)+1,DAY('Yearly Journal entry'!A1147)),IF('New Lease Yearly'!$H$4="Quarterly",DATE(YEAR('Yearly Journal entry'!A1147),MONTH('Yearly Journal entry'!A1147)+3,DAY('Yearly Journal entry'!A1147)),DATE(YEAR('Yearly Journal entry'!A1147)+1,MONTH('Yearly Journal entry'!A1147),DAY('Yearly Journal entry'!A1147))))</f>
        <v>460938</v>
      </c>
      <c r="B1148" s="9">
        <f t="shared" si="164"/>
        <v>460938</v>
      </c>
      <c r="C1148" s="9">
        <f t="shared" si="166"/>
        <v>460968</v>
      </c>
      <c r="D1148" s="3">
        <f t="shared" si="167"/>
        <v>31</v>
      </c>
      <c r="E1148" s="4">
        <f>'New Lease Yearly'!K1158</f>
        <v>0</v>
      </c>
      <c r="F1148" s="3">
        <f t="shared" si="168"/>
        <v>0</v>
      </c>
      <c r="G1148" s="11">
        <f t="shared" si="170"/>
        <v>0</v>
      </c>
      <c r="H1148" s="11">
        <f t="shared" si="170"/>
        <v>0</v>
      </c>
      <c r="I1148" s="11">
        <f t="shared" si="170"/>
        <v>0</v>
      </c>
      <c r="J1148" s="11">
        <f t="shared" si="170"/>
        <v>0</v>
      </c>
      <c r="K1148" s="11">
        <f t="shared" si="170"/>
        <v>0</v>
      </c>
      <c r="L1148" s="11">
        <f t="shared" si="171"/>
        <v>0</v>
      </c>
      <c r="M1148" s="11">
        <f t="shared" si="171"/>
        <v>0</v>
      </c>
      <c r="N1148" s="11">
        <f t="shared" si="171"/>
        <v>0</v>
      </c>
      <c r="O1148" s="11">
        <f t="shared" si="171"/>
        <v>0</v>
      </c>
      <c r="P1148" s="11">
        <f t="shared" si="171"/>
        <v>0</v>
      </c>
      <c r="Q1148" s="11">
        <f t="shared" si="171"/>
        <v>0</v>
      </c>
      <c r="R1148" s="11">
        <f t="shared" si="165"/>
        <v>0</v>
      </c>
    </row>
    <row r="1149" spans="1:18" x14ac:dyDescent="0.25">
      <c r="A1149" s="9">
        <f>IF('New Lease Yearly'!$H$4="Monthly",DATE(YEAR('Yearly Journal entry'!A1148),MONTH('Yearly Journal entry'!A1148)+1,DAY('Yearly Journal entry'!A1148)),IF('New Lease Yearly'!$H$4="Quarterly",DATE(YEAR('Yearly Journal entry'!A1148),MONTH('Yearly Journal entry'!A1148)+3,DAY('Yearly Journal entry'!A1148)),DATE(YEAR('Yearly Journal entry'!A1148)+1,MONTH('Yearly Journal entry'!A1148),DAY('Yearly Journal entry'!A1148))))</f>
        <v>461303</v>
      </c>
      <c r="B1149" s="9">
        <f t="shared" si="164"/>
        <v>461303</v>
      </c>
      <c r="C1149" s="9">
        <f t="shared" si="166"/>
        <v>461333</v>
      </c>
      <c r="D1149" s="3">
        <f t="shared" si="167"/>
        <v>31</v>
      </c>
      <c r="E1149" s="4">
        <f>'New Lease Yearly'!K1159</f>
        <v>0</v>
      </c>
      <c r="F1149" s="3">
        <f t="shared" si="168"/>
        <v>0</v>
      </c>
      <c r="G1149" s="11">
        <f t="shared" si="170"/>
        <v>0</v>
      </c>
      <c r="H1149" s="11">
        <f t="shared" si="170"/>
        <v>0</v>
      </c>
      <c r="I1149" s="11">
        <f t="shared" si="170"/>
        <v>0</v>
      </c>
      <c r="J1149" s="11">
        <f t="shared" si="170"/>
        <v>0</v>
      </c>
      <c r="K1149" s="11">
        <f t="shared" si="170"/>
        <v>0</v>
      </c>
      <c r="L1149" s="11">
        <f t="shared" si="171"/>
        <v>0</v>
      </c>
      <c r="M1149" s="11">
        <f t="shared" si="171"/>
        <v>0</v>
      </c>
      <c r="N1149" s="11">
        <f t="shared" si="171"/>
        <v>0</v>
      </c>
      <c r="O1149" s="11">
        <f t="shared" si="171"/>
        <v>0</v>
      </c>
      <c r="P1149" s="11">
        <f t="shared" si="171"/>
        <v>0</v>
      </c>
      <c r="Q1149" s="11">
        <f t="shared" si="171"/>
        <v>0</v>
      </c>
      <c r="R1149" s="11">
        <f t="shared" si="165"/>
        <v>0</v>
      </c>
    </row>
    <row r="1150" spans="1:18" x14ac:dyDescent="0.25">
      <c r="A1150" s="9">
        <f>IF('New Lease Yearly'!$H$4="Monthly",DATE(YEAR('Yearly Journal entry'!A1149),MONTH('Yearly Journal entry'!A1149)+1,DAY('Yearly Journal entry'!A1149)),IF('New Lease Yearly'!$H$4="Quarterly",DATE(YEAR('Yearly Journal entry'!A1149),MONTH('Yearly Journal entry'!A1149)+3,DAY('Yearly Journal entry'!A1149)),DATE(YEAR('Yearly Journal entry'!A1149)+1,MONTH('Yearly Journal entry'!A1149),DAY('Yearly Journal entry'!A1149))))</f>
        <v>461668</v>
      </c>
      <c r="B1150" s="9">
        <f t="shared" si="164"/>
        <v>461668</v>
      </c>
      <c r="C1150" s="9">
        <f t="shared" si="166"/>
        <v>461698</v>
      </c>
      <c r="D1150" s="3">
        <f t="shared" si="167"/>
        <v>31</v>
      </c>
      <c r="E1150" s="4">
        <f>'New Lease Yearly'!K1160</f>
        <v>0</v>
      </c>
      <c r="F1150" s="3">
        <f t="shared" si="168"/>
        <v>0</v>
      </c>
      <c r="G1150" s="11">
        <f t="shared" si="170"/>
        <v>0</v>
      </c>
      <c r="H1150" s="11">
        <f t="shared" si="170"/>
        <v>0</v>
      </c>
      <c r="I1150" s="11">
        <f t="shared" si="170"/>
        <v>0</v>
      </c>
      <c r="J1150" s="11">
        <f t="shared" si="170"/>
        <v>0</v>
      </c>
      <c r="K1150" s="11">
        <f t="shared" si="170"/>
        <v>0</v>
      </c>
      <c r="L1150" s="11">
        <f t="shared" si="171"/>
        <v>0</v>
      </c>
      <c r="M1150" s="11">
        <f t="shared" si="171"/>
        <v>0</v>
      </c>
      <c r="N1150" s="11">
        <f t="shared" si="171"/>
        <v>0</v>
      </c>
      <c r="O1150" s="11">
        <f t="shared" si="171"/>
        <v>0</v>
      </c>
      <c r="P1150" s="11">
        <f t="shared" si="171"/>
        <v>0</v>
      </c>
      <c r="Q1150" s="11">
        <f t="shared" si="171"/>
        <v>0</v>
      </c>
      <c r="R1150" s="11">
        <f t="shared" si="165"/>
        <v>0</v>
      </c>
    </row>
    <row r="1151" spans="1:18" x14ac:dyDescent="0.25">
      <c r="A1151" s="9">
        <f>IF('New Lease Yearly'!$H$4="Monthly",DATE(YEAR('Yearly Journal entry'!A1150),MONTH('Yearly Journal entry'!A1150)+1,DAY('Yearly Journal entry'!A1150)),IF('New Lease Yearly'!$H$4="Quarterly",DATE(YEAR('Yearly Journal entry'!A1150),MONTH('Yearly Journal entry'!A1150)+3,DAY('Yearly Journal entry'!A1150)),DATE(YEAR('Yearly Journal entry'!A1150)+1,MONTH('Yearly Journal entry'!A1150),DAY('Yearly Journal entry'!A1150))))</f>
        <v>462034</v>
      </c>
      <c r="B1151" s="9">
        <f t="shared" si="164"/>
        <v>462034</v>
      </c>
      <c r="C1151" s="9">
        <f t="shared" si="166"/>
        <v>462064</v>
      </c>
      <c r="D1151" s="3">
        <f t="shared" si="167"/>
        <v>31</v>
      </c>
      <c r="E1151" s="4">
        <f>'New Lease Yearly'!K1161</f>
        <v>0</v>
      </c>
      <c r="F1151" s="3">
        <f t="shared" si="168"/>
        <v>0</v>
      </c>
      <c r="G1151" s="11">
        <f t="shared" si="170"/>
        <v>0</v>
      </c>
      <c r="H1151" s="11">
        <f t="shared" si="170"/>
        <v>0</v>
      </c>
      <c r="I1151" s="11">
        <f t="shared" si="170"/>
        <v>0</v>
      </c>
      <c r="J1151" s="11">
        <f t="shared" si="170"/>
        <v>0</v>
      </c>
      <c r="K1151" s="11">
        <f t="shared" si="170"/>
        <v>0</v>
      </c>
      <c r="L1151" s="11">
        <f t="shared" si="171"/>
        <v>0</v>
      </c>
      <c r="M1151" s="11">
        <f t="shared" si="171"/>
        <v>0</v>
      </c>
      <c r="N1151" s="11">
        <f t="shared" si="171"/>
        <v>0</v>
      </c>
      <c r="O1151" s="11">
        <f t="shared" si="171"/>
        <v>0</v>
      </c>
      <c r="P1151" s="11">
        <f t="shared" si="171"/>
        <v>0</v>
      </c>
      <c r="Q1151" s="11">
        <f t="shared" si="171"/>
        <v>0</v>
      </c>
      <c r="R1151" s="11">
        <f t="shared" si="165"/>
        <v>0</v>
      </c>
    </row>
    <row r="1152" spans="1:18" x14ac:dyDescent="0.25">
      <c r="A1152" s="9">
        <f>IF('New Lease Yearly'!$H$4="Monthly",DATE(YEAR('Yearly Journal entry'!A1151),MONTH('Yearly Journal entry'!A1151)+1,DAY('Yearly Journal entry'!A1151)),IF('New Lease Yearly'!$H$4="Quarterly",DATE(YEAR('Yearly Journal entry'!A1151),MONTH('Yearly Journal entry'!A1151)+3,DAY('Yearly Journal entry'!A1151)),DATE(YEAR('Yearly Journal entry'!A1151)+1,MONTH('Yearly Journal entry'!A1151),DAY('Yearly Journal entry'!A1151))))</f>
        <v>462399</v>
      </c>
      <c r="B1152" s="9">
        <f t="shared" si="164"/>
        <v>462399</v>
      </c>
      <c r="C1152" s="9">
        <f t="shared" si="166"/>
        <v>462429</v>
      </c>
      <c r="D1152" s="3">
        <f t="shared" si="167"/>
        <v>31</v>
      </c>
      <c r="E1152" s="4">
        <f>'New Lease Yearly'!K1162</f>
        <v>0</v>
      </c>
      <c r="F1152" s="3">
        <f t="shared" si="168"/>
        <v>0</v>
      </c>
      <c r="G1152" s="11">
        <f t="shared" si="170"/>
        <v>0</v>
      </c>
      <c r="H1152" s="11">
        <f t="shared" si="170"/>
        <v>0</v>
      </c>
      <c r="I1152" s="11">
        <f t="shared" si="170"/>
        <v>0</v>
      </c>
      <c r="J1152" s="11">
        <f t="shared" si="170"/>
        <v>0</v>
      </c>
      <c r="K1152" s="11">
        <f t="shared" si="170"/>
        <v>0</v>
      </c>
      <c r="L1152" s="11">
        <f t="shared" si="171"/>
        <v>0</v>
      </c>
      <c r="M1152" s="11">
        <f t="shared" si="171"/>
        <v>0</v>
      </c>
      <c r="N1152" s="11">
        <f t="shared" si="171"/>
        <v>0</v>
      </c>
      <c r="O1152" s="11">
        <f t="shared" si="171"/>
        <v>0</v>
      </c>
      <c r="P1152" s="11">
        <f t="shared" si="171"/>
        <v>0</v>
      </c>
      <c r="Q1152" s="11">
        <f t="shared" si="171"/>
        <v>0</v>
      </c>
      <c r="R1152" s="11">
        <f t="shared" si="165"/>
        <v>0</v>
      </c>
    </row>
    <row r="1153" spans="1:18" x14ac:dyDescent="0.25">
      <c r="A1153" s="9">
        <f>IF('New Lease Yearly'!$H$4="Monthly",DATE(YEAR('Yearly Journal entry'!A1152),MONTH('Yearly Journal entry'!A1152)+1,DAY('Yearly Journal entry'!A1152)),IF('New Lease Yearly'!$H$4="Quarterly",DATE(YEAR('Yearly Journal entry'!A1152),MONTH('Yearly Journal entry'!A1152)+3,DAY('Yearly Journal entry'!A1152)),DATE(YEAR('Yearly Journal entry'!A1152)+1,MONTH('Yearly Journal entry'!A1152),DAY('Yearly Journal entry'!A1152))))</f>
        <v>462764</v>
      </c>
      <c r="B1153" s="9">
        <f t="shared" si="164"/>
        <v>462764</v>
      </c>
      <c r="C1153" s="9">
        <f t="shared" si="166"/>
        <v>462794</v>
      </c>
      <c r="D1153" s="3">
        <f t="shared" si="167"/>
        <v>31</v>
      </c>
      <c r="E1153" s="4">
        <f>'New Lease Yearly'!K1163</f>
        <v>0</v>
      </c>
      <c r="F1153" s="3">
        <f t="shared" si="168"/>
        <v>0</v>
      </c>
      <c r="G1153" s="11">
        <f t="shared" si="170"/>
        <v>0</v>
      </c>
      <c r="H1153" s="11">
        <f t="shared" si="170"/>
        <v>0</v>
      </c>
      <c r="I1153" s="11">
        <f t="shared" si="170"/>
        <v>0</v>
      </c>
      <c r="J1153" s="11">
        <f t="shared" si="170"/>
        <v>0</v>
      </c>
      <c r="K1153" s="11">
        <f t="shared" si="170"/>
        <v>0</v>
      </c>
      <c r="L1153" s="11">
        <f t="shared" si="171"/>
        <v>0</v>
      </c>
      <c r="M1153" s="11">
        <f t="shared" si="171"/>
        <v>0</v>
      </c>
      <c r="N1153" s="11">
        <f t="shared" si="171"/>
        <v>0</v>
      </c>
      <c r="O1153" s="11">
        <f t="shared" si="171"/>
        <v>0</v>
      </c>
      <c r="P1153" s="11">
        <f t="shared" si="171"/>
        <v>0</v>
      </c>
      <c r="Q1153" s="11">
        <f t="shared" si="171"/>
        <v>0</v>
      </c>
      <c r="R1153" s="11">
        <f t="shared" si="165"/>
        <v>0</v>
      </c>
    </row>
    <row r="1154" spans="1:18" x14ac:dyDescent="0.25">
      <c r="A1154" s="9">
        <f>IF('New Lease Yearly'!$H$4="Monthly",DATE(YEAR('Yearly Journal entry'!A1153),MONTH('Yearly Journal entry'!A1153)+1,DAY('Yearly Journal entry'!A1153)),IF('New Lease Yearly'!$H$4="Quarterly",DATE(YEAR('Yearly Journal entry'!A1153),MONTH('Yearly Journal entry'!A1153)+3,DAY('Yearly Journal entry'!A1153)),DATE(YEAR('Yearly Journal entry'!A1153)+1,MONTH('Yearly Journal entry'!A1153),DAY('Yearly Journal entry'!A1153))))</f>
        <v>463129</v>
      </c>
      <c r="B1154" s="9">
        <f t="shared" si="164"/>
        <v>463129</v>
      </c>
      <c r="C1154" s="9">
        <f t="shared" si="166"/>
        <v>463159</v>
      </c>
      <c r="D1154" s="3">
        <f t="shared" si="167"/>
        <v>31</v>
      </c>
      <c r="E1154" s="4">
        <f>'New Lease Yearly'!K1164</f>
        <v>0</v>
      </c>
      <c r="F1154" s="3">
        <f t="shared" si="168"/>
        <v>0</v>
      </c>
      <c r="G1154" s="11">
        <f t="shared" si="170"/>
        <v>0</v>
      </c>
      <c r="H1154" s="11">
        <f t="shared" si="170"/>
        <v>0</v>
      </c>
      <c r="I1154" s="11">
        <f t="shared" si="170"/>
        <v>0</v>
      </c>
      <c r="J1154" s="11">
        <f t="shared" si="170"/>
        <v>0</v>
      </c>
      <c r="K1154" s="11">
        <f t="shared" si="170"/>
        <v>0</v>
      </c>
      <c r="L1154" s="11">
        <f t="shared" si="171"/>
        <v>0</v>
      </c>
      <c r="M1154" s="11">
        <f t="shared" si="171"/>
        <v>0</v>
      </c>
      <c r="N1154" s="11">
        <f t="shared" si="171"/>
        <v>0</v>
      </c>
      <c r="O1154" s="11">
        <f t="shared" si="171"/>
        <v>0</v>
      </c>
      <c r="P1154" s="11">
        <f t="shared" si="171"/>
        <v>0</v>
      </c>
      <c r="Q1154" s="11">
        <f t="shared" si="171"/>
        <v>0</v>
      </c>
      <c r="R1154" s="11">
        <f t="shared" si="165"/>
        <v>0</v>
      </c>
    </row>
    <row r="1155" spans="1:18" x14ac:dyDescent="0.25">
      <c r="A1155" s="9">
        <f>IF('New Lease Yearly'!$H$4="Monthly",DATE(YEAR('Yearly Journal entry'!A1154),MONTH('Yearly Journal entry'!A1154)+1,DAY('Yearly Journal entry'!A1154)),IF('New Lease Yearly'!$H$4="Quarterly",DATE(YEAR('Yearly Journal entry'!A1154),MONTH('Yearly Journal entry'!A1154)+3,DAY('Yearly Journal entry'!A1154)),DATE(YEAR('Yearly Journal entry'!A1154)+1,MONTH('Yearly Journal entry'!A1154),DAY('Yearly Journal entry'!A1154))))</f>
        <v>463495</v>
      </c>
      <c r="B1155" s="9">
        <f t="shared" si="164"/>
        <v>463495</v>
      </c>
      <c r="C1155" s="9">
        <f t="shared" si="166"/>
        <v>463525</v>
      </c>
      <c r="D1155" s="3">
        <f t="shared" si="167"/>
        <v>31</v>
      </c>
      <c r="E1155" s="4">
        <f>'New Lease Yearly'!K1165</f>
        <v>0</v>
      </c>
      <c r="F1155" s="3">
        <f t="shared" si="168"/>
        <v>0</v>
      </c>
      <c r="G1155" s="11">
        <f t="shared" si="170"/>
        <v>0</v>
      </c>
      <c r="H1155" s="11">
        <f t="shared" si="170"/>
        <v>0</v>
      </c>
      <c r="I1155" s="11">
        <f t="shared" si="170"/>
        <v>0</v>
      </c>
      <c r="J1155" s="11">
        <f t="shared" si="170"/>
        <v>0</v>
      </c>
      <c r="K1155" s="11">
        <f t="shared" si="170"/>
        <v>0</v>
      </c>
      <c r="L1155" s="11">
        <f t="shared" si="171"/>
        <v>0</v>
      </c>
      <c r="M1155" s="11">
        <f t="shared" si="171"/>
        <v>0</v>
      </c>
      <c r="N1155" s="11">
        <f t="shared" si="171"/>
        <v>0</v>
      </c>
      <c r="O1155" s="11">
        <f t="shared" si="171"/>
        <v>0</v>
      </c>
      <c r="P1155" s="11">
        <f t="shared" si="171"/>
        <v>0</v>
      </c>
      <c r="Q1155" s="11">
        <f t="shared" si="171"/>
        <v>0</v>
      </c>
      <c r="R1155" s="11">
        <f t="shared" si="165"/>
        <v>0</v>
      </c>
    </row>
    <row r="1156" spans="1:18" x14ac:dyDescent="0.25">
      <c r="A1156" s="9">
        <f>IF('New Lease Yearly'!$H$4="Monthly",DATE(YEAR('Yearly Journal entry'!A1155),MONTH('Yearly Journal entry'!A1155)+1,DAY('Yearly Journal entry'!A1155)),IF('New Lease Yearly'!$H$4="Quarterly",DATE(YEAR('Yearly Journal entry'!A1155),MONTH('Yearly Journal entry'!A1155)+3,DAY('Yearly Journal entry'!A1155)),DATE(YEAR('Yearly Journal entry'!A1155)+1,MONTH('Yearly Journal entry'!A1155),DAY('Yearly Journal entry'!A1155))))</f>
        <v>463860</v>
      </c>
      <c r="B1156" s="9">
        <f t="shared" si="164"/>
        <v>463860</v>
      </c>
      <c r="C1156" s="9">
        <f t="shared" si="166"/>
        <v>463890</v>
      </c>
      <c r="D1156" s="3">
        <f t="shared" si="167"/>
        <v>31</v>
      </c>
      <c r="E1156" s="4">
        <f>'New Lease Yearly'!K1166</f>
        <v>0</v>
      </c>
      <c r="F1156" s="3">
        <f t="shared" si="168"/>
        <v>0</v>
      </c>
      <c r="G1156" s="11">
        <f t="shared" si="170"/>
        <v>0</v>
      </c>
      <c r="H1156" s="11">
        <f t="shared" si="170"/>
        <v>0</v>
      </c>
      <c r="I1156" s="11">
        <f t="shared" si="170"/>
        <v>0</v>
      </c>
      <c r="J1156" s="11">
        <f t="shared" si="170"/>
        <v>0</v>
      </c>
      <c r="K1156" s="11">
        <f t="shared" si="170"/>
        <v>0</v>
      </c>
      <c r="L1156" s="11">
        <f t="shared" si="171"/>
        <v>0</v>
      </c>
      <c r="M1156" s="11">
        <f t="shared" si="171"/>
        <v>0</v>
      </c>
      <c r="N1156" s="11">
        <f t="shared" si="171"/>
        <v>0</v>
      </c>
      <c r="O1156" s="11">
        <f t="shared" si="171"/>
        <v>0</v>
      </c>
      <c r="P1156" s="11">
        <f t="shared" si="171"/>
        <v>0</v>
      </c>
      <c r="Q1156" s="11">
        <f t="shared" si="171"/>
        <v>0</v>
      </c>
      <c r="R1156" s="11">
        <f t="shared" si="165"/>
        <v>0</v>
      </c>
    </row>
    <row r="1157" spans="1:18" x14ac:dyDescent="0.25">
      <c r="A1157" s="9">
        <f>IF('New Lease Yearly'!$H$4="Monthly",DATE(YEAR('Yearly Journal entry'!A1156),MONTH('Yearly Journal entry'!A1156)+1,DAY('Yearly Journal entry'!A1156)),IF('New Lease Yearly'!$H$4="Quarterly",DATE(YEAR('Yearly Journal entry'!A1156),MONTH('Yearly Journal entry'!A1156)+3,DAY('Yearly Journal entry'!A1156)),DATE(YEAR('Yearly Journal entry'!A1156)+1,MONTH('Yearly Journal entry'!A1156),DAY('Yearly Journal entry'!A1156))))</f>
        <v>464225</v>
      </c>
      <c r="B1157" s="9">
        <f t="shared" si="164"/>
        <v>464225</v>
      </c>
      <c r="C1157" s="9">
        <f t="shared" si="166"/>
        <v>464255</v>
      </c>
      <c r="D1157" s="3">
        <f t="shared" si="167"/>
        <v>31</v>
      </c>
      <c r="E1157" s="4">
        <f>'New Lease Yearly'!K1167</f>
        <v>0</v>
      </c>
      <c r="F1157" s="3">
        <f t="shared" si="168"/>
        <v>0</v>
      </c>
      <c r="G1157" s="11">
        <f t="shared" si="170"/>
        <v>0</v>
      </c>
      <c r="H1157" s="11">
        <f t="shared" si="170"/>
        <v>0</v>
      </c>
      <c r="I1157" s="11">
        <f t="shared" si="170"/>
        <v>0</v>
      </c>
      <c r="J1157" s="11">
        <f t="shared" si="170"/>
        <v>0</v>
      </c>
      <c r="K1157" s="11">
        <f t="shared" si="170"/>
        <v>0</v>
      </c>
      <c r="L1157" s="11">
        <f t="shared" si="171"/>
        <v>0</v>
      </c>
      <c r="M1157" s="11">
        <f t="shared" si="171"/>
        <v>0</v>
      </c>
      <c r="N1157" s="11">
        <f t="shared" si="171"/>
        <v>0</v>
      </c>
      <c r="O1157" s="11">
        <f t="shared" si="171"/>
        <v>0</v>
      </c>
      <c r="P1157" s="11">
        <f t="shared" si="171"/>
        <v>0</v>
      </c>
      <c r="Q1157" s="11">
        <f t="shared" si="171"/>
        <v>0</v>
      </c>
      <c r="R1157" s="11">
        <f t="shared" si="165"/>
        <v>0</v>
      </c>
    </row>
    <row r="1158" spans="1:18" x14ac:dyDescent="0.25">
      <c r="A1158" s="9">
        <f>IF('New Lease Yearly'!$H$4="Monthly",DATE(YEAR('Yearly Journal entry'!A1157),MONTH('Yearly Journal entry'!A1157)+1,DAY('Yearly Journal entry'!A1157)),IF('New Lease Yearly'!$H$4="Quarterly",DATE(YEAR('Yearly Journal entry'!A1157),MONTH('Yearly Journal entry'!A1157)+3,DAY('Yearly Journal entry'!A1157)),DATE(YEAR('Yearly Journal entry'!A1157)+1,MONTH('Yearly Journal entry'!A1157),DAY('Yearly Journal entry'!A1157))))</f>
        <v>464590</v>
      </c>
      <c r="B1158" s="9">
        <f t="shared" ref="B1158:B1205" si="172">EOMONTH(A1158,-1)+1</f>
        <v>464590</v>
      </c>
      <c r="C1158" s="9">
        <f t="shared" si="166"/>
        <v>464620</v>
      </c>
      <c r="D1158" s="3">
        <f t="shared" si="167"/>
        <v>31</v>
      </c>
      <c r="E1158" s="4">
        <f>'New Lease Yearly'!K1168</f>
        <v>0</v>
      </c>
      <c r="F1158" s="3">
        <f t="shared" si="168"/>
        <v>0</v>
      </c>
      <c r="G1158" s="11">
        <f t="shared" si="170"/>
        <v>0</v>
      </c>
      <c r="H1158" s="11">
        <f t="shared" si="170"/>
        <v>0</v>
      </c>
      <c r="I1158" s="11">
        <f t="shared" si="170"/>
        <v>0</v>
      </c>
      <c r="J1158" s="11">
        <f t="shared" si="170"/>
        <v>0</v>
      </c>
      <c r="K1158" s="11">
        <f t="shared" si="170"/>
        <v>0</v>
      </c>
      <c r="L1158" s="11">
        <f t="shared" si="171"/>
        <v>0</v>
      </c>
      <c r="M1158" s="11">
        <f t="shared" si="171"/>
        <v>0</v>
      </c>
      <c r="N1158" s="11">
        <f t="shared" si="171"/>
        <v>0</v>
      </c>
      <c r="O1158" s="11">
        <f t="shared" si="171"/>
        <v>0</v>
      </c>
      <c r="P1158" s="11">
        <f t="shared" si="171"/>
        <v>0</v>
      </c>
      <c r="Q1158" s="11">
        <f t="shared" si="171"/>
        <v>0</v>
      </c>
      <c r="R1158" s="11">
        <f t="shared" ref="R1158:R1205" si="173">$E1159/($A1159-$A1158+1)*IF((((EOMONTH(DATE(YEAR($A1158),MONTH($A1158)+R$4,DAY($A1158)),0))))&lt;$A1158,$A1158-DATE(YEAR($A1158),MONTH(EOMONTH($A1158,-1)+R$4)+R$4,1)+1,$A1158-1-EOMONTH($A1158,-1)+1)</f>
        <v>0</v>
      </c>
    </row>
    <row r="1159" spans="1:18" x14ac:dyDescent="0.25">
      <c r="A1159" s="9">
        <f>IF('New Lease Yearly'!$H$4="Monthly",DATE(YEAR('Yearly Journal entry'!A1158),MONTH('Yearly Journal entry'!A1158)+1,DAY('Yearly Journal entry'!A1158)),IF('New Lease Yearly'!$H$4="Quarterly",DATE(YEAR('Yearly Journal entry'!A1158),MONTH('Yearly Journal entry'!A1158)+3,DAY('Yearly Journal entry'!A1158)),DATE(YEAR('Yearly Journal entry'!A1158)+1,MONTH('Yearly Journal entry'!A1158),DAY('Yearly Journal entry'!A1158))))</f>
        <v>464956</v>
      </c>
      <c r="B1159" s="9">
        <f t="shared" si="172"/>
        <v>464956</v>
      </c>
      <c r="C1159" s="9">
        <f t="shared" ref="C1159:C1205" si="174">EOMONTH(A1159,0)</f>
        <v>464986</v>
      </c>
      <c r="D1159" s="3">
        <f t="shared" ref="D1159:D1205" si="175">C1159-B1159+1</f>
        <v>31</v>
      </c>
      <c r="E1159" s="4">
        <f>'New Lease Yearly'!K1169</f>
        <v>0</v>
      </c>
      <c r="F1159" s="3">
        <f t="shared" si="168"/>
        <v>0</v>
      </c>
      <c r="G1159" s="11">
        <f t="shared" si="170"/>
        <v>0</v>
      </c>
      <c r="H1159" s="11">
        <f t="shared" si="170"/>
        <v>0</v>
      </c>
      <c r="I1159" s="11">
        <f t="shared" si="170"/>
        <v>0</v>
      </c>
      <c r="J1159" s="11">
        <f t="shared" si="170"/>
        <v>0</v>
      </c>
      <c r="K1159" s="11">
        <f t="shared" si="170"/>
        <v>0</v>
      </c>
      <c r="L1159" s="11">
        <f t="shared" si="171"/>
        <v>0</v>
      </c>
      <c r="M1159" s="11">
        <f t="shared" si="171"/>
        <v>0</v>
      </c>
      <c r="N1159" s="11">
        <f t="shared" si="171"/>
        <v>0</v>
      </c>
      <c r="O1159" s="11">
        <f t="shared" si="171"/>
        <v>0</v>
      </c>
      <c r="P1159" s="11">
        <f t="shared" si="171"/>
        <v>0</v>
      </c>
      <c r="Q1159" s="11">
        <f t="shared" si="171"/>
        <v>0</v>
      </c>
      <c r="R1159" s="11">
        <f t="shared" si="173"/>
        <v>0</v>
      </c>
    </row>
    <row r="1160" spans="1:18" x14ac:dyDescent="0.25">
      <c r="A1160" s="9">
        <f>IF('New Lease Yearly'!$H$4="Monthly",DATE(YEAR('Yearly Journal entry'!A1159),MONTH('Yearly Journal entry'!A1159)+1,DAY('Yearly Journal entry'!A1159)),IF('New Lease Yearly'!$H$4="Quarterly",DATE(YEAR('Yearly Journal entry'!A1159),MONTH('Yearly Journal entry'!A1159)+3,DAY('Yearly Journal entry'!A1159)),DATE(YEAR('Yearly Journal entry'!A1159)+1,MONTH('Yearly Journal entry'!A1159),DAY('Yearly Journal entry'!A1159))))</f>
        <v>465321</v>
      </c>
      <c r="B1160" s="9">
        <f t="shared" si="172"/>
        <v>465321</v>
      </c>
      <c r="C1160" s="9">
        <f t="shared" si="174"/>
        <v>465351</v>
      </c>
      <c r="D1160" s="3">
        <f t="shared" si="175"/>
        <v>31</v>
      </c>
      <c r="E1160" s="4">
        <f>'New Lease Yearly'!K1170</f>
        <v>0</v>
      </c>
      <c r="F1160" s="3">
        <f t="shared" ref="F1160:F1205" si="176">E1161/(A1161-A1160+1)*(EOMONTH(A1160,0)-A1160+1)+R1159</f>
        <v>0</v>
      </c>
      <c r="G1160" s="11">
        <f t="shared" si="170"/>
        <v>0</v>
      </c>
      <c r="H1160" s="11">
        <f t="shared" si="170"/>
        <v>0</v>
      </c>
      <c r="I1160" s="11">
        <f t="shared" si="170"/>
        <v>0</v>
      </c>
      <c r="J1160" s="11">
        <f t="shared" si="170"/>
        <v>0</v>
      </c>
      <c r="K1160" s="11">
        <f t="shared" si="170"/>
        <v>0</v>
      </c>
      <c r="L1160" s="11">
        <f t="shared" si="171"/>
        <v>0</v>
      </c>
      <c r="M1160" s="11">
        <f t="shared" si="171"/>
        <v>0</v>
      </c>
      <c r="N1160" s="11">
        <f t="shared" si="171"/>
        <v>0</v>
      </c>
      <c r="O1160" s="11">
        <f t="shared" si="171"/>
        <v>0</v>
      </c>
      <c r="P1160" s="11">
        <f t="shared" si="171"/>
        <v>0</v>
      </c>
      <c r="Q1160" s="11">
        <f t="shared" si="171"/>
        <v>0</v>
      </c>
      <c r="R1160" s="11">
        <f t="shared" si="173"/>
        <v>0</v>
      </c>
    </row>
    <row r="1161" spans="1:18" x14ac:dyDescent="0.25">
      <c r="A1161" s="9">
        <f>IF('New Lease Yearly'!$H$4="Monthly",DATE(YEAR('Yearly Journal entry'!A1160),MONTH('Yearly Journal entry'!A1160)+1,DAY('Yearly Journal entry'!A1160)),IF('New Lease Yearly'!$H$4="Quarterly",DATE(YEAR('Yearly Journal entry'!A1160),MONTH('Yearly Journal entry'!A1160)+3,DAY('Yearly Journal entry'!A1160)),DATE(YEAR('Yearly Journal entry'!A1160)+1,MONTH('Yearly Journal entry'!A1160),DAY('Yearly Journal entry'!A1160))))</f>
        <v>465686</v>
      </c>
      <c r="B1161" s="9">
        <f t="shared" si="172"/>
        <v>465686</v>
      </c>
      <c r="C1161" s="9">
        <f t="shared" si="174"/>
        <v>465716</v>
      </c>
      <c r="D1161" s="3">
        <f t="shared" si="175"/>
        <v>31</v>
      </c>
      <c r="E1161" s="4">
        <f>'New Lease Yearly'!K1171</f>
        <v>0</v>
      </c>
      <c r="F1161" s="3">
        <f t="shared" si="176"/>
        <v>0</v>
      </c>
      <c r="G1161" s="11">
        <f t="shared" si="170"/>
        <v>0</v>
      </c>
      <c r="H1161" s="11">
        <f t="shared" si="170"/>
        <v>0</v>
      </c>
      <c r="I1161" s="11">
        <f t="shared" si="170"/>
        <v>0</v>
      </c>
      <c r="J1161" s="11">
        <f t="shared" si="170"/>
        <v>0</v>
      </c>
      <c r="K1161" s="11">
        <f t="shared" si="170"/>
        <v>0</v>
      </c>
      <c r="L1161" s="11">
        <f t="shared" si="171"/>
        <v>0</v>
      </c>
      <c r="M1161" s="11">
        <f t="shared" si="171"/>
        <v>0</v>
      </c>
      <c r="N1161" s="11">
        <f t="shared" si="171"/>
        <v>0</v>
      </c>
      <c r="O1161" s="11">
        <f t="shared" si="171"/>
        <v>0</v>
      </c>
      <c r="P1161" s="11">
        <f t="shared" si="171"/>
        <v>0</v>
      </c>
      <c r="Q1161" s="11">
        <f t="shared" si="171"/>
        <v>0</v>
      </c>
      <c r="R1161" s="11">
        <f t="shared" si="173"/>
        <v>0</v>
      </c>
    </row>
    <row r="1162" spans="1:18" x14ac:dyDescent="0.25">
      <c r="A1162" s="9">
        <f>IF('New Lease Yearly'!$H$4="Monthly",DATE(YEAR('Yearly Journal entry'!A1161),MONTH('Yearly Journal entry'!A1161)+1,DAY('Yearly Journal entry'!A1161)),IF('New Lease Yearly'!$H$4="Quarterly",DATE(YEAR('Yearly Journal entry'!A1161),MONTH('Yearly Journal entry'!A1161)+3,DAY('Yearly Journal entry'!A1161)),DATE(YEAR('Yearly Journal entry'!A1161)+1,MONTH('Yearly Journal entry'!A1161),DAY('Yearly Journal entry'!A1161))))</f>
        <v>466051</v>
      </c>
      <c r="B1162" s="9">
        <f t="shared" si="172"/>
        <v>466051</v>
      </c>
      <c r="C1162" s="9">
        <f t="shared" si="174"/>
        <v>466081</v>
      </c>
      <c r="D1162" s="3">
        <f t="shared" si="175"/>
        <v>31</v>
      </c>
      <c r="E1162" s="4">
        <f>'New Lease Yearly'!K1172</f>
        <v>0</v>
      </c>
      <c r="F1162" s="3">
        <f t="shared" si="176"/>
        <v>0</v>
      </c>
      <c r="G1162" s="11">
        <f t="shared" ref="G1162:N1196" si="177">$E1163/($A1163-$A1162+1)*((((EOMONTH(DATE(YEAR($A1162),MONTH($A1162)+G$4,DAY($A1162)),0)))-DATE(YEAR($A1162),MONTH(EOMONTH($A1162,-1)+G$4)+G$4,1))+1)</f>
        <v>0</v>
      </c>
      <c r="H1162" s="11">
        <f t="shared" si="177"/>
        <v>0</v>
      </c>
      <c r="I1162" s="11">
        <f t="shared" si="177"/>
        <v>0</v>
      </c>
      <c r="J1162" s="11">
        <f t="shared" si="177"/>
        <v>0</v>
      </c>
      <c r="K1162" s="11">
        <f t="shared" si="177"/>
        <v>0</v>
      </c>
      <c r="L1162" s="11">
        <f t="shared" si="171"/>
        <v>0</v>
      </c>
      <c r="M1162" s="11">
        <f t="shared" si="171"/>
        <v>0</v>
      </c>
      <c r="N1162" s="11">
        <f t="shared" si="171"/>
        <v>0</v>
      </c>
      <c r="O1162" s="11">
        <f t="shared" si="171"/>
        <v>0</v>
      </c>
      <c r="P1162" s="11">
        <f t="shared" si="171"/>
        <v>0</v>
      </c>
      <c r="Q1162" s="11">
        <f t="shared" si="171"/>
        <v>0</v>
      </c>
      <c r="R1162" s="11">
        <f t="shared" si="173"/>
        <v>0</v>
      </c>
    </row>
    <row r="1163" spans="1:18" x14ac:dyDescent="0.25">
      <c r="A1163" s="9">
        <f>IF('New Lease Yearly'!$H$4="Monthly",DATE(YEAR('Yearly Journal entry'!A1162),MONTH('Yearly Journal entry'!A1162)+1,DAY('Yearly Journal entry'!A1162)),IF('New Lease Yearly'!$H$4="Quarterly",DATE(YEAR('Yearly Journal entry'!A1162),MONTH('Yearly Journal entry'!A1162)+3,DAY('Yearly Journal entry'!A1162)),DATE(YEAR('Yearly Journal entry'!A1162)+1,MONTH('Yearly Journal entry'!A1162),DAY('Yearly Journal entry'!A1162))))</f>
        <v>466417</v>
      </c>
      <c r="B1163" s="9">
        <f t="shared" si="172"/>
        <v>466417</v>
      </c>
      <c r="C1163" s="9">
        <f t="shared" si="174"/>
        <v>466447</v>
      </c>
      <c r="D1163" s="3">
        <f t="shared" si="175"/>
        <v>31</v>
      </c>
      <c r="E1163" s="4">
        <f>'New Lease Yearly'!K1173</f>
        <v>0</v>
      </c>
      <c r="F1163" s="3">
        <f t="shared" si="176"/>
        <v>0</v>
      </c>
      <c r="G1163" s="11">
        <f t="shared" si="177"/>
        <v>0</v>
      </c>
      <c r="H1163" s="11">
        <f t="shared" si="177"/>
        <v>0</v>
      </c>
      <c r="I1163" s="11">
        <f t="shared" si="177"/>
        <v>0</v>
      </c>
      <c r="J1163" s="11">
        <f t="shared" si="177"/>
        <v>0</v>
      </c>
      <c r="K1163" s="11">
        <f t="shared" si="177"/>
        <v>0</v>
      </c>
      <c r="L1163" s="11">
        <f t="shared" si="171"/>
        <v>0</v>
      </c>
      <c r="M1163" s="11">
        <f t="shared" si="171"/>
        <v>0</v>
      </c>
      <c r="N1163" s="11">
        <f t="shared" si="171"/>
        <v>0</v>
      </c>
      <c r="O1163" s="11">
        <f t="shared" si="171"/>
        <v>0</v>
      </c>
      <c r="P1163" s="11">
        <f t="shared" si="171"/>
        <v>0</v>
      </c>
      <c r="Q1163" s="11">
        <f t="shared" si="171"/>
        <v>0</v>
      </c>
      <c r="R1163" s="11">
        <f t="shared" si="173"/>
        <v>0</v>
      </c>
    </row>
    <row r="1164" spans="1:18" x14ac:dyDescent="0.25">
      <c r="A1164" s="9">
        <f>IF('New Lease Yearly'!$H$4="Monthly",DATE(YEAR('Yearly Journal entry'!A1163),MONTH('Yearly Journal entry'!A1163)+1,DAY('Yearly Journal entry'!A1163)),IF('New Lease Yearly'!$H$4="Quarterly",DATE(YEAR('Yearly Journal entry'!A1163),MONTH('Yearly Journal entry'!A1163)+3,DAY('Yearly Journal entry'!A1163)),DATE(YEAR('Yearly Journal entry'!A1163)+1,MONTH('Yearly Journal entry'!A1163),DAY('Yearly Journal entry'!A1163))))</f>
        <v>466782</v>
      </c>
      <c r="B1164" s="9">
        <f t="shared" si="172"/>
        <v>466782</v>
      </c>
      <c r="C1164" s="9">
        <f t="shared" si="174"/>
        <v>466812</v>
      </c>
      <c r="D1164" s="3">
        <f t="shared" si="175"/>
        <v>31</v>
      </c>
      <c r="E1164" s="4">
        <f>'New Lease Yearly'!K1174</f>
        <v>0</v>
      </c>
      <c r="F1164" s="3">
        <f t="shared" si="176"/>
        <v>0</v>
      </c>
      <c r="G1164" s="11">
        <f t="shared" si="177"/>
        <v>0</v>
      </c>
      <c r="H1164" s="11">
        <f t="shared" si="177"/>
        <v>0</v>
      </c>
      <c r="I1164" s="11">
        <f t="shared" si="177"/>
        <v>0</v>
      </c>
      <c r="J1164" s="11">
        <f t="shared" si="177"/>
        <v>0</v>
      </c>
      <c r="K1164" s="11">
        <f t="shared" si="177"/>
        <v>0</v>
      </c>
      <c r="L1164" s="11">
        <f t="shared" si="171"/>
        <v>0</v>
      </c>
      <c r="M1164" s="11">
        <f t="shared" si="171"/>
        <v>0</v>
      </c>
      <c r="N1164" s="11">
        <f t="shared" si="171"/>
        <v>0</v>
      </c>
      <c r="O1164" s="11">
        <f t="shared" si="171"/>
        <v>0</v>
      </c>
      <c r="P1164" s="11">
        <f t="shared" si="171"/>
        <v>0</v>
      </c>
      <c r="Q1164" s="11">
        <f t="shared" si="171"/>
        <v>0</v>
      </c>
      <c r="R1164" s="11">
        <f t="shared" si="173"/>
        <v>0</v>
      </c>
    </row>
    <row r="1165" spans="1:18" x14ac:dyDescent="0.25">
      <c r="A1165" s="9">
        <f>IF('New Lease Yearly'!$H$4="Monthly",DATE(YEAR('Yearly Journal entry'!A1164),MONTH('Yearly Journal entry'!A1164)+1,DAY('Yearly Journal entry'!A1164)),IF('New Lease Yearly'!$H$4="Quarterly",DATE(YEAR('Yearly Journal entry'!A1164),MONTH('Yearly Journal entry'!A1164)+3,DAY('Yearly Journal entry'!A1164)),DATE(YEAR('Yearly Journal entry'!A1164)+1,MONTH('Yearly Journal entry'!A1164),DAY('Yearly Journal entry'!A1164))))</f>
        <v>467147</v>
      </c>
      <c r="B1165" s="9">
        <f t="shared" si="172"/>
        <v>467147</v>
      </c>
      <c r="C1165" s="9">
        <f t="shared" si="174"/>
        <v>467177</v>
      </c>
      <c r="D1165" s="3">
        <f t="shared" si="175"/>
        <v>31</v>
      </c>
      <c r="E1165" s="4">
        <f>'New Lease Yearly'!K1175</f>
        <v>0</v>
      </c>
      <c r="F1165" s="3">
        <f t="shared" si="176"/>
        <v>0</v>
      </c>
      <c r="G1165" s="11">
        <f t="shared" si="177"/>
        <v>0</v>
      </c>
      <c r="H1165" s="11">
        <f t="shared" si="177"/>
        <v>0</v>
      </c>
      <c r="I1165" s="11">
        <f t="shared" si="177"/>
        <v>0</v>
      </c>
      <c r="J1165" s="11">
        <f t="shared" si="177"/>
        <v>0</v>
      </c>
      <c r="K1165" s="11">
        <f t="shared" si="177"/>
        <v>0</v>
      </c>
      <c r="L1165" s="11">
        <f t="shared" si="171"/>
        <v>0</v>
      </c>
      <c r="M1165" s="11">
        <f t="shared" si="171"/>
        <v>0</v>
      </c>
      <c r="N1165" s="11">
        <f t="shared" si="171"/>
        <v>0</v>
      </c>
      <c r="O1165" s="11">
        <f t="shared" si="171"/>
        <v>0</v>
      </c>
      <c r="P1165" s="11">
        <f t="shared" si="171"/>
        <v>0</v>
      </c>
      <c r="Q1165" s="11">
        <f t="shared" si="171"/>
        <v>0</v>
      </c>
      <c r="R1165" s="11">
        <f t="shared" si="173"/>
        <v>0</v>
      </c>
    </row>
    <row r="1166" spans="1:18" x14ac:dyDescent="0.25">
      <c r="A1166" s="9">
        <f>IF('New Lease Yearly'!$H$4="Monthly",DATE(YEAR('Yearly Journal entry'!A1165),MONTH('Yearly Journal entry'!A1165)+1,DAY('Yearly Journal entry'!A1165)),IF('New Lease Yearly'!$H$4="Quarterly",DATE(YEAR('Yearly Journal entry'!A1165),MONTH('Yearly Journal entry'!A1165)+3,DAY('Yearly Journal entry'!A1165)),DATE(YEAR('Yearly Journal entry'!A1165)+1,MONTH('Yearly Journal entry'!A1165),DAY('Yearly Journal entry'!A1165))))</f>
        <v>467512</v>
      </c>
      <c r="B1166" s="9">
        <f t="shared" si="172"/>
        <v>467512</v>
      </c>
      <c r="C1166" s="9">
        <f t="shared" si="174"/>
        <v>467542</v>
      </c>
      <c r="D1166" s="3">
        <f t="shared" si="175"/>
        <v>31</v>
      </c>
      <c r="E1166" s="4">
        <f>'New Lease Yearly'!K1176</f>
        <v>0</v>
      </c>
      <c r="F1166" s="3">
        <f t="shared" si="176"/>
        <v>0</v>
      </c>
      <c r="G1166" s="11">
        <f t="shared" si="177"/>
        <v>0</v>
      </c>
      <c r="H1166" s="11">
        <f t="shared" si="177"/>
        <v>0</v>
      </c>
      <c r="I1166" s="11">
        <f t="shared" si="177"/>
        <v>0</v>
      </c>
      <c r="J1166" s="11">
        <f t="shared" si="177"/>
        <v>0</v>
      </c>
      <c r="K1166" s="11">
        <f t="shared" si="177"/>
        <v>0</v>
      </c>
      <c r="L1166" s="11">
        <f t="shared" si="171"/>
        <v>0</v>
      </c>
      <c r="M1166" s="11">
        <f t="shared" si="171"/>
        <v>0</v>
      </c>
      <c r="N1166" s="11">
        <f t="shared" si="171"/>
        <v>0</v>
      </c>
      <c r="O1166" s="11">
        <f t="shared" si="171"/>
        <v>0</v>
      </c>
      <c r="P1166" s="11">
        <f t="shared" si="171"/>
        <v>0</v>
      </c>
      <c r="Q1166" s="11">
        <f t="shared" si="171"/>
        <v>0</v>
      </c>
      <c r="R1166" s="11">
        <f t="shared" si="173"/>
        <v>0</v>
      </c>
    </row>
    <row r="1167" spans="1:18" x14ac:dyDescent="0.25">
      <c r="A1167" s="9">
        <f>IF('New Lease Yearly'!$H$4="Monthly",DATE(YEAR('Yearly Journal entry'!A1166),MONTH('Yearly Journal entry'!A1166)+1,DAY('Yearly Journal entry'!A1166)),IF('New Lease Yearly'!$H$4="Quarterly",DATE(YEAR('Yearly Journal entry'!A1166),MONTH('Yearly Journal entry'!A1166)+3,DAY('Yearly Journal entry'!A1166)),DATE(YEAR('Yearly Journal entry'!A1166)+1,MONTH('Yearly Journal entry'!A1166),DAY('Yearly Journal entry'!A1166))))</f>
        <v>467878</v>
      </c>
      <c r="B1167" s="9">
        <f t="shared" si="172"/>
        <v>467878</v>
      </c>
      <c r="C1167" s="9">
        <f t="shared" si="174"/>
        <v>467908</v>
      </c>
      <c r="D1167" s="3">
        <f t="shared" si="175"/>
        <v>31</v>
      </c>
      <c r="E1167" s="4">
        <f>'New Lease Yearly'!K1177</f>
        <v>0</v>
      </c>
      <c r="F1167" s="3">
        <f t="shared" si="176"/>
        <v>0</v>
      </c>
      <c r="G1167" s="11">
        <f t="shared" si="177"/>
        <v>0</v>
      </c>
      <c r="H1167" s="11">
        <f t="shared" si="177"/>
        <v>0</v>
      </c>
      <c r="I1167" s="11">
        <f t="shared" si="177"/>
        <v>0</v>
      </c>
      <c r="J1167" s="11">
        <f t="shared" si="177"/>
        <v>0</v>
      </c>
      <c r="K1167" s="11">
        <f t="shared" si="177"/>
        <v>0</v>
      </c>
      <c r="L1167" s="11">
        <f t="shared" si="171"/>
        <v>0</v>
      </c>
      <c r="M1167" s="11">
        <f t="shared" si="171"/>
        <v>0</v>
      </c>
      <c r="N1167" s="11">
        <f t="shared" si="171"/>
        <v>0</v>
      </c>
      <c r="O1167" s="11">
        <f t="shared" ref="O1167:Q1205" si="178">$E1168/($A1168-$A1167+1)*((((EOMONTH(DATE(YEAR($A1167),MONTH($A1167)+O$4,DAY($A1167)),0)))-DATE(YEAR($A1167),MONTH(EOMONTH($A1167,-1)+O$4)+O$4,1))+1)</f>
        <v>0</v>
      </c>
      <c r="P1167" s="11">
        <f t="shared" si="178"/>
        <v>0</v>
      </c>
      <c r="Q1167" s="11">
        <f t="shared" si="178"/>
        <v>0</v>
      </c>
      <c r="R1167" s="11">
        <f t="shared" si="173"/>
        <v>0</v>
      </c>
    </row>
    <row r="1168" spans="1:18" x14ac:dyDescent="0.25">
      <c r="A1168" s="9">
        <f>IF('New Lease Yearly'!$H$4="Monthly",DATE(YEAR('Yearly Journal entry'!A1167),MONTH('Yearly Journal entry'!A1167)+1,DAY('Yearly Journal entry'!A1167)),IF('New Lease Yearly'!$H$4="Quarterly",DATE(YEAR('Yearly Journal entry'!A1167),MONTH('Yearly Journal entry'!A1167)+3,DAY('Yearly Journal entry'!A1167)),DATE(YEAR('Yearly Journal entry'!A1167)+1,MONTH('Yearly Journal entry'!A1167),DAY('Yearly Journal entry'!A1167))))</f>
        <v>468243</v>
      </c>
      <c r="B1168" s="9">
        <f t="shared" si="172"/>
        <v>468243</v>
      </c>
      <c r="C1168" s="9">
        <f t="shared" si="174"/>
        <v>468273</v>
      </c>
      <c r="D1168" s="3">
        <f t="shared" si="175"/>
        <v>31</v>
      </c>
      <c r="E1168" s="4">
        <f>'New Lease Yearly'!K1178</f>
        <v>0</v>
      </c>
      <c r="F1168" s="3">
        <f t="shared" si="176"/>
        <v>0</v>
      </c>
      <c r="G1168" s="11">
        <f t="shared" si="177"/>
        <v>0</v>
      </c>
      <c r="H1168" s="11">
        <f t="shared" si="177"/>
        <v>0</v>
      </c>
      <c r="I1168" s="11">
        <f t="shared" si="177"/>
        <v>0</v>
      </c>
      <c r="J1168" s="11">
        <f t="shared" si="177"/>
        <v>0</v>
      </c>
      <c r="K1168" s="11">
        <f t="shared" si="177"/>
        <v>0</v>
      </c>
      <c r="L1168" s="11">
        <f t="shared" si="177"/>
        <v>0</v>
      </c>
      <c r="M1168" s="11">
        <f t="shared" si="177"/>
        <v>0</v>
      </c>
      <c r="N1168" s="11">
        <f t="shared" si="177"/>
        <v>0</v>
      </c>
      <c r="O1168" s="11">
        <f t="shared" si="178"/>
        <v>0</v>
      </c>
      <c r="P1168" s="11">
        <f t="shared" si="178"/>
        <v>0</v>
      </c>
      <c r="Q1168" s="11">
        <f t="shared" si="178"/>
        <v>0</v>
      </c>
      <c r="R1168" s="11">
        <f t="shared" si="173"/>
        <v>0</v>
      </c>
    </row>
    <row r="1169" spans="1:18" x14ac:dyDescent="0.25">
      <c r="A1169" s="9">
        <f>IF('New Lease Yearly'!$H$4="Monthly",DATE(YEAR('Yearly Journal entry'!A1168),MONTH('Yearly Journal entry'!A1168)+1,DAY('Yearly Journal entry'!A1168)),IF('New Lease Yearly'!$H$4="Quarterly",DATE(YEAR('Yearly Journal entry'!A1168),MONTH('Yearly Journal entry'!A1168)+3,DAY('Yearly Journal entry'!A1168)),DATE(YEAR('Yearly Journal entry'!A1168)+1,MONTH('Yearly Journal entry'!A1168),DAY('Yearly Journal entry'!A1168))))</f>
        <v>468608</v>
      </c>
      <c r="B1169" s="9">
        <f t="shared" si="172"/>
        <v>468608</v>
      </c>
      <c r="C1169" s="9">
        <f t="shared" si="174"/>
        <v>468638</v>
      </c>
      <c r="D1169" s="3">
        <f t="shared" si="175"/>
        <v>31</v>
      </c>
      <c r="E1169" s="4">
        <f>'New Lease Yearly'!K1179</f>
        <v>0</v>
      </c>
      <c r="F1169" s="3">
        <f t="shared" si="176"/>
        <v>0</v>
      </c>
      <c r="G1169" s="11">
        <f t="shared" si="177"/>
        <v>0</v>
      </c>
      <c r="H1169" s="11">
        <f t="shared" si="177"/>
        <v>0</v>
      </c>
      <c r="I1169" s="11">
        <f t="shared" si="177"/>
        <v>0</v>
      </c>
      <c r="J1169" s="11">
        <f t="shared" si="177"/>
        <v>0</v>
      </c>
      <c r="K1169" s="11">
        <f t="shared" si="177"/>
        <v>0</v>
      </c>
      <c r="L1169" s="11">
        <f t="shared" si="177"/>
        <v>0</v>
      </c>
      <c r="M1169" s="11">
        <f t="shared" si="177"/>
        <v>0</v>
      </c>
      <c r="N1169" s="11">
        <f t="shared" si="177"/>
        <v>0</v>
      </c>
      <c r="O1169" s="11">
        <f t="shared" si="178"/>
        <v>0</v>
      </c>
      <c r="P1169" s="11">
        <f t="shared" si="178"/>
        <v>0</v>
      </c>
      <c r="Q1169" s="11">
        <f t="shared" si="178"/>
        <v>0</v>
      </c>
      <c r="R1169" s="11">
        <f t="shared" si="173"/>
        <v>0</v>
      </c>
    </row>
    <row r="1170" spans="1:18" x14ac:dyDescent="0.25">
      <c r="A1170" s="9">
        <f>IF('New Lease Yearly'!$H$4="Monthly",DATE(YEAR('Yearly Journal entry'!A1169),MONTH('Yearly Journal entry'!A1169)+1,DAY('Yearly Journal entry'!A1169)),IF('New Lease Yearly'!$H$4="Quarterly",DATE(YEAR('Yearly Journal entry'!A1169),MONTH('Yearly Journal entry'!A1169)+3,DAY('Yearly Journal entry'!A1169)),DATE(YEAR('Yearly Journal entry'!A1169)+1,MONTH('Yearly Journal entry'!A1169),DAY('Yearly Journal entry'!A1169))))</f>
        <v>468973</v>
      </c>
      <c r="B1170" s="9">
        <f t="shared" si="172"/>
        <v>468973</v>
      </c>
      <c r="C1170" s="9">
        <f t="shared" si="174"/>
        <v>469003</v>
      </c>
      <c r="D1170" s="3">
        <f t="shared" si="175"/>
        <v>31</v>
      </c>
      <c r="E1170" s="4">
        <f>'New Lease Yearly'!K1180</f>
        <v>0</v>
      </c>
      <c r="F1170" s="3">
        <f t="shared" si="176"/>
        <v>0</v>
      </c>
      <c r="G1170" s="11">
        <f t="shared" si="177"/>
        <v>0</v>
      </c>
      <c r="H1170" s="11">
        <f t="shared" si="177"/>
        <v>0</v>
      </c>
      <c r="I1170" s="11">
        <f t="shared" si="177"/>
        <v>0</v>
      </c>
      <c r="J1170" s="11">
        <f t="shared" si="177"/>
        <v>0</v>
      </c>
      <c r="K1170" s="11">
        <f t="shared" si="177"/>
        <v>0</v>
      </c>
      <c r="L1170" s="11">
        <f t="shared" si="177"/>
        <v>0</v>
      </c>
      <c r="M1170" s="11">
        <f t="shared" si="177"/>
        <v>0</v>
      </c>
      <c r="N1170" s="11">
        <f t="shared" si="177"/>
        <v>0</v>
      </c>
      <c r="O1170" s="11">
        <f t="shared" si="178"/>
        <v>0</v>
      </c>
      <c r="P1170" s="11">
        <f t="shared" si="178"/>
        <v>0</v>
      </c>
      <c r="Q1170" s="11">
        <f t="shared" si="178"/>
        <v>0</v>
      </c>
      <c r="R1170" s="11">
        <f t="shared" si="173"/>
        <v>0</v>
      </c>
    </row>
    <row r="1171" spans="1:18" x14ac:dyDescent="0.25">
      <c r="A1171" s="9">
        <f>IF('New Lease Yearly'!$H$4="Monthly",DATE(YEAR('Yearly Journal entry'!A1170),MONTH('Yearly Journal entry'!A1170)+1,DAY('Yearly Journal entry'!A1170)),IF('New Lease Yearly'!$H$4="Quarterly",DATE(YEAR('Yearly Journal entry'!A1170),MONTH('Yearly Journal entry'!A1170)+3,DAY('Yearly Journal entry'!A1170)),DATE(YEAR('Yearly Journal entry'!A1170)+1,MONTH('Yearly Journal entry'!A1170),DAY('Yearly Journal entry'!A1170))))</f>
        <v>469339</v>
      </c>
      <c r="B1171" s="9">
        <f t="shared" si="172"/>
        <v>469339</v>
      </c>
      <c r="C1171" s="9">
        <f t="shared" si="174"/>
        <v>469369</v>
      </c>
      <c r="D1171" s="3">
        <f t="shared" si="175"/>
        <v>31</v>
      </c>
      <c r="E1171" s="4">
        <f>'New Lease Yearly'!K1181</f>
        <v>0</v>
      </c>
      <c r="F1171" s="3">
        <f t="shared" si="176"/>
        <v>0</v>
      </c>
      <c r="G1171" s="11">
        <f t="shared" si="177"/>
        <v>0</v>
      </c>
      <c r="H1171" s="11">
        <f t="shared" si="177"/>
        <v>0</v>
      </c>
      <c r="I1171" s="11">
        <f t="shared" si="177"/>
        <v>0</v>
      </c>
      <c r="J1171" s="11">
        <f t="shared" si="177"/>
        <v>0</v>
      </c>
      <c r="K1171" s="11">
        <f t="shared" si="177"/>
        <v>0</v>
      </c>
      <c r="L1171" s="11">
        <f t="shared" si="177"/>
        <v>0</v>
      </c>
      <c r="M1171" s="11">
        <f t="shared" si="177"/>
        <v>0</v>
      </c>
      <c r="N1171" s="11">
        <f t="shared" si="177"/>
        <v>0</v>
      </c>
      <c r="O1171" s="11">
        <f t="shared" si="178"/>
        <v>0</v>
      </c>
      <c r="P1171" s="11">
        <f t="shared" si="178"/>
        <v>0</v>
      </c>
      <c r="Q1171" s="11">
        <f t="shared" si="178"/>
        <v>0</v>
      </c>
      <c r="R1171" s="11">
        <f t="shared" si="173"/>
        <v>0</v>
      </c>
    </row>
    <row r="1172" spans="1:18" x14ac:dyDescent="0.25">
      <c r="A1172" s="9">
        <f>IF('New Lease Yearly'!$H$4="Monthly",DATE(YEAR('Yearly Journal entry'!A1171),MONTH('Yearly Journal entry'!A1171)+1,DAY('Yearly Journal entry'!A1171)),IF('New Lease Yearly'!$H$4="Quarterly",DATE(YEAR('Yearly Journal entry'!A1171),MONTH('Yearly Journal entry'!A1171)+3,DAY('Yearly Journal entry'!A1171)),DATE(YEAR('Yearly Journal entry'!A1171)+1,MONTH('Yearly Journal entry'!A1171),DAY('Yearly Journal entry'!A1171))))</f>
        <v>469704</v>
      </c>
      <c r="B1172" s="9">
        <f t="shared" si="172"/>
        <v>469704</v>
      </c>
      <c r="C1172" s="9">
        <f t="shared" si="174"/>
        <v>469734</v>
      </c>
      <c r="D1172" s="3">
        <f t="shared" si="175"/>
        <v>31</v>
      </c>
      <c r="E1172" s="4">
        <f>'New Lease Yearly'!K1182</f>
        <v>0</v>
      </c>
      <c r="F1172" s="3">
        <f t="shared" si="176"/>
        <v>0</v>
      </c>
      <c r="G1172" s="11">
        <f t="shared" si="177"/>
        <v>0</v>
      </c>
      <c r="H1172" s="11">
        <f t="shared" si="177"/>
        <v>0</v>
      </c>
      <c r="I1172" s="11">
        <f t="shared" si="177"/>
        <v>0</v>
      </c>
      <c r="J1172" s="11">
        <f t="shared" si="177"/>
        <v>0</v>
      </c>
      <c r="K1172" s="11">
        <f t="shared" si="177"/>
        <v>0</v>
      </c>
      <c r="L1172" s="11">
        <f t="shared" si="177"/>
        <v>0</v>
      </c>
      <c r="M1172" s="11">
        <f t="shared" si="177"/>
        <v>0</v>
      </c>
      <c r="N1172" s="11">
        <f t="shared" si="177"/>
        <v>0</v>
      </c>
      <c r="O1172" s="11">
        <f t="shared" si="178"/>
        <v>0</v>
      </c>
      <c r="P1172" s="11">
        <f t="shared" si="178"/>
        <v>0</v>
      </c>
      <c r="Q1172" s="11">
        <f t="shared" si="178"/>
        <v>0</v>
      </c>
      <c r="R1172" s="11">
        <f t="shared" si="173"/>
        <v>0</v>
      </c>
    </row>
    <row r="1173" spans="1:18" x14ac:dyDescent="0.25">
      <c r="A1173" s="9">
        <f>IF('New Lease Yearly'!$H$4="Monthly",DATE(YEAR('Yearly Journal entry'!A1172),MONTH('Yearly Journal entry'!A1172)+1,DAY('Yearly Journal entry'!A1172)),IF('New Lease Yearly'!$H$4="Quarterly",DATE(YEAR('Yearly Journal entry'!A1172),MONTH('Yearly Journal entry'!A1172)+3,DAY('Yearly Journal entry'!A1172)),DATE(YEAR('Yearly Journal entry'!A1172)+1,MONTH('Yearly Journal entry'!A1172),DAY('Yearly Journal entry'!A1172))))</f>
        <v>470069</v>
      </c>
      <c r="B1173" s="9">
        <f t="shared" si="172"/>
        <v>470069</v>
      </c>
      <c r="C1173" s="9">
        <f t="shared" si="174"/>
        <v>470099</v>
      </c>
      <c r="D1173" s="3">
        <f t="shared" si="175"/>
        <v>31</v>
      </c>
      <c r="E1173" s="4">
        <f>'New Lease Yearly'!K1183</f>
        <v>0</v>
      </c>
      <c r="F1173" s="3">
        <f t="shared" si="176"/>
        <v>0</v>
      </c>
      <c r="G1173" s="11">
        <f t="shared" si="177"/>
        <v>0</v>
      </c>
      <c r="H1173" s="11">
        <f t="shared" si="177"/>
        <v>0</v>
      </c>
      <c r="I1173" s="11">
        <f t="shared" si="177"/>
        <v>0</v>
      </c>
      <c r="J1173" s="11">
        <f t="shared" si="177"/>
        <v>0</v>
      </c>
      <c r="K1173" s="11">
        <f t="shared" si="177"/>
        <v>0</v>
      </c>
      <c r="L1173" s="11">
        <f t="shared" si="177"/>
        <v>0</v>
      </c>
      <c r="M1173" s="11">
        <f t="shared" si="177"/>
        <v>0</v>
      </c>
      <c r="N1173" s="11">
        <f t="shared" si="177"/>
        <v>0</v>
      </c>
      <c r="O1173" s="11">
        <f t="shared" si="178"/>
        <v>0</v>
      </c>
      <c r="P1173" s="11">
        <f t="shared" si="178"/>
        <v>0</v>
      </c>
      <c r="Q1173" s="11">
        <f t="shared" si="178"/>
        <v>0</v>
      </c>
      <c r="R1173" s="11">
        <f t="shared" si="173"/>
        <v>0</v>
      </c>
    </row>
    <row r="1174" spans="1:18" x14ac:dyDescent="0.25">
      <c r="A1174" s="9">
        <f>IF('New Lease Yearly'!$H$4="Monthly",DATE(YEAR('Yearly Journal entry'!A1173),MONTH('Yearly Journal entry'!A1173)+1,DAY('Yearly Journal entry'!A1173)),IF('New Lease Yearly'!$H$4="Quarterly",DATE(YEAR('Yearly Journal entry'!A1173),MONTH('Yearly Journal entry'!A1173)+3,DAY('Yearly Journal entry'!A1173)),DATE(YEAR('Yearly Journal entry'!A1173)+1,MONTH('Yearly Journal entry'!A1173),DAY('Yearly Journal entry'!A1173))))</f>
        <v>470434</v>
      </c>
      <c r="B1174" s="9">
        <f t="shared" si="172"/>
        <v>470434</v>
      </c>
      <c r="C1174" s="9">
        <f t="shared" si="174"/>
        <v>470464</v>
      </c>
      <c r="D1174" s="3">
        <f t="shared" si="175"/>
        <v>31</v>
      </c>
      <c r="E1174" s="4">
        <f>'New Lease Yearly'!K1184</f>
        <v>0</v>
      </c>
      <c r="F1174" s="3">
        <f t="shared" si="176"/>
        <v>0</v>
      </c>
      <c r="G1174" s="11">
        <f t="shared" si="177"/>
        <v>0</v>
      </c>
      <c r="H1174" s="11">
        <f t="shared" si="177"/>
        <v>0</v>
      </c>
      <c r="I1174" s="11">
        <f t="shared" si="177"/>
        <v>0</v>
      </c>
      <c r="J1174" s="11">
        <f t="shared" si="177"/>
        <v>0</v>
      </c>
      <c r="K1174" s="11">
        <f t="shared" si="177"/>
        <v>0</v>
      </c>
      <c r="L1174" s="11">
        <f t="shared" si="177"/>
        <v>0</v>
      </c>
      <c r="M1174" s="11">
        <f t="shared" si="177"/>
        <v>0</v>
      </c>
      <c r="N1174" s="11">
        <f t="shared" si="177"/>
        <v>0</v>
      </c>
      <c r="O1174" s="11">
        <f t="shared" si="178"/>
        <v>0</v>
      </c>
      <c r="P1174" s="11">
        <f t="shared" si="178"/>
        <v>0</v>
      </c>
      <c r="Q1174" s="11">
        <f t="shared" si="178"/>
        <v>0</v>
      </c>
      <c r="R1174" s="11">
        <f t="shared" si="173"/>
        <v>0</v>
      </c>
    </row>
    <row r="1175" spans="1:18" x14ac:dyDescent="0.25">
      <c r="A1175" s="9">
        <f>IF('New Lease Yearly'!$H$4="Monthly",DATE(YEAR('Yearly Journal entry'!A1174),MONTH('Yearly Journal entry'!A1174)+1,DAY('Yearly Journal entry'!A1174)),IF('New Lease Yearly'!$H$4="Quarterly",DATE(YEAR('Yearly Journal entry'!A1174),MONTH('Yearly Journal entry'!A1174)+3,DAY('Yearly Journal entry'!A1174)),DATE(YEAR('Yearly Journal entry'!A1174)+1,MONTH('Yearly Journal entry'!A1174),DAY('Yearly Journal entry'!A1174))))</f>
        <v>470800</v>
      </c>
      <c r="B1175" s="9">
        <f t="shared" si="172"/>
        <v>470800</v>
      </c>
      <c r="C1175" s="9">
        <f t="shared" si="174"/>
        <v>470830</v>
      </c>
      <c r="D1175" s="3">
        <f t="shared" si="175"/>
        <v>31</v>
      </c>
      <c r="E1175" s="4">
        <f>'New Lease Yearly'!K1185</f>
        <v>0</v>
      </c>
      <c r="F1175" s="3">
        <f t="shared" si="176"/>
        <v>0</v>
      </c>
      <c r="G1175" s="11">
        <f t="shared" si="177"/>
        <v>0</v>
      </c>
      <c r="H1175" s="11">
        <f t="shared" si="177"/>
        <v>0</v>
      </c>
      <c r="I1175" s="11">
        <f t="shared" si="177"/>
        <v>0</v>
      </c>
      <c r="J1175" s="11">
        <f t="shared" si="177"/>
        <v>0</v>
      </c>
      <c r="K1175" s="11">
        <f t="shared" si="177"/>
        <v>0</v>
      </c>
      <c r="L1175" s="11">
        <f t="shared" si="177"/>
        <v>0</v>
      </c>
      <c r="M1175" s="11">
        <f t="shared" si="177"/>
        <v>0</v>
      </c>
      <c r="N1175" s="11">
        <f t="shared" si="177"/>
        <v>0</v>
      </c>
      <c r="O1175" s="11">
        <f t="shared" si="178"/>
        <v>0</v>
      </c>
      <c r="P1175" s="11">
        <f t="shared" si="178"/>
        <v>0</v>
      </c>
      <c r="Q1175" s="11">
        <f t="shared" si="178"/>
        <v>0</v>
      </c>
      <c r="R1175" s="11">
        <f t="shared" si="173"/>
        <v>0</v>
      </c>
    </row>
    <row r="1176" spans="1:18" x14ac:dyDescent="0.25">
      <c r="A1176" s="9">
        <f>IF('New Lease Yearly'!$H$4="Monthly",DATE(YEAR('Yearly Journal entry'!A1175),MONTH('Yearly Journal entry'!A1175)+1,DAY('Yearly Journal entry'!A1175)),IF('New Lease Yearly'!$H$4="Quarterly",DATE(YEAR('Yearly Journal entry'!A1175),MONTH('Yearly Journal entry'!A1175)+3,DAY('Yearly Journal entry'!A1175)),DATE(YEAR('Yearly Journal entry'!A1175)+1,MONTH('Yearly Journal entry'!A1175),DAY('Yearly Journal entry'!A1175))))</f>
        <v>471165</v>
      </c>
      <c r="B1176" s="9">
        <f t="shared" si="172"/>
        <v>471165</v>
      </c>
      <c r="C1176" s="9">
        <f t="shared" si="174"/>
        <v>471195</v>
      </c>
      <c r="D1176" s="3">
        <f t="shared" si="175"/>
        <v>31</v>
      </c>
      <c r="E1176" s="4">
        <f>'New Lease Yearly'!K1186</f>
        <v>0</v>
      </c>
      <c r="F1176" s="3">
        <f t="shared" si="176"/>
        <v>0</v>
      </c>
      <c r="G1176" s="11">
        <f t="shared" si="177"/>
        <v>0</v>
      </c>
      <c r="H1176" s="11">
        <f t="shared" si="177"/>
        <v>0</v>
      </c>
      <c r="I1176" s="11">
        <f t="shared" si="177"/>
        <v>0</v>
      </c>
      <c r="J1176" s="11">
        <f t="shared" si="177"/>
        <v>0</v>
      </c>
      <c r="K1176" s="11">
        <f t="shared" si="177"/>
        <v>0</v>
      </c>
      <c r="L1176" s="11">
        <f t="shared" si="177"/>
        <v>0</v>
      </c>
      <c r="M1176" s="11">
        <f t="shared" si="177"/>
        <v>0</v>
      </c>
      <c r="N1176" s="11">
        <f t="shared" si="177"/>
        <v>0</v>
      </c>
      <c r="O1176" s="11">
        <f t="shared" si="178"/>
        <v>0</v>
      </c>
      <c r="P1176" s="11">
        <f t="shared" si="178"/>
        <v>0</v>
      </c>
      <c r="Q1176" s="11">
        <f t="shared" si="178"/>
        <v>0</v>
      </c>
      <c r="R1176" s="11">
        <f t="shared" si="173"/>
        <v>0</v>
      </c>
    </row>
    <row r="1177" spans="1:18" x14ac:dyDescent="0.25">
      <c r="A1177" s="9">
        <f>IF('New Lease Yearly'!$H$4="Monthly",DATE(YEAR('Yearly Journal entry'!A1176),MONTH('Yearly Journal entry'!A1176)+1,DAY('Yearly Journal entry'!A1176)),IF('New Lease Yearly'!$H$4="Quarterly",DATE(YEAR('Yearly Journal entry'!A1176),MONTH('Yearly Journal entry'!A1176)+3,DAY('Yearly Journal entry'!A1176)),DATE(YEAR('Yearly Journal entry'!A1176)+1,MONTH('Yearly Journal entry'!A1176),DAY('Yearly Journal entry'!A1176))))</f>
        <v>471530</v>
      </c>
      <c r="B1177" s="9">
        <f t="shared" si="172"/>
        <v>471530</v>
      </c>
      <c r="C1177" s="9">
        <f t="shared" si="174"/>
        <v>471560</v>
      </c>
      <c r="D1177" s="3">
        <f t="shared" si="175"/>
        <v>31</v>
      </c>
      <c r="E1177" s="4">
        <f>'New Lease Yearly'!K1187</f>
        <v>0</v>
      </c>
      <c r="F1177" s="3">
        <f t="shared" si="176"/>
        <v>0</v>
      </c>
      <c r="G1177" s="11">
        <f t="shared" si="177"/>
        <v>0</v>
      </c>
      <c r="H1177" s="11">
        <f t="shared" si="177"/>
        <v>0</v>
      </c>
      <c r="I1177" s="11">
        <f t="shared" si="177"/>
        <v>0</v>
      </c>
      <c r="J1177" s="11">
        <f t="shared" si="177"/>
        <v>0</v>
      </c>
      <c r="K1177" s="11">
        <f t="shared" si="177"/>
        <v>0</v>
      </c>
      <c r="L1177" s="11">
        <f t="shared" si="177"/>
        <v>0</v>
      </c>
      <c r="M1177" s="11">
        <f t="shared" si="177"/>
        <v>0</v>
      </c>
      <c r="N1177" s="11">
        <f t="shared" si="177"/>
        <v>0</v>
      </c>
      <c r="O1177" s="11">
        <f t="shared" si="178"/>
        <v>0</v>
      </c>
      <c r="P1177" s="11">
        <f t="shared" si="178"/>
        <v>0</v>
      </c>
      <c r="Q1177" s="11">
        <f t="shared" si="178"/>
        <v>0</v>
      </c>
      <c r="R1177" s="11">
        <f t="shared" si="173"/>
        <v>0</v>
      </c>
    </row>
    <row r="1178" spans="1:18" x14ac:dyDescent="0.25">
      <c r="A1178" s="9">
        <f>IF('New Lease Yearly'!$H$4="Monthly",DATE(YEAR('Yearly Journal entry'!A1177),MONTH('Yearly Journal entry'!A1177)+1,DAY('Yearly Journal entry'!A1177)),IF('New Lease Yearly'!$H$4="Quarterly",DATE(YEAR('Yearly Journal entry'!A1177),MONTH('Yearly Journal entry'!A1177)+3,DAY('Yearly Journal entry'!A1177)),DATE(YEAR('Yearly Journal entry'!A1177)+1,MONTH('Yearly Journal entry'!A1177),DAY('Yearly Journal entry'!A1177))))</f>
        <v>471895</v>
      </c>
      <c r="B1178" s="9">
        <f t="shared" si="172"/>
        <v>471895</v>
      </c>
      <c r="C1178" s="9">
        <f t="shared" si="174"/>
        <v>471925</v>
      </c>
      <c r="D1178" s="3">
        <f t="shared" si="175"/>
        <v>31</v>
      </c>
      <c r="E1178" s="4">
        <f>'New Lease Yearly'!K1188</f>
        <v>0</v>
      </c>
      <c r="F1178" s="3">
        <f t="shared" si="176"/>
        <v>0</v>
      </c>
      <c r="G1178" s="11">
        <f t="shared" si="177"/>
        <v>0</v>
      </c>
      <c r="H1178" s="11">
        <f t="shared" si="177"/>
        <v>0</v>
      </c>
      <c r="I1178" s="11">
        <f t="shared" si="177"/>
        <v>0</v>
      </c>
      <c r="J1178" s="11">
        <f t="shared" si="177"/>
        <v>0</v>
      </c>
      <c r="K1178" s="11">
        <f t="shared" si="177"/>
        <v>0</v>
      </c>
      <c r="L1178" s="11">
        <f t="shared" si="177"/>
        <v>0</v>
      </c>
      <c r="M1178" s="11">
        <f t="shared" si="177"/>
        <v>0</v>
      </c>
      <c r="N1178" s="11">
        <f t="shared" si="177"/>
        <v>0</v>
      </c>
      <c r="O1178" s="11">
        <f t="shared" si="178"/>
        <v>0</v>
      </c>
      <c r="P1178" s="11">
        <f t="shared" si="178"/>
        <v>0</v>
      </c>
      <c r="Q1178" s="11">
        <f t="shared" si="178"/>
        <v>0</v>
      </c>
      <c r="R1178" s="11">
        <f t="shared" si="173"/>
        <v>0</v>
      </c>
    </row>
    <row r="1179" spans="1:18" x14ac:dyDescent="0.25">
      <c r="A1179" s="9">
        <f>IF('New Lease Yearly'!$H$4="Monthly",DATE(YEAR('Yearly Journal entry'!A1178),MONTH('Yearly Journal entry'!A1178)+1,DAY('Yearly Journal entry'!A1178)),IF('New Lease Yearly'!$H$4="Quarterly",DATE(YEAR('Yearly Journal entry'!A1178),MONTH('Yearly Journal entry'!A1178)+3,DAY('Yearly Journal entry'!A1178)),DATE(YEAR('Yearly Journal entry'!A1178)+1,MONTH('Yearly Journal entry'!A1178),DAY('Yearly Journal entry'!A1178))))</f>
        <v>472261</v>
      </c>
      <c r="B1179" s="9">
        <f t="shared" si="172"/>
        <v>472261</v>
      </c>
      <c r="C1179" s="9">
        <f t="shared" si="174"/>
        <v>472291</v>
      </c>
      <c r="D1179" s="3">
        <f t="shared" si="175"/>
        <v>31</v>
      </c>
      <c r="E1179" s="4">
        <f>'New Lease Yearly'!K1189</f>
        <v>0</v>
      </c>
      <c r="F1179" s="3">
        <f t="shared" si="176"/>
        <v>0</v>
      </c>
      <c r="G1179" s="11">
        <f t="shared" si="177"/>
        <v>0</v>
      </c>
      <c r="H1179" s="11">
        <f t="shared" si="177"/>
        <v>0</v>
      </c>
      <c r="I1179" s="11">
        <f t="shared" si="177"/>
        <v>0</v>
      </c>
      <c r="J1179" s="11">
        <f t="shared" si="177"/>
        <v>0</v>
      </c>
      <c r="K1179" s="11">
        <f t="shared" si="177"/>
        <v>0</v>
      </c>
      <c r="L1179" s="11">
        <f t="shared" si="177"/>
        <v>0</v>
      </c>
      <c r="M1179" s="11">
        <f t="shared" si="177"/>
        <v>0</v>
      </c>
      <c r="N1179" s="11">
        <f t="shared" si="177"/>
        <v>0</v>
      </c>
      <c r="O1179" s="11">
        <f t="shared" si="178"/>
        <v>0</v>
      </c>
      <c r="P1179" s="11">
        <f t="shared" si="178"/>
        <v>0</v>
      </c>
      <c r="Q1179" s="11">
        <f t="shared" si="178"/>
        <v>0</v>
      </c>
      <c r="R1179" s="11">
        <f t="shared" si="173"/>
        <v>0</v>
      </c>
    </row>
    <row r="1180" spans="1:18" x14ac:dyDescent="0.25">
      <c r="A1180" s="9">
        <f>IF('New Lease Yearly'!$H$4="Monthly",DATE(YEAR('Yearly Journal entry'!A1179),MONTH('Yearly Journal entry'!A1179)+1,DAY('Yearly Journal entry'!A1179)),IF('New Lease Yearly'!$H$4="Quarterly",DATE(YEAR('Yearly Journal entry'!A1179),MONTH('Yearly Journal entry'!A1179)+3,DAY('Yearly Journal entry'!A1179)),DATE(YEAR('Yearly Journal entry'!A1179)+1,MONTH('Yearly Journal entry'!A1179),DAY('Yearly Journal entry'!A1179))))</f>
        <v>472626</v>
      </c>
      <c r="B1180" s="9">
        <f t="shared" si="172"/>
        <v>472626</v>
      </c>
      <c r="C1180" s="9">
        <f t="shared" si="174"/>
        <v>472656</v>
      </c>
      <c r="D1180" s="3">
        <f t="shared" si="175"/>
        <v>31</v>
      </c>
      <c r="E1180" s="4">
        <f>'New Lease Yearly'!K1190</f>
        <v>0</v>
      </c>
      <c r="F1180" s="3">
        <f t="shared" si="176"/>
        <v>0</v>
      </c>
      <c r="G1180" s="11">
        <f t="shared" si="177"/>
        <v>0</v>
      </c>
      <c r="H1180" s="11">
        <f t="shared" si="177"/>
        <v>0</v>
      </c>
      <c r="I1180" s="11">
        <f t="shared" si="177"/>
        <v>0</v>
      </c>
      <c r="J1180" s="11">
        <f t="shared" si="177"/>
        <v>0</v>
      </c>
      <c r="K1180" s="11">
        <f t="shared" si="177"/>
        <v>0</v>
      </c>
      <c r="L1180" s="11">
        <f t="shared" si="177"/>
        <v>0</v>
      </c>
      <c r="M1180" s="11">
        <f t="shared" si="177"/>
        <v>0</v>
      </c>
      <c r="N1180" s="11">
        <f t="shared" si="177"/>
        <v>0</v>
      </c>
      <c r="O1180" s="11">
        <f t="shared" si="178"/>
        <v>0</v>
      </c>
      <c r="P1180" s="11">
        <f t="shared" si="178"/>
        <v>0</v>
      </c>
      <c r="Q1180" s="11">
        <f t="shared" si="178"/>
        <v>0</v>
      </c>
      <c r="R1180" s="11">
        <f t="shared" si="173"/>
        <v>0</v>
      </c>
    </row>
    <row r="1181" spans="1:18" x14ac:dyDescent="0.25">
      <c r="A1181" s="9">
        <f>IF('New Lease Yearly'!$H$4="Monthly",DATE(YEAR('Yearly Journal entry'!A1180),MONTH('Yearly Journal entry'!A1180)+1,DAY('Yearly Journal entry'!A1180)),IF('New Lease Yearly'!$H$4="Quarterly",DATE(YEAR('Yearly Journal entry'!A1180),MONTH('Yearly Journal entry'!A1180)+3,DAY('Yearly Journal entry'!A1180)),DATE(YEAR('Yearly Journal entry'!A1180)+1,MONTH('Yearly Journal entry'!A1180),DAY('Yearly Journal entry'!A1180))))</f>
        <v>472991</v>
      </c>
      <c r="B1181" s="9">
        <f t="shared" si="172"/>
        <v>472991</v>
      </c>
      <c r="C1181" s="9">
        <f t="shared" si="174"/>
        <v>473021</v>
      </c>
      <c r="D1181" s="3">
        <f t="shared" si="175"/>
        <v>31</v>
      </c>
      <c r="E1181" s="4">
        <f>'New Lease Yearly'!K1191</f>
        <v>0</v>
      </c>
      <c r="F1181" s="3">
        <f t="shared" si="176"/>
        <v>0</v>
      </c>
      <c r="G1181" s="11">
        <f t="shared" si="177"/>
        <v>0</v>
      </c>
      <c r="H1181" s="11">
        <f t="shared" si="177"/>
        <v>0</v>
      </c>
      <c r="I1181" s="11">
        <f t="shared" si="177"/>
        <v>0</v>
      </c>
      <c r="J1181" s="11">
        <f t="shared" si="177"/>
        <v>0</v>
      </c>
      <c r="K1181" s="11">
        <f t="shared" si="177"/>
        <v>0</v>
      </c>
      <c r="L1181" s="11">
        <f t="shared" si="177"/>
        <v>0</v>
      </c>
      <c r="M1181" s="11">
        <f t="shared" si="177"/>
        <v>0</v>
      </c>
      <c r="N1181" s="11">
        <f t="shared" si="177"/>
        <v>0</v>
      </c>
      <c r="O1181" s="11">
        <f t="shared" si="178"/>
        <v>0</v>
      </c>
      <c r="P1181" s="11">
        <f t="shared" si="178"/>
        <v>0</v>
      </c>
      <c r="Q1181" s="11">
        <f t="shared" si="178"/>
        <v>0</v>
      </c>
      <c r="R1181" s="11">
        <f t="shared" si="173"/>
        <v>0</v>
      </c>
    </row>
    <row r="1182" spans="1:18" x14ac:dyDescent="0.25">
      <c r="A1182" s="9">
        <f>IF('New Lease Yearly'!$H$4="Monthly",DATE(YEAR('Yearly Journal entry'!A1181),MONTH('Yearly Journal entry'!A1181)+1,DAY('Yearly Journal entry'!A1181)),IF('New Lease Yearly'!$H$4="Quarterly",DATE(YEAR('Yearly Journal entry'!A1181),MONTH('Yearly Journal entry'!A1181)+3,DAY('Yearly Journal entry'!A1181)),DATE(YEAR('Yearly Journal entry'!A1181)+1,MONTH('Yearly Journal entry'!A1181),DAY('Yearly Journal entry'!A1181))))</f>
        <v>473356</v>
      </c>
      <c r="B1182" s="9">
        <f t="shared" si="172"/>
        <v>473356</v>
      </c>
      <c r="C1182" s="9">
        <f t="shared" si="174"/>
        <v>473386</v>
      </c>
      <c r="D1182" s="3">
        <f t="shared" si="175"/>
        <v>31</v>
      </c>
      <c r="E1182" s="4">
        <f>'New Lease Yearly'!K1192</f>
        <v>0</v>
      </c>
      <c r="F1182" s="3">
        <f t="shared" si="176"/>
        <v>0</v>
      </c>
      <c r="G1182" s="11">
        <f t="shared" si="177"/>
        <v>0</v>
      </c>
      <c r="H1182" s="11">
        <f t="shared" si="177"/>
        <v>0</v>
      </c>
      <c r="I1182" s="11">
        <f t="shared" si="177"/>
        <v>0</v>
      </c>
      <c r="J1182" s="11">
        <f t="shared" si="177"/>
        <v>0</v>
      </c>
      <c r="K1182" s="11">
        <f t="shared" si="177"/>
        <v>0</v>
      </c>
      <c r="L1182" s="11">
        <f t="shared" si="177"/>
        <v>0</v>
      </c>
      <c r="M1182" s="11">
        <f t="shared" si="177"/>
        <v>0</v>
      </c>
      <c r="N1182" s="11">
        <f t="shared" si="177"/>
        <v>0</v>
      </c>
      <c r="O1182" s="11">
        <f t="shared" si="178"/>
        <v>0</v>
      </c>
      <c r="P1182" s="11">
        <f t="shared" si="178"/>
        <v>0</v>
      </c>
      <c r="Q1182" s="11">
        <f t="shared" si="178"/>
        <v>0</v>
      </c>
      <c r="R1182" s="11">
        <f t="shared" si="173"/>
        <v>0</v>
      </c>
    </row>
    <row r="1183" spans="1:18" x14ac:dyDescent="0.25">
      <c r="A1183" s="9">
        <f>IF('New Lease Yearly'!$H$4="Monthly",DATE(YEAR('Yearly Journal entry'!A1182),MONTH('Yearly Journal entry'!A1182)+1,DAY('Yearly Journal entry'!A1182)),IF('New Lease Yearly'!$H$4="Quarterly",DATE(YEAR('Yearly Journal entry'!A1182),MONTH('Yearly Journal entry'!A1182)+3,DAY('Yearly Journal entry'!A1182)),DATE(YEAR('Yearly Journal entry'!A1182)+1,MONTH('Yearly Journal entry'!A1182),DAY('Yearly Journal entry'!A1182))))</f>
        <v>473722</v>
      </c>
      <c r="B1183" s="9">
        <f t="shared" si="172"/>
        <v>473722</v>
      </c>
      <c r="C1183" s="9">
        <f t="shared" si="174"/>
        <v>473752</v>
      </c>
      <c r="D1183" s="3">
        <f t="shared" si="175"/>
        <v>31</v>
      </c>
      <c r="E1183" s="4">
        <f>'New Lease Yearly'!K1193</f>
        <v>0</v>
      </c>
      <c r="F1183" s="3">
        <f t="shared" si="176"/>
        <v>0</v>
      </c>
      <c r="G1183" s="11">
        <f t="shared" si="177"/>
        <v>0</v>
      </c>
      <c r="H1183" s="11">
        <f t="shared" si="177"/>
        <v>0</v>
      </c>
      <c r="I1183" s="11">
        <f t="shared" si="177"/>
        <v>0</v>
      </c>
      <c r="J1183" s="11">
        <f t="shared" si="177"/>
        <v>0</v>
      </c>
      <c r="K1183" s="11">
        <f t="shared" si="177"/>
        <v>0</v>
      </c>
      <c r="L1183" s="11">
        <f t="shared" si="177"/>
        <v>0</v>
      </c>
      <c r="M1183" s="11">
        <f t="shared" si="177"/>
        <v>0</v>
      </c>
      <c r="N1183" s="11">
        <f t="shared" si="177"/>
        <v>0</v>
      </c>
      <c r="O1183" s="11">
        <f t="shared" si="178"/>
        <v>0</v>
      </c>
      <c r="P1183" s="11">
        <f t="shared" si="178"/>
        <v>0</v>
      </c>
      <c r="Q1183" s="11">
        <f t="shared" si="178"/>
        <v>0</v>
      </c>
      <c r="R1183" s="11">
        <f t="shared" si="173"/>
        <v>0</v>
      </c>
    </row>
    <row r="1184" spans="1:18" x14ac:dyDescent="0.25">
      <c r="A1184" s="9">
        <f>IF('New Lease Yearly'!$H$4="Monthly",DATE(YEAR('Yearly Journal entry'!A1183),MONTH('Yearly Journal entry'!A1183)+1,DAY('Yearly Journal entry'!A1183)),IF('New Lease Yearly'!$H$4="Quarterly",DATE(YEAR('Yearly Journal entry'!A1183),MONTH('Yearly Journal entry'!A1183)+3,DAY('Yearly Journal entry'!A1183)),DATE(YEAR('Yearly Journal entry'!A1183)+1,MONTH('Yearly Journal entry'!A1183),DAY('Yearly Journal entry'!A1183))))</f>
        <v>474087</v>
      </c>
      <c r="B1184" s="9">
        <f t="shared" si="172"/>
        <v>474087</v>
      </c>
      <c r="C1184" s="9">
        <f t="shared" si="174"/>
        <v>474117</v>
      </c>
      <c r="D1184" s="3">
        <f t="shared" si="175"/>
        <v>31</v>
      </c>
      <c r="E1184" s="4">
        <f>'New Lease Yearly'!K1194</f>
        <v>0</v>
      </c>
      <c r="F1184" s="3">
        <f t="shared" si="176"/>
        <v>0</v>
      </c>
      <c r="G1184" s="11">
        <f t="shared" si="177"/>
        <v>0</v>
      </c>
      <c r="H1184" s="11">
        <f t="shared" si="177"/>
        <v>0</v>
      </c>
      <c r="I1184" s="11">
        <f t="shared" si="177"/>
        <v>0</v>
      </c>
      <c r="J1184" s="11">
        <f t="shared" si="177"/>
        <v>0</v>
      </c>
      <c r="K1184" s="11">
        <f t="shared" si="177"/>
        <v>0</v>
      </c>
      <c r="L1184" s="11">
        <f t="shared" si="177"/>
        <v>0</v>
      </c>
      <c r="M1184" s="11">
        <f t="shared" si="177"/>
        <v>0</v>
      </c>
      <c r="N1184" s="11">
        <f t="shared" si="177"/>
        <v>0</v>
      </c>
      <c r="O1184" s="11">
        <f t="shared" si="178"/>
        <v>0</v>
      </c>
      <c r="P1184" s="11">
        <f t="shared" si="178"/>
        <v>0</v>
      </c>
      <c r="Q1184" s="11">
        <f t="shared" si="178"/>
        <v>0</v>
      </c>
      <c r="R1184" s="11">
        <f t="shared" si="173"/>
        <v>0</v>
      </c>
    </row>
    <row r="1185" spans="1:18" x14ac:dyDescent="0.25">
      <c r="A1185" s="9">
        <f>IF('New Lease Yearly'!$H$4="Monthly",DATE(YEAR('Yearly Journal entry'!A1184),MONTH('Yearly Journal entry'!A1184)+1,DAY('Yearly Journal entry'!A1184)),IF('New Lease Yearly'!$H$4="Quarterly",DATE(YEAR('Yearly Journal entry'!A1184),MONTH('Yearly Journal entry'!A1184)+3,DAY('Yearly Journal entry'!A1184)),DATE(YEAR('Yearly Journal entry'!A1184)+1,MONTH('Yearly Journal entry'!A1184),DAY('Yearly Journal entry'!A1184))))</f>
        <v>474452</v>
      </c>
      <c r="B1185" s="9">
        <f t="shared" si="172"/>
        <v>474452</v>
      </c>
      <c r="C1185" s="9">
        <f t="shared" si="174"/>
        <v>474482</v>
      </c>
      <c r="D1185" s="3">
        <f t="shared" si="175"/>
        <v>31</v>
      </c>
      <c r="E1185" s="4">
        <f>'New Lease Yearly'!K1195</f>
        <v>0</v>
      </c>
      <c r="F1185" s="3">
        <f t="shared" si="176"/>
        <v>0</v>
      </c>
      <c r="G1185" s="11">
        <f t="shared" si="177"/>
        <v>0</v>
      </c>
      <c r="H1185" s="11">
        <f t="shared" si="177"/>
        <v>0</v>
      </c>
      <c r="I1185" s="11">
        <f t="shared" si="177"/>
        <v>0</v>
      </c>
      <c r="J1185" s="11">
        <f t="shared" si="177"/>
        <v>0</v>
      </c>
      <c r="K1185" s="11">
        <f t="shared" si="177"/>
        <v>0</v>
      </c>
      <c r="L1185" s="11">
        <f t="shared" si="177"/>
        <v>0</v>
      </c>
      <c r="M1185" s="11">
        <f t="shared" si="177"/>
        <v>0</v>
      </c>
      <c r="N1185" s="11">
        <f t="shared" si="177"/>
        <v>0</v>
      </c>
      <c r="O1185" s="11">
        <f t="shared" si="178"/>
        <v>0</v>
      </c>
      <c r="P1185" s="11">
        <f t="shared" si="178"/>
        <v>0</v>
      </c>
      <c r="Q1185" s="11">
        <f t="shared" si="178"/>
        <v>0</v>
      </c>
      <c r="R1185" s="11">
        <f t="shared" si="173"/>
        <v>0</v>
      </c>
    </row>
    <row r="1186" spans="1:18" x14ac:dyDescent="0.25">
      <c r="A1186" s="9">
        <f>IF('New Lease Yearly'!$H$4="Monthly",DATE(YEAR('Yearly Journal entry'!A1185),MONTH('Yearly Journal entry'!A1185)+1,DAY('Yearly Journal entry'!A1185)),IF('New Lease Yearly'!$H$4="Quarterly",DATE(YEAR('Yearly Journal entry'!A1185),MONTH('Yearly Journal entry'!A1185)+3,DAY('Yearly Journal entry'!A1185)),DATE(YEAR('Yearly Journal entry'!A1185)+1,MONTH('Yearly Journal entry'!A1185),DAY('Yearly Journal entry'!A1185))))</f>
        <v>474817</v>
      </c>
      <c r="B1186" s="9">
        <f t="shared" si="172"/>
        <v>474817</v>
      </c>
      <c r="C1186" s="9">
        <f t="shared" si="174"/>
        <v>474847</v>
      </c>
      <c r="D1186" s="3">
        <f t="shared" si="175"/>
        <v>31</v>
      </c>
      <c r="E1186" s="4">
        <f>'New Lease Yearly'!K1196</f>
        <v>0</v>
      </c>
      <c r="F1186" s="3">
        <f t="shared" si="176"/>
        <v>0</v>
      </c>
      <c r="G1186" s="11">
        <f t="shared" si="177"/>
        <v>0</v>
      </c>
      <c r="H1186" s="11">
        <f t="shared" si="177"/>
        <v>0</v>
      </c>
      <c r="I1186" s="11">
        <f t="shared" si="177"/>
        <v>0</v>
      </c>
      <c r="J1186" s="11">
        <f t="shared" si="177"/>
        <v>0</v>
      </c>
      <c r="K1186" s="11">
        <f t="shared" si="177"/>
        <v>0</v>
      </c>
      <c r="L1186" s="11">
        <f t="shared" si="177"/>
        <v>0</v>
      </c>
      <c r="M1186" s="11">
        <f t="shared" si="177"/>
        <v>0</v>
      </c>
      <c r="N1186" s="11">
        <f t="shared" si="177"/>
        <v>0</v>
      </c>
      <c r="O1186" s="11">
        <f t="shared" si="178"/>
        <v>0</v>
      </c>
      <c r="P1186" s="11">
        <f t="shared" si="178"/>
        <v>0</v>
      </c>
      <c r="Q1186" s="11">
        <f t="shared" si="178"/>
        <v>0</v>
      </c>
      <c r="R1186" s="11">
        <f t="shared" si="173"/>
        <v>0</v>
      </c>
    </row>
    <row r="1187" spans="1:18" x14ac:dyDescent="0.25">
      <c r="A1187" s="9">
        <f>IF('New Lease Yearly'!$H$4="Monthly",DATE(YEAR('Yearly Journal entry'!A1186),MONTH('Yearly Journal entry'!A1186)+1,DAY('Yearly Journal entry'!A1186)),IF('New Lease Yearly'!$H$4="Quarterly",DATE(YEAR('Yearly Journal entry'!A1186),MONTH('Yearly Journal entry'!A1186)+3,DAY('Yearly Journal entry'!A1186)),DATE(YEAR('Yearly Journal entry'!A1186)+1,MONTH('Yearly Journal entry'!A1186),DAY('Yearly Journal entry'!A1186))))</f>
        <v>475183</v>
      </c>
      <c r="B1187" s="9">
        <f t="shared" si="172"/>
        <v>475183</v>
      </c>
      <c r="C1187" s="9">
        <f t="shared" si="174"/>
        <v>475213</v>
      </c>
      <c r="D1187" s="3">
        <f t="shared" si="175"/>
        <v>31</v>
      </c>
      <c r="E1187" s="4">
        <f>'New Lease Yearly'!K1197</f>
        <v>0</v>
      </c>
      <c r="F1187" s="3">
        <f t="shared" si="176"/>
        <v>0</v>
      </c>
      <c r="G1187" s="11">
        <f t="shared" si="177"/>
        <v>0</v>
      </c>
      <c r="H1187" s="11">
        <f t="shared" si="177"/>
        <v>0</v>
      </c>
      <c r="I1187" s="11">
        <f t="shared" si="177"/>
        <v>0</v>
      </c>
      <c r="J1187" s="11">
        <f t="shared" si="177"/>
        <v>0</v>
      </c>
      <c r="K1187" s="11">
        <f t="shared" si="177"/>
        <v>0</v>
      </c>
      <c r="L1187" s="11">
        <f t="shared" si="177"/>
        <v>0</v>
      </c>
      <c r="M1187" s="11">
        <f t="shared" si="177"/>
        <v>0</v>
      </c>
      <c r="N1187" s="11">
        <f t="shared" si="177"/>
        <v>0</v>
      </c>
      <c r="O1187" s="11">
        <f t="shared" si="178"/>
        <v>0</v>
      </c>
      <c r="P1187" s="11">
        <f t="shared" si="178"/>
        <v>0</v>
      </c>
      <c r="Q1187" s="11">
        <f t="shared" si="178"/>
        <v>0</v>
      </c>
      <c r="R1187" s="11">
        <f t="shared" si="173"/>
        <v>0</v>
      </c>
    </row>
    <row r="1188" spans="1:18" x14ac:dyDescent="0.25">
      <c r="A1188" s="9">
        <f>IF('New Lease Yearly'!$H$4="Monthly",DATE(YEAR('Yearly Journal entry'!A1187),MONTH('Yearly Journal entry'!A1187)+1,DAY('Yearly Journal entry'!A1187)),IF('New Lease Yearly'!$H$4="Quarterly",DATE(YEAR('Yearly Journal entry'!A1187),MONTH('Yearly Journal entry'!A1187)+3,DAY('Yearly Journal entry'!A1187)),DATE(YEAR('Yearly Journal entry'!A1187)+1,MONTH('Yearly Journal entry'!A1187),DAY('Yearly Journal entry'!A1187))))</f>
        <v>475548</v>
      </c>
      <c r="B1188" s="9">
        <f t="shared" si="172"/>
        <v>475548</v>
      </c>
      <c r="C1188" s="9">
        <f t="shared" si="174"/>
        <v>475578</v>
      </c>
      <c r="D1188" s="3">
        <f t="shared" si="175"/>
        <v>31</v>
      </c>
      <c r="E1188" s="4">
        <f>'New Lease Yearly'!K1198</f>
        <v>0</v>
      </c>
      <c r="F1188" s="3">
        <f t="shared" si="176"/>
        <v>0</v>
      </c>
      <c r="G1188" s="11">
        <f t="shared" si="177"/>
        <v>0</v>
      </c>
      <c r="H1188" s="11">
        <f t="shared" si="177"/>
        <v>0</v>
      </c>
      <c r="I1188" s="11">
        <f t="shared" si="177"/>
        <v>0</v>
      </c>
      <c r="J1188" s="11">
        <f t="shared" si="177"/>
        <v>0</v>
      </c>
      <c r="K1188" s="11">
        <f t="shared" si="177"/>
        <v>0</v>
      </c>
      <c r="L1188" s="11">
        <f t="shared" si="177"/>
        <v>0</v>
      </c>
      <c r="M1188" s="11">
        <f t="shared" si="177"/>
        <v>0</v>
      </c>
      <c r="N1188" s="11">
        <f t="shared" si="177"/>
        <v>0</v>
      </c>
      <c r="O1188" s="11">
        <f t="shared" si="178"/>
        <v>0</v>
      </c>
      <c r="P1188" s="11">
        <f t="shared" si="178"/>
        <v>0</v>
      </c>
      <c r="Q1188" s="11">
        <f t="shared" si="178"/>
        <v>0</v>
      </c>
      <c r="R1188" s="11">
        <f t="shared" si="173"/>
        <v>0</v>
      </c>
    </row>
    <row r="1189" spans="1:18" x14ac:dyDescent="0.25">
      <c r="A1189" s="9">
        <f>IF('New Lease Yearly'!$H$4="Monthly",DATE(YEAR('Yearly Journal entry'!A1188),MONTH('Yearly Journal entry'!A1188)+1,DAY('Yearly Journal entry'!A1188)),IF('New Lease Yearly'!$H$4="Quarterly",DATE(YEAR('Yearly Journal entry'!A1188),MONTH('Yearly Journal entry'!A1188)+3,DAY('Yearly Journal entry'!A1188)),DATE(YEAR('Yearly Journal entry'!A1188)+1,MONTH('Yearly Journal entry'!A1188),DAY('Yearly Journal entry'!A1188))))</f>
        <v>475913</v>
      </c>
      <c r="B1189" s="9">
        <f t="shared" si="172"/>
        <v>475913</v>
      </c>
      <c r="C1189" s="9">
        <f t="shared" si="174"/>
        <v>475943</v>
      </c>
      <c r="D1189" s="3">
        <f t="shared" si="175"/>
        <v>31</v>
      </c>
      <c r="E1189" s="4">
        <f>'New Lease Yearly'!K1199</f>
        <v>0</v>
      </c>
      <c r="F1189" s="3">
        <f t="shared" si="176"/>
        <v>0</v>
      </c>
      <c r="G1189" s="11">
        <f t="shared" si="177"/>
        <v>0</v>
      </c>
      <c r="H1189" s="11">
        <f t="shared" si="177"/>
        <v>0</v>
      </c>
      <c r="I1189" s="11">
        <f t="shared" si="177"/>
        <v>0</v>
      </c>
      <c r="J1189" s="11">
        <f t="shared" si="177"/>
        <v>0</v>
      </c>
      <c r="K1189" s="11">
        <f t="shared" si="177"/>
        <v>0</v>
      </c>
      <c r="L1189" s="11">
        <f t="shared" si="177"/>
        <v>0</v>
      </c>
      <c r="M1189" s="11">
        <f t="shared" si="177"/>
        <v>0</v>
      </c>
      <c r="N1189" s="11">
        <f t="shared" si="177"/>
        <v>0</v>
      </c>
      <c r="O1189" s="11">
        <f t="shared" si="178"/>
        <v>0</v>
      </c>
      <c r="P1189" s="11">
        <f t="shared" si="178"/>
        <v>0</v>
      </c>
      <c r="Q1189" s="11">
        <f t="shared" si="178"/>
        <v>0</v>
      </c>
      <c r="R1189" s="11">
        <f t="shared" si="173"/>
        <v>0</v>
      </c>
    </row>
    <row r="1190" spans="1:18" x14ac:dyDescent="0.25">
      <c r="A1190" s="9">
        <f>IF('New Lease Yearly'!$H$4="Monthly",DATE(YEAR('Yearly Journal entry'!A1189),MONTH('Yearly Journal entry'!A1189)+1,DAY('Yearly Journal entry'!A1189)),IF('New Lease Yearly'!$H$4="Quarterly",DATE(YEAR('Yearly Journal entry'!A1189),MONTH('Yearly Journal entry'!A1189)+3,DAY('Yearly Journal entry'!A1189)),DATE(YEAR('Yearly Journal entry'!A1189)+1,MONTH('Yearly Journal entry'!A1189),DAY('Yearly Journal entry'!A1189))))</f>
        <v>476278</v>
      </c>
      <c r="B1190" s="9">
        <f t="shared" si="172"/>
        <v>476278</v>
      </c>
      <c r="C1190" s="9">
        <f t="shared" si="174"/>
        <v>476308</v>
      </c>
      <c r="D1190" s="3">
        <f t="shared" si="175"/>
        <v>31</v>
      </c>
      <c r="E1190" s="4">
        <f>'New Lease Yearly'!K1200</f>
        <v>0</v>
      </c>
      <c r="F1190" s="3">
        <f t="shared" si="176"/>
        <v>0</v>
      </c>
      <c r="G1190" s="11">
        <f t="shared" si="177"/>
        <v>0</v>
      </c>
      <c r="H1190" s="11">
        <f t="shared" si="177"/>
        <v>0</v>
      </c>
      <c r="I1190" s="11">
        <f t="shared" si="177"/>
        <v>0</v>
      </c>
      <c r="J1190" s="11">
        <f t="shared" si="177"/>
        <v>0</v>
      </c>
      <c r="K1190" s="11">
        <f t="shared" si="177"/>
        <v>0</v>
      </c>
      <c r="L1190" s="11">
        <f t="shared" si="177"/>
        <v>0</v>
      </c>
      <c r="M1190" s="11">
        <f t="shared" si="177"/>
        <v>0</v>
      </c>
      <c r="N1190" s="11">
        <f t="shared" si="177"/>
        <v>0</v>
      </c>
      <c r="O1190" s="11">
        <f t="shared" si="178"/>
        <v>0</v>
      </c>
      <c r="P1190" s="11">
        <f t="shared" si="178"/>
        <v>0</v>
      </c>
      <c r="Q1190" s="11">
        <f t="shared" si="178"/>
        <v>0</v>
      </c>
      <c r="R1190" s="11">
        <f t="shared" si="173"/>
        <v>0</v>
      </c>
    </row>
    <row r="1191" spans="1:18" x14ac:dyDescent="0.25">
      <c r="A1191" s="9">
        <f>IF('New Lease Yearly'!$H$4="Monthly",DATE(YEAR('Yearly Journal entry'!A1190),MONTH('Yearly Journal entry'!A1190)+1,DAY('Yearly Journal entry'!A1190)),IF('New Lease Yearly'!$H$4="Quarterly",DATE(YEAR('Yearly Journal entry'!A1190),MONTH('Yearly Journal entry'!A1190)+3,DAY('Yearly Journal entry'!A1190)),DATE(YEAR('Yearly Journal entry'!A1190)+1,MONTH('Yearly Journal entry'!A1190),DAY('Yearly Journal entry'!A1190))))</f>
        <v>476644</v>
      </c>
      <c r="B1191" s="9">
        <f t="shared" si="172"/>
        <v>476644</v>
      </c>
      <c r="C1191" s="9">
        <f t="shared" si="174"/>
        <v>476674</v>
      </c>
      <c r="D1191" s="3">
        <f t="shared" si="175"/>
        <v>31</v>
      </c>
      <c r="E1191" s="4">
        <f>'New Lease Yearly'!K1201</f>
        <v>0</v>
      </c>
      <c r="F1191" s="3">
        <f t="shared" si="176"/>
        <v>0</v>
      </c>
      <c r="G1191" s="11">
        <f t="shared" si="177"/>
        <v>0</v>
      </c>
      <c r="H1191" s="11">
        <f t="shared" si="177"/>
        <v>0</v>
      </c>
      <c r="I1191" s="11">
        <f t="shared" si="177"/>
        <v>0</v>
      </c>
      <c r="J1191" s="11">
        <f t="shared" si="177"/>
        <v>0</v>
      </c>
      <c r="K1191" s="11">
        <f t="shared" si="177"/>
        <v>0</v>
      </c>
      <c r="L1191" s="11">
        <f t="shared" si="177"/>
        <v>0</v>
      </c>
      <c r="M1191" s="11">
        <f t="shared" si="177"/>
        <v>0</v>
      </c>
      <c r="N1191" s="11">
        <f t="shared" si="177"/>
        <v>0</v>
      </c>
      <c r="O1191" s="11">
        <f t="shared" si="178"/>
        <v>0</v>
      </c>
      <c r="P1191" s="11">
        <f t="shared" si="178"/>
        <v>0</v>
      </c>
      <c r="Q1191" s="11">
        <f t="shared" si="178"/>
        <v>0</v>
      </c>
      <c r="R1191" s="11">
        <f t="shared" si="173"/>
        <v>0</v>
      </c>
    </row>
    <row r="1192" spans="1:18" x14ac:dyDescent="0.25">
      <c r="A1192" s="9">
        <f>IF('New Lease Yearly'!$H$4="Monthly",DATE(YEAR('Yearly Journal entry'!A1191),MONTH('Yearly Journal entry'!A1191)+1,DAY('Yearly Journal entry'!A1191)),IF('New Lease Yearly'!$H$4="Quarterly",DATE(YEAR('Yearly Journal entry'!A1191),MONTH('Yearly Journal entry'!A1191)+3,DAY('Yearly Journal entry'!A1191)),DATE(YEAR('Yearly Journal entry'!A1191)+1,MONTH('Yearly Journal entry'!A1191),DAY('Yearly Journal entry'!A1191))))</f>
        <v>477009</v>
      </c>
      <c r="B1192" s="9">
        <f t="shared" si="172"/>
        <v>477009</v>
      </c>
      <c r="C1192" s="9">
        <f t="shared" si="174"/>
        <v>477039</v>
      </c>
      <c r="D1192" s="3">
        <f t="shared" si="175"/>
        <v>31</v>
      </c>
      <c r="E1192" s="4">
        <f>'New Lease Yearly'!K1202</f>
        <v>0</v>
      </c>
      <c r="F1192" s="3">
        <f t="shared" si="176"/>
        <v>0</v>
      </c>
      <c r="G1192" s="11">
        <f t="shared" si="177"/>
        <v>0</v>
      </c>
      <c r="H1192" s="11">
        <f t="shared" si="177"/>
        <v>0</v>
      </c>
      <c r="I1192" s="11">
        <f t="shared" si="177"/>
        <v>0</v>
      </c>
      <c r="J1192" s="11">
        <f t="shared" si="177"/>
        <v>0</v>
      </c>
      <c r="K1192" s="11">
        <f t="shared" si="177"/>
        <v>0</v>
      </c>
      <c r="L1192" s="11">
        <f t="shared" si="177"/>
        <v>0</v>
      </c>
      <c r="M1192" s="11">
        <f t="shared" si="177"/>
        <v>0</v>
      </c>
      <c r="N1192" s="11">
        <f t="shared" si="177"/>
        <v>0</v>
      </c>
      <c r="O1192" s="11">
        <f t="shared" si="178"/>
        <v>0</v>
      </c>
      <c r="P1192" s="11">
        <f t="shared" si="178"/>
        <v>0</v>
      </c>
      <c r="Q1192" s="11">
        <f t="shared" si="178"/>
        <v>0</v>
      </c>
      <c r="R1192" s="11">
        <f t="shared" si="173"/>
        <v>0</v>
      </c>
    </row>
    <row r="1193" spans="1:18" x14ac:dyDescent="0.25">
      <c r="A1193" s="9">
        <f>IF('New Lease Yearly'!$H$4="Monthly",DATE(YEAR('Yearly Journal entry'!A1192),MONTH('Yearly Journal entry'!A1192)+1,DAY('Yearly Journal entry'!A1192)),IF('New Lease Yearly'!$H$4="Quarterly",DATE(YEAR('Yearly Journal entry'!A1192),MONTH('Yearly Journal entry'!A1192)+3,DAY('Yearly Journal entry'!A1192)),DATE(YEAR('Yearly Journal entry'!A1192)+1,MONTH('Yearly Journal entry'!A1192),DAY('Yearly Journal entry'!A1192))))</f>
        <v>477374</v>
      </c>
      <c r="B1193" s="9">
        <f t="shared" si="172"/>
        <v>477374</v>
      </c>
      <c r="C1193" s="9">
        <f t="shared" si="174"/>
        <v>477404</v>
      </c>
      <c r="D1193" s="3">
        <f t="shared" si="175"/>
        <v>31</v>
      </c>
      <c r="E1193" s="4">
        <f>'New Lease Yearly'!K1203</f>
        <v>0</v>
      </c>
      <c r="F1193" s="3">
        <f t="shared" si="176"/>
        <v>0</v>
      </c>
      <c r="G1193" s="11">
        <f t="shared" si="177"/>
        <v>0</v>
      </c>
      <c r="H1193" s="11">
        <f t="shared" si="177"/>
        <v>0</v>
      </c>
      <c r="I1193" s="11">
        <f t="shared" si="177"/>
        <v>0</v>
      </c>
      <c r="J1193" s="11">
        <f t="shared" si="177"/>
        <v>0</v>
      </c>
      <c r="K1193" s="11">
        <f t="shared" si="177"/>
        <v>0</v>
      </c>
      <c r="L1193" s="11">
        <f t="shared" si="177"/>
        <v>0</v>
      </c>
      <c r="M1193" s="11">
        <f t="shared" si="177"/>
        <v>0</v>
      </c>
      <c r="N1193" s="11">
        <f t="shared" si="177"/>
        <v>0</v>
      </c>
      <c r="O1193" s="11">
        <f t="shared" si="178"/>
        <v>0</v>
      </c>
      <c r="P1193" s="11">
        <f t="shared" si="178"/>
        <v>0</v>
      </c>
      <c r="Q1193" s="11">
        <f t="shared" si="178"/>
        <v>0</v>
      </c>
      <c r="R1193" s="11">
        <f t="shared" si="173"/>
        <v>0</v>
      </c>
    </row>
    <row r="1194" spans="1:18" x14ac:dyDescent="0.25">
      <c r="A1194" s="9">
        <f>IF('New Lease Yearly'!$H$4="Monthly",DATE(YEAR('Yearly Journal entry'!A1193),MONTH('Yearly Journal entry'!A1193)+1,DAY('Yearly Journal entry'!A1193)),IF('New Lease Yearly'!$H$4="Quarterly",DATE(YEAR('Yearly Journal entry'!A1193),MONTH('Yearly Journal entry'!A1193)+3,DAY('Yearly Journal entry'!A1193)),DATE(YEAR('Yearly Journal entry'!A1193)+1,MONTH('Yearly Journal entry'!A1193),DAY('Yearly Journal entry'!A1193))))</f>
        <v>477739</v>
      </c>
      <c r="B1194" s="9">
        <f t="shared" si="172"/>
        <v>477739</v>
      </c>
      <c r="C1194" s="9">
        <f t="shared" si="174"/>
        <v>477769</v>
      </c>
      <c r="D1194" s="3">
        <f t="shared" si="175"/>
        <v>31</v>
      </c>
      <c r="E1194" s="4">
        <f>'New Lease Yearly'!K1204</f>
        <v>0</v>
      </c>
      <c r="F1194" s="3">
        <f t="shared" si="176"/>
        <v>0</v>
      </c>
      <c r="G1194" s="11">
        <f t="shared" si="177"/>
        <v>0</v>
      </c>
      <c r="H1194" s="11">
        <f t="shared" si="177"/>
        <v>0</v>
      </c>
      <c r="I1194" s="11">
        <f t="shared" si="177"/>
        <v>0</v>
      </c>
      <c r="J1194" s="11">
        <f t="shared" si="177"/>
        <v>0</v>
      </c>
      <c r="K1194" s="11">
        <f t="shared" si="177"/>
        <v>0</v>
      </c>
      <c r="L1194" s="11">
        <f t="shared" si="177"/>
        <v>0</v>
      </c>
      <c r="M1194" s="11">
        <f t="shared" si="177"/>
        <v>0</v>
      </c>
      <c r="N1194" s="11">
        <f t="shared" si="177"/>
        <v>0</v>
      </c>
      <c r="O1194" s="11">
        <f t="shared" si="178"/>
        <v>0</v>
      </c>
      <c r="P1194" s="11">
        <f t="shared" si="178"/>
        <v>0</v>
      </c>
      <c r="Q1194" s="11">
        <f t="shared" si="178"/>
        <v>0</v>
      </c>
      <c r="R1194" s="11">
        <f t="shared" si="173"/>
        <v>0</v>
      </c>
    </row>
    <row r="1195" spans="1:18" x14ac:dyDescent="0.25">
      <c r="A1195" s="9">
        <f>IF('New Lease Yearly'!$H$4="Monthly",DATE(YEAR('Yearly Journal entry'!A1194),MONTH('Yearly Journal entry'!A1194)+1,DAY('Yearly Journal entry'!A1194)),IF('New Lease Yearly'!$H$4="Quarterly",DATE(YEAR('Yearly Journal entry'!A1194),MONTH('Yearly Journal entry'!A1194)+3,DAY('Yearly Journal entry'!A1194)),DATE(YEAR('Yearly Journal entry'!A1194)+1,MONTH('Yearly Journal entry'!A1194),DAY('Yearly Journal entry'!A1194))))</f>
        <v>478105</v>
      </c>
      <c r="B1195" s="9">
        <f t="shared" si="172"/>
        <v>478105</v>
      </c>
      <c r="C1195" s="9">
        <f t="shared" si="174"/>
        <v>478135</v>
      </c>
      <c r="D1195" s="3">
        <f t="shared" si="175"/>
        <v>31</v>
      </c>
      <c r="E1195" s="4">
        <f>'New Lease Yearly'!K1205</f>
        <v>0</v>
      </c>
      <c r="F1195" s="3">
        <f t="shared" si="176"/>
        <v>0</v>
      </c>
      <c r="G1195" s="11">
        <f t="shared" si="177"/>
        <v>0</v>
      </c>
      <c r="H1195" s="11">
        <f t="shared" si="177"/>
        <v>0</v>
      </c>
      <c r="I1195" s="11">
        <f t="shared" si="177"/>
        <v>0</v>
      </c>
      <c r="J1195" s="11">
        <f t="shared" si="177"/>
        <v>0</v>
      </c>
      <c r="K1195" s="11">
        <f t="shared" si="177"/>
        <v>0</v>
      </c>
      <c r="L1195" s="11">
        <f t="shared" si="177"/>
        <v>0</v>
      </c>
      <c r="M1195" s="11">
        <f t="shared" si="177"/>
        <v>0</v>
      </c>
      <c r="N1195" s="11">
        <f t="shared" si="177"/>
        <v>0</v>
      </c>
      <c r="O1195" s="11">
        <f t="shared" si="178"/>
        <v>0</v>
      </c>
      <c r="P1195" s="11">
        <f t="shared" si="178"/>
        <v>0</v>
      </c>
      <c r="Q1195" s="11">
        <f t="shared" si="178"/>
        <v>0</v>
      </c>
      <c r="R1195" s="11">
        <f t="shared" si="173"/>
        <v>0</v>
      </c>
    </row>
    <row r="1196" spans="1:18" x14ac:dyDescent="0.25">
      <c r="A1196" s="9">
        <f>IF('New Lease Yearly'!$H$4="Monthly",DATE(YEAR('Yearly Journal entry'!A1195),MONTH('Yearly Journal entry'!A1195)+1,DAY('Yearly Journal entry'!A1195)),IF('New Lease Yearly'!$H$4="Quarterly",DATE(YEAR('Yearly Journal entry'!A1195),MONTH('Yearly Journal entry'!A1195)+3,DAY('Yearly Journal entry'!A1195)),DATE(YEAR('Yearly Journal entry'!A1195)+1,MONTH('Yearly Journal entry'!A1195),DAY('Yearly Journal entry'!A1195))))</f>
        <v>478470</v>
      </c>
      <c r="B1196" s="9">
        <f t="shared" si="172"/>
        <v>478470</v>
      </c>
      <c r="C1196" s="9">
        <f t="shared" si="174"/>
        <v>478500</v>
      </c>
      <c r="D1196" s="3">
        <f t="shared" si="175"/>
        <v>31</v>
      </c>
      <c r="E1196" s="4">
        <f>'New Lease Yearly'!K1206</f>
        <v>0</v>
      </c>
      <c r="F1196" s="3">
        <f t="shared" si="176"/>
        <v>0</v>
      </c>
      <c r="G1196" s="11">
        <f t="shared" si="177"/>
        <v>0</v>
      </c>
      <c r="H1196" s="11">
        <f t="shared" ref="H1196:N1205" si="179">$E1197/($A1197-$A1196+1)*((((EOMONTH(DATE(YEAR($A1196),MONTH($A1196)+H$4,DAY($A1196)),0)))-DATE(YEAR($A1196),MONTH(EOMONTH($A1196,-1)+H$4)+H$4,1))+1)</f>
        <v>0</v>
      </c>
      <c r="I1196" s="11">
        <f t="shared" si="179"/>
        <v>0</v>
      </c>
      <c r="J1196" s="11">
        <f t="shared" si="179"/>
        <v>0</v>
      </c>
      <c r="K1196" s="11">
        <f t="shared" si="179"/>
        <v>0</v>
      </c>
      <c r="L1196" s="11">
        <f t="shared" si="179"/>
        <v>0</v>
      </c>
      <c r="M1196" s="11">
        <f t="shared" si="179"/>
        <v>0</v>
      </c>
      <c r="N1196" s="11">
        <f t="shared" si="179"/>
        <v>0</v>
      </c>
      <c r="O1196" s="11">
        <f t="shared" si="178"/>
        <v>0</v>
      </c>
      <c r="P1196" s="11">
        <f t="shared" si="178"/>
        <v>0</v>
      </c>
      <c r="Q1196" s="11">
        <f t="shared" si="178"/>
        <v>0</v>
      </c>
      <c r="R1196" s="11">
        <f t="shared" si="173"/>
        <v>0</v>
      </c>
    </row>
    <row r="1197" spans="1:18" x14ac:dyDescent="0.25">
      <c r="A1197" s="9">
        <f>IF('New Lease Yearly'!$H$4="Monthly",DATE(YEAR('Yearly Journal entry'!A1196),MONTH('Yearly Journal entry'!A1196)+1,DAY('Yearly Journal entry'!A1196)),IF('New Lease Yearly'!$H$4="Quarterly",DATE(YEAR('Yearly Journal entry'!A1196),MONTH('Yearly Journal entry'!A1196)+3,DAY('Yearly Journal entry'!A1196)),DATE(YEAR('Yearly Journal entry'!A1196)+1,MONTH('Yearly Journal entry'!A1196),DAY('Yearly Journal entry'!A1196))))</f>
        <v>478835</v>
      </c>
      <c r="B1197" s="9">
        <f t="shared" si="172"/>
        <v>478835</v>
      </c>
      <c r="C1197" s="9">
        <f t="shared" si="174"/>
        <v>478865</v>
      </c>
      <c r="D1197" s="3">
        <f t="shared" si="175"/>
        <v>31</v>
      </c>
      <c r="E1197" s="4">
        <f>'New Lease Yearly'!K1207</f>
        <v>0</v>
      </c>
      <c r="F1197" s="3">
        <f t="shared" si="176"/>
        <v>0</v>
      </c>
      <c r="G1197" s="11">
        <f t="shared" ref="G1197:G1205" si="180">$E1198/($A1198-$A1197+1)*((((EOMONTH(DATE(YEAR($A1197),MONTH($A1197)+G$4,DAY($A1197)),0)))-DATE(YEAR($A1197),MONTH(EOMONTH($A1197,-1)+G$4)+G$4,1))+1)</f>
        <v>0</v>
      </c>
      <c r="H1197" s="11">
        <f t="shared" si="179"/>
        <v>0</v>
      </c>
      <c r="I1197" s="11">
        <f t="shared" si="179"/>
        <v>0</v>
      </c>
      <c r="J1197" s="11">
        <f t="shared" si="179"/>
        <v>0</v>
      </c>
      <c r="K1197" s="11">
        <f t="shared" si="179"/>
        <v>0</v>
      </c>
      <c r="L1197" s="11">
        <f t="shared" si="179"/>
        <v>0</v>
      </c>
      <c r="M1197" s="11">
        <f t="shared" si="179"/>
        <v>0</v>
      </c>
      <c r="N1197" s="11">
        <f t="shared" si="179"/>
        <v>0</v>
      </c>
      <c r="O1197" s="11">
        <f t="shared" si="178"/>
        <v>0</v>
      </c>
      <c r="P1197" s="11">
        <f t="shared" si="178"/>
        <v>0</v>
      </c>
      <c r="Q1197" s="11">
        <f t="shared" si="178"/>
        <v>0</v>
      </c>
      <c r="R1197" s="11">
        <f t="shared" si="173"/>
        <v>0</v>
      </c>
    </row>
    <row r="1198" spans="1:18" x14ac:dyDescent="0.25">
      <c r="A1198" s="9">
        <f>IF('New Lease Yearly'!$H$4="Monthly",DATE(YEAR('Yearly Journal entry'!A1197),MONTH('Yearly Journal entry'!A1197)+1,DAY('Yearly Journal entry'!A1197)),IF('New Lease Yearly'!$H$4="Quarterly",DATE(YEAR('Yearly Journal entry'!A1197),MONTH('Yearly Journal entry'!A1197)+3,DAY('Yearly Journal entry'!A1197)),DATE(YEAR('Yearly Journal entry'!A1197)+1,MONTH('Yearly Journal entry'!A1197),DAY('Yearly Journal entry'!A1197))))</f>
        <v>479200</v>
      </c>
      <c r="B1198" s="9">
        <f t="shared" si="172"/>
        <v>479200</v>
      </c>
      <c r="C1198" s="9">
        <f t="shared" si="174"/>
        <v>479230</v>
      </c>
      <c r="D1198" s="3">
        <f t="shared" si="175"/>
        <v>31</v>
      </c>
      <c r="E1198" s="4">
        <f>'New Lease Yearly'!K1208</f>
        <v>0</v>
      </c>
      <c r="F1198" s="3">
        <f t="shared" si="176"/>
        <v>0</v>
      </c>
      <c r="G1198" s="11">
        <f t="shared" si="180"/>
        <v>0</v>
      </c>
      <c r="H1198" s="11">
        <f t="shared" si="179"/>
        <v>0</v>
      </c>
      <c r="I1198" s="11">
        <f t="shared" si="179"/>
        <v>0</v>
      </c>
      <c r="J1198" s="11">
        <f t="shared" si="179"/>
        <v>0</v>
      </c>
      <c r="K1198" s="11">
        <f t="shared" si="179"/>
        <v>0</v>
      </c>
      <c r="L1198" s="11">
        <f t="shared" si="179"/>
        <v>0</v>
      </c>
      <c r="M1198" s="11">
        <f t="shared" si="179"/>
        <v>0</v>
      </c>
      <c r="N1198" s="11">
        <f t="shared" si="179"/>
        <v>0</v>
      </c>
      <c r="O1198" s="11">
        <f t="shared" si="178"/>
        <v>0</v>
      </c>
      <c r="P1198" s="11">
        <f t="shared" si="178"/>
        <v>0</v>
      </c>
      <c r="Q1198" s="11">
        <f t="shared" si="178"/>
        <v>0</v>
      </c>
      <c r="R1198" s="11">
        <f t="shared" si="173"/>
        <v>0</v>
      </c>
    </row>
    <row r="1199" spans="1:18" x14ac:dyDescent="0.25">
      <c r="A1199" s="9">
        <f>IF('New Lease Yearly'!$H$4="Monthly",DATE(YEAR('Yearly Journal entry'!A1198),MONTH('Yearly Journal entry'!A1198)+1,DAY('Yearly Journal entry'!A1198)),IF('New Lease Yearly'!$H$4="Quarterly",DATE(YEAR('Yearly Journal entry'!A1198),MONTH('Yearly Journal entry'!A1198)+3,DAY('Yearly Journal entry'!A1198)),DATE(YEAR('Yearly Journal entry'!A1198)+1,MONTH('Yearly Journal entry'!A1198),DAY('Yearly Journal entry'!A1198))))</f>
        <v>479566</v>
      </c>
      <c r="B1199" s="9">
        <f t="shared" si="172"/>
        <v>479566</v>
      </c>
      <c r="C1199" s="9">
        <f t="shared" si="174"/>
        <v>479596</v>
      </c>
      <c r="D1199" s="3">
        <f t="shared" si="175"/>
        <v>31</v>
      </c>
      <c r="E1199" s="4">
        <f>'New Lease Yearly'!K1209</f>
        <v>0</v>
      </c>
      <c r="F1199" s="3">
        <f t="shared" si="176"/>
        <v>0</v>
      </c>
      <c r="G1199" s="11">
        <f t="shared" si="180"/>
        <v>0</v>
      </c>
      <c r="H1199" s="11">
        <f t="shared" si="179"/>
        <v>0</v>
      </c>
      <c r="I1199" s="11">
        <f t="shared" si="179"/>
        <v>0</v>
      </c>
      <c r="J1199" s="11">
        <f t="shared" si="179"/>
        <v>0</v>
      </c>
      <c r="K1199" s="11">
        <f t="shared" si="179"/>
        <v>0</v>
      </c>
      <c r="L1199" s="11">
        <f t="shared" si="179"/>
        <v>0</v>
      </c>
      <c r="M1199" s="11">
        <f t="shared" si="179"/>
        <v>0</v>
      </c>
      <c r="N1199" s="11">
        <f t="shared" si="179"/>
        <v>0</v>
      </c>
      <c r="O1199" s="11">
        <f t="shared" si="178"/>
        <v>0</v>
      </c>
      <c r="P1199" s="11">
        <f t="shared" si="178"/>
        <v>0</v>
      </c>
      <c r="Q1199" s="11">
        <f t="shared" si="178"/>
        <v>0</v>
      </c>
      <c r="R1199" s="11">
        <f t="shared" si="173"/>
        <v>0</v>
      </c>
    </row>
    <row r="1200" spans="1:18" x14ac:dyDescent="0.25">
      <c r="A1200" s="9">
        <f>IF('New Lease Yearly'!$H$4="Monthly",DATE(YEAR('Yearly Journal entry'!A1199),MONTH('Yearly Journal entry'!A1199)+1,DAY('Yearly Journal entry'!A1199)),IF('New Lease Yearly'!$H$4="Quarterly",DATE(YEAR('Yearly Journal entry'!A1199),MONTH('Yearly Journal entry'!A1199)+3,DAY('Yearly Journal entry'!A1199)),DATE(YEAR('Yearly Journal entry'!A1199)+1,MONTH('Yearly Journal entry'!A1199),DAY('Yearly Journal entry'!A1199))))</f>
        <v>479931</v>
      </c>
      <c r="B1200" s="9">
        <f t="shared" si="172"/>
        <v>479931</v>
      </c>
      <c r="C1200" s="9">
        <f t="shared" si="174"/>
        <v>479961</v>
      </c>
      <c r="D1200" s="3">
        <f t="shared" si="175"/>
        <v>31</v>
      </c>
      <c r="E1200" s="4">
        <f>'New Lease Yearly'!K1210</f>
        <v>0</v>
      </c>
      <c r="F1200" s="3">
        <f t="shared" si="176"/>
        <v>0</v>
      </c>
      <c r="G1200" s="11">
        <f t="shared" si="180"/>
        <v>0</v>
      </c>
      <c r="H1200" s="11">
        <f t="shared" si="179"/>
        <v>0</v>
      </c>
      <c r="I1200" s="11">
        <f t="shared" si="179"/>
        <v>0</v>
      </c>
      <c r="J1200" s="11">
        <f t="shared" si="179"/>
        <v>0</v>
      </c>
      <c r="K1200" s="11">
        <f t="shared" si="179"/>
        <v>0</v>
      </c>
      <c r="L1200" s="11">
        <f t="shared" si="179"/>
        <v>0</v>
      </c>
      <c r="M1200" s="11">
        <f t="shared" si="179"/>
        <v>0</v>
      </c>
      <c r="N1200" s="11">
        <f t="shared" si="179"/>
        <v>0</v>
      </c>
      <c r="O1200" s="11">
        <f t="shared" si="178"/>
        <v>0</v>
      </c>
      <c r="P1200" s="11">
        <f t="shared" si="178"/>
        <v>0</v>
      </c>
      <c r="Q1200" s="11">
        <f t="shared" si="178"/>
        <v>0</v>
      </c>
      <c r="R1200" s="11">
        <f t="shared" si="173"/>
        <v>0</v>
      </c>
    </row>
    <row r="1201" spans="1:18" x14ac:dyDescent="0.25">
      <c r="A1201" s="9">
        <f>IF('New Lease Yearly'!$H$4="Monthly",DATE(YEAR('Yearly Journal entry'!A1200),MONTH('Yearly Journal entry'!A1200)+1,DAY('Yearly Journal entry'!A1200)),IF('New Lease Yearly'!$H$4="Quarterly",DATE(YEAR('Yearly Journal entry'!A1200),MONTH('Yearly Journal entry'!A1200)+3,DAY('Yearly Journal entry'!A1200)),DATE(YEAR('Yearly Journal entry'!A1200)+1,MONTH('Yearly Journal entry'!A1200),DAY('Yearly Journal entry'!A1200))))</f>
        <v>480296</v>
      </c>
      <c r="B1201" s="9">
        <f t="shared" si="172"/>
        <v>480296</v>
      </c>
      <c r="C1201" s="9">
        <f t="shared" si="174"/>
        <v>480326</v>
      </c>
      <c r="D1201" s="3">
        <f t="shared" si="175"/>
        <v>31</v>
      </c>
      <c r="E1201" s="4">
        <f>'New Lease Yearly'!K1211</f>
        <v>0</v>
      </c>
      <c r="F1201" s="3">
        <f t="shared" si="176"/>
        <v>0</v>
      </c>
      <c r="G1201" s="11">
        <f t="shared" si="180"/>
        <v>0</v>
      </c>
      <c r="H1201" s="11">
        <f t="shared" si="179"/>
        <v>0</v>
      </c>
      <c r="I1201" s="11">
        <f t="shared" si="179"/>
        <v>0</v>
      </c>
      <c r="J1201" s="11">
        <f t="shared" si="179"/>
        <v>0</v>
      </c>
      <c r="K1201" s="11">
        <f t="shared" si="179"/>
        <v>0</v>
      </c>
      <c r="L1201" s="11">
        <f t="shared" si="179"/>
        <v>0</v>
      </c>
      <c r="M1201" s="11">
        <f t="shared" si="179"/>
        <v>0</v>
      </c>
      <c r="N1201" s="11">
        <f t="shared" si="179"/>
        <v>0</v>
      </c>
      <c r="O1201" s="11">
        <f t="shared" si="178"/>
        <v>0</v>
      </c>
      <c r="P1201" s="11">
        <f t="shared" si="178"/>
        <v>0</v>
      </c>
      <c r="Q1201" s="11">
        <f t="shared" si="178"/>
        <v>0</v>
      </c>
      <c r="R1201" s="11">
        <f t="shared" si="173"/>
        <v>0</v>
      </c>
    </row>
    <row r="1202" spans="1:18" x14ac:dyDescent="0.25">
      <c r="A1202" s="9">
        <f>IF('New Lease Yearly'!$H$4="Monthly",DATE(YEAR('Yearly Journal entry'!A1201),MONTH('Yearly Journal entry'!A1201)+1,DAY('Yearly Journal entry'!A1201)),IF('New Lease Yearly'!$H$4="Quarterly",DATE(YEAR('Yearly Journal entry'!A1201),MONTH('Yearly Journal entry'!A1201)+3,DAY('Yearly Journal entry'!A1201)),DATE(YEAR('Yearly Journal entry'!A1201)+1,MONTH('Yearly Journal entry'!A1201),DAY('Yearly Journal entry'!A1201))))</f>
        <v>480661</v>
      </c>
      <c r="B1202" s="9">
        <f t="shared" si="172"/>
        <v>480661</v>
      </c>
      <c r="C1202" s="9">
        <f t="shared" si="174"/>
        <v>480691</v>
      </c>
      <c r="D1202" s="3">
        <f t="shared" si="175"/>
        <v>31</v>
      </c>
      <c r="E1202" s="4">
        <f>'New Lease Yearly'!K1212</f>
        <v>0</v>
      </c>
      <c r="F1202" s="3">
        <f t="shared" si="176"/>
        <v>0</v>
      </c>
      <c r="G1202" s="11">
        <f t="shared" si="180"/>
        <v>0</v>
      </c>
      <c r="H1202" s="11">
        <f t="shared" si="179"/>
        <v>0</v>
      </c>
      <c r="I1202" s="11">
        <f t="shared" si="179"/>
        <v>0</v>
      </c>
      <c r="J1202" s="11">
        <f t="shared" si="179"/>
        <v>0</v>
      </c>
      <c r="K1202" s="11">
        <f t="shared" si="179"/>
        <v>0</v>
      </c>
      <c r="L1202" s="11">
        <f t="shared" si="179"/>
        <v>0</v>
      </c>
      <c r="M1202" s="11">
        <f t="shared" si="179"/>
        <v>0</v>
      </c>
      <c r="N1202" s="11">
        <f t="shared" si="179"/>
        <v>0</v>
      </c>
      <c r="O1202" s="11">
        <f t="shared" si="178"/>
        <v>0</v>
      </c>
      <c r="P1202" s="11">
        <f t="shared" si="178"/>
        <v>0</v>
      </c>
      <c r="Q1202" s="11">
        <f t="shared" si="178"/>
        <v>0</v>
      </c>
      <c r="R1202" s="11">
        <f t="shared" si="173"/>
        <v>0</v>
      </c>
    </row>
    <row r="1203" spans="1:18" x14ac:dyDescent="0.25">
      <c r="A1203" s="9">
        <f>IF('New Lease Yearly'!$H$4="Monthly",DATE(YEAR('Yearly Journal entry'!A1202),MONTH('Yearly Journal entry'!A1202)+1,DAY('Yearly Journal entry'!A1202)),IF('New Lease Yearly'!$H$4="Quarterly",DATE(YEAR('Yearly Journal entry'!A1202),MONTH('Yearly Journal entry'!A1202)+3,DAY('Yearly Journal entry'!A1202)),DATE(YEAR('Yearly Journal entry'!A1202)+1,MONTH('Yearly Journal entry'!A1202),DAY('Yearly Journal entry'!A1202))))</f>
        <v>481027</v>
      </c>
      <c r="B1203" s="9">
        <f t="shared" si="172"/>
        <v>481027</v>
      </c>
      <c r="C1203" s="9">
        <f t="shared" si="174"/>
        <v>481057</v>
      </c>
      <c r="D1203" s="3">
        <f t="shared" si="175"/>
        <v>31</v>
      </c>
      <c r="E1203" s="4">
        <f>'New Lease Yearly'!K1213</f>
        <v>0</v>
      </c>
      <c r="F1203" s="3">
        <f t="shared" si="176"/>
        <v>0</v>
      </c>
      <c r="G1203" s="11">
        <f t="shared" si="180"/>
        <v>0</v>
      </c>
      <c r="H1203" s="11">
        <f t="shared" si="179"/>
        <v>0</v>
      </c>
      <c r="I1203" s="11">
        <f t="shared" si="179"/>
        <v>0</v>
      </c>
      <c r="J1203" s="11">
        <f t="shared" si="179"/>
        <v>0</v>
      </c>
      <c r="K1203" s="11">
        <f t="shared" si="179"/>
        <v>0</v>
      </c>
      <c r="L1203" s="11">
        <f t="shared" si="179"/>
        <v>0</v>
      </c>
      <c r="M1203" s="11">
        <f t="shared" si="179"/>
        <v>0</v>
      </c>
      <c r="N1203" s="11">
        <f t="shared" si="179"/>
        <v>0</v>
      </c>
      <c r="O1203" s="11">
        <f t="shared" si="178"/>
        <v>0</v>
      </c>
      <c r="P1203" s="11">
        <f t="shared" si="178"/>
        <v>0</v>
      </c>
      <c r="Q1203" s="11">
        <f t="shared" si="178"/>
        <v>0</v>
      </c>
      <c r="R1203" s="11">
        <f t="shared" si="173"/>
        <v>0</v>
      </c>
    </row>
    <row r="1204" spans="1:18" x14ac:dyDescent="0.25">
      <c r="A1204" s="9">
        <f>IF('New Lease Yearly'!$H$4="Monthly",DATE(YEAR('Yearly Journal entry'!A1203),MONTH('Yearly Journal entry'!A1203)+1,DAY('Yearly Journal entry'!A1203)),IF('New Lease Yearly'!$H$4="Quarterly",DATE(YEAR('Yearly Journal entry'!A1203),MONTH('Yearly Journal entry'!A1203)+3,DAY('Yearly Journal entry'!A1203)),DATE(YEAR('Yearly Journal entry'!A1203)+1,MONTH('Yearly Journal entry'!A1203),DAY('Yearly Journal entry'!A1203))))</f>
        <v>481392</v>
      </c>
      <c r="B1204" s="9">
        <f t="shared" si="172"/>
        <v>481392</v>
      </c>
      <c r="C1204" s="9">
        <f t="shared" si="174"/>
        <v>481422</v>
      </c>
      <c r="D1204" s="3">
        <f t="shared" si="175"/>
        <v>31</v>
      </c>
      <c r="E1204" s="4">
        <f>'New Lease Yearly'!K1214</f>
        <v>0</v>
      </c>
      <c r="F1204" s="3">
        <f t="shared" si="176"/>
        <v>0</v>
      </c>
      <c r="G1204" s="11">
        <f t="shared" si="180"/>
        <v>0</v>
      </c>
      <c r="H1204" s="11">
        <f t="shared" si="179"/>
        <v>0</v>
      </c>
      <c r="I1204" s="11">
        <f t="shared" si="179"/>
        <v>0</v>
      </c>
      <c r="J1204" s="11">
        <f t="shared" si="179"/>
        <v>0</v>
      </c>
      <c r="K1204" s="11">
        <f t="shared" si="179"/>
        <v>0</v>
      </c>
      <c r="L1204" s="11">
        <f t="shared" si="179"/>
        <v>0</v>
      </c>
      <c r="M1204" s="11">
        <f t="shared" si="179"/>
        <v>0</v>
      </c>
      <c r="N1204" s="11">
        <f t="shared" si="179"/>
        <v>0</v>
      </c>
      <c r="O1204" s="11">
        <f t="shared" si="178"/>
        <v>0</v>
      </c>
      <c r="P1204" s="11">
        <f t="shared" si="178"/>
        <v>0</v>
      </c>
      <c r="Q1204" s="11">
        <f t="shared" si="178"/>
        <v>0</v>
      </c>
      <c r="R1204" s="11">
        <f t="shared" si="173"/>
        <v>0</v>
      </c>
    </row>
    <row r="1205" spans="1:18" x14ac:dyDescent="0.25">
      <c r="A1205" s="9">
        <f>IF('New Lease Yearly'!$H$4="Monthly",DATE(YEAR('Yearly Journal entry'!A1204),MONTH('Yearly Journal entry'!A1204)+1,DAY('Yearly Journal entry'!A1204)),IF('New Lease Yearly'!$H$4="Quarterly",DATE(YEAR('Yearly Journal entry'!A1204),MONTH('Yearly Journal entry'!A1204)+3,DAY('Yearly Journal entry'!A1204)),DATE(YEAR('Yearly Journal entry'!A1204)+1,MONTH('Yearly Journal entry'!A1204),DAY('Yearly Journal entry'!A1204))))</f>
        <v>481757</v>
      </c>
      <c r="B1205" s="9">
        <f t="shared" si="172"/>
        <v>481757</v>
      </c>
      <c r="C1205" s="9">
        <f t="shared" si="174"/>
        <v>481787</v>
      </c>
      <c r="D1205" s="3">
        <f t="shared" si="175"/>
        <v>31</v>
      </c>
      <c r="E1205" s="4">
        <f>'New Lease Yearly'!K1215</f>
        <v>0</v>
      </c>
      <c r="F1205" s="3">
        <f t="shared" si="176"/>
        <v>0</v>
      </c>
      <c r="G1205" s="11">
        <f t="shared" si="180"/>
        <v>0</v>
      </c>
      <c r="H1205" s="11">
        <f t="shared" si="179"/>
        <v>0</v>
      </c>
      <c r="I1205" s="11">
        <f t="shared" si="179"/>
        <v>0</v>
      </c>
      <c r="J1205" s="11">
        <f t="shared" si="179"/>
        <v>0</v>
      </c>
      <c r="K1205" s="11">
        <f t="shared" si="179"/>
        <v>0</v>
      </c>
      <c r="L1205" s="11">
        <f t="shared" si="179"/>
        <v>0</v>
      </c>
      <c r="M1205" s="11">
        <f t="shared" si="179"/>
        <v>0</v>
      </c>
      <c r="N1205" s="11">
        <f t="shared" si="179"/>
        <v>0</v>
      </c>
      <c r="O1205" s="11">
        <f t="shared" si="178"/>
        <v>0</v>
      </c>
      <c r="P1205" s="11">
        <f t="shared" si="178"/>
        <v>0</v>
      </c>
      <c r="Q1205" s="11">
        <f t="shared" si="178"/>
        <v>0</v>
      </c>
      <c r="R1205" s="11">
        <f t="shared" si="173"/>
        <v>0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16"/>
  <sheetViews>
    <sheetView topLeftCell="A2" workbookViewId="0">
      <selection activeCell="J7" sqref="J7"/>
    </sheetView>
  </sheetViews>
  <sheetFormatPr baseColWidth="10" defaultColWidth="8.85546875" defaultRowHeight="15" x14ac:dyDescent="0.25"/>
  <cols>
    <col min="1" max="1" width="17.7109375" bestFit="1" customWidth="1"/>
    <col min="2" max="2" width="20.42578125" bestFit="1" customWidth="1"/>
    <col min="3" max="3" width="15.140625" bestFit="1" customWidth="1"/>
    <col min="4" max="4" width="19.42578125" style="42" bestFit="1" customWidth="1"/>
    <col min="5" max="5" width="19.42578125" bestFit="1" customWidth="1"/>
    <col min="6" max="6" width="18.42578125" customWidth="1"/>
    <col min="7" max="7" width="17.28515625" bestFit="1" customWidth="1"/>
    <col min="8" max="8" width="16.85546875" customWidth="1"/>
    <col min="9" max="9" width="20" bestFit="1" customWidth="1"/>
    <col min="10" max="10" width="16" bestFit="1" customWidth="1"/>
    <col min="11" max="11" width="19.28515625" bestFit="1" customWidth="1"/>
    <col min="12" max="13" width="20.42578125" customWidth="1"/>
    <col min="14" max="14" width="20.28515625" bestFit="1" customWidth="1"/>
    <col min="15" max="15" width="9.7109375" bestFit="1" customWidth="1"/>
    <col min="16" max="16" width="19" bestFit="1" customWidth="1"/>
    <col min="17" max="17" width="12.28515625" bestFit="1" customWidth="1"/>
    <col min="18" max="19" width="19.28515625" bestFit="1" customWidth="1"/>
    <col min="20" max="20" width="15.7109375" customWidth="1"/>
    <col min="21" max="21" width="13.28515625" bestFit="1" customWidth="1"/>
    <col min="22" max="22" width="9.7109375" bestFit="1" customWidth="1"/>
    <col min="23" max="23" width="10.42578125" bestFit="1" customWidth="1"/>
    <col min="31" max="31" width="13.28515625" style="6" bestFit="1" customWidth="1"/>
    <col min="32" max="32" width="10.140625" bestFit="1" customWidth="1"/>
    <col min="33" max="33" width="14" bestFit="1" customWidth="1"/>
    <col min="34" max="34" width="11.7109375" bestFit="1" customWidth="1"/>
    <col min="35" max="36" width="11.42578125" bestFit="1" customWidth="1"/>
  </cols>
  <sheetData>
    <row r="1" spans="1:38" x14ac:dyDescent="0.25">
      <c r="A1" s="41" t="s">
        <v>67</v>
      </c>
    </row>
    <row r="2" spans="1:38" x14ac:dyDescent="0.25">
      <c r="B2" s="43"/>
      <c r="C2" s="44"/>
      <c r="D2"/>
      <c r="F2" s="45"/>
      <c r="AE2"/>
      <c r="AF2" s="6"/>
    </row>
    <row r="3" spans="1:38" ht="30" x14ac:dyDescent="0.25">
      <c r="A3" s="32" t="s">
        <v>37</v>
      </c>
      <c r="B3" s="32" t="s">
        <v>5</v>
      </c>
      <c r="C3" s="34" t="s">
        <v>23</v>
      </c>
      <c r="D3" s="32" t="s">
        <v>24</v>
      </c>
      <c r="E3" s="32" t="s">
        <v>25</v>
      </c>
      <c r="F3" s="32" t="s">
        <v>46</v>
      </c>
      <c r="G3" s="32" t="s">
        <v>4</v>
      </c>
      <c r="H3" s="34" t="s">
        <v>26</v>
      </c>
      <c r="I3" s="32" t="s">
        <v>8</v>
      </c>
      <c r="J3" s="33" t="s">
        <v>45</v>
      </c>
      <c r="K3" s="33" t="s">
        <v>27</v>
      </c>
      <c r="L3" s="33" t="s">
        <v>36</v>
      </c>
      <c r="M3" s="35" t="s">
        <v>47</v>
      </c>
      <c r="N3" s="32" t="s">
        <v>48</v>
      </c>
      <c r="AE3"/>
      <c r="AG3" s="6"/>
    </row>
    <row r="4" spans="1:38" x14ac:dyDescent="0.25">
      <c r="A4" s="38" t="s">
        <v>28</v>
      </c>
      <c r="B4" s="9">
        <v>43831</v>
      </c>
      <c r="C4" s="17" t="s">
        <v>21</v>
      </c>
      <c r="D4" s="46">
        <v>0.05</v>
      </c>
      <c r="E4" s="38">
        <v>10</v>
      </c>
      <c r="F4" s="38">
        <v>2</v>
      </c>
      <c r="G4" s="25">
        <v>2670000</v>
      </c>
      <c r="H4" s="26" t="s">
        <v>22</v>
      </c>
      <c r="I4" s="47">
        <v>0</v>
      </c>
      <c r="J4" s="47">
        <v>1000000</v>
      </c>
      <c r="K4" s="47">
        <f>'Lease Monthly'!J17+I4</f>
        <v>27170198.319609195</v>
      </c>
      <c r="L4" s="47">
        <v>10</v>
      </c>
      <c r="M4" s="48">
        <v>0.3</v>
      </c>
      <c r="N4" s="47">
        <v>10</v>
      </c>
      <c r="AE4"/>
      <c r="AG4" s="6"/>
    </row>
    <row r="5" spans="1:38" x14ac:dyDescent="0.25">
      <c r="A5" s="38" t="s">
        <v>29</v>
      </c>
      <c r="B5" s="38"/>
      <c r="C5" s="38"/>
      <c r="D5" s="49"/>
      <c r="E5" s="38"/>
      <c r="F5" s="38"/>
      <c r="G5" s="38"/>
      <c r="H5" s="38"/>
      <c r="I5" s="38"/>
      <c r="J5" s="38"/>
      <c r="K5" s="38"/>
      <c r="L5" s="38"/>
      <c r="M5" s="38"/>
      <c r="N5" s="38"/>
      <c r="AE5"/>
      <c r="AG5" s="6"/>
      <c r="AH5" t="s">
        <v>20</v>
      </c>
      <c r="AJ5" t="s">
        <v>18</v>
      </c>
    </row>
    <row r="6" spans="1:38" x14ac:dyDescent="0.25">
      <c r="A6" s="38" t="s">
        <v>30</v>
      </c>
      <c r="B6" s="38"/>
      <c r="C6" s="38"/>
      <c r="D6" s="49"/>
      <c r="E6" s="38"/>
      <c r="F6" s="38"/>
      <c r="G6" s="38"/>
      <c r="H6" s="38"/>
      <c r="I6" s="38"/>
      <c r="J6" s="38"/>
      <c r="K6" s="38"/>
      <c r="L6" s="38"/>
      <c r="M6" s="38"/>
      <c r="N6" s="38"/>
      <c r="AE6"/>
      <c r="AG6" s="6"/>
      <c r="AH6" t="s">
        <v>21</v>
      </c>
      <c r="AJ6" t="s">
        <v>6</v>
      </c>
    </row>
    <row r="7" spans="1:38" x14ac:dyDescent="0.25">
      <c r="A7" s="38" t="s">
        <v>31</v>
      </c>
      <c r="B7" s="38"/>
      <c r="C7" s="38"/>
      <c r="D7" s="49"/>
      <c r="E7" s="50"/>
      <c r="F7" s="50"/>
      <c r="G7" s="50"/>
      <c r="H7" s="38"/>
      <c r="I7" s="38"/>
      <c r="J7" s="38"/>
      <c r="K7" s="38"/>
      <c r="L7" s="38"/>
      <c r="M7" s="38"/>
      <c r="N7" s="38"/>
      <c r="AE7"/>
      <c r="AG7" s="6"/>
      <c r="AJ7" t="s">
        <v>22</v>
      </c>
    </row>
    <row r="8" spans="1:38" x14ac:dyDescent="0.25">
      <c r="A8" s="38" t="s">
        <v>32</v>
      </c>
      <c r="B8" s="38"/>
      <c r="C8" s="38"/>
      <c r="D8" s="49"/>
      <c r="E8" s="50"/>
      <c r="F8" s="50"/>
      <c r="G8" s="50"/>
      <c r="H8" s="38"/>
      <c r="I8" s="38"/>
      <c r="J8" s="38"/>
      <c r="K8" s="38"/>
      <c r="L8" s="38"/>
      <c r="M8" s="38"/>
      <c r="N8" s="38"/>
      <c r="AE8"/>
      <c r="AG8" s="6"/>
    </row>
    <row r="9" spans="1:38" x14ac:dyDescent="0.25">
      <c r="A9" s="38" t="s">
        <v>33</v>
      </c>
      <c r="B9" s="38"/>
      <c r="C9" s="38"/>
      <c r="D9" s="49"/>
      <c r="E9" s="50"/>
      <c r="F9" s="50"/>
      <c r="G9" s="50"/>
      <c r="H9" s="38"/>
      <c r="I9" s="38"/>
      <c r="J9" s="38"/>
      <c r="K9" s="38"/>
      <c r="L9" s="38"/>
      <c r="M9" s="38"/>
      <c r="N9" s="38"/>
      <c r="AE9"/>
      <c r="AG9" s="6"/>
    </row>
    <row r="10" spans="1:38" x14ac:dyDescent="0.25">
      <c r="A10" s="38" t="s">
        <v>34</v>
      </c>
      <c r="B10" s="38"/>
      <c r="C10" s="38"/>
      <c r="D10" s="49"/>
      <c r="E10" s="50"/>
      <c r="F10" s="50"/>
      <c r="G10" s="50"/>
      <c r="H10" s="38"/>
      <c r="I10" s="38"/>
      <c r="J10" s="38"/>
      <c r="K10" s="13"/>
      <c r="L10" s="38"/>
      <c r="M10" s="38"/>
      <c r="N10" s="38"/>
      <c r="AE10"/>
      <c r="AG10" s="6"/>
      <c r="AL10">
        <v>2019</v>
      </c>
    </row>
    <row r="11" spans="1:38" x14ac:dyDescent="0.25">
      <c r="A11" s="38" t="s">
        <v>35</v>
      </c>
      <c r="B11" s="38"/>
      <c r="C11" s="38"/>
      <c r="D11" s="49"/>
      <c r="E11" s="14"/>
      <c r="F11" s="14"/>
      <c r="G11" s="14"/>
      <c r="H11" s="38"/>
      <c r="I11" s="38"/>
      <c r="J11" s="38"/>
      <c r="K11" s="38"/>
      <c r="L11" s="38"/>
      <c r="M11" s="38"/>
      <c r="N11" s="38"/>
      <c r="AE11"/>
      <c r="AG11" s="6"/>
    </row>
    <row r="12" spans="1:38" x14ac:dyDescent="0.25">
      <c r="B12" s="43"/>
      <c r="C12" s="44"/>
      <c r="D12"/>
      <c r="F12" s="45"/>
    </row>
    <row r="13" spans="1:38" x14ac:dyDescent="0.25">
      <c r="B13" s="27"/>
      <c r="C13" s="44"/>
      <c r="D13" s="6"/>
      <c r="F13" s="45"/>
      <c r="R13" s="6"/>
      <c r="AL13" t="e">
        <f>VLOOKUP(AL10,C17:M1216,10,)</f>
        <v>#N/A</v>
      </c>
    </row>
    <row r="14" spans="1:38" x14ac:dyDescent="0.25">
      <c r="B14" s="43"/>
      <c r="C14" s="44"/>
      <c r="D14"/>
      <c r="F14" s="6"/>
    </row>
    <row r="15" spans="1:38" x14ac:dyDescent="0.25">
      <c r="H15" s="51" t="s">
        <v>17</v>
      </c>
      <c r="K15" s="42"/>
      <c r="O15" s="2" t="s">
        <v>0</v>
      </c>
      <c r="T15" s="7"/>
    </row>
    <row r="16" spans="1:38" x14ac:dyDescent="0.25">
      <c r="A16" s="40" t="s">
        <v>11</v>
      </c>
      <c r="B16" s="40" t="s">
        <v>9</v>
      </c>
      <c r="C16" s="39" t="s">
        <v>10</v>
      </c>
      <c r="D16" s="40" t="s">
        <v>7</v>
      </c>
      <c r="E16" s="52" t="s">
        <v>12</v>
      </c>
      <c r="F16" s="39" t="s">
        <v>13</v>
      </c>
      <c r="G16" s="2"/>
      <c r="H16" s="40" t="s">
        <v>11</v>
      </c>
      <c r="I16" s="40" t="s">
        <v>19</v>
      </c>
      <c r="J16" s="40" t="s">
        <v>16</v>
      </c>
      <c r="K16" s="52" t="s">
        <v>14</v>
      </c>
      <c r="L16" s="39" t="s">
        <v>7</v>
      </c>
      <c r="M16" s="39" t="s">
        <v>15</v>
      </c>
      <c r="N16" s="2"/>
      <c r="O16" s="40" t="s">
        <v>11</v>
      </c>
      <c r="P16" s="39" t="s">
        <v>9</v>
      </c>
      <c r="Q16" s="52" t="s">
        <v>1</v>
      </c>
      <c r="R16" s="39" t="s">
        <v>2</v>
      </c>
      <c r="S16" s="39" t="s">
        <v>3</v>
      </c>
      <c r="AE16"/>
      <c r="AF16" s="6" t="s">
        <v>38</v>
      </c>
      <c r="AG16" t="s">
        <v>39</v>
      </c>
      <c r="AH16" t="s">
        <v>40</v>
      </c>
      <c r="AI16" t="s">
        <v>41</v>
      </c>
      <c r="AJ16" t="s">
        <v>43</v>
      </c>
    </row>
    <row r="17" spans="1:39" x14ac:dyDescent="0.25">
      <c r="A17" s="53">
        <v>1</v>
      </c>
      <c r="B17" s="29">
        <f t="shared" ref="B17:B80" si="0">IF(C17="-",0,YEAR(C17))</f>
        <v>2020</v>
      </c>
      <c r="C17" s="9">
        <f>IF('Lease Monthly'!C4="Beginning",'Lease Monthly'!B4,EDATE('Lease Monthly'!B4,IF('Lease Monthly'!H4="Quarterly",3,IF('Lease Monthly'!H4="Yearly",12,1))))</f>
        <v>43831</v>
      </c>
      <c r="D17" s="54">
        <f>IF(A17&gt;'Lease Monthly'!$E$4,0,'Lease Monthly'!$G$4)+IF(A17=$E$4,$J$4,0)</f>
        <v>2670000</v>
      </c>
      <c r="E17" s="49">
        <f>IF('Lease Monthly'!$C$4="beginning",1,1/(1+IF('Lease Monthly'!$H$4="Yearly",'Lease Monthly'!$D$4,IF('Lease Monthly'!$H$4="Quarterly",'Lease Monthly'!$D$4/4,'Lease Monthly'!$D$4/12))^A17))</f>
        <v>1</v>
      </c>
      <c r="F17" s="55">
        <f t="shared" ref="F17:F80" si="1">D17*E17</f>
        <v>2670000</v>
      </c>
      <c r="G17" s="56"/>
      <c r="H17" s="38">
        <v>1</v>
      </c>
      <c r="I17" s="9">
        <f t="shared" ref="I17:I80" si="2">C17</f>
        <v>43831</v>
      </c>
      <c r="J17" s="47">
        <f>SUMIF(A17:A253,"&lt;="&amp;'Lease Monthly'!E4,F17:F253)</f>
        <v>27170198.319609195</v>
      </c>
      <c r="K17" s="47">
        <f>IF('Lease Monthly'!C4="Beginning",0,IF('Lease Monthly'!$H$4="Yearly",J17*'Lease Monthly'!$D$4,IF('Lease Monthly'!$H$4="Quarterly",J17*('Lease Monthly'!$D$4/4),J17*'Lease Monthly'!$D$4/12)))</f>
        <v>0</v>
      </c>
      <c r="L17" s="47">
        <f>D17</f>
        <v>2670000</v>
      </c>
      <c r="M17" s="47">
        <f>J17+K17-L17</f>
        <v>24500198.319609195</v>
      </c>
      <c r="N17" s="57"/>
      <c r="O17" s="38">
        <v>1</v>
      </c>
      <c r="P17" s="58">
        <f>B4</f>
        <v>43831</v>
      </c>
      <c r="Q17" s="8">
        <f>'Lease Monthly'!K4</f>
        <v>27170198.319609195</v>
      </c>
      <c r="R17" s="47">
        <f>IF(S16&lt;1,0,-'Lease Monthly'!$K$4/'Lease Monthly'!$L$4)</f>
        <v>-2717019.8319609193</v>
      </c>
      <c r="S17" s="47">
        <f>IF(S16&lt;1,0,SUM(Q17:R17))</f>
        <v>24453178.487648275</v>
      </c>
      <c r="T17" s="12"/>
      <c r="AE17"/>
      <c r="AF17" s="6">
        <v>1000000</v>
      </c>
      <c r="AG17">
        <v>10</v>
      </c>
      <c r="AH17" s="6">
        <v>50000</v>
      </c>
      <c r="AI17" t="s">
        <v>42</v>
      </c>
      <c r="AJ17" s="12">
        <f>(AF17-AH17)/10/12</f>
        <v>7916.666666666667</v>
      </c>
      <c r="AM17" t="str">
        <f>IFERROR(VLOOKUP(PROPER(TEXT(YEAR(2019),Year)),'Lease Monthly'!C17:M1216,10,FALSE),"IOP")</f>
        <v>IOP</v>
      </c>
    </row>
    <row r="18" spans="1:39" x14ac:dyDescent="0.25">
      <c r="A18" s="53">
        <f>A17+1</f>
        <v>2</v>
      </c>
      <c r="B18" s="29">
        <f t="shared" si="0"/>
        <v>2020</v>
      </c>
      <c r="C18" s="9">
        <f>IF(D18=0,"-",IF('Lease Monthly'!$H$4="Yearly",EDATE(C17,12),IF('Lease Monthly'!$H$4="Quarterly",EDATE(C17,3),EDATE(C17,1))))</f>
        <v>43862</v>
      </c>
      <c r="D18" s="54">
        <f>IF(A18&gt;'Lease Monthly'!$E$4,0,'Lease Monthly'!$G$4)*((1+$M$4)^(((((IF($H$4="Yearly",ROUNDDOWN(IF(A18-($N$4)&lt;0,0,((A18-($N$4)/(($N$4))))/($N$4)),0),IF($H$4="Monthly",ROUNDDOWN(IF(A18-($N$4*12)&lt;0,0,((A18-(12*$N$4)/((12*$N$4))))/($N$4*12)),0),ROUNDDOWN(IF(A18-($N$4*4)&lt;0,0,((A18-(4*$N$4)/((4*$N$4))))/($N$4*4)),0)))))))))+(IF(A18=$E$4,$J$4,0))</f>
        <v>2670000</v>
      </c>
      <c r="E18" s="49">
        <f>IF(D18=0,0,1/((1+IF('Lease Monthly'!$H$4="Yearly",'Lease Monthly'!$D$4,IF('Lease Monthly'!$H$4="Quarterly",'Lease Monthly'!$D$4/4,'Lease Monthly'!$D$4/12)))^IF($E$17=1,A17,A18)))</f>
        <v>0.99585062240663902</v>
      </c>
      <c r="F18" s="55">
        <f t="shared" si="1"/>
        <v>2658921.1618257263</v>
      </c>
      <c r="G18" s="56"/>
      <c r="H18" s="38">
        <f>H17+1</f>
        <v>2</v>
      </c>
      <c r="I18" s="9">
        <f t="shared" si="2"/>
        <v>43862</v>
      </c>
      <c r="J18" s="47">
        <f>IF(H18&gt;'Lease Monthly'!$E$4,0,M17)</f>
        <v>24500198.319609195</v>
      </c>
      <c r="K18" s="47">
        <f>IF(IF('Lease Monthly'!$H$4="Yearly",J18*'Lease Monthly'!$D$4,IF('Lease Monthly'!$H$4="Quarterly",J18*('Lease Monthly'!$D$4/4),J18*'Lease Monthly'!$D$4/12))&gt;0,IF('Lease Monthly'!$H$4="Yearly",J18*'Lease Monthly'!$D$4,IF('Lease Monthly'!$H$4="Quarterly",J18*('Lease Monthly'!$D$4/4),J18*'Lease Monthly'!$D$4/12)),-L18-J18)</f>
        <v>102084.15966503833</v>
      </c>
      <c r="L18" s="47">
        <f t="shared" ref="L18:L81" si="3">D18</f>
        <v>2670000</v>
      </c>
      <c r="M18" s="47">
        <f t="shared" ref="M18:M81" si="4">J18+K18-L18</f>
        <v>21932282.479274232</v>
      </c>
      <c r="N18" s="57"/>
      <c r="O18" s="38">
        <v>2</v>
      </c>
      <c r="P18" s="58">
        <f>DATE(YEAR(P17)+1,MONTH(P17),DAY(P17))</f>
        <v>44197</v>
      </c>
      <c r="Q18" s="47">
        <f>S17</f>
        <v>24453178.487648275</v>
      </c>
      <c r="R18" s="47">
        <f>IF(S17&lt;1,0,-'Lease Monthly'!$K$4/'Lease Monthly'!$L$4)</f>
        <v>-2717019.8319609193</v>
      </c>
      <c r="S18" s="47">
        <f t="shared" ref="S18:S81" si="5">IF(S17&lt;1,0,SUM(Q18:R18))</f>
        <v>21736158.655687355</v>
      </c>
      <c r="AE18"/>
      <c r="AF18" s="6">
        <v>1000000</v>
      </c>
      <c r="AG18">
        <v>10</v>
      </c>
      <c r="AH18" s="6">
        <v>50000</v>
      </c>
      <c r="AJ18" s="12">
        <f t="shared" ref="AJ18:AJ30" si="6">(AF18-AH18)/10/12</f>
        <v>7916.666666666667</v>
      </c>
    </row>
    <row r="19" spans="1:39" x14ac:dyDescent="0.25">
      <c r="A19" s="53">
        <f t="shared" ref="A19:A82" si="7">A18+1</f>
        <v>3</v>
      </c>
      <c r="B19" s="29">
        <f t="shared" si="0"/>
        <v>2020</v>
      </c>
      <c r="C19" s="9">
        <f>IF(D19=0,"-",IF('Lease Monthly'!$H$4="Yearly",EDATE(C18,12),IF('Lease Monthly'!$H$4="Quarterly",EDATE(C18,3),EDATE(C18,1))))</f>
        <v>43891</v>
      </c>
      <c r="D19" s="54">
        <f>IF(A19&gt;'Lease Monthly'!$E$4,0,'Lease Monthly'!$G$4)*((1+$M$4)^(((((IF($H$4="Yearly",ROUNDDOWN(IF(A19-($N$4)&lt;0,0,((A19-($N$4)/(($N$4))))/($N$4)),0),IF($H$4="Monthly",ROUNDDOWN(IF(A19-($N$4*12)&lt;0,0,((A19-(12*$N$4)/((12*$N$4))))/($N$4*12)),0),ROUNDDOWN(IF(A19-($N$4*4)&lt;0,0,((A19-(4*$N$4)/((4*$N$4))))/($N$4*4)),0)))))))))+(IF(A19=$E$4,$J$4,0))</f>
        <v>2670000</v>
      </c>
      <c r="E19" s="49">
        <f>IF(D19=0,0,1/((1+IF('Lease Monthly'!$H$4="Yearly",'Lease Monthly'!$D$4,IF('Lease Monthly'!$H$4="Quarterly",'Lease Monthly'!$D$4/4,'Lease Monthly'!$D$4/12)))^IF($E$17=1,A18,A19)))</f>
        <v>0.99171846214769022</v>
      </c>
      <c r="F19" s="55">
        <f t="shared" si="1"/>
        <v>2647888.2939343327</v>
      </c>
      <c r="G19" s="56"/>
      <c r="H19" s="38">
        <f t="shared" ref="H19:H82" si="8">H18+1</f>
        <v>3</v>
      </c>
      <c r="I19" s="9">
        <f t="shared" si="2"/>
        <v>43891</v>
      </c>
      <c r="J19" s="47">
        <f>IF(H19&gt;'Lease Monthly'!$E$4,0,M18)</f>
        <v>21932282.479274232</v>
      </c>
      <c r="K19" s="47">
        <f>IF(IF('Lease Monthly'!$H$4="Yearly",J19*'Lease Monthly'!$D$4,IF('Lease Monthly'!$H$4="Quarterly",J19*('Lease Monthly'!$D$4/4),J19*'Lease Monthly'!$D$4/12))&gt;0,IF('Lease Monthly'!$H$4="Yearly",J19*'Lease Monthly'!$D$4,IF('Lease Monthly'!$H$4="Quarterly",J19*('Lease Monthly'!$D$4/4),J19*'Lease Monthly'!$D$4/12)),-L19-J19)</f>
        <v>91384.510330309291</v>
      </c>
      <c r="L19" s="47">
        <f t="shared" si="3"/>
        <v>2670000</v>
      </c>
      <c r="M19" s="47">
        <f t="shared" si="4"/>
        <v>19353666.98960454</v>
      </c>
      <c r="N19" s="57"/>
      <c r="O19" s="38">
        <v>3</v>
      </c>
      <c r="P19" s="58">
        <f t="shared" ref="P19:P82" si="9">DATE(YEAR(P18)+1,MONTH(P18),DAY(P18))</f>
        <v>44562</v>
      </c>
      <c r="Q19" s="47">
        <f t="shared" ref="Q19:Q82" si="10">S18</f>
        <v>21736158.655687355</v>
      </c>
      <c r="R19" s="47">
        <f>IF(S18&lt;1,0,-'Lease Monthly'!$K$4/'Lease Monthly'!$L$4)</f>
        <v>-2717019.8319609193</v>
      </c>
      <c r="S19" s="47">
        <f t="shared" si="5"/>
        <v>19019138.823726434</v>
      </c>
      <c r="AE19"/>
      <c r="AF19" s="6">
        <v>1000000</v>
      </c>
      <c r="AG19">
        <v>10</v>
      </c>
      <c r="AH19" s="6">
        <v>50000</v>
      </c>
      <c r="AJ19" s="12">
        <f t="shared" si="6"/>
        <v>7916.666666666667</v>
      </c>
    </row>
    <row r="20" spans="1:39" x14ac:dyDescent="0.25">
      <c r="A20" s="53">
        <f t="shared" si="7"/>
        <v>4</v>
      </c>
      <c r="B20" s="29">
        <f t="shared" si="0"/>
        <v>2020</v>
      </c>
      <c r="C20" s="9">
        <f>IF(D20=0,"-",IF('Lease Monthly'!$H$4="Yearly",EDATE(C19,12),IF('Lease Monthly'!$H$4="Quarterly",EDATE(C19,3),EDATE(C19,1))))</f>
        <v>43922</v>
      </c>
      <c r="D20" s="54">
        <f>IF(A20&gt;'Lease Monthly'!$E$4,0,'Lease Monthly'!$G$4)*((1+$M$4)^(((((IF($H$4="Yearly",ROUNDDOWN(IF(A20-($N$4)&lt;0,0,((A20-($N$4)/(($N$4))))/($N$4)),0),IF($H$4="Monthly",ROUNDDOWN(IF(A20-($N$4*12)&lt;0,0,((A20-(12*$N$4)/((12*$N$4))))/($N$4*12)),0),ROUNDDOWN(IF(A20-($N$4*4)&lt;0,0,((A20-(4*$N$4)/((4*$N$4))))/($N$4*4)),0)))))))))+(IF(A20=$E$4,$J$4,0))</f>
        <v>2670000</v>
      </c>
      <c r="E20" s="49">
        <f>IF(D20=0,0,1/((1+IF('Lease Monthly'!$H$4="Yearly",'Lease Monthly'!$D$4,IF('Lease Monthly'!$H$4="Quarterly",'Lease Monthly'!$D$4/4,'Lease Monthly'!$D$4/12)))^IF($E$17=1,A19,A20)))</f>
        <v>0.9876034477819321</v>
      </c>
      <c r="F20" s="55">
        <f t="shared" si="1"/>
        <v>2636901.2055777586</v>
      </c>
      <c r="G20" s="56"/>
      <c r="H20" s="38">
        <f t="shared" si="8"/>
        <v>4</v>
      </c>
      <c r="I20" s="9">
        <f t="shared" si="2"/>
        <v>43922</v>
      </c>
      <c r="J20" s="47">
        <f>IF(H20&gt;'Lease Monthly'!$E$4,0,M19)</f>
        <v>19353666.98960454</v>
      </c>
      <c r="K20" s="47">
        <f>IF(IF('Lease Monthly'!$H$4="Yearly",J20*'Lease Monthly'!$D$4,IF('Lease Monthly'!$H$4="Quarterly",J20*('Lease Monthly'!$D$4/4),J20*'Lease Monthly'!$D$4/12))&gt;0,IF('Lease Monthly'!$H$4="Yearly",J20*'Lease Monthly'!$D$4,IF('Lease Monthly'!$H$4="Quarterly",J20*('Lease Monthly'!$D$4/4),J20*'Lease Monthly'!$D$4/12)),-L20-J20)</f>
        <v>80640.279123352258</v>
      </c>
      <c r="L20" s="47">
        <f t="shared" si="3"/>
        <v>2670000</v>
      </c>
      <c r="M20" s="47">
        <f t="shared" si="4"/>
        <v>16764307.268727891</v>
      </c>
      <c r="N20" s="57"/>
      <c r="O20" s="38">
        <v>4</v>
      </c>
      <c r="P20" s="58">
        <f t="shared" si="9"/>
        <v>44927</v>
      </c>
      <c r="Q20" s="47">
        <f t="shared" si="10"/>
        <v>19019138.823726434</v>
      </c>
      <c r="R20" s="47">
        <f>IF(S19&lt;1,0,-'Lease Monthly'!$K$4/'Lease Monthly'!$L$4)</f>
        <v>-2717019.8319609193</v>
      </c>
      <c r="S20" s="47">
        <f t="shared" si="5"/>
        <v>16302118.991765514</v>
      </c>
      <c r="AE20"/>
      <c r="AF20" s="6">
        <v>1000000</v>
      </c>
      <c r="AG20">
        <v>10</v>
      </c>
      <c r="AH20" s="6">
        <v>50000</v>
      </c>
      <c r="AJ20" s="12">
        <f t="shared" si="6"/>
        <v>7916.666666666667</v>
      </c>
    </row>
    <row r="21" spans="1:39" x14ac:dyDescent="0.25">
      <c r="A21" s="53">
        <f t="shared" si="7"/>
        <v>5</v>
      </c>
      <c r="B21" s="29">
        <f t="shared" si="0"/>
        <v>2020</v>
      </c>
      <c r="C21" s="9">
        <f>IF(D21=0,"-",IF('Lease Monthly'!$H$4="Yearly",EDATE(C20,12),IF('Lease Monthly'!$H$4="Quarterly",EDATE(C20,3),EDATE(C20,1))))</f>
        <v>43952</v>
      </c>
      <c r="D21" s="54">
        <f>IF(A21&gt;'Lease Monthly'!$E$4,0,'Lease Monthly'!$G$4)*((1+$M$4)^(((((IF($H$4="Yearly",ROUNDDOWN(IF(A21-($N$4)&lt;0,0,((A21-($N$4)/(($N$4))))/($N$4)),0),IF($H$4="Monthly",ROUNDDOWN(IF(A21-($N$4*12)&lt;0,0,((A21-(12*$N$4)/((12*$N$4))))/($N$4*12)),0),ROUNDDOWN(IF(A21-($N$4*4)&lt;0,0,((A21-(4*$N$4)/((4*$N$4))))/($N$4*4)),0)))))))))+(IF(A21=$E$4,$J$4,0))</f>
        <v>2670000</v>
      </c>
      <c r="E21" s="49">
        <f>IF(D21=0,0,1/((1+IF('Lease Monthly'!$H$4="Yearly",'Lease Monthly'!$D$4,IF('Lease Monthly'!$H$4="Quarterly",'Lease Monthly'!$D$4/4,'Lease Monthly'!$D$4/12)))^IF($E$17=1,A20,A21)))</f>
        <v>0.98350550816457971</v>
      </c>
      <c r="F21" s="55">
        <f t="shared" si="1"/>
        <v>2625959.706799428</v>
      </c>
      <c r="G21" s="56"/>
      <c r="H21" s="38">
        <f t="shared" si="8"/>
        <v>5</v>
      </c>
      <c r="I21" s="9">
        <f t="shared" si="2"/>
        <v>43952</v>
      </c>
      <c r="J21" s="47">
        <f>IF(H21&gt;'Lease Monthly'!$E$4,0,M20)</f>
        <v>16764307.268727891</v>
      </c>
      <c r="K21" s="47">
        <f>IF(IF('Lease Monthly'!$H$4="Yearly",J21*'Lease Monthly'!$D$4,IF('Lease Monthly'!$H$4="Quarterly",J21*('Lease Monthly'!$D$4/4),J21*'Lease Monthly'!$D$4/12))&gt;0,IF('Lease Monthly'!$H$4="Yearly",J21*'Lease Monthly'!$D$4,IF('Lease Monthly'!$H$4="Quarterly",J21*('Lease Monthly'!$D$4/4),J21*'Lease Monthly'!$D$4/12)),-L21-J21)</f>
        <v>69851.280286366222</v>
      </c>
      <c r="L21" s="47">
        <f t="shared" si="3"/>
        <v>2670000</v>
      </c>
      <c r="M21" s="47">
        <f t="shared" si="4"/>
        <v>14164158.549014259</v>
      </c>
      <c r="N21" s="57"/>
      <c r="O21" s="38">
        <v>5</v>
      </c>
      <c r="P21" s="58">
        <f t="shared" si="9"/>
        <v>45292</v>
      </c>
      <c r="Q21" s="47">
        <f t="shared" si="10"/>
        <v>16302118.991765514</v>
      </c>
      <c r="R21" s="47">
        <f>IF(S20&lt;1,0,-'Lease Monthly'!$K$4/'Lease Monthly'!$L$4)</f>
        <v>-2717019.8319609193</v>
      </c>
      <c r="S21" s="47">
        <f t="shared" si="5"/>
        <v>13585099.159804594</v>
      </c>
      <c r="AE21"/>
      <c r="AF21" s="6">
        <v>1000000</v>
      </c>
      <c r="AG21">
        <v>10</v>
      </c>
      <c r="AH21" s="6">
        <v>50000</v>
      </c>
      <c r="AJ21" s="12">
        <f t="shared" si="6"/>
        <v>7916.666666666667</v>
      </c>
    </row>
    <row r="22" spans="1:39" x14ac:dyDescent="0.25">
      <c r="A22" s="53">
        <f>A21+1</f>
        <v>6</v>
      </c>
      <c r="B22" s="29">
        <f t="shared" si="0"/>
        <v>2020</v>
      </c>
      <c r="C22" s="9">
        <f>IF(D22=0,"-",IF('Lease Monthly'!$H$4="Yearly",EDATE(C21,12),IF('Lease Monthly'!$H$4="Quarterly",EDATE(C21,3),EDATE(C21,1))))</f>
        <v>43983</v>
      </c>
      <c r="D22" s="54">
        <f>IF(A22&gt;'Lease Monthly'!$E$4,0,'Lease Monthly'!$G$4)*((1+$M$4)^(((((IF($H$4="Yearly",ROUNDDOWN(IF(A22-($N$4)&lt;0,0,((A22-($N$4)/(($N$4))))/($N$4)),0),IF($H$4="Monthly",ROUNDDOWN(IF(A22-($N$4*12)&lt;0,0,((A22-(12*$N$4)/((12*$N$4))))/($N$4*12)),0),ROUNDDOWN(IF(A22-($N$4*4)&lt;0,0,((A22-(4*$N$4)/((4*$N$4))))/($N$4*4)),0)))))))))+(IF(A22=$E$4,$J$4,0))</f>
        <v>2670000</v>
      </c>
      <c r="E22" s="49">
        <f>IF(D22=0,0,1/((1+IF('Lease Monthly'!$H$4="Yearly",'Lease Monthly'!$D$4,IF('Lease Monthly'!$H$4="Quarterly",'Lease Monthly'!$D$4/4,'Lease Monthly'!$D$4/12)))^IF($E$17=1,A21,A22)))</f>
        <v>0.97942457244605463</v>
      </c>
      <c r="F22" s="55">
        <f t="shared" si="1"/>
        <v>2615063.6084309658</v>
      </c>
      <c r="G22" s="56"/>
      <c r="H22" s="38">
        <f t="shared" si="8"/>
        <v>6</v>
      </c>
      <c r="I22" s="9">
        <f t="shared" si="2"/>
        <v>43983</v>
      </c>
      <c r="J22" s="47">
        <f>IF(H22&gt;'Lease Monthly'!$E$4,0,M21)</f>
        <v>14164158.549014259</v>
      </c>
      <c r="K22" s="47">
        <f>IF(IF('Lease Monthly'!$H$4="Yearly",J22*'Lease Monthly'!$D$4,IF('Lease Monthly'!$H$4="Quarterly",J22*('Lease Monthly'!$D$4/4),J22*'Lease Monthly'!$D$4/12))&gt;0,IF('Lease Monthly'!$H$4="Yearly",J22*'Lease Monthly'!$D$4,IF('Lease Monthly'!$H$4="Quarterly",J22*('Lease Monthly'!$D$4/4),J22*'Lease Monthly'!$D$4/12)),-L22-J22)</f>
        <v>59017.327287559419</v>
      </c>
      <c r="L22" s="47">
        <f t="shared" si="3"/>
        <v>2670000</v>
      </c>
      <c r="M22" s="47">
        <f t="shared" si="4"/>
        <v>11553175.876301819</v>
      </c>
      <c r="N22" s="57"/>
      <c r="O22" s="38">
        <v>6</v>
      </c>
      <c r="P22" s="58">
        <f t="shared" si="9"/>
        <v>45658</v>
      </c>
      <c r="Q22" s="47">
        <f>S21</f>
        <v>13585099.159804594</v>
      </c>
      <c r="R22" s="47">
        <f>IF(S21&lt;1,0,-'Lease Monthly'!$K$4/'Lease Monthly'!$L$4)</f>
        <v>-2717019.8319609193</v>
      </c>
      <c r="S22" s="47">
        <f>IF(S21&lt;1,0,SUM(Q22:R22))</f>
        <v>10868079.327843674</v>
      </c>
      <c r="AE22"/>
      <c r="AF22" s="6">
        <v>1000000</v>
      </c>
      <c r="AG22">
        <v>10</v>
      </c>
      <c r="AH22" s="6">
        <v>50000</v>
      </c>
      <c r="AJ22" s="12">
        <f t="shared" si="6"/>
        <v>7916.666666666667</v>
      </c>
    </row>
    <row r="23" spans="1:39" x14ac:dyDescent="0.25">
      <c r="A23" s="53">
        <f t="shared" si="7"/>
        <v>7</v>
      </c>
      <c r="B23" s="29">
        <f t="shared" si="0"/>
        <v>2020</v>
      </c>
      <c r="C23" s="9">
        <f>IF(D23=0,"-",IF('Lease Monthly'!$H$4="Yearly",EDATE(C22,12),IF('Lease Monthly'!$H$4="Quarterly",EDATE(C22,3),EDATE(C22,1))))</f>
        <v>44013</v>
      </c>
      <c r="D23" s="54">
        <f>IF(A23&gt;'Lease Monthly'!$E$4,0,'Lease Monthly'!$G$4)*((1+$M$4)^(((((IF($H$4="Yearly",ROUNDDOWN(IF(A23-($N$4)&lt;0,0,((A23-($N$4)/(($N$4))))/($N$4)),0),IF($H$4="Monthly",ROUNDDOWN(IF(A23-($N$4*12)&lt;0,0,((A23-(12*$N$4)/((12*$N$4))))/($N$4*12)),0),ROUNDDOWN(IF(A23-($N$4*4)&lt;0,0,((A23-(4*$N$4)/((4*$N$4))))/($N$4*4)),0)))))))))+(IF(A23=$E$4,$J$4,0))</f>
        <v>2670000</v>
      </c>
      <c r="E23" s="49">
        <f>IF(D23=0,0,1/((1+IF('Lease Monthly'!$H$4="Yearly",'Lease Monthly'!$D$4,IF('Lease Monthly'!$H$4="Quarterly",'Lease Monthly'!$D$4/4,'Lease Monthly'!$D$4/12)))^IF($E$17=1,A22,A23)))</f>
        <v>0.97536057007075971</v>
      </c>
      <c r="F23" s="55">
        <f t="shared" si="1"/>
        <v>2604212.7220889283</v>
      </c>
      <c r="G23" s="56"/>
      <c r="H23" s="38">
        <f t="shared" si="8"/>
        <v>7</v>
      </c>
      <c r="I23" s="9">
        <f t="shared" si="2"/>
        <v>44013</v>
      </c>
      <c r="J23" s="47">
        <f>IF(H23&gt;'Lease Monthly'!$E$4,0,M22)</f>
        <v>11553175.876301819</v>
      </c>
      <c r="K23" s="47">
        <f>IF(IF('Lease Monthly'!$H$4="Yearly",J23*'Lease Monthly'!$D$4,IF('Lease Monthly'!$H$4="Quarterly",J23*('Lease Monthly'!$D$4/4),J23*'Lease Monthly'!$D$4/12))&gt;0,IF('Lease Monthly'!$H$4="Yearly",J23*'Lease Monthly'!$D$4,IF('Lease Monthly'!$H$4="Quarterly",J23*('Lease Monthly'!$D$4/4),J23*'Lease Monthly'!$D$4/12)),-L23-J23)</f>
        <v>48138.232817924254</v>
      </c>
      <c r="L23" s="47">
        <f t="shared" si="3"/>
        <v>2670000</v>
      </c>
      <c r="M23" s="47">
        <f t="shared" si="4"/>
        <v>8931314.1091197431</v>
      </c>
      <c r="N23" s="57"/>
      <c r="O23" s="38">
        <v>7</v>
      </c>
      <c r="P23" s="58">
        <f t="shared" si="9"/>
        <v>46023</v>
      </c>
      <c r="Q23" s="47">
        <f t="shared" si="10"/>
        <v>10868079.327843674</v>
      </c>
      <c r="R23" s="47">
        <f>IF(S22&lt;1,0,-'Lease Monthly'!$K$4/'Lease Monthly'!$L$4)</f>
        <v>-2717019.8319609193</v>
      </c>
      <c r="S23" s="47">
        <f t="shared" si="5"/>
        <v>8151059.4958827542</v>
      </c>
      <c r="AE23"/>
      <c r="AF23" s="6">
        <v>1000000</v>
      </c>
      <c r="AG23">
        <v>10</v>
      </c>
      <c r="AH23" s="6">
        <v>50000</v>
      </c>
      <c r="AJ23" s="12">
        <f t="shared" si="6"/>
        <v>7916.666666666667</v>
      </c>
    </row>
    <row r="24" spans="1:39" x14ac:dyDescent="0.25">
      <c r="A24" s="53">
        <f t="shared" si="7"/>
        <v>8</v>
      </c>
      <c r="B24" s="29">
        <f t="shared" si="0"/>
        <v>2020</v>
      </c>
      <c r="C24" s="9">
        <f>IF(D24=0,"-",IF('Lease Monthly'!$H$4="Yearly",EDATE(C23,12),IF('Lease Monthly'!$H$4="Quarterly",EDATE(C23,3),EDATE(C23,1))))</f>
        <v>44044</v>
      </c>
      <c r="D24" s="54">
        <f>IF(A24&gt;'Lease Monthly'!$E$4,0,'Lease Monthly'!$G$4)*((1+$M$4)^(((((IF($H$4="Yearly",ROUNDDOWN(IF(A24-($N$4)&lt;0,0,((A24-($N$4)/(($N$4))))/($N$4)),0),IF($H$4="Monthly",ROUNDDOWN(IF(A24-($N$4*12)&lt;0,0,((A24-(12*$N$4)/((12*$N$4))))/($N$4*12)),0),ROUNDDOWN(IF(A24-($N$4*4)&lt;0,0,((A24-(4*$N$4)/((4*$N$4))))/($N$4*4)),0)))))))))+(IF(A24=$E$4,$J$4,0))</f>
        <v>2670000</v>
      </c>
      <c r="E24" s="49">
        <f>IF(D24=0,0,1/((1+IF('Lease Monthly'!$H$4="Yearly",'Lease Monthly'!$D$4,IF('Lease Monthly'!$H$4="Quarterly",'Lease Monthly'!$D$4/4,'Lease Monthly'!$D$4/12)))^IF($E$17=1,A23,A24)))</f>
        <v>0.97131343077586008</v>
      </c>
      <c r="F24" s="55">
        <f t="shared" si="1"/>
        <v>2593406.8601715462</v>
      </c>
      <c r="G24" s="56"/>
      <c r="H24" s="38">
        <f t="shared" si="8"/>
        <v>8</v>
      </c>
      <c r="I24" s="9">
        <f t="shared" si="2"/>
        <v>44044</v>
      </c>
      <c r="J24" s="47">
        <f>IF(H24&gt;'Lease Monthly'!$E$4,0,M23)</f>
        <v>8931314.1091197431</v>
      </c>
      <c r="K24" s="47">
        <f>IF(IF('Lease Monthly'!$H$4="Yearly",J24*'Lease Monthly'!$D$4,IF('Lease Monthly'!$H$4="Quarterly",J24*('Lease Monthly'!$D$4/4),J24*'Lease Monthly'!$D$4/12))&gt;0,IF('Lease Monthly'!$H$4="Yearly",J24*'Lease Monthly'!$D$4,IF('Lease Monthly'!$H$4="Quarterly",J24*('Lease Monthly'!$D$4/4),J24*'Lease Monthly'!$D$4/12)),-L24-J24)</f>
        <v>37213.808787998933</v>
      </c>
      <c r="L24" s="47">
        <f t="shared" si="3"/>
        <v>2670000</v>
      </c>
      <c r="M24" s="47">
        <f t="shared" si="4"/>
        <v>6298527.9179077428</v>
      </c>
      <c r="N24" s="57"/>
      <c r="O24" s="38">
        <v>8</v>
      </c>
      <c r="P24" s="58">
        <f t="shared" si="9"/>
        <v>46388</v>
      </c>
      <c r="Q24" s="47">
        <f t="shared" si="10"/>
        <v>8151059.4958827542</v>
      </c>
      <c r="R24" s="47">
        <f>IF(S23&lt;1,0,-'Lease Monthly'!$K$4/'Lease Monthly'!$L$4)</f>
        <v>-2717019.8319609193</v>
      </c>
      <c r="S24" s="47">
        <f t="shared" si="5"/>
        <v>5434039.6639218349</v>
      </c>
      <c r="AE24"/>
      <c r="AF24" s="6">
        <v>1000000</v>
      </c>
      <c r="AG24">
        <v>10</v>
      </c>
      <c r="AH24" s="6">
        <v>50000</v>
      </c>
      <c r="AJ24" s="12">
        <f t="shared" si="6"/>
        <v>7916.666666666667</v>
      </c>
    </row>
    <row r="25" spans="1:39" x14ac:dyDescent="0.25">
      <c r="A25" s="53">
        <f t="shared" si="7"/>
        <v>9</v>
      </c>
      <c r="B25" s="29">
        <f t="shared" si="0"/>
        <v>2020</v>
      </c>
      <c r="C25" s="9">
        <f>IF(D25=0,"-",IF('Lease Monthly'!$H$4="Yearly",EDATE(C24,12),IF('Lease Monthly'!$H$4="Quarterly",EDATE(C24,3),EDATE(C24,1))))</f>
        <v>44075</v>
      </c>
      <c r="D25" s="54">
        <f>IF(A25&gt;'Lease Monthly'!$E$4,0,'Lease Monthly'!$G$4)*((1+$M$4)^(((((IF($H$4="Yearly",ROUNDDOWN(IF(A25-($N$4)&lt;0,0,((A25-($N$4)/(($N$4))))/($N$4)),0),IF($H$4="Monthly",ROUNDDOWN(IF(A25-($N$4*12)&lt;0,0,((A25-(12*$N$4)/((12*$N$4))))/($N$4*12)),0),ROUNDDOWN(IF(A25-($N$4*4)&lt;0,0,((A25-(4*$N$4)/((4*$N$4))))/($N$4*4)),0)))))))))+(IF(A25=$E$4,$J$4,0))</f>
        <v>2670000</v>
      </c>
      <c r="E25" s="49">
        <f>IF(D25=0,0,1/((1+IF('Lease Monthly'!$H$4="Yearly",'Lease Monthly'!$D$4,IF('Lease Monthly'!$H$4="Quarterly",'Lease Monthly'!$D$4/4,'Lease Monthly'!$D$4/12)))^IF($E$17=1,A24,A25)))</f>
        <v>0.96728308459006829</v>
      </c>
      <c r="F25" s="55">
        <f t="shared" si="1"/>
        <v>2582645.8358554821</v>
      </c>
      <c r="G25" s="56"/>
      <c r="H25" s="38">
        <f t="shared" si="8"/>
        <v>9</v>
      </c>
      <c r="I25" s="9">
        <f t="shared" si="2"/>
        <v>44075</v>
      </c>
      <c r="J25" s="47">
        <f>IF(H25&gt;'Lease Monthly'!$E$4,0,M24)</f>
        <v>6298527.9179077428</v>
      </c>
      <c r="K25" s="47">
        <f>IF(IF('Lease Monthly'!$H$4="Yearly",J25*'Lease Monthly'!$D$4,IF('Lease Monthly'!$H$4="Quarterly",J25*('Lease Monthly'!$D$4/4),J25*'Lease Monthly'!$D$4/12))&gt;0,IF('Lease Monthly'!$H$4="Yearly",J25*'Lease Monthly'!$D$4,IF('Lease Monthly'!$H$4="Quarterly",J25*('Lease Monthly'!$D$4/4),J25*'Lease Monthly'!$D$4/12)),-L25-J25)</f>
        <v>26243.866324615596</v>
      </c>
      <c r="L25" s="47">
        <f t="shared" si="3"/>
        <v>2670000</v>
      </c>
      <c r="M25" s="47">
        <f t="shared" si="4"/>
        <v>3654771.7842323584</v>
      </c>
      <c r="N25" s="57"/>
      <c r="O25" s="38">
        <v>9</v>
      </c>
      <c r="P25" s="58">
        <f t="shared" si="9"/>
        <v>46753</v>
      </c>
      <c r="Q25" s="47">
        <f t="shared" si="10"/>
        <v>5434039.6639218349</v>
      </c>
      <c r="R25" s="47">
        <f>IF(S24&lt;1,0,-'Lease Monthly'!$K$4/'Lease Monthly'!$L$4)</f>
        <v>-2717019.8319609193</v>
      </c>
      <c r="S25" s="47">
        <f t="shared" si="5"/>
        <v>2717019.8319609156</v>
      </c>
      <c r="AE25"/>
      <c r="AF25" s="6">
        <v>1000000</v>
      </c>
      <c r="AG25">
        <v>10</v>
      </c>
      <c r="AH25" s="6">
        <v>50000</v>
      </c>
      <c r="AJ25" s="12">
        <f t="shared" si="6"/>
        <v>7916.666666666667</v>
      </c>
    </row>
    <row r="26" spans="1:39" x14ac:dyDescent="0.25">
      <c r="A26" s="53">
        <f t="shared" si="7"/>
        <v>10</v>
      </c>
      <c r="B26" s="29">
        <f t="shared" si="0"/>
        <v>2020</v>
      </c>
      <c r="C26" s="9">
        <f>IF(D26=0,"-",IF('Lease Monthly'!$H$4="Yearly",EDATE(C25,12),IF('Lease Monthly'!$H$4="Quarterly",EDATE(C25,3),EDATE(C25,1))))</f>
        <v>44105</v>
      </c>
      <c r="D26" s="54">
        <f>IF(A26&gt;'Lease Monthly'!$E$4,0,'Lease Monthly'!$G$4)*((1+$M$4)^(((((IF($H$4="Yearly",ROUNDDOWN(IF(A26-($N$4)&lt;0,0,((A26-($N$4)/(($N$4))))/($N$4)),0),IF($H$4="Monthly",ROUNDDOWN(IF(A26-($N$4*12)&lt;0,0,((A26-(12*$N$4)/((12*$N$4))))/($N$4*12)),0),ROUNDDOWN(IF(A26-($N$4*4)&lt;0,0,((A26-(4*$N$4)/((4*$N$4))))/($N$4*4)),0)))))))))+(IF(A26=$E$4,$J$4,0))</f>
        <v>3670000</v>
      </c>
      <c r="E26" s="49">
        <f>IF(D26=0,0,1/((1+IF('Lease Monthly'!$H$4="Yearly",'Lease Monthly'!$D$4,IF('Lease Monthly'!$H$4="Quarterly",'Lease Monthly'!$D$4/4,'Lease Monthly'!$D$4/12)))^IF($E$17=1,A25,A26)))</f>
        <v>0.96326946183243312</v>
      </c>
      <c r="F26" s="55">
        <f t="shared" si="1"/>
        <v>3535198.9249250297</v>
      </c>
      <c r="G26" s="56"/>
      <c r="H26" s="38">
        <f t="shared" si="8"/>
        <v>10</v>
      </c>
      <c r="I26" s="9">
        <f t="shared" si="2"/>
        <v>44105</v>
      </c>
      <c r="J26" s="47">
        <f>IF(H26&gt;'Lease Monthly'!$E$4,0,M25)</f>
        <v>3654771.7842323584</v>
      </c>
      <c r="K26" s="47">
        <f>IF(IF('Lease Monthly'!$H$4="Yearly",J26*'Lease Monthly'!$D$4,IF('Lease Monthly'!$H$4="Quarterly",J26*('Lease Monthly'!$D$4/4),J26*'Lease Monthly'!$D$4/12))&gt;0,IF('Lease Monthly'!$H$4="Yearly",J26*'Lease Monthly'!$D$4,IF('Lease Monthly'!$H$4="Quarterly",J26*('Lease Monthly'!$D$4/4),J26*'Lease Monthly'!$D$4/12)),-L26-J26)</f>
        <v>15228.215767634829</v>
      </c>
      <c r="L26" s="47">
        <f t="shared" si="3"/>
        <v>3670000</v>
      </c>
      <c r="M26" s="47">
        <f t="shared" si="4"/>
        <v>-6.5192580223083496E-9</v>
      </c>
      <c r="N26" s="57"/>
      <c r="O26" s="38">
        <v>10</v>
      </c>
      <c r="P26" s="58">
        <f t="shared" si="9"/>
        <v>47119</v>
      </c>
      <c r="Q26" s="47">
        <f t="shared" si="10"/>
        <v>2717019.8319609156</v>
      </c>
      <c r="R26" s="47">
        <f>IF(S25&lt;1,0,-'Lease Monthly'!$K$4/'Lease Monthly'!$L$4)</f>
        <v>-2717019.8319609193</v>
      </c>
      <c r="S26" s="47">
        <f t="shared" si="5"/>
        <v>-3.7252902984619141E-9</v>
      </c>
      <c r="AE26"/>
      <c r="AF26" s="6">
        <v>1000000</v>
      </c>
      <c r="AG26">
        <v>10</v>
      </c>
      <c r="AH26" s="6">
        <v>50000</v>
      </c>
      <c r="AJ26" s="12">
        <f t="shared" si="6"/>
        <v>7916.666666666667</v>
      </c>
    </row>
    <row r="27" spans="1:39" x14ac:dyDescent="0.25">
      <c r="A27" s="53">
        <f t="shared" si="7"/>
        <v>11</v>
      </c>
      <c r="B27" s="29">
        <f t="shared" si="0"/>
        <v>0</v>
      </c>
      <c r="C27" s="9" t="str">
        <f>IF(D27=0,"-",IF('Lease Monthly'!$H$4="Yearly",EDATE(C26,12),IF('Lease Monthly'!$H$4="Quarterly",EDATE(C26,3),EDATE(C26,1))))</f>
        <v>-</v>
      </c>
      <c r="D27" s="54">
        <f>IF(A27&gt;'Lease Monthly'!$E$4,0,'Lease Monthly'!$G$4)*((1+$M$4)^(((((IF($H$4="Yearly",ROUNDDOWN(IF(A27-($N$4)&lt;0,0,((A27-($N$4)/(($N$4))))/($N$4)),0),IF($H$4="Monthly",ROUNDDOWN(IF(A27-($N$4*12)&lt;0,0,((A27-(12*$N$4)/((12*$N$4))))/($N$4*12)),0),ROUNDDOWN(IF(A27-($N$4*4)&lt;0,0,((A27-(4*$N$4)/((4*$N$4))))/($N$4*4)),0)))))))))+(IF(A27=$E$4,$J$4,0))</f>
        <v>0</v>
      </c>
      <c r="E27" s="49">
        <f>IF(D27=0,0,1/((1+IF('Lease Monthly'!$H$4="Yearly",'Lease Monthly'!$D$4,IF('Lease Monthly'!$H$4="Quarterly",'Lease Monthly'!$D$4/4,'Lease Monthly'!$D$4/12)))^IF($E$17=1,A26,A27)))</f>
        <v>0</v>
      </c>
      <c r="F27" s="55">
        <f t="shared" si="1"/>
        <v>0</v>
      </c>
      <c r="G27" s="56"/>
      <c r="H27" s="38">
        <f t="shared" si="8"/>
        <v>11</v>
      </c>
      <c r="I27" s="9" t="str">
        <f t="shared" si="2"/>
        <v>-</v>
      </c>
      <c r="J27" s="47">
        <f>IF(H27&gt;'Lease Monthly'!$E$4,0,M26)</f>
        <v>0</v>
      </c>
      <c r="K27" s="47">
        <f>IF(IF('Lease Monthly'!$H$4="Yearly",J27*'Lease Monthly'!$D$4,IF('Lease Monthly'!$H$4="Quarterly",J27*('Lease Monthly'!$D$4/4),J27*'Lease Monthly'!$D$4/12))&gt;0,IF('Lease Monthly'!$H$4="Yearly",J27*'Lease Monthly'!$D$4,IF('Lease Monthly'!$H$4="Quarterly",J27*('Lease Monthly'!$D$4/4),J27*'Lease Monthly'!$D$4/12)),-L27-J27)</f>
        <v>0</v>
      </c>
      <c r="L27" s="47">
        <f t="shared" si="3"/>
        <v>0</v>
      </c>
      <c r="M27" s="47">
        <f t="shared" si="4"/>
        <v>0</v>
      </c>
      <c r="N27" s="57"/>
      <c r="O27" s="38">
        <v>11</v>
      </c>
      <c r="P27" s="58">
        <f t="shared" si="9"/>
        <v>47484</v>
      </c>
      <c r="Q27" s="47">
        <f t="shared" si="10"/>
        <v>-3.7252902984619141E-9</v>
      </c>
      <c r="R27" s="47">
        <f>IF(S26&lt;1,0,-'Lease Monthly'!$K$4/'Lease Monthly'!$L$4)</f>
        <v>0</v>
      </c>
      <c r="S27" s="47">
        <f t="shared" si="5"/>
        <v>0</v>
      </c>
      <c r="AE27"/>
      <c r="AF27" s="6">
        <v>1000000</v>
      </c>
      <c r="AG27">
        <v>10</v>
      </c>
      <c r="AH27" s="6">
        <v>50000</v>
      </c>
      <c r="AJ27" s="12">
        <f t="shared" si="6"/>
        <v>7916.666666666667</v>
      </c>
    </row>
    <row r="28" spans="1:39" x14ac:dyDescent="0.25">
      <c r="A28" s="53">
        <f t="shared" si="7"/>
        <v>12</v>
      </c>
      <c r="B28" s="29">
        <f t="shared" si="0"/>
        <v>0</v>
      </c>
      <c r="C28" s="9" t="str">
        <f>IF(D28=0,"-",IF('Lease Monthly'!$H$4="Yearly",EDATE(C27,12),IF('Lease Monthly'!$H$4="Quarterly",EDATE(C27,3),EDATE(C27,1))))</f>
        <v>-</v>
      </c>
      <c r="D28" s="54">
        <f>IF(A28&gt;'Lease Monthly'!$E$4,0,'Lease Monthly'!$G$4)*((1+$M$4)^(((((IF($H$4="Yearly",ROUNDDOWN(IF(A28-($N$4)&lt;0,0,((A28-($N$4)/(($N$4))))/($N$4)),0),IF($H$4="Monthly",ROUNDDOWN(IF(A28-($N$4*12)&lt;0,0,((A28-(12*$N$4)/((12*$N$4))))/($N$4*12)),0),ROUNDDOWN(IF(A28-($N$4*4)&lt;0,0,((A28-(4*$N$4)/((4*$N$4))))/($N$4*4)),0)))))))))+(IF(A28=$E$4,$J$4,0))</f>
        <v>0</v>
      </c>
      <c r="E28" s="49">
        <f>IF(D28=0,0,1/((1+IF('Lease Monthly'!$H$4="Yearly",'Lease Monthly'!$D$4,IF('Lease Monthly'!$H$4="Quarterly",'Lease Monthly'!$D$4/4,'Lease Monthly'!$D$4/12)))^IF($E$17=1,A27,A28)))</f>
        <v>0</v>
      </c>
      <c r="F28" s="55">
        <f t="shared" si="1"/>
        <v>0</v>
      </c>
      <c r="G28" s="56"/>
      <c r="H28" s="38">
        <f t="shared" si="8"/>
        <v>12</v>
      </c>
      <c r="I28" s="9" t="str">
        <f t="shared" si="2"/>
        <v>-</v>
      </c>
      <c r="J28" s="47">
        <f>IF(H28&gt;'Lease Monthly'!$E$4,0,M27)</f>
        <v>0</v>
      </c>
      <c r="K28" s="47">
        <f>IF(IF('Lease Monthly'!$H$4="Yearly",J28*'Lease Monthly'!$D$4,IF('Lease Monthly'!$H$4="Quarterly",J28*('Lease Monthly'!$D$4/4),J28*'Lease Monthly'!$D$4/12))&gt;0,IF('Lease Monthly'!$H$4="Yearly",J28*'Lease Monthly'!$D$4,IF('Lease Monthly'!$H$4="Quarterly",J28*('Lease Monthly'!$D$4/4),J28*'Lease Monthly'!$D$4/12)),-L28-J28)</f>
        <v>0</v>
      </c>
      <c r="L28" s="47">
        <f t="shared" si="3"/>
        <v>0</v>
      </c>
      <c r="M28" s="47">
        <f t="shared" si="4"/>
        <v>0</v>
      </c>
      <c r="N28" s="57"/>
      <c r="O28" s="38">
        <v>12</v>
      </c>
      <c r="P28" s="58">
        <f t="shared" si="9"/>
        <v>47849</v>
      </c>
      <c r="Q28" s="47">
        <f t="shared" si="10"/>
        <v>0</v>
      </c>
      <c r="R28" s="47">
        <f>IF(S27&lt;1,0,-'Lease Monthly'!$K$4/'Lease Monthly'!$L$4)</f>
        <v>0</v>
      </c>
      <c r="S28" s="47">
        <f t="shared" si="5"/>
        <v>0</v>
      </c>
      <c r="AE28"/>
      <c r="AF28" s="6">
        <v>1000000</v>
      </c>
      <c r="AG28">
        <v>10</v>
      </c>
      <c r="AH28" s="6">
        <v>50000</v>
      </c>
      <c r="AJ28" s="12">
        <f t="shared" si="6"/>
        <v>7916.666666666667</v>
      </c>
    </row>
    <row r="29" spans="1:39" x14ac:dyDescent="0.25">
      <c r="A29" s="53">
        <f t="shared" si="7"/>
        <v>13</v>
      </c>
      <c r="B29" s="29">
        <f t="shared" si="0"/>
        <v>0</v>
      </c>
      <c r="C29" s="9" t="str">
        <f>IF(D29=0,"-",IF('Lease Monthly'!$H$4="Yearly",EDATE(C28,12),IF('Lease Monthly'!$H$4="Quarterly",EDATE(C28,3),EDATE(C28,1))))</f>
        <v>-</v>
      </c>
      <c r="D29" s="54">
        <f>IF(A29&gt;'Lease Monthly'!$E$4,0,'Lease Monthly'!$G$4)*((1+$M$4)^(((((IF($H$4="Yearly",ROUNDDOWN(IF(A29-($N$4)&lt;0,0,((A29-($N$4)/(($N$4))))/($N$4)),0),IF($H$4="Monthly",ROUNDDOWN(IF(A29-($N$4*12)&lt;0,0,((A29-(12*$N$4)/((12*$N$4))))/($N$4*12)),0),ROUNDDOWN(IF(A29-($N$4*4)&lt;0,0,((A29-(4*$N$4)/((4*$N$4))))/($N$4*4)),0)))))))))+(IF(A29=$E$4,$J$4,0))</f>
        <v>0</v>
      </c>
      <c r="E29" s="49">
        <f>IF(D29=0,0,1/((1+IF('Lease Monthly'!$H$4="Yearly",'Lease Monthly'!$D$4,IF('Lease Monthly'!$H$4="Quarterly",'Lease Monthly'!$D$4/4,'Lease Monthly'!$D$4/12)))^IF($E$17=1,A28,A29)))</f>
        <v>0</v>
      </c>
      <c r="F29" s="55">
        <f t="shared" si="1"/>
        <v>0</v>
      </c>
      <c r="G29" s="56"/>
      <c r="H29" s="38">
        <f t="shared" si="8"/>
        <v>13</v>
      </c>
      <c r="I29" s="9" t="str">
        <f t="shared" si="2"/>
        <v>-</v>
      </c>
      <c r="J29" s="47">
        <f>IF(H29&gt;'Lease Monthly'!$E$4,0,M28)</f>
        <v>0</v>
      </c>
      <c r="K29" s="47">
        <f>IF(IF('Lease Monthly'!$H$4="Yearly",J29*'Lease Monthly'!$D$4,IF('Lease Monthly'!$H$4="Quarterly",J29*('Lease Monthly'!$D$4/4),J29*'Lease Monthly'!$D$4/12))&gt;0,IF('Lease Monthly'!$H$4="Yearly",J29*'Lease Monthly'!$D$4,IF('Lease Monthly'!$H$4="Quarterly",J29*('Lease Monthly'!$D$4/4),J29*'Lease Monthly'!$D$4/12)),-L29-J29)</f>
        <v>0</v>
      </c>
      <c r="L29" s="47">
        <f t="shared" si="3"/>
        <v>0</v>
      </c>
      <c r="M29" s="47">
        <f t="shared" si="4"/>
        <v>0</v>
      </c>
      <c r="N29" s="57"/>
      <c r="O29" s="38">
        <v>13</v>
      </c>
      <c r="P29" s="58">
        <f t="shared" si="9"/>
        <v>48214</v>
      </c>
      <c r="Q29" s="47">
        <f t="shared" si="10"/>
        <v>0</v>
      </c>
      <c r="R29" s="47">
        <f>IF(S28&lt;1,0,-'Lease Monthly'!$K$4/'Lease Monthly'!$L$4)</f>
        <v>0</v>
      </c>
      <c r="S29" s="47">
        <f t="shared" si="5"/>
        <v>0</v>
      </c>
      <c r="AE29"/>
      <c r="AF29" s="6">
        <v>1000000</v>
      </c>
      <c r="AG29">
        <v>10</v>
      </c>
      <c r="AH29" s="6">
        <v>50000</v>
      </c>
      <c r="AJ29" s="12">
        <f t="shared" si="6"/>
        <v>7916.666666666667</v>
      </c>
    </row>
    <row r="30" spans="1:39" x14ac:dyDescent="0.25">
      <c r="A30" s="53">
        <f t="shared" si="7"/>
        <v>14</v>
      </c>
      <c r="B30" s="29">
        <f t="shared" si="0"/>
        <v>0</v>
      </c>
      <c r="C30" s="9" t="str">
        <f>IF(D30=0,"-",IF('Lease Monthly'!$H$4="Yearly",EDATE(C29,12),IF('Lease Monthly'!$H$4="Quarterly",EDATE(C29,3),EDATE(C29,1))))</f>
        <v>-</v>
      </c>
      <c r="D30" s="54">
        <f>IF(A30&gt;'Lease Monthly'!$E$4,0,'Lease Monthly'!$G$4)*((1+$M$4)^(((((IF($H$4="Yearly",ROUNDDOWN(IF(A30-($N$4)&lt;0,0,((A30-($N$4)/(($N$4))))/($N$4)),0),IF($H$4="Monthly",ROUNDDOWN(IF(A30-($N$4*12)&lt;0,0,((A30-(12*$N$4)/((12*$N$4))))/($N$4*12)),0),ROUNDDOWN(IF(A30-($N$4*4)&lt;0,0,((A30-(4*$N$4)/((4*$N$4))))/($N$4*4)),0)))))))))+(IF(A30=$E$4,$J$4,0))</f>
        <v>0</v>
      </c>
      <c r="E30" s="49">
        <f>IF(D30=0,0,1/((1+IF('Lease Monthly'!$H$4="Yearly",'Lease Monthly'!$D$4,IF('Lease Monthly'!$H$4="Quarterly",'Lease Monthly'!$D$4/4,'Lease Monthly'!$D$4/12)))^IF($E$17=1,A29,A30)))</f>
        <v>0</v>
      </c>
      <c r="F30" s="55">
        <f t="shared" si="1"/>
        <v>0</v>
      </c>
      <c r="G30" s="56"/>
      <c r="H30" s="38">
        <f t="shared" si="8"/>
        <v>14</v>
      </c>
      <c r="I30" s="9" t="str">
        <f t="shared" si="2"/>
        <v>-</v>
      </c>
      <c r="J30" s="47">
        <f>IF(H30&gt;'Lease Monthly'!$E$4,0,M29)</f>
        <v>0</v>
      </c>
      <c r="K30" s="47">
        <f>IF(IF('Lease Monthly'!$H$4="Yearly",J30*'Lease Monthly'!$D$4,IF('Lease Monthly'!$H$4="Quarterly",J30*('Lease Monthly'!$D$4/4),J30*'Lease Monthly'!$D$4/12))&gt;0,IF('Lease Monthly'!$H$4="Yearly",J30*'Lease Monthly'!$D$4,IF('Lease Monthly'!$H$4="Quarterly",J30*('Lease Monthly'!$D$4/4),J30*'Lease Monthly'!$D$4/12)),-L30-J30)</f>
        <v>0</v>
      </c>
      <c r="L30" s="47">
        <f t="shared" si="3"/>
        <v>0</v>
      </c>
      <c r="M30" s="47">
        <f t="shared" si="4"/>
        <v>0</v>
      </c>
      <c r="N30" s="57"/>
      <c r="O30" s="38">
        <v>14</v>
      </c>
      <c r="P30" s="58">
        <f t="shared" si="9"/>
        <v>48580</v>
      </c>
      <c r="Q30" s="47">
        <f t="shared" si="10"/>
        <v>0</v>
      </c>
      <c r="R30" s="47">
        <f>IF(S29&lt;1,0,-'Lease Monthly'!$K$4/'Lease Monthly'!$L$4)</f>
        <v>0</v>
      </c>
      <c r="S30" s="47">
        <f t="shared" si="5"/>
        <v>0</v>
      </c>
      <c r="AE30"/>
      <c r="AF30" s="6">
        <v>1000000</v>
      </c>
      <c r="AG30">
        <v>10</v>
      </c>
      <c r="AH30" s="6">
        <v>50000</v>
      </c>
      <c r="AJ30" s="12">
        <f t="shared" si="6"/>
        <v>7916.666666666667</v>
      </c>
    </row>
    <row r="31" spans="1:39" x14ac:dyDescent="0.25">
      <c r="A31" s="53">
        <f t="shared" si="7"/>
        <v>15</v>
      </c>
      <c r="B31" s="29">
        <f t="shared" si="0"/>
        <v>0</v>
      </c>
      <c r="C31" s="9" t="str">
        <f>IF(D31=0,"-",IF('Lease Monthly'!$H$4="Yearly",EDATE(C30,12),IF('Lease Monthly'!$H$4="Quarterly",EDATE(C30,3),EDATE(C30,1))))</f>
        <v>-</v>
      </c>
      <c r="D31" s="54">
        <f>IF(A31&gt;'Lease Monthly'!$E$4,0,'Lease Monthly'!$G$4)*((1+$M$4)^(((((IF($H$4="Yearly",ROUNDDOWN(IF(A31-($N$4)&lt;0,0,((A31-($N$4)/(($N$4))))/($N$4)),0),IF($H$4="Monthly",ROUNDDOWN(IF(A31-($N$4*12)&lt;0,0,((A31-(12*$N$4)/((12*$N$4))))/($N$4*12)),0),ROUNDDOWN(IF(A31-($N$4*4)&lt;0,0,((A31-(4*$N$4)/((4*$N$4))))/($N$4*4)),0)))))))))+(IF(A31=$E$4,$J$4,0))</f>
        <v>0</v>
      </c>
      <c r="E31" s="49">
        <f>IF(D31=0,0,1/((1+IF('Lease Monthly'!$H$4="Yearly",'Lease Monthly'!$D$4,IF('Lease Monthly'!$H$4="Quarterly",'Lease Monthly'!$D$4/4,'Lease Monthly'!$D$4/12)))^IF($E$17=1,A30,A31)))</f>
        <v>0</v>
      </c>
      <c r="F31" s="55">
        <f t="shared" si="1"/>
        <v>0</v>
      </c>
      <c r="G31" s="56"/>
      <c r="H31" s="38">
        <f t="shared" si="8"/>
        <v>15</v>
      </c>
      <c r="I31" s="9" t="str">
        <f t="shared" si="2"/>
        <v>-</v>
      </c>
      <c r="J31" s="47">
        <f>IF(H31&gt;'Lease Monthly'!$E$4,0,M30)</f>
        <v>0</v>
      </c>
      <c r="K31" s="47">
        <f>IF(IF('Lease Monthly'!$H$4="Yearly",J31*'Lease Monthly'!$D$4,IF('Lease Monthly'!$H$4="Quarterly",J31*('Lease Monthly'!$D$4/4),J31*'Lease Monthly'!$D$4/12))&gt;0,IF('Lease Monthly'!$H$4="Yearly",J31*'Lease Monthly'!$D$4,IF('Lease Monthly'!$H$4="Quarterly",J31*('Lease Monthly'!$D$4/4),J31*'Lease Monthly'!$D$4/12)),-L31-J31)</f>
        <v>0</v>
      </c>
      <c r="L31" s="47">
        <f t="shared" si="3"/>
        <v>0</v>
      </c>
      <c r="M31" s="47">
        <f t="shared" si="4"/>
        <v>0</v>
      </c>
      <c r="N31" s="57"/>
      <c r="O31" s="38">
        <v>15</v>
      </c>
      <c r="P31" s="58">
        <f t="shared" si="9"/>
        <v>48945</v>
      </c>
      <c r="Q31" s="47">
        <f t="shared" si="10"/>
        <v>0</v>
      </c>
      <c r="R31" s="47">
        <f>IF(S30&lt;1,0,-'Lease Monthly'!$K$4/'Lease Monthly'!$L$4)</f>
        <v>0</v>
      </c>
      <c r="S31" s="47">
        <f t="shared" si="5"/>
        <v>0</v>
      </c>
      <c r="AE31"/>
      <c r="AF31" s="6">
        <v>1000000</v>
      </c>
      <c r="AG31">
        <v>10</v>
      </c>
      <c r="AH31" s="6">
        <v>50000</v>
      </c>
    </row>
    <row r="32" spans="1:39" x14ac:dyDescent="0.25">
      <c r="A32" s="53">
        <f t="shared" si="7"/>
        <v>16</v>
      </c>
      <c r="B32" s="29">
        <f t="shared" si="0"/>
        <v>0</v>
      </c>
      <c r="C32" s="9" t="str">
        <f>IF(D32=0,"-",IF('Lease Monthly'!$H$4="Yearly",EDATE(C31,12),IF('Lease Monthly'!$H$4="Quarterly",EDATE(C31,3),EDATE(C31,1))))</f>
        <v>-</v>
      </c>
      <c r="D32" s="54">
        <f>IF(A32&gt;'Lease Monthly'!$E$4,0,'Lease Monthly'!$G$4)*((1+$M$4)^(((((IF($H$4="Yearly",ROUNDDOWN(IF(A32-($N$4)&lt;0,0,((A32-($N$4)/(($N$4))))/($N$4)),0),IF($H$4="Monthly",ROUNDDOWN(IF(A32-($N$4*12)&lt;0,0,((A32-(12*$N$4)/((12*$N$4))))/($N$4*12)),0),ROUNDDOWN(IF(A32-($N$4*4)&lt;0,0,((A32-(4*$N$4)/((4*$N$4))))/($N$4*4)),0)))))))))+(IF(A32=$E$4,$J$4,0))</f>
        <v>0</v>
      </c>
      <c r="E32" s="49">
        <f>IF(D32=0,0,1/((1+IF('Lease Monthly'!$H$4="Yearly",'Lease Monthly'!$D$4,IF('Lease Monthly'!$H$4="Quarterly",'Lease Monthly'!$D$4/4,'Lease Monthly'!$D$4/12)))^IF($E$17=1,A31,A32)))</f>
        <v>0</v>
      </c>
      <c r="F32" s="55">
        <f t="shared" si="1"/>
        <v>0</v>
      </c>
      <c r="G32" s="56"/>
      <c r="H32" s="38">
        <f t="shared" si="8"/>
        <v>16</v>
      </c>
      <c r="I32" s="9" t="str">
        <f t="shared" si="2"/>
        <v>-</v>
      </c>
      <c r="J32" s="47">
        <f>IF(H32&gt;'Lease Monthly'!$E$4,0,M31)</f>
        <v>0</v>
      </c>
      <c r="K32" s="47">
        <f>IF(IF('Lease Monthly'!$H$4="Yearly",J32*'Lease Monthly'!$D$4,IF('Lease Monthly'!$H$4="Quarterly",J32*('Lease Monthly'!$D$4/4),J32*'Lease Monthly'!$D$4/12))&gt;0,IF('Lease Monthly'!$H$4="Yearly",J32*'Lease Monthly'!$D$4,IF('Lease Monthly'!$H$4="Quarterly",J32*('Lease Monthly'!$D$4/4),J32*'Lease Monthly'!$D$4/12)),-L32-J32)</f>
        <v>0</v>
      </c>
      <c r="L32" s="47">
        <f t="shared" si="3"/>
        <v>0</v>
      </c>
      <c r="M32" s="47">
        <f t="shared" si="4"/>
        <v>0</v>
      </c>
      <c r="N32" s="57"/>
      <c r="O32" s="38">
        <v>16</v>
      </c>
      <c r="P32" s="58">
        <f t="shared" si="9"/>
        <v>49310</v>
      </c>
      <c r="Q32" s="47">
        <f t="shared" si="10"/>
        <v>0</v>
      </c>
      <c r="R32" s="47">
        <f>IF(S31&lt;1,0,-'Lease Monthly'!$K$4/'Lease Monthly'!$L$4)</f>
        <v>0</v>
      </c>
      <c r="S32" s="47">
        <f t="shared" si="5"/>
        <v>0</v>
      </c>
      <c r="AE32"/>
      <c r="AF32" s="6"/>
    </row>
    <row r="33" spans="1:37" x14ac:dyDescent="0.25">
      <c r="A33" s="53">
        <f t="shared" si="7"/>
        <v>17</v>
      </c>
      <c r="B33" s="29">
        <f t="shared" si="0"/>
        <v>0</v>
      </c>
      <c r="C33" s="9" t="str">
        <f>IF(D33=0,"-",IF('Lease Monthly'!$H$4="Yearly",EDATE(C32,12),IF('Lease Monthly'!$H$4="Quarterly",EDATE(C32,3),EDATE(C32,1))))</f>
        <v>-</v>
      </c>
      <c r="D33" s="54">
        <f>IF(A33&gt;'Lease Monthly'!$E$4,0,'Lease Monthly'!$G$4)*((1+$M$4)^(((((IF($H$4="Yearly",ROUNDDOWN(IF(A33-($N$4)&lt;0,0,((A33-($N$4)/(($N$4))))/($N$4)),0),IF($H$4="Monthly",ROUNDDOWN(IF(A33-($N$4*12)&lt;0,0,((A33-(12*$N$4)/((12*$N$4))))/($N$4*12)),0),ROUNDDOWN(IF(A33-($N$4*4)&lt;0,0,((A33-(4*$N$4)/((4*$N$4))))/($N$4*4)),0)))))))))+(IF(A33=$E$4,$J$4,0))</f>
        <v>0</v>
      </c>
      <c r="E33" s="49">
        <f>IF(D33=0,0,1/((1+IF('Lease Monthly'!$H$4="Yearly",'Lease Monthly'!$D$4,IF('Lease Monthly'!$H$4="Quarterly",'Lease Monthly'!$D$4/4,'Lease Monthly'!$D$4/12)))^IF($E$17=1,A32,A33)))</f>
        <v>0</v>
      </c>
      <c r="F33" s="55">
        <f t="shared" si="1"/>
        <v>0</v>
      </c>
      <c r="G33" s="56"/>
      <c r="H33" s="38">
        <f t="shared" si="8"/>
        <v>17</v>
      </c>
      <c r="I33" s="9" t="str">
        <f t="shared" si="2"/>
        <v>-</v>
      </c>
      <c r="J33" s="47">
        <f>IF(H33&gt;'Lease Monthly'!$E$4,0,M32)</f>
        <v>0</v>
      </c>
      <c r="K33" s="47">
        <f>IF(IF('Lease Monthly'!$H$4="Yearly",J33*'Lease Monthly'!$D$4,IF('Lease Monthly'!$H$4="Quarterly",J33*('Lease Monthly'!$D$4/4),J33*'Lease Monthly'!$D$4/12))&gt;0,IF('Lease Monthly'!$H$4="Yearly",J33*'Lease Monthly'!$D$4,IF('Lease Monthly'!$H$4="Quarterly",J33*('Lease Monthly'!$D$4/4),J33*'Lease Monthly'!$D$4/12)),-L33-J33)</f>
        <v>0</v>
      </c>
      <c r="L33" s="47">
        <f t="shared" si="3"/>
        <v>0</v>
      </c>
      <c r="M33" s="47">
        <f t="shared" si="4"/>
        <v>0</v>
      </c>
      <c r="N33" s="57"/>
      <c r="O33" s="38">
        <v>17</v>
      </c>
      <c r="P33" s="58">
        <f t="shared" si="9"/>
        <v>49675</v>
      </c>
      <c r="Q33" s="47">
        <f t="shared" si="10"/>
        <v>0</v>
      </c>
      <c r="R33" s="47">
        <f>IF(S32&lt;1,0,-'Lease Monthly'!$K$4/'Lease Monthly'!$L$4)</f>
        <v>0</v>
      </c>
      <c r="S33" s="47">
        <f t="shared" si="5"/>
        <v>0</v>
      </c>
      <c r="AE33"/>
      <c r="AF33" s="6"/>
      <c r="AI33" t="s">
        <v>44</v>
      </c>
    </row>
    <row r="34" spans="1:37" x14ac:dyDescent="0.25">
      <c r="A34" s="53">
        <f t="shared" si="7"/>
        <v>18</v>
      </c>
      <c r="B34" s="29">
        <f t="shared" si="0"/>
        <v>0</v>
      </c>
      <c r="C34" s="9" t="str">
        <f>IF(D34=0,"-",IF('Lease Monthly'!$H$4="Yearly",EDATE(C33,12),IF('Lease Monthly'!$H$4="Quarterly",EDATE(C33,3),EDATE(C33,1))))</f>
        <v>-</v>
      </c>
      <c r="D34" s="54">
        <f>IF(A34&gt;'Lease Monthly'!$E$4,0,'Lease Monthly'!$G$4)*((1+$M$4)^(((((IF($H$4="Yearly",ROUNDDOWN(IF(A34-($N$4)&lt;0,0,((A34-($N$4)/(($N$4))))/($N$4)),0),IF($H$4="Monthly",ROUNDDOWN(IF(A34-($N$4*12)&lt;0,0,((A34-(12*$N$4)/((12*$N$4))))/($N$4*12)),0),ROUNDDOWN(IF(A34-($N$4*4)&lt;0,0,((A34-(4*$N$4)/((4*$N$4))))/($N$4*4)),0)))))))))+(IF(A34=$E$4,$J$4,0))</f>
        <v>0</v>
      </c>
      <c r="E34" s="49">
        <f>IF(D34=0,0,1/((1+IF('Lease Monthly'!$H$4="Yearly",'Lease Monthly'!$D$4,IF('Lease Monthly'!$H$4="Quarterly",'Lease Monthly'!$D$4/4,'Lease Monthly'!$D$4/12)))^IF($E$17=1,A33,A34)))</f>
        <v>0</v>
      </c>
      <c r="F34" s="55">
        <f t="shared" si="1"/>
        <v>0</v>
      </c>
      <c r="G34" s="56"/>
      <c r="H34" s="38">
        <f t="shared" si="8"/>
        <v>18</v>
      </c>
      <c r="I34" s="9" t="str">
        <f t="shared" si="2"/>
        <v>-</v>
      </c>
      <c r="J34" s="47">
        <f>IF(H34&gt;'Lease Monthly'!$E$4,0,M33)</f>
        <v>0</v>
      </c>
      <c r="K34" s="47">
        <f>IF(IF('Lease Monthly'!$H$4="Yearly",J34*'Lease Monthly'!$D$4,IF('Lease Monthly'!$H$4="Quarterly",J34*('Lease Monthly'!$D$4/4),J34*'Lease Monthly'!$D$4/12))&gt;0,IF('Lease Monthly'!$H$4="Yearly",J34*'Lease Monthly'!$D$4,IF('Lease Monthly'!$H$4="Quarterly",J34*('Lease Monthly'!$D$4/4),J34*'Lease Monthly'!$D$4/12)),-L34-J34)</f>
        <v>0</v>
      </c>
      <c r="L34" s="47">
        <f t="shared" si="3"/>
        <v>0</v>
      </c>
      <c r="M34" s="47">
        <f t="shared" si="4"/>
        <v>0</v>
      </c>
      <c r="N34" s="57"/>
      <c r="O34" s="38">
        <v>18</v>
      </c>
      <c r="P34" s="58">
        <f t="shared" si="9"/>
        <v>50041</v>
      </c>
      <c r="Q34" s="47">
        <f t="shared" si="10"/>
        <v>0</v>
      </c>
      <c r="R34" s="47">
        <f>IF(S33&lt;1,0,-'Lease Monthly'!$K$4/'Lease Monthly'!$L$4)</f>
        <v>0</v>
      </c>
      <c r="S34" s="47">
        <f t="shared" si="5"/>
        <v>0</v>
      </c>
      <c r="AE34"/>
      <c r="AF34" s="6"/>
    </row>
    <row r="35" spans="1:37" x14ac:dyDescent="0.25">
      <c r="A35" s="53">
        <f t="shared" si="7"/>
        <v>19</v>
      </c>
      <c r="B35" s="29">
        <f t="shared" si="0"/>
        <v>0</v>
      </c>
      <c r="C35" s="9" t="str">
        <f>IF(D35=0,"-",IF('Lease Monthly'!$H$4="Yearly",EDATE(C34,12),IF('Lease Monthly'!$H$4="Quarterly",EDATE(C34,3),EDATE(C34,1))))</f>
        <v>-</v>
      </c>
      <c r="D35" s="54">
        <f>IF(A35&gt;'Lease Monthly'!$E$4,0,'Lease Monthly'!$G$4)*((1+$M$4)^(((((IF($H$4="Yearly",ROUNDDOWN(IF(A35-($N$4)&lt;0,0,((A35-($N$4)/(($N$4))))/($N$4)),0),IF($H$4="Monthly",ROUNDDOWN(IF(A35-($N$4*12)&lt;0,0,((A35-(12*$N$4)/((12*$N$4))))/($N$4*12)),0),ROUNDDOWN(IF(A35-($N$4*4)&lt;0,0,((A35-(4*$N$4)/((4*$N$4))))/($N$4*4)),0)))))))))+(IF(A35=$E$4,$J$4,0))</f>
        <v>0</v>
      </c>
      <c r="E35" s="49">
        <f>IF(D35=0,0,1/((1+IF('Lease Monthly'!$H$4="Yearly",'Lease Monthly'!$D$4,IF('Lease Monthly'!$H$4="Quarterly",'Lease Monthly'!$D$4/4,'Lease Monthly'!$D$4/12)))^IF($E$17=1,A34,A35)))</f>
        <v>0</v>
      </c>
      <c r="F35" s="55">
        <f t="shared" si="1"/>
        <v>0</v>
      </c>
      <c r="G35" s="56"/>
      <c r="H35" s="38">
        <f t="shared" si="8"/>
        <v>19</v>
      </c>
      <c r="I35" s="9" t="str">
        <f t="shared" si="2"/>
        <v>-</v>
      </c>
      <c r="J35" s="47">
        <f>IF(H35&gt;'Lease Monthly'!$E$4,0,M34)</f>
        <v>0</v>
      </c>
      <c r="K35" s="47">
        <f>IF(IF('Lease Monthly'!$H$4="Yearly",J35*'Lease Monthly'!$D$4,IF('Lease Monthly'!$H$4="Quarterly",J35*('Lease Monthly'!$D$4/4),J35*'Lease Monthly'!$D$4/12))&gt;0,IF('Lease Monthly'!$H$4="Yearly",J35*'Lease Monthly'!$D$4,IF('Lease Monthly'!$H$4="Quarterly",J35*('Lease Monthly'!$D$4/4),J35*'Lease Monthly'!$D$4/12)),-L35-J35)</f>
        <v>0</v>
      </c>
      <c r="L35" s="47">
        <f t="shared" si="3"/>
        <v>0</v>
      </c>
      <c r="M35" s="47">
        <f t="shared" si="4"/>
        <v>0</v>
      </c>
      <c r="N35" s="57"/>
      <c r="O35" s="38">
        <v>19</v>
      </c>
      <c r="P35" s="58">
        <f t="shared" si="9"/>
        <v>50406</v>
      </c>
      <c r="Q35" s="47">
        <f t="shared" si="10"/>
        <v>0</v>
      </c>
      <c r="R35" s="47">
        <f>IF(S34&lt;1,0,-'Lease Monthly'!$K$4/'Lease Monthly'!$L$4)</f>
        <v>0</v>
      </c>
      <c r="S35" s="47">
        <f t="shared" si="5"/>
        <v>0</v>
      </c>
      <c r="AE35"/>
      <c r="AF35" s="6">
        <v>1000000</v>
      </c>
      <c r="AG35" s="45">
        <v>0.1</v>
      </c>
      <c r="AJ35" s="12">
        <f>AF35*AG35</f>
        <v>100000</v>
      </c>
      <c r="AK35" s="12">
        <f>AF35-AJ35</f>
        <v>900000</v>
      </c>
    </row>
    <row r="36" spans="1:37" x14ac:dyDescent="0.25">
      <c r="A36" s="53">
        <f t="shared" si="7"/>
        <v>20</v>
      </c>
      <c r="B36" s="29">
        <f t="shared" si="0"/>
        <v>0</v>
      </c>
      <c r="C36" s="9" t="str">
        <f>IF(D36=0,"-",IF('Lease Monthly'!$H$4="Yearly",EDATE(C35,12),IF('Lease Monthly'!$H$4="Quarterly",EDATE(C35,3),EDATE(C35,1))))</f>
        <v>-</v>
      </c>
      <c r="D36" s="54">
        <f>IF(A36&gt;'Lease Monthly'!$E$4,0,'Lease Monthly'!$G$4)*((1+$M$4)^(((((IF($H$4="Yearly",ROUNDDOWN(IF(A36-($N$4)&lt;0,0,((A36-($N$4)/(($N$4))))/($N$4)),0),IF($H$4="Monthly",ROUNDDOWN(IF(A36-($N$4*12)&lt;0,0,((A36-(12*$N$4)/((12*$N$4))))/($N$4*12)),0),ROUNDDOWN(IF(A36-($N$4*4)&lt;0,0,((A36-(4*$N$4)/((4*$N$4))))/($N$4*4)),0)))))))))+(IF(A36=$E$4,$J$4,0))</f>
        <v>0</v>
      </c>
      <c r="E36" s="49">
        <f>IF(D36=0,0,1/((1+IF('Lease Monthly'!$H$4="Yearly",'Lease Monthly'!$D$4,IF('Lease Monthly'!$H$4="Quarterly",'Lease Monthly'!$D$4/4,'Lease Monthly'!$D$4/12)))^IF($E$17=1,A35,A36)))</f>
        <v>0</v>
      </c>
      <c r="F36" s="55">
        <f t="shared" si="1"/>
        <v>0</v>
      </c>
      <c r="G36" s="56"/>
      <c r="H36" s="38">
        <f t="shared" si="8"/>
        <v>20</v>
      </c>
      <c r="I36" s="9" t="str">
        <f t="shared" si="2"/>
        <v>-</v>
      </c>
      <c r="J36" s="47">
        <f>IF(H36&gt;'Lease Monthly'!$E$4,0,M35)</f>
        <v>0</v>
      </c>
      <c r="K36" s="47">
        <f>IF(IF('Lease Monthly'!$H$4="Yearly",J36*'Lease Monthly'!$D$4,IF('Lease Monthly'!$H$4="Quarterly",J36*('Lease Monthly'!$D$4/4),J36*'Lease Monthly'!$D$4/12))&gt;0,IF('Lease Monthly'!$H$4="Yearly",J36*'Lease Monthly'!$D$4,IF('Lease Monthly'!$H$4="Quarterly",J36*('Lease Monthly'!$D$4/4),J36*'Lease Monthly'!$D$4/12)),-L36-J36)</f>
        <v>0</v>
      </c>
      <c r="L36" s="47">
        <f t="shared" si="3"/>
        <v>0</v>
      </c>
      <c r="M36" s="47">
        <f t="shared" si="4"/>
        <v>0</v>
      </c>
      <c r="N36" s="57"/>
      <c r="O36" s="38">
        <v>20</v>
      </c>
      <c r="P36" s="58">
        <f t="shared" si="9"/>
        <v>50771</v>
      </c>
      <c r="Q36" s="47">
        <f t="shared" si="10"/>
        <v>0</v>
      </c>
      <c r="R36" s="47">
        <f>IF(S35&lt;1,0,-'Lease Monthly'!$K$4/'Lease Monthly'!$L$4)</f>
        <v>0</v>
      </c>
      <c r="S36" s="47">
        <f t="shared" si="5"/>
        <v>0</v>
      </c>
      <c r="AE36"/>
      <c r="AF36" s="6">
        <f>AK35</f>
        <v>900000</v>
      </c>
      <c r="AG36" s="45">
        <v>0.1</v>
      </c>
      <c r="AJ36" s="12">
        <f>AF36*AG36</f>
        <v>90000</v>
      </c>
      <c r="AK36" s="12">
        <f>AF36-AJ36</f>
        <v>810000</v>
      </c>
    </row>
    <row r="37" spans="1:37" x14ac:dyDescent="0.25">
      <c r="A37" s="53">
        <f t="shared" si="7"/>
        <v>21</v>
      </c>
      <c r="B37" s="29">
        <f t="shared" si="0"/>
        <v>0</v>
      </c>
      <c r="C37" s="9" t="str">
        <f>IF(D37=0,"-",IF('Lease Monthly'!$H$4="Yearly",EDATE(C36,12),IF('Lease Monthly'!$H$4="Quarterly",EDATE(C36,3),EDATE(C36,1))))</f>
        <v>-</v>
      </c>
      <c r="D37" s="54">
        <f>IF(A37&gt;'Lease Monthly'!$E$4,0,'Lease Monthly'!$G$4)*((1+$M$4)^(((((IF($H$4="Yearly",ROUNDDOWN(IF(A37-($N$4)&lt;0,0,((A37-($N$4)/(($N$4))))/($N$4)),0),IF($H$4="Monthly",ROUNDDOWN(IF(A37-($N$4*12)&lt;0,0,((A37-(12*$N$4)/((12*$N$4))))/($N$4*12)),0),ROUNDDOWN(IF(A37-($N$4*4)&lt;0,0,((A37-(4*$N$4)/((4*$N$4))))/($N$4*4)),0)))))))))+(IF(A37=$E$4,$J$4,0))</f>
        <v>0</v>
      </c>
      <c r="E37" s="49">
        <f>IF(D37=0,0,1/((1+IF('Lease Monthly'!$H$4="Yearly",'Lease Monthly'!$D$4,IF('Lease Monthly'!$H$4="Quarterly",'Lease Monthly'!$D$4/4,'Lease Monthly'!$D$4/12)))^IF($E$17=1,A36,A37)))</f>
        <v>0</v>
      </c>
      <c r="F37" s="55">
        <f t="shared" si="1"/>
        <v>0</v>
      </c>
      <c r="G37" s="56"/>
      <c r="H37" s="38">
        <f t="shared" si="8"/>
        <v>21</v>
      </c>
      <c r="I37" s="9" t="str">
        <f t="shared" si="2"/>
        <v>-</v>
      </c>
      <c r="J37" s="47">
        <f>IF(H37&gt;'Lease Monthly'!$E$4,0,M36)</f>
        <v>0</v>
      </c>
      <c r="K37" s="47">
        <f>IF(IF('Lease Monthly'!$H$4="Yearly",J37*'Lease Monthly'!$D$4,IF('Lease Monthly'!$H$4="Quarterly",J37*('Lease Monthly'!$D$4/4),J37*'Lease Monthly'!$D$4/12))&gt;0,IF('Lease Monthly'!$H$4="Yearly",J37*'Lease Monthly'!$D$4,IF('Lease Monthly'!$H$4="Quarterly",J37*('Lease Monthly'!$D$4/4),J37*'Lease Monthly'!$D$4/12)),-L37-J37)</f>
        <v>0</v>
      </c>
      <c r="L37" s="47">
        <f t="shared" si="3"/>
        <v>0</v>
      </c>
      <c r="M37" s="47">
        <f t="shared" si="4"/>
        <v>0</v>
      </c>
      <c r="N37" s="57"/>
      <c r="O37" s="38">
        <v>21</v>
      </c>
      <c r="P37" s="58">
        <f t="shared" si="9"/>
        <v>51136</v>
      </c>
      <c r="Q37" s="47">
        <f t="shared" si="10"/>
        <v>0</v>
      </c>
      <c r="R37" s="47">
        <f>IF(S36&lt;1,0,-'Lease Monthly'!$K$4/'Lease Monthly'!$L$4)</f>
        <v>0</v>
      </c>
      <c r="S37" s="47">
        <f t="shared" si="5"/>
        <v>0</v>
      </c>
      <c r="AE37"/>
      <c r="AF37" s="6">
        <f t="shared" ref="AF37:AF47" si="11">AK36</f>
        <v>810000</v>
      </c>
      <c r="AG37" s="45">
        <v>0.1</v>
      </c>
      <c r="AJ37" s="12">
        <f t="shared" ref="AJ37:AJ47" si="12">AF37*AG37</f>
        <v>81000</v>
      </c>
      <c r="AK37" s="12">
        <f t="shared" ref="AK37:AK47" si="13">AF37-AJ37</f>
        <v>729000</v>
      </c>
    </row>
    <row r="38" spans="1:37" x14ac:dyDescent="0.25">
      <c r="A38" s="53">
        <f t="shared" si="7"/>
        <v>22</v>
      </c>
      <c r="B38" s="29">
        <f t="shared" si="0"/>
        <v>0</v>
      </c>
      <c r="C38" s="9" t="str">
        <f>IF(D38=0,"-",IF('Lease Monthly'!$H$4="Yearly",EDATE(C37,12),IF('Lease Monthly'!$H$4="Quarterly",EDATE(C37,3),EDATE(C37,1))))</f>
        <v>-</v>
      </c>
      <c r="D38" s="54">
        <f>IF(A38&gt;'Lease Monthly'!$E$4,0,'Lease Monthly'!$G$4)*((1+$M$4)^(((((IF($H$4="Yearly",ROUNDDOWN(IF(A38-($N$4)&lt;0,0,((A38-($N$4)/(($N$4))))/($N$4)),0),IF($H$4="Monthly",ROUNDDOWN(IF(A38-($N$4*12)&lt;0,0,((A38-(12*$N$4)/((12*$N$4))))/($N$4*12)),0),ROUNDDOWN(IF(A38-($N$4*4)&lt;0,0,((A38-(4*$N$4)/((4*$N$4))))/($N$4*4)),0)))))))))+(IF(A38=$E$4,$J$4,0))</f>
        <v>0</v>
      </c>
      <c r="E38" s="49">
        <f>IF(D38=0,0,1/((1+IF('Lease Monthly'!$H$4="Yearly",'Lease Monthly'!$D$4,IF('Lease Monthly'!$H$4="Quarterly",'Lease Monthly'!$D$4/4,'Lease Monthly'!$D$4/12)))^IF($E$17=1,A37,A38)))</f>
        <v>0</v>
      </c>
      <c r="F38" s="55">
        <f t="shared" si="1"/>
        <v>0</v>
      </c>
      <c r="G38" s="56"/>
      <c r="H38" s="38">
        <f t="shared" si="8"/>
        <v>22</v>
      </c>
      <c r="I38" s="9" t="str">
        <f t="shared" si="2"/>
        <v>-</v>
      </c>
      <c r="J38" s="47">
        <f>IF(H38&gt;'Lease Monthly'!$E$4,0,M37)</f>
        <v>0</v>
      </c>
      <c r="K38" s="47">
        <f>IF(IF('Lease Monthly'!$H$4="Yearly",J38*'Lease Monthly'!$D$4,IF('Lease Monthly'!$H$4="Quarterly",J38*('Lease Monthly'!$D$4/4),J38*'Lease Monthly'!$D$4/12))&gt;0,IF('Lease Monthly'!$H$4="Yearly",J38*'Lease Monthly'!$D$4,IF('Lease Monthly'!$H$4="Quarterly",J38*('Lease Monthly'!$D$4/4),J38*'Lease Monthly'!$D$4/12)),-L38-J38)</f>
        <v>0</v>
      </c>
      <c r="L38" s="47">
        <f t="shared" si="3"/>
        <v>0</v>
      </c>
      <c r="M38" s="47">
        <f t="shared" si="4"/>
        <v>0</v>
      </c>
      <c r="N38" s="57"/>
      <c r="O38" s="38">
        <v>22</v>
      </c>
      <c r="P38" s="58">
        <f t="shared" si="9"/>
        <v>51502</v>
      </c>
      <c r="Q38" s="47">
        <f t="shared" si="10"/>
        <v>0</v>
      </c>
      <c r="R38" s="47">
        <f>IF(S37&lt;1,0,-'Lease Monthly'!$K$4/'Lease Monthly'!$L$4)</f>
        <v>0</v>
      </c>
      <c r="S38" s="47">
        <f t="shared" si="5"/>
        <v>0</v>
      </c>
      <c r="AE38"/>
      <c r="AF38" s="6">
        <f t="shared" si="11"/>
        <v>729000</v>
      </c>
      <c r="AG38" s="45">
        <v>0.1</v>
      </c>
      <c r="AJ38" s="12">
        <f t="shared" si="12"/>
        <v>72900</v>
      </c>
      <c r="AK38" s="12">
        <f t="shared" si="13"/>
        <v>656100</v>
      </c>
    </row>
    <row r="39" spans="1:37" x14ac:dyDescent="0.25">
      <c r="A39" s="53">
        <f t="shared" si="7"/>
        <v>23</v>
      </c>
      <c r="B39" s="29">
        <f t="shared" si="0"/>
        <v>0</v>
      </c>
      <c r="C39" s="9" t="str">
        <f>IF(D39=0,"-",IF('Lease Monthly'!$H$4="Yearly",EDATE(C38,12),IF('Lease Monthly'!$H$4="Quarterly",EDATE(C38,3),EDATE(C38,1))))</f>
        <v>-</v>
      </c>
      <c r="D39" s="54">
        <f>IF(A39&gt;'Lease Monthly'!$E$4,0,'Lease Monthly'!$G$4)*((1+$M$4)^(((((IF($H$4="Yearly",ROUNDDOWN(IF(A39-($N$4)&lt;0,0,((A39-($N$4)/(($N$4))))/($N$4)),0),IF($H$4="Monthly",ROUNDDOWN(IF(A39-($N$4*12)&lt;0,0,((A39-(12*$N$4)/((12*$N$4))))/($N$4*12)),0),ROUNDDOWN(IF(A39-($N$4*4)&lt;0,0,((A39-(4*$N$4)/((4*$N$4))))/($N$4*4)),0)))))))))+(IF(A39=$E$4,$J$4,0))</f>
        <v>0</v>
      </c>
      <c r="E39" s="49">
        <f>IF(D39=0,0,1/((1+IF('Lease Monthly'!$H$4="Yearly",'Lease Monthly'!$D$4,IF('Lease Monthly'!$H$4="Quarterly",'Lease Monthly'!$D$4/4,'Lease Monthly'!$D$4/12)))^IF($E$17=1,A38,A39)))</f>
        <v>0</v>
      </c>
      <c r="F39" s="55">
        <f t="shared" si="1"/>
        <v>0</v>
      </c>
      <c r="G39" s="56"/>
      <c r="H39" s="38">
        <f t="shared" si="8"/>
        <v>23</v>
      </c>
      <c r="I39" s="9" t="str">
        <f t="shared" si="2"/>
        <v>-</v>
      </c>
      <c r="J39" s="47">
        <f>IF(H39&gt;'Lease Monthly'!$E$4,0,M38)</f>
        <v>0</v>
      </c>
      <c r="K39" s="47">
        <f>IF(IF('Lease Monthly'!$H$4="Yearly",J39*'Lease Monthly'!$D$4,IF('Lease Monthly'!$H$4="Quarterly",J39*('Lease Monthly'!$D$4/4),J39*'Lease Monthly'!$D$4/12))&gt;0,IF('Lease Monthly'!$H$4="Yearly",J39*'Lease Monthly'!$D$4,IF('Lease Monthly'!$H$4="Quarterly",J39*('Lease Monthly'!$D$4/4),J39*'Lease Monthly'!$D$4/12)),-L39-J39)</f>
        <v>0</v>
      </c>
      <c r="L39" s="47">
        <f t="shared" si="3"/>
        <v>0</v>
      </c>
      <c r="M39" s="47">
        <f t="shared" si="4"/>
        <v>0</v>
      </c>
      <c r="N39" s="57"/>
      <c r="O39" s="38">
        <v>23</v>
      </c>
      <c r="P39" s="58">
        <f t="shared" si="9"/>
        <v>51867</v>
      </c>
      <c r="Q39" s="47">
        <f t="shared" si="10"/>
        <v>0</v>
      </c>
      <c r="R39" s="47">
        <f>IF(S38&lt;1,0,-'Lease Monthly'!$K$4/'Lease Monthly'!$L$4)</f>
        <v>0</v>
      </c>
      <c r="S39" s="47">
        <f t="shared" si="5"/>
        <v>0</v>
      </c>
      <c r="AE39"/>
      <c r="AF39" s="6">
        <f t="shared" si="11"/>
        <v>656100</v>
      </c>
      <c r="AG39" s="45">
        <v>0.1</v>
      </c>
      <c r="AJ39" s="12">
        <f t="shared" si="12"/>
        <v>65610</v>
      </c>
      <c r="AK39" s="12">
        <f t="shared" si="13"/>
        <v>590490</v>
      </c>
    </row>
    <row r="40" spans="1:37" x14ac:dyDescent="0.25">
      <c r="A40" s="53">
        <f t="shared" si="7"/>
        <v>24</v>
      </c>
      <c r="B40" s="29">
        <f t="shared" si="0"/>
        <v>0</v>
      </c>
      <c r="C40" s="9" t="str">
        <f>IF(D40=0,"-",IF('Lease Monthly'!$H$4="Yearly",EDATE(C39,12),IF('Lease Monthly'!$H$4="Quarterly",EDATE(C39,3),EDATE(C39,1))))</f>
        <v>-</v>
      </c>
      <c r="D40" s="54">
        <f>IF(A40&gt;'Lease Monthly'!$E$4,0,'Lease Monthly'!$G$4)*((1+$M$4)^(((((IF($H$4="Yearly",ROUNDDOWN(IF(A40-($N$4)&lt;0,0,((A40-($N$4)/(($N$4))))/($N$4)),0),IF($H$4="Monthly",ROUNDDOWN(IF(A40-($N$4*12)&lt;0,0,((A40-(12*$N$4)/((12*$N$4))))/($N$4*12)),0),ROUNDDOWN(IF(A40-($N$4*4)&lt;0,0,((A40-(4*$N$4)/((4*$N$4))))/($N$4*4)),0)))))))))+(IF(A40=$E$4,$J$4,0))</f>
        <v>0</v>
      </c>
      <c r="E40" s="49">
        <f>IF(D40=0,0,1/((1+IF('Lease Monthly'!$H$4="Yearly",'Lease Monthly'!$D$4,IF('Lease Monthly'!$H$4="Quarterly",'Lease Monthly'!$D$4/4,'Lease Monthly'!$D$4/12)))^IF($E$17=1,A39,A40)))</f>
        <v>0</v>
      </c>
      <c r="F40" s="55">
        <f t="shared" si="1"/>
        <v>0</v>
      </c>
      <c r="G40" s="56"/>
      <c r="H40" s="38">
        <f t="shared" si="8"/>
        <v>24</v>
      </c>
      <c r="I40" s="9" t="str">
        <f t="shared" si="2"/>
        <v>-</v>
      </c>
      <c r="J40" s="47">
        <f>IF(H40&gt;'Lease Monthly'!$E$4,0,M39)</f>
        <v>0</v>
      </c>
      <c r="K40" s="47">
        <f>IF(IF('Lease Monthly'!$H$4="Yearly",J40*'Lease Monthly'!$D$4,IF('Lease Monthly'!$H$4="Quarterly",J40*('Lease Monthly'!$D$4/4),J40*'Lease Monthly'!$D$4/12))&gt;0,IF('Lease Monthly'!$H$4="Yearly",J40*'Lease Monthly'!$D$4,IF('Lease Monthly'!$H$4="Quarterly",J40*('Lease Monthly'!$D$4/4),J40*'Lease Monthly'!$D$4/12)),-L40-J40)</f>
        <v>0</v>
      </c>
      <c r="L40" s="47">
        <f t="shared" si="3"/>
        <v>0</v>
      </c>
      <c r="M40" s="47">
        <f t="shared" si="4"/>
        <v>0</v>
      </c>
      <c r="N40" s="57"/>
      <c r="O40" s="38">
        <v>24</v>
      </c>
      <c r="P40" s="58">
        <f t="shared" si="9"/>
        <v>52232</v>
      </c>
      <c r="Q40" s="47">
        <f t="shared" si="10"/>
        <v>0</v>
      </c>
      <c r="R40" s="47">
        <f>IF(S39&lt;1,0,-'Lease Monthly'!$K$4/'Lease Monthly'!$L$4)</f>
        <v>0</v>
      </c>
      <c r="S40" s="47">
        <f t="shared" si="5"/>
        <v>0</v>
      </c>
      <c r="AE40"/>
      <c r="AF40" s="6">
        <f t="shared" si="11"/>
        <v>590490</v>
      </c>
      <c r="AG40" s="45">
        <v>0.1</v>
      </c>
      <c r="AJ40" s="12">
        <f t="shared" si="12"/>
        <v>59049</v>
      </c>
      <c r="AK40" s="12">
        <f t="shared" si="13"/>
        <v>531441</v>
      </c>
    </row>
    <row r="41" spans="1:37" x14ac:dyDescent="0.25">
      <c r="A41" s="53">
        <f t="shared" si="7"/>
        <v>25</v>
      </c>
      <c r="B41" s="29">
        <f t="shared" si="0"/>
        <v>0</v>
      </c>
      <c r="C41" s="9" t="str">
        <f>IF(D41=0,"-",IF('Lease Monthly'!$H$4="Yearly",EDATE(C40,12),IF('Lease Monthly'!$H$4="Quarterly",EDATE(C40,3),EDATE(C40,1))))</f>
        <v>-</v>
      </c>
      <c r="D41" s="54">
        <f>IF(A41&gt;'Lease Monthly'!$E$4,0,'Lease Monthly'!$G$4)*((1+$M$4)^(((((IF($H$4="Yearly",ROUNDDOWN(IF(A41-($N$4)&lt;0,0,((A41-($N$4)/(($N$4))))/($N$4)),0),IF($H$4="Monthly",ROUNDDOWN(IF(A41-($N$4*12)&lt;0,0,((A41-(12*$N$4)/((12*$N$4))))/($N$4*12)),0),ROUNDDOWN(IF(A41-($N$4*4)&lt;0,0,((A41-(4*$N$4)/((4*$N$4))))/($N$4*4)),0)))))))))+(IF(A41=$E$4,$J$4,0))</f>
        <v>0</v>
      </c>
      <c r="E41" s="49">
        <f>IF(D41=0,0,1/((1+IF('Lease Monthly'!$H$4="Yearly",'Lease Monthly'!$D$4,IF('Lease Monthly'!$H$4="Quarterly",'Lease Monthly'!$D$4/4,'Lease Monthly'!$D$4/12)))^IF($E$17=1,A40,A41)))</f>
        <v>0</v>
      </c>
      <c r="F41" s="55">
        <f t="shared" si="1"/>
        <v>0</v>
      </c>
      <c r="G41" s="56"/>
      <c r="H41" s="38">
        <f t="shared" si="8"/>
        <v>25</v>
      </c>
      <c r="I41" s="9" t="str">
        <f t="shared" si="2"/>
        <v>-</v>
      </c>
      <c r="J41" s="47">
        <f>IF(H41&gt;'Lease Monthly'!$E$4,0,M40)</f>
        <v>0</v>
      </c>
      <c r="K41" s="47">
        <f>IF(IF('Lease Monthly'!$H$4="Yearly",J41*'Lease Monthly'!$D$4,IF('Lease Monthly'!$H$4="Quarterly",J41*('Lease Monthly'!$D$4/4),J41*'Lease Monthly'!$D$4/12))&gt;0,IF('Lease Monthly'!$H$4="Yearly",J41*'Lease Monthly'!$D$4,IF('Lease Monthly'!$H$4="Quarterly",J41*('Lease Monthly'!$D$4/4),J41*'Lease Monthly'!$D$4/12)),-L41-J41)</f>
        <v>0</v>
      </c>
      <c r="L41" s="47">
        <f t="shared" si="3"/>
        <v>0</v>
      </c>
      <c r="M41" s="47">
        <f t="shared" si="4"/>
        <v>0</v>
      </c>
      <c r="N41" s="57"/>
      <c r="O41" s="38">
        <v>25</v>
      </c>
      <c r="P41" s="58">
        <f t="shared" si="9"/>
        <v>52597</v>
      </c>
      <c r="Q41" s="47">
        <f t="shared" si="10"/>
        <v>0</v>
      </c>
      <c r="R41" s="47">
        <f>IF(S40&lt;1,0,-'Lease Monthly'!$K$4/'Lease Monthly'!$L$4)</f>
        <v>0</v>
      </c>
      <c r="S41" s="47">
        <f t="shared" si="5"/>
        <v>0</v>
      </c>
      <c r="AE41"/>
      <c r="AF41" s="6">
        <f t="shared" si="11"/>
        <v>531441</v>
      </c>
      <c r="AG41" s="45">
        <v>0.1</v>
      </c>
      <c r="AJ41" s="12">
        <f t="shared" si="12"/>
        <v>53144.100000000006</v>
      </c>
      <c r="AK41" s="12">
        <f t="shared" si="13"/>
        <v>478296.9</v>
      </c>
    </row>
    <row r="42" spans="1:37" x14ac:dyDescent="0.25">
      <c r="A42" s="53">
        <f t="shared" si="7"/>
        <v>26</v>
      </c>
      <c r="B42" s="29">
        <f t="shared" si="0"/>
        <v>0</v>
      </c>
      <c r="C42" s="9" t="str">
        <f>IF(D42=0,"-",IF('Lease Monthly'!$H$4="Yearly",EDATE(C41,12),IF('Lease Monthly'!$H$4="Quarterly",EDATE(C41,3),EDATE(C41,1))))</f>
        <v>-</v>
      </c>
      <c r="D42" s="54">
        <f>IF(A42&gt;'Lease Monthly'!$E$4,0,'Lease Monthly'!$G$4)*((1+$M$4)^(((((IF($H$4="Yearly",ROUNDDOWN(IF(A42-($N$4)&lt;0,0,((A42-($N$4)/(($N$4))))/($N$4)),0),IF($H$4="Monthly",ROUNDDOWN(IF(A42-($N$4*12)&lt;0,0,((A42-(12*$N$4)/((12*$N$4))))/($N$4*12)),0),ROUNDDOWN(IF(A42-($N$4*4)&lt;0,0,((A42-(4*$N$4)/((4*$N$4))))/($N$4*4)),0)))))))))+(IF(A42=$E$4,$J$4,0))</f>
        <v>0</v>
      </c>
      <c r="E42" s="49">
        <f>IF(D42=0,0,1/((1+IF('Lease Monthly'!$H$4="Yearly",'Lease Monthly'!$D$4,IF('Lease Monthly'!$H$4="Quarterly",'Lease Monthly'!$D$4/4,'Lease Monthly'!$D$4/12)))^IF($E$17=1,A41,A42)))</f>
        <v>0</v>
      </c>
      <c r="F42" s="55">
        <f t="shared" si="1"/>
        <v>0</v>
      </c>
      <c r="G42" s="56"/>
      <c r="H42" s="38">
        <f t="shared" si="8"/>
        <v>26</v>
      </c>
      <c r="I42" s="9" t="str">
        <f t="shared" si="2"/>
        <v>-</v>
      </c>
      <c r="J42" s="47">
        <f>IF(H42&gt;'Lease Monthly'!$E$4,0,M41)</f>
        <v>0</v>
      </c>
      <c r="K42" s="47">
        <f>IF(IF('Lease Monthly'!$H$4="Yearly",J42*'Lease Monthly'!$D$4,IF('Lease Monthly'!$H$4="Quarterly",J42*('Lease Monthly'!$D$4/4),J42*'Lease Monthly'!$D$4/12))&gt;0,IF('Lease Monthly'!$H$4="Yearly",J42*'Lease Monthly'!$D$4,IF('Lease Monthly'!$H$4="Quarterly",J42*('Lease Monthly'!$D$4/4),J42*'Lease Monthly'!$D$4/12)),-L42-J42)</f>
        <v>0</v>
      </c>
      <c r="L42" s="47">
        <f t="shared" si="3"/>
        <v>0</v>
      </c>
      <c r="M42" s="47">
        <f t="shared" si="4"/>
        <v>0</v>
      </c>
      <c r="N42" s="57"/>
      <c r="O42" s="38">
        <v>26</v>
      </c>
      <c r="P42" s="58">
        <f t="shared" si="9"/>
        <v>52963</v>
      </c>
      <c r="Q42" s="47">
        <f t="shared" si="10"/>
        <v>0</v>
      </c>
      <c r="R42" s="47">
        <f>IF(S41&lt;1,0,-'Lease Monthly'!$K$4/'Lease Monthly'!$L$4)</f>
        <v>0</v>
      </c>
      <c r="S42" s="47">
        <f t="shared" si="5"/>
        <v>0</v>
      </c>
      <c r="AE42"/>
      <c r="AF42" s="6">
        <f t="shared" si="11"/>
        <v>478296.9</v>
      </c>
      <c r="AG42" s="45">
        <v>0.1</v>
      </c>
      <c r="AJ42" s="12">
        <f t="shared" si="12"/>
        <v>47829.69</v>
      </c>
      <c r="AK42" s="12">
        <f t="shared" si="13"/>
        <v>430467.21</v>
      </c>
    </row>
    <row r="43" spans="1:37" x14ac:dyDescent="0.25">
      <c r="A43" s="53">
        <f t="shared" si="7"/>
        <v>27</v>
      </c>
      <c r="B43" s="29">
        <f t="shared" si="0"/>
        <v>0</v>
      </c>
      <c r="C43" s="9" t="str">
        <f>IF(D43=0,"-",IF('Lease Monthly'!$H$4="Yearly",EDATE(C42,12),IF('Lease Monthly'!$H$4="Quarterly",EDATE(C42,3),EDATE(C42,1))))</f>
        <v>-</v>
      </c>
      <c r="D43" s="54">
        <f>IF(A43&gt;'Lease Monthly'!$E$4,0,'Lease Monthly'!$G$4)*((1+$M$4)^(((((IF($H$4="Yearly",ROUNDDOWN(IF(A43-($N$4)&lt;0,0,((A43-($N$4)/(($N$4))))/($N$4)),0),IF($H$4="Monthly",ROUNDDOWN(IF(A43-($N$4*12)&lt;0,0,((A43-(12*$N$4)/((12*$N$4))))/($N$4*12)),0),ROUNDDOWN(IF(A43-($N$4*4)&lt;0,0,((A43-(4*$N$4)/((4*$N$4))))/($N$4*4)),0)))))))))+(IF(A43=$E$4,$J$4,0))</f>
        <v>0</v>
      </c>
      <c r="E43" s="49">
        <f>IF(D43=0,0,1/((1+IF('Lease Monthly'!$H$4="Yearly",'Lease Monthly'!$D$4,IF('Lease Monthly'!$H$4="Quarterly",'Lease Monthly'!$D$4/4,'Lease Monthly'!$D$4/12)))^IF($E$17=1,A42,A43)))</f>
        <v>0</v>
      </c>
      <c r="F43" s="55">
        <f t="shared" si="1"/>
        <v>0</v>
      </c>
      <c r="G43" s="56"/>
      <c r="H43" s="38">
        <f t="shared" si="8"/>
        <v>27</v>
      </c>
      <c r="I43" s="9" t="str">
        <f t="shared" si="2"/>
        <v>-</v>
      </c>
      <c r="J43" s="47">
        <f>IF(H43&gt;'Lease Monthly'!$E$4,0,M42)</f>
        <v>0</v>
      </c>
      <c r="K43" s="47">
        <f>IF(IF('Lease Monthly'!$H$4="Yearly",J43*'Lease Monthly'!$D$4,IF('Lease Monthly'!$H$4="Quarterly",J43*('Lease Monthly'!$D$4/4),J43*'Lease Monthly'!$D$4/12))&gt;0,IF('Lease Monthly'!$H$4="Yearly",J43*'Lease Monthly'!$D$4,IF('Lease Monthly'!$H$4="Quarterly",J43*('Lease Monthly'!$D$4/4),J43*'Lease Monthly'!$D$4/12)),-L43-J43)</f>
        <v>0</v>
      </c>
      <c r="L43" s="47">
        <f t="shared" si="3"/>
        <v>0</v>
      </c>
      <c r="M43" s="47">
        <f t="shared" si="4"/>
        <v>0</v>
      </c>
      <c r="N43" s="57"/>
      <c r="O43" s="38">
        <v>27</v>
      </c>
      <c r="P43" s="58">
        <f t="shared" si="9"/>
        <v>53328</v>
      </c>
      <c r="Q43" s="47">
        <f t="shared" si="10"/>
        <v>0</v>
      </c>
      <c r="R43" s="47">
        <f>IF(S42&lt;1,0,-'Lease Monthly'!$K$4/'Lease Monthly'!$L$4)</f>
        <v>0</v>
      </c>
      <c r="S43" s="47">
        <f t="shared" si="5"/>
        <v>0</v>
      </c>
      <c r="AE43"/>
      <c r="AF43" s="6">
        <f t="shared" si="11"/>
        <v>430467.21</v>
      </c>
      <c r="AG43" s="45">
        <v>0.1</v>
      </c>
      <c r="AJ43" s="12">
        <f t="shared" si="12"/>
        <v>43046.721000000005</v>
      </c>
      <c r="AK43" s="12">
        <f t="shared" si="13"/>
        <v>387420.489</v>
      </c>
    </row>
    <row r="44" spans="1:37" x14ac:dyDescent="0.25">
      <c r="A44" s="53">
        <f t="shared" si="7"/>
        <v>28</v>
      </c>
      <c r="B44" s="29">
        <f t="shared" si="0"/>
        <v>0</v>
      </c>
      <c r="C44" s="9" t="str">
        <f>IF(D44=0,"-",IF('Lease Monthly'!$H$4="Yearly",EDATE(C43,12),IF('Lease Monthly'!$H$4="Quarterly",EDATE(C43,3),EDATE(C43,1))))</f>
        <v>-</v>
      </c>
      <c r="D44" s="54">
        <f>IF(A44&gt;'Lease Monthly'!$E$4,0,'Lease Monthly'!$G$4)*((1+$M$4)^(((((IF($H$4="Yearly",ROUNDDOWN(IF(A44-($N$4)&lt;0,0,((A44-($N$4)/(($N$4))))/($N$4)),0),IF($H$4="Monthly",ROUNDDOWN(IF(A44-($N$4*12)&lt;0,0,((A44-(12*$N$4)/((12*$N$4))))/($N$4*12)),0),ROUNDDOWN(IF(A44-($N$4*4)&lt;0,0,((A44-(4*$N$4)/((4*$N$4))))/($N$4*4)),0)))))))))+(IF(A44=$E$4,$J$4,0))</f>
        <v>0</v>
      </c>
      <c r="E44" s="49">
        <f>IF(D44=0,0,1/((1+IF('Lease Monthly'!$H$4="Yearly",'Lease Monthly'!$D$4,IF('Lease Monthly'!$H$4="Quarterly",'Lease Monthly'!$D$4/4,'Lease Monthly'!$D$4/12)))^IF($E$17=1,A43,A44)))</f>
        <v>0</v>
      </c>
      <c r="F44" s="55">
        <f t="shared" si="1"/>
        <v>0</v>
      </c>
      <c r="G44" s="56"/>
      <c r="H44" s="38">
        <f t="shared" si="8"/>
        <v>28</v>
      </c>
      <c r="I44" s="9" t="str">
        <f t="shared" si="2"/>
        <v>-</v>
      </c>
      <c r="J44" s="47">
        <f>IF(H44&gt;'Lease Monthly'!$E$4,0,M43)</f>
        <v>0</v>
      </c>
      <c r="K44" s="47">
        <f>IF(IF('Lease Monthly'!$H$4="Yearly",J44*'Lease Monthly'!$D$4,IF('Lease Monthly'!$H$4="Quarterly",J44*('Lease Monthly'!$D$4/4),J44*'Lease Monthly'!$D$4/12))&gt;0,IF('Lease Monthly'!$H$4="Yearly",J44*'Lease Monthly'!$D$4,IF('Lease Monthly'!$H$4="Quarterly",J44*('Lease Monthly'!$D$4/4),J44*'Lease Monthly'!$D$4/12)),-L44-J44)</f>
        <v>0</v>
      </c>
      <c r="L44" s="47">
        <f t="shared" si="3"/>
        <v>0</v>
      </c>
      <c r="M44" s="47">
        <f t="shared" si="4"/>
        <v>0</v>
      </c>
      <c r="N44" s="57"/>
      <c r="O44" s="38">
        <v>28</v>
      </c>
      <c r="P44" s="58">
        <f t="shared" si="9"/>
        <v>53693</v>
      </c>
      <c r="Q44" s="47">
        <f t="shared" si="10"/>
        <v>0</v>
      </c>
      <c r="R44" s="47">
        <f>IF(S43&lt;1,0,-'Lease Monthly'!$K$4/'Lease Monthly'!$L$4)</f>
        <v>0</v>
      </c>
      <c r="S44" s="47">
        <f t="shared" si="5"/>
        <v>0</v>
      </c>
      <c r="AE44"/>
      <c r="AF44" s="6">
        <f t="shared" si="11"/>
        <v>387420.489</v>
      </c>
      <c r="AG44" s="45">
        <v>0.1</v>
      </c>
      <c r="AJ44" s="12">
        <f t="shared" si="12"/>
        <v>38742.048900000002</v>
      </c>
      <c r="AK44" s="12">
        <f t="shared" si="13"/>
        <v>348678.44010000001</v>
      </c>
    </row>
    <row r="45" spans="1:37" x14ac:dyDescent="0.25">
      <c r="A45" s="53">
        <f t="shared" si="7"/>
        <v>29</v>
      </c>
      <c r="B45" s="29">
        <f t="shared" si="0"/>
        <v>0</v>
      </c>
      <c r="C45" s="9" t="str">
        <f>IF(D45=0,"-",IF('Lease Monthly'!$H$4="Yearly",EDATE(C44,12),IF('Lease Monthly'!$H$4="Quarterly",EDATE(C44,3),EDATE(C44,1))))</f>
        <v>-</v>
      </c>
      <c r="D45" s="54">
        <f>IF(A45&gt;'Lease Monthly'!$E$4,0,'Lease Monthly'!$G$4)*((1+$M$4)^(((((IF($H$4="Yearly",ROUNDDOWN(IF(A45-($N$4)&lt;0,0,((A45-($N$4)/(($N$4))))/($N$4)),0),IF($H$4="Monthly",ROUNDDOWN(IF(A45-($N$4*12)&lt;0,0,((A45-(12*$N$4)/((12*$N$4))))/($N$4*12)),0),ROUNDDOWN(IF(A45-($N$4*4)&lt;0,0,((A45-(4*$N$4)/((4*$N$4))))/($N$4*4)),0)))))))))+(IF(A45=$E$4,$J$4,0))</f>
        <v>0</v>
      </c>
      <c r="E45" s="49">
        <f>IF(D45=0,0,1/((1+IF('Lease Monthly'!$H$4="Yearly",'Lease Monthly'!$D$4,IF('Lease Monthly'!$H$4="Quarterly",'Lease Monthly'!$D$4/4,'Lease Monthly'!$D$4/12)))^IF($E$17=1,A44,A45)))</f>
        <v>0</v>
      </c>
      <c r="F45" s="55">
        <f t="shared" si="1"/>
        <v>0</v>
      </c>
      <c r="G45" s="56"/>
      <c r="H45" s="38">
        <f t="shared" si="8"/>
        <v>29</v>
      </c>
      <c r="I45" s="9" t="str">
        <f t="shared" si="2"/>
        <v>-</v>
      </c>
      <c r="J45" s="47">
        <f>IF(H45&gt;'Lease Monthly'!$E$4,0,M44)</f>
        <v>0</v>
      </c>
      <c r="K45" s="47">
        <f>IF(IF('Lease Monthly'!$H$4="Yearly",J45*'Lease Monthly'!$D$4,IF('Lease Monthly'!$H$4="Quarterly",J45*('Lease Monthly'!$D$4/4),J45*'Lease Monthly'!$D$4/12))&gt;0,IF('Lease Monthly'!$H$4="Yearly",J45*'Lease Monthly'!$D$4,IF('Lease Monthly'!$H$4="Quarterly",J45*('Lease Monthly'!$D$4/4),J45*'Lease Monthly'!$D$4/12)),-L45-J45)</f>
        <v>0</v>
      </c>
      <c r="L45" s="47">
        <f t="shared" si="3"/>
        <v>0</v>
      </c>
      <c r="M45" s="47">
        <f t="shared" si="4"/>
        <v>0</v>
      </c>
      <c r="N45" s="57"/>
      <c r="O45" s="38">
        <v>29</v>
      </c>
      <c r="P45" s="58">
        <f t="shared" si="9"/>
        <v>54058</v>
      </c>
      <c r="Q45" s="47">
        <f t="shared" si="10"/>
        <v>0</v>
      </c>
      <c r="R45" s="47">
        <f>IF(S44&lt;1,0,-'Lease Monthly'!$K$4/'Lease Monthly'!$L$4)</f>
        <v>0</v>
      </c>
      <c r="S45" s="47">
        <f t="shared" si="5"/>
        <v>0</v>
      </c>
      <c r="AE45"/>
      <c r="AF45" s="6">
        <f t="shared" si="11"/>
        <v>348678.44010000001</v>
      </c>
      <c r="AG45" s="45">
        <v>0.1</v>
      </c>
      <c r="AJ45" s="12">
        <f t="shared" si="12"/>
        <v>34867.844010000001</v>
      </c>
      <c r="AK45" s="12">
        <f t="shared" si="13"/>
        <v>313810.59609000001</v>
      </c>
    </row>
    <row r="46" spans="1:37" x14ac:dyDescent="0.25">
      <c r="A46" s="53">
        <f t="shared" si="7"/>
        <v>30</v>
      </c>
      <c r="B46" s="29">
        <f t="shared" si="0"/>
        <v>0</v>
      </c>
      <c r="C46" s="9" t="str">
        <f>IF(D46=0,"-",IF('Lease Monthly'!$H$4="Yearly",EDATE(C45,12),IF('Lease Monthly'!$H$4="Quarterly",EDATE(C45,3),EDATE(C45,1))))</f>
        <v>-</v>
      </c>
      <c r="D46" s="54">
        <f>IF(A46&gt;'Lease Monthly'!$E$4,0,'Lease Monthly'!$G$4)*((1+$M$4)^(((((IF($H$4="Yearly",ROUNDDOWN(IF(A46-($N$4)&lt;0,0,((A46-($N$4)/(($N$4))))/($N$4)),0),IF($H$4="Monthly",ROUNDDOWN(IF(A46-($N$4*12)&lt;0,0,((A46-(12*$N$4)/((12*$N$4))))/($N$4*12)),0),ROUNDDOWN(IF(A46-($N$4*4)&lt;0,0,((A46-(4*$N$4)/((4*$N$4))))/($N$4*4)),0)))))))))+(IF(A46=$E$4,$J$4,0))</f>
        <v>0</v>
      </c>
      <c r="E46" s="49">
        <f>IF(D46=0,0,1/((1+IF('Lease Monthly'!$H$4="Yearly",'Lease Monthly'!$D$4,IF('Lease Monthly'!$H$4="Quarterly",'Lease Monthly'!$D$4/4,'Lease Monthly'!$D$4/12)))^IF($E$17=1,A45,A46)))</f>
        <v>0</v>
      </c>
      <c r="F46" s="55">
        <f t="shared" si="1"/>
        <v>0</v>
      </c>
      <c r="G46" s="56"/>
      <c r="H46" s="38">
        <f t="shared" si="8"/>
        <v>30</v>
      </c>
      <c r="I46" s="9" t="str">
        <f t="shared" si="2"/>
        <v>-</v>
      </c>
      <c r="J46" s="47">
        <f>IF(H46&gt;'Lease Monthly'!$E$4,0,M45)</f>
        <v>0</v>
      </c>
      <c r="K46" s="47">
        <f>IF(IF('Lease Monthly'!$H$4="Yearly",J46*'Lease Monthly'!$D$4,IF('Lease Monthly'!$H$4="Quarterly",J46*('Lease Monthly'!$D$4/4),J46*'Lease Monthly'!$D$4/12))&gt;0,IF('Lease Monthly'!$H$4="Yearly",J46*'Lease Monthly'!$D$4,IF('Lease Monthly'!$H$4="Quarterly",J46*('Lease Monthly'!$D$4/4),J46*'Lease Monthly'!$D$4/12)),-L46-J46)</f>
        <v>0</v>
      </c>
      <c r="L46" s="47">
        <f t="shared" si="3"/>
        <v>0</v>
      </c>
      <c r="M46" s="47">
        <f t="shared" si="4"/>
        <v>0</v>
      </c>
      <c r="N46" s="57"/>
      <c r="O46" s="38">
        <v>30</v>
      </c>
      <c r="P46" s="58">
        <f t="shared" si="9"/>
        <v>54424</v>
      </c>
      <c r="Q46" s="47">
        <f t="shared" si="10"/>
        <v>0</v>
      </c>
      <c r="R46" s="47">
        <f>IF(S45&lt;1,0,-'Lease Monthly'!$K$4/'Lease Monthly'!$L$4)</f>
        <v>0</v>
      </c>
      <c r="S46" s="47">
        <f t="shared" si="5"/>
        <v>0</v>
      </c>
      <c r="AE46"/>
      <c r="AF46" s="6">
        <f t="shared" si="11"/>
        <v>313810.59609000001</v>
      </c>
      <c r="AG46" s="45">
        <v>0.1</v>
      </c>
      <c r="AJ46" s="12">
        <f t="shared" si="12"/>
        <v>31381.059609000004</v>
      </c>
      <c r="AK46" s="12">
        <f t="shared" si="13"/>
        <v>282429.53648100002</v>
      </c>
    </row>
    <row r="47" spans="1:37" x14ac:dyDescent="0.25">
      <c r="A47" s="53">
        <f t="shared" si="7"/>
        <v>31</v>
      </c>
      <c r="B47" s="29">
        <f t="shared" si="0"/>
        <v>0</v>
      </c>
      <c r="C47" s="9" t="str">
        <f>IF(D47=0,"-",IF('Lease Monthly'!$H$4="Yearly",EDATE(C46,12),IF('Lease Monthly'!$H$4="Quarterly",EDATE(C46,3),EDATE(C46,1))))</f>
        <v>-</v>
      </c>
      <c r="D47" s="54">
        <f>IF(A47&gt;'Lease Monthly'!$E$4,0,'Lease Monthly'!$G$4)*((1+$M$4)^(((((IF($H$4="Yearly",ROUNDDOWN(IF(A47-($N$4)&lt;0,0,((A47-($N$4)/(($N$4))))/($N$4)),0),IF($H$4="Monthly",ROUNDDOWN(IF(A47-($N$4*12)&lt;0,0,((A47-(12*$N$4)/((12*$N$4))))/($N$4*12)),0),ROUNDDOWN(IF(A47-($N$4*4)&lt;0,0,((A47-(4*$N$4)/((4*$N$4))))/($N$4*4)),0)))))))))+(IF(A47=$E$4,$J$4,0))</f>
        <v>0</v>
      </c>
      <c r="E47" s="49">
        <f>IF(D47=0,0,1/((1+IF('Lease Monthly'!$H$4="Yearly",'Lease Monthly'!$D$4,IF('Lease Monthly'!$H$4="Quarterly",'Lease Monthly'!$D$4/4,'Lease Monthly'!$D$4/12)))^IF($E$17=1,A46,A47)))</f>
        <v>0</v>
      </c>
      <c r="F47" s="55">
        <f t="shared" si="1"/>
        <v>0</v>
      </c>
      <c r="G47" s="56"/>
      <c r="H47" s="38">
        <f t="shared" si="8"/>
        <v>31</v>
      </c>
      <c r="I47" s="9" t="str">
        <f t="shared" si="2"/>
        <v>-</v>
      </c>
      <c r="J47" s="47">
        <f>IF(H47&gt;'Lease Monthly'!$E$4,0,M46)</f>
        <v>0</v>
      </c>
      <c r="K47" s="47">
        <f>IF(IF('Lease Monthly'!$H$4="Yearly",J47*'Lease Monthly'!$D$4,IF('Lease Monthly'!$H$4="Quarterly",J47*('Lease Monthly'!$D$4/4),J47*'Lease Monthly'!$D$4/12))&gt;0,IF('Lease Monthly'!$H$4="Yearly",J47*'Lease Monthly'!$D$4,IF('Lease Monthly'!$H$4="Quarterly",J47*('Lease Monthly'!$D$4/4),J47*'Lease Monthly'!$D$4/12)),-L47-J47)</f>
        <v>0</v>
      </c>
      <c r="L47" s="47">
        <f t="shared" si="3"/>
        <v>0</v>
      </c>
      <c r="M47" s="47">
        <f t="shared" si="4"/>
        <v>0</v>
      </c>
      <c r="N47" s="57"/>
      <c r="O47" s="38">
        <v>31</v>
      </c>
      <c r="P47" s="58">
        <f t="shared" si="9"/>
        <v>54789</v>
      </c>
      <c r="Q47" s="47">
        <f t="shared" si="10"/>
        <v>0</v>
      </c>
      <c r="R47" s="47">
        <f>IF(S46&lt;1,0,-'Lease Monthly'!$K$4/'Lease Monthly'!$L$4)</f>
        <v>0</v>
      </c>
      <c r="S47" s="47">
        <f t="shared" si="5"/>
        <v>0</v>
      </c>
      <c r="AE47"/>
      <c r="AF47" s="6">
        <f t="shared" si="11"/>
        <v>282429.53648100002</v>
      </c>
      <c r="AG47" s="45">
        <v>0.1</v>
      </c>
      <c r="AJ47" s="12">
        <f t="shared" si="12"/>
        <v>28242.953648100003</v>
      </c>
      <c r="AK47" s="12">
        <f t="shared" si="13"/>
        <v>254186.58283290002</v>
      </c>
    </row>
    <row r="48" spans="1:37" x14ac:dyDescent="0.25">
      <c r="A48" s="53">
        <f t="shared" si="7"/>
        <v>32</v>
      </c>
      <c r="B48" s="29">
        <f t="shared" si="0"/>
        <v>0</v>
      </c>
      <c r="C48" s="9" t="str">
        <f>IF(D48=0,"-",IF('Lease Monthly'!$H$4="Yearly",EDATE(C47,12),IF('Lease Monthly'!$H$4="Quarterly",EDATE(C47,3),EDATE(C47,1))))</f>
        <v>-</v>
      </c>
      <c r="D48" s="54">
        <f>IF(A48&gt;'Lease Monthly'!$E$4,0,'Lease Monthly'!$G$4)*((1+$M$4)^(((((IF($H$4="Yearly",ROUNDDOWN(IF(A48-($N$4)&lt;0,0,((A48-($N$4)/(($N$4))))/($N$4)),0),IF($H$4="Monthly",ROUNDDOWN(IF(A48-($N$4*12)&lt;0,0,((A48-(12*$N$4)/((12*$N$4))))/($N$4*12)),0),ROUNDDOWN(IF(A48-($N$4*4)&lt;0,0,((A48-(4*$N$4)/((4*$N$4))))/($N$4*4)),0)))))))))+(IF(A48=$E$4,$J$4,0))</f>
        <v>0</v>
      </c>
      <c r="E48" s="49">
        <f>IF(D48=0,0,1/((1+IF('Lease Monthly'!$H$4="Yearly",'Lease Monthly'!$D$4,IF('Lease Monthly'!$H$4="Quarterly",'Lease Monthly'!$D$4/4,'Lease Monthly'!$D$4/12)))^IF($E$17=1,A47,A48)))</f>
        <v>0</v>
      </c>
      <c r="F48" s="55">
        <f t="shared" si="1"/>
        <v>0</v>
      </c>
      <c r="G48" s="56"/>
      <c r="H48" s="38">
        <f t="shared" si="8"/>
        <v>32</v>
      </c>
      <c r="I48" s="9" t="str">
        <f t="shared" si="2"/>
        <v>-</v>
      </c>
      <c r="J48" s="47">
        <f>IF(H48&gt;'Lease Monthly'!$E$4,0,M47)</f>
        <v>0</v>
      </c>
      <c r="K48" s="47">
        <f>IF(IF('Lease Monthly'!$H$4="Yearly",J48*'Lease Monthly'!$D$4,IF('Lease Monthly'!$H$4="Quarterly",J48*('Lease Monthly'!$D$4/4),J48*'Lease Monthly'!$D$4/12))&gt;0,IF('Lease Monthly'!$H$4="Yearly",J48*'Lease Monthly'!$D$4,IF('Lease Monthly'!$H$4="Quarterly",J48*('Lease Monthly'!$D$4/4),J48*'Lease Monthly'!$D$4/12)),-L48-J48)</f>
        <v>0</v>
      </c>
      <c r="L48" s="47">
        <f t="shared" si="3"/>
        <v>0</v>
      </c>
      <c r="M48" s="47">
        <f t="shared" si="4"/>
        <v>0</v>
      </c>
      <c r="N48" s="57"/>
      <c r="O48" s="38">
        <v>32</v>
      </c>
      <c r="P48" s="58">
        <f t="shared" si="9"/>
        <v>55154</v>
      </c>
      <c r="Q48" s="47">
        <f t="shared" si="10"/>
        <v>0</v>
      </c>
      <c r="R48" s="47">
        <f>IF(S47&lt;1,0,-'Lease Monthly'!$K$4/'Lease Monthly'!$L$4)</f>
        <v>0</v>
      </c>
      <c r="S48" s="47">
        <f t="shared" si="5"/>
        <v>0</v>
      </c>
      <c r="AE48"/>
      <c r="AF48" s="6"/>
    </row>
    <row r="49" spans="1:32" x14ac:dyDescent="0.25">
      <c r="A49" s="53">
        <f t="shared" si="7"/>
        <v>33</v>
      </c>
      <c r="B49" s="29">
        <f t="shared" si="0"/>
        <v>0</v>
      </c>
      <c r="C49" s="9" t="str">
        <f>IF(D49=0,"-",IF('Lease Monthly'!$H$4="Yearly",EDATE(C48,12),IF('Lease Monthly'!$H$4="Quarterly",EDATE(C48,3),EDATE(C48,1))))</f>
        <v>-</v>
      </c>
      <c r="D49" s="54">
        <f>IF(A49&gt;'Lease Monthly'!$E$4,0,'Lease Monthly'!$G$4)*((1+$M$4)^(((((IF($H$4="Yearly",ROUNDDOWN(IF(A49-($N$4)&lt;0,0,((A49-($N$4)/(($N$4))))/($N$4)),0),IF($H$4="Monthly",ROUNDDOWN(IF(A49-($N$4*12)&lt;0,0,((A49-(12*$N$4)/((12*$N$4))))/($N$4*12)),0),ROUNDDOWN(IF(A49-($N$4*4)&lt;0,0,((A49-(4*$N$4)/((4*$N$4))))/($N$4*4)),0)))))))))+(IF(A49=$E$4,$J$4,0))</f>
        <v>0</v>
      </c>
      <c r="E49" s="49">
        <f>IF(D49=0,0,1/((1+IF('Lease Monthly'!$H$4="Yearly",'Lease Monthly'!$D$4,IF('Lease Monthly'!$H$4="Quarterly",'Lease Monthly'!$D$4/4,'Lease Monthly'!$D$4/12)))^IF($E$17=1,A48,A49)))</f>
        <v>0</v>
      </c>
      <c r="F49" s="55">
        <f t="shared" si="1"/>
        <v>0</v>
      </c>
      <c r="G49" s="56"/>
      <c r="H49" s="38">
        <f t="shared" si="8"/>
        <v>33</v>
      </c>
      <c r="I49" s="9" t="str">
        <f t="shared" si="2"/>
        <v>-</v>
      </c>
      <c r="J49" s="47">
        <f>IF(H49&gt;'Lease Monthly'!$E$4,0,M48)</f>
        <v>0</v>
      </c>
      <c r="K49" s="47">
        <f>IF(IF('Lease Monthly'!$H$4="Yearly",J49*'Lease Monthly'!$D$4,IF('Lease Monthly'!$H$4="Quarterly",J49*('Lease Monthly'!$D$4/4),J49*'Lease Monthly'!$D$4/12))&gt;0,IF('Lease Monthly'!$H$4="Yearly",J49*'Lease Monthly'!$D$4,IF('Lease Monthly'!$H$4="Quarterly",J49*('Lease Monthly'!$D$4/4),J49*'Lease Monthly'!$D$4/12)),-L49-J49)</f>
        <v>0</v>
      </c>
      <c r="L49" s="47">
        <f t="shared" si="3"/>
        <v>0</v>
      </c>
      <c r="M49" s="47">
        <f t="shared" si="4"/>
        <v>0</v>
      </c>
      <c r="N49" s="57"/>
      <c r="O49" s="38">
        <v>33</v>
      </c>
      <c r="P49" s="58">
        <f t="shared" si="9"/>
        <v>55519</v>
      </c>
      <c r="Q49" s="47">
        <f t="shared" si="10"/>
        <v>0</v>
      </c>
      <c r="R49" s="47">
        <f>IF(S48&lt;1,0,-'Lease Monthly'!$K$4/'Lease Monthly'!$L$4)</f>
        <v>0</v>
      </c>
      <c r="S49" s="47">
        <f t="shared" si="5"/>
        <v>0</v>
      </c>
      <c r="AE49"/>
      <c r="AF49" s="6"/>
    </row>
    <row r="50" spans="1:32" x14ac:dyDescent="0.25">
      <c r="A50" s="53">
        <f t="shared" si="7"/>
        <v>34</v>
      </c>
      <c r="B50" s="29">
        <f t="shared" si="0"/>
        <v>0</v>
      </c>
      <c r="C50" s="9" t="str">
        <f>IF(D50=0,"-",IF('Lease Monthly'!$H$4="Yearly",EDATE(C49,12),IF('Lease Monthly'!$H$4="Quarterly",EDATE(C49,3),EDATE(C49,1))))</f>
        <v>-</v>
      </c>
      <c r="D50" s="54">
        <f>IF(A50&gt;'Lease Monthly'!$E$4,0,'Lease Monthly'!$G$4)*((1+$M$4)^(((((IF($H$4="Yearly",ROUNDDOWN(IF(A50-($N$4)&lt;0,0,((A50-($N$4)/(($N$4))))/($N$4)),0),IF($H$4="Monthly",ROUNDDOWN(IF(A50-($N$4*12)&lt;0,0,((A50-(12*$N$4)/((12*$N$4))))/($N$4*12)),0),ROUNDDOWN(IF(A50-($N$4*4)&lt;0,0,((A50-(4*$N$4)/((4*$N$4))))/($N$4*4)),0)))))))))+(IF(A50=$E$4,$J$4,0))</f>
        <v>0</v>
      </c>
      <c r="E50" s="49">
        <f>IF(D50=0,0,1/((1+IF('Lease Monthly'!$H$4="Yearly",'Lease Monthly'!$D$4,IF('Lease Monthly'!$H$4="Quarterly",'Lease Monthly'!$D$4/4,'Lease Monthly'!$D$4/12)))^IF($E$17=1,A49,A50)))</f>
        <v>0</v>
      </c>
      <c r="F50" s="55">
        <f t="shared" si="1"/>
        <v>0</v>
      </c>
      <c r="G50" s="56"/>
      <c r="H50" s="38">
        <f t="shared" si="8"/>
        <v>34</v>
      </c>
      <c r="I50" s="9" t="str">
        <f t="shared" si="2"/>
        <v>-</v>
      </c>
      <c r="J50" s="47">
        <f>IF(H50&gt;'Lease Monthly'!$E$4,0,M49)</f>
        <v>0</v>
      </c>
      <c r="K50" s="47">
        <f>IF(IF('Lease Monthly'!$H$4="Yearly",J50*'Lease Monthly'!$D$4,IF('Lease Monthly'!$H$4="Quarterly",J50*('Lease Monthly'!$D$4/4),J50*'Lease Monthly'!$D$4/12))&gt;0,IF('Lease Monthly'!$H$4="Yearly",J50*'Lease Monthly'!$D$4,IF('Lease Monthly'!$H$4="Quarterly",J50*('Lease Monthly'!$D$4/4),J50*'Lease Monthly'!$D$4/12)),-L50-J50)</f>
        <v>0</v>
      </c>
      <c r="L50" s="47">
        <f t="shared" si="3"/>
        <v>0</v>
      </c>
      <c r="M50" s="47">
        <f t="shared" si="4"/>
        <v>0</v>
      </c>
      <c r="N50" s="57"/>
      <c r="O50" s="38">
        <v>34</v>
      </c>
      <c r="P50" s="58">
        <f t="shared" si="9"/>
        <v>55885</v>
      </c>
      <c r="Q50" s="47">
        <f t="shared" si="10"/>
        <v>0</v>
      </c>
      <c r="R50" s="47">
        <f>IF(S49&lt;1,0,-'Lease Monthly'!$K$4/'Lease Monthly'!$L$4)</f>
        <v>0</v>
      </c>
      <c r="S50" s="47">
        <f t="shared" si="5"/>
        <v>0</v>
      </c>
      <c r="AE50"/>
      <c r="AF50" s="6"/>
    </row>
    <row r="51" spans="1:32" x14ac:dyDescent="0.25">
      <c r="A51" s="53">
        <f t="shared" si="7"/>
        <v>35</v>
      </c>
      <c r="B51" s="29">
        <f t="shared" si="0"/>
        <v>0</v>
      </c>
      <c r="C51" s="9" t="str">
        <f>IF(D51=0,"-",IF('Lease Monthly'!$H$4="Yearly",EDATE(C50,12),IF('Lease Monthly'!$H$4="Quarterly",EDATE(C50,3),EDATE(C50,1))))</f>
        <v>-</v>
      </c>
      <c r="D51" s="54">
        <f>IF(A51&gt;'Lease Monthly'!$E$4,0,'Lease Monthly'!$G$4)*((1+$M$4)^(((((IF($H$4="Yearly",ROUNDDOWN(IF(A51-($N$4)&lt;0,0,((A51-($N$4)/(($N$4))))/($N$4)),0),IF($H$4="Monthly",ROUNDDOWN(IF(A51-($N$4*12)&lt;0,0,((A51-(12*$N$4)/((12*$N$4))))/($N$4*12)),0),ROUNDDOWN(IF(A51-($N$4*4)&lt;0,0,((A51-(4*$N$4)/((4*$N$4))))/($N$4*4)),0)))))))))+(IF(A51=$E$4,$J$4,0))</f>
        <v>0</v>
      </c>
      <c r="E51" s="49">
        <f>IF(D51=0,0,1/((1+IF('Lease Monthly'!$H$4="Yearly",'Lease Monthly'!$D$4,IF('Lease Monthly'!$H$4="Quarterly",'Lease Monthly'!$D$4/4,'Lease Monthly'!$D$4/12)))^IF($E$17=1,A50,A51)))</f>
        <v>0</v>
      </c>
      <c r="F51" s="55">
        <f t="shared" si="1"/>
        <v>0</v>
      </c>
      <c r="G51" s="56"/>
      <c r="H51" s="38">
        <f t="shared" si="8"/>
        <v>35</v>
      </c>
      <c r="I51" s="9" t="str">
        <f t="shared" si="2"/>
        <v>-</v>
      </c>
      <c r="J51" s="47">
        <f>IF(H51&gt;'Lease Monthly'!$E$4,0,M50)</f>
        <v>0</v>
      </c>
      <c r="K51" s="47">
        <f>IF(IF('Lease Monthly'!$H$4="Yearly",J51*'Lease Monthly'!$D$4,IF('Lease Monthly'!$H$4="Quarterly",J51*('Lease Monthly'!$D$4/4),J51*'Lease Monthly'!$D$4/12))&gt;0,IF('Lease Monthly'!$H$4="Yearly",J51*'Lease Monthly'!$D$4,IF('Lease Monthly'!$H$4="Quarterly",J51*('Lease Monthly'!$D$4/4),J51*'Lease Monthly'!$D$4/12)),-L51-J51)</f>
        <v>0</v>
      </c>
      <c r="L51" s="47">
        <f t="shared" si="3"/>
        <v>0</v>
      </c>
      <c r="M51" s="47">
        <f t="shared" si="4"/>
        <v>0</v>
      </c>
      <c r="N51" s="57"/>
      <c r="O51" s="38">
        <v>35</v>
      </c>
      <c r="P51" s="58">
        <f t="shared" si="9"/>
        <v>56250</v>
      </c>
      <c r="Q51" s="47">
        <f t="shared" si="10"/>
        <v>0</v>
      </c>
      <c r="R51" s="47">
        <f>IF(S50&lt;1,0,-'Lease Monthly'!$K$4/'Lease Monthly'!$L$4)</f>
        <v>0</v>
      </c>
      <c r="S51" s="47">
        <f t="shared" si="5"/>
        <v>0</v>
      </c>
      <c r="AE51"/>
      <c r="AF51" s="6"/>
    </row>
    <row r="52" spans="1:32" x14ac:dyDescent="0.25">
      <c r="A52" s="53">
        <f t="shared" si="7"/>
        <v>36</v>
      </c>
      <c r="B52" s="29">
        <f t="shared" si="0"/>
        <v>0</v>
      </c>
      <c r="C52" s="9" t="str">
        <f>IF(D52=0,"-",IF('Lease Monthly'!$H$4="Yearly",EDATE(C51,12),IF('Lease Monthly'!$H$4="Quarterly",EDATE(C51,3),EDATE(C51,1))))</f>
        <v>-</v>
      </c>
      <c r="D52" s="54">
        <f>IF(A52&gt;'Lease Monthly'!$E$4,0,'Lease Monthly'!$G$4)*((1+$M$4)^(((((IF($H$4="Yearly",ROUNDDOWN(IF(A52-($N$4)&lt;0,0,((A52-($N$4)/(($N$4))))/($N$4)),0),IF($H$4="Monthly",ROUNDDOWN(IF(A52-($N$4*12)&lt;0,0,((A52-(12*$N$4)/((12*$N$4))))/($N$4*12)),0),ROUNDDOWN(IF(A52-($N$4*4)&lt;0,0,((A52-(4*$N$4)/((4*$N$4))))/($N$4*4)),0)))))))))+(IF(A52=$E$4,$J$4,0))</f>
        <v>0</v>
      </c>
      <c r="E52" s="49">
        <f>IF(D52=0,0,1/((1+IF('Lease Monthly'!$H$4="Yearly",'Lease Monthly'!$D$4,IF('Lease Monthly'!$H$4="Quarterly",'Lease Monthly'!$D$4/4,'Lease Monthly'!$D$4/12)))^IF($E$17=1,A51,A52)))</f>
        <v>0</v>
      </c>
      <c r="F52" s="55">
        <f t="shared" si="1"/>
        <v>0</v>
      </c>
      <c r="G52" s="56"/>
      <c r="H52" s="38">
        <f t="shared" si="8"/>
        <v>36</v>
      </c>
      <c r="I52" s="9" t="str">
        <f t="shared" si="2"/>
        <v>-</v>
      </c>
      <c r="J52" s="47">
        <f>IF(H52&gt;'Lease Monthly'!$E$4,0,M51)</f>
        <v>0</v>
      </c>
      <c r="K52" s="47">
        <f>IF(IF('Lease Monthly'!$H$4="Yearly",J52*'Lease Monthly'!$D$4,IF('Lease Monthly'!$H$4="Quarterly",J52*('Lease Monthly'!$D$4/4),J52*'Lease Monthly'!$D$4/12))&gt;0,IF('Lease Monthly'!$H$4="Yearly",J52*'Lease Monthly'!$D$4,IF('Lease Monthly'!$H$4="Quarterly",J52*('Lease Monthly'!$D$4/4),J52*'Lease Monthly'!$D$4/12)),-L52-J52)</f>
        <v>0</v>
      </c>
      <c r="L52" s="47">
        <f t="shared" si="3"/>
        <v>0</v>
      </c>
      <c r="M52" s="47">
        <f t="shared" si="4"/>
        <v>0</v>
      </c>
      <c r="N52" s="57"/>
      <c r="O52" s="38">
        <v>36</v>
      </c>
      <c r="P52" s="58">
        <f t="shared" si="9"/>
        <v>56615</v>
      </c>
      <c r="Q52" s="47">
        <f t="shared" si="10"/>
        <v>0</v>
      </c>
      <c r="R52" s="47">
        <f>IF(S51&lt;1,0,-'Lease Monthly'!$K$4/'Lease Monthly'!$L$4)</f>
        <v>0</v>
      </c>
      <c r="S52" s="47">
        <f t="shared" si="5"/>
        <v>0</v>
      </c>
      <c r="AE52"/>
      <c r="AF52" s="6"/>
    </row>
    <row r="53" spans="1:32" x14ac:dyDescent="0.25">
      <c r="A53" s="53">
        <f t="shared" si="7"/>
        <v>37</v>
      </c>
      <c r="B53" s="29">
        <f t="shared" si="0"/>
        <v>0</v>
      </c>
      <c r="C53" s="9" t="str">
        <f>IF(D53=0,"-",IF('Lease Monthly'!$H$4="Yearly",EDATE(C52,12),IF('Lease Monthly'!$H$4="Quarterly",EDATE(C52,3),EDATE(C52,1))))</f>
        <v>-</v>
      </c>
      <c r="D53" s="54">
        <f>IF(A53&gt;'Lease Monthly'!$E$4,0,'Lease Monthly'!$G$4)*((1+$M$4)^(((((IF($H$4="Yearly",ROUNDDOWN(IF(A53-($N$4)&lt;0,0,((A53-($N$4)/(($N$4))))/($N$4)),0),IF($H$4="Monthly",ROUNDDOWN(IF(A53-($N$4*12)&lt;0,0,((A53-(12*$N$4)/((12*$N$4))))/($N$4*12)),0),ROUNDDOWN(IF(A53-($N$4*4)&lt;0,0,((A53-(4*$N$4)/((4*$N$4))))/($N$4*4)),0)))))))))+(IF(A53=$E$4,$J$4,0))</f>
        <v>0</v>
      </c>
      <c r="E53" s="49">
        <f>IF(D53=0,0,1/((1+IF('Lease Monthly'!$H$4="Yearly",'Lease Monthly'!$D$4,IF('Lease Monthly'!$H$4="Quarterly",'Lease Monthly'!$D$4/4,'Lease Monthly'!$D$4/12)))^IF($E$17=1,A52,A53)))</f>
        <v>0</v>
      </c>
      <c r="F53" s="55">
        <f t="shared" si="1"/>
        <v>0</v>
      </c>
      <c r="G53" s="56"/>
      <c r="H53" s="38">
        <f t="shared" si="8"/>
        <v>37</v>
      </c>
      <c r="I53" s="9" t="str">
        <f t="shared" si="2"/>
        <v>-</v>
      </c>
      <c r="J53" s="47">
        <f>IF(H53&gt;'Lease Monthly'!$E$4,0,M52)</f>
        <v>0</v>
      </c>
      <c r="K53" s="47">
        <f>IF(IF('Lease Monthly'!$H$4="Yearly",J53*'Lease Monthly'!$D$4,IF('Lease Monthly'!$H$4="Quarterly",J53*('Lease Monthly'!$D$4/4),J53*'Lease Monthly'!$D$4/12))&gt;0,IF('Lease Monthly'!$H$4="Yearly",J53*'Lease Monthly'!$D$4,IF('Lease Monthly'!$H$4="Quarterly",J53*('Lease Monthly'!$D$4/4),J53*'Lease Monthly'!$D$4/12)),-L53-J53)</f>
        <v>0</v>
      </c>
      <c r="L53" s="47">
        <f t="shared" si="3"/>
        <v>0</v>
      </c>
      <c r="M53" s="47">
        <f t="shared" si="4"/>
        <v>0</v>
      </c>
      <c r="N53" s="57"/>
      <c r="O53" s="38">
        <v>37</v>
      </c>
      <c r="P53" s="58">
        <f t="shared" si="9"/>
        <v>56980</v>
      </c>
      <c r="Q53" s="47">
        <f t="shared" si="10"/>
        <v>0</v>
      </c>
      <c r="R53" s="47">
        <f>IF(S52&lt;1,0,-'Lease Monthly'!$K$4/'Lease Monthly'!$L$4)</f>
        <v>0</v>
      </c>
      <c r="S53" s="47">
        <f t="shared" si="5"/>
        <v>0</v>
      </c>
      <c r="AE53"/>
      <c r="AF53" s="6"/>
    </row>
    <row r="54" spans="1:32" x14ac:dyDescent="0.25">
      <c r="A54" s="53">
        <f t="shared" si="7"/>
        <v>38</v>
      </c>
      <c r="B54" s="29">
        <f t="shared" si="0"/>
        <v>0</v>
      </c>
      <c r="C54" s="9" t="str">
        <f>IF(D54=0,"-",IF('Lease Monthly'!$H$4="Yearly",EDATE(C53,12),IF('Lease Monthly'!$H$4="Quarterly",EDATE(C53,3),EDATE(C53,1))))</f>
        <v>-</v>
      </c>
      <c r="D54" s="54">
        <f>IF(A54&gt;'Lease Monthly'!$E$4,0,'Lease Monthly'!$G$4)*((1+$M$4)^(((((IF($H$4="Yearly",ROUNDDOWN(IF(A54-($N$4)&lt;0,0,((A54-($N$4)/(($N$4))))/($N$4)),0),IF($H$4="Monthly",ROUNDDOWN(IF(A54-($N$4*12)&lt;0,0,((A54-(12*$N$4)/((12*$N$4))))/($N$4*12)),0),ROUNDDOWN(IF(A54-($N$4*4)&lt;0,0,((A54-(4*$N$4)/((4*$N$4))))/($N$4*4)),0)))))))))+(IF(A54=$E$4,$J$4,0))</f>
        <v>0</v>
      </c>
      <c r="E54" s="49">
        <f>IF(D54=0,0,1/((1+IF('Lease Monthly'!$H$4="Yearly",'Lease Monthly'!$D$4,IF('Lease Monthly'!$H$4="Quarterly",'Lease Monthly'!$D$4/4,'Lease Monthly'!$D$4/12)))^IF($E$17=1,A53,A54)))</f>
        <v>0</v>
      </c>
      <c r="F54" s="55">
        <f t="shared" si="1"/>
        <v>0</v>
      </c>
      <c r="G54" s="56"/>
      <c r="H54" s="38">
        <f t="shared" si="8"/>
        <v>38</v>
      </c>
      <c r="I54" s="9" t="str">
        <f t="shared" si="2"/>
        <v>-</v>
      </c>
      <c r="J54" s="47">
        <f>IF(H54&gt;'Lease Monthly'!$E$4,0,M53)</f>
        <v>0</v>
      </c>
      <c r="K54" s="47">
        <f>IF(IF('Lease Monthly'!$H$4="Yearly",J54*'Lease Monthly'!$D$4,IF('Lease Monthly'!$H$4="Quarterly",J54*('Lease Monthly'!$D$4/4),J54*'Lease Monthly'!$D$4/12))&gt;0,IF('Lease Monthly'!$H$4="Yearly",J54*'Lease Monthly'!$D$4,IF('Lease Monthly'!$H$4="Quarterly",J54*('Lease Monthly'!$D$4/4),J54*'Lease Monthly'!$D$4/12)),-L54-J54)</f>
        <v>0</v>
      </c>
      <c r="L54" s="47">
        <f t="shared" si="3"/>
        <v>0</v>
      </c>
      <c r="M54" s="47">
        <f t="shared" si="4"/>
        <v>0</v>
      </c>
      <c r="N54" s="57"/>
      <c r="O54" s="38">
        <v>38</v>
      </c>
      <c r="P54" s="58">
        <f t="shared" si="9"/>
        <v>57346</v>
      </c>
      <c r="Q54" s="47">
        <f t="shared" si="10"/>
        <v>0</v>
      </c>
      <c r="R54" s="47">
        <f>IF(S53&lt;1,0,-'Lease Monthly'!$K$4/'Lease Monthly'!$L$4)</f>
        <v>0</v>
      </c>
      <c r="S54" s="47">
        <f t="shared" si="5"/>
        <v>0</v>
      </c>
      <c r="AE54"/>
      <c r="AF54" s="6"/>
    </row>
    <row r="55" spans="1:32" x14ac:dyDescent="0.25">
      <c r="A55" s="53">
        <f t="shared" si="7"/>
        <v>39</v>
      </c>
      <c r="B55" s="29">
        <f t="shared" si="0"/>
        <v>0</v>
      </c>
      <c r="C55" s="9" t="str">
        <f>IF(D55=0,"-",IF('Lease Monthly'!$H$4="Yearly",EDATE(C54,12),IF('Lease Monthly'!$H$4="Quarterly",EDATE(C54,3),EDATE(C54,1))))</f>
        <v>-</v>
      </c>
      <c r="D55" s="54">
        <f>IF(A55&gt;'Lease Monthly'!$E$4,0,'Lease Monthly'!$G$4)*((1+$M$4)^(((((IF($H$4="Yearly",ROUNDDOWN(IF(A55-($N$4)&lt;0,0,((A55-($N$4)/(($N$4))))/($N$4)),0),IF($H$4="Monthly",ROUNDDOWN(IF(A55-($N$4*12)&lt;0,0,((A55-(12*$N$4)/((12*$N$4))))/($N$4*12)),0),ROUNDDOWN(IF(A55-($N$4*4)&lt;0,0,((A55-(4*$N$4)/((4*$N$4))))/($N$4*4)),0)))))))))+(IF(A55=$E$4,$J$4,0))</f>
        <v>0</v>
      </c>
      <c r="E55" s="49">
        <f>IF(D55=0,0,1/((1+IF('Lease Monthly'!$H$4="Yearly",'Lease Monthly'!$D$4,IF('Lease Monthly'!$H$4="Quarterly",'Lease Monthly'!$D$4/4,'Lease Monthly'!$D$4/12)))^IF($E$17=1,A54,A55)))</f>
        <v>0</v>
      </c>
      <c r="F55" s="55">
        <f t="shared" si="1"/>
        <v>0</v>
      </c>
      <c r="G55" s="56"/>
      <c r="H55" s="38">
        <f t="shared" si="8"/>
        <v>39</v>
      </c>
      <c r="I55" s="9" t="str">
        <f t="shared" si="2"/>
        <v>-</v>
      </c>
      <c r="J55" s="47">
        <f>IF(H55&gt;'Lease Monthly'!$E$4,0,M54)</f>
        <v>0</v>
      </c>
      <c r="K55" s="47">
        <f>IF(IF('Lease Monthly'!$H$4="Yearly",J55*'Lease Monthly'!$D$4,IF('Lease Monthly'!$H$4="Quarterly",J55*('Lease Monthly'!$D$4/4),J55*'Lease Monthly'!$D$4/12))&gt;0,IF('Lease Monthly'!$H$4="Yearly",J55*'Lease Monthly'!$D$4,IF('Lease Monthly'!$H$4="Quarterly",J55*('Lease Monthly'!$D$4/4),J55*'Lease Monthly'!$D$4/12)),-L55-J55)</f>
        <v>0</v>
      </c>
      <c r="L55" s="47">
        <f t="shared" si="3"/>
        <v>0</v>
      </c>
      <c r="M55" s="47">
        <f t="shared" si="4"/>
        <v>0</v>
      </c>
      <c r="N55" s="57"/>
      <c r="O55" s="38">
        <v>39</v>
      </c>
      <c r="P55" s="58">
        <f t="shared" si="9"/>
        <v>57711</v>
      </c>
      <c r="Q55" s="47">
        <f t="shared" si="10"/>
        <v>0</v>
      </c>
      <c r="R55" s="47">
        <f>IF(S54&lt;1,0,-'Lease Monthly'!$K$4/'Lease Monthly'!$L$4)</f>
        <v>0</v>
      </c>
      <c r="S55" s="47">
        <f t="shared" si="5"/>
        <v>0</v>
      </c>
      <c r="AE55"/>
      <c r="AF55" s="6"/>
    </row>
    <row r="56" spans="1:32" x14ac:dyDescent="0.25">
      <c r="A56" s="53">
        <f t="shared" si="7"/>
        <v>40</v>
      </c>
      <c r="B56" s="29">
        <f t="shared" si="0"/>
        <v>0</v>
      </c>
      <c r="C56" s="9" t="str">
        <f>IF(D56=0,"-",IF('Lease Monthly'!$H$4="Yearly",EDATE(C55,12),IF('Lease Monthly'!$H$4="Quarterly",EDATE(C55,3),EDATE(C55,1))))</f>
        <v>-</v>
      </c>
      <c r="D56" s="54">
        <f>IF(A56&gt;'Lease Monthly'!$E$4,0,'Lease Monthly'!$G$4)*((1+$M$4)^(((((IF($H$4="Yearly",ROUNDDOWN(IF(A56-($N$4)&lt;0,0,((A56-($N$4)/(($N$4))))/($N$4)),0),IF($H$4="Monthly",ROUNDDOWN(IF(A56-($N$4*12)&lt;0,0,((A56-(12*$N$4)/((12*$N$4))))/($N$4*12)),0),ROUNDDOWN(IF(A56-($N$4*4)&lt;0,0,((A56-(4*$N$4)/((4*$N$4))))/($N$4*4)),0)))))))))+(IF(A56=$E$4,$J$4,0))</f>
        <v>0</v>
      </c>
      <c r="E56" s="49">
        <f>IF(D56=0,0,1/((1+IF('Lease Monthly'!$H$4="Yearly",'Lease Monthly'!$D$4,IF('Lease Monthly'!$H$4="Quarterly",'Lease Monthly'!$D$4/4,'Lease Monthly'!$D$4/12)))^IF($E$17=1,A55,A56)))</f>
        <v>0</v>
      </c>
      <c r="F56" s="55">
        <f t="shared" si="1"/>
        <v>0</v>
      </c>
      <c r="G56" s="56"/>
      <c r="H56" s="38">
        <f t="shared" si="8"/>
        <v>40</v>
      </c>
      <c r="I56" s="9" t="str">
        <f t="shared" si="2"/>
        <v>-</v>
      </c>
      <c r="J56" s="47">
        <f>IF(H56&gt;'Lease Monthly'!$E$4,0,M55)</f>
        <v>0</v>
      </c>
      <c r="K56" s="47">
        <f>IF(IF('Lease Monthly'!$H$4="Yearly",J56*'Lease Monthly'!$D$4,IF('Lease Monthly'!$H$4="Quarterly",J56*('Lease Monthly'!$D$4/4),J56*'Lease Monthly'!$D$4/12))&gt;0,IF('Lease Monthly'!$H$4="Yearly",J56*'Lease Monthly'!$D$4,IF('Lease Monthly'!$H$4="Quarterly",J56*('Lease Monthly'!$D$4/4),J56*'Lease Monthly'!$D$4/12)),-L56-J56)</f>
        <v>0</v>
      </c>
      <c r="L56" s="47">
        <f t="shared" si="3"/>
        <v>0</v>
      </c>
      <c r="M56" s="47">
        <f t="shared" si="4"/>
        <v>0</v>
      </c>
      <c r="N56" s="57"/>
      <c r="O56" s="38">
        <v>40</v>
      </c>
      <c r="P56" s="58">
        <f t="shared" si="9"/>
        <v>58076</v>
      </c>
      <c r="Q56" s="47">
        <f t="shared" si="10"/>
        <v>0</v>
      </c>
      <c r="R56" s="47">
        <f>IF(S55&lt;1,0,-'Lease Monthly'!$K$4/'Lease Monthly'!$L$4)</f>
        <v>0</v>
      </c>
      <c r="S56" s="47">
        <f t="shared" si="5"/>
        <v>0</v>
      </c>
      <c r="AE56"/>
      <c r="AF56" s="6"/>
    </row>
    <row r="57" spans="1:32" x14ac:dyDescent="0.25">
      <c r="A57" s="53">
        <f t="shared" si="7"/>
        <v>41</v>
      </c>
      <c r="B57" s="29">
        <f t="shared" si="0"/>
        <v>0</v>
      </c>
      <c r="C57" s="9" t="str">
        <f>IF(D57=0,"-",IF('Lease Monthly'!$H$4="Yearly",EDATE(C56,12),IF('Lease Monthly'!$H$4="Quarterly",EDATE(C56,3),EDATE(C56,1))))</f>
        <v>-</v>
      </c>
      <c r="D57" s="54">
        <f>IF(A57&gt;'Lease Monthly'!$E$4,0,'Lease Monthly'!$G$4)*((1+$M$4)^(((((IF($H$4="Yearly",ROUNDDOWN(IF(A57-($N$4)&lt;0,0,((A57-($N$4)/(($N$4))))/($N$4)),0),IF($H$4="Monthly",ROUNDDOWN(IF(A57-($N$4*12)&lt;0,0,((A57-(12*$N$4)/((12*$N$4))))/($N$4*12)),0),ROUNDDOWN(IF(A57-($N$4*4)&lt;0,0,((A57-(4*$N$4)/((4*$N$4))))/($N$4*4)),0)))))))))+(IF(A57=$E$4,$J$4,0))</f>
        <v>0</v>
      </c>
      <c r="E57" s="49">
        <f>IF(D57=0,0,1/((1+IF('Lease Monthly'!$H$4="Yearly",'Lease Monthly'!$D$4,IF('Lease Monthly'!$H$4="Quarterly",'Lease Monthly'!$D$4/4,'Lease Monthly'!$D$4/12)))^IF($E$17=1,A56,A57)))</f>
        <v>0</v>
      </c>
      <c r="F57" s="55">
        <f t="shared" si="1"/>
        <v>0</v>
      </c>
      <c r="G57" s="56"/>
      <c r="H57" s="38">
        <f t="shared" si="8"/>
        <v>41</v>
      </c>
      <c r="I57" s="9" t="str">
        <f t="shared" si="2"/>
        <v>-</v>
      </c>
      <c r="J57" s="47">
        <f>IF(H57&gt;'Lease Monthly'!$E$4,0,M56)</f>
        <v>0</v>
      </c>
      <c r="K57" s="47">
        <f>IF(IF('Lease Monthly'!$H$4="Yearly",J57*'Lease Monthly'!$D$4,IF('Lease Monthly'!$H$4="Quarterly",J57*('Lease Monthly'!$D$4/4),J57*'Lease Monthly'!$D$4/12))&gt;0,IF('Lease Monthly'!$H$4="Yearly",J57*'Lease Monthly'!$D$4,IF('Lease Monthly'!$H$4="Quarterly",J57*('Lease Monthly'!$D$4/4),J57*'Lease Monthly'!$D$4/12)),-L57-J57)</f>
        <v>0</v>
      </c>
      <c r="L57" s="47">
        <f t="shared" si="3"/>
        <v>0</v>
      </c>
      <c r="M57" s="47">
        <f t="shared" si="4"/>
        <v>0</v>
      </c>
      <c r="N57" s="57"/>
      <c r="O57" s="38">
        <v>41</v>
      </c>
      <c r="P57" s="58">
        <f t="shared" si="9"/>
        <v>58441</v>
      </c>
      <c r="Q57" s="47">
        <f t="shared" si="10"/>
        <v>0</v>
      </c>
      <c r="R57" s="47">
        <f>IF(S56&lt;1,0,-'Lease Monthly'!$K$4/'Lease Monthly'!$L$4)</f>
        <v>0</v>
      </c>
      <c r="S57" s="47">
        <f t="shared" si="5"/>
        <v>0</v>
      </c>
      <c r="AE57"/>
      <c r="AF57" s="6"/>
    </row>
    <row r="58" spans="1:32" x14ac:dyDescent="0.25">
      <c r="A58" s="53">
        <f t="shared" si="7"/>
        <v>42</v>
      </c>
      <c r="B58" s="29">
        <f t="shared" si="0"/>
        <v>0</v>
      </c>
      <c r="C58" s="9" t="str">
        <f>IF(D58=0,"-",IF('Lease Monthly'!$H$4="Yearly",EDATE(C57,12),IF('Lease Monthly'!$H$4="Quarterly",EDATE(C57,3),EDATE(C57,1))))</f>
        <v>-</v>
      </c>
      <c r="D58" s="54">
        <f>IF(A58&gt;'Lease Monthly'!$E$4,0,'Lease Monthly'!$G$4)*((1+$M$4)^(((((IF($H$4="Yearly",ROUNDDOWN(IF(A58-($N$4)&lt;0,0,((A58-($N$4)/(($N$4))))/($N$4)),0),IF($H$4="Monthly",ROUNDDOWN(IF(A58-($N$4*12)&lt;0,0,((A58-(12*$N$4)/((12*$N$4))))/($N$4*12)),0),ROUNDDOWN(IF(A58-($N$4*4)&lt;0,0,((A58-(4*$N$4)/((4*$N$4))))/($N$4*4)),0)))))))))+(IF(A58=$E$4,$J$4,0))</f>
        <v>0</v>
      </c>
      <c r="E58" s="49">
        <f>IF(D58=0,0,1/((1+IF('Lease Monthly'!$H$4="Yearly",'Lease Monthly'!$D$4,IF('Lease Monthly'!$H$4="Quarterly",'Lease Monthly'!$D$4/4,'Lease Monthly'!$D$4/12)))^IF($E$17=1,A57,A58)))</f>
        <v>0</v>
      </c>
      <c r="F58" s="55">
        <f t="shared" si="1"/>
        <v>0</v>
      </c>
      <c r="G58" s="56"/>
      <c r="H58" s="38">
        <f t="shared" si="8"/>
        <v>42</v>
      </c>
      <c r="I58" s="9" t="str">
        <f t="shared" si="2"/>
        <v>-</v>
      </c>
      <c r="J58" s="47">
        <f>IF(H58&gt;'Lease Monthly'!$E$4,0,M57)</f>
        <v>0</v>
      </c>
      <c r="K58" s="47">
        <f>IF(IF('Lease Monthly'!$H$4="Yearly",J58*'Lease Monthly'!$D$4,IF('Lease Monthly'!$H$4="Quarterly",J58*('Lease Monthly'!$D$4/4),J58*'Lease Monthly'!$D$4/12))&gt;0,IF('Lease Monthly'!$H$4="Yearly",J58*'Lease Monthly'!$D$4,IF('Lease Monthly'!$H$4="Quarterly",J58*('Lease Monthly'!$D$4/4),J58*'Lease Monthly'!$D$4/12)),-L58-J58)</f>
        <v>0</v>
      </c>
      <c r="L58" s="47">
        <f t="shared" si="3"/>
        <v>0</v>
      </c>
      <c r="M58" s="47">
        <f t="shared" si="4"/>
        <v>0</v>
      </c>
      <c r="N58" s="57"/>
      <c r="O58" s="38">
        <v>42</v>
      </c>
      <c r="P58" s="58">
        <f t="shared" si="9"/>
        <v>58807</v>
      </c>
      <c r="Q58" s="47">
        <f t="shared" si="10"/>
        <v>0</v>
      </c>
      <c r="R58" s="47">
        <f>IF(S57&lt;1,0,-'Lease Monthly'!$K$4/'Lease Monthly'!$L$4)</f>
        <v>0</v>
      </c>
      <c r="S58" s="47">
        <f t="shared" si="5"/>
        <v>0</v>
      </c>
      <c r="AE58"/>
      <c r="AF58" s="6"/>
    </row>
    <row r="59" spans="1:32" x14ac:dyDescent="0.25">
      <c r="A59" s="53">
        <f t="shared" si="7"/>
        <v>43</v>
      </c>
      <c r="B59" s="29">
        <f t="shared" si="0"/>
        <v>0</v>
      </c>
      <c r="C59" s="9" t="str">
        <f>IF(D59=0,"-",IF('Lease Monthly'!$H$4="Yearly",EDATE(C58,12),IF('Lease Monthly'!$H$4="Quarterly",EDATE(C58,3),EDATE(C58,1))))</f>
        <v>-</v>
      </c>
      <c r="D59" s="54">
        <f>IF(A59&gt;'Lease Monthly'!$E$4,0,'Lease Monthly'!$G$4)*((1+$M$4)^(((((IF($H$4="Yearly",ROUNDDOWN(IF(A59-($N$4)&lt;0,0,((A59-($N$4)/(($N$4))))/($N$4)),0),IF($H$4="Monthly",ROUNDDOWN(IF(A59-($N$4*12)&lt;0,0,((A59-(12*$N$4)/((12*$N$4))))/($N$4*12)),0),ROUNDDOWN(IF(A59-($N$4*4)&lt;0,0,((A59-(4*$N$4)/((4*$N$4))))/($N$4*4)),0)))))))))+(IF(A59=$E$4,$J$4,0))</f>
        <v>0</v>
      </c>
      <c r="E59" s="49">
        <f>IF(D59=0,0,1/((1+IF('Lease Monthly'!$H$4="Yearly",'Lease Monthly'!$D$4,IF('Lease Monthly'!$H$4="Quarterly",'Lease Monthly'!$D$4/4,'Lease Monthly'!$D$4/12)))^IF($E$17=1,A58,A59)))</f>
        <v>0</v>
      </c>
      <c r="F59" s="55">
        <f t="shared" si="1"/>
        <v>0</v>
      </c>
      <c r="G59" s="56"/>
      <c r="H59" s="38">
        <f t="shared" si="8"/>
        <v>43</v>
      </c>
      <c r="I59" s="9" t="str">
        <f t="shared" si="2"/>
        <v>-</v>
      </c>
      <c r="J59" s="47">
        <f>IF(H59&gt;'Lease Monthly'!$E$4,0,M58)</f>
        <v>0</v>
      </c>
      <c r="K59" s="47">
        <f>IF(IF('Lease Monthly'!$H$4="Yearly",J59*'Lease Monthly'!$D$4,IF('Lease Monthly'!$H$4="Quarterly",J59*('Lease Monthly'!$D$4/4),J59*'Lease Monthly'!$D$4/12))&gt;0,IF('Lease Monthly'!$H$4="Yearly",J59*'Lease Monthly'!$D$4,IF('Lease Monthly'!$H$4="Quarterly",J59*('Lease Monthly'!$D$4/4),J59*'Lease Monthly'!$D$4/12)),-L59-J59)</f>
        <v>0</v>
      </c>
      <c r="L59" s="47">
        <f t="shared" si="3"/>
        <v>0</v>
      </c>
      <c r="M59" s="47">
        <f t="shared" si="4"/>
        <v>0</v>
      </c>
      <c r="N59" s="57"/>
      <c r="O59" s="38">
        <v>43</v>
      </c>
      <c r="P59" s="58">
        <f t="shared" si="9"/>
        <v>59172</v>
      </c>
      <c r="Q59" s="47">
        <f t="shared" si="10"/>
        <v>0</v>
      </c>
      <c r="R59" s="47">
        <f>IF(S58&lt;1,0,-'Lease Monthly'!$K$4/'Lease Monthly'!$L$4)</f>
        <v>0</v>
      </c>
      <c r="S59" s="47">
        <f t="shared" si="5"/>
        <v>0</v>
      </c>
      <c r="AE59"/>
      <c r="AF59" s="6"/>
    </row>
    <row r="60" spans="1:32" x14ac:dyDescent="0.25">
      <c r="A60" s="53">
        <f t="shared" si="7"/>
        <v>44</v>
      </c>
      <c r="B60" s="29">
        <f t="shared" si="0"/>
        <v>0</v>
      </c>
      <c r="C60" s="9" t="str">
        <f>IF(D60=0,"-",IF('Lease Monthly'!$H$4="Yearly",EDATE(C59,12),IF('Lease Monthly'!$H$4="Quarterly",EDATE(C59,3),EDATE(C59,1))))</f>
        <v>-</v>
      </c>
      <c r="D60" s="54">
        <f>IF(A60&gt;'Lease Monthly'!$E$4,0,'Lease Monthly'!$G$4)*((1+$M$4)^(((((IF($H$4="Yearly",ROUNDDOWN(IF(A60-($N$4)&lt;0,0,((A60-($N$4)/(($N$4))))/($N$4)),0),IF($H$4="Monthly",ROUNDDOWN(IF(A60-($N$4*12)&lt;0,0,((A60-(12*$N$4)/((12*$N$4))))/($N$4*12)),0),ROUNDDOWN(IF(A60-($N$4*4)&lt;0,0,((A60-(4*$N$4)/((4*$N$4))))/($N$4*4)),0)))))))))+(IF(A60=$E$4,$J$4,0))</f>
        <v>0</v>
      </c>
      <c r="E60" s="49">
        <f>IF(D60=0,0,1/((1+IF('Lease Monthly'!$H$4="Yearly",'Lease Monthly'!$D$4,IF('Lease Monthly'!$H$4="Quarterly",'Lease Monthly'!$D$4/4,'Lease Monthly'!$D$4/12)))^IF($E$17=1,A59,A60)))</f>
        <v>0</v>
      </c>
      <c r="F60" s="55">
        <f t="shared" si="1"/>
        <v>0</v>
      </c>
      <c r="G60" s="56"/>
      <c r="H60" s="38">
        <f t="shared" si="8"/>
        <v>44</v>
      </c>
      <c r="I60" s="9" t="str">
        <f t="shared" si="2"/>
        <v>-</v>
      </c>
      <c r="J60" s="47">
        <f>IF(H60&gt;'Lease Monthly'!$E$4,0,M59)</f>
        <v>0</v>
      </c>
      <c r="K60" s="47">
        <f>IF(IF('Lease Monthly'!$H$4="Yearly",J60*'Lease Monthly'!$D$4,IF('Lease Monthly'!$H$4="Quarterly",J60*('Lease Monthly'!$D$4/4),J60*'Lease Monthly'!$D$4/12))&gt;0,IF('Lease Monthly'!$H$4="Yearly",J60*'Lease Monthly'!$D$4,IF('Lease Monthly'!$H$4="Quarterly",J60*('Lease Monthly'!$D$4/4),J60*'Lease Monthly'!$D$4/12)),-L60-J60)</f>
        <v>0</v>
      </c>
      <c r="L60" s="47">
        <f t="shared" si="3"/>
        <v>0</v>
      </c>
      <c r="M60" s="47">
        <f t="shared" si="4"/>
        <v>0</v>
      </c>
      <c r="N60" s="57"/>
      <c r="O60" s="38">
        <v>44</v>
      </c>
      <c r="P60" s="58">
        <f t="shared" si="9"/>
        <v>59537</v>
      </c>
      <c r="Q60" s="47">
        <f t="shared" si="10"/>
        <v>0</v>
      </c>
      <c r="R60" s="47">
        <f>IF(S59&lt;1,0,-'Lease Monthly'!$K$4/'Lease Monthly'!$L$4)</f>
        <v>0</v>
      </c>
      <c r="S60" s="47">
        <f t="shared" si="5"/>
        <v>0</v>
      </c>
      <c r="AE60"/>
      <c r="AF60" s="6"/>
    </row>
    <row r="61" spans="1:32" x14ac:dyDescent="0.25">
      <c r="A61" s="53">
        <f t="shared" si="7"/>
        <v>45</v>
      </c>
      <c r="B61" s="29">
        <f t="shared" si="0"/>
        <v>0</v>
      </c>
      <c r="C61" s="9" t="str">
        <f>IF(D61=0,"-",IF('Lease Monthly'!$H$4="Yearly",EDATE(C60,12),IF('Lease Monthly'!$H$4="Quarterly",EDATE(C60,3),EDATE(C60,1))))</f>
        <v>-</v>
      </c>
      <c r="D61" s="54">
        <f>IF(A61&gt;'Lease Monthly'!$E$4,0,'Lease Monthly'!$G$4)*((1+$M$4)^(((((IF($H$4="Yearly",ROUNDDOWN(IF(A61-($N$4)&lt;0,0,((A61-($N$4)/(($N$4))))/($N$4)),0),IF($H$4="Monthly",ROUNDDOWN(IF(A61-($N$4*12)&lt;0,0,((A61-(12*$N$4)/((12*$N$4))))/($N$4*12)),0),ROUNDDOWN(IF(A61-($N$4*4)&lt;0,0,((A61-(4*$N$4)/((4*$N$4))))/($N$4*4)),0)))))))))+(IF(A61=$E$4,$J$4,0))</f>
        <v>0</v>
      </c>
      <c r="E61" s="49">
        <f>IF(D61=0,0,1/((1+IF('Lease Monthly'!$H$4="Yearly",'Lease Monthly'!$D$4,IF('Lease Monthly'!$H$4="Quarterly",'Lease Monthly'!$D$4/4,'Lease Monthly'!$D$4/12)))^IF($E$17=1,A60,A61)))</f>
        <v>0</v>
      </c>
      <c r="F61" s="55">
        <f t="shared" si="1"/>
        <v>0</v>
      </c>
      <c r="G61" s="56"/>
      <c r="H61" s="38">
        <f t="shared" si="8"/>
        <v>45</v>
      </c>
      <c r="I61" s="9" t="str">
        <f t="shared" si="2"/>
        <v>-</v>
      </c>
      <c r="J61" s="47">
        <f>IF(H61&gt;'Lease Monthly'!$E$4,0,M60)</f>
        <v>0</v>
      </c>
      <c r="K61" s="47">
        <f>IF(IF('Lease Monthly'!$H$4="Yearly",J61*'Lease Monthly'!$D$4,IF('Lease Monthly'!$H$4="Quarterly",J61*('Lease Monthly'!$D$4/4),J61*'Lease Monthly'!$D$4/12))&gt;0,IF('Lease Monthly'!$H$4="Yearly",J61*'Lease Monthly'!$D$4,IF('Lease Monthly'!$H$4="Quarterly",J61*('Lease Monthly'!$D$4/4),J61*'Lease Monthly'!$D$4/12)),-L61-J61)</f>
        <v>0</v>
      </c>
      <c r="L61" s="47">
        <f t="shared" si="3"/>
        <v>0</v>
      </c>
      <c r="M61" s="47">
        <f t="shared" si="4"/>
        <v>0</v>
      </c>
      <c r="N61" s="57"/>
      <c r="O61" s="38">
        <v>45</v>
      </c>
      <c r="P61" s="58">
        <f t="shared" si="9"/>
        <v>59902</v>
      </c>
      <c r="Q61" s="47">
        <f t="shared" si="10"/>
        <v>0</v>
      </c>
      <c r="R61" s="47">
        <f>IF(S60&lt;1,0,-'Lease Monthly'!$K$4/'Lease Monthly'!$L$4)</f>
        <v>0</v>
      </c>
      <c r="S61" s="47">
        <f t="shared" si="5"/>
        <v>0</v>
      </c>
      <c r="AE61"/>
      <c r="AF61" s="6"/>
    </row>
    <row r="62" spans="1:32" x14ac:dyDescent="0.25">
      <c r="A62" s="53">
        <f t="shared" si="7"/>
        <v>46</v>
      </c>
      <c r="B62" s="29">
        <f t="shared" si="0"/>
        <v>0</v>
      </c>
      <c r="C62" s="9" t="str">
        <f>IF(D62=0,"-",IF('Lease Monthly'!$H$4="Yearly",EDATE(C61,12),IF('Lease Monthly'!$H$4="Quarterly",EDATE(C61,3),EDATE(C61,1))))</f>
        <v>-</v>
      </c>
      <c r="D62" s="54">
        <f>IF(A62&gt;'Lease Monthly'!$E$4,0,'Lease Monthly'!$G$4)*((1+$M$4)^(((((IF($H$4="Yearly",ROUNDDOWN(IF(A62-($N$4)&lt;0,0,((A62-($N$4)/(($N$4))))/($N$4)),0),IF($H$4="Monthly",ROUNDDOWN(IF(A62-($N$4*12)&lt;0,0,((A62-(12*$N$4)/((12*$N$4))))/($N$4*12)),0),ROUNDDOWN(IF(A62-($N$4*4)&lt;0,0,((A62-(4*$N$4)/((4*$N$4))))/($N$4*4)),0)))))))))+(IF(A62=$E$4,$J$4,0))</f>
        <v>0</v>
      </c>
      <c r="E62" s="49">
        <f>IF(D62=0,0,1/((1+IF('Lease Monthly'!$H$4="Yearly",'Lease Monthly'!$D$4,IF('Lease Monthly'!$H$4="Quarterly",'Lease Monthly'!$D$4/4,'Lease Monthly'!$D$4/12)))^IF($E$17=1,A61,A62)))</f>
        <v>0</v>
      </c>
      <c r="F62" s="55">
        <f t="shared" si="1"/>
        <v>0</v>
      </c>
      <c r="G62" s="56"/>
      <c r="H62" s="38">
        <f t="shared" si="8"/>
        <v>46</v>
      </c>
      <c r="I62" s="9" t="str">
        <f t="shared" si="2"/>
        <v>-</v>
      </c>
      <c r="J62" s="47">
        <f>IF(H62&gt;'Lease Monthly'!$E$4,0,M61)</f>
        <v>0</v>
      </c>
      <c r="K62" s="47">
        <f>IF(IF('Lease Monthly'!$H$4="Yearly",J62*'Lease Monthly'!$D$4,IF('Lease Monthly'!$H$4="Quarterly",J62*('Lease Monthly'!$D$4/4),J62*'Lease Monthly'!$D$4/12))&gt;0,IF('Lease Monthly'!$H$4="Yearly",J62*'Lease Monthly'!$D$4,IF('Lease Monthly'!$H$4="Quarterly",J62*('Lease Monthly'!$D$4/4),J62*'Lease Monthly'!$D$4/12)),-L62-J62)</f>
        <v>0</v>
      </c>
      <c r="L62" s="47">
        <f t="shared" si="3"/>
        <v>0</v>
      </c>
      <c r="M62" s="47">
        <f t="shared" si="4"/>
        <v>0</v>
      </c>
      <c r="N62" s="57"/>
      <c r="O62" s="38">
        <v>46</v>
      </c>
      <c r="P62" s="58">
        <f t="shared" si="9"/>
        <v>60268</v>
      </c>
      <c r="Q62" s="47">
        <f t="shared" si="10"/>
        <v>0</v>
      </c>
      <c r="R62" s="47">
        <f>IF(S61&lt;1,0,-'Lease Monthly'!$K$4/'Lease Monthly'!$L$4)</f>
        <v>0</v>
      </c>
      <c r="S62" s="47">
        <f t="shared" si="5"/>
        <v>0</v>
      </c>
      <c r="AE62"/>
      <c r="AF62" s="6"/>
    </row>
    <row r="63" spans="1:32" x14ac:dyDescent="0.25">
      <c r="A63" s="53">
        <f t="shared" si="7"/>
        <v>47</v>
      </c>
      <c r="B63" s="29">
        <f t="shared" si="0"/>
        <v>0</v>
      </c>
      <c r="C63" s="9" t="str">
        <f>IF(D63=0,"-",IF('Lease Monthly'!$H$4="Yearly",EDATE(C62,12),IF('Lease Monthly'!$H$4="Quarterly",EDATE(C62,3),EDATE(C62,1))))</f>
        <v>-</v>
      </c>
      <c r="D63" s="54">
        <f>IF(A63&gt;'Lease Monthly'!$E$4,0,'Lease Monthly'!$G$4)*((1+$M$4)^(((((IF($H$4="Yearly",ROUNDDOWN(IF(A63-($N$4)&lt;0,0,((A63-($N$4)/(($N$4))))/($N$4)),0),IF($H$4="Monthly",ROUNDDOWN(IF(A63-($N$4*12)&lt;0,0,((A63-(12*$N$4)/((12*$N$4))))/($N$4*12)),0),ROUNDDOWN(IF(A63-($N$4*4)&lt;0,0,((A63-(4*$N$4)/((4*$N$4))))/($N$4*4)),0)))))))))+(IF(A63=$E$4,$J$4,0))</f>
        <v>0</v>
      </c>
      <c r="E63" s="49">
        <f>IF(D63=0,0,1/((1+IF('Lease Monthly'!$H$4="Yearly",'Lease Monthly'!$D$4,IF('Lease Monthly'!$H$4="Quarterly",'Lease Monthly'!$D$4/4,'Lease Monthly'!$D$4/12)))^IF($E$17=1,A62,A63)))</f>
        <v>0</v>
      </c>
      <c r="F63" s="55">
        <f t="shared" si="1"/>
        <v>0</v>
      </c>
      <c r="G63" s="56"/>
      <c r="H63" s="38">
        <f t="shared" si="8"/>
        <v>47</v>
      </c>
      <c r="I63" s="9" t="str">
        <f t="shared" si="2"/>
        <v>-</v>
      </c>
      <c r="J63" s="47">
        <f>IF(H63&gt;'Lease Monthly'!$E$4,0,M62)</f>
        <v>0</v>
      </c>
      <c r="K63" s="47">
        <f>IF(IF('Lease Monthly'!$H$4="Yearly",J63*'Lease Monthly'!$D$4,IF('Lease Monthly'!$H$4="Quarterly",J63*('Lease Monthly'!$D$4/4),J63*'Lease Monthly'!$D$4/12))&gt;0,IF('Lease Monthly'!$H$4="Yearly",J63*'Lease Monthly'!$D$4,IF('Lease Monthly'!$H$4="Quarterly",J63*('Lease Monthly'!$D$4/4),J63*'Lease Monthly'!$D$4/12)),-L63-J63)</f>
        <v>0</v>
      </c>
      <c r="L63" s="47">
        <f t="shared" si="3"/>
        <v>0</v>
      </c>
      <c r="M63" s="47">
        <f t="shared" si="4"/>
        <v>0</v>
      </c>
      <c r="N63" s="57"/>
      <c r="O63" s="38">
        <v>47</v>
      </c>
      <c r="P63" s="58">
        <f t="shared" si="9"/>
        <v>60633</v>
      </c>
      <c r="Q63" s="47">
        <f t="shared" si="10"/>
        <v>0</v>
      </c>
      <c r="R63" s="47">
        <f>IF(S62&lt;1,0,-'Lease Monthly'!$K$4/'Lease Monthly'!$L$4)</f>
        <v>0</v>
      </c>
      <c r="S63" s="47">
        <f t="shared" si="5"/>
        <v>0</v>
      </c>
      <c r="AE63"/>
      <c r="AF63" s="6"/>
    </row>
    <row r="64" spans="1:32" x14ac:dyDescent="0.25">
      <c r="A64" s="53">
        <f t="shared" si="7"/>
        <v>48</v>
      </c>
      <c r="B64" s="29">
        <f t="shared" si="0"/>
        <v>0</v>
      </c>
      <c r="C64" s="9" t="str">
        <f>IF(D64=0,"-",IF('Lease Monthly'!$H$4="Yearly",EDATE(C63,12),IF('Lease Monthly'!$H$4="Quarterly",EDATE(C63,3),EDATE(C63,1))))</f>
        <v>-</v>
      </c>
      <c r="D64" s="54">
        <f>IF(A64&gt;'Lease Monthly'!$E$4,0,'Lease Monthly'!$G$4)*((1+$M$4)^(((((IF($H$4="Yearly",ROUNDDOWN(IF(A64-($N$4)&lt;0,0,((A64-($N$4)/(($N$4))))/($N$4)),0),IF($H$4="Monthly",ROUNDDOWN(IF(A64-($N$4*12)&lt;0,0,((A64-(12*$N$4)/((12*$N$4))))/($N$4*12)),0),ROUNDDOWN(IF(A64-($N$4*4)&lt;0,0,((A64-(4*$N$4)/((4*$N$4))))/($N$4*4)),0)))))))))+(IF(A64=$E$4,$J$4,0))</f>
        <v>0</v>
      </c>
      <c r="E64" s="49">
        <f>IF(D64=0,0,1/((1+IF('Lease Monthly'!$H$4="Yearly",'Lease Monthly'!$D$4,IF('Lease Monthly'!$H$4="Quarterly",'Lease Monthly'!$D$4/4,'Lease Monthly'!$D$4/12)))^IF($E$17=1,A63,A64)))</f>
        <v>0</v>
      </c>
      <c r="F64" s="55">
        <f t="shared" si="1"/>
        <v>0</v>
      </c>
      <c r="G64" s="56"/>
      <c r="H64" s="38">
        <f t="shared" si="8"/>
        <v>48</v>
      </c>
      <c r="I64" s="9" t="str">
        <f t="shared" si="2"/>
        <v>-</v>
      </c>
      <c r="J64" s="47">
        <f>IF(H64&gt;'Lease Monthly'!$E$4,0,M63)</f>
        <v>0</v>
      </c>
      <c r="K64" s="47">
        <f>IF(IF('Lease Monthly'!$H$4="Yearly",J64*'Lease Monthly'!$D$4,IF('Lease Monthly'!$H$4="Quarterly",J64*('Lease Monthly'!$D$4/4),J64*'Lease Monthly'!$D$4/12))&gt;0,IF('Lease Monthly'!$H$4="Yearly",J64*'Lease Monthly'!$D$4,IF('Lease Monthly'!$H$4="Quarterly",J64*('Lease Monthly'!$D$4/4),J64*'Lease Monthly'!$D$4/12)),-L64-J64)</f>
        <v>0</v>
      </c>
      <c r="L64" s="47">
        <f t="shared" si="3"/>
        <v>0</v>
      </c>
      <c r="M64" s="47">
        <f t="shared" si="4"/>
        <v>0</v>
      </c>
      <c r="N64" s="57"/>
      <c r="O64" s="38">
        <v>48</v>
      </c>
      <c r="P64" s="58">
        <f t="shared" si="9"/>
        <v>60998</v>
      </c>
      <c r="Q64" s="47">
        <f t="shared" si="10"/>
        <v>0</v>
      </c>
      <c r="R64" s="47">
        <f>IF(S63&lt;1,0,-'Lease Monthly'!$K$4/'Lease Monthly'!$L$4)</f>
        <v>0</v>
      </c>
      <c r="S64" s="47">
        <f t="shared" si="5"/>
        <v>0</v>
      </c>
      <c r="AE64"/>
      <c r="AF64" s="6"/>
    </row>
    <row r="65" spans="1:32" x14ac:dyDescent="0.25">
      <c r="A65" s="53">
        <f t="shared" si="7"/>
        <v>49</v>
      </c>
      <c r="B65" s="29">
        <f t="shared" si="0"/>
        <v>0</v>
      </c>
      <c r="C65" s="9" t="str">
        <f>IF(D65=0,"-",IF('Lease Monthly'!$H$4="Yearly",EDATE(C64,12),IF('Lease Monthly'!$H$4="Quarterly",EDATE(C64,3),EDATE(C64,1))))</f>
        <v>-</v>
      </c>
      <c r="D65" s="54">
        <f>IF(A65&gt;'Lease Monthly'!$E$4,0,'Lease Monthly'!$G$4)*((1+$M$4)^(((((IF($H$4="Yearly",ROUNDDOWN(IF(A65-($N$4)&lt;0,0,((A65-($N$4)/(($N$4))))/($N$4)),0),IF($H$4="Monthly",ROUNDDOWN(IF(A65-($N$4*12)&lt;0,0,((A65-(12*$N$4)/((12*$N$4))))/($N$4*12)),0),ROUNDDOWN(IF(A65-($N$4*4)&lt;0,0,((A65-(4*$N$4)/((4*$N$4))))/($N$4*4)),0)))))))))+(IF(A65=$E$4,$J$4,0))</f>
        <v>0</v>
      </c>
      <c r="E65" s="49">
        <f>IF(D65=0,0,1/((1+IF('Lease Monthly'!$H$4="Yearly",'Lease Monthly'!$D$4,IF('Lease Monthly'!$H$4="Quarterly",'Lease Monthly'!$D$4/4,'Lease Monthly'!$D$4/12)))^IF($E$17=1,A64,A65)))</f>
        <v>0</v>
      </c>
      <c r="F65" s="55">
        <f t="shared" si="1"/>
        <v>0</v>
      </c>
      <c r="G65" s="56"/>
      <c r="H65" s="38">
        <f t="shared" si="8"/>
        <v>49</v>
      </c>
      <c r="I65" s="9" t="str">
        <f t="shared" si="2"/>
        <v>-</v>
      </c>
      <c r="J65" s="47">
        <f>IF(H65&gt;'Lease Monthly'!$E$4,0,M64)</f>
        <v>0</v>
      </c>
      <c r="K65" s="47">
        <f>IF(IF('Lease Monthly'!$H$4="Yearly",J65*'Lease Monthly'!$D$4,IF('Lease Monthly'!$H$4="Quarterly",J65*('Lease Monthly'!$D$4/4),J65*'Lease Monthly'!$D$4/12))&gt;0,IF('Lease Monthly'!$H$4="Yearly",J65*'Lease Monthly'!$D$4,IF('Lease Monthly'!$H$4="Quarterly",J65*('Lease Monthly'!$D$4/4),J65*'Lease Monthly'!$D$4/12)),-L65-J65)</f>
        <v>0</v>
      </c>
      <c r="L65" s="47">
        <f t="shared" si="3"/>
        <v>0</v>
      </c>
      <c r="M65" s="47">
        <f t="shared" si="4"/>
        <v>0</v>
      </c>
      <c r="N65" s="57"/>
      <c r="O65" s="38">
        <v>49</v>
      </c>
      <c r="P65" s="58">
        <f t="shared" si="9"/>
        <v>61363</v>
      </c>
      <c r="Q65" s="47">
        <f t="shared" si="10"/>
        <v>0</v>
      </c>
      <c r="R65" s="47">
        <f>IF(S64&lt;1,0,-'Lease Monthly'!$K$4/'Lease Monthly'!$L$4)</f>
        <v>0</v>
      </c>
      <c r="S65" s="47">
        <f t="shared" si="5"/>
        <v>0</v>
      </c>
      <c r="AE65"/>
      <c r="AF65" s="6"/>
    </row>
    <row r="66" spans="1:32" x14ac:dyDescent="0.25">
      <c r="A66" s="53">
        <f t="shared" si="7"/>
        <v>50</v>
      </c>
      <c r="B66" s="29">
        <f t="shared" si="0"/>
        <v>0</v>
      </c>
      <c r="C66" s="9" t="str">
        <f>IF(D66=0,"-",IF('Lease Monthly'!$H$4="Yearly",EDATE(C65,12),IF('Lease Monthly'!$H$4="Quarterly",EDATE(C65,3),EDATE(C65,1))))</f>
        <v>-</v>
      </c>
      <c r="D66" s="54">
        <f>IF(A66&gt;'Lease Monthly'!$E$4,0,'Lease Monthly'!$G$4)*((1+$M$4)^(((((IF($H$4="Yearly",ROUNDDOWN(IF(A66-($N$4)&lt;0,0,((A66-($N$4)/(($N$4))))/($N$4)),0),IF($H$4="Monthly",ROUNDDOWN(IF(A66-($N$4*12)&lt;0,0,((A66-(12*$N$4)/((12*$N$4))))/($N$4*12)),0),ROUNDDOWN(IF(A66-($N$4*4)&lt;0,0,((A66-(4*$N$4)/((4*$N$4))))/($N$4*4)),0)))))))))+(IF(A66=$E$4,$J$4,0))</f>
        <v>0</v>
      </c>
      <c r="E66" s="49">
        <f>IF(D66=0,0,1/((1+IF('Lease Monthly'!$H$4="Yearly",'Lease Monthly'!$D$4,IF('Lease Monthly'!$H$4="Quarterly",'Lease Monthly'!$D$4/4,'Lease Monthly'!$D$4/12)))^IF($E$17=1,A65,A66)))</f>
        <v>0</v>
      </c>
      <c r="F66" s="55">
        <f t="shared" si="1"/>
        <v>0</v>
      </c>
      <c r="G66" s="56"/>
      <c r="H66" s="38">
        <f t="shared" si="8"/>
        <v>50</v>
      </c>
      <c r="I66" s="9" t="str">
        <f t="shared" si="2"/>
        <v>-</v>
      </c>
      <c r="J66" s="47">
        <f>IF(H66&gt;'Lease Monthly'!$E$4,0,M65)</f>
        <v>0</v>
      </c>
      <c r="K66" s="47">
        <f>IF(IF('Lease Monthly'!$H$4="Yearly",J66*'Lease Monthly'!$D$4,IF('Lease Monthly'!$H$4="Quarterly",J66*('Lease Monthly'!$D$4/4),J66*'Lease Monthly'!$D$4/12))&gt;0,IF('Lease Monthly'!$H$4="Yearly",J66*'Lease Monthly'!$D$4,IF('Lease Monthly'!$H$4="Quarterly",J66*('Lease Monthly'!$D$4/4),J66*'Lease Monthly'!$D$4/12)),-L66-J66)</f>
        <v>0</v>
      </c>
      <c r="L66" s="47">
        <f t="shared" si="3"/>
        <v>0</v>
      </c>
      <c r="M66" s="47">
        <f t="shared" si="4"/>
        <v>0</v>
      </c>
      <c r="N66" s="57"/>
      <c r="O66" s="38">
        <v>50</v>
      </c>
      <c r="P66" s="58">
        <f t="shared" si="9"/>
        <v>61729</v>
      </c>
      <c r="Q66" s="47">
        <f t="shared" si="10"/>
        <v>0</v>
      </c>
      <c r="R66" s="47">
        <f>IF(S65&lt;1,0,-'Lease Monthly'!$K$4/'Lease Monthly'!$L$4)</f>
        <v>0</v>
      </c>
      <c r="S66" s="47">
        <f t="shared" si="5"/>
        <v>0</v>
      </c>
      <c r="AE66"/>
      <c r="AF66" s="6"/>
    </row>
    <row r="67" spans="1:32" x14ac:dyDescent="0.25">
      <c r="A67" s="53">
        <f t="shared" si="7"/>
        <v>51</v>
      </c>
      <c r="B67" s="29">
        <f t="shared" si="0"/>
        <v>0</v>
      </c>
      <c r="C67" s="9" t="str">
        <f>IF(D67=0,"-",IF('Lease Monthly'!$H$4="Yearly",EDATE(C66,12),IF('Lease Monthly'!$H$4="Quarterly",EDATE(C66,3),EDATE(C66,1))))</f>
        <v>-</v>
      </c>
      <c r="D67" s="54">
        <f>IF(A67&gt;'Lease Monthly'!$E$4,0,'Lease Monthly'!$G$4)*((1+$M$4)^(((((IF($H$4="Yearly",ROUNDDOWN(IF(A67-($N$4)&lt;0,0,((A67-($N$4)/(($N$4))))/($N$4)),0),IF($H$4="Monthly",ROUNDDOWN(IF(A67-($N$4*12)&lt;0,0,((A67-(12*$N$4)/((12*$N$4))))/($N$4*12)),0),ROUNDDOWN(IF(A67-($N$4*4)&lt;0,0,((A67-(4*$N$4)/((4*$N$4))))/($N$4*4)),0)))))))))+(IF(A67=$E$4,$J$4,0))</f>
        <v>0</v>
      </c>
      <c r="E67" s="49">
        <f>IF(D67=0,0,1/((1+IF('Lease Monthly'!$H$4="Yearly",'Lease Monthly'!$D$4,IF('Lease Monthly'!$H$4="Quarterly",'Lease Monthly'!$D$4/4,'Lease Monthly'!$D$4/12)))^IF($E$17=1,A66,A67)))</f>
        <v>0</v>
      </c>
      <c r="F67" s="55">
        <f t="shared" si="1"/>
        <v>0</v>
      </c>
      <c r="G67" s="56"/>
      <c r="H67" s="38">
        <f t="shared" si="8"/>
        <v>51</v>
      </c>
      <c r="I67" s="9" t="str">
        <f t="shared" si="2"/>
        <v>-</v>
      </c>
      <c r="J67" s="47">
        <f>IF(H67&gt;'Lease Monthly'!$E$4,0,M66)</f>
        <v>0</v>
      </c>
      <c r="K67" s="47">
        <f>IF(IF('Lease Monthly'!$H$4="Yearly",J67*'Lease Monthly'!$D$4,IF('Lease Monthly'!$H$4="Quarterly",J67*('Lease Monthly'!$D$4/4),J67*'Lease Monthly'!$D$4/12))&gt;0,IF('Lease Monthly'!$H$4="Yearly",J67*'Lease Monthly'!$D$4,IF('Lease Monthly'!$H$4="Quarterly",J67*('Lease Monthly'!$D$4/4),J67*'Lease Monthly'!$D$4/12)),-L67-J67)</f>
        <v>0</v>
      </c>
      <c r="L67" s="47">
        <f t="shared" si="3"/>
        <v>0</v>
      </c>
      <c r="M67" s="47">
        <f t="shared" si="4"/>
        <v>0</v>
      </c>
      <c r="N67" s="57"/>
      <c r="O67" s="38">
        <v>51</v>
      </c>
      <c r="P67" s="58">
        <f t="shared" si="9"/>
        <v>62094</v>
      </c>
      <c r="Q67" s="47">
        <f t="shared" si="10"/>
        <v>0</v>
      </c>
      <c r="R67" s="47">
        <f>IF(S66&lt;1,0,-'Lease Monthly'!$K$4/'Lease Monthly'!$L$4)</f>
        <v>0</v>
      </c>
      <c r="S67" s="47">
        <f t="shared" si="5"/>
        <v>0</v>
      </c>
      <c r="AE67"/>
      <c r="AF67" s="6"/>
    </row>
    <row r="68" spans="1:32" x14ac:dyDescent="0.25">
      <c r="A68" s="53">
        <f t="shared" si="7"/>
        <v>52</v>
      </c>
      <c r="B68" s="29">
        <f t="shared" si="0"/>
        <v>0</v>
      </c>
      <c r="C68" s="9" t="str">
        <f>IF(D68=0,"-",IF('Lease Monthly'!$H$4="Yearly",EDATE(C67,12),IF('Lease Monthly'!$H$4="Quarterly",EDATE(C67,3),EDATE(C67,1))))</f>
        <v>-</v>
      </c>
      <c r="D68" s="54">
        <f>IF(A68&gt;'Lease Monthly'!$E$4,0,'Lease Monthly'!$G$4)*((1+$M$4)^(((((IF($H$4="Yearly",ROUNDDOWN(IF(A68-($N$4)&lt;0,0,((A68-($N$4)/(($N$4))))/($N$4)),0),IF($H$4="Monthly",ROUNDDOWN(IF(A68-($N$4*12)&lt;0,0,((A68-(12*$N$4)/((12*$N$4))))/($N$4*12)),0),ROUNDDOWN(IF(A68-($N$4*4)&lt;0,0,((A68-(4*$N$4)/((4*$N$4))))/($N$4*4)),0)))))))))+(IF(A68=$E$4,$J$4,0))</f>
        <v>0</v>
      </c>
      <c r="E68" s="49">
        <f>IF(D68=0,0,1/((1+IF('Lease Monthly'!$H$4="Yearly",'Lease Monthly'!$D$4,IF('Lease Monthly'!$H$4="Quarterly",'Lease Monthly'!$D$4/4,'Lease Monthly'!$D$4/12)))^IF($E$17=1,A67,A68)))</f>
        <v>0</v>
      </c>
      <c r="F68" s="55">
        <f t="shared" si="1"/>
        <v>0</v>
      </c>
      <c r="G68" s="56"/>
      <c r="H68" s="38">
        <f t="shared" si="8"/>
        <v>52</v>
      </c>
      <c r="I68" s="9" t="str">
        <f t="shared" si="2"/>
        <v>-</v>
      </c>
      <c r="J68" s="47">
        <f>IF(H68&gt;'Lease Monthly'!$E$4,0,M67)</f>
        <v>0</v>
      </c>
      <c r="K68" s="47">
        <f>IF(IF('Lease Monthly'!$H$4="Yearly",J68*'Lease Monthly'!$D$4,IF('Lease Monthly'!$H$4="Quarterly",J68*('Lease Monthly'!$D$4/4),J68*'Lease Monthly'!$D$4/12))&gt;0,IF('Lease Monthly'!$H$4="Yearly",J68*'Lease Monthly'!$D$4,IF('Lease Monthly'!$H$4="Quarterly",J68*('Lease Monthly'!$D$4/4),J68*'Lease Monthly'!$D$4/12)),-L68-J68)</f>
        <v>0</v>
      </c>
      <c r="L68" s="47">
        <f t="shared" si="3"/>
        <v>0</v>
      </c>
      <c r="M68" s="47">
        <f t="shared" si="4"/>
        <v>0</v>
      </c>
      <c r="N68" s="57"/>
      <c r="O68" s="38">
        <v>52</v>
      </c>
      <c r="P68" s="58">
        <f t="shared" si="9"/>
        <v>62459</v>
      </c>
      <c r="Q68" s="47">
        <f t="shared" si="10"/>
        <v>0</v>
      </c>
      <c r="R68" s="47">
        <f>IF(S67&lt;1,0,-'Lease Monthly'!$K$4/'Lease Monthly'!$L$4)</f>
        <v>0</v>
      </c>
      <c r="S68" s="47">
        <f t="shared" si="5"/>
        <v>0</v>
      </c>
      <c r="AE68"/>
      <c r="AF68" s="6"/>
    </row>
    <row r="69" spans="1:32" x14ac:dyDescent="0.25">
      <c r="A69" s="53">
        <f t="shared" si="7"/>
        <v>53</v>
      </c>
      <c r="B69" s="29">
        <f t="shared" si="0"/>
        <v>0</v>
      </c>
      <c r="C69" s="9" t="str">
        <f>IF(D69=0,"-",IF('Lease Monthly'!$H$4="Yearly",EDATE(C68,12),IF('Lease Monthly'!$H$4="Quarterly",EDATE(C68,3),EDATE(C68,1))))</f>
        <v>-</v>
      </c>
      <c r="D69" s="54">
        <f>IF(A69&gt;'Lease Monthly'!$E$4,0,'Lease Monthly'!$G$4)*((1+$M$4)^(((((IF($H$4="Yearly",ROUNDDOWN(IF(A69-($N$4)&lt;0,0,((A69-($N$4)/(($N$4))))/($N$4)),0),IF($H$4="Monthly",ROUNDDOWN(IF(A69-($N$4*12)&lt;0,0,((A69-(12*$N$4)/((12*$N$4))))/($N$4*12)),0),ROUNDDOWN(IF(A69-($N$4*4)&lt;0,0,((A69-(4*$N$4)/((4*$N$4))))/($N$4*4)),0)))))))))+(IF(A69=$E$4,$J$4,0))</f>
        <v>0</v>
      </c>
      <c r="E69" s="49">
        <f>IF(D69=0,0,1/((1+IF('Lease Monthly'!$H$4="Yearly",'Lease Monthly'!$D$4,IF('Lease Monthly'!$H$4="Quarterly",'Lease Monthly'!$D$4/4,'Lease Monthly'!$D$4/12)))^IF($E$17=1,A68,A69)))</f>
        <v>0</v>
      </c>
      <c r="F69" s="55">
        <f t="shared" si="1"/>
        <v>0</v>
      </c>
      <c r="G69" s="56"/>
      <c r="H69" s="38">
        <f t="shared" si="8"/>
        <v>53</v>
      </c>
      <c r="I69" s="9" t="str">
        <f t="shared" si="2"/>
        <v>-</v>
      </c>
      <c r="J69" s="47">
        <f>IF(H69&gt;'Lease Monthly'!$E$4,0,M68)</f>
        <v>0</v>
      </c>
      <c r="K69" s="47">
        <f>IF(IF('Lease Monthly'!$H$4="Yearly",J69*'Lease Monthly'!$D$4,IF('Lease Monthly'!$H$4="Quarterly",J69*('Lease Monthly'!$D$4/4),J69*'Lease Monthly'!$D$4/12))&gt;0,IF('Lease Monthly'!$H$4="Yearly",J69*'Lease Monthly'!$D$4,IF('Lease Monthly'!$H$4="Quarterly",J69*('Lease Monthly'!$D$4/4),J69*'Lease Monthly'!$D$4/12)),-L69-J69)</f>
        <v>0</v>
      </c>
      <c r="L69" s="47">
        <f t="shared" si="3"/>
        <v>0</v>
      </c>
      <c r="M69" s="47">
        <f t="shared" si="4"/>
        <v>0</v>
      </c>
      <c r="N69" s="57"/>
      <c r="O69" s="38">
        <v>53</v>
      </c>
      <c r="P69" s="58">
        <f t="shared" si="9"/>
        <v>62824</v>
      </c>
      <c r="Q69" s="47">
        <f t="shared" si="10"/>
        <v>0</v>
      </c>
      <c r="R69" s="47">
        <f>IF(S68&lt;1,0,-'Lease Monthly'!$K$4/'Lease Monthly'!$L$4)</f>
        <v>0</v>
      </c>
      <c r="S69" s="47">
        <f t="shared" si="5"/>
        <v>0</v>
      </c>
      <c r="AE69"/>
      <c r="AF69" s="6"/>
    </row>
    <row r="70" spans="1:32" x14ac:dyDescent="0.25">
      <c r="A70" s="53">
        <f t="shared" si="7"/>
        <v>54</v>
      </c>
      <c r="B70" s="29">
        <f t="shared" si="0"/>
        <v>0</v>
      </c>
      <c r="C70" s="9" t="str">
        <f>IF(D70=0,"-",IF('Lease Monthly'!$H$4="Yearly",EDATE(C69,12),IF('Lease Monthly'!$H$4="Quarterly",EDATE(C69,3),EDATE(C69,1))))</f>
        <v>-</v>
      </c>
      <c r="D70" s="54">
        <f>IF(A70&gt;'Lease Monthly'!$E$4,0,'Lease Monthly'!$G$4)*((1+$M$4)^(((((IF($H$4="Yearly",ROUNDDOWN(IF(A70-($N$4)&lt;0,0,((A70-($N$4)/(($N$4))))/($N$4)),0),IF($H$4="Monthly",ROUNDDOWN(IF(A70-($N$4*12)&lt;0,0,((A70-(12*$N$4)/((12*$N$4))))/($N$4*12)),0),ROUNDDOWN(IF(A70-($N$4*4)&lt;0,0,((A70-(4*$N$4)/((4*$N$4))))/($N$4*4)),0)))))))))+(IF(A70=$E$4,$J$4,0))</f>
        <v>0</v>
      </c>
      <c r="E70" s="49">
        <f>IF(D70=0,0,1/((1+IF('Lease Monthly'!$H$4="Yearly",'Lease Monthly'!$D$4,IF('Lease Monthly'!$H$4="Quarterly",'Lease Monthly'!$D$4/4,'Lease Monthly'!$D$4/12)))^IF($E$17=1,A69,A70)))</f>
        <v>0</v>
      </c>
      <c r="F70" s="55">
        <f t="shared" si="1"/>
        <v>0</v>
      </c>
      <c r="G70" s="56"/>
      <c r="H70" s="38">
        <f t="shared" si="8"/>
        <v>54</v>
      </c>
      <c r="I70" s="9" t="str">
        <f t="shared" si="2"/>
        <v>-</v>
      </c>
      <c r="J70" s="47">
        <f>IF(H70&gt;'Lease Monthly'!$E$4,0,M69)</f>
        <v>0</v>
      </c>
      <c r="K70" s="47">
        <f>IF(IF('Lease Monthly'!$H$4="Yearly",J70*'Lease Monthly'!$D$4,IF('Lease Monthly'!$H$4="Quarterly",J70*('Lease Monthly'!$D$4/4),J70*'Lease Monthly'!$D$4/12))&gt;0,IF('Lease Monthly'!$H$4="Yearly",J70*'Lease Monthly'!$D$4,IF('Lease Monthly'!$H$4="Quarterly",J70*('Lease Monthly'!$D$4/4),J70*'Lease Monthly'!$D$4/12)),-L70-J70)</f>
        <v>0</v>
      </c>
      <c r="L70" s="47">
        <f t="shared" si="3"/>
        <v>0</v>
      </c>
      <c r="M70" s="47">
        <f t="shared" si="4"/>
        <v>0</v>
      </c>
      <c r="N70" s="57"/>
      <c r="O70" s="38">
        <v>54</v>
      </c>
      <c r="P70" s="58">
        <f t="shared" si="9"/>
        <v>63190</v>
      </c>
      <c r="Q70" s="47">
        <f t="shared" si="10"/>
        <v>0</v>
      </c>
      <c r="R70" s="47">
        <f>IF(S69&lt;1,0,-'Lease Monthly'!$K$4/'Lease Monthly'!$L$4)</f>
        <v>0</v>
      </c>
      <c r="S70" s="47">
        <f t="shared" si="5"/>
        <v>0</v>
      </c>
      <c r="AE70"/>
      <c r="AF70" s="6"/>
    </row>
    <row r="71" spans="1:32" x14ac:dyDescent="0.25">
      <c r="A71" s="53">
        <f t="shared" si="7"/>
        <v>55</v>
      </c>
      <c r="B71" s="29">
        <f t="shared" si="0"/>
        <v>0</v>
      </c>
      <c r="C71" s="9" t="str">
        <f>IF(D71=0,"-",IF('Lease Monthly'!$H$4="Yearly",EDATE(C70,12),IF('Lease Monthly'!$H$4="Quarterly",EDATE(C70,3),EDATE(C70,1))))</f>
        <v>-</v>
      </c>
      <c r="D71" s="54">
        <f>IF(A71&gt;'Lease Monthly'!$E$4,0,'Lease Monthly'!$G$4)*((1+$M$4)^(((((IF($H$4="Yearly",ROUNDDOWN(IF(A71-($N$4)&lt;0,0,((A71-($N$4)/(($N$4))))/($N$4)),0),IF($H$4="Monthly",ROUNDDOWN(IF(A71-($N$4*12)&lt;0,0,((A71-(12*$N$4)/((12*$N$4))))/($N$4*12)),0),ROUNDDOWN(IF(A71-($N$4*4)&lt;0,0,((A71-(4*$N$4)/((4*$N$4))))/($N$4*4)),0)))))))))+(IF(A71=$E$4,$J$4,0))</f>
        <v>0</v>
      </c>
      <c r="E71" s="49">
        <f>IF(D71=0,0,1/((1+IF('Lease Monthly'!$H$4="Yearly",'Lease Monthly'!$D$4,IF('Lease Monthly'!$H$4="Quarterly",'Lease Monthly'!$D$4/4,'Lease Monthly'!$D$4/12)))^IF($E$17=1,A70,A71)))</f>
        <v>0</v>
      </c>
      <c r="F71" s="55">
        <f t="shared" si="1"/>
        <v>0</v>
      </c>
      <c r="G71" s="56"/>
      <c r="H71" s="38">
        <f t="shared" si="8"/>
        <v>55</v>
      </c>
      <c r="I71" s="9" t="str">
        <f t="shared" si="2"/>
        <v>-</v>
      </c>
      <c r="J71" s="47">
        <f>IF(H71&gt;'Lease Monthly'!$E$4,0,M70)</f>
        <v>0</v>
      </c>
      <c r="K71" s="47">
        <f>IF(IF('Lease Monthly'!$H$4="Yearly",J71*'Lease Monthly'!$D$4,IF('Lease Monthly'!$H$4="Quarterly",J71*('Lease Monthly'!$D$4/4),J71*'Lease Monthly'!$D$4/12))&gt;0,IF('Lease Monthly'!$H$4="Yearly",J71*'Lease Monthly'!$D$4,IF('Lease Monthly'!$H$4="Quarterly",J71*('Lease Monthly'!$D$4/4),J71*'Lease Monthly'!$D$4/12)),-L71-J71)</f>
        <v>0</v>
      </c>
      <c r="L71" s="47">
        <f t="shared" si="3"/>
        <v>0</v>
      </c>
      <c r="M71" s="47">
        <f t="shared" si="4"/>
        <v>0</v>
      </c>
      <c r="N71" s="57"/>
      <c r="O71" s="38">
        <v>55</v>
      </c>
      <c r="P71" s="58">
        <f t="shared" si="9"/>
        <v>63555</v>
      </c>
      <c r="Q71" s="47">
        <f t="shared" si="10"/>
        <v>0</v>
      </c>
      <c r="R71" s="47">
        <f>IF(S70&lt;1,0,-'Lease Monthly'!$K$4/'Lease Monthly'!$L$4)</f>
        <v>0</v>
      </c>
      <c r="S71" s="47">
        <f t="shared" si="5"/>
        <v>0</v>
      </c>
      <c r="AE71"/>
      <c r="AF71" s="6"/>
    </row>
    <row r="72" spans="1:32" x14ac:dyDescent="0.25">
      <c r="A72" s="53">
        <f t="shared" si="7"/>
        <v>56</v>
      </c>
      <c r="B72" s="29">
        <f t="shared" si="0"/>
        <v>0</v>
      </c>
      <c r="C72" s="9" t="str">
        <f>IF(D72=0,"-",IF('Lease Monthly'!$H$4="Yearly",EDATE(C71,12),IF('Lease Monthly'!$H$4="Quarterly",EDATE(C71,3),EDATE(C71,1))))</f>
        <v>-</v>
      </c>
      <c r="D72" s="54">
        <f>IF(A72&gt;'Lease Monthly'!$E$4,0,'Lease Monthly'!$G$4)*((1+$M$4)^(((((IF($H$4="Yearly",ROUNDDOWN(IF(A72-($N$4)&lt;0,0,((A72-($N$4)/(($N$4))))/($N$4)),0),IF($H$4="Monthly",ROUNDDOWN(IF(A72-($N$4*12)&lt;0,0,((A72-(12*$N$4)/((12*$N$4))))/($N$4*12)),0),ROUNDDOWN(IF(A72-($N$4*4)&lt;0,0,((A72-(4*$N$4)/((4*$N$4))))/($N$4*4)),0)))))))))+(IF(A72=$E$4,$J$4,0))</f>
        <v>0</v>
      </c>
      <c r="E72" s="49">
        <f>IF(D72=0,0,1/((1+IF('Lease Monthly'!$H$4="Yearly",'Lease Monthly'!$D$4,IF('Lease Monthly'!$H$4="Quarterly",'Lease Monthly'!$D$4/4,'Lease Monthly'!$D$4/12)))^IF($E$17=1,A71,A72)))</f>
        <v>0</v>
      </c>
      <c r="F72" s="55">
        <f t="shared" si="1"/>
        <v>0</v>
      </c>
      <c r="G72" s="56"/>
      <c r="H72" s="38">
        <f t="shared" si="8"/>
        <v>56</v>
      </c>
      <c r="I72" s="9" t="str">
        <f t="shared" si="2"/>
        <v>-</v>
      </c>
      <c r="J72" s="47">
        <f>IF(H72&gt;'Lease Monthly'!$E$4,0,M71)</f>
        <v>0</v>
      </c>
      <c r="K72" s="47">
        <f>IF(IF('Lease Monthly'!$H$4="Yearly",J72*'Lease Monthly'!$D$4,IF('Lease Monthly'!$H$4="Quarterly",J72*('Lease Monthly'!$D$4/4),J72*'Lease Monthly'!$D$4/12))&gt;0,IF('Lease Monthly'!$H$4="Yearly",J72*'Lease Monthly'!$D$4,IF('Lease Monthly'!$H$4="Quarterly",J72*('Lease Monthly'!$D$4/4),J72*'Lease Monthly'!$D$4/12)),-L72-J72)</f>
        <v>0</v>
      </c>
      <c r="L72" s="47">
        <f t="shared" si="3"/>
        <v>0</v>
      </c>
      <c r="M72" s="47">
        <f t="shared" si="4"/>
        <v>0</v>
      </c>
      <c r="N72" s="57"/>
      <c r="O72" s="38">
        <v>56</v>
      </c>
      <c r="P72" s="58">
        <f t="shared" si="9"/>
        <v>63920</v>
      </c>
      <c r="Q72" s="47">
        <f t="shared" si="10"/>
        <v>0</v>
      </c>
      <c r="R72" s="47">
        <f>IF(S71&lt;1,0,-'Lease Monthly'!$K$4/'Lease Monthly'!$L$4)</f>
        <v>0</v>
      </c>
      <c r="S72" s="47">
        <f t="shared" si="5"/>
        <v>0</v>
      </c>
      <c r="AE72"/>
      <c r="AF72" s="6"/>
    </row>
    <row r="73" spans="1:32" x14ac:dyDescent="0.25">
      <c r="A73" s="53">
        <f t="shared" si="7"/>
        <v>57</v>
      </c>
      <c r="B73" s="29">
        <f t="shared" si="0"/>
        <v>0</v>
      </c>
      <c r="C73" s="9" t="str">
        <f>IF(D73=0,"-",IF('Lease Monthly'!$H$4="Yearly",EDATE(C72,12),IF('Lease Monthly'!$H$4="Quarterly",EDATE(C72,3),EDATE(C72,1))))</f>
        <v>-</v>
      </c>
      <c r="D73" s="54">
        <f>IF(A73&gt;'Lease Monthly'!$E$4,0,'Lease Monthly'!$G$4)*((1+$M$4)^(((((IF($H$4="Yearly",ROUNDDOWN(IF(A73-($N$4)&lt;0,0,((A73-($N$4)/(($N$4))))/($N$4)),0),IF($H$4="Monthly",ROUNDDOWN(IF(A73-($N$4*12)&lt;0,0,((A73-(12*$N$4)/((12*$N$4))))/($N$4*12)),0),ROUNDDOWN(IF(A73-($N$4*4)&lt;0,0,((A73-(4*$N$4)/((4*$N$4))))/($N$4*4)),0)))))))))+(IF(A73=$E$4,$J$4,0))</f>
        <v>0</v>
      </c>
      <c r="E73" s="49">
        <f>IF(D73=0,0,1/((1+IF('Lease Monthly'!$H$4="Yearly",'Lease Monthly'!$D$4,IF('Lease Monthly'!$H$4="Quarterly",'Lease Monthly'!$D$4/4,'Lease Monthly'!$D$4/12)))^IF($E$17=1,A72,A73)))</f>
        <v>0</v>
      </c>
      <c r="F73" s="55">
        <f t="shared" si="1"/>
        <v>0</v>
      </c>
      <c r="G73" s="56"/>
      <c r="H73" s="38">
        <f t="shared" si="8"/>
        <v>57</v>
      </c>
      <c r="I73" s="9" t="str">
        <f t="shared" si="2"/>
        <v>-</v>
      </c>
      <c r="J73" s="47">
        <f>IF(H73&gt;'Lease Monthly'!$E$4,0,M72)</f>
        <v>0</v>
      </c>
      <c r="K73" s="47">
        <f>IF(IF('Lease Monthly'!$H$4="Yearly",J73*'Lease Monthly'!$D$4,IF('Lease Monthly'!$H$4="Quarterly",J73*('Lease Monthly'!$D$4/4),J73*'Lease Monthly'!$D$4/12))&gt;0,IF('Lease Monthly'!$H$4="Yearly",J73*'Lease Monthly'!$D$4,IF('Lease Monthly'!$H$4="Quarterly",J73*('Lease Monthly'!$D$4/4),J73*'Lease Monthly'!$D$4/12)),-L73-J73)</f>
        <v>0</v>
      </c>
      <c r="L73" s="47">
        <f t="shared" si="3"/>
        <v>0</v>
      </c>
      <c r="M73" s="47">
        <f t="shared" si="4"/>
        <v>0</v>
      </c>
      <c r="N73" s="57"/>
      <c r="O73" s="38">
        <v>57</v>
      </c>
      <c r="P73" s="58">
        <f t="shared" si="9"/>
        <v>64285</v>
      </c>
      <c r="Q73" s="47">
        <f t="shared" si="10"/>
        <v>0</v>
      </c>
      <c r="R73" s="47">
        <f>IF(S72&lt;1,0,-'Lease Monthly'!$K$4/'Lease Monthly'!$L$4)</f>
        <v>0</v>
      </c>
      <c r="S73" s="47">
        <f t="shared" si="5"/>
        <v>0</v>
      </c>
      <c r="AE73"/>
      <c r="AF73" s="6"/>
    </row>
    <row r="74" spans="1:32" x14ac:dyDescent="0.25">
      <c r="A74" s="53">
        <f t="shared" si="7"/>
        <v>58</v>
      </c>
      <c r="B74" s="29">
        <f t="shared" si="0"/>
        <v>0</v>
      </c>
      <c r="C74" s="9" t="str">
        <f>IF(D74=0,"-",IF('Lease Monthly'!$H$4="Yearly",EDATE(C73,12),IF('Lease Monthly'!$H$4="Quarterly",EDATE(C73,3),EDATE(C73,1))))</f>
        <v>-</v>
      </c>
      <c r="D74" s="54">
        <f>IF(A74&gt;'Lease Monthly'!$E$4,0,'Lease Monthly'!$G$4)*((1+$M$4)^(((((IF($H$4="Yearly",ROUNDDOWN(IF(A74-($N$4)&lt;0,0,((A74-($N$4)/(($N$4))))/($N$4)),0),IF($H$4="Monthly",ROUNDDOWN(IF(A74-($N$4*12)&lt;0,0,((A74-(12*$N$4)/((12*$N$4))))/($N$4*12)),0),ROUNDDOWN(IF(A74-($N$4*4)&lt;0,0,((A74-(4*$N$4)/((4*$N$4))))/($N$4*4)),0)))))))))+(IF(A74=$E$4,$J$4,0))</f>
        <v>0</v>
      </c>
      <c r="E74" s="49">
        <f>IF(D74=0,0,1/((1+IF('Lease Monthly'!$H$4="Yearly",'Lease Monthly'!$D$4,IF('Lease Monthly'!$H$4="Quarterly",'Lease Monthly'!$D$4/4,'Lease Monthly'!$D$4/12)))^IF($E$17=1,A73,A74)))</f>
        <v>0</v>
      </c>
      <c r="F74" s="55">
        <f t="shared" si="1"/>
        <v>0</v>
      </c>
      <c r="G74" s="56"/>
      <c r="H74" s="38">
        <f t="shared" si="8"/>
        <v>58</v>
      </c>
      <c r="I74" s="9" t="str">
        <f t="shared" si="2"/>
        <v>-</v>
      </c>
      <c r="J74" s="47">
        <f>IF(H74&gt;'Lease Monthly'!$E$4,0,M73)</f>
        <v>0</v>
      </c>
      <c r="K74" s="47">
        <f>IF(IF('Lease Monthly'!$H$4="Yearly",J74*'Lease Monthly'!$D$4,IF('Lease Monthly'!$H$4="Quarterly",J74*('Lease Monthly'!$D$4/4),J74*'Lease Monthly'!$D$4/12))&gt;0,IF('Lease Monthly'!$H$4="Yearly",J74*'Lease Monthly'!$D$4,IF('Lease Monthly'!$H$4="Quarterly",J74*('Lease Monthly'!$D$4/4),J74*'Lease Monthly'!$D$4/12)),-L74-J74)</f>
        <v>0</v>
      </c>
      <c r="L74" s="47">
        <f t="shared" si="3"/>
        <v>0</v>
      </c>
      <c r="M74" s="47">
        <f t="shared" si="4"/>
        <v>0</v>
      </c>
      <c r="N74" s="57"/>
      <c r="O74" s="38">
        <v>58</v>
      </c>
      <c r="P74" s="58">
        <f t="shared" si="9"/>
        <v>64651</v>
      </c>
      <c r="Q74" s="47">
        <f t="shared" si="10"/>
        <v>0</v>
      </c>
      <c r="R74" s="47">
        <f>IF(S73&lt;1,0,-'Lease Monthly'!$K$4/'Lease Monthly'!$L$4)</f>
        <v>0</v>
      </c>
      <c r="S74" s="47">
        <f t="shared" si="5"/>
        <v>0</v>
      </c>
      <c r="AE74"/>
      <c r="AF74" s="6"/>
    </row>
    <row r="75" spans="1:32" x14ac:dyDescent="0.25">
      <c r="A75" s="53">
        <f t="shared" si="7"/>
        <v>59</v>
      </c>
      <c r="B75" s="29">
        <f t="shared" si="0"/>
        <v>0</v>
      </c>
      <c r="C75" s="9" t="str">
        <f>IF(D75=0,"-",IF('Lease Monthly'!$H$4="Yearly",EDATE(C74,12),IF('Lease Monthly'!$H$4="Quarterly",EDATE(C74,3),EDATE(C74,1))))</f>
        <v>-</v>
      </c>
      <c r="D75" s="54">
        <f>IF(A75&gt;'Lease Monthly'!$E$4,0,'Lease Monthly'!$G$4)*((1+$M$4)^(((((IF($H$4="Yearly",ROUNDDOWN(IF(A75-($N$4)&lt;0,0,((A75-($N$4)/(($N$4))))/($N$4)),0),IF($H$4="Monthly",ROUNDDOWN(IF(A75-($N$4*12)&lt;0,0,((A75-(12*$N$4)/((12*$N$4))))/($N$4*12)),0),ROUNDDOWN(IF(A75-($N$4*4)&lt;0,0,((A75-(4*$N$4)/((4*$N$4))))/($N$4*4)),0)))))))))+(IF(A75=$E$4,$J$4,0))</f>
        <v>0</v>
      </c>
      <c r="E75" s="49">
        <f>IF(D75=0,0,1/((1+IF('Lease Monthly'!$H$4="Yearly",'Lease Monthly'!$D$4,IF('Lease Monthly'!$H$4="Quarterly",'Lease Monthly'!$D$4/4,'Lease Monthly'!$D$4/12)))^IF($E$17=1,A74,A75)))</f>
        <v>0</v>
      </c>
      <c r="F75" s="55">
        <f t="shared" si="1"/>
        <v>0</v>
      </c>
      <c r="G75" s="56"/>
      <c r="H75" s="38">
        <f t="shared" si="8"/>
        <v>59</v>
      </c>
      <c r="I75" s="9" t="str">
        <f t="shared" si="2"/>
        <v>-</v>
      </c>
      <c r="J75" s="47">
        <f>IF(H75&gt;'Lease Monthly'!$E$4,0,M74)</f>
        <v>0</v>
      </c>
      <c r="K75" s="47">
        <f>IF(IF('Lease Monthly'!$H$4="Yearly",J75*'Lease Monthly'!$D$4,IF('Lease Monthly'!$H$4="Quarterly",J75*('Lease Monthly'!$D$4/4),J75*'Lease Monthly'!$D$4/12))&gt;0,IF('Lease Monthly'!$H$4="Yearly",J75*'Lease Monthly'!$D$4,IF('Lease Monthly'!$H$4="Quarterly",J75*('Lease Monthly'!$D$4/4),J75*'Lease Monthly'!$D$4/12)),-L75-J75)</f>
        <v>0</v>
      </c>
      <c r="L75" s="47">
        <f t="shared" si="3"/>
        <v>0</v>
      </c>
      <c r="M75" s="47">
        <f t="shared" si="4"/>
        <v>0</v>
      </c>
      <c r="N75" s="57"/>
      <c r="O75" s="38">
        <v>59</v>
      </c>
      <c r="P75" s="58">
        <f t="shared" si="9"/>
        <v>65016</v>
      </c>
      <c r="Q75" s="47">
        <f t="shared" si="10"/>
        <v>0</v>
      </c>
      <c r="R75" s="47">
        <f>IF(S74&lt;1,0,-'Lease Monthly'!$K$4/'Lease Monthly'!$L$4)</f>
        <v>0</v>
      </c>
      <c r="S75" s="47">
        <f t="shared" si="5"/>
        <v>0</v>
      </c>
      <c r="AE75"/>
      <c r="AF75" s="6"/>
    </row>
    <row r="76" spans="1:32" x14ac:dyDescent="0.25">
      <c r="A76" s="53">
        <f t="shared" si="7"/>
        <v>60</v>
      </c>
      <c r="B76" s="29">
        <f t="shared" si="0"/>
        <v>0</v>
      </c>
      <c r="C76" s="9" t="str">
        <f>IF(D76=0,"-",IF('Lease Monthly'!$H$4="Yearly",EDATE(C75,12),IF('Lease Monthly'!$H$4="Quarterly",EDATE(C75,3),EDATE(C75,1))))</f>
        <v>-</v>
      </c>
      <c r="D76" s="54">
        <f>IF(A76&gt;'Lease Monthly'!$E$4,0,'Lease Monthly'!$G$4)*((1+$M$4)^(((((IF($H$4="Yearly",ROUNDDOWN(IF(A76-($N$4)&lt;0,0,((A76-($N$4)/(($N$4))))/($N$4)),0),IF($H$4="Monthly",ROUNDDOWN(IF(A76-($N$4*12)&lt;0,0,((A76-(12*$N$4)/((12*$N$4))))/($N$4*12)),0),ROUNDDOWN(IF(A76-($N$4*4)&lt;0,0,((A76-(4*$N$4)/((4*$N$4))))/($N$4*4)),0)))))))))+(IF(A76=$E$4,$J$4,0))</f>
        <v>0</v>
      </c>
      <c r="E76" s="49">
        <f>IF(D76=0,0,1/((1+IF('Lease Monthly'!$H$4="Yearly",'Lease Monthly'!$D$4,IF('Lease Monthly'!$H$4="Quarterly",'Lease Monthly'!$D$4/4,'Lease Monthly'!$D$4/12)))^IF($E$17=1,A75,A76)))</f>
        <v>0</v>
      </c>
      <c r="F76" s="55">
        <f t="shared" si="1"/>
        <v>0</v>
      </c>
      <c r="G76" s="56"/>
      <c r="H76" s="38">
        <f t="shared" si="8"/>
        <v>60</v>
      </c>
      <c r="I76" s="9" t="str">
        <f t="shared" si="2"/>
        <v>-</v>
      </c>
      <c r="J76" s="47">
        <f>IF(H76&gt;'Lease Monthly'!$E$4,0,M75)</f>
        <v>0</v>
      </c>
      <c r="K76" s="47">
        <f>IF(IF('Lease Monthly'!$H$4="Yearly",J76*'Lease Monthly'!$D$4,IF('Lease Monthly'!$H$4="Quarterly",J76*('Lease Monthly'!$D$4/4),J76*'Lease Monthly'!$D$4/12))&gt;0,IF('Lease Monthly'!$H$4="Yearly",J76*'Lease Monthly'!$D$4,IF('Lease Monthly'!$H$4="Quarterly",J76*('Lease Monthly'!$D$4/4),J76*'Lease Monthly'!$D$4/12)),-L76-J76)</f>
        <v>0</v>
      </c>
      <c r="L76" s="47">
        <f t="shared" si="3"/>
        <v>0</v>
      </c>
      <c r="M76" s="47">
        <f t="shared" si="4"/>
        <v>0</v>
      </c>
      <c r="N76" s="57"/>
      <c r="O76" s="38">
        <v>60</v>
      </c>
      <c r="P76" s="58">
        <f t="shared" si="9"/>
        <v>65381</v>
      </c>
      <c r="Q76" s="47">
        <f t="shared" si="10"/>
        <v>0</v>
      </c>
      <c r="R76" s="47">
        <f>IF(S75&lt;1,0,-'Lease Monthly'!$K$4/'Lease Monthly'!$L$4)</f>
        <v>0</v>
      </c>
      <c r="S76" s="47">
        <f t="shared" si="5"/>
        <v>0</v>
      </c>
      <c r="AE76"/>
      <c r="AF76" s="6"/>
    </row>
    <row r="77" spans="1:32" x14ac:dyDescent="0.25">
      <c r="A77" s="53">
        <f t="shared" si="7"/>
        <v>61</v>
      </c>
      <c r="B77" s="29">
        <f t="shared" si="0"/>
        <v>0</v>
      </c>
      <c r="C77" s="9" t="str">
        <f>IF(D77=0,"-",IF('Lease Monthly'!$H$4="Yearly",EDATE(C76,12),IF('Lease Monthly'!$H$4="Quarterly",EDATE(C76,3),EDATE(C76,1))))</f>
        <v>-</v>
      </c>
      <c r="D77" s="54">
        <f>IF(A77&gt;'Lease Monthly'!$E$4,0,'Lease Monthly'!$G$4)*((1+$M$4)^(((((IF($H$4="Yearly",ROUNDDOWN(IF(A77-($N$4)&lt;0,0,((A77-($N$4)/(($N$4))))/($N$4)),0),IF($H$4="Monthly",ROUNDDOWN(IF(A77-($N$4*12)&lt;0,0,((A77-(12*$N$4)/((12*$N$4))))/($N$4*12)),0),ROUNDDOWN(IF(A77-($N$4*4)&lt;0,0,((A77-(4*$N$4)/((4*$N$4))))/($N$4*4)),0)))))))))+(IF(A77=$E$4,$J$4,0))</f>
        <v>0</v>
      </c>
      <c r="E77" s="49">
        <f>IF(D77=0,0,1/((1+IF('Lease Monthly'!$H$4="Yearly",'Lease Monthly'!$D$4,IF('Lease Monthly'!$H$4="Quarterly",'Lease Monthly'!$D$4/4,'Lease Monthly'!$D$4/12)))^IF($E$17=1,A76,A77)))</f>
        <v>0</v>
      </c>
      <c r="F77" s="55">
        <f t="shared" si="1"/>
        <v>0</v>
      </c>
      <c r="G77" s="56"/>
      <c r="H77" s="38">
        <f t="shared" si="8"/>
        <v>61</v>
      </c>
      <c r="I77" s="9" t="str">
        <f t="shared" si="2"/>
        <v>-</v>
      </c>
      <c r="J77" s="47">
        <f>IF(H77&gt;'Lease Monthly'!$E$4,0,M76)</f>
        <v>0</v>
      </c>
      <c r="K77" s="47">
        <f>IF(IF('Lease Monthly'!$H$4="Yearly",J77*'Lease Monthly'!$D$4,IF('Lease Monthly'!$H$4="Quarterly",J77*('Lease Monthly'!$D$4/4),J77*'Lease Monthly'!$D$4/12))&gt;0,IF('Lease Monthly'!$H$4="Yearly",J77*'Lease Monthly'!$D$4,IF('Lease Monthly'!$H$4="Quarterly",J77*('Lease Monthly'!$D$4/4),J77*'Lease Monthly'!$D$4/12)),-L77-J77)</f>
        <v>0</v>
      </c>
      <c r="L77" s="47">
        <f t="shared" si="3"/>
        <v>0</v>
      </c>
      <c r="M77" s="47">
        <f t="shared" si="4"/>
        <v>0</v>
      </c>
      <c r="N77" s="57"/>
      <c r="O77" s="38">
        <v>61</v>
      </c>
      <c r="P77" s="58">
        <f t="shared" si="9"/>
        <v>65746</v>
      </c>
      <c r="Q77" s="47">
        <f t="shared" si="10"/>
        <v>0</v>
      </c>
      <c r="R77" s="47">
        <f>IF(S76&lt;1,0,-'Lease Monthly'!$K$4/'Lease Monthly'!$L$4)</f>
        <v>0</v>
      </c>
      <c r="S77" s="47">
        <f t="shared" si="5"/>
        <v>0</v>
      </c>
      <c r="AE77"/>
      <c r="AF77" s="6"/>
    </row>
    <row r="78" spans="1:32" x14ac:dyDescent="0.25">
      <c r="A78" s="53">
        <f t="shared" si="7"/>
        <v>62</v>
      </c>
      <c r="B78" s="29">
        <f t="shared" si="0"/>
        <v>0</v>
      </c>
      <c r="C78" s="9" t="str">
        <f>IF(D78=0,"-",IF('Lease Monthly'!$H$4="Yearly",EDATE(C77,12),IF('Lease Monthly'!$H$4="Quarterly",EDATE(C77,3),EDATE(C77,1))))</f>
        <v>-</v>
      </c>
      <c r="D78" s="54">
        <f>IF(A78&gt;'Lease Monthly'!$E$4,0,'Lease Monthly'!$G$4)*((1+$M$4)^(((((IF($H$4="Yearly",ROUNDDOWN(IF(A78-($N$4)&lt;0,0,((A78-($N$4)/(($N$4))))/($N$4)),0),IF($H$4="Monthly",ROUNDDOWN(IF(A78-($N$4*12)&lt;0,0,((A78-(12*$N$4)/((12*$N$4))))/($N$4*12)),0),ROUNDDOWN(IF(A78-($N$4*4)&lt;0,0,((A78-(4*$N$4)/((4*$N$4))))/($N$4*4)),0)))))))))+(IF(A78=$E$4,$J$4,0))</f>
        <v>0</v>
      </c>
      <c r="E78" s="49">
        <f>IF(D78=0,0,1/((1+IF('Lease Monthly'!$H$4="Yearly",'Lease Monthly'!$D$4,IF('Lease Monthly'!$H$4="Quarterly",'Lease Monthly'!$D$4/4,'Lease Monthly'!$D$4/12)))^IF($E$17=1,A77,A78)))</f>
        <v>0</v>
      </c>
      <c r="F78" s="55">
        <f t="shared" si="1"/>
        <v>0</v>
      </c>
      <c r="G78" s="56"/>
      <c r="H78" s="38">
        <f t="shared" si="8"/>
        <v>62</v>
      </c>
      <c r="I78" s="9" t="str">
        <f t="shared" si="2"/>
        <v>-</v>
      </c>
      <c r="J78" s="47">
        <f>IF(H78&gt;'Lease Monthly'!$E$4,0,M77)</f>
        <v>0</v>
      </c>
      <c r="K78" s="47">
        <f>IF(IF('Lease Monthly'!$H$4="Yearly",J78*'Lease Monthly'!$D$4,IF('Lease Monthly'!$H$4="Quarterly",J78*('Lease Monthly'!$D$4/4),J78*'Lease Monthly'!$D$4/12))&gt;0,IF('Lease Monthly'!$H$4="Yearly",J78*'Lease Monthly'!$D$4,IF('Lease Monthly'!$H$4="Quarterly",J78*('Lease Monthly'!$D$4/4),J78*'Lease Monthly'!$D$4/12)),-L78-J78)</f>
        <v>0</v>
      </c>
      <c r="L78" s="47">
        <f t="shared" si="3"/>
        <v>0</v>
      </c>
      <c r="M78" s="47">
        <f t="shared" si="4"/>
        <v>0</v>
      </c>
      <c r="N78" s="57"/>
      <c r="O78" s="38">
        <v>62</v>
      </c>
      <c r="P78" s="58">
        <f t="shared" si="9"/>
        <v>66112</v>
      </c>
      <c r="Q78" s="47">
        <f t="shared" si="10"/>
        <v>0</v>
      </c>
      <c r="R78" s="47">
        <f>IF(S77&lt;1,0,-'Lease Monthly'!$K$4/'Lease Monthly'!$L$4)</f>
        <v>0</v>
      </c>
      <c r="S78" s="47">
        <f t="shared" si="5"/>
        <v>0</v>
      </c>
      <c r="AE78"/>
      <c r="AF78" s="6"/>
    </row>
    <row r="79" spans="1:32" x14ac:dyDescent="0.25">
      <c r="A79" s="53">
        <f t="shared" si="7"/>
        <v>63</v>
      </c>
      <c r="B79" s="29">
        <f t="shared" si="0"/>
        <v>0</v>
      </c>
      <c r="C79" s="9" t="str">
        <f>IF(D79=0,"-",IF('Lease Monthly'!$H$4="Yearly",EDATE(C78,12),IF('Lease Monthly'!$H$4="Quarterly",EDATE(C78,3),EDATE(C78,1))))</f>
        <v>-</v>
      </c>
      <c r="D79" s="54">
        <f>IF(A79&gt;'Lease Monthly'!$E$4,0,'Lease Monthly'!$G$4)*((1+$M$4)^(((((IF($H$4="Yearly",ROUNDDOWN(IF(A79-($N$4)&lt;0,0,((A79-($N$4)/(($N$4))))/($N$4)),0),IF($H$4="Monthly",ROUNDDOWN(IF(A79-($N$4*12)&lt;0,0,((A79-(12*$N$4)/((12*$N$4))))/($N$4*12)),0),ROUNDDOWN(IF(A79-($N$4*4)&lt;0,0,((A79-(4*$N$4)/((4*$N$4))))/($N$4*4)),0)))))))))+(IF(A79=$E$4,$J$4,0))</f>
        <v>0</v>
      </c>
      <c r="E79" s="49">
        <f>IF(D79=0,0,1/((1+IF('Lease Monthly'!$H$4="Yearly",'Lease Monthly'!$D$4,IF('Lease Monthly'!$H$4="Quarterly",'Lease Monthly'!$D$4/4,'Lease Monthly'!$D$4/12)))^IF($E$17=1,A78,A79)))</f>
        <v>0</v>
      </c>
      <c r="F79" s="55">
        <f t="shared" si="1"/>
        <v>0</v>
      </c>
      <c r="G79" s="56"/>
      <c r="H79" s="38">
        <f t="shared" si="8"/>
        <v>63</v>
      </c>
      <c r="I79" s="9" t="str">
        <f t="shared" si="2"/>
        <v>-</v>
      </c>
      <c r="J79" s="47">
        <f>IF(H79&gt;'Lease Monthly'!$E$4,0,M78)</f>
        <v>0</v>
      </c>
      <c r="K79" s="47">
        <f>IF(IF('Lease Monthly'!$H$4="Yearly",J79*'Lease Monthly'!$D$4,IF('Lease Monthly'!$H$4="Quarterly",J79*('Lease Monthly'!$D$4/4),J79*'Lease Monthly'!$D$4/12))&gt;0,IF('Lease Monthly'!$H$4="Yearly",J79*'Lease Monthly'!$D$4,IF('Lease Monthly'!$H$4="Quarterly",J79*('Lease Monthly'!$D$4/4),J79*'Lease Monthly'!$D$4/12)),-L79-J79)</f>
        <v>0</v>
      </c>
      <c r="L79" s="47">
        <f t="shared" si="3"/>
        <v>0</v>
      </c>
      <c r="M79" s="47">
        <f t="shared" si="4"/>
        <v>0</v>
      </c>
      <c r="N79" s="57"/>
      <c r="O79" s="38">
        <v>63</v>
      </c>
      <c r="P79" s="58">
        <f t="shared" si="9"/>
        <v>66477</v>
      </c>
      <c r="Q79" s="47">
        <f t="shared" si="10"/>
        <v>0</v>
      </c>
      <c r="R79" s="47">
        <f>IF(S78&lt;1,0,-'Lease Monthly'!$K$4/'Lease Monthly'!$L$4)</f>
        <v>0</v>
      </c>
      <c r="S79" s="47">
        <f t="shared" si="5"/>
        <v>0</v>
      </c>
      <c r="AE79"/>
      <c r="AF79" s="6"/>
    </row>
    <row r="80" spans="1:32" x14ac:dyDescent="0.25">
      <c r="A80" s="53">
        <f t="shared" si="7"/>
        <v>64</v>
      </c>
      <c r="B80" s="29">
        <f t="shared" si="0"/>
        <v>0</v>
      </c>
      <c r="C80" s="9" t="str">
        <f>IF(D80=0,"-",IF('Lease Monthly'!$H$4="Yearly",EDATE(C79,12),IF('Lease Monthly'!$H$4="Quarterly",EDATE(C79,3),EDATE(C79,1))))</f>
        <v>-</v>
      </c>
      <c r="D80" s="54">
        <f>IF(A80&gt;'Lease Monthly'!$E$4,0,'Lease Monthly'!$G$4)*((1+$M$4)^(((((IF($H$4="Yearly",ROUNDDOWN(IF(A80-($N$4)&lt;0,0,((A80-($N$4)/(($N$4))))/($N$4)),0),IF($H$4="Monthly",ROUNDDOWN(IF(A80-($N$4*12)&lt;0,0,((A80-(12*$N$4)/((12*$N$4))))/($N$4*12)),0),ROUNDDOWN(IF(A80-($N$4*4)&lt;0,0,((A80-(4*$N$4)/((4*$N$4))))/($N$4*4)),0)))))))))+(IF(A80=$E$4,$J$4,0))</f>
        <v>0</v>
      </c>
      <c r="E80" s="49">
        <f>IF(D80=0,0,1/((1+IF('Lease Monthly'!$H$4="Yearly",'Lease Monthly'!$D$4,IF('Lease Monthly'!$H$4="Quarterly",'Lease Monthly'!$D$4/4,'Lease Monthly'!$D$4/12)))^IF($E$17=1,A79,A80)))</f>
        <v>0</v>
      </c>
      <c r="F80" s="55">
        <f t="shared" si="1"/>
        <v>0</v>
      </c>
      <c r="G80" s="56"/>
      <c r="H80" s="38">
        <f t="shared" si="8"/>
        <v>64</v>
      </c>
      <c r="I80" s="9" t="str">
        <f t="shared" si="2"/>
        <v>-</v>
      </c>
      <c r="J80" s="47">
        <f>IF(H80&gt;'Lease Monthly'!$E$4,0,M79)</f>
        <v>0</v>
      </c>
      <c r="K80" s="47">
        <f>IF(IF('Lease Monthly'!$H$4="Yearly",J80*'Lease Monthly'!$D$4,IF('Lease Monthly'!$H$4="Quarterly",J80*('Lease Monthly'!$D$4/4),J80*'Lease Monthly'!$D$4/12))&gt;0,IF('Lease Monthly'!$H$4="Yearly",J80*'Lease Monthly'!$D$4,IF('Lease Monthly'!$H$4="Quarterly",J80*('Lease Monthly'!$D$4/4),J80*'Lease Monthly'!$D$4/12)),-L80-J80)</f>
        <v>0</v>
      </c>
      <c r="L80" s="47">
        <f t="shared" si="3"/>
        <v>0</v>
      </c>
      <c r="M80" s="47">
        <f t="shared" si="4"/>
        <v>0</v>
      </c>
      <c r="N80" s="57"/>
      <c r="O80" s="38">
        <v>64</v>
      </c>
      <c r="P80" s="58">
        <f t="shared" si="9"/>
        <v>66842</v>
      </c>
      <c r="Q80" s="47">
        <f t="shared" si="10"/>
        <v>0</v>
      </c>
      <c r="R80" s="47">
        <f>IF(S79&lt;1,0,-'Lease Monthly'!$K$4/'Lease Monthly'!$L$4)</f>
        <v>0</v>
      </c>
      <c r="S80" s="47">
        <f t="shared" si="5"/>
        <v>0</v>
      </c>
      <c r="AE80"/>
      <c r="AF80" s="6"/>
    </row>
    <row r="81" spans="1:32" x14ac:dyDescent="0.25">
      <c r="A81" s="53">
        <f t="shared" si="7"/>
        <v>65</v>
      </c>
      <c r="B81" s="29">
        <f t="shared" ref="B81:B144" si="14">IF(C81="-",0,YEAR(C81))</f>
        <v>0</v>
      </c>
      <c r="C81" s="9" t="str">
        <f>IF(D81=0,"-",IF('Lease Monthly'!$H$4="Yearly",EDATE(C80,12),IF('Lease Monthly'!$H$4="Quarterly",EDATE(C80,3),EDATE(C80,1))))</f>
        <v>-</v>
      </c>
      <c r="D81" s="54">
        <f>IF(A81&gt;'Lease Monthly'!$E$4,0,'Lease Monthly'!$G$4)*((1+$M$4)^(((((IF($H$4="Yearly",ROUNDDOWN(IF(A81-($N$4)&lt;0,0,((A81-($N$4)/(($N$4))))/($N$4)),0),IF($H$4="Monthly",ROUNDDOWN(IF(A81-($N$4*12)&lt;0,0,((A81-(12*$N$4)/((12*$N$4))))/($N$4*12)),0),ROUNDDOWN(IF(A81-($N$4*4)&lt;0,0,((A81-(4*$N$4)/((4*$N$4))))/($N$4*4)),0)))))))))+(IF(A81=$E$4,$J$4,0))</f>
        <v>0</v>
      </c>
      <c r="E81" s="49">
        <f>IF(D81=0,0,1/((1+IF('Lease Monthly'!$H$4="Yearly",'Lease Monthly'!$D$4,IF('Lease Monthly'!$H$4="Quarterly",'Lease Monthly'!$D$4/4,'Lease Monthly'!$D$4/12)))^IF($E$17=1,A80,A81)))</f>
        <v>0</v>
      </c>
      <c r="F81" s="55">
        <f t="shared" ref="F81:F144" si="15">D81*E81</f>
        <v>0</v>
      </c>
      <c r="G81" s="56"/>
      <c r="H81" s="38">
        <f t="shared" si="8"/>
        <v>65</v>
      </c>
      <c r="I81" s="9" t="str">
        <f t="shared" ref="I81:I144" si="16">C81</f>
        <v>-</v>
      </c>
      <c r="J81" s="47">
        <f>IF(H81&gt;'Lease Monthly'!$E$4,0,M80)</f>
        <v>0</v>
      </c>
      <c r="K81" s="47">
        <f>IF(IF('Lease Monthly'!$H$4="Yearly",J81*'Lease Monthly'!$D$4,IF('Lease Monthly'!$H$4="Quarterly",J81*('Lease Monthly'!$D$4/4),J81*'Lease Monthly'!$D$4/12))&gt;0,IF('Lease Monthly'!$H$4="Yearly",J81*'Lease Monthly'!$D$4,IF('Lease Monthly'!$H$4="Quarterly",J81*('Lease Monthly'!$D$4/4),J81*'Lease Monthly'!$D$4/12)),-L81-J81)</f>
        <v>0</v>
      </c>
      <c r="L81" s="47">
        <f t="shared" si="3"/>
        <v>0</v>
      </c>
      <c r="M81" s="47">
        <f t="shared" si="4"/>
        <v>0</v>
      </c>
      <c r="N81" s="57"/>
      <c r="O81" s="38">
        <v>65</v>
      </c>
      <c r="P81" s="58">
        <f t="shared" si="9"/>
        <v>67207</v>
      </c>
      <c r="Q81" s="47">
        <f t="shared" si="10"/>
        <v>0</v>
      </c>
      <c r="R81" s="47">
        <f>IF(S80&lt;1,0,-'Lease Monthly'!$K$4/'Lease Monthly'!$L$4)</f>
        <v>0</v>
      </c>
      <c r="S81" s="47">
        <f t="shared" si="5"/>
        <v>0</v>
      </c>
      <c r="AE81"/>
      <c r="AF81" s="6"/>
    </row>
    <row r="82" spans="1:32" x14ac:dyDescent="0.25">
      <c r="A82" s="53">
        <f t="shared" si="7"/>
        <v>66</v>
      </c>
      <c r="B82" s="29">
        <f t="shared" si="14"/>
        <v>0</v>
      </c>
      <c r="C82" s="9" t="str">
        <f>IF(D82=0,"-",IF('Lease Monthly'!$H$4="Yearly",EDATE(C81,12),IF('Lease Monthly'!$H$4="Quarterly",EDATE(C81,3),EDATE(C81,1))))</f>
        <v>-</v>
      </c>
      <c r="D82" s="54">
        <f>IF(A82&gt;'Lease Monthly'!$E$4,0,'Lease Monthly'!$G$4)*((1+$M$4)^(((((IF($H$4="Yearly",ROUNDDOWN(IF(A82-($N$4)&lt;0,0,((A82-($N$4)/(($N$4))))/($N$4)),0),IF($H$4="Monthly",ROUNDDOWN(IF(A82-($N$4*12)&lt;0,0,((A82-(12*$N$4)/((12*$N$4))))/($N$4*12)),0),ROUNDDOWN(IF(A82-($N$4*4)&lt;0,0,((A82-(4*$N$4)/((4*$N$4))))/($N$4*4)),0)))))))))+(IF(A82=$E$4,$J$4,0))</f>
        <v>0</v>
      </c>
      <c r="E82" s="49">
        <f>IF(D82=0,0,1/((1+IF('Lease Monthly'!$H$4="Yearly",'Lease Monthly'!$D$4,IF('Lease Monthly'!$H$4="Quarterly",'Lease Monthly'!$D$4/4,'Lease Monthly'!$D$4/12)))^IF($E$17=1,A81,A82)))</f>
        <v>0</v>
      </c>
      <c r="F82" s="55">
        <f t="shared" si="15"/>
        <v>0</v>
      </c>
      <c r="G82" s="56"/>
      <c r="H82" s="38">
        <f t="shared" si="8"/>
        <v>66</v>
      </c>
      <c r="I82" s="9" t="str">
        <f t="shared" si="16"/>
        <v>-</v>
      </c>
      <c r="J82" s="47">
        <f>IF(H82&gt;'Lease Monthly'!$E$4,0,M81)</f>
        <v>0</v>
      </c>
      <c r="K82" s="47">
        <f>IF(IF('Lease Monthly'!$H$4="Yearly",J82*'Lease Monthly'!$D$4,IF('Lease Monthly'!$H$4="Quarterly",J82*('Lease Monthly'!$D$4/4),J82*'Lease Monthly'!$D$4/12))&gt;0,IF('Lease Monthly'!$H$4="Yearly",J82*'Lease Monthly'!$D$4,IF('Lease Monthly'!$H$4="Quarterly",J82*('Lease Monthly'!$D$4/4),J82*'Lease Monthly'!$D$4/12)),-L82-J82)</f>
        <v>0</v>
      </c>
      <c r="L82" s="47">
        <f t="shared" ref="L82:L145" si="17">D82</f>
        <v>0</v>
      </c>
      <c r="M82" s="47">
        <f t="shared" ref="M82:M145" si="18">J82+K82-L82</f>
        <v>0</v>
      </c>
      <c r="N82" s="57"/>
      <c r="O82" s="38">
        <v>66</v>
      </c>
      <c r="P82" s="58">
        <f t="shared" si="9"/>
        <v>67573</v>
      </c>
      <c r="Q82" s="47">
        <f t="shared" si="10"/>
        <v>0</v>
      </c>
      <c r="R82" s="47">
        <f>IF(S81&lt;1,0,-'Lease Monthly'!$K$4/'Lease Monthly'!$L$4)</f>
        <v>0</v>
      </c>
      <c r="S82" s="47">
        <f t="shared" ref="S82:S145" si="19">IF(S81&lt;1,0,SUM(Q82:R82))</f>
        <v>0</v>
      </c>
      <c r="AE82"/>
      <c r="AF82" s="6"/>
    </row>
    <row r="83" spans="1:32" x14ac:dyDescent="0.25">
      <c r="A83" s="53">
        <f t="shared" ref="A83:A146" si="20">A82+1</f>
        <v>67</v>
      </c>
      <c r="B83" s="29">
        <f t="shared" si="14"/>
        <v>0</v>
      </c>
      <c r="C83" s="9" t="str">
        <f>IF(D83=0,"-",IF('Lease Monthly'!$H$4="Yearly",EDATE(C82,12),IF('Lease Monthly'!$H$4="Quarterly",EDATE(C82,3),EDATE(C82,1))))</f>
        <v>-</v>
      </c>
      <c r="D83" s="54">
        <f>IF(A83&gt;'Lease Monthly'!$E$4,0,'Lease Monthly'!$G$4)*((1+$M$4)^(((((IF($H$4="Yearly",ROUNDDOWN(IF(A83-($N$4)&lt;0,0,((A83-($N$4)/(($N$4))))/($N$4)),0),IF($H$4="Monthly",ROUNDDOWN(IF(A83-($N$4*12)&lt;0,0,((A83-(12*$N$4)/((12*$N$4))))/($N$4*12)),0),ROUNDDOWN(IF(A83-($N$4*4)&lt;0,0,((A83-(4*$N$4)/((4*$N$4))))/($N$4*4)),0)))))))))+(IF(A83=$E$4,$J$4,0))</f>
        <v>0</v>
      </c>
      <c r="E83" s="49">
        <f>IF(D83=0,0,1/((1+IF('Lease Monthly'!$H$4="Yearly",'Lease Monthly'!$D$4,IF('Lease Monthly'!$H$4="Quarterly",'Lease Monthly'!$D$4/4,'Lease Monthly'!$D$4/12)))^IF($E$17=1,A82,A83)))</f>
        <v>0</v>
      </c>
      <c r="F83" s="55">
        <f t="shared" si="15"/>
        <v>0</v>
      </c>
      <c r="G83" s="56"/>
      <c r="H83" s="38">
        <f t="shared" ref="H83:H146" si="21">H82+1</f>
        <v>67</v>
      </c>
      <c r="I83" s="9" t="str">
        <f t="shared" si="16"/>
        <v>-</v>
      </c>
      <c r="J83" s="47">
        <f>IF(H83&gt;'Lease Monthly'!$E$4,0,M82)</f>
        <v>0</v>
      </c>
      <c r="K83" s="47">
        <f>IF(IF('Lease Monthly'!$H$4="Yearly",J83*'Lease Monthly'!$D$4,IF('Lease Monthly'!$H$4="Quarterly",J83*('Lease Monthly'!$D$4/4),J83*'Lease Monthly'!$D$4/12))&gt;0,IF('Lease Monthly'!$H$4="Yearly",J83*'Lease Monthly'!$D$4,IF('Lease Monthly'!$H$4="Quarterly",J83*('Lease Monthly'!$D$4/4),J83*'Lease Monthly'!$D$4/12)),-L83-J83)</f>
        <v>0</v>
      </c>
      <c r="L83" s="47">
        <f t="shared" si="17"/>
        <v>0</v>
      </c>
      <c r="M83" s="47">
        <f t="shared" si="18"/>
        <v>0</v>
      </c>
      <c r="N83" s="57"/>
      <c r="O83" s="38">
        <v>67</v>
      </c>
      <c r="P83" s="58">
        <f t="shared" ref="P83:P146" si="22">DATE(YEAR(P82)+1,MONTH(P82),DAY(P82))</f>
        <v>67938</v>
      </c>
      <c r="Q83" s="47">
        <f t="shared" ref="Q83:Q146" si="23">S82</f>
        <v>0</v>
      </c>
      <c r="R83" s="47">
        <f>IF(S82&lt;1,0,-'Lease Monthly'!$K$4/'Lease Monthly'!$L$4)</f>
        <v>0</v>
      </c>
      <c r="S83" s="47">
        <f t="shared" si="19"/>
        <v>0</v>
      </c>
      <c r="AE83"/>
      <c r="AF83" s="6"/>
    </row>
    <row r="84" spans="1:32" x14ac:dyDescent="0.25">
      <c r="A84" s="53">
        <f t="shared" si="20"/>
        <v>68</v>
      </c>
      <c r="B84" s="29">
        <f t="shared" si="14"/>
        <v>0</v>
      </c>
      <c r="C84" s="9" t="str">
        <f>IF(D84=0,"-",IF('Lease Monthly'!$H$4="Yearly",EDATE(C83,12),IF('Lease Monthly'!$H$4="Quarterly",EDATE(C83,3),EDATE(C83,1))))</f>
        <v>-</v>
      </c>
      <c r="D84" s="54">
        <f>IF(A84&gt;'Lease Monthly'!$E$4,0,'Lease Monthly'!$G$4)*((1+$M$4)^(((((IF($H$4="Yearly",ROUNDDOWN(IF(A84-($N$4)&lt;0,0,((A84-($N$4)/(($N$4))))/($N$4)),0),IF($H$4="Monthly",ROUNDDOWN(IF(A84-($N$4*12)&lt;0,0,((A84-(12*$N$4)/((12*$N$4))))/($N$4*12)),0),ROUNDDOWN(IF(A84-($N$4*4)&lt;0,0,((A84-(4*$N$4)/((4*$N$4))))/($N$4*4)),0)))))))))+(IF(A84=$E$4,$J$4,0))</f>
        <v>0</v>
      </c>
      <c r="E84" s="49">
        <f>IF(D84=0,0,1/((1+IF('Lease Monthly'!$H$4="Yearly",'Lease Monthly'!$D$4,IF('Lease Monthly'!$H$4="Quarterly",'Lease Monthly'!$D$4/4,'Lease Monthly'!$D$4/12)))^IF($E$17=1,A83,A84)))</f>
        <v>0</v>
      </c>
      <c r="F84" s="55">
        <f t="shared" si="15"/>
        <v>0</v>
      </c>
      <c r="G84" s="56"/>
      <c r="H84" s="38">
        <f t="shared" si="21"/>
        <v>68</v>
      </c>
      <c r="I84" s="9" t="str">
        <f t="shared" si="16"/>
        <v>-</v>
      </c>
      <c r="J84" s="47">
        <f>IF(H84&gt;'Lease Monthly'!$E$4,0,M83)</f>
        <v>0</v>
      </c>
      <c r="K84" s="47">
        <f>IF(IF('Lease Monthly'!$H$4="Yearly",J84*'Lease Monthly'!$D$4,IF('Lease Monthly'!$H$4="Quarterly",J84*('Lease Monthly'!$D$4/4),J84*'Lease Monthly'!$D$4/12))&gt;0,IF('Lease Monthly'!$H$4="Yearly",J84*'Lease Monthly'!$D$4,IF('Lease Monthly'!$H$4="Quarterly",J84*('Lease Monthly'!$D$4/4),J84*'Lease Monthly'!$D$4/12)),-L84-J84)</f>
        <v>0</v>
      </c>
      <c r="L84" s="47">
        <f t="shared" si="17"/>
        <v>0</v>
      </c>
      <c r="M84" s="47">
        <f t="shared" si="18"/>
        <v>0</v>
      </c>
      <c r="N84" s="57"/>
      <c r="O84" s="38">
        <v>68</v>
      </c>
      <c r="P84" s="58">
        <f t="shared" si="22"/>
        <v>68303</v>
      </c>
      <c r="Q84" s="47">
        <f t="shared" si="23"/>
        <v>0</v>
      </c>
      <c r="R84" s="47">
        <f>IF(S83&lt;1,0,-'Lease Monthly'!$K$4/'Lease Monthly'!$L$4)</f>
        <v>0</v>
      </c>
      <c r="S84" s="47">
        <f t="shared" si="19"/>
        <v>0</v>
      </c>
      <c r="AE84"/>
      <c r="AF84" s="6"/>
    </row>
    <row r="85" spans="1:32" x14ac:dyDescent="0.25">
      <c r="A85" s="53">
        <f t="shared" si="20"/>
        <v>69</v>
      </c>
      <c r="B85" s="29">
        <f t="shared" si="14"/>
        <v>0</v>
      </c>
      <c r="C85" s="9" t="str">
        <f>IF(D85=0,"-",IF('Lease Monthly'!$H$4="Yearly",EDATE(C84,12),IF('Lease Monthly'!$H$4="Quarterly",EDATE(C84,3),EDATE(C84,1))))</f>
        <v>-</v>
      </c>
      <c r="D85" s="54">
        <f>IF(A85&gt;'Lease Monthly'!$E$4,0,'Lease Monthly'!$G$4)*((1+$M$4)^(((((IF($H$4="Yearly",ROUNDDOWN(IF(A85-($N$4)&lt;0,0,((A85-($N$4)/(($N$4))))/($N$4)),0),IF($H$4="Monthly",ROUNDDOWN(IF(A85-($N$4*12)&lt;0,0,((A85-(12*$N$4)/((12*$N$4))))/($N$4*12)),0),ROUNDDOWN(IF(A85-($N$4*4)&lt;0,0,((A85-(4*$N$4)/((4*$N$4))))/($N$4*4)),0)))))))))+(IF(A85=$E$4,$J$4,0))</f>
        <v>0</v>
      </c>
      <c r="E85" s="49">
        <f>IF(D85=0,0,1/((1+IF('Lease Monthly'!$H$4="Yearly",'Lease Monthly'!$D$4,IF('Lease Monthly'!$H$4="Quarterly",'Lease Monthly'!$D$4/4,'Lease Monthly'!$D$4/12)))^IF($E$17=1,A84,A85)))</f>
        <v>0</v>
      </c>
      <c r="F85" s="55">
        <f t="shared" si="15"/>
        <v>0</v>
      </c>
      <c r="G85" s="56"/>
      <c r="H85" s="38">
        <f t="shared" si="21"/>
        <v>69</v>
      </c>
      <c r="I85" s="9" t="str">
        <f t="shared" si="16"/>
        <v>-</v>
      </c>
      <c r="J85" s="47">
        <f>IF(H85&gt;'Lease Monthly'!$E$4,0,M84)</f>
        <v>0</v>
      </c>
      <c r="K85" s="47">
        <f>IF(IF('Lease Monthly'!$H$4="Yearly",J85*'Lease Monthly'!$D$4,IF('Lease Monthly'!$H$4="Quarterly",J85*('Lease Monthly'!$D$4/4),J85*'Lease Monthly'!$D$4/12))&gt;0,IF('Lease Monthly'!$H$4="Yearly",J85*'Lease Monthly'!$D$4,IF('Lease Monthly'!$H$4="Quarterly",J85*('Lease Monthly'!$D$4/4),J85*'Lease Monthly'!$D$4/12)),-L85-J85)</f>
        <v>0</v>
      </c>
      <c r="L85" s="47">
        <f t="shared" si="17"/>
        <v>0</v>
      </c>
      <c r="M85" s="47">
        <f t="shared" si="18"/>
        <v>0</v>
      </c>
      <c r="N85" s="57"/>
      <c r="O85" s="38">
        <v>69</v>
      </c>
      <c r="P85" s="58">
        <f t="shared" si="22"/>
        <v>68668</v>
      </c>
      <c r="Q85" s="47">
        <f t="shared" si="23"/>
        <v>0</v>
      </c>
      <c r="R85" s="47">
        <f>IF(S84&lt;1,0,-'Lease Monthly'!$K$4/'Lease Monthly'!$L$4)</f>
        <v>0</v>
      </c>
      <c r="S85" s="47">
        <f t="shared" si="19"/>
        <v>0</v>
      </c>
      <c r="AE85"/>
      <c r="AF85" s="6"/>
    </row>
    <row r="86" spans="1:32" x14ac:dyDescent="0.25">
      <c r="A86" s="53">
        <f t="shared" si="20"/>
        <v>70</v>
      </c>
      <c r="B86" s="29">
        <f t="shared" si="14"/>
        <v>0</v>
      </c>
      <c r="C86" s="9" t="str">
        <f>IF(D86=0,"-",IF('Lease Monthly'!$H$4="Yearly",EDATE(C85,12),IF('Lease Monthly'!$H$4="Quarterly",EDATE(C85,3),EDATE(C85,1))))</f>
        <v>-</v>
      </c>
      <c r="D86" s="54">
        <f>IF(A86&gt;'Lease Monthly'!$E$4,0,'Lease Monthly'!$G$4)*((1+$M$4)^(((((IF($H$4="Yearly",ROUNDDOWN(IF(A86-($N$4)&lt;0,0,((A86-($N$4)/(($N$4))))/($N$4)),0),IF($H$4="Monthly",ROUNDDOWN(IF(A86-($N$4*12)&lt;0,0,((A86-(12*$N$4)/((12*$N$4))))/($N$4*12)),0),ROUNDDOWN(IF(A86-($N$4*4)&lt;0,0,((A86-(4*$N$4)/((4*$N$4))))/($N$4*4)),0)))))))))+(IF(A86=$E$4,$J$4,0))</f>
        <v>0</v>
      </c>
      <c r="E86" s="49">
        <f>IF(D86=0,0,1/((1+IF('Lease Monthly'!$H$4="Yearly",'Lease Monthly'!$D$4,IF('Lease Monthly'!$H$4="Quarterly",'Lease Monthly'!$D$4/4,'Lease Monthly'!$D$4/12)))^IF($E$17=1,A85,A86)))</f>
        <v>0</v>
      </c>
      <c r="F86" s="55">
        <f t="shared" si="15"/>
        <v>0</v>
      </c>
      <c r="G86" s="56"/>
      <c r="H86" s="38">
        <f t="shared" si="21"/>
        <v>70</v>
      </c>
      <c r="I86" s="9" t="str">
        <f t="shared" si="16"/>
        <v>-</v>
      </c>
      <c r="J86" s="47">
        <f>IF(H86&gt;'Lease Monthly'!$E$4,0,M85)</f>
        <v>0</v>
      </c>
      <c r="K86" s="47">
        <f>IF(IF('Lease Monthly'!$H$4="Yearly",J86*'Lease Monthly'!$D$4,IF('Lease Monthly'!$H$4="Quarterly",J86*('Lease Monthly'!$D$4/4),J86*'Lease Monthly'!$D$4/12))&gt;0,IF('Lease Monthly'!$H$4="Yearly",J86*'Lease Monthly'!$D$4,IF('Lease Monthly'!$H$4="Quarterly",J86*('Lease Monthly'!$D$4/4),J86*'Lease Monthly'!$D$4/12)),-L86-J86)</f>
        <v>0</v>
      </c>
      <c r="L86" s="47">
        <f t="shared" si="17"/>
        <v>0</v>
      </c>
      <c r="M86" s="47">
        <f t="shared" si="18"/>
        <v>0</v>
      </c>
      <c r="N86" s="57"/>
      <c r="O86" s="38">
        <v>70</v>
      </c>
      <c r="P86" s="58">
        <f t="shared" si="22"/>
        <v>69034</v>
      </c>
      <c r="Q86" s="47">
        <f t="shared" si="23"/>
        <v>0</v>
      </c>
      <c r="R86" s="47">
        <f>IF(S85&lt;1,0,-'Lease Monthly'!$K$4/'Lease Monthly'!$L$4)</f>
        <v>0</v>
      </c>
      <c r="S86" s="47">
        <f t="shared" si="19"/>
        <v>0</v>
      </c>
      <c r="AE86"/>
      <c r="AF86" s="6"/>
    </row>
    <row r="87" spans="1:32" x14ac:dyDescent="0.25">
      <c r="A87" s="53">
        <f t="shared" si="20"/>
        <v>71</v>
      </c>
      <c r="B87" s="29">
        <f t="shared" si="14"/>
        <v>0</v>
      </c>
      <c r="C87" s="9" t="str">
        <f>IF(D87=0,"-",IF('Lease Monthly'!$H$4="Yearly",EDATE(C86,12),IF('Lease Monthly'!$H$4="Quarterly",EDATE(C86,3),EDATE(C86,1))))</f>
        <v>-</v>
      </c>
      <c r="D87" s="54">
        <f>IF(A87&gt;'Lease Monthly'!$E$4,0,'Lease Monthly'!$G$4)*((1+$M$4)^(((((IF($H$4="Yearly",ROUNDDOWN(IF(A87-($N$4)&lt;0,0,((A87-($N$4)/(($N$4))))/($N$4)),0),IF($H$4="Monthly",ROUNDDOWN(IF(A87-($N$4*12)&lt;0,0,((A87-(12*$N$4)/((12*$N$4))))/($N$4*12)),0),ROUNDDOWN(IF(A87-($N$4*4)&lt;0,0,((A87-(4*$N$4)/((4*$N$4))))/($N$4*4)),0)))))))))+(IF(A87=$E$4,$J$4,0))</f>
        <v>0</v>
      </c>
      <c r="E87" s="49">
        <f>IF(D87=0,0,1/((1+IF('Lease Monthly'!$H$4="Yearly",'Lease Monthly'!$D$4,IF('Lease Monthly'!$H$4="Quarterly",'Lease Monthly'!$D$4/4,'Lease Monthly'!$D$4/12)))^IF($E$17=1,A86,A87)))</f>
        <v>0</v>
      </c>
      <c r="F87" s="55">
        <f t="shared" si="15"/>
        <v>0</v>
      </c>
      <c r="G87" s="56"/>
      <c r="H87" s="38">
        <f t="shared" si="21"/>
        <v>71</v>
      </c>
      <c r="I87" s="9" t="str">
        <f t="shared" si="16"/>
        <v>-</v>
      </c>
      <c r="J87" s="47">
        <f>IF(H87&gt;'Lease Monthly'!$E$4,0,M86)</f>
        <v>0</v>
      </c>
      <c r="K87" s="47">
        <f>IF(IF('Lease Monthly'!$H$4="Yearly",J87*'Lease Monthly'!$D$4,IF('Lease Monthly'!$H$4="Quarterly",J87*('Lease Monthly'!$D$4/4),J87*'Lease Monthly'!$D$4/12))&gt;0,IF('Lease Monthly'!$H$4="Yearly",J87*'Lease Monthly'!$D$4,IF('Lease Monthly'!$H$4="Quarterly",J87*('Lease Monthly'!$D$4/4),J87*'Lease Monthly'!$D$4/12)),-L87-J87)</f>
        <v>0</v>
      </c>
      <c r="L87" s="47">
        <f t="shared" si="17"/>
        <v>0</v>
      </c>
      <c r="M87" s="47">
        <f t="shared" si="18"/>
        <v>0</v>
      </c>
      <c r="N87" s="57"/>
      <c r="O87" s="38">
        <v>71</v>
      </c>
      <c r="P87" s="58">
        <f t="shared" si="22"/>
        <v>69399</v>
      </c>
      <c r="Q87" s="47">
        <f t="shared" si="23"/>
        <v>0</v>
      </c>
      <c r="R87" s="47">
        <f>IF(S86&lt;1,0,-'Lease Monthly'!$K$4/'Lease Monthly'!$L$4)</f>
        <v>0</v>
      </c>
      <c r="S87" s="47">
        <f t="shared" si="19"/>
        <v>0</v>
      </c>
      <c r="AE87"/>
      <c r="AF87" s="6"/>
    </row>
    <row r="88" spans="1:32" x14ac:dyDescent="0.25">
      <c r="A88" s="53">
        <f t="shared" si="20"/>
        <v>72</v>
      </c>
      <c r="B88" s="29">
        <f t="shared" si="14"/>
        <v>0</v>
      </c>
      <c r="C88" s="9" t="str">
        <f>IF(D88=0,"-",IF('Lease Monthly'!$H$4="Yearly",EDATE(C87,12),IF('Lease Monthly'!$H$4="Quarterly",EDATE(C87,3),EDATE(C87,1))))</f>
        <v>-</v>
      </c>
      <c r="D88" s="54">
        <f>IF(A88&gt;'Lease Monthly'!$E$4,0,'Lease Monthly'!$G$4)*((1+$M$4)^(((((IF($H$4="Yearly",ROUNDDOWN(IF(A88-($N$4)&lt;0,0,((A88-($N$4)/(($N$4))))/($N$4)),0),IF($H$4="Monthly",ROUNDDOWN(IF(A88-($N$4*12)&lt;0,0,((A88-(12*$N$4)/((12*$N$4))))/($N$4*12)),0),ROUNDDOWN(IF(A88-($N$4*4)&lt;0,0,((A88-(4*$N$4)/((4*$N$4))))/($N$4*4)),0)))))))))+(IF(A88=$E$4,$J$4,0))</f>
        <v>0</v>
      </c>
      <c r="E88" s="49">
        <f>IF(D88=0,0,1/((1+IF('Lease Monthly'!$H$4="Yearly",'Lease Monthly'!$D$4,IF('Lease Monthly'!$H$4="Quarterly",'Lease Monthly'!$D$4/4,'Lease Monthly'!$D$4/12)))^IF($E$17=1,A87,A88)))</f>
        <v>0</v>
      </c>
      <c r="F88" s="55">
        <f t="shared" si="15"/>
        <v>0</v>
      </c>
      <c r="G88" s="56"/>
      <c r="H88" s="38">
        <f t="shared" si="21"/>
        <v>72</v>
      </c>
      <c r="I88" s="9" t="str">
        <f t="shared" si="16"/>
        <v>-</v>
      </c>
      <c r="J88" s="47">
        <f>IF(H88&gt;'Lease Monthly'!$E$4,0,M87)</f>
        <v>0</v>
      </c>
      <c r="K88" s="47">
        <f>IF(IF('Lease Monthly'!$H$4="Yearly",J88*'Lease Monthly'!$D$4,IF('Lease Monthly'!$H$4="Quarterly",J88*('Lease Monthly'!$D$4/4),J88*'Lease Monthly'!$D$4/12))&gt;0,IF('Lease Monthly'!$H$4="Yearly",J88*'Lease Monthly'!$D$4,IF('Lease Monthly'!$H$4="Quarterly",J88*('Lease Monthly'!$D$4/4),J88*'Lease Monthly'!$D$4/12)),-L88-J88)</f>
        <v>0</v>
      </c>
      <c r="L88" s="47">
        <f t="shared" si="17"/>
        <v>0</v>
      </c>
      <c r="M88" s="47">
        <f t="shared" si="18"/>
        <v>0</v>
      </c>
      <c r="N88" s="57"/>
      <c r="O88" s="38">
        <v>72</v>
      </c>
      <c r="P88" s="58">
        <f t="shared" si="22"/>
        <v>69764</v>
      </c>
      <c r="Q88" s="47">
        <f t="shared" si="23"/>
        <v>0</v>
      </c>
      <c r="R88" s="47">
        <f>IF(S87&lt;1,0,-'Lease Monthly'!$K$4/'Lease Monthly'!$L$4)</f>
        <v>0</v>
      </c>
      <c r="S88" s="47">
        <f t="shared" si="19"/>
        <v>0</v>
      </c>
      <c r="AE88"/>
      <c r="AF88" s="6"/>
    </row>
    <row r="89" spans="1:32" x14ac:dyDescent="0.25">
      <c r="A89" s="53">
        <f t="shared" si="20"/>
        <v>73</v>
      </c>
      <c r="B89" s="29">
        <f t="shared" si="14"/>
        <v>0</v>
      </c>
      <c r="C89" s="9" t="str">
        <f>IF(D89=0,"-",IF('Lease Monthly'!$H$4="Yearly",EDATE(C88,12),IF('Lease Monthly'!$H$4="Quarterly",EDATE(C88,3),EDATE(C88,1))))</f>
        <v>-</v>
      </c>
      <c r="D89" s="54">
        <f>IF(A89&gt;'Lease Monthly'!$E$4,0,'Lease Monthly'!$G$4)*((1+$M$4)^(((((IF($H$4="Yearly",ROUNDDOWN(IF(A89-($N$4)&lt;0,0,((A89-($N$4)/(($N$4))))/($N$4)),0),IF($H$4="Monthly",ROUNDDOWN(IF(A89-($N$4*12)&lt;0,0,((A89-(12*$N$4)/((12*$N$4))))/($N$4*12)),0),ROUNDDOWN(IF(A89-($N$4*4)&lt;0,0,((A89-(4*$N$4)/((4*$N$4))))/($N$4*4)),0)))))))))+(IF(A89=$E$4,$J$4,0))</f>
        <v>0</v>
      </c>
      <c r="E89" s="49">
        <f>IF(D89=0,0,1/((1+IF('Lease Monthly'!$H$4="Yearly",'Lease Monthly'!$D$4,IF('Lease Monthly'!$H$4="Quarterly",'Lease Monthly'!$D$4/4,'Lease Monthly'!$D$4/12)))^IF($E$17=1,A88,A89)))</f>
        <v>0</v>
      </c>
      <c r="F89" s="55">
        <f t="shared" si="15"/>
        <v>0</v>
      </c>
      <c r="G89" s="56"/>
      <c r="H89" s="38">
        <f t="shared" si="21"/>
        <v>73</v>
      </c>
      <c r="I89" s="9" t="str">
        <f t="shared" si="16"/>
        <v>-</v>
      </c>
      <c r="J89" s="47">
        <f>IF(H89&gt;'Lease Monthly'!$E$4,0,M88)</f>
        <v>0</v>
      </c>
      <c r="K89" s="47">
        <f>IF(IF('Lease Monthly'!$H$4="Yearly",J89*'Lease Monthly'!$D$4,IF('Lease Monthly'!$H$4="Quarterly",J89*('Lease Monthly'!$D$4/4),J89*'Lease Monthly'!$D$4/12))&gt;0,IF('Lease Monthly'!$H$4="Yearly",J89*'Lease Monthly'!$D$4,IF('Lease Monthly'!$H$4="Quarterly",J89*('Lease Monthly'!$D$4/4),J89*'Lease Monthly'!$D$4/12)),-L89-J89)</f>
        <v>0</v>
      </c>
      <c r="L89" s="47">
        <f t="shared" si="17"/>
        <v>0</v>
      </c>
      <c r="M89" s="47">
        <f t="shared" si="18"/>
        <v>0</v>
      </c>
      <c r="N89" s="57"/>
      <c r="O89" s="38">
        <v>73</v>
      </c>
      <c r="P89" s="58">
        <f t="shared" si="22"/>
        <v>70129</v>
      </c>
      <c r="Q89" s="47">
        <f t="shared" si="23"/>
        <v>0</v>
      </c>
      <c r="R89" s="47">
        <f>IF(S88&lt;1,0,-'Lease Monthly'!$K$4/'Lease Monthly'!$L$4)</f>
        <v>0</v>
      </c>
      <c r="S89" s="47">
        <f t="shared" si="19"/>
        <v>0</v>
      </c>
      <c r="AE89"/>
      <c r="AF89" s="6"/>
    </row>
    <row r="90" spans="1:32" x14ac:dyDescent="0.25">
      <c r="A90" s="53">
        <f t="shared" si="20"/>
        <v>74</v>
      </c>
      <c r="B90" s="29">
        <f t="shared" si="14"/>
        <v>0</v>
      </c>
      <c r="C90" s="9" t="str">
        <f>IF(D90=0,"-",IF('Lease Monthly'!$H$4="Yearly",EDATE(C89,12),IF('Lease Monthly'!$H$4="Quarterly",EDATE(C89,3),EDATE(C89,1))))</f>
        <v>-</v>
      </c>
      <c r="D90" s="54">
        <f>IF(A90&gt;'Lease Monthly'!$E$4,0,'Lease Monthly'!$G$4)*((1+$M$4)^(((((IF($H$4="Yearly",ROUNDDOWN(IF(A90-($N$4)&lt;0,0,((A90-($N$4)/(($N$4))))/($N$4)),0),IF($H$4="Monthly",ROUNDDOWN(IF(A90-($N$4*12)&lt;0,0,((A90-(12*$N$4)/((12*$N$4))))/($N$4*12)),0),ROUNDDOWN(IF(A90-($N$4*4)&lt;0,0,((A90-(4*$N$4)/((4*$N$4))))/($N$4*4)),0)))))))))+(IF(A90=$E$4,$J$4,0))</f>
        <v>0</v>
      </c>
      <c r="E90" s="49">
        <f>IF(D90=0,0,1/((1+IF('Lease Monthly'!$H$4="Yearly",'Lease Monthly'!$D$4,IF('Lease Monthly'!$H$4="Quarterly",'Lease Monthly'!$D$4/4,'Lease Monthly'!$D$4/12)))^IF($E$17=1,A89,A90)))</f>
        <v>0</v>
      </c>
      <c r="F90" s="55">
        <f t="shared" si="15"/>
        <v>0</v>
      </c>
      <c r="G90" s="56"/>
      <c r="H90" s="38">
        <f t="shared" si="21"/>
        <v>74</v>
      </c>
      <c r="I90" s="9" t="str">
        <f t="shared" si="16"/>
        <v>-</v>
      </c>
      <c r="J90" s="47">
        <f>IF(H90&gt;'Lease Monthly'!$E$4,0,M89)</f>
        <v>0</v>
      </c>
      <c r="K90" s="47">
        <f>IF(IF('Lease Monthly'!$H$4="Yearly",J90*'Lease Monthly'!$D$4,IF('Lease Monthly'!$H$4="Quarterly",J90*('Lease Monthly'!$D$4/4),J90*'Lease Monthly'!$D$4/12))&gt;0,IF('Lease Monthly'!$H$4="Yearly",J90*'Lease Monthly'!$D$4,IF('Lease Monthly'!$H$4="Quarterly",J90*('Lease Monthly'!$D$4/4),J90*'Lease Monthly'!$D$4/12)),-L90-J90)</f>
        <v>0</v>
      </c>
      <c r="L90" s="47">
        <f t="shared" si="17"/>
        <v>0</v>
      </c>
      <c r="M90" s="47">
        <f t="shared" si="18"/>
        <v>0</v>
      </c>
      <c r="N90" s="57"/>
      <c r="O90" s="38">
        <v>74</v>
      </c>
      <c r="P90" s="58">
        <f t="shared" si="22"/>
        <v>70495</v>
      </c>
      <c r="Q90" s="47">
        <f t="shared" si="23"/>
        <v>0</v>
      </c>
      <c r="R90" s="47">
        <f>IF(S89&lt;1,0,-'Lease Monthly'!$K$4/'Lease Monthly'!$L$4)</f>
        <v>0</v>
      </c>
      <c r="S90" s="47">
        <f t="shared" si="19"/>
        <v>0</v>
      </c>
      <c r="AE90"/>
      <c r="AF90" s="6"/>
    </row>
    <row r="91" spans="1:32" x14ac:dyDescent="0.25">
      <c r="A91" s="53">
        <f t="shared" si="20"/>
        <v>75</v>
      </c>
      <c r="B91" s="29">
        <f t="shared" si="14"/>
        <v>0</v>
      </c>
      <c r="C91" s="9" t="str">
        <f>IF(D91=0,"-",IF('Lease Monthly'!$H$4="Yearly",EDATE(C90,12),IF('Lease Monthly'!$H$4="Quarterly",EDATE(C90,3),EDATE(C90,1))))</f>
        <v>-</v>
      </c>
      <c r="D91" s="54">
        <f>IF(A91&gt;'Lease Monthly'!$E$4,0,'Lease Monthly'!$G$4)*((1+$M$4)^(((((IF($H$4="Yearly",ROUNDDOWN(IF(A91-($N$4)&lt;0,0,((A91-($N$4)/(($N$4))))/($N$4)),0),IF($H$4="Monthly",ROUNDDOWN(IF(A91-($N$4*12)&lt;0,0,((A91-(12*$N$4)/((12*$N$4))))/($N$4*12)),0),ROUNDDOWN(IF(A91-($N$4*4)&lt;0,0,((A91-(4*$N$4)/((4*$N$4))))/($N$4*4)),0)))))))))+(IF(A91=$E$4,$J$4,0))</f>
        <v>0</v>
      </c>
      <c r="E91" s="49">
        <f>IF(D91=0,0,1/((1+IF('Lease Monthly'!$H$4="Yearly",'Lease Monthly'!$D$4,IF('Lease Monthly'!$H$4="Quarterly",'Lease Monthly'!$D$4/4,'Lease Monthly'!$D$4/12)))^IF($E$17=1,A90,A91)))</f>
        <v>0</v>
      </c>
      <c r="F91" s="55">
        <f t="shared" si="15"/>
        <v>0</v>
      </c>
      <c r="G91" s="56"/>
      <c r="H91" s="38">
        <f t="shared" si="21"/>
        <v>75</v>
      </c>
      <c r="I91" s="9" t="str">
        <f t="shared" si="16"/>
        <v>-</v>
      </c>
      <c r="J91" s="47">
        <f>IF(H91&gt;'Lease Monthly'!$E$4,0,M90)</f>
        <v>0</v>
      </c>
      <c r="K91" s="47">
        <f>IF(IF('Lease Monthly'!$H$4="Yearly",J91*'Lease Monthly'!$D$4,IF('Lease Monthly'!$H$4="Quarterly",J91*('Lease Monthly'!$D$4/4),J91*'Lease Monthly'!$D$4/12))&gt;0,IF('Lease Monthly'!$H$4="Yearly",J91*'Lease Monthly'!$D$4,IF('Lease Monthly'!$H$4="Quarterly",J91*('Lease Monthly'!$D$4/4),J91*'Lease Monthly'!$D$4/12)),-L91-J91)</f>
        <v>0</v>
      </c>
      <c r="L91" s="47">
        <f t="shared" si="17"/>
        <v>0</v>
      </c>
      <c r="M91" s="47">
        <f t="shared" si="18"/>
        <v>0</v>
      </c>
      <c r="N91" s="57"/>
      <c r="O91" s="38">
        <v>75</v>
      </c>
      <c r="P91" s="58">
        <f t="shared" si="22"/>
        <v>70860</v>
      </c>
      <c r="Q91" s="47">
        <f t="shared" si="23"/>
        <v>0</v>
      </c>
      <c r="R91" s="47">
        <f>IF(S90&lt;1,0,-'Lease Monthly'!$K$4/'Lease Monthly'!$L$4)</f>
        <v>0</v>
      </c>
      <c r="S91" s="47">
        <f t="shared" si="19"/>
        <v>0</v>
      </c>
      <c r="AE91"/>
      <c r="AF91" s="6"/>
    </row>
    <row r="92" spans="1:32" x14ac:dyDescent="0.25">
      <c r="A92" s="53">
        <f t="shared" si="20"/>
        <v>76</v>
      </c>
      <c r="B92" s="29">
        <f t="shared" si="14"/>
        <v>0</v>
      </c>
      <c r="C92" s="9" t="str">
        <f>IF(D92=0,"-",IF('Lease Monthly'!$H$4="Yearly",EDATE(C91,12),IF('Lease Monthly'!$H$4="Quarterly",EDATE(C91,3),EDATE(C91,1))))</f>
        <v>-</v>
      </c>
      <c r="D92" s="54">
        <f>IF(A92&gt;'Lease Monthly'!$E$4,0,'Lease Monthly'!$G$4)*((1+$M$4)^(((((IF($H$4="Yearly",ROUNDDOWN(IF(A92-($N$4)&lt;0,0,((A92-($N$4)/(($N$4))))/($N$4)),0),IF($H$4="Monthly",ROUNDDOWN(IF(A92-($N$4*12)&lt;0,0,((A92-(12*$N$4)/((12*$N$4))))/($N$4*12)),0),ROUNDDOWN(IF(A92-($N$4*4)&lt;0,0,((A92-(4*$N$4)/((4*$N$4))))/($N$4*4)),0)))))))))+(IF(A92=$E$4,$J$4,0))</f>
        <v>0</v>
      </c>
      <c r="E92" s="49">
        <f>IF(D92=0,0,1/((1+IF('Lease Monthly'!$H$4="Yearly",'Lease Monthly'!$D$4,IF('Lease Monthly'!$H$4="Quarterly",'Lease Monthly'!$D$4/4,'Lease Monthly'!$D$4/12)))^IF($E$17=1,A91,A92)))</f>
        <v>0</v>
      </c>
      <c r="F92" s="55">
        <f t="shared" si="15"/>
        <v>0</v>
      </c>
      <c r="G92" s="56"/>
      <c r="H92" s="38">
        <f t="shared" si="21"/>
        <v>76</v>
      </c>
      <c r="I92" s="9" t="str">
        <f t="shared" si="16"/>
        <v>-</v>
      </c>
      <c r="J92" s="47">
        <f>IF(H92&gt;'Lease Monthly'!$E$4,0,M91)</f>
        <v>0</v>
      </c>
      <c r="K92" s="47">
        <f>IF(IF('Lease Monthly'!$H$4="Yearly",J92*'Lease Monthly'!$D$4,IF('Lease Monthly'!$H$4="Quarterly",J92*('Lease Monthly'!$D$4/4),J92*'Lease Monthly'!$D$4/12))&gt;0,IF('Lease Monthly'!$H$4="Yearly",J92*'Lease Monthly'!$D$4,IF('Lease Monthly'!$H$4="Quarterly",J92*('Lease Monthly'!$D$4/4),J92*'Lease Monthly'!$D$4/12)),-L92-J92)</f>
        <v>0</v>
      </c>
      <c r="L92" s="47">
        <f t="shared" si="17"/>
        <v>0</v>
      </c>
      <c r="M92" s="47">
        <f t="shared" si="18"/>
        <v>0</v>
      </c>
      <c r="N92" s="57"/>
      <c r="O92" s="38">
        <v>76</v>
      </c>
      <c r="P92" s="58">
        <f t="shared" si="22"/>
        <v>71225</v>
      </c>
      <c r="Q92" s="47">
        <f t="shared" si="23"/>
        <v>0</v>
      </c>
      <c r="R92" s="47">
        <f>IF(S91&lt;1,0,-'Lease Monthly'!$K$4/'Lease Monthly'!$L$4)</f>
        <v>0</v>
      </c>
      <c r="S92" s="47">
        <f t="shared" si="19"/>
        <v>0</v>
      </c>
      <c r="AE92"/>
      <c r="AF92" s="6"/>
    </row>
    <row r="93" spans="1:32" x14ac:dyDescent="0.25">
      <c r="A93" s="53">
        <f t="shared" si="20"/>
        <v>77</v>
      </c>
      <c r="B93" s="29">
        <f t="shared" si="14"/>
        <v>0</v>
      </c>
      <c r="C93" s="9" t="str">
        <f>IF(D93=0,"-",IF('Lease Monthly'!$H$4="Yearly",EDATE(C92,12),IF('Lease Monthly'!$H$4="Quarterly",EDATE(C92,3),EDATE(C92,1))))</f>
        <v>-</v>
      </c>
      <c r="D93" s="54">
        <f>IF(A93&gt;'Lease Monthly'!$E$4,0,'Lease Monthly'!$G$4)*((1+$M$4)^(((((IF($H$4="Yearly",ROUNDDOWN(IF(A93-($N$4)&lt;0,0,((A93-($N$4)/(($N$4))))/($N$4)),0),IF($H$4="Monthly",ROUNDDOWN(IF(A93-($N$4*12)&lt;0,0,((A93-(12*$N$4)/((12*$N$4))))/($N$4*12)),0),ROUNDDOWN(IF(A93-($N$4*4)&lt;0,0,((A93-(4*$N$4)/((4*$N$4))))/($N$4*4)),0)))))))))+(IF(A93=$E$4,$J$4,0))</f>
        <v>0</v>
      </c>
      <c r="E93" s="49">
        <f>IF(D93=0,0,1/((1+IF('Lease Monthly'!$H$4="Yearly",'Lease Monthly'!$D$4,IF('Lease Monthly'!$H$4="Quarterly",'Lease Monthly'!$D$4/4,'Lease Monthly'!$D$4/12)))^IF($E$17=1,A92,A93)))</f>
        <v>0</v>
      </c>
      <c r="F93" s="55">
        <f t="shared" si="15"/>
        <v>0</v>
      </c>
      <c r="G93" s="56"/>
      <c r="H93" s="38">
        <f t="shared" si="21"/>
        <v>77</v>
      </c>
      <c r="I93" s="9" t="str">
        <f t="shared" si="16"/>
        <v>-</v>
      </c>
      <c r="J93" s="47">
        <f>IF(H93&gt;'Lease Monthly'!$E$4,0,M92)</f>
        <v>0</v>
      </c>
      <c r="K93" s="47">
        <f>IF(IF('Lease Monthly'!$H$4="Yearly",J93*'Lease Monthly'!$D$4,IF('Lease Monthly'!$H$4="Quarterly",J93*('Lease Monthly'!$D$4/4),J93*'Lease Monthly'!$D$4/12))&gt;0,IF('Lease Monthly'!$H$4="Yearly",J93*'Lease Monthly'!$D$4,IF('Lease Monthly'!$H$4="Quarterly",J93*('Lease Monthly'!$D$4/4),J93*'Lease Monthly'!$D$4/12)),-L93-J93)</f>
        <v>0</v>
      </c>
      <c r="L93" s="47">
        <f t="shared" si="17"/>
        <v>0</v>
      </c>
      <c r="M93" s="47">
        <f t="shared" si="18"/>
        <v>0</v>
      </c>
      <c r="N93" s="57"/>
      <c r="O93" s="38">
        <v>77</v>
      </c>
      <c r="P93" s="58">
        <f t="shared" si="22"/>
        <v>71590</v>
      </c>
      <c r="Q93" s="47">
        <f t="shared" si="23"/>
        <v>0</v>
      </c>
      <c r="R93" s="47">
        <f>IF(S92&lt;1,0,-'Lease Monthly'!$K$4/'Lease Monthly'!$L$4)</f>
        <v>0</v>
      </c>
      <c r="S93" s="47">
        <f t="shared" si="19"/>
        <v>0</v>
      </c>
      <c r="AE93"/>
      <c r="AF93" s="6"/>
    </row>
    <row r="94" spans="1:32" x14ac:dyDescent="0.25">
      <c r="A94" s="53">
        <f t="shared" si="20"/>
        <v>78</v>
      </c>
      <c r="B94" s="29">
        <f t="shared" si="14"/>
        <v>0</v>
      </c>
      <c r="C94" s="9" t="str">
        <f>IF(D94=0,"-",IF('Lease Monthly'!$H$4="Yearly",EDATE(C93,12),IF('Lease Monthly'!$H$4="Quarterly",EDATE(C93,3),EDATE(C93,1))))</f>
        <v>-</v>
      </c>
      <c r="D94" s="54">
        <f>IF(A94&gt;'Lease Monthly'!$E$4,0,'Lease Monthly'!$G$4)*((1+$M$4)^(((((IF($H$4="Yearly",ROUNDDOWN(IF(A94-($N$4)&lt;0,0,((A94-($N$4)/(($N$4))))/($N$4)),0),IF($H$4="Monthly",ROUNDDOWN(IF(A94-($N$4*12)&lt;0,0,((A94-(12*$N$4)/((12*$N$4))))/($N$4*12)),0),ROUNDDOWN(IF(A94-($N$4*4)&lt;0,0,((A94-(4*$N$4)/((4*$N$4))))/($N$4*4)),0)))))))))+(IF(A94=$E$4,$J$4,0))</f>
        <v>0</v>
      </c>
      <c r="E94" s="49">
        <f>IF(D94=0,0,1/((1+IF('Lease Monthly'!$H$4="Yearly",'Lease Monthly'!$D$4,IF('Lease Monthly'!$H$4="Quarterly",'Lease Monthly'!$D$4/4,'Lease Monthly'!$D$4/12)))^IF($E$17=1,A93,A94)))</f>
        <v>0</v>
      </c>
      <c r="F94" s="55">
        <f t="shared" si="15"/>
        <v>0</v>
      </c>
      <c r="G94" s="56"/>
      <c r="H94" s="38">
        <f t="shared" si="21"/>
        <v>78</v>
      </c>
      <c r="I94" s="9" t="str">
        <f t="shared" si="16"/>
        <v>-</v>
      </c>
      <c r="J94" s="47">
        <f>IF(H94&gt;'Lease Monthly'!$E$4,0,M93)</f>
        <v>0</v>
      </c>
      <c r="K94" s="47">
        <f>IF(IF('Lease Monthly'!$H$4="Yearly",J94*'Lease Monthly'!$D$4,IF('Lease Monthly'!$H$4="Quarterly",J94*('Lease Monthly'!$D$4/4),J94*'Lease Monthly'!$D$4/12))&gt;0,IF('Lease Monthly'!$H$4="Yearly",J94*'Lease Monthly'!$D$4,IF('Lease Monthly'!$H$4="Quarterly",J94*('Lease Monthly'!$D$4/4),J94*'Lease Monthly'!$D$4/12)),-L94-J94)</f>
        <v>0</v>
      </c>
      <c r="L94" s="47">
        <f t="shared" si="17"/>
        <v>0</v>
      </c>
      <c r="M94" s="47">
        <f t="shared" si="18"/>
        <v>0</v>
      </c>
      <c r="N94" s="57"/>
      <c r="O94" s="38">
        <v>78</v>
      </c>
      <c r="P94" s="58">
        <f t="shared" si="22"/>
        <v>71956</v>
      </c>
      <c r="Q94" s="47">
        <f t="shared" si="23"/>
        <v>0</v>
      </c>
      <c r="R94" s="47">
        <f>IF(S93&lt;1,0,-'Lease Monthly'!$K$4/'Lease Monthly'!$L$4)</f>
        <v>0</v>
      </c>
      <c r="S94" s="47">
        <f t="shared" si="19"/>
        <v>0</v>
      </c>
      <c r="AE94"/>
      <c r="AF94" s="6"/>
    </row>
    <row r="95" spans="1:32" x14ac:dyDescent="0.25">
      <c r="A95" s="53">
        <f t="shared" si="20"/>
        <v>79</v>
      </c>
      <c r="B95" s="29">
        <f t="shared" si="14"/>
        <v>0</v>
      </c>
      <c r="C95" s="9" t="str">
        <f>IF(D95=0,"-",IF('Lease Monthly'!$H$4="Yearly",EDATE(C94,12),IF('Lease Monthly'!$H$4="Quarterly",EDATE(C94,3),EDATE(C94,1))))</f>
        <v>-</v>
      </c>
      <c r="D95" s="54">
        <f>IF(A95&gt;'Lease Monthly'!$E$4,0,'Lease Monthly'!$G$4)*((1+$M$4)^(((((IF($H$4="Yearly",ROUNDDOWN(IF(A95-($N$4)&lt;0,0,((A95-($N$4)/(($N$4))))/($N$4)),0),IF($H$4="Monthly",ROUNDDOWN(IF(A95-($N$4*12)&lt;0,0,((A95-(12*$N$4)/((12*$N$4))))/($N$4*12)),0),ROUNDDOWN(IF(A95-($N$4*4)&lt;0,0,((A95-(4*$N$4)/((4*$N$4))))/($N$4*4)),0)))))))))+(IF(A95=$E$4,$J$4,0))</f>
        <v>0</v>
      </c>
      <c r="E95" s="49">
        <f>IF(D95=0,0,1/((1+IF('Lease Monthly'!$H$4="Yearly",'Lease Monthly'!$D$4,IF('Lease Monthly'!$H$4="Quarterly",'Lease Monthly'!$D$4/4,'Lease Monthly'!$D$4/12)))^IF($E$17=1,A94,A95)))</f>
        <v>0</v>
      </c>
      <c r="F95" s="55">
        <f t="shared" si="15"/>
        <v>0</v>
      </c>
      <c r="G95" s="56"/>
      <c r="H95" s="38">
        <f t="shared" si="21"/>
        <v>79</v>
      </c>
      <c r="I95" s="9" t="str">
        <f t="shared" si="16"/>
        <v>-</v>
      </c>
      <c r="J95" s="47">
        <f>IF(H95&gt;'Lease Monthly'!$E$4,0,M94)</f>
        <v>0</v>
      </c>
      <c r="K95" s="47">
        <f>IF(IF('Lease Monthly'!$H$4="Yearly",J95*'Lease Monthly'!$D$4,IF('Lease Monthly'!$H$4="Quarterly",J95*('Lease Monthly'!$D$4/4),J95*'Lease Monthly'!$D$4/12))&gt;0,IF('Lease Monthly'!$H$4="Yearly",J95*'Lease Monthly'!$D$4,IF('Lease Monthly'!$H$4="Quarterly",J95*('Lease Monthly'!$D$4/4),J95*'Lease Monthly'!$D$4/12)),-L95-J95)</f>
        <v>0</v>
      </c>
      <c r="L95" s="47">
        <f t="shared" si="17"/>
        <v>0</v>
      </c>
      <c r="M95" s="47">
        <f t="shared" si="18"/>
        <v>0</v>
      </c>
      <c r="N95" s="57"/>
      <c r="O95" s="38">
        <v>79</v>
      </c>
      <c r="P95" s="58">
        <f t="shared" si="22"/>
        <v>72321</v>
      </c>
      <c r="Q95" s="47">
        <f t="shared" si="23"/>
        <v>0</v>
      </c>
      <c r="R95" s="47">
        <f>IF(S94&lt;1,0,-'Lease Monthly'!$K$4/'Lease Monthly'!$L$4)</f>
        <v>0</v>
      </c>
      <c r="S95" s="47">
        <f t="shared" si="19"/>
        <v>0</v>
      </c>
      <c r="AE95"/>
      <c r="AF95" s="6"/>
    </row>
    <row r="96" spans="1:32" x14ac:dyDescent="0.25">
      <c r="A96" s="53">
        <f t="shared" si="20"/>
        <v>80</v>
      </c>
      <c r="B96" s="29">
        <f t="shared" si="14"/>
        <v>0</v>
      </c>
      <c r="C96" s="9" t="str">
        <f>IF(D96=0,"-",IF('Lease Monthly'!$H$4="Yearly",EDATE(C95,12),IF('Lease Monthly'!$H$4="Quarterly",EDATE(C95,3),EDATE(C95,1))))</f>
        <v>-</v>
      </c>
      <c r="D96" s="54">
        <f>IF(A96&gt;'Lease Monthly'!$E$4,0,'Lease Monthly'!$G$4)*((1+$M$4)^(((((IF($H$4="Yearly",ROUNDDOWN(IF(A96-($N$4)&lt;0,0,((A96-($N$4)/(($N$4))))/($N$4)),0),IF($H$4="Monthly",ROUNDDOWN(IF(A96-($N$4*12)&lt;0,0,((A96-(12*$N$4)/((12*$N$4))))/($N$4*12)),0),ROUNDDOWN(IF(A96-($N$4*4)&lt;0,0,((A96-(4*$N$4)/((4*$N$4))))/($N$4*4)),0)))))))))+(IF(A96=$E$4,$J$4,0))</f>
        <v>0</v>
      </c>
      <c r="E96" s="49">
        <f>IF(D96=0,0,1/((1+IF('Lease Monthly'!$H$4="Yearly",'Lease Monthly'!$D$4,IF('Lease Monthly'!$H$4="Quarterly",'Lease Monthly'!$D$4/4,'Lease Monthly'!$D$4/12)))^IF($E$17=1,A95,A96)))</f>
        <v>0</v>
      </c>
      <c r="F96" s="55">
        <f t="shared" si="15"/>
        <v>0</v>
      </c>
      <c r="G96" s="56"/>
      <c r="H96" s="38">
        <f t="shared" si="21"/>
        <v>80</v>
      </c>
      <c r="I96" s="9" t="str">
        <f t="shared" si="16"/>
        <v>-</v>
      </c>
      <c r="J96" s="47">
        <f>IF(H96&gt;'Lease Monthly'!$E$4,0,M95)</f>
        <v>0</v>
      </c>
      <c r="K96" s="47">
        <f>IF(IF('Lease Monthly'!$H$4="Yearly",J96*'Lease Monthly'!$D$4,IF('Lease Monthly'!$H$4="Quarterly",J96*('Lease Monthly'!$D$4/4),J96*'Lease Monthly'!$D$4/12))&gt;0,IF('Lease Monthly'!$H$4="Yearly",J96*'Lease Monthly'!$D$4,IF('Lease Monthly'!$H$4="Quarterly",J96*('Lease Monthly'!$D$4/4),J96*'Lease Monthly'!$D$4/12)),-L96-J96)</f>
        <v>0</v>
      </c>
      <c r="L96" s="47">
        <f t="shared" si="17"/>
        <v>0</v>
      </c>
      <c r="M96" s="47">
        <f t="shared" si="18"/>
        <v>0</v>
      </c>
      <c r="N96" s="57"/>
      <c r="O96" s="38">
        <v>80</v>
      </c>
      <c r="P96" s="58">
        <f t="shared" si="22"/>
        <v>72686</v>
      </c>
      <c r="Q96" s="47">
        <f t="shared" si="23"/>
        <v>0</v>
      </c>
      <c r="R96" s="47">
        <f>IF(S95&lt;1,0,-'Lease Monthly'!$K$4/'Lease Monthly'!$L$4)</f>
        <v>0</v>
      </c>
      <c r="S96" s="47">
        <f t="shared" si="19"/>
        <v>0</v>
      </c>
      <c r="AE96"/>
      <c r="AF96" s="6"/>
    </row>
    <row r="97" spans="1:32" x14ac:dyDescent="0.25">
      <c r="A97" s="53">
        <f t="shared" si="20"/>
        <v>81</v>
      </c>
      <c r="B97" s="29">
        <f t="shared" si="14"/>
        <v>0</v>
      </c>
      <c r="C97" s="9" t="str">
        <f>IF(D97=0,"-",IF('Lease Monthly'!$H$4="Yearly",EDATE(C96,12),IF('Lease Monthly'!$H$4="Quarterly",EDATE(C96,3),EDATE(C96,1))))</f>
        <v>-</v>
      </c>
      <c r="D97" s="54">
        <f>IF(A97&gt;'Lease Monthly'!$E$4,0,'Lease Monthly'!$G$4)*((1+$M$4)^(((((IF($H$4="Yearly",ROUNDDOWN(IF(A97-($N$4)&lt;0,0,((A97-($N$4)/(($N$4))))/($N$4)),0),IF($H$4="Monthly",ROUNDDOWN(IF(A97-($N$4*12)&lt;0,0,((A97-(12*$N$4)/((12*$N$4))))/($N$4*12)),0),ROUNDDOWN(IF(A97-($N$4*4)&lt;0,0,((A97-(4*$N$4)/((4*$N$4))))/($N$4*4)),0)))))))))+(IF(A97=$E$4,$J$4,0))</f>
        <v>0</v>
      </c>
      <c r="E97" s="49">
        <f>IF(D97=0,0,1/((1+IF('Lease Monthly'!$H$4="Yearly",'Lease Monthly'!$D$4,IF('Lease Monthly'!$H$4="Quarterly",'Lease Monthly'!$D$4/4,'Lease Monthly'!$D$4/12)))^IF($E$17=1,A96,A97)))</f>
        <v>0</v>
      </c>
      <c r="F97" s="55">
        <f t="shared" si="15"/>
        <v>0</v>
      </c>
      <c r="G97" s="56"/>
      <c r="H97" s="38">
        <f t="shared" si="21"/>
        <v>81</v>
      </c>
      <c r="I97" s="9" t="str">
        <f t="shared" si="16"/>
        <v>-</v>
      </c>
      <c r="J97" s="47">
        <f>IF(H97&gt;'Lease Monthly'!$E$4,0,M96)</f>
        <v>0</v>
      </c>
      <c r="K97" s="47">
        <f>IF(IF('Lease Monthly'!$H$4="Yearly",J97*'Lease Monthly'!$D$4,IF('Lease Monthly'!$H$4="Quarterly",J97*('Lease Monthly'!$D$4/4),J97*'Lease Monthly'!$D$4/12))&gt;0,IF('Lease Monthly'!$H$4="Yearly",J97*'Lease Monthly'!$D$4,IF('Lease Monthly'!$H$4="Quarterly",J97*('Lease Monthly'!$D$4/4),J97*'Lease Monthly'!$D$4/12)),-L97-J97)</f>
        <v>0</v>
      </c>
      <c r="L97" s="47">
        <f t="shared" si="17"/>
        <v>0</v>
      </c>
      <c r="M97" s="47">
        <f t="shared" si="18"/>
        <v>0</v>
      </c>
      <c r="N97" s="57"/>
      <c r="O97" s="38">
        <v>81</v>
      </c>
      <c r="P97" s="58">
        <f t="shared" si="22"/>
        <v>73051</v>
      </c>
      <c r="Q97" s="47">
        <f t="shared" si="23"/>
        <v>0</v>
      </c>
      <c r="R97" s="47">
        <f>IF(S96&lt;1,0,-'Lease Monthly'!$K$4/'Lease Monthly'!$L$4)</f>
        <v>0</v>
      </c>
      <c r="S97" s="47">
        <f t="shared" si="19"/>
        <v>0</v>
      </c>
      <c r="AE97"/>
      <c r="AF97" s="6"/>
    </row>
    <row r="98" spans="1:32" x14ac:dyDescent="0.25">
      <c r="A98" s="53">
        <f t="shared" si="20"/>
        <v>82</v>
      </c>
      <c r="B98" s="29">
        <f t="shared" si="14"/>
        <v>0</v>
      </c>
      <c r="C98" s="9" t="str">
        <f>IF(D98=0,"-",IF('Lease Monthly'!$H$4="Yearly",EDATE(C97,12),IF('Lease Monthly'!$H$4="Quarterly",EDATE(C97,3),EDATE(C97,1))))</f>
        <v>-</v>
      </c>
      <c r="D98" s="54">
        <f>IF(A98&gt;'Lease Monthly'!$E$4,0,'Lease Monthly'!$G$4)*((1+$M$4)^(((((IF($H$4="Yearly",ROUNDDOWN(IF(A98-($N$4)&lt;0,0,((A98-($N$4)/(($N$4))))/($N$4)),0),IF($H$4="Monthly",ROUNDDOWN(IF(A98-($N$4*12)&lt;0,0,((A98-(12*$N$4)/((12*$N$4))))/($N$4*12)),0),ROUNDDOWN(IF(A98-($N$4*4)&lt;0,0,((A98-(4*$N$4)/((4*$N$4))))/($N$4*4)),0)))))))))+(IF(A98=$E$4,$J$4,0))</f>
        <v>0</v>
      </c>
      <c r="E98" s="49">
        <f>IF(D98=0,0,1/((1+IF('Lease Monthly'!$H$4="Yearly",'Lease Monthly'!$D$4,IF('Lease Monthly'!$H$4="Quarterly",'Lease Monthly'!$D$4/4,'Lease Monthly'!$D$4/12)))^IF($E$17=1,A97,A98)))</f>
        <v>0</v>
      </c>
      <c r="F98" s="55">
        <f t="shared" si="15"/>
        <v>0</v>
      </c>
      <c r="G98" s="56"/>
      <c r="H98" s="38">
        <f t="shared" si="21"/>
        <v>82</v>
      </c>
      <c r="I98" s="9" t="str">
        <f t="shared" si="16"/>
        <v>-</v>
      </c>
      <c r="J98" s="47">
        <f>IF(H98&gt;'Lease Monthly'!$E$4,0,M97)</f>
        <v>0</v>
      </c>
      <c r="K98" s="47">
        <f>IF(IF('Lease Monthly'!$H$4="Yearly",J98*'Lease Monthly'!$D$4,IF('Lease Monthly'!$H$4="Quarterly",J98*('Lease Monthly'!$D$4/4),J98*'Lease Monthly'!$D$4/12))&gt;0,IF('Lease Monthly'!$H$4="Yearly",J98*'Lease Monthly'!$D$4,IF('Lease Monthly'!$H$4="Quarterly",J98*('Lease Monthly'!$D$4/4),J98*'Lease Monthly'!$D$4/12)),-L98-J98)</f>
        <v>0</v>
      </c>
      <c r="L98" s="47">
        <f t="shared" si="17"/>
        <v>0</v>
      </c>
      <c r="M98" s="47">
        <f t="shared" si="18"/>
        <v>0</v>
      </c>
      <c r="N98" s="57"/>
      <c r="O98" s="38">
        <v>82</v>
      </c>
      <c r="P98" s="58">
        <f t="shared" si="22"/>
        <v>73416</v>
      </c>
      <c r="Q98" s="47">
        <f t="shared" si="23"/>
        <v>0</v>
      </c>
      <c r="R98" s="47">
        <f>IF(S97&lt;1,0,-'Lease Monthly'!$K$4/'Lease Monthly'!$L$4)</f>
        <v>0</v>
      </c>
      <c r="S98" s="47">
        <f t="shared" si="19"/>
        <v>0</v>
      </c>
      <c r="AE98"/>
      <c r="AF98" s="6"/>
    </row>
    <row r="99" spans="1:32" x14ac:dyDescent="0.25">
      <c r="A99" s="53">
        <f t="shared" si="20"/>
        <v>83</v>
      </c>
      <c r="B99" s="29">
        <f t="shared" si="14"/>
        <v>0</v>
      </c>
      <c r="C99" s="9" t="str">
        <f>IF(D99=0,"-",IF('Lease Monthly'!$H$4="Yearly",EDATE(C98,12),IF('Lease Monthly'!$H$4="Quarterly",EDATE(C98,3),EDATE(C98,1))))</f>
        <v>-</v>
      </c>
      <c r="D99" s="54">
        <f>IF(A99&gt;'Lease Monthly'!$E$4,0,'Lease Monthly'!$G$4)*((1+$M$4)^(((((IF($H$4="Yearly",ROUNDDOWN(IF(A99-($N$4)&lt;0,0,((A99-($N$4)/(($N$4))))/($N$4)),0),IF($H$4="Monthly",ROUNDDOWN(IF(A99-($N$4*12)&lt;0,0,((A99-(12*$N$4)/((12*$N$4))))/($N$4*12)),0),ROUNDDOWN(IF(A99-($N$4*4)&lt;0,0,((A99-(4*$N$4)/((4*$N$4))))/($N$4*4)),0)))))))))+(IF(A99=$E$4,$J$4,0))</f>
        <v>0</v>
      </c>
      <c r="E99" s="49">
        <f>IF(D99=0,0,1/((1+IF('Lease Monthly'!$H$4="Yearly",'Lease Monthly'!$D$4,IF('Lease Monthly'!$H$4="Quarterly",'Lease Monthly'!$D$4/4,'Lease Monthly'!$D$4/12)))^IF($E$17=1,A98,A99)))</f>
        <v>0</v>
      </c>
      <c r="F99" s="55">
        <f t="shared" si="15"/>
        <v>0</v>
      </c>
      <c r="G99" s="56"/>
      <c r="H99" s="38">
        <f t="shared" si="21"/>
        <v>83</v>
      </c>
      <c r="I99" s="9" t="str">
        <f t="shared" si="16"/>
        <v>-</v>
      </c>
      <c r="J99" s="47">
        <f>IF(H99&gt;'Lease Monthly'!$E$4,0,M98)</f>
        <v>0</v>
      </c>
      <c r="K99" s="47">
        <f>IF(IF('Lease Monthly'!$H$4="Yearly",J99*'Lease Monthly'!$D$4,IF('Lease Monthly'!$H$4="Quarterly",J99*('Lease Monthly'!$D$4/4),J99*'Lease Monthly'!$D$4/12))&gt;0,IF('Lease Monthly'!$H$4="Yearly",J99*'Lease Monthly'!$D$4,IF('Lease Monthly'!$H$4="Quarterly",J99*('Lease Monthly'!$D$4/4),J99*'Lease Monthly'!$D$4/12)),-L99-J99)</f>
        <v>0</v>
      </c>
      <c r="L99" s="47">
        <f t="shared" si="17"/>
        <v>0</v>
      </c>
      <c r="M99" s="47">
        <f t="shared" si="18"/>
        <v>0</v>
      </c>
      <c r="N99" s="57"/>
      <c r="O99" s="38">
        <v>83</v>
      </c>
      <c r="P99" s="58">
        <f t="shared" si="22"/>
        <v>73781</v>
      </c>
      <c r="Q99" s="47">
        <f t="shared" si="23"/>
        <v>0</v>
      </c>
      <c r="R99" s="47">
        <f>IF(S98&lt;1,0,-'Lease Monthly'!$K$4/'Lease Monthly'!$L$4)</f>
        <v>0</v>
      </c>
      <c r="S99" s="47">
        <f t="shared" si="19"/>
        <v>0</v>
      </c>
      <c r="AE99"/>
      <c r="AF99" s="6"/>
    </row>
    <row r="100" spans="1:32" x14ac:dyDescent="0.25">
      <c r="A100" s="53">
        <f t="shared" si="20"/>
        <v>84</v>
      </c>
      <c r="B100" s="29">
        <f t="shared" si="14"/>
        <v>0</v>
      </c>
      <c r="C100" s="9" t="str">
        <f>IF(D100=0,"-",IF('Lease Monthly'!$H$4="Yearly",EDATE(C99,12),IF('Lease Monthly'!$H$4="Quarterly",EDATE(C99,3),EDATE(C99,1))))</f>
        <v>-</v>
      </c>
      <c r="D100" s="54">
        <f>IF(A100&gt;'Lease Monthly'!$E$4,0,'Lease Monthly'!$G$4)*((1+$M$4)^(((((IF($H$4="Yearly",ROUNDDOWN(IF(A100-($N$4)&lt;0,0,((A100-($N$4)/(($N$4))))/($N$4)),0),IF($H$4="Monthly",ROUNDDOWN(IF(A100-($N$4*12)&lt;0,0,((A100-(12*$N$4)/((12*$N$4))))/($N$4*12)),0),ROUNDDOWN(IF(A100-($N$4*4)&lt;0,0,((A100-(4*$N$4)/((4*$N$4))))/($N$4*4)),0)))))))))+(IF(A100=$E$4,$J$4,0))</f>
        <v>0</v>
      </c>
      <c r="E100" s="49">
        <f>IF(D100=0,0,1/((1+IF('Lease Monthly'!$H$4="Yearly",'Lease Monthly'!$D$4,IF('Lease Monthly'!$H$4="Quarterly",'Lease Monthly'!$D$4/4,'Lease Monthly'!$D$4/12)))^IF($E$17=1,A99,A100)))</f>
        <v>0</v>
      </c>
      <c r="F100" s="55">
        <f t="shared" si="15"/>
        <v>0</v>
      </c>
      <c r="G100" s="56"/>
      <c r="H100" s="38">
        <f t="shared" si="21"/>
        <v>84</v>
      </c>
      <c r="I100" s="9" t="str">
        <f t="shared" si="16"/>
        <v>-</v>
      </c>
      <c r="J100" s="47">
        <f>IF(H100&gt;'Lease Monthly'!$E$4,0,M99)</f>
        <v>0</v>
      </c>
      <c r="K100" s="47">
        <f>IF(IF('Lease Monthly'!$H$4="Yearly",J100*'Lease Monthly'!$D$4,IF('Lease Monthly'!$H$4="Quarterly",J100*('Lease Monthly'!$D$4/4),J100*'Lease Monthly'!$D$4/12))&gt;0,IF('Lease Monthly'!$H$4="Yearly",J100*'Lease Monthly'!$D$4,IF('Lease Monthly'!$H$4="Quarterly",J100*('Lease Monthly'!$D$4/4),J100*'Lease Monthly'!$D$4/12)),-L100-J100)</f>
        <v>0</v>
      </c>
      <c r="L100" s="47">
        <f t="shared" si="17"/>
        <v>0</v>
      </c>
      <c r="M100" s="47">
        <f t="shared" si="18"/>
        <v>0</v>
      </c>
      <c r="N100" s="57"/>
      <c r="O100" s="38">
        <v>84</v>
      </c>
      <c r="P100" s="58">
        <f t="shared" si="22"/>
        <v>74146</v>
      </c>
      <c r="Q100" s="47">
        <f t="shared" si="23"/>
        <v>0</v>
      </c>
      <c r="R100" s="47">
        <f>IF(S99&lt;1,0,-'Lease Monthly'!$K$4/'Lease Monthly'!$L$4)</f>
        <v>0</v>
      </c>
      <c r="S100" s="47">
        <f t="shared" si="19"/>
        <v>0</v>
      </c>
      <c r="AE100"/>
      <c r="AF100" s="6"/>
    </row>
    <row r="101" spans="1:32" x14ac:dyDescent="0.25">
      <c r="A101" s="53">
        <f t="shared" si="20"/>
        <v>85</v>
      </c>
      <c r="B101" s="29">
        <f t="shared" si="14"/>
        <v>0</v>
      </c>
      <c r="C101" s="9" t="str">
        <f>IF(D101=0,"-",IF('Lease Monthly'!$H$4="Yearly",EDATE(C100,12),IF('Lease Monthly'!$H$4="Quarterly",EDATE(C100,3),EDATE(C100,1))))</f>
        <v>-</v>
      </c>
      <c r="D101" s="54">
        <f>IF(A101&gt;'Lease Monthly'!$E$4,0,'Lease Monthly'!$G$4)*((1+$M$4)^(((((IF($H$4="Yearly",ROUNDDOWN(IF(A101-($N$4)&lt;0,0,((A101-($N$4)/(($N$4))))/($N$4)),0),IF($H$4="Monthly",ROUNDDOWN(IF(A101-($N$4*12)&lt;0,0,((A101-(12*$N$4)/((12*$N$4))))/($N$4*12)),0),ROUNDDOWN(IF(A101-($N$4*4)&lt;0,0,((A101-(4*$N$4)/((4*$N$4))))/($N$4*4)),0)))))))))+(IF(A101=$E$4,$J$4,0))</f>
        <v>0</v>
      </c>
      <c r="E101" s="49">
        <f>IF(D101=0,0,1/((1+IF('Lease Monthly'!$H$4="Yearly",'Lease Monthly'!$D$4,IF('Lease Monthly'!$H$4="Quarterly",'Lease Monthly'!$D$4/4,'Lease Monthly'!$D$4/12)))^IF($E$17=1,A100,A101)))</f>
        <v>0</v>
      </c>
      <c r="F101" s="55">
        <f t="shared" si="15"/>
        <v>0</v>
      </c>
      <c r="G101" s="56"/>
      <c r="H101" s="38">
        <f t="shared" si="21"/>
        <v>85</v>
      </c>
      <c r="I101" s="9" t="str">
        <f t="shared" si="16"/>
        <v>-</v>
      </c>
      <c r="J101" s="47">
        <f>IF(H101&gt;'Lease Monthly'!$E$4,0,M100)</f>
        <v>0</v>
      </c>
      <c r="K101" s="47">
        <f>IF(IF('Lease Monthly'!$H$4="Yearly",J101*'Lease Monthly'!$D$4,IF('Lease Monthly'!$H$4="Quarterly",J101*('Lease Monthly'!$D$4/4),J101*'Lease Monthly'!$D$4/12))&gt;0,IF('Lease Monthly'!$H$4="Yearly",J101*'Lease Monthly'!$D$4,IF('Lease Monthly'!$H$4="Quarterly",J101*('Lease Monthly'!$D$4/4),J101*'Lease Monthly'!$D$4/12)),-L101-J101)</f>
        <v>0</v>
      </c>
      <c r="L101" s="47">
        <f t="shared" si="17"/>
        <v>0</v>
      </c>
      <c r="M101" s="47">
        <f t="shared" si="18"/>
        <v>0</v>
      </c>
      <c r="N101" s="57"/>
      <c r="O101" s="38">
        <v>85</v>
      </c>
      <c r="P101" s="58">
        <f t="shared" si="22"/>
        <v>74511</v>
      </c>
      <c r="Q101" s="47">
        <f t="shared" si="23"/>
        <v>0</v>
      </c>
      <c r="R101" s="47">
        <f>IF(S100&lt;1,0,-'Lease Monthly'!$K$4/'Lease Monthly'!$L$4)</f>
        <v>0</v>
      </c>
      <c r="S101" s="47">
        <f t="shared" si="19"/>
        <v>0</v>
      </c>
      <c r="AE101"/>
      <c r="AF101" s="6"/>
    </row>
    <row r="102" spans="1:32" x14ac:dyDescent="0.25">
      <c r="A102" s="53">
        <f t="shared" si="20"/>
        <v>86</v>
      </c>
      <c r="B102" s="29">
        <f t="shared" si="14"/>
        <v>0</v>
      </c>
      <c r="C102" s="9" t="str">
        <f>IF(D102=0,"-",IF('Lease Monthly'!$H$4="Yearly",EDATE(C101,12),IF('Lease Monthly'!$H$4="Quarterly",EDATE(C101,3),EDATE(C101,1))))</f>
        <v>-</v>
      </c>
      <c r="D102" s="54">
        <f>IF(A102&gt;'Lease Monthly'!$E$4,0,'Lease Monthly'!$G$4)*((1+$M$4)^(((((IF($H$4="Yearly",ROUNDDOWN(IF(A102-($N$4)&lt;0,0,((A102-($N$4)/(($N$4))))/($N$4)),0),IF($H$4="Monthly",ROUNDDOWN(IF(A102-($N$4*12)&lt;0,0,((A102-(12*$N$4)/((12*$N$4))))/($N$4*12)),0),ROUNDDOWN(IF(A102-($N$4*4)&lt;0,0,((A102-(4*$N$4)/((4*$N$4))))/($N$4*4)),0)))))))))+(IF(A102=$E$4,$J$4,0))</f>
        <v>0</v>
      </c>
      <c r="E102" s="49">
        <f>IF(D102=0,0,1/((1+IF('Lease Monthly'!$H$4="Yearly",'Lease Monthly'!$D$4,IF('Lease Monthly'!$H$4="Quarterly",'Lease Monthly'!$D$4/4,'Lease Monthly'!$D$4/12)))^IF($E$17=1,A101,A102)))</f>
        <v>0</v>
      </c>
      <c r="F102" s="55">
        <f t="shared" si="15"/>
        <v>0</v>
      </c>
      <c r="G102" s="56"/>
      <c r="H102" s="38">
        <f t="shared" si="21"/>
        <v>86</v>
      </c>
      <c r="I102" s="9" t="str">
        <f t="shared" si="16"/>
        <v>-</v>
      </c>
      <c r="J102" s="47">
        <f>IF(H102&gt;'Lease Monthly'!$E$4,0,M101)</f>
        <v>0</v>
      </c>
      <c r="K102" s="47">
        <f>IF(IF('Lease Monthly'!$H$4="Yearly",J102*'Lease Monthly'!$D$4,IF('Lease Monthly'!$H$4="Quarterly",J102*('Lease Monthly'!$D$4/4),J102*'Lease Monthly'!$D$4/12))&gt;0,IF('Lease Monthly'!$H$4="Yearly",J102*'Lease Monthly'!$D$4,IF('Lease Monthly'!$H$4="Quarterly",J102*('Lease Monthly'!$D$4/4),J102*'Lease Monthly'!$D$4/12)),-L102-J102)</f>
        <v>0</v>
      </c>
      <c r="L102" s="47">
        <f t="shared" si="17"/>
        <v>0</v>
      </c>
      <c r="M102" s="47">
        <f t="shared" si="18"/>
        <v>0</v>
      </c>
      <c r="N102" s="57"/>
      <c r="O102" s="38">
        <v>86</v>
      </c>
      <c r="P102" s="58">
        <f t="shared" si="22"/>
        <v>74877</v>
      </c>
      <c r="Q102" s="47">
        <f t="shared" si="23"/>
        <v>0</v>
      </c>
      <c r="R102" s="47">
        <f>IF(S101&lt;1,0,-'Lease Monthly'!$K$4/'Lease Monthly'!$L$4)</f>
        <v>0</v>
      </c>
      <c r="S102" s="47">
        <f t="shared" si="19"/>
        <v>0</v>
      </c>
      <c r="AE102"/>
      <c r="AF102" s="6"/>
    </row>
    <row r="103" spans="1:32" x14ac:dyDescent="0.25">
      <c r="A103" s="53">
        <f t="shared" si="20"/>
        <v>87</v>
      </c>
      <c r="B103" s="29">
        <f t="shared" si="14"/>
        <v>0</v>
      </c>
      <c r="C103" s="9" t="str">
        <f>IF(D103=0,"-",IF('Lease Monthly'!$H$4="Yearly",EDATE(C102,12),IF('Lease Monthly'!$H$4="Quarterly",EDATE(C102,3),EDATE(C102,1))))</f>
        <v>-</v>
      </c>
      <c r="D103" s="54">
        <f>IF(A103&gt;'Lease Monthly'!$E$4,0,'Lease Monthly'!$G$4)*((1+$M$4)^(((((IF($H$4="Yearly",ROUNDDOWN(IF(A103-($N$4)&lt;0,0,((A103-($N$4)/(($N$4))))/($N$4)),0),IF($H$4="Monthly",ROUNDDOWN(IF(A103-($N$4*12)&lt;0,0,((A103-(12*$N$4)/((12*$N$4))))/($N$4*12)),0),ROUNDDOWN(IF(A103-($N$4*4)&lt;0,0,((A103-(4*$N$4)/((4*$N$4))))/($N$4*4)),0)))))))))+(IF(A103=$E$4,$J$4,0))</f>
        <v>0</v>
      </c>
      <c r="E103" s="49">
        <f>IF(D103=0,0,1/((1+IF('Lease Monthly'!$H$4="Yearly",'Lease Monthly'!$D$4,IF('Lease Monthly'!$H$4="Quarterly",'Lease Monthly'!$D$4/4,'Lease Monthly'!$D$4/12)))^IF($E$17=1,A102,A103)))</f>
        <v>0</v>
      </c>
      <c r="F103" s="55">
        <f t="shared" si="15"/>
        <v>0</v>
      </c>
      <c r="G103" s="56"/>
      <c r="H103" s="38">
        <f t="shared" si="21"/>
        <v>87</v>
      </c>
      <c r="I103" s="9" t="str">
        <f t="shared" si="16"/>
        <v>-</v>
      </c>
      <c r="J103" s="47">
        <f>IF(H103&gt;'Lease Monthly'!$E$4,0,M102)</f>
        <v>0</v>
      </c>
      <c r="K103" s="47">
        <f>IF(IF('Lease Monthly'!$H$4="Yearly",J103*'Lease Monthly'!$D$4,IF('Lease Monthly'!$H$4="Quarterly",J103*('Lease Monthly'!$D$4/4),J103*'Lease Monthly'!$D$4/12))&gt;0,IF('Lease Monthly'!$H$4="Yearly",J103*'Lease Monthly'!$D$4,IF('Lease Monthly'!$H$4="Quarterly",J103*('Lease Monthly'!$D$4/4),J103*'Lease Monthly'!$D$4/12)),-L103-J103)</f>
        <v>0</v>
      </c>
      <c r="L103" s="47">
        <f t="shared" si="17"/>
        <v>0</v>
      </c>
      <c r="M103" s="47">
        <f t="shared" si="18"/>
        <v>0</v>
      </c>
      <c r="N103" s="57"/>
      <c r="O103" s="38">
        <v>87</v>
      </c>
      <c r="P103" s="58">
        <f t="shared" si="22"/>
        <v>75242</v>
      </c>
      <c r="Q103" s="47">
        <f t="shared" si="23"/>
        <v>0</v>
      </c>
      <c r="R103" s="47">
        <f>IF(S102&lt;1,0,-'Lease Monthly'!$K$4/'Lease Monthly'!$L$4)</f>
        <v>0</v>
      </c>
      <c r="S103" s="47">
        <f t="shared" si="19"/>
        <v>0</v>
      </c>
      <c r="AE103"/>
      <c r="AF103" s="6"/>
    </row>
    <row r="104" spans="1:32" x14ac:dyDescent="0.25">
      <c r="A104" s="53">
        <f t="shared" si="20"/>
        <v>88</v>
      </c>
      <c r="B104" s="29">
        <f t="shared" si="14"/>
        <v>0</v>
      </c>
      <c r="C104" s="9" t="str">
        <f>IF(D104=0,"-",IF('Lease Monthly'!$H$4="Yearly",EDATE(C103,12),IF('Lease Monthly'!$H$4="Quarterly",EDATE(C103,3),EDATE(C103,1))))</f>
        <v>-</v>
      </c>
      <c r="D104" s="54">
        <f>IF(A104&gt;'Lease Monthly'!$E$4,0,'Lease Monthly'!$G$4)*((1+$M$4)^(((((IF($H$4="Yearly",ROUNDDOWN(IF(A104-($N$4)&lt;0,0,((A104-($N$4)/(($N$4))))/($N$4)),0),IF($H$4="Monthly",ROUNDDOWN(IF(A104-($N$4*12)&lt;0,0,((A104-(12*$N$4)/((12*$N$4))))/($N$4*12)),0),ROUNDDOWN(IF(A104-($N$4*4)&lt;0,0,((A104-(4*$N$4)/((4*$N$4))))/($N$4*4)),0)))))))))+(IF(A104=$E$4,$J$4,0))</f>
        <v>0</v>
      </c>
      <c r="E104" s="49">
        <f>IF(D104=0,0,1/((1+IF('Lease Monthly'!$H$4="Yearly",'Lease Monthly'!$D$4,IF('Lease Monthly'!$H$4="Quarterly",'Lease Monthly'!$D$4/4,'Lease Monthly'!$D$4/12)))^IF($E$17=1,A103,A104)))</f>
        <v>0</v>
      </c>
      <c r="F104" s="55">
        <f t="shared" si="15"/>
        <v>0</v>
      </c>
      <c r="G104" s="56"/>
      <c r="H104" s="38">
        <f t="shared" si="21"/>
        <v>88</v>
      </c>
      <c r="I104" s="9" t="str">
        <f t="shared" si="16"/>
        <v>-</v>
      </c>
      <c r="J104" s="47">
        <f>IF(H104&gt;'Lease Monthly'!$E$4,0,M103)</f>
        <v>0</v>
      </c>
      <c r="K104" s="47">
        <f>IF(IF('Lease Monthly'!$H$4="Yearly",J104*'Lease Monthly'!$D$4,IF('Lease Monthly'!$H$4="Quarterly",J104*('Lease Monthly'!$D$4/4),J104*'Lease Monthly'!$D$4/12))&gt;0,IF('Lease Monthly'!$H$4="Yearly",J104*'Lease Monthly'!$D$4,IF('Lease Monthly'!$H$4="Quarterly",J104*('Lease Monthly'!$D$4/4),J104*'Lease Monthly'!$D$4/12)),-L104-J104)</f>
        <v>0</v>
      </c>
      <c r="L104" s="47">
        <f t="shared" si="17"/>
        <v>0</v>
      </c>
      <c r="M104" s="47">
        <f t="shared" si="18"/>
        <v>0</v>
      </c>
      <c r="N104" s="57"/>
      <c r="O104" s="38">
        <v>88</v>
      </c>
      <c r="P104" s="58">
        <f t="shared" si="22"/>
        <v>75607</v>
      </c>
      <c r="Q104" s="47">
        <f t="shared" si="23"/>
        <v>0</v>
      </c>
      <c r="R104" s="47">
        <f>IF(S103&lt;1,0,-'Lease Monthly'!$K$4/'Lease Monthly'!$L$4)</f>
        <v>0</v>
      </c>
      <c r="S104" s="47">
        <f t="shared" si="19"/>
        <v>0</v>
      </c>
      <c r="AE104"/>
      <c r="AF104" s="6"/>
    </row>
    <row r="105" spans="1:32" x14ac:dyDescent="0.25">
      <c r="A105" s="53">
        <f t="shared" si="20"/>
        <v>89</v>
      </c>
      <c r="B105" s="29">
        <f t="shared" si="14"/>
        <v>0</v>
      </c>
      <c r="C105" s="9" t="str">
        <f>IF(D105=0,"-",IF('Lease Monthly'!$H$4="Yearly",EDATE(C104,12),IF('Lease Monthly'!$H$4="Quarterly",EDATE(C104,3),EDATE(C104,1))))</f>
        <v>-</v>
      </c>
      <c r="D105" s="54">
        <f>IF(A105&gt;'Lease Monthly'!$E$4,0,'Lease Monthly'!$G$4)*((1+$M$4)^(((((IF($H$4="Yearly",ROUNDDOWN(IF(A105-($N$4)&lt;0,0,((A105-($N$4)/(($N$4))))/($N$4)),0),IF($H$4="Monthly",ROUNDDOWN(IF(A105-($N$4*12)&lt;0,0,((A105-(12*$N$4)/((12*$N$4))))/($N$4*12)),0),ROUNDDOWN(IF(A105-($N$4*4)&lt;0,0,((A105-(4*$N$4)/((4*$N$4))))/($N$4*4)),0)))))))))+(IF(A105=$E$4,$J$4,0))</f>
        <v>0</v>
      </c>
      <c r="E105" s="49">
        <f>IF(D105=0,0,1/((1+IF('Lease Monthly'!$H$4="Yearly",'Lease Monthly'!$D$4,IF('Lease Monthly'!$H$4="Quarterly",'Lease Monthly'!$D$4/4,'Lease Monthly'!$D$4/12)))^IF($E$17=1,A104,A105)))</f>
        <v>0</v>
      </c>
      <c r="F105" s="55">
        <f t="shared" si="15"/>
        <v>0</v>
      </c>
      <c r="G105" s="56"/>
      <c r="H105" s="38">
        <f t="shared" si="21"/>
        <v>89</v>
      </c>
      <c r="I105" s="9" t="str">
        <f t="shared" si="16"/>
        <v>-</v>
      </c>
      <c r="J105" s="47">
        <f>IF(H105&gt;'Lease Monthly'!$E$4,0,M104)</f>
        <v>0</v>
      </c>
      <c r="K105" s="47">
        <f>IF(IF('Lease Monthly'!$H$4="Yearly",J105*'Lease Monthly'!$D$4,IF('Lease Monthly'!$H$4="Quarterly",J105*('Lease Monthly'!$D$4/4),J105*'Lease Monthly'!$D$4/12))&gt;0,IF('Lease Monthly'!$H$4="Yearly",J105*'Lease Monthly'!$D$4,IF('Lease Monthly'!$H$4="Quarterly",J105*('Lease Monthly'!$D$4/4),J105*'Lease Monthly'!$D$4/12)),-L105-J105)</f>
        <v>0</v>
      </c>
      <c r="L105" s="47">
        <f t="shared" si="17"/>
        <v>0</v>
      </c>
      <c r="M105" s="47">
        <f t="shared" si="18"/>
        <v>0</v>
      </c>
      <c r="N105" s="57"/>
      <c r="O105" s="38">
        <v>89</v>
      </c>
      <c r="P105" s="58">
        <f t="shared" si="22"/>
        <v>75972</v>
      </c>
      <c r="Q105" s="47">
        <f t="shared" si="23"/>
        <v>0</v>
      </c>
      <c r="R105" s="47">
        <f>IF(S104&lt;1,0,-'Lease Monthly'!$K$4/'Lease Monthly'!$L$4)</f>
        <v>0</v>
      </c>
      <c r="S105" s="47">
        <f t="shared" si="19"/>
        <v>0</v>
      </c>
      <c r="AE105"/>
      <c r="AF105" s="6"/>
    </row>
    <row r="106" spans="1:32" x14ac:dyDescent="0.25">
      <c r="A106" s="53">
        <f t="shared" si="20"/>
        <v>90</v>
      </c>
      <c r="B106" s="29">
        <f t="shared" si="14"/>
        <v>0</v>
      </c>
      <c r="C106" s="9" t="str">
        <f>IF(D106=0,"-",IF('Lease Monthly'!$H$4="Yearly",EDATE(C105,12),IF('Lease Monthly'!$H$4="Quarterly",EDATE(C105,3),EDATE(C105,1))))</f>
        <v>-</v>
      </c>
      <c r="D106" s="54">
        <f>IF(A106&gt;'Lease Monthly'!$E$4,0,'Lease Monthly'!$G$4)*((1+$M$4)^(((((IF($H$4="Yearly",ROUNDDOWN(IF(A106-($N$4)&lt;0,0,((A106-($N$4)/(($N$4))))/($N$4)),0),IF($H$4="Monthly",ROUNDDOWN(IF(A106-($N$4*12)&lt;0,0,((A106-(12*$N$4)/((12*$N$4))))/($N$4*12)),0),ROUNDDOWN(IF(A106-($N$4*4)&lt;0,0,((A106-(4*$N$4)/((4*$N$4))))/($N$4*4)),0)))))))))+(IF(A106=$E$4,$J$4,0))</f>
        <v>0</v>
      </c>
      <c r="E106" s="49">
        <f>IF(D106=0,0,1/((1+IF('Lease Monthly'!$H$4="Yearly",'Lease Monthly'!$D$4,IF('Lease Monthly'!$H$4="Quarterly",'Lease Monthly'!$D$4/4,'Lease Monthly'!$D$4/12)))^IF($E$17=1,A105,A106)))</f>
        <v>0</v>
      </c>
      <c r="F106" s="55">
        <f t="shared" si="15"/>
        <v>0</v>
      </c>
      <c r="G106" s="56"/>
      <c r="H106" s="38">
        <f t="shared" si="21"/>
        <v>90</v>
      </c>
      <c r="I106" s="9" t="str">
        <f t="shared" si="16"/>
        <v>-</v>
      </c>
      <c r="J106" s="47">
        <f>IF(H106&gt;'Lease Monthly'!$E$4,0,M105)</f>
        <v>0</v>
      </c>
      <c r="K106" s="47">
        <f>IF(IF('Lease Monthly'!$H$4="Yearly",J106*'Lease Monthly'!$D$4,IF('Lease Monthly'!$H$4="Quarterly",J106*('Lease Monthly'!$D$4/4),J106*'Lease Monthly'!$D$4/12))&gt;0,IF('Lease Monthly'!$H$4="Yearly",J106*'Lease Monthly'!$D$4,IF('Lease Monthly'!$H$4="Quarterly",J106*('Lease Monthly'!$D$4/4),J106*'Lease Monthly'!$D$4/12)),-L106-J106)</f>
        <v>0</v>
      </c>
      <c r="L106" s="47">
        <f t="shared" si="17"/>
        <v>0</v>
      </c>
      <c r="M106" s="47">
        <f t="shared" si="18"/>
        <v>0</v>
      </c>
      <c r="N106" s="57"/>
      <c r="O106" s="38">
        <v>90</v>
      </c>
      <c r="P106" s="58">
        <f t="shared" si="22"/>
        <v>76338</v>
      </c>
      <c r="Q106" s="47">
        <f t="shared" si="23"/>
        <v>0</v>
      </c>
      <c r="R106" s="47">
        <f>IF(S105&lt;1,0,-'Lease Monthly'!$K$4/'Lease Monthly'!$L$4)</f>
        <v>0</v>
      </c>
      <c r="S106" s="47">
        <f t="shared" si="19"/>
        <v>0</v>
      </c>
      <c r="AE106"/>
      <c r="AF106" s="6"/>
    </row>
    <row r="107" spans="1:32" x14ac:dyDescent="0.25">
      <c r="A107" s="53">
        <f t="shared" si="20"/>
        <v>91</v>
      </c>
      <c r="B107" s="29">
        <f t="shared" si="14"/>
        <v>0</v>
      </c>
      <c r="C107" s="9" t="str">
        <f>IF(D107=0,"-",IF('Lease Monthly'!$H$4="Yearly",EDATE(C106,12),IF('Lease Monthly'!$H$4="Quarterly",EDATE(C106,3),EDATE(C106,1))))</f>
        <v>-</v>
      </c>
      <c r="D107" s="54">
        <f>IF(A107&gt;'Lease Monthly'!$E$4,0,'Lease Monthly'!$G$4)*((1+$M$4)^(((((IF($H$4="Yearly",ROUNDDOWN(IF(A107-($N$4)&lt;0,0,((A107-($N$4)/(($N$4))))/($N$4)),0),IF($H$4="Monthly",ROUNDDOWN(IF(A107-($N$4*12)&lt;0,0,((A107-(12*$N$4)/((12*$N$4))))/($N$4*12)),0),ROUNDDOWN(IF(A107-($N$4*4)&lt;0,0,((A107-(4*$N$4)/((4*$N$4))))/($N$4*4)),0)))))))))+(IF(A107=$E$4,$J$4,0))</f>
        <v>0</v>
      </c>
      <c r="E107" s="49">
        <f>IF(D107=0,0,1/((1+IF('Lease Monthly'!$H$4="Yearly",'Lease Monthly'!$D$4,IF('Lease Monthly'!$H$4="Quarterly",'Lease Monthly'!$D$4/4,'Lease Monthly'!$D$4/12)))^IF($E$17=1,A106,A107)))</f>
        <v>0</v>
      </c>
      <c r="F107" s="55">
        <f t="shared" si="15"/>
        <v>0</v>
      </c>
      <c r="G107" s="56"/>
      <c r="H107" s="38">
        <f t="shared" si="21"/>
        <v>91</v>
      </c>
      <c r="I107" s="9" t="str">
        <f t="shared" si="16"/>
        <v>-</v>
      </c>
      <c r="J107" s="47">
        <f>IF(H107&gt;'Lease Monthly'!$E$4,0,M106)</f>
        <v>0</v>
      </c>
      <c r="K107" s="47">
        <f>IF(IF('Lease Monthly'!$H$4="Yearly",J107*'Lease Monthly'!$D$4,IF('Lease Monthly'!$H$4="Quarterly",J107*('Lease Monthly'!$D$4/4),J107*'Lease Monthly'!$D$4/12))&gt;0,IF('Lease Monthly'!$H$4="Yearly",J107*'Lease Monthly'!$D$4,IF('Lease Monthly'!$H$4="Quarterly",J107*('Lease Monthly'!$D$4/4),J107*'Lease Monthly'!$D$4/12)),-L107-J107)</f>
        <v>0</v>
      </c>
      <c r="L107" s="47">
        <f t="shared" si="17"/>
        <v>0</v>
      </c>
      <c r="M107" s="47">
        <f t="shared" si="18"/>
        <v>0</v>
      </c>
      <c r="N107" s="57"/>
      <c r="O107" s="38">
        <v>91</v>
      </c>
      <c r="P107" s="58">
        <f t="shared" si="22"/>
        <v>76703</v>
      </c>
      <c r="Q107" s="47">
        <f t="shared" si="23"/>
        <v>0</v>
      </c>
      <c r="R107" s="47">
        <f>IF(S106&lt;1,0,-'Lease Monthly'!$K$4/'Lease Monthly'!$L$4)</f>
        <v>0</v>
      </c>
      <c r="S107" s="47">
        <f t="shared" si="19"/>
        <v>0</v>
      </c>
      <c r="AE107"/>
      <c r="AF107" s="6"/>
    </row>
    <row r="108" spans="1:32" x14ac:dyDescent="0.25">
      <c r="A108" s="53">
        <f t="shared" si="20"/>
        <v>92</v>
      </c>
      <c r="B108" s="29">
        <f t="shared" si="14"/>
        <v>0</v>
      </c>
      <c r="C108" s="9" t="str">
        <f>IF(D108=0,"-",IF('Lease Monthly'!$H$4="Yearly",EDATE(C107,12),IF('Lease Monthly'!$H$4="Quarterly",EDATE(C107,3),EDATE(C107,1))))</f>
        <v>-</v>
      </c>
      <c r="D108" s="54">
        <f>IF(A108&gt;'Lease Monthly'!$E$4,0,'Lease Monthly'!$G$4)*((1+$M$4)^(((((IF($H$4="Yearly",ROUNDDOWN(IF(A108-($N$4)&lt;0,0,((A108-($N$4)/(($N$4))))/($N$4)),0),IF($H$4="Monthly",ROUNDDOWN(IF(A108-($N$4*12)&lt;0,0,((A108-(12*$N$4)/((12*$N$4))))/($N$4*12)),0),ROUNDDOWN(IF(A108-($N$4*4)&lt;0,0,((A108-(4*$N$4)/((4*$N$4))))/($N$4*4)),0)))))))))+(IF(A108=$E$4,$J$4,0))</f>
        <v>0</v>
      </c>
      <c r="E108" s="49">
        <f>IF(D108=0,0,1/((1+IF('Lease Monthly'!$H$4="Yearly",'Lease Monthly'!$D$4,IF('Lease Monthly'!$H$4="Quarterly",'Lease Monthly'!$D$4/4,'Lease Monthly'!$D$4/12)))^IF($E$17=1,A107,A108)))</f>
        <v>0</v>
      </c>
      <c r="F108" s="55">
        <f t="shared" si="15"/>
        <v>0</v>
      </c>
      <c r="G108" s="56"/>
      <c r="H108" s="38">
        <f t="shared" si="21"/>
        <v>92</v>
      </c>
      <c r="I108" s="9" t="str">
        <f t="shared" si="16"/>
        <v>-</v>
      </c>
      <c r="J108" s="47">
        <f>IF(H108&gt;'Lease Monthly'!$E$4,0,M107)</f>
        <v>0</v>
      </c>
      <c r="K108" s="47">
        <f>IF(IF('Lease Monthly'!$H$4="Yearly",J108*'Lease Monthly'!$D$4,IF('Lease Monthly'!$H$4="Quarterly",J108*('Lease Monthly'!$D$4/4),J108*'Lease Monthly'!$D$4/12))&gt;0,IF('Lease Monthly'!$H$4="Yearly",J108*'Lease Monthly'!$D$4,IF('Lease Monthly'!$H$4="Quarterly",J108*('Lease Monthly'!$D$4/4),J108*'Lease Monthly'!$D$4/12)),-L108-J108)</f>
        <v>0</v>
      </c>
      <c r="L108" s="47">
        <f t="shared" si="17"/>
        <v>0</v>
      </c>
      <c r="M108" s="47">
        <f t="shared" si="18"/>
        <v>0</v>
      </c>
      <c r="N108" s="57"/>
      <c r="O108" s="38">
        <v>92</v>
      </c>
      <c r="P108" s="58">
        <f t="shared" si="22"/>
        <v>77068</v>
      </c>
      <c r="Q108" s="47">
        <f t="shared" si="23"/>
        <v>0</v>
      </c>
      <c r="R108" s="47">
        <f>IF(S107&lt;1,0,-'Lease Monthly'!$K$4/'Lease Monthly'!$L$4)</f>
        <v>0</v>
      </c>
      <c r="S108" s="47">
        <f t="shared" si="19"/>
        <v>0</v>
      </c>
      <c r="AE108"/>
      <c r="AF108" s="6"/>
    </row>
    <row r="109" spans="1:32" x14ac:dyDescent="0.25">
      <c r="A109" s="53">
        <f t="shared" si="20"/>
        <v>93</v>
      </c>
      <c r="B109" s="29">
        <f t="shared" si="14"/>
        <v>0</v>
      </c>
      <c r="C109" s="9" t="str">
        <f>IF(D109=0,"-",IF('Lease Monthly'!$H$4="Yearly",EDATE(C108,12),IF('Lease Monthly'!$H$4="Quarterly",EDATE(C108,3),EDATE(C108,1))))</f>
        <v>-</v>
      </c>
      <c r="D109" s="54">
        <f>IF(A109&gt;'Lease Monthly'!$E$4,0,'Lease Monthly'!$G$4)*((1+$M$4)^(((((IF($H$4="Yearly",ROUNDDOWN(IF(A109-($N$4)&lt;0,0,((A109-($N$4)/(($N$4))))/($N$4)),0),IF($H$4="Monthly",ROUNDDOWN(IF(A109-($N$4*12)&lt;0,0,((A109-(12*$N$4)/((12*$N$4))))/($N$4*12)),0),ROUNDDOWN(IF(A109-($N$4*4)&lt;0,0,((A109-(4*$N$4)/((4*$N$4))))/($N$4*4)),0)))))))))+(IF(A109=$E$4,$J$4,0))</f>
        <v>0</v>
      </c>
      <c r="E109" s="49">
        <f>IF(D109=0,0,1/((1+IF('Lease Monthly'!$H$4="Yearly",'Lease Monthly'!$D$4,IF('Lease Monthly'!$H$4="Quarterly",'Lease Monthly'!$D$4/4,'Lease Monthly'!$D$4/12)))^IF($E$17=1,A108,A109)))</f>
        <v>0</v>
      </c>
      <c r="F109" s="55">
        <f t="shared" si="15"/>
        <v>0</v>
      </c>
      <c r="G109" s="56"/>
      <c r="H109" s="38">
        <f t="shared" si="21"/>
        <v>93</v>
      </c>
      <c r="I109" s="9" t="str">
        <f t="shared" si="16"/>
        <v>-</v>
      </c>
      <c r="J109" s="47">
        <f>IF(H109&gt;'Lease Monthly'!$E$4,0,M108)</f>
        <v>0</v>
      </c>
      <c r="K109" s="47">
        <f>IF(IF('Lease Monthly'!$H$4="Yearly",J109*'Lease Monthly'!$D$4,IF('Lease Monthly'!$H$4="Quarterly",J109*('Lease Monthly'!$D$4/4),J109*'Lease Monthly'!$D$4/12))&gt;0,IF('Lease Monthly'!$H$4="Yearly",J109*'Lease Monthly'!$D$4,IF('Lease Monthly'!$H$4="Quarterly",J109*('Lease Monthly'!$D$4/4),J109*'Lease Monthly'!$D$4/12)),-L109-J109)</f>
        <v>0</v>
      </c>
      <c r="L109" s="47">
        <f t="shared" si="17"/>
        <v>0</v>
      </c>
      <c r="M109" s="47">
        <f t="shared" si="18"/>
        <v>0</v>
      </c>
      <c r="N109" s="57"/>
      <c r="O109" s="38">
        <v>93</v>
      </c>
      <c r="P109" s="58">
        <f t="shared" si="22"/>
        <v>77433</v>
      </c>
      <c r="Q109" s="47">
        <f t="shared" si="23"/>
        <v>0</v>
      </c>
      <c r="R109" s="47">
        <f>IF(S108&lt;1,0,-'Lease Monthly'!$K$4/'Lease Monthly'!$L$4)</f>
        <v>0</v>
      </c>
      <c r="S109" s="47">
        <f t="shared" si="19"/>
        <v>0</v>
      </c>
      <c r="AE109"/>
      <c r="AF109" s="6"/>
    </row>
    <row r="110" spans="1:32" x14ac:dyDescent="0.25">
      <c r="A110" s="53">
        <f t="shared" si="20"/>
        <v>94</v>
      </c>
      <c r="B110" s="29">
        <f t="shared" si="14"/>
        <v>0</v>
      </c>
      <c r="C110" s="9" t="str">
        <f>IF(D110=0,"-",IF('Lease Monthly'!$H$4="Yearly",EDATE(C109,12),IF('Lease Monthly'!$H$4="Quarterly",EDATE(C109,3),EDATE(C109,1))))</f>
        <v>-</v>
      </c>
      <c r="D110" s="54">
        <f>IF(A110&gt;'Lease Monthly'!$E$4,0,'Lease Monthly'!$G$4)*((1+$M$4)^(((((IF($H$4="Yearly",ROUNDDOWN(IF(A110-($N$4)&lt;0,0,((A110-($N$4)/(($N$4))))/($N$4)),0),IF($H$4="Monthly",ROUNDDOWN(IF(A110-($N$4*12)&lt;0,0,((A110-(12*$N$4)/((12*$N$4))))/($N$4*12)),0),ROUNDDOWN(IF(A110-($N$4*4)&lt;0,0,((A110-(4*$N$4)/((4*$N$4))))/($N$4*4)),0)))))))))+(IF(A110=$E$4,$J$4,0))</f>
        <v>0</v>
      </c>
      <c r="E110" s="49">
        <f>IF(D110=0,0,1/((1+IF('Lease Monthly'!$H$4="Yearly",'Lease Monthly'!$D$4,IF('Lease Monthly'!$H$4="Quarterly",'Lease Monthly'!$D$4/4,'Lease Monthly'!$D$4/12)))^IF($E$17=1,A109,A110)))</f>
        <v>0</v>
      </c>
      <c r="F110" s="55">
        <f t="shared" si="15"/>
        <v>0</v>
      </c>
      <c r="G110" s="56"/>
      <c r="H110" s="38">
        <f t="shared" si="21"/>
        <v>94</v>
      </c>
      <c r="I110" s="9" t="str">
        <f t="shared" si="16"/>
        <v>-</v>
      </c>
      <c r="J110" s="47">
        <f>IF(H110&gt;'Lease Monthly'!$E$4,0,M109)</f>
        <v>0</v>
      </c>
      <c r="K110" s="47">
        <f>IF(IF('Lease Monthly'!$H$4="Yearly",J110*'Lease Monthly'!$D$4,IF('Lease Monthly'!$H$4="Quarterly",J110*('Lease Monthly'!$D$4/4),J110*'Lease Monthly'!$D$4/12))&gt;0,IF('Lease Monthly'!$H$4="Yearly",J110*'Lease Monthly'!$D$4,IF('Lease Monthly'!$H$4="Quarterly",J110*('Lease Monthly'!$D$4/4),J110*'Lease Monthly'!$D$4/12)),-L110-J110)</f>
        <v>0</v>
      </c>
      <c r="L110" s="47">
        <f t="shared" si="17"/>
        <v>0</v>
      </c>
      <c r="M110" s="47">
        <f t="shared" si="18"/>
        <v>0</v>
      </c>
      <c r="N110" s="57"/>
      <c r="O110" s="38">
        <v>94</v>
      </c>
      <c r="P110" s="58">
        <f t="shared" si="22"/>
        <v>77799</v>
      </c>
      <c r="Q110" s="47">
        <f t="shared" si="23"/>
        <v>0</v>
      </c>
      <c r="R110" s="47">
        <f>IF(S109&lt;1,0,-'Lease Monthly'!$K$4/'Lease Monthly'!$L$4)</f>
        <v>0</v>
      </c>
      <c r="S110" s="47">
        <f t="shared" si="19"/>
        <v>0</v>
      </c>
      <c r="AE110"/>
      <c r="AF110" s="6"/>
    </row>
    <row r="111" spans="1:32" x14ac:dyDescent="0.25">
      <c r="A111" s="53">
        <f t="shared" si="20"/>
        <v>95</v>
      </c>
      <c r="B111" s="29">
        <f t="shared" si="14"/>
        <v>0</v>
      </c>
      <c r="C111" s="9" t="str">
        <f>IF(D111=0,"-",IF('Lease Monthly'!$H$4="Yearly",EDATE(C110,12),IF('Lease Monthly'!$H$4="Quarterly",EDATE(C110,3),EDATE(C110,1))))</f>
        <v>-</v>
      </c>
      <c r="D111" s="54">
        <f>IF(A111&gt;'Lease Monthly'!$E$4,0,'Lease Monthly'!$G$4)*((1+$M$4)^(((((IF($H$4="Yearly",ROUNDDOWN(IF(A111-($N$4)&lt;0,0,((A111-($N$4)/(($N$4))))/($N$4)),0),IF($H$4="Monthly",ROUNDDOWN(IF(A111-($N$4*12)&lt;0,0,((A111-(12*$N$4)/((12*$N$4))))/($N$4*12)),0),ROUNDDOWN(IF(A111-($N$4*4)&lt;0,0,((A111-(4*$N$4)/((4*$N$4))))/($N$4*4)),0)))))))))+(IF(A111=$E$4,$J$4,0))</f>
        <v>0</v>
      </c>
      <c r="E111" s="49">
        <f>IF(D111=0,0,1/((1+IF('Lease Monthly'!$H$4="Yearly",'Lease Monthly'!$D$4,IF('Lease Monthly'!$H$4="Quarterly",'Lease Monthly'!$D$4/4,'Lease Monthly'!$D$4/12)))^IF($E$17=1,A110,A111)))</f>
        <v>0</v>
      </c>
      <c r="F111" s="55">
        <f t="shared" si="15"/>
        <v>0</v>
      </c>
      <c r="G111" s="56"/>
      <c r="H111" s="38">
        <f t="shared" si="21"/>
        <v>95</v>
      </c>
      <c r="I111" s="9" t="str">
        <f t="shared" si="16"/>
        <v>-</v>
      </c>
      <c r="J111" s="47">
        <f>IF(H111&gt;'Lease Monthly'!$E$4,0,M110)</f>
        <v>0</v>
      </c>
      <c r="K111" s="47">
        <f>IF(IF('Lease Monthly'!$H$4="Yearly",J111*'Lease Monthly'!$D$4,IF('Lease Monthly'!$H$4="Quarterly",J111*('Lease Monthly'!$D$4/4),J111*'Lease Monthly'!$D$4/12))&gt;0,IF('Lease Monthly'!$H$4="Yearly",J111*'Lease Monthly'!$D$4,IF('Lease Monthly'!$H$4="Quarterly",J111*('Lease Monthly'!$D$4/4),J111*'Lease Monthly'!$D$4/12)),-L111-J111)</f>
        <v>0</v>
      </c>
      <c r="L111" s="47">
        <f t="shared" si="17"/>
        <v>0</v>
      </c>
      <c r="M111" s="47">
        <f t="shared" si="18"/>
        <v>0</v>
      </c>
      <c r="N111" s="57"/>
      <c r="O111" s="38">
        <v>95</v>
      </c>
      <c r="P111" s="58">
        <f t="shared" si="22"/>
        <v>78164</v>
      </c>
      <c r="Q111" s="47">
        <f t="shared" si="23"/>
        <v>0</v>
      </c>
      <c r="R111" s="47">
        <f>IF(S110&lt;1,0,-'Lease Monthly'!$K$4/'Lease Monthly'!$L$4)</f>
        <v>0</v>
      </c>
      <c r="S111" s="47">
        <f t="shared" si="19"/>
        <v>0</v>
      </c>
      <c r="AE111"/>
      <c r="AF111" s="6"/>
    </row>
    <row r="112" spans="1:32" x14ac:dyDescent="0.25">
      <c r="A112" s="53">
        <f t="shared" si="20"/>
        <v>96</v>
      </c>
      <c r="B112" s="29">
        <f t="shared" si="14"/>
        <v>0</v>
      </c>
      <c r="C112" s="9" t="str">
        <f>IF(D112=0,"-",IF('Lease Monthly'!$H$4="Yearly",EDATE(C111,12),IF('Lease Monthly'!$H$4="Quarterly",EDATE(C111,3),EDATE(C111,1))))</f>
        <v>-</v>
      </c>
      <c r="D112" s="54">
        <f>IF(A112&gt;'Lease Monthly'!$E$4,0,'Lease Monthly'!$G$4)*((1+$M$4)^(((((IF($H$4="Yearly",ROUNDDOWN(IF(A112-($N$4)&lt;0,0,((A112-($N$4)/(($N$4))))/($N$4)),0),IF($H$4="Monthly",ROUNDDOWN(IF(A112-($N$4*12)&lt;0,0,((A112-(12*$N$4)/((12*$N$4))))/($N$4*12)),0),ROUNDDOWN(IF(A112-($N$4*4)&lt;0,0,((A112-(4*$N$4)/((4*$N$4))))/($N$4*4)),0)))))))))+(IF(A112=$E$4,$J$4,0))</f>
        <v>0</v>
      </c>
      <c r="E112" s="49">
        <f>IF(D112=0,0,1/((1+IF('Lease Monthly'!$H$4="Yearly",'Lease Monthly'!$D$4,IF('Lease Monthly'!$H$4="Quarterly",'Lease Monthly'!$D$4/4,'Lease Monthly'!$D$4/12)))^IF($E$17=1,A111,A112)))</f>
        <v>0</v>
      </c>
      <c r="F112" s="55">
        <f t="shared" si="15"/>
        <v>0</v>
      </c>
      <c r="G112" s="56"/>
      <c r="H112" s="38">
        <f t="shared" si="21"/>
        <v>96</v>
      </c>
      <c r="I112" s="9" t="str">
        <f t="shared" si="16"/>
        <v>-</v>
      </c>
      <c r="J112" s="47">
        <f>IF(H112&gt;'Lease Monthly'!$E$4,0,M111)</f>
        <v>0</v>
      </c>
      <c r="K112" s="47">
        <f>IF(IF('Lease Monthly'!$H$4="Yearly",J112*'Lease Monthly'!$D$4,IF('Lease Monthly'!$H$4="Quarterly",J112*('Lease Monthly'!$D$4/4),J112*'Lease Monthly'!$D$4/12))&gt;0,IF('Lease Monthly'!$H$4="Yearly",J112*'Lease Monthly'!$D$4,IF('Lease Monthly'!$H$4="Quarterly",J112*('Lease Monthly'!$D$4/4),J112*'Lease Monthly'!$D$4/12)),-L112-J112)</f>
        <v>0</v>
      </c>
      <c r="L112" s="47">
        <f t="shared" si="17"/>
        <v>0</v>
      </c>
      <c r="M112" s="47">
        <f t="shared" si="18"/>
        <v>0</v>
      </c>
      <c r="N112" s="57"/>
      <c r="O112" s="38">
        <v>96</v>
      </c>
      <c r="P112" s="58">
        <f t="shared" si="22"/>
        <v>78529</v>
      </c>
      <c r="Q112" s="47">
        <f t="shared" si="23"/>
        <v>0</v>
      </c>
      <c r="R112" s="47">
        <f>IF(S111&lt;1,0,-'Lease Monthly'!$K$4/'Lease Monthly'!$L$4)</f>
        <v>0</v>
      </c>
      <c r="S112" s="47">
        <f t="shared" si="19"/>
        <v>0</v>
      </c>
      <c r="AE112"/>
      <c r="AF112" s="6"/>
    </row>
    <row r="113" spans="1:32" x14ac:dyDescent="0.25">
      <c r="A113" s="53">
        <f t="shared" si="20"/>
        <v>97</v>
      </c>
      <c r="B113" s="29">
        <f t="shared" si="14"/>
        <v>0</v>
      </c>
      <c r="C113" s="9" t="str">
        <f>IF(D113=0,"-",IF('Lease Monthly'!$H$4="Yearly",EDATE(C112,12),IF('Lease Monthly'!$H$4="Quarterly",EDATE(C112,3),EDATE(C112,1))))</f>
        <v>-</v>
      </c>
      <c r="D113" s="54">
        <f>IF(A113&gt;'Lease Monthly'!$E$4,0,'Lease Monthly'!$G$4)*((1+$M$4)^(((((IF($H$4="Yearly",ROUNDDOWN(IF(A113-($N$4)&lt;0,0,((A113-($N$4)/(($N$4))))/($N$4)),0),IF($H$4="Monthly",ROUNDDOWN(IF(A113-($N$4*12)&lt;0,0,((A113-(12*$N$4)/((12*$N$4))))/($N$4*12)),0),ROUNDDOWN(IF(A113-($N$4*4)&lt;0,0,((A113-(4*$N$4)/((4*$N$4))))/($N$4*4)),0)))))))))+(IF(A113=$E$4,$J$4,0))</f>
        <v>0</v>
      </c>
      <c r="E113" s="49">
        <f>IF(D113=0,0,1/((1+IF('Lease Monthly'!$H$4="Yearly",'Lease Monthly'!$D$4,IF('Lease Monthly'!$H$4="Quarterly",'Lease Monthly'!$D$4/4,'Lease Monthly'!$D$4/12)))^IF($E$17=1,A112,A113)))</f>
        <v>0</v>
      </c>
      <c r="F113" s="55">
        <f t="shared" si="15"/>
        <v>0</v>
      </c>
      <c r="G113" s="56"/>
      <c r="H113" s="38">
        <f t="shared" si="21"/>
        <v>97</v>
      </c>
      <c r="I113" s="9" t="str">
        <f t="shared" si="16"/>
        <v>-</v>
      </c>
      <c r="J113" s="47">
        <f>IF(H113&gt;'Lease Monthly'!$E$4,0,M112)</f>
        <v>0</v>
      </c>
      <c r="K113" s="47">
        <f>IF(IF('Lease Monthly'!$H$4="Yearly",J113*'Lease Monthly'!$D$4,IF('Lease Monthly'!$H$4="Quarterly",J113*('Lease Monthly'!$D$4/4),J113*'Lease Monthly'!$D$4/12))&gt;0,IF('Lease Monthly'!$H$4="Yearly",J113*'Lease Monthly'!$D$4,IF('Lease Monthly'!$H$4="Quarterly",J113*('Lease Monthly'!$D$4/4),J113*'Lease Monthly'!$D$4/12)),-L113-J113)</f>
        <v>0</v>
      </c>
      <c r="L113" s="47">
        <f t="shared" si="17"/>
        <v>0</v>
      </c>
      <c r="M113" s="47">
        <f t="shared" si="18"/>
        <v>0</v>
      </c>
      <c r="N113" s="57"/>
      <c r="O113" s="38">
        <v>97</v>
      </c>
      <c r="P113" s="58">
        <f t="shared" si="22"/>
        <v>78894</v>
      </c>
      <c r="Q113" s="47">
        <f t="shared" si="23"/>
        <v>0</v>
      </c>
      <c r="R113" s="47">
        <f>IF(S112&lt;1,0,-'Lease Monthly'!$K$4/'Lease Monthly'!$L$4)</f>
        <v>0</v>
      </c>
      <c r="S113" s="47">
        <f t="shared" si="19"/>
        <v>0</v>
      </c>
      <c r="AE113"/>
      <c r="AF113" s="6"/>
    </row>
    <row r="114" spans="1:32" x14ac:dyDescent="0.25">
      <c r="A114" s="53">
        <f t="shared" si="20"/>
        <v>98</v>
      </c>
      <c r="B114" s="29">
        <f t="shared" si="14"/>
        <v>0</v>
      </c>
      <c r="C114" s="9" t="str">
        <f>IF(D114=0,"-",IF('Lease Monthly'!$H$4="Yearly",EDATE(C113,12),IF('Lease Monthly'!$H$4="Quarterly",EDATE(C113,3),EDATE(C113,1))))</f>
        <v>-</v>
      </c>
      <c r="D114" s="54">
        <f>IF(A114&gt;'Lease Monthly'!$E$4,0,'Lease Monthly'!$G$4)*((1+$M$4)^(((((IF($H$4="Yearly",ROUNDDOWN(IF(A114-($N$4)&lt;0,0,((A114-($N$4)/(($N$4))))/($N$4)),0),IF($H$4="Monthly",ROUNDDOWN(IF(A114-($N$4*12)&lt;0,0,((A114-(12*$N$4)/((12*$N$4))))/($N$4*12)),0),ROUNDDOWN(IF(A114-($N$4*4)&lt;0,0,((A114-(4*$N$4)/((4*$N$4))))/($N$4*4)),0)))))))))+(IF(A114=$E$4,$J$4,0))</f>
        <v>0</v>
      </c>
      <c r="E114" s="49">
        <f>IF(D114=0,0,1/((1+IF('Lease Monthly'!$H$4="Yearly",'Lease Monthly'!$D$4,IF('Lease Monthly'!$H$4="Quarterly",'Lease Monthly'!$D$4/4,'Lease Monthly'!$D$4/12)))^IF($E$17=1,A113,A114)))</f>
        <v>0</v>
      </c>
      <c r="F114" s="55">
        <f t="shared" si="15"/>
        <v>0</v>
      </c>
      <c r="G114" s="56"/>
      <c r="H114" s="38">
        <f t="shared" si="21"/>
        <v>98</v>
      </c>
      <c r="I114" s="9" t="str">
        <f t="shared" si="16"/>
        <v>-</v>
      </c>
      <c r="J114" s="47">
        <f>IF(H114&gt;'Lease Monthly'!$E$4,0,M113)</f>
        <v>0</v>
      </c>
      <c r="K114" s="47">
        <f>IF(IF('Lease Monthly'!$H$4="Yearly",J114*'Lease Monthly'!$D$4,IF('Lease Monthly'!$H$4="Quarterly",J114*('Lease Monthly'!$D$4/4),J114*'Lease Monthly'!$D$4/12))&gt;0,IF('Lease Monthly'!$H$4="Yearly",J114*'Lease Monthly'!$D$4,IF('Lease Monthly'!$H$4="Quarterly",J114*('Lease Monthly'!$D$4/4),J114*'Lease Monthly'!$D$4/12)),-L114-J114)</f>
        <v>0</v>
      </c>
      <c r="L114" s="47">
        <f t="shared" si="17"/>
        <v>0</v>
      </c>
      <c r="M114" s="47">
        <f t="shared" si="18"/>
        <v>0</v>
      </c>
      <c r="N114" s="57"/>
      <c r="O114" s="38">
        <v>98</v>
      </c>
      <c r="P114" s="58">
        <f t="shared" si="22"/>
        <v>79260</v>
      </c>
      <c r="Q114" s="47">
        <f t="shared" si="23"/>
        <v>0</v>
      </c>
      <c r="R114" s="47">
        <f>IF(S113&lt;1,0,-'Lease Monthly'!$K$4/'Lease Monthly'!$L$4)</f>
        <v>0</v>
      </c>
      <c r="S114" s="47">
        <f t="shared" si="19"/>
        <v>0</v>
      </c>
      <c r="AE114"/>
      <c r="AF114" s="6"/>
    </row>
    <row r="115" spans="1:32" x14ac:dyDescent="0.25">
      <c r="A115" s="53">
        <f t="shared" si="20"/>
        <v>99</v>
      </c>
      <c r="B115" s="29">
        <f t="shared" si="14"/>
        <v>0</v>
      </c>
      <c r="C115" s="9" t="str">
        <f>IF(D115=0,"-",IF('Lease Monthly'!$H$4="Yearly",EDATE(C114,12),IF('Lease Monthly'!$H$4="Quarterly",EDATE(C114,3),EDATE(C114,1))))</f>
        <v>-</v>
      </c>
      <c r="D115" s="54">
        <f>IF(A115&gt;'Lease Monthly'!$E$4,0,'Lease Monthly'!$G$4)*((1+$M$4)^(((((IF($H$4="Yearly",ROUNDDOWN(IF(A115-($N$4)&lt;0,0,((A115-($N$4)/(($N$4))))/($N$4)),0),IF($H$4="Monthly",ROUNDDOWN(IF(A115-($N$4*12)&lt;0,0,((A115-(12*$N$4)/((12*$N$4))))/($N$4*12)),0),ROUNDDOWN(IF(A115-($N$4*4)&lt;0,0,((A115-(4*$N$4)/((4*$N$4))))/($N$4*4)),0)))))))))+(IF(A115=$E$4,$J$4,0))</f>
        <v>0</v>
      </c>
      <c r="E115" s="49">
        <f>IF(D115=0,0,1/((1+IF('Lease Monthly'!$H$4="Yearly",'Lease Monthly'!$D$4,IF('Lease Monthly'!$H$4="Quarterly",'Lease Monthly'!$D$4/4,'Lease Monthly'!$D$4/12)))^IF($E$17=1,A114,A115)))</f>
        <v>0</v>
      </c>
      <c r="F115" s="55">
        <f t="shared" si="15"/>
        <v>0</v>
      </c>
      <c r="G115" s="56"/>
      <c r="H115" s="38">
        <f t="shared" si="21"/>
        <v>99</v>
      </c>
      <c r="I115" s="9" t="str">
        <f t="shared" si="16"/>
        <v>-</v>
      </c>
      <c r="J115" s="47">
        <f>IF(H115&gt;'Lease Monthly'!$E$4,0,M114)</f>
        <v>0</v>
      </c>
      <c r="K115" s="47">
        <f>IF(IF('Lease Monthly'!$H$4="Yearly",J115*'Lease Monthly'!$D$4,IF('Lease Monthly'!$H$4="Quarterly",J115*('Lease Monthly'!$D$4/4),J115*'Lease Monthly'!$D$4/12))&gt;0,IF('Lease Monthly'!$H$4="Yearly",J115*'Lease Monthly'!$D$4,IF('Lease Monthly'!$H$4="Quarterly",J115*('Lease Monthly'!$D$4/4),J115*'Lease Monthly'!$D$4/12)),-L115-J115)</f>
        <v>0</v>
      </c>
      <c r="L115" s="47">
        <f t="shared" si="17"/>
        <v>0</v>
      </c>
      <c r="M115" s="47">
        <f t="shared" si="18"/>
        <v>0</v>
      </c>
      <c r="N115" s="57"/>
      <c r="O115" s="38">
        <v>99</v>
      </c>
      <c r="P115" s="58">
        <f t="shared" si="22"/>
        <v>79625</v>
      </c>
      <c r="Q115" s="47">
        <f t="shared" si="23"/>
        <v>0</v>
      </c>
      <c r="R115" s="47">
        <f>IF(S114&lt;1,0,-'Lease Monthly'!$K$4/'Lease Monthly'!$L$4)</f>
        <v>0</v>
      </c>
      <c r="S115" s="47">
        <f t="shared" si="19"/>
        <v>0</v>
      </c>
      <c r="AE115"/>
      <c r="AF115" s="6"/>
    </row>
    <row r="116" spans="1:32" x14ac:dyDescent="0.25">
      <c r="A116" s="53">
        <f t="shared" si="20"/>
        <v>100</v>
      </c>
      <c r="B116" s="29">
        <f t="shared" si="14"/>
        <v>0</v>
      </c>
      <c r="C116" s="9" t="str">
        <f>IF(D116=0,"-",IF('Lease Monthly'!$H$4="Yearly",EDATE(C115,12),IF('Lease Monthly'!$H$4="Quarterly",EDATE(C115,3),EDATE(C115,1))))</f>
        <v>-</v>
      </c>
      <c r="D116" s="54">
        <f>IF(A116&gt;'Lease Monthly'!$E$4,0,'Lease Monthly'!$G$4)*((1+$M$4)^(((((IF($H$4="Yearly",ROUNDDOWN(IF(A116-($N$4)&lt;0,0,((A116-($N$4)/(($N$4))))/($N$4)),0),IF($H$4="Monthly",ROUNDDOWN(IF(A116-($N$4*12)&lt;0,0,((A116-(12*$N$4)/((12*$N$4))))/($N$4*12)),0),ROUNDDOWN(IF(A116-($N$4*4)&lt;0,0,((A116-(4*$N$4)/((4*$N$4))))/($N$4*4)),0)))))))))+(IF(A116=$E$4,$J$4,0))</f>
        <v>0</v>
      </c>
      <c r="E116" s="49">
        <f>IF(D116=0,0,1/((1+IF('Lease Monthly'!$H$4="Yearly",'Lease Monthly'!$D$4,IF('Lease Monthly'!$H$4="Quarterly",'Lease Monthly'!$D$4/4,'Lease Monthly'!$D$4/12)))^IF($E$17=1,A115,A116)))</f>
        <v>0</v>
      </c>
      <c r="F116" s="55">
        <f t="shared" si="15"/>
        <v>0</v>
      </c>
      <c r="G116" s="56"/>
      <c r="H116" s="38">
        <f t="shared" si="21"/>
        <v>100</v>
      </c>
      <c r="I116" s="9" t="str">
        <f t="shared" si="16"/>
        <v>-</v>
      </c>
      <c r="J116" s="47">
        <f>IF(H116&gt;'Lease Monthly'!$E$4,0,M115)</f>
        <v>0</v>
      </c>
      <c r="K116" s="47">
        <f>IF(IF('Lease Monthly'!$H$4="Yearly",J116*'Lease Monthly'!$D$4,IF('Lease Monthly'!$H$4="Quarterly",J116*('Lease Monthly'!$D$4/4),J116*'Lease Monthly'!$D$4/12))&gt;0,IF('Lease Monthly'!$H$4="Yearly",J116*'Lease Monthly'!$D$4,IF('Lease Monthly'!$H$4="Quarterly",J116*('Lease Monthly'!$D$4/4),J116*'Lease Monthly'!$D$4/12)),-L116-J116)</f>
        <v>0</v>
      </c>
      <c r="L116" s="47">
        <f t="shared" si="17"/>
        <v>0</v>
      </c>
      <c r="M116" s="47">
        <f t="shared" si="18"/>
        <v>0</v>
      </c>
      <c r="N116" s="57"/>
      <c r="O116" s="38">
        <v>100</v>
      </c>
      <c r="P116" s="58">
        <f t="shared" si="22"/>
        <v>79990</v>
      </c>
      <c r="Q116" s="47">
        <f t="shared" si="23"/>
        <v>0</v>
      </c>
      <c r="R116" s="47">
        <f>IF(S115&lt;1,0,-'Lease Monthly'!$K$4/'Lease Monthly'!$L$4)</f>
        <v>0</v>
      </c>
      <c r="S116" s="47">
        <f t="shared" si="19"/>
        <v>0</v>
      </c>
      <c r="AE116"/>
      <c r="AF116" s="6"/>
    </row>
    <row r="117" spans="1:32" x14ac:dyDescent="0.25">
      <c r="A117" s="53">
        <f t="shared" si="20"/>
        <v>101</v>
      </c>
      <c r="B117" s="29">
        <f t="shared" si="14"/>
        <v>0</v>
      </c>
      <c r="C117" s="9" t="str">
        <f>IF(D117=0,"-",IF('Lease Monthly'!$H$4="Yearly",EDATE(C116,12),IF('Lease Monthly'!$H$4="Quarterly",EDATE(C116,3),EDATE(C116,1))))</f>
        <v>-</v>
      </c>
      <c r="D117" s="54">
        <f>IF(A117&gt;'Lease Monthly'!$E$4,0,'Lease Monthly'!$G$4)*((1+$M$4)^(((((IF($H$4="Yearly",ROUNDDOWN(IF(A117-($N$4)&lt;0,0,((A117-($N$4)/(($N$4))))/($N$4)),0),IF($H$4="Monthly",ROUNDDOWN(IF(A117-($N$4*12)&lt;0,0,((A117-(12*$N$4)/((12*$N$4))))/($N$4*12)),0),ROUNDDOWN(IF(A117-($N$4*4)&lt;0,0,((A117-(4*$N$4)/((4*$N$4))))/($N$4*4)),0)))))))))+(IF(A117=$E$4,$J$4,0))</f>
        <v>0</v>
      </c>
      <c r="E117" s="49">
        <f>IF(D117=0,0,1/((1+IF('Lease Monthly'!$H$4="Yearly",'Lease Monthly'!$D$4,IF('Lease Monthly'!$H$4="Quarterly",'Lease Monthly'!$D$4/4,'Lease Monthly'!$D$4/12)))^IF($E$17=1,A116,A117)))</f>
        <v>0</v>
      </c>
      <c r="F117" s="55">
        <f t="shared" si="15"/>
        <v>0</v>
      </c>
      <c r="G117" s="56"/>
      <c r="H117" s="38">
        <f t="shared" si="21"/>
        <v>101</v>
      </c>
      <c r="I117" s="9" t="str">
        <f t="shared" si="16"/>
        <v>-</v>
      </c>
      <c r="J117" s="47">
        <f>IF(H117&gt;'Lease Monthly'!$E$4,0,M116)</f>
        <v>0</v>
      </c>
      <c r="K117" s="47">
        <f>IF(IF('Lease Monthly'!$H$4="Yearly",J117*'Lease Monthly'!$D$4,IF('Lease Monthly'!$H$4="Quarterly",J117*('Lease Monthly'!$D$4/4),J117*'Lease Monthly'!$D$4/12))&gt;0,IF('Lease Monthly'!$H$4="Yearly",J117*'Lease Monthly'!$D$4,IF('Lease Monthly'!$H$4="Quarterly",J117*('Lease Monthly'!$D$4/4),J117*'Lease Monthly'!$D$4/12)),-L117-J117)</f>
        <v>0</v>
      </c>
      <c r="L117" s="47">
        <f t="shared" si="17"/>
        <v>0</v>
      </c>
      <c r="M117" s="47">
        <f t="shared" si="18"/>
        <v>0</v>
      </c>
      <c r="N117" s="57"/>
      <c r="O117" s="38">
        <v>101</v>
      </c>
      <c r="P117" s="58">
        <f t="shared" si="22"/>
        <v>80355</v>
      </c>
      <c r="Q117" s="47">
        <f t="shared" si="23"/>
        <v>0</v>
      </c>
      <c r="R117" s="47">
        <f>IF(S116&lt;1,0,-'Lease Monthly'!$K$4/'Lease Monthly'!$L$4)</f>
        <v>0</v>
      </c>
      <c r="S117" s="47">
        <f t="shared" si="19"/>
        <v>0</v>
      </c>
      <c r="AE117"/>
      <c r="AF117" s="6"/>
    </row>
    <row r="118" spans="1:32" x14ac:dyDescent="0.25">
      <c r="A118" s="53">
        <f t="shared" si="20"/>
        <v>102</v>
      </c>
      <c r="B118" s="29">
        <f t="shared" si="14"/>
        <v>0</v>
      </c>
      <c r="C118" s="9" t="str">
        <f>IF(D118=0,"-",IF('Lease Monthly'!$H$4="Yearly",EDATE(C117,12),IF('Lease Monthly'!$H$4="Quarterly",EDATE(C117,3),EDATE(C117,1))))</f>
        <v>-</v>
      </c>
      <c r="D118" s="54">
        <f>IF(A118&gt;'Lease Monthly'!$E$4,0,'Lease Monthly'!$G$4)*((1+$M$4)^(((((IF($H$4="Yearly",ROUNDDOWN(IF(A118-($N$4)&lt;0,0,((A118-($N$4)/(($N$4))))/($N$4)),0),IF($H$4="Monthly",ROUNDDOWN(IF(A118-($N$4*12)&lt;0,0,((A118-(12*$N$4)/((12*$N$4))))/($N$4*12)),0),ROUNDDOWN(IF(A118-($N$4*4)&lt;0,0,((A118-(4*$N$4)/((4*$N$4))))/($N$4*4)),0)))))))))+(IF(A118=$E$4,$J$4,0))</f>
        <v>0</v>
      </c>
      <c r="E118" s="49">
        <f>IF(D118=0,0,1/((1+IF('Lease Monthly'!$H$4="Yearly",'Lease Monthly'!$D$4,IF('Lease Monthly'!$H$4="Quarterly",'Lease Monthly'!$D$4/4,'Lease Monthly'!$D$4/12)))^IF($E$17=1,A117,A118)))</f>
        <v>0</v>
      </c>
      <c r="F118" s="55">
        <f t="shared" si="15"/>
        <v>0</v>
      </c>
      <c r="G118" s="56"/>
      <c r="H118" s="38">
        <f t="shared" si="21"/>
        <v>102</v>
      </c>
      <c r="I118" s="9" t="str">
        <f t="shared" si="16"/>
        <v>-</v>
      </c>
      <c r="J118" s="47">
        <f>IF(H118&gt;'Lease Monthly'!$E$4,0,M117)</f>
        <v>0</v>
      </c>
      <c r="K118" s="47">
        <f>IF(IF('Lease Monthly'!$H$4="Yearly",J118*'Lease Monthly'!$D$4,IF('Lease Monthly'!$H$4="Quarterly",J118*('Lease Monthly'!$D$4/4),J118*'Lease Monthly'!$D$4/12))&gt;0,IF('Lease Monthly'!$H$4="Yearly",J118*'Lease Monthly'!$D$4,IF('Lease Monthly'!$H$4="Quarterly",J118*('Lease Monthly'!$D$4/4),J118*'Lease Monthly'!$D$4/12)),-L118-J118)</f>
        <v>0</v>
      </c>
      <c r="L118" s="47">
        <f t="shared" si="17"/>
        <v>0</v>
      </c>
      <c r="M118" s="47">
        <f t="shared" si="18"/>
        <v>0</v>
      </c>
      <c r="N118" s="57"/>
      <c r="O118" s="38">
        <v>102</v>
      </c>
      <c r="P118" s="58">
        <f t="shared" si="22"/>
        <v>80721</v>
      </c>
      <c r="Q118" s="47">
        <f t="shared" si="23"/>
        <v>0</v>
      </c>
      <c r="R118" s="47">
        <f>IF(S117&lt;1,0,-'Lease Monthly'!$K$4/'Lease Monthly'!$L$4)</f>
        <v>0</v>
      </c>
      <c r="S118" s="47">
        <f t="shared" si="19"/>
        <v>0</v>
      </c>
      <c r="AE118"/>
      <c r="AF118" s="6"/>
    </row>
    <row r="119" spans="1:32" x14ac:dyDescent="0.25">
      <c r="A119" s="53">
        <f t="shared" si="20"/>
        <v>103</v>
      </c>
      <c r="B119" s="29">
        <f t="shared" si="14"/>
        <v>0</v>
      </c>
      <c r="C119" s="9" t="str">
        <f>IF(D119=0,"-",IF('Lease Monthly'!$H$4="Yearly",EDATE(C118,12),IF('Lease Monthly'!$H$4="Quarterly",EDATE(C118,3),EDATE(C118,1))))</f>
        <v>-</v>
      </c>
      <c r="D119" s="54">
        <f>IF(A119&gt;'Lease Monthly'!$E$4,0,'Lease Monthly'!$G$4)*((1+$M$4)^(((((IF($H$4="Yearly",ROUNDDOWN(IF(A119-($N$4)&lt;0,0,((A119-($N$4)/(($N$4))))/($N$4)),0),IF($H$4="Monthly",ROUNDDOWN(IF(A119-($N$4*12)&lt;0,0,((A119-(12*$N$4)/((12*$N$4))))/($N$4*12)),0),ROUNDDOWN(IF(A119-($N$4*4)&lt;0,0,((A119-(4*$N$4)/((4*$N$4))))/($N$4*4)),0)))))))))+(IF(A119=$E$4,$J$4,0))</f>
        <v>0</v>
      </c>
      <c r="E119" s="49">
        <f>IF(D119=0,0,1/((1+IF('Lease Monthly'!$H$4="Yearly",'Lease Monthly'!$D$4,IF('Lease Monthly'!$H$4="Quarterly",'Lease Monthly'!$D$4/4,'Lease Monthly'!$D$4/12)))^IF($E$17=1,A118,A119)))</f>
        <v>0</v>
      </c>
      <c r="F119" s="55">
        <f t="shared" si="15"/>
        <v>0</v>
      </c>
      <c r="G119" s="56"/>
      <c r="H119" s="38">
        <f t="shared" si="21"/>
        <v>103</v>
      </c>
      <c r="I119" s="9" t="str">
        <f t="shared" si="16"/>
        <v>-</v>
      </c>
      <c r="J119" s="47">
        <f>IF(H119&gt;'Lease Monthly'!$E$4,0,M118)</f>
        <v>0</v>
      </c>
      <c r="K119" s="47">
        <f>IF(IF('Lease Monthly'!$H$4="Yearly",J119*'Lease Monthly'!$D$4,IF('Lease Monthly'!$H$4="Quarterly",J119*('Lease Monthly'!$D$4/4),J119*'Lease Monthly'!$D$4/12))&gt;0,IF('Lease Monthly'!$H$4="Yearly",J119*'Lease Monthly'!$D$4,IF('Lease Monthly'!$H$4="Quarterly",J119*('Lease Monthly'!$D$4/4),J119*'Lease Monthly'!$D$4/12)),-L119-J119)</f>
        <v>0</v>
      </c>
      <c r="L119" s="47">
        <f t="shared" si="17"/>
        <v>0</v>
      </c>
      <c r="M119" s="47">
        <f t="shared" si="18"/>
        <v>0</v>
      </c>
      <c r="N119" s="57"/>
      <c r="O119" s="38">
        <v>103</v>
      </c>
      <c r="P119" s="58">
        <f t="shared" si="22"/>
        <v>81086</v>
      </c>
      <c r="Q119" s="47">
        <f t="shared" si="23"/>
        <v>0</v>
      </c>
      <c r="R119" s="47">
        <f>IF(S118&lt;1,0,-'Lease Monthly'!$K$4/'Lease Monthly'!$L$4)</f>
        <v>0</v>
      </c>
      <c r="S119" s="47">
        <f t="shared" si="19"/>
        <v>0</v>
      </c>
      <c r="AE119"/>
      <c r="AF119" s="6"/>
    </row>
    <row r="120" spans="1:32" x14ac:dyDescent="0.25">
      <c r="A120" s="53">
        <f t="shared" si="20"/>
        <v>104</v>
      </c>
      <c r="B120" s="29">
        <f t="shared" si="14"/>
        <v>0</v>
      </c>
      <c r="C120" s="9" t="str">
        <f>IF(D120=0,"-",IF('Lease Monthly'!$H$4="Yearly",EDATE(C119,12),IF('Lease Monthly'!$H$4="Quarterly",EDATE(C119,3),EDATE(C119,1))))</f>
        <v>-</v>
      </c>
      <c r="D120" s="54">
        <f>IF(A120&gt;'Lease Monthly'!$E$4,0,'Lease Monthly'!$G$4)*((1+$M$4)^(((((IF($H$4="Yearly",ROUNDDOWN(IF(A120-($N$4)&lt;0,0,((A120-($N$4)/(($N$4))))/($N$4)),0),IF($H$4="Monthly",ROUNDDOWN(IF(A120-($N$4*12)&lt;0,0,((A120-(12*$N$4)/((12*$N$4))))/($N$4*12)),0),ROUNDDOWN(IF(A120-($N$4*4)&lt;0,0,((A120-(4*$N$4)/((4*$N$4))))/($N$4*4)),0)))))))))+(IF(A120=$E$4,$J$4,0))</f>
        <v>0</v>
      </c>
      <c r="E120" s="49">
        <f>IF(D120=0,0,1/((1+IF('Lease Monthly'!$H$4="Yearly",'Lease Monthly'!$D$4,IF('Lease Monthly'!$H$4="Quarterly",'Lease Monthly'!$D$4/4,'Lease Monthly'!$D$4/12)))^IF($E$17=1,A119,A120)))</f>
        <v>0</v>
      </c>
      <c r="F120" s="55">
        <f t="shared" si="15"/>
        <v>0</v>
      </c>
      <c r="G120" s="56"/>
      <c r="H120" s="38">
        <f t="shared" si="21"/>
        <v>104</v>
      </c>
      <c r="I120" s="9" t="str">
        <f t="shared" si="16"/>
        <v>-</v>
      </c>
      <c r="J120" s="47">
        <f>IF(H120&gt;'Lease Monthly'!$E$4,0,M119)</f>
        <v>0</v>
      </c>
      <c r="K120" s="47">
        <f>IF(IF('Lease Monthly'!$H$4="Yearly",J120*'Lease Monthly'!$D$4,IF('Lease Monthly'!$H$4="Quarterly",J120*('Lease Monthly'!$D$4/4),J120*'Lease Monthly'!$D$4/12))&gt;0,IF('Lease Monthly'!$H$4="Yearly",J120*'Lease Monthly'!$D$4,IF('Lease Monthly'!$H$4="Quarterly",J120*('Lease Monthly'!$D$4/4),J120*'Lease Monthly'!$D$4/12)),-L120-J120)</f>
        <v>0</v>
      </c>
      <c r="L120" s="47">
        <f t="shared" si="17"/>
        <v>0</v>
      </c>
      <c r="M120" s="47">
        <f t="shared" si="18"/>
        <v>0</v>
      </c>
      <c r="N120" s="57"/>
      <c r="O120" s="38">
        <v>104</v>
      </c>
      <c r="P120" s="58">
        <f t="shared" si="22"/>
        <v>81451</v>
      </c>
      <c r="Q120" s="47">
        <f t="shared" si="23"/>
        <v>0</v>
      </c>
      <c r="R120" s="47">
        <f>IF(S119&lt;1,0,-'Lease Monthly'!$K$4/'Lease Monthly'!$L$4)</f>
        <v>0</v>
      </c>
      <c r="S120" s="47">
        <f t="shared" si="19"/>
        <v>0</v>
      </c>
      <c r="AE120"/>
      <c r="AF120" s="6"/>
    </row>
    <row r="121" spans="1:32" x14ac:dyDescent="0.25">
      <c r="A121" s="53">
        <f t="shared" si="20"/>
        <v>105</v>
      </c>
      <c r="B121" s="29">
        <f t="shared" si="14"/>
        <v>0</v>
      </c>
      <c r="C121" s="9" t="str">
        <f>IF(D121=0,"-",IF('Lease Monthly'!$H$4="Yearly",EDATE(C120,12),IF('Lease Monthly'!$H$4="Quarterly",EDATE(C120,3),EDATE(C120,1))))</f>
        <v>-</v>
      </c>
      <c r="D121" s="54">
        <f>IF(A121&gt;'Lease Monthly'!$E$4,0,'Lease Monthly'!$G$4)*((1+$M$4)^(((((IF($H$4="Yearly",ROUNDDOWN(IF(A121-($N$4)&lt;0,0,((A121-($N$4)/(($N$4))))/($N$4)),0),IF($H$4="Monthly",ROUNDDOWN(IF(A121-($N$4*12)&lt;0,0,((A121-(12*$N$4)/((12*$N$4))))/($N$4*12)),0),ROUNDDOWN(IF(A121-($N$4*4)&lt;0,0,((A121-(4*$N$4)/((4*$N$4))))/($N$4*4)),0)))))))))+(IF(A121=$E$4,$J$4,0))</f>
        <v>0</v>
      </c>
      <c r="E121" s="49">
        <f>IF(D121=0,0,1/((1+IF('Lease Monthly'!$H$4="Yearly",'Lease Monthly'!$D$4,IF('Lease Monthly'!$H$4="Quarterly",'Lease Monthly'!$D$4/4,'Lease Monthly'!$D$4/12)))^IF($E$17=1,A120,A121)))</f>
        <v>0</v>
      </c>
      <c r="F121" s="55">
        <f t="shared" si="15"/>
        <v>0</v>
      </c>
      <c r="G121" s="56"/>
      <c r="H121" s="38">
        <f t="shared" si="21"/>
        <v>105</v>
      </c>
      <c r="I121" s="9" t="str">
        <f t="shared" si="16"/>
        <v>-</v>
      </c>
      <c r="J121" s="47">
        <f>IF(H121&gt;'Lease Monthly'!$E$4,0,M120)</f>
        <v>0</v>
      </c>
      <c r="K121" s="47">
        <f>IF(IF('Lease Monthly'!$H$4="Yearly",J121*'Lease Monthly'!$D$4,IF('Lease Monthly'!$H$4="Quarterly",J121*('Lease Monthly'!$D$4/4),J121*'Lease Monthly'!$D$4/12))&gt;0,IF('Lease Monthly'!$H$4="Yearly",J121*'Lease Monthly'!$D$4,IF('Lease Monthly'!$H$4="Quarterly",J121*('Lease Monthly'!$D$4/4),J121*'Lease Monthly'!$D$4/12)),-L121-J121)</f>
        <v>0</v>
      </c>
      <c r="L121" s="47">
        <f t="shared" si="17"/>
        <v>0</v>
      </c>
      <c r="M121" s="47">
        <f t="shared" si="18"/>
        <v>0</v>
      </c>
      <c r="N121" s="57"/>
      <c r="O121" s="38">
        <v>105</v>
      </c>
      <c r="P121" s="58">
        <f t="shared" si="22"/>
        <v>81816</v>
      </c>
      <c r="Q121" s="47">
        <f t="shared" si="23"/>
        <v>0</v>
      </c>
      <c r="R121" s="47">
        <f>IF(S120&lt;1,0,-'Lease Monthly'!$K$4/'Lease Monthly'!$L$4)</f>
        <v>0</v>
      </c>
      <c r="S121" s="47">
        <f t="shared" si="19"/>
        <v>0</v>
      </c>
      <c r="AE121"/>
      <c r="AF121" s="6"/>
    </row>
    <row r="122" spans="1:32" x14ac:dyDescent="0.25">
      <c r="A122" s="53">
        <f t="shared" si="20"/>
        <v>106</v>
      </c>
      <c r="B122" s="29">
        <f t="shared" si="14"/>
        <v>0</v>
      </c>
      <c r="C122" s="9" t="str">
        <f>IF(D122=0,"-",IF('Lease Monthly'!$H$4="Yearly",EDATE(C121,12),IF('Lease Monthly'!$H$4="Quarterly",EDATE(C121,3),EDATE(C121,1))))</f>
        <v>-</v>
      </c>
      <c r="D122" s="54">
        <f>IF(A122&gt;'Lease Monthly'!$E$4,0,'Lease Monthly'!$G$4)*((1+$M$4)^(((((IF($H$4="Yearly",ROUNDDOWN(IF(A122-($N$4)&lt;0,0,((A122-($N$4)/(($N$4))))/($N$4)),0),IF($H$4="Monthly",ROUNDDOWN(IF(A122-($N$4*12)&lt;0,0,((A122-(12*$N$4)/((12*$N$4))))/($N$4*12)),0),ROUNDDOWN(IF(A122-($N$4*4)&lt;0,0,((A122-(4*$N$4)/((4*$N$4))))/($N$4*4)),0)))))))))+(IF(A122=$E$4,$J$4,0))</f>
        <v>0</v>
      </c>
      <c r="E122" s="49">
        <f>IF(D122=0,0,1/((1+IF('Lease Monthly'!$H$4="Yearly",'Lease Monthly'!$D$4,IF('Lease Monthly'!$H$4="Quarterly",'Lease Monthly'!$D$4/4,'Lease Monthly'!$D$4/12)))^IF($E$17=1,A121,A122)))</f>
        <v>0</v>
      </c>
      <c r="F122" s="55">
        <f t="shared" si="15"/>
        <v>0</v>
      </c>
      <c r="G122" s="56"/>
      <c r="H122" s="38">
        <f t="shared" si="21"/>
        <v>106</v>
      </c>
      <c r="I122" s="9" t="str">
        <f t="shared" si="16"/>
        <v>-</v>
      </c>
      <c r="J122" s="47">
        <f>IF(H122&gt;'Lease Monthly'!$E$4,0,M121)</f>
        <v>0</v>
      </c>
      <c r="K122" s="47">
        <f>IF(IF('Lease Monthly'!$H$4="Yearly",J122*'Lease Monthly'!$D$4,IF('Lease Monthly'!$H$4="Quarterly",J122*('Lease Monthly'!$D$4/4),J122*'Lease Monthly'!$D$4/12))&gt;0,IF('Lease Monthly'!$H$4="Yearly",J122*'Lease Monthly'!$D$4,IF('Lease Monthly'!$H$4="Quarterly",J122*('Lease Monthly'!$D$4/4),J122*'Lease Monthly'!$D$4/12)),-L122-J122)</f>
        <v>0</v>
      </c>
      <c r="L122" s="47">
        <f t="shared" si="17"/>
        <v>0</v>
      </c>
      <c r="M122" s="47">
        <f t="shared" si="18"/>
        <v>0</v>
      </c>
      <c r="N122" s="57"/>
      <c r="O122" s="38">
        <v>106</v>
      </c>
      <c r="P122" s="58">
        <f t="shared" si="22"/>
        <v>82182</v>
      </c>
      <c r="Q122" s="47">
        <f t="shared" si="23"/>
        <v>0</v>
      </c>
      <c r="R122" s="47">
        <f>IF(S121&lt;1,0,-'Lease Monthly'!$K$4/'Lease Monthly'!$L$4)</f>
        <v>0</v>
      </c>
      <c r="S122" s="47">
        <f t="shared" si="19"/>
        <v>0</v>
      </c>
      <c r="AE122"/>
      <c r="AF122" s="6"/>
    </row>
    <row r="123" spans="1:32" x14ac:dyDescent="0.25">
      <c r="A123" s="53">
        <f t="shared" si="20"/>
        <v>107</v>
      </c>
      <c r="B123" s="29">
        <f t="shared" si="14"/>
        <v>0</v>
      </c>
      <c r="C123" s="9" t="str">
        <f>IF(D123=0,"-",IF('Lease Monthly'!$H$4="Yearly",EDATE(C122,12),IF('Lease Monthly'!$H$4="Quarterly",EDATE(C122,3),EDATE(C122,1))))</f>
        <v>-</v>
      </c>
      <c r="D123" s="54">
        <f>IF(A123&gt;'Lease Monthly'!$E$4,0,'Lease Monthly'!$G$4)*((1+$M$4)^(((((IF($H$4="Yearly",ROUNDDOWN(IF(A123-($N$4)&lt;0,0,((A123-($N$4)/(($N$4))))/($N$4)),0),IF($H$4="Monthly",ROUNDDOWN(IF(A123-($N$4*12)&lt;0,0,((A123-(12*$N$4)/((12*$N$4))))/($N$4*12)),0),ROUNDDOWN(IF(A123-($N$4*4)&lt;0,0,((A123-(4*$N$4)/((4*$N$4))))/($N$4*4)),0)))))))))+(IF(A123=$E$4,$J$4,0))</f>
        <v>0</v>
      </c>
      <c r="E123" s="49">
        <f>IF(D123=0,0,1/((1+IF('Lease Monthly'!$H$4="Yearly",'Lease Monthly'!$D$4,IF('Lease Monthly'!$H$4="Quarterly",'Lease Monthly'!$D$4/4,'Lease Monthly'!$D$4/12)))^IF($E$17=1,A122,A123)))</f>
        <v>0</v>
      </c>
      <c r="F123" s="55">
        <f t="shared" si="15"/>
        <v>0</v>
      </c>
      <c r="G123" s="56"/>
      <c r="H123" s="38">
        <f t="shared" si="21"/>
        <v>107</v>
      </c>
      <c r="I123" s="9" t="str">
        <f t="shared" si="16"/>
        <v>-</v>
      </c>
      <c r="J123" s="47">
        <f>IF(H123&gt;'Lease Monthly'!$E$4,0,M122)</f>
        <v>0</v>
      </c>
      <c r="K123" s="47">
        <f>IF(IF('Lease Monthly'!$H$4="Yearly",J123*'Lease Monthly'!$D$4,IF('Lease Monthly'!$H$4="Quarterly",J123*('Lease Monthly'!$D$4/4),J123*'Lease Monthly'!$D$4/12))&gt;0,IF('Lease Monthly'!$H$4="Yearly",J123*'Lease Monthly'!$D$4,IF('Lease Monthly'!$H$4="Quarterly",J123*('Lease Monthly'!$D$4/4),J123*'Lease Monthly'!$D$4/12)),-L123-J123)</f>
        <v>0</v>
      </c>
      <c r="L123" s="47">
        <f t="shared" si="17"/>
        <v>0</v>
      </c>
      <c r="M123" s="47">
        <f t="shared" si="18"/>
        <v>0</v>
      </c>
      <c r="N123" s="57"/>
      <c r="O123" s="38">
        <v>107</v>
      </c>
      <c r="P123" s="58">
        <f t="shared" si="22"/>
        <v>82547</v>
      </c>
      <c r="Q123" s="47">
        <f t="shared" si="23"/>
        <v>0</v>
      </c>
      <c r="R123" s="47">
        <f>IF(S122&lt;1,0,-'Lease Monthly'!$K$4/'Lease Monthly'!$L$4)</f>
        <v>0</v>
      </c>
      <c r="S123" s="47">
        <f t="shared" si="19"/>
        <v>0</v>
      </c>
      <c r="AE123"/>
      <c r="AF123" s="6"/>
    </row>
    <row r="124" spans="1:32" x14ac:dyDescent="0.25">
      <c r="A124" s="53">
        <f t="shared" si="20"/>
        <v>108</v>
      </c>
      <c r="B124" s="29">
        <f t="shared" si="14"/>
        <v>0</v>
      </c>
      <c r="C124" s="9" t="str">
        <f>IF(D124=0,"-",IF('Lease Monthly'!$H$4="Yearly",EDATE(C123,12),IF('Lease Monthly'!$H$4="Quarterly",EDATE(C123,3),EDATE(C123,1))))</f>
        <v>-</v>
      </c>
      <c r="D124" s="54">
        <f>IF(A124&gt;'Lease Monthly'!$E$4,0,'Lease Monthly'!$G$4)*((1+$M$4)^(((((IF($H$4="Yearly",ROUNDDOWN(IF(A124-($N$4)&lt;0,0,((A124-($N$4)/(($N$4))))/($N$4)),0),IF($H$4="Monthly",ROUNDDOWN(IF(A124-($N$4*12)&lt;0,0,((A124-(12*$N$4)/((12*$N$4))))/($N$4*12)),0),ROUNDDOWN(IF(A124-($N$4*4)&lt;0,0,((A124-(4*$N$4)/((4*$N$4))))/($N$4*4)),0)))))))))+(IF(A124=$E$4,$J$4,0))</f>
        <v>0</v>
      </c>
      <c r="E124" s="49">
        <f>IF(D124=0,0,1/((1+IF('Lease Monthly'!$H$4="Yearly",'Lease Monthly'!$D$4,IF('Lease Monthly'!$H$4="Quarterly",'Lease Monthly'!$D$4/4,'Lease Monthly'!$D$4/12)))^IF($E$17=1,A123,A124)))</f>
        <v>0</v>
      </c>
      <c r="F124" s="55">
        <f t="shared" si="15"/>
        <v>0</v>
      </c>
      <c r="G124" s="56"/>
      <c r="H124" s="38">
        <f t="shared" si="21"/>
        <v>108</v>
      </c>
      <c r="I124" s="9" t="str">
        <f t="shared" si="16"/>
        <v>-</v>
      </c>
      <c r="J124" s="47">
        <f>IF(H124&gt;'Lease Monthly'!$E$4,0,M123)</f>
        <v>0</v>
      </c>
      <c r="K124" s="47">
        <f>IF(IF('Lease Monthly'!$H$4="Yearly",J124*'Lease Monthly'!$D$4,IF('Lease Monthly'!$H$4="Quarterly",J124*('Lease Monthly'!$D$4/4),J124*'Lease Monthly'!$D$4/12))&gt;0,IF('Lease Monthly'!$H$4="Yearly",J124*'Lease Monthly'!$D$4,IF('Lease Monthly'!$H$4="Quarterly",J124*('Lease Monthly'!$D$4/4),J124*'Lease Monthly'!$D$4/12)),-L124-J124)</f>
        <v>0</v>
      </c>
      <c r="L124" s="47">
        <f t="shared" si="17"/>
        <v>0</v>
      </c>
      <c r="M124" s="47">
        <f t="shared" si="18"/>
        <v>0</v>
      </c>
      <c r="N124" s="57"/>
      <c r="O124" s="38">
        <v>108</v>
      </c>
      <c r="P124" s="58">
        <f t="shared" si="22"/>
        <v>82912</v>
      </c>
      <c r="Q124" s="47">
        <f t="shared" si="23"/>
        <v>0</v>
      </c>
      <c r="R124" s="47">
        <f>IF(S123&lt;1,0,-'Lease Monthly'!$K$4/'Lease Monthly'!$L$4)</f>
        <v>0</v>
      </c>
      <c r="S124" s="47">
        <f t="shared" si="19"/>
        <v>0</v>
      </c>
      <c r="AE124"/>
      <c r="AF124" s="6"/>
    </row>
    <row r="125" spans="1:32" x14ac:dyDescent="0.25">
      <c r="A125" s="53">
        <f t="shared" si="20"/>
        <v>109</v>
      </c>
      <c r="B125" s="29">
        <f t="shared" si="14"/>
        <v>0</v>
      </c>
      <c r="C125" s="9" t="str">
        <f>IF(D125=0,"-",IF('Lease Monthly'!$H$4="Yearly",EDATE(C124,12),IF('Lease Monthly'!$H$4="Quarterly",EDATE(C124,3),EDATE(C124,1))))</f>
        <v>-</v>
      </c>
      <c r="D125" s="54">
        <f>IF(A125&gt;'Lease Monthly'!$E$4,0,'Lease Monthly'!$G$4)*((1+$M$4)^(((((IF($H$4="Yearly",ROUNDDOWN(IF(A125-($N$4)&lt;0,0,((A125-($N$4)/(($N$4))))/($N$4)),0),IF($H$4="Monthly",ROUNDDOWN(IF(A125-($N$4*12)&lt;0,0,((A125-(12*$N$4)/((12*$N$4))))/($N$4*12)),0),ROUNDDOWN(IF(A125-($N$4*4)&lt;0,0,((A125-(4*$N$4)/((4*$N$4))))/($N$4*4)),0)))))))))+(IF(A125=$E$4,$J$4,0))</f>
        <v>0</v>
      </c>
      <c r="E125" s="49">
        <f>IF(D125=0,0,1/((1+IF('Lease Monthly'!$H$4="Yearly",'Lease Monthly'!$D$4,IF('Lease Monthly'!$H$4="Quarterly",'Lease Monthly'!$D$4/4,'Lease Monthly'!$D$4/12)))^IF($E$17=1,A124,A125)))</f>
        <v>0</v>
      </c>
      <c r="F125" s="55">
        <f t="shared" si="15"/>
        <v>0</v>
      </c>
      <c r="G125" s="56"/>
      <c r="H125" s="38">
        <f t="shared" si="21"/>
        <v>109</v>
      </c>
      <c r="I125" s="9" t="str">
        <f t="shared" si="16"/>
        <v>-</v>
      </c>
      <c r="J125" s="47">
        <f>IF(H125&gt;'Lease Monthly'!$E$4,0,M124)</f>
        <v>0</v>
      </c>
      <c r="K125" s="47">
        <f>IF(IF('Lease Monthly'!$H$4="Yearly",J125*'Lease Monthly'!$D$4,IF('Lease Monthly'!$H$4="Quarterly",J125*('Lease Monthly'!$D$4/4),J125*'Lease Monthly'!$D$4/12))&gt;0,IF('Lease Monthly'!$H$4="Yearly",J125*'Lease Monthly'!$D$4,IF('Lease Monthly'!$H$4="Quarterly",J125*('Lease Monthly'!$D$4/4),J125*'Lease Monthly'!$D$4/12)),-L125-J125)</f>
        <v>0</v>
      </c>
      <c r="L125" s="47">
        <f t="shared" si="17"/>
        <v>0</v>
      </c>
      <c r="M125" s="47">
        <f t="shared" si="18"/>
        <v>0</v>
      </c>
      <c r="N125" s="57"/>
      <c r="O125" s="38">
        <v>109</v>
      </c>
      <c r="P125" s="58">
        <f t="shared" si="22"/>
        <v>83277</v>
      </c>
      <c r="Q125" s="47">
        <f t="shared" si="23"/>
        <v>0</v>
      </c>
      <c r="R125" s="47">
        <f>IF(S124&lt;1,0,-'Lease Monthly'!$K$4/'Lease Monthly'!$L$4)</f>
        <v>0</v>
      </c>
      <c r="S125" s="47">
        <f t="shared" si="19"/>
        <v>0</v>
      </c>
      <c r="AE125"/>
      <c r="AF125" s="6"/>
    </row>
    <row r="126" spans="1:32" x14ac:dyDescent="0.25">
      <c r="A126" s="53">
        <f t="shared" si="20"/>
        <v>110</v>
      </c>
      <c r="B126" s="29">
        <f t="shared" si="14"/>
        <v>0</v>
      </c>
      <c r="C126" s="9" t="str">
        <f>IF(D126=0,"-",IF('Lease Monthly'!$H$4="Yearly",EDATE(C125,12),IF('Lease Monthly'!$H$4="Quarterly",EDATE(C125,3),EDATE(C125,1))))</f>
        <v>-</v>
      </c>
      <c r="D126" s="54">
        <f>IF(A126&gt;'Lease Monthly'!$E$4,0,'Lease Monthly'!$G$4)*((1+$M$4)^(((((IF($H$4="Yearly",ROUNDDOWN(IF(A126-($N$4)&lt;0,0,((A126-($N$4)/(($N$4))))/($N$4)),0),IF($H$4="Monthly",ROUNDDOWN(IF(A126-($N$4*12)&lt;0,0,((A126-(12*$N$4)/((12*$N$4))))/($N$4*12)),0),ROUNDDOWN(IF(A126-($N$4*4)&lt;0,0,((A126-(4*$N$4)/((4*$N$4))))/($N$4*4)),0)))))))))+(IF(A126=$E$4,$J$4,0))</f>
        <v>0</v>
      </c>
      <c r="E126" s="49">
        <f>IF(D126=0,0,1/((1+IF('Lease Monthly'!$H$4="Yearly",'Lease Monthly'!$D$4,IF('Lease Monthly'!$H$4="Quarterly",'Lease Monthly'!$D$4/4,'Lease Monthly'!$D$4/12)))^IF($E$17=1,A125,A126)))</f>
        <v>0</v>
      </c>
      <c r="F126" s="55">
        <f t="shared" si="15"/>
        <v>0</v>
      </c>
      <c r="G126" s="56"/>
      <c r="H126" s="38">
        <f t="shared" si="21"/>
        <v>110</v>
      </c>
      <c r="I126" s="9" t="str">
        <f t="shared" si="16"/>
        <v>-</v>
      </c>
      <c r="J126" s="47">
        <f>IF(H126&gt;'Lease Monthly'!$E$4,0,M125)</f>
        <v>0</v>
      </c>
      <c r="K126" s="47">
        <f>IF(IF('Lease Monthly'!$H$4="Yearly",J126*'Lease Monthly'!$D$4,IF('Lease Monthly'!$H$4="Quarterly",J126*('Lease Monthly'!$D$4/4),J126*'Lease Monthly'!$D$4/12))&gt;0,IF('Lease Monthly'!$H$4="Yearly",J126*'Lease Monthly'!$D$4,IF('Lease Monthly'!$H$4="Quarterly",J126*('Lease Monthly'!$D$4/4),J126*'Lease Monthly'!$D$4/12)),-L126-J126)</f>
        <v>0</v>
      </c>
      <c r="L126" s="47">
        <f t="shared" si="17"/>
        <v>0</v>
      </c>
      <c r="M126" s="47">
        <f t="shared" si="18"/>
        <v>0</v>
      </c>
      <c r="N126" s="57"/>
      <c r="O126" s="38">
        <v>110</v>
      </c>
      <c r="P126" s="58">
        <f t="shared" si="22"/>
        <v>83643</v>
      </c>
      <c r="Q126" s="47">
        <f t="shared" si="23"/>
        <v>0</v>
      </c>
      <c r="R126" s="47">
        <f>IF(S125&lt;1,0,-'Lease Monthly'!$K$4/'Lease Monthly'!$L$4)</f>
        <v>0</v>
      </c>
      <c r="S126" s="47">
        <f t="shared" si="19"/>
        <v>0</v>
      </c>
      <c r="AE126"/>
      <c r="AF126" s="6"/>
    </row>
    <row r="127" spans="1:32" x14ac:dyDescent="0.25">
      <c r="A127" s="53">
        <f t="shared" si="20"/>
        <v>111</v>
      </c>
      <c r="B127" s="29">
        <f t="shared" si="14"/>
        <v>0</v>
      </c>
      <c r="C127" s="9" t="str">
        <f>IF(D127=0,"-",IF('Lease Monthly'!$H$4="Yearly",EDATE(C126,12),IF('Lease Monthly'!$H$4="Quarterly",EDATE(C126,3),EDATE(C126,1))))</f>
        <v>-</v>
      </c>
      <c r="D127" s="54">
        <f>IF(A127&gt;'Lease Monthly'!$E$4,0,'Lease Monthly'!$G$4)*((1+$M$4)^(((((IF($H$4="Yearly",ROUNDDOWN(IF(A127-($N$4)&lt;0,0,((A127-($N$4)/(($N$4))))/($N$4)),0),IF($H$4="Monthly",ROUNDDOWN(IF(A127-($N$4*12)&lt;0,0,((A127-(12*$N$4)/((12*$N$4))))/($N$4*12)),0),ROUNDDOWN(IF(A127-($N$4*4)&lt;0,0,((A127-(4*$N$4)/((4*$N$4))))/($N$4*4)),0)))))))))+(IF(A127=$E$4,$J$4,0))</f>
        <v>0</v>
      </c>
      <c r="E127" s="49">
        <f>IF(D127=0,0,1/((1+IF('Lease Monthly'!$H$4="Yearly",'Lease Monthly'!$D$4,IF('Lease Monthly'!$H$4="Quarterly",'Lease Monthly'!$D$4/4,'Lease Monthly'!$D$4/12)))^IF($E$17=1,A126,A127)))</f>
        <v>0</v>
      </c>
      <c r="F127" s="55">
        <f t="shared" si="15"/>
        <v>0</v>
      </c>
      <c r="G127" s="56"/>
      <c r="H127" s="38">
        <f t="shared" si="21"/>
        <v>111</v>
      </c>
      <c r="I127" s="9" t="str">
        <f t="shared" si="16"/>
        <v>-</v>
      </c>
      <c r="J127" s="47">
        <f>IF(H127&gt;'Lease Monthly'!$E$4,0,M126)</f>
        <v>0</v>
      </c>
      <c r="K127" s="47">
        <f>IF(IF('Lease Monthly'!$H$4="Yearly",J127*'Lease Monthly'!$D$4,IF('Lease Monthly'!$H$4="Quarterly",J127*('Lease Monthly'!$D$4/4),J127*'Lease Monthly'!$D$4/12))&gt;0,IF('Lease Monthly'!$H$4="Yearly",J127*'Lease Monthly'!$D$4,IF('Lease Monthly'!$H$4="Quarterly",J127*('Lease Monthly'!$D$4/4),J127*'Lease Monthly'!$D$4/12)),-L127-J127)</f>
        <v>0</v>
      </c>
      <c r="L127" s="47">
        <f t="shared" si="17"/>
        <v>0</v>
      </c>
      <c r="M127" s="47">
        <f t="shared" si="18"/>
        <v>0</v>
      </c>
      <c r="N127" s="57"/>
      <c r="O127" s="38">
        <v>111</v>
      </c>
      <c r="P127" s="58">
        <f t="shared" si="22"/>
        <v>84008</v>
      </c>
      <c r="Q127" s="47">
        <f t="shared" si="23"/>
        <v>0</v>
      </c>
      <c r="R127" s="47">
        <f>IF(S126&lt;1,0,-'Lease Monthly'!$K$4/'Lease Monthly'!$L$4)</f>
        <v>0</v>
      </c>
      <c r="S127" s="47">
        <f t="shared" si="19"/>
        <v>0</v>
      </c>
      <c r="AE127"/>
      <c r="AF127" s="6"/>
    </row>
    <row r="128" spans="1:32" x14ac:dyDescent="0.25">
      <c r="A128" s="53">
        <f t="shared" si="20"/>
        <v>112</v>
      </c>
      <c r="B128" s="29">
        <f t="shared" si="14"/>
        <v>0</v>
      </c>
      <c r="C128" s="9" t="str">
        <f>IF(D128=0,"-",IF('Lease Monthly'!$H$4="Yearly",EDATE(C127,12),IF('Lease Monthly'!$H$4="Quarterly",EDATE(C127,3),EDATE(C127,1))))</f>
        <v>-</v>
      </c>
      <c r="D128" s="54">
        <f>IF(A128&gt;'Lease Monthly'!$E$4,0,'Lease Monthly'!$G$4)*((1+$M$4)^(((((IF($H$4="Yearly",ROUNDDOWN(IF(A128-($N$4)&lt;0,0,((A128-($N$4)/(($N$4))))/($N$4)),0),IF($H$4="Monthly",ROUNDDOWN(IF(A128-($N$4*12)&lt;0,0,((A128-(12*$N$4)/((12*$N$4))))/($N$4*12)),0),ROUNDDOWN(IF(A128-($N$4*4)&lt;0,0,((A128-(4*$N$4)/((4*$N$4))))/($N$4*4)),0)))))))))+(IF(A128=$E$4,$J$4,0))</f>
        <v>0</v>
      </c>
      <c r="E128" s="49">
        <f>IF(D128=0,0,1/((1+IF('Lease Monthly'!$H$4="Yearly",'Lease Monthly'!$D$4,IF('Lease Monthly'!$H$4="Quarterly",'Lease Monthly'!$D$4/4,'Lease Monthly'!$D$4/12)))^IF($E$17=1,A127,A128)))</f>
        <v>0</v>
      </c>
      <c r="F128" s="55">
        <f t="shared" si="15"/>
        <v>0</v>
      </c>
      <c r="G128" s="56"/>
      <c r="H128" s="38">
        <f t="shared" si="21"/>
        <v>112</v>
      </c>
      <c r="I128" s="9" t="str">
        <f t="shared" si="16"/>
        <v>-</v>
      </c>
      <c r="J128" s="47">
        <f>IF(H128&gt;'Lease Monthly'!$E$4,0,M127)</f>
        <v>0</v>
      </c>
      <c r="K128" s="47">
        <f>IF(IF('Lease Monthly'!$H$4="Yearly",J128*'Lease Monthly'!$D$4,IF('Lease Monthly'!$H$4="Quarterly",J128*('Lease Monthly'!$D$4/4),J128*'Lease Monthly'!$D$4/12))&gt;0,IF('Lease Monthly'!$H$4="Yearly",J128*'Lease Monthly'!$D$4,IF('Lease Monthly'!$H$4="Quarterly",J128*('Lease Monthly'!$D$4/4),J128*'Lease Monthly'!$D$4/12)),-L128-J128)</f>
        <v>0</v>
      </c>
      <c r="L128" s="47">
        <f t="shared" si="17"/>
        <v>0</v>
      </c>
      <c r="M128" s="47">
        <f t="shared" si="18"/>
        <v>0</v>
      </c>
      <c r="N128" s="57"/>
      <c r="O128" s="38">
        <v>112</v>
      </c>
      <c r="P128" s="58">
        <f t="shared" si="22"/>
        <v>84373</v>
      </c>
      <c r="Q128" s="47">
        <f t="shared" si="23"/>
        <v>0</v>
      </c>
      <c r="R128" s="47">
        <f>IF(S127&lt;1,0,-'Lease Monthly'!$K$4/'Lease Monthly'!$L$4)</f>
        <v>0</v>
      </c>
      <c r="S128" s="47">
        <f t="shared" si="19"/>
        <v>0</v>
      </c>
      <c r="AE128"/>
      <c r="AF128" s="6"/>
    </row>
    <row r="129" spans="1:32" x14ac:dyDescent="0.25">
      <c r="A129" s="53">
        <f t="shared" si="20"/>
        <v>113</v>
      </c>
      <c r="B129" s="29">
        <f t="shared" si="14"/>
        <v>0</v>
      </c>
      <c r="C129" s="9" t="str">
        <f>IF(D129=0,"-",IF('Lease Monthly'!$H$4="Yearly",EDATE(C128,12),IF('Lease Monthly'!$H$4="Quarterly",EDATE(C128,3),EDATE(C128,1))))</f>
        <v>-</v>
      </c>
      <c r="D129" s="54">
        <f>IF(A129&gt;'Lease Monthly'!$E$4,0,'Lease Monthly'!$G$4)*((1+$M$4)^(((((IF($H$4="Yearly",ROUNDDOWN(IF(A129-($N$4)&lt;0,0,((A129-($N$4)/(($N$4))))/($N$4)),0),IF($H$4="Monthly",ROUNDDOWN(IF(A129-($N$4*12)&lt;0,0,((A129-(12*$N$4)/((12*$N$4))))/($N$4*12)),0),ROUNDDOWN(IF(A129-($N$4*4)&lt;0,0,((A129-(4*$N$4)/((4*$N$4))))/($N$4*4)),0)))))))))+(IF(A129=$E$4,$J$4,0))</f>
        <v>0</v>
      </c>
      <c r="E129" s="49">
        <f>IF(D129=0,0,1/((1+IF('Lease Monthly'!$H$4="Yearly",'Lease Monthly'!$D$4,IF('Lease Monthly'!$H$4="Quarterly",'Lease Monthly'!$D$4/4,'Lease Monthly'!$D$4/12)))^IF($E$17=1,A128,A129)))</f>
        <v>0</v>
      </c>
      <c r="F129" s="55">
        <f t="shared" si="15"/>
        <v>0</v>
      </c>
      <c r="G129" s="56"/>
      <c r="H129" s="38">
        <f t="shared" si="21"/>
        <v>113</v>
      </c>
      <c r="I129" s="9" t="str">
        <f t="shared" si="16"/>
        <v>-</v>
      </c>
      <c r="J129" s="47">
        <f>IF(H129&gt;'Lease Monthly'!$E$4,0,M128)</f>
        <v>0</v>
      </c>
      <c r="K129" s="47">
        <f>IF(IF('Lease Monthly'!$H$4="Yearly",J129*'Lease Monthly'!$D$4,IF('Lease Monthly'!$H$4="Quarterly",J129*('Lease Monthly'!$D$4/4),J129*'Lease Monthly'!$D$4/12))&gt;0,IF('Lease Monthly'!$H$4="Yearly",J129*'Lease Monthly'!$D$4,IF('Lease Monthly'!$H$4="Quarterly",J129*('Lease Monthly'!$D$4/4),J129*'Lease Monthly'!$D$4/12)),-L129-J129)</f>
        <v>0</v>
      </c>
      <c r="L129" s="47">
        <f t="shared" si="17"/>
        <v>0</v>
      </c>
      <c r="M129" s="47">
        <f t="shared" si="18"/>
        <v>0</v>
      </c>
      <c r="N129" s="57"/>
      <c r="O129" s="38">
        <v>113</v>
      </c>
      <c r="P129" s="58">
        <f t="shared" si="22"/>
        <v>84738</v>
      </c>
      <c r="Q129" s="47">
        <f t="shared" si="23"/>
        <v>0</v>
      </c>
      <c r="R129" s="47">
        <f>IF(S128&lt;1,0,-'Lease Monthly'!$K$4/'Lease Monthly'!$L$4)</f>
        <v>0</v>
      </c>
      <c r="S129" s="47">
        <f t="shared" si="19"/>
        <v>0</v>
      </c>
      <c r="AE129"/>
      <c r="AF129" s="6"/>
    </row>
    <row r="130" spans="1:32" x14ac:dyDescent="0.25">
      <c r="A130" s="53">
        <f t="shared" si="20"/>
        <v>114</v>
      </c>
      <c r="B130" s="29">
        <f t="shared" si="14"/>
        <v>0</v>
      </c>
      <c r="C130" s="9" t="str">
        <f>IF(D130=0,"-",IF('Lease Monthly'!$H$4="Yearly",EDATE(C129,12),IF('Lease Monthly'!$H$4="Quarterly",EDATE(C129,3),EDATE(C129,1))))</f>
        <v>-</v>
      </c>
      <c r="D130" s="54">
        <f>IF(A130&gt;'Lease Monthly'!$E$4,0,'Lease Monthly'!$G$4)*((1+$M$4)^(((((IF($H$4="Yearly",ROUNDDOWN(IF(A130-($N$4)&lt;0,0,((A130-($N$4)/(($N$4))))/($N$4)),0),IF($H$4="Monthly",ROUNDDOWN(IF(A130-($N$4*12)&lt;0,0,((A130-(12*$N$4)/((12*$N$4))))/($N$4*12)),0),ROUNDDOWN(IF(A130-($N$4*4)&lt;0,0,((A130-(4*$N$4)/((4*$N$4))))/($N$4*4)),0)))))))))+(IF(A130=$E$4,$J$4,0))</f>
        <v>0</v>
      </c>
      <c r="E130" s="49">
        <f>IF(D130=0,0,1/((1+IF('Lease Monthly'!$H$4="Yearly",'Lease Monthly'!$D$4,IF('Lease Monthly'!$H$4="Quarterly",'Lease Monthly'!$D$4/4,'Lease Monthly'!$D$4/12)))^IF($E$17=1,A129,A130)))</f>
        <v>0</v>
      </c>
      <c r="F130" s="55">
        <f t="shared" si="15"/>
        <v>0</v>
      </c>
      <c r="G130" s="56"/>
      <c r="H130" s="38">
        <f t="shared" si="21"/>
        <v>114</v>
      </c>
      <c r="I130" s="9" t="str">
        <f t="shared" si="16"/>
        <v>-</v>
      </c>
      <c r="J130" s="47">
        <f>IF(H130&gt;'Lease Monthly'!$E$4,0,M129)</f>
        <v>0</v>
      </c>
      <c r="K130" s="47">
        <f>IF(IF('Lease Monthly'!$H$4="Yearly",J130*'Lease Monthly'!$D$4,IF('Lease Monthly'!$H$4="Quarterly",J130*('Lease Monthly'!$D$4/4),J130*'Lease Monthly'!$D$4/12))&gt;0,IF('Lease Monthly'!$H$4="Yearly",J130*'Lease Monthly'!$D$4,IF('Lease Monthly'!$H$4="Quarterly",J130*('Lease Monthly'!$D$4/4),J130*'Lease Monthly'!$D$4/12)),-L130-J130)</f>
        <v>0</v>
      </c>
      <c r="L130" s="47">
        <f t="shared" si="17"/>
        <v>0</v>
      </c>
      <c r="M130" s="47">
        <f t="shared" si="18"/>
        <v>0</v>
      </c>
      <c r="N130" s="57"/>
      <c r="O130" s="38">
        <v>114</v>
      </c>
      <c r="P130" s="58">
        <f t="shared" si="22"/>
        <v>85104</v>
      </c>
      <c r="Q130" s="47">
        <f t="shared" si="23"/>
        <v>0</v>
      </c>
      <c r="R130" s="47">
        <f>IF(S129&lt;1,0,-'Lease Monthly'!$K$4/'Lease Monthly'!$L$4)</f>
        <v>0</v>
      </c>
      <c r="S130" s="47">
        <f t="shared" si="19"/>
        <v>0</v>
      </c>
      <c r="AE130"/>
      <c r="AF130" s="6"/>
    </row>
    <row r="131" spans="1:32" x14ac:dyDescent="0.25">
      <c r="A131" s="53">
        <f t="shared" si="20"/>
        <v>115</v>
      </c>
      <c r="B131" s="29">
        <f t="shared" si="14"/>
        <v>0</v>
      </c>
      <c r="C131" s="9" t="str">
        <f>IF(D131=0,"-",IF('Lease Monthly'!$H$4="Yearly",EDATE(C130,12),IF('Lease Monthly'!$H$4="Quarterly",EDATE(C130,3),EDATE(C130,1))))</f>
        <v>-</v>
      </c>
      <c r="D131" s="54">
        <f>IF(A131&gt;'Lease Monthly'!$E$4,0,'Lease Monthly'!$G$4)*((1+$M$4)^(((((IF($H$4="Yearly",ROUNDDOWN(IF(A131-($N$4)&lt;0,0,((A131-($N$4)/(($N$4))))/($N$4)),0),IF($H$4="Monthly",ROUNDDOWN(IF(A131-($N$4*12)&lt;0,0,((A131-(12*$N$4)/((12*$N$4))))/($N$4*12)),0),ROUNDDOWN(IF(A131-($N$4*4)&lt;0,0,((A131-(4*$N$4)/((4*$N$4))))/($N$4*4)),0)))))))))+(IF(A131=$E$4,$J$4,0))</f>
        <v>0</v>
      </c>
      <c r="E131" s="49">
        <f>IF(D131=0,0,1/((1+IF('Lease Monthly'!$H$4="Yearly",'Lease Monthly'!$D$4,IF('Lease Monthly'!$H$4="Quarterly",'Lease Monthly'!$D$4/4,'Lease Monthly'!$D$4/12)))^IF($E$17=1,A130,A131)))</f>
        <v>0</v>
      </c>
      <c r="F131" s="55">
        <f t="shared" si="15"/>
        <v>0</v>
      </c>
      <c r="G131" s="56"/>
      <c r="H131" s="38">
        <f t="shared" si="21"/>
        <v>115</v>
      </c>
      <c r="I131" s="9" t="str">
        <f t="shared" si="16"/>
        <v>-</v>
      </c>
      <c r="J131" s="47">
        <f>IF(H131&gt;'Lease Monthly'!$E$4,0,M130)</f>
        <v>0</v>
      </c>
      <c r="K131" s="47">
        <f>IF(IF('Lease Monthly'!$H$4="Yearly",J131*'Lease Monthly'!$D$4,IF('Lease Monthly'!$H$4="Quarterly",J131*('Lease Monthly'!$D$4/4),J131*'Lease Monthly'!$D$4/12))&gt;0,IF('Lease Monthly'!$H$4="Yearly",J131*'Lease Monthly'!$D$4,IF('Lease Monthly'!$H$4="Quarterly",J131*('Lease Monthly'!$D$4/4),J131*'Lease Monthly'!$D$4/12)),-L131-J131)</f>
        <v>0</v>
      </c>
      <c r="L131" s="47">
        <f t="shared" si="17"/>
        <v>0</v>
      </c>
      <c r="M131" s="47">
        <f t="shared" si="18"/>
        <v>0</v>
      </c>
      <c r="N131" s="57"/>
      <c r="O131" s="38">
        <v>115</v>
      </c>
      <c r="P131" s="58">
        <f t="shared" si="22"/>
        <v>85469</v>
      </c>
      <c r="Q131" s="47">
        <f t="shared" si="23"/>
        <v>0</v>
      </c>
      <c r="R131" s="47">
        <f>IF(S130&lt;1,0,-'Lease Monthly'!$K$4/'Lease Monthly'!$L$4)</f>
        <v>0</v>
      </c>
      <c r="S131" s="47">
        <f t="shared" si="19"/>
        <v>0</v>
      </c>
      <c r="AE131"/>
      <c r="AF131" s="6"/>
    </row>
    <row r="132" spans="1:32" x14ac:dyDescent="0.25">
      <c r="A132" s="53">
        <f t="shared" si="20"/>
        <v>116</v>
      </c>
      <c r="B132" s="29">
        <f t="shared" si="14"/>
        <v>0</v>
      </c>
      <c r="C132" s="9" t="str">
        <f>IF(D132=0,"-",IF('Lease Monthly'!$H$4="Yearly",EDATE(C131,12),IF('Lease Monthly'!$H$4="Quarterly",EDATE(C131,3),EDATE(C131,1))))</f>
        <v>-</v>
      </c>
      <c r="D132" s="54">
        <f>IF(A132&gt;'Lease Monthly'!$E$4,0,'Lease Monthly'!$G$4)*((1+$M$4)^(((((IF($H$4="Yearly",ROUNDDOWN(IF(A132-($N$4)&lt;0,0,((A132-($N$4)/(($N$4))))/($N$4)),0),IF($H$4="Monthly",ROUNDDOWN(IF(A132-($N$4*12)&lt;0,0,((A132-(12*$N$4)/((12*$N$4))))/($N$4*12)),0),ROUNDDOWN(IF(A132-($N$4*4)&lt;0,0,((A132-(4*$N$4)/((4*$N$4))))/($N$4*4)),0)))))))))+(IF(A132=$E$4,$J$4,0))</f>
        <v>0</v>
      </c>
      <c r="E132" s="49">
        <f>IF(D132=0,0,1/((1+IF('Lease Monthly'!$H$4="Yearly",'Lease Monthly'!$D$4,IF('Lease Monthly'!$H$4="Quarterly",'Lease Monthly'!$D$4/4,'Lease Monthly'!$D$4/12)))^IF($E$17=1,A131,A132)))</f>
        <v>0</v>
      </c>
      <c r="F132" s="55">
        <f t="shared" si="15"/>
        <v>0</v>
      </c>
      <c r="G132" s="56"/>
      <c r="H132" s="38">
        <f t="shared" si="21"/>
        <v>116</v>
      </c>
      <c r="I132" s="9" t="str">
        <f t="shared" si="16"/>
        <v>-</v>
      </c>
      <c r="J132" s="47">
        <f>IF(H132&gt;'Lease Monthly'!$E$4,0,M131)</f>
        <v>0</v>
      </c>
      <c r="K132" s="47">
        <f>IF(IF('Lease Monthly'!$H$4="Yearly",J132*'Lease Monthly'!$D$4,IF('Lease Monthly'!$H$4="Quarterly",J132*('Lease Monthly'!$D$4/4),J132*'Lease Monthly'!$D$4/12))&gt;0,IF('Lease Monthly'!$H$4="Yearly",J132*'Lease Monthly'!$D$4,IF('Lease Monthly'!$H$4="Quarterly",J132*('Lease Monthly'!$D$4/4),J132*'Lease Monthly'!$D$4/12)),-L132-J132)</f>
        <v>0</v>
      </c>
      <c r="L132" s="47">
        <f t="shared" si="17"/>
        <v>0</v>
      </c>
      <c r="M132" s="47">
        <f t="shared" si="18"/>
        <v>0</v>
      </c>
      <c r="N132" s="57"/>
      <c r="O132" s="38">
        <v>116</v>
      </c>
      <c r="P132" s="58">
        <f t="shared" si="22"/>
        <v>85834</v>
      </c>
      <c r="Q132" s="47">
        <f t="shared" si="23"/>
        <v>0</v>
      </c>
      <c r="R132" s="47">
        <f>IF(S131&lt;1,0,-'Lease Monthly'!$K$4/'Lease Monthly'!$L$4)</f>
        <v>0</v>
      </c>
      <c r="S132" s="47">
        <f t="shared" si="19"/>
        <v>0</v>
      </c>
      <c r="AE132"/>
      <c r="AF132" s="6"/>
    </row>
    <row r="133" spans="1:32" x14ac:dyDescent="0.25">
      <c r="A133" s="53">
        <f t="shared" si="20"/>
        <v>117</v>
      </c>
      <c r="B133" s="29">
        <f t="shared" si="14"/>
        <v>0</v>
      </c>
      <c r="C133" s="9" t="str">
        <f>IF(D133=0,"-",IF('Lease Monthly'!$H$4="Yearly",EDATE(C132,12),IF('Lease Monthly'!$H$4="Quarterly",EDATE(C132,3),EDATE(C132,1))))</f>
        <v>-</v>
      </c>
      <c r="D133" s="54">
        <f>IF(A133&gt;'Lease Monthly'!$E$4,0,'Lease Monthly'!$G$4)*((1+$M$4)^(((((IF($H$4="Yearly",ROUNDDOWN(IF(A133-($N$4)&lt;0,0,((A133-($N$4)/(($N$4))))/($N$4)),0),IF($H$4="Monthly",ROUNDDOWN(IF(A133-($N$4*12)&lt;0,0,((A133-(12*$N$4)/((12*$N$4))))/($N$4*12)),0),ROUNDDOWN(IF(A133-($N$4*4)&lt;0,0,((A133-(4*$N$4)/((4*$N$4))))/($N$4*4)),0)))))))))+(IF(A133=$E$4,$J$4,0))</f>
        <v>0</v>
      </c>
      <c r="E133" s="49">
        <f>IF(D133=0,0,1/((1+IF('Lease Monthly'!$H$4="Yearly",'Lease Monthly'!$D$4,IF('Lease Monthly'!$H$4="Quarterly",'Lease Monthly'!$D$4/4,'Lease Monthly'!$D$4/12)))^IF($E$17=1,A132,A133)))</f>
        <v>0</v>
      </c>
      <c r="F133" s="55">
        <f t="shared" si="15"/>
        <v>0</v>
      </c>
      <c r="G133" s="56"/>
      <c r="H133" s="38">
        <f t="shared" si="21"/>
        <v>117</v>
      </c>
      <c r="I133" s="9" t="str">
        <f t="shared" si="16"/>
        <v>-</v>
      </c>
      <c r="J133" s="47">
        <f>IF(H133&gt;'Lease Monthly'!$E$4,0,M132)</f>
        <v>0</v>
      </c>
      <c r="K133" s="47">
        <f>IF(IF('Lease Monthly'!$H$4="Yearly",J133*'Lease Monthly'!$D$4,IF('Lease Monthly'!$H$4="Quarterly",J133*('Lease Monthly'!$D$4/4),J133*'Lease Monthly'!$D$4/12))&gt;0,IF('Lease Monthly'!$H$4="Yearly",J133*'Lease Monthly'!$D$4,IF('Lease Monthly'!$H$4="Quarterly",J133*('Lease Monthly'!$D$4/4),J133*'Lease Monthly'!$D$4/12)),-L133-J133)</f>
        <v>0</v>
      </c>
      <c r="L133" s="47">
        <f t="shared" si="17"/>
        <v>0</v>
      </c>
      <c r="M133" s="47">
        <f t="shared" si="18"/>
        <v>0</v>
      </c>
      <c r="N133" s="57"/>
      <c r="O133" s="38">
        <v>117</v>
      </c>
      <c r="P133" s="58">
        <f t="shared" si="22"/>
        <v>86199</v>
      </c>
      <c r="Q133" s="47">
        <f t="shared" si="23"/>
        <v>0</v>
      </c>
      <c r="R133" s="47">
        <f>IF(S132&lt;1,0,-'Lease Monthly'!$K$4/'Lease Monthly'!$L$4)</f>
        <v>0</v>
      </c>
      <c r="S133" s="47">
        <f t="shared" si="19"/>
        <v>0</v>
      </c>
      <c r="AE133"/>
      <c r="AF133" s="6"/>
    </row>
    <row r="134" spans="1:32" x14ac:dyDescent="0.25">
      <c r="A134" s="53">
        <f t="shared" si="20"/>
        <v>118</v>
      </c>
      <c r="B134" s="29">
        <f t="shared" si="14"/>
        <v>0</v>
      </c>
      <c r="C134" s="9" t="str">
        <f>IF(D134=0,"-",IF('Lease Monthly'!$H$4="Yearly",EDATE(C133,12),IF('Lease Monthly'!$H$4="Quarterly",EDATE(C133,3),EDATE(C133,1))))</f>
        <v>-</v>
      </c>
      <c r="D134" s="54">
        <f>IF(A134&gt;'Lease Monthly'!$E$4,0,'Lease Monthly'!$G$4)*((1+$M$4)^(((((IF($H$4="Yearly",ROUNDDOWN(IF(A134-($N$4)&lt;0,0,((A134-($N$4)/(($N$4))))/($N$4)),0),IF($H$4="Monthly",ROUNDDOWN(IF(A134-($N$4*12)&lt;0,0,((A134-(12*$N$4)/((12*$N$4))))/($N$4*12)),0),ROUNDDOWN(IF(A134-($N$4*4)&lt;0,0,((A134-(4*$N$4)/((4*$N$4))))/($N$4*4)),0)))))))))+(IF(A134=$E$4,$J$4,0))</f>
        <v>0</v>
      </c>
      <c r="E134" s="49">
        <f>IF(D134=0,0,1/((1+IF('Lease Monthly'!$H$4="Yearly",'Lease Monthly'!$D$4,IF('Lease Monthly'!$H$4="Quarterly",'Lease Monthly'!$D$4/4,'Lease Monthly'!$D$4/12)))^IF($E$17=1,A133,A134)))</f>
        <v>0</v>
      </c>
      <c r="F134" s="55">
        <f t="shared" si="15"/>
        <v>0</v>
      </c>
      <c r="G134" s="56"/>
      <c r="H134" s="38">
        <f t="shared" si="21"/>
        <v>118</v>
      </c>
      <c r="I134" s="9" t="str">
        <f t="shared" si="16"/>
        <v>-</v>
      </c>
      <c r="J134" s="47">
        <f>IF(H134&gt;'Lease Monthly'!$E$4,0,M133)</f>
        <v>0</v>
      </c>
      <c r="K134" s="47">
        <f>IF(IF('Lease Monthly'!$H$4="Yearly",J134*'Lease Monthly'!$D$4,IF('Lease Monthly'!$H$4="Quarterly",J134*('Lease Monthly'!$D$4/4),J134*'Lease Monthly'!$D$4/12))&gt;0,IF('Lease Monthly'!$H$4="Yearly",J134*'Lease Monthly'!$D$4,IF('Lease Monthly'!$H$4="Quarterly",J134*('Lease Monthly'!$D$4/4),J134*'Lease Monthly'!$D$4/12)),-L134-J134)</f>
        <v>0</v>
      </c>
      <c r="L134" s="47">
        <f t="shared" si="17"/>
        <v>0</v>
      </c>
      <c r="M134" s="47">
        <f t="shared" si="18"/>
        <v>0</v>
      </c>
      <c r="N134" s="57"/>
      <c r="O134" s="38">
        <v>118</v>
      </c>
      <c r="P134" s="58">
        <f t="shared" si="22"/>
        <v>86565</v>
      </c>
      <c r="Q134" s="47">
        <f t="shared" si="23"/>
        <v>0</v>
      </c>
      <c r="R134" s="47">
        <f>IF(S133&lt;1,0,-'Lease Monthly'!$K$4/'Lease Monthly'!$L$4)</f>
        <v>0</v>
      </c>
      <c r="S134" s="47">
        <f t="shared" si="19"/>
        <v>0</v>
      </c>
      <c r="AE134"/>
      <c r="AF134" s="6"/>
    </row>
    <row r="135" spans="1:32" x14ac:dyDescent="0.25">
      <c r="A135" s="53">
        <f t="shared" si="20"/>
        <v>119</v>
      </c>
      <c r="B135" s="29">
        <f t="shared" si="14"/>
        <v>0</v>
      </c>
      <c r="C135" s="9" t="str">
        <f>IF(D135=0,"-",IF('Lease Monthly'!$H$4="Yearly",EDATE(C134,12),IF('Lease Monthly'!$H$4="Quarterly",EDATE(C134,3),EDATE(C134,1))))</f>
        <v>-</v>
      </c>
      <c r="D135" s="54">
        <f>IF(A135&gt;'Lease Monthly'!$E$4,0,'Lease Monthly'!$G$4)*((1+$M$4)^(((((IF($H$4="Yearly",ROUNDDOWN(IF(A135-($N$4)&lt;0,0,((A135-($N$4)/(($N$4))))/($N$4)),0),IF($H$4="Monthly",ROUNDDOWN(IF(A135-($N$4*12)&lt;0,0,((A135-(12*$N$4)/((12*$N$4))))/($N$4*12)),0),ROUNDDOWN(IF(A135-($N$4*4)&lt;0,0,((A135-(4*$N$4)/((4*$N$4))))/($N$4*4)),0)))))))))+(IF(A135=$E$4,$J$4,0))</f>
        <v>0</v>
      </c>
      <c r="E135" s="49">
        <f>IF(D135=0,0,1/((1+IF('Lease Monthly'!$H$4="Yearly",'Lease Monthly'!$D$4,IF('Lease Monthly'!$H$4="Quarterly",'Lease Monthly'!$D$4/4,'Lease Monthly'!$D$4/12)))^IF($E$17=1,A134,A135)))</f>
        <v>0</v>
      </c>
      <c r="F135" s="55">
        <f t="shared" si="15"/>
        <v>0</v>
      </c>
      <c r="G135" s="56"/>
      <c r="H135" s="38">
        <f t="shared" si="21"/>
        <v>119</v>
      </c>
      <c r="I135" s="9" t="str">
        <f t="shared" si="16"/>
        <v>-</v>
      </c>
      <c r="J135" s="47">
        <f>IF(H135&gt;'Lease Monthly'!$E$4,0,M134)</f>
        <v>0</v>
      </c>
      <c r="K135" s="47">
        <f>IF(IF('Lease Monthly'!$H$4="Yearly",J135*'Lease Monthly'!$D$4,IF('Lease Monthly'!$H$4="Quarterly",J135*('Lease Monthly'!$D$4/4),J135*'Lease Monthly'!$D$4/12))&gt;0,IF('Lease Monthly'!$H$4="Yearly",J135*'Lease Monthly'!$D$4,IF('Lease Monthly'!$H$4="Quarterly",J135*('Lease Monthly'!$D$4/4),J135*'Lease Monthly'!$D$4/12)),-L135-J135)</f>
        <v>0</v>
      </c>
      <c r="L135" s="47">
        <f t="shared" si="17"/>
        <v>0</v>
      </c>
      <c r="M135" s="47">
        <f t="shared" si="18"/>
        <v>0</v>
      </c>
      <c r="N135" s="57"/>
      <c r="O135" s="38">
        <v>119</v>
      </c>
      <c r="P135" s="58">
        <f t="shared" si="22"/>
        <v>86930</v>
      </c>
      <c r="Q135" s="47">
        <f t="shared" si="23"/>
        <v>0</v>
      </c>
      <c r="R135" s="47">
        <f>IF(S134&lt;1,0,-'Lease Monthly'!$K$4/'Lease Monthly'!$L$4)</f>
        <v>0</v>
      </c>
      <c r="S135" s="47">
        <f t="shared" si="19"/>
        <v>0</v>
      </c>
      <c r="AE135"/>
      <c r="AF135" s="6"/>
    </row>
    <row r="136" spans="1:32" x14ac:dyDescent="0.25">
      <c r="A136" s="53">
        <f t="shared" si="20"/>
        <v>120</v>
      </c>
      <c r="B136" s="29">
        <f t="shared" si="14"/>
        <v>0</v>
      </c>
      <c r="C136" s="9" t="str">
        <f>IF(D136=0,"-",IF('Lease Monthly'!$H$4="Yearly",EDATE(C135,12),IF('Lease Monthly'!$H$4="Quarterly",EDATE(C135,3),EDATE(C135,1))))</f>
        <v>-</v>
      </c>
      <c r="D136" s="54">
        <f>IF(A136&gt;'Lease Monthly'!$E$4,0,'Lease Monthly'!$G$4)*((1+$M$4)^(((((IF($H$4="Yearly",ROUNDDOWN(IF(A136-($N$4)&lt;0,0,((A136-($N$4)/(($N$4))))/($N$4)),0),IF($H$4="Monthly",ROUNDDOWN(IF(A136-($N$4*12)&lt;0,0,((A136-(12*$N$4)/((12*$N$4))))/($N$4*12)),0),ROUNDDOWN(IF(A136-($N$4*4)&lt;0,0,((A136-(4*$N$4)/((4*$N$4))))/($N$4*4)),0)))))))))+(IF(A136=$E$4,$J$4,0))</f>
        <v>0</v>
      </c>
      <c r="E136" s="49">
        <f>IF(D136=0,0,1/((1+IF('Lease Monthly'!$H$4="Yearly",'Lease Monthly'!$D$4,IF('Lease Monthly'!$H$4="Quarterly",'Lease Monthly'!$D$4/4,'Lease Monthly'!$D$4/12)))^IF($E$17=1,A135,A136)))</f>
        <v>0</v>
      </c>
      <c r="F136" s="55">
        <f t="shared" si="15"/>
        <v>0</v>
      </c>
      <c r="G136" s="56"/>
      <c r="H136" s="38">
        <f t="shared" si="21"/>
        <v>120</v>
      </c>
      <c r="I136" s="9" t="str">
        <f t="shared" si="16"/>
        <v>-</v>
      </c>
      <c r="J136" s="47">
        <f>IF(H136&gt;'Lease Monthly'!$E$4,0,M135)</f>
        <v>0</v>
      </c>
      <c r="K136" s="47">
        <f>IF(IF('Lease Monthly'!$H$4="Yearly",J136*'Lease Monthly'!$D$4,IF('Lease Monthly'!$H$4="Quarterly",J136*('Lease Monthly'!$D$4/4),J136*'Lease Monthly'!$D$4/12))&gt;0,IF('Lease Monthly'!$H$4="Yearly",J136*'Lease Monthly'!$D$4,IF('Lease Monthly'!$H$4="Quarterly",J136*('Lease Monthly'!$D$4/4),J136*'Lease Monthly'!$D$4/12)),-L136-J136)</f>
        <v>0</v>
      </c>
      <c r="L136" s="47">
        <f t="shared" si="17"/>
        <v>0</v>
      </c>
      <c r="M136" s="47">
        <f t="shared" si="18"/>
        <v>0</v>
      </c>
      <c r="N136" s="57"/>
      <c r="O136" s="38">
        <v>120</v>
      </c>
      <c r="P136" s="58">
        <f t="shared" si="22"/>
        <v>87295</v>
      </c>
      <c r="Q136" s="47">
        <f t="shared" si="23"/>
        <v>0</v>
      </c>
      <c r="R136" s="47">
        <f>IF(S135&lt;1,0,-'Lease Monthly'!$K$4/'Lease Monthly'!$L$4)</f>
        <v>0</v>
      </c>
      <c r="S136" s="47">
        <f t="shared" si="19"/>
        <v>0</v>
      </c>
      <c r="AE136"/>
      <c r="AF136" s="6"/>
    </row>
    <row r="137" spans="1:32" x14ac:dyDescent="0.25">
      <c r="A137" s="53">
        <f t="shared" si="20"/>
        <v>121</v>
      </c>
      <c r="B137" s="29">
        <f t="shared" si="14"/>
        <v>0</v>
      </c>
      <c r="C137" s="9" t="str">
        <f>IF(D137=0,"-",IF('Lease Monthly'!$H$4="Yearly",EDATE(C136,12),IF('Lease Monthly'!$H$4="Quarterly",EDATE(C136,3),EDATE(C136,1))))</f>
        <v>-</v>
      </c>
      <c r="D137" s="54">
        <f>IF(A137&gt;'Lease Monthly'!$E$4,0,'Lease Monthly'!$G$4)*((1+$M$4)^(((((IF($H$4="Yearly",ROUNDDOWN(IF(A137-($N$4)&lt;0,0,((A137-($N$4)/(($N$4))))/($N$4)),0),IF($H$4="Monthly",ROUNDDOWN(IF(A137-($N$4*12)&lt;0,0,((A137-(12*$N$4)/((12*$N$4))))/($N$4*12)),0),ROUNDDOWN(IF(A137-($N$4*4)&lt;0,0,((A137-(4*$N$4)/((4*$N$4))))/($N$4*4)),0)))))))))+(IF(A137=$E$4,$J$4,0))</f>
        <v>0</v>
      </c>
      <c r="E137" s="49">
        <f>IF(D137=0,0,1/((1+IF('Lease Monthly'!$H$4="Yearly",'Lease Monthly'!$D$4,IF('Lease Monthly'!$H$4="Quarterly",'Lease Monthly'!$D$4/4,'Lease Monthly'!$D$4/12)))^IF($E$17=1,A136,A137)))</f>
        <v>0</v>
      </c>
      <c r="F137" s="55">
        <f t="shared" si="15"/>
        <v>0</v>
      </c>
      <c r="G137" s="56"/>
      <c r="H137" s="38">
        <f t="shared" si="21"/>
        <v>121</v>
      </c>
      <c r="I137" s="9" t="str">
        <f t="shared" si="16"/>
        <v>-</v>
      </c>
      <c r="J137" s="47">
        <f>IF(H137&gt;'Lease Monthly'!$E$4,0,M136)</f>
        <v>0</v>
      </c>
      <c r="K137" s="47">
        <f>IF(IF('Lease Monthly'!$H$4="Yearly",J137*'Lease Monthly'!$D$4,IF('Lease Monthly'!$H$4="Quarterly",J137*('Lease Monthly'!$D$4/4),J137*'Lease Monthly'!$D$4/12))&gt;0,IF('Lease Monthly'!$H$4="Yearly",J137*'Lease Monthly'!$D$4,IF('Lease Monthly'!$H$4="Quarterly",J137*('Lease Monthly'!$D$4/4),J137*'Lease Monthly'!$D$4/12)),-L137-J137)</f>
        <v>0</v>
      </c>
      <c r="L137" s="47">
        <f t="shared" si="17"/>
        <v>0</v>
      </c>
      <c r="M137" s="47">
        <f t="shared" si="18"/>
        <v>0</v>
      </c>
      <c r="N137" s="57"/>
      <c r="O137" s="38">
        <v>121</v>
      </c>
      <c r="P137" s="58">
        <f t="shared" si="22"/>
        <v>87660</v>
      </c>
      <c r="Q137" s="47">
        <f t="shared" si="23"/>
        <v>0</v>
      </c>
      <c r="R137" s="47">
        <f>IF(S136&lt;1,0,-'Lease Monthly'!$K$4/'Lease Monthly'!$L$4)</f>
        <v>0</v>
      </c>
      <c r="S137" s="47">
        <f t="shared" si="19"/>
        <v>0</v>
      </c>
      <c r="AE137"/>
      <c r="AF137" s="6"/>
    </row>
    <row r="138" spans="1:32" x14ac:dyDescent="0.25">
      <c r="A138" s="53">
        <f t="shared" si="20"/>
        <v>122</v>
      </c>
      <c r="B138" s="29">
        <f t="shared" si="14"/>
        <v>0</v>
      </c>
      <c r="C138" s="9" t="str">
        <f>IF(D138=0,"-",IF('Lease Monthly'!$H$4="Yearly",EDATE(C137,12),IF('Lease Monthly'!$H$4="Quarterly",EDATE(C137,3),EDATE(C137,1))))</f>
        <v>-</v>
      </c>
      <c r="D138" s="54">
        <f>IF(A138&gt;'Lease Monthly'!$E$4,0,'Lease Monthly'!$G$4)*((1+$M$4)^(((((IF($H$4="Yearly",ROUNDDOWN(IF(A138-($N$4)&lt;0,0,((A138-($N$4)/(($N$4))))/($N$4)),0),IF($H$4="Monthly",ROUNDDOWN(IF(A138-($N$4*12)&lt;0,0,((A138-(12*$N$4)/((12*$N$4))))/($N$4*12)),0),ROUNDDOWN(IF(A138-($N$4*4)&lt;0,0,((A138-(4*$N$4)/((4*$N$4))))/($N$4*4)),0)))))))))+(IF(A138=$E$4,$J$4,0))</f>
        <v>0</v>
      </c>
      <c r="E138" s="49">
        <f>IF(D138=0,0,1/((1+IF('Lease Monthly'!$H$4="Yearly",'Lease Monthly'!$D$4,IF('Lease Monthly'!$H$4="Quarterly",'Lease Monthly'!$D$4/4,'Lease Monthly'!$D$4/12)))^IF($E$17=1,A137,A138)))</f>
        <v>0</v>
      </c>
      <c r="F138" s="55">
        <f t="shared" si="15"/>
        <v>0</v>
      </c>
      <c r="G138" s="56"/>
      <c r="H138" s="38">
        <f t="shared" si="21"/>
        <v>122</v>
      </c>
      <c r="I138" s="9" t="str">
        <f t="shared" si="16"/>
        <v>-</v>
      </c>
      <c r="J138" s="47">
        <f>IF(H138&gt;'Lease Monthly'!$E$4,0,M137)</f>
        <v>0</v>
      </c>
      <c r="K138" s="47">
        <f>IF(IF('Lease Monthly'!$H$4="Yearly",J138*'Lease Monthly'!$D$4,IF('Lease Monthly'!$H$4="Quarterly",J138*('Lease Monthly'!$D$4/4),J138*'Lease Monthly'!$D$4/12))&gt;0,IF('Lease Monthly'!$H$4="Yearly",J138*'Lease Monthly'!$D$4,IF('Lease Monthly'!$H$4="Quarterly",J138*('Lease Monthly'!$D$4/4),J138*'Lease Monthly'!$D$4/12)),-L138-J138)</f>
        <v>0</v>
      </c>
      <c r="L138" s="47">
        <f t="shared" si="17"/>
        <v>0</v>
      </c>
      <c r="M138" s="47">
        <f t="shared" si="18"/>
        <v>0</v>
      </c>
      <c r="N138" s="57"/>
      <c r="O138" s="38">
        <v>122</v>
      </c>
      <c r="P138" s="58">
        <f t="shared" si="22"/>
        <v>88026</v>
      </c>
      <c r="Q138" s="47">
        <f t="shared" si="23"/>
        <v>0</v>
      </c>
      <c r="R138" s="47">
        <f>IF(S137&lt;1,0,-'Lease Monthly'!$K$4/'Lease Monthly'!$L$4)</f>
        <v>0</v>
      </c>
      <c r="S138" s="47">
        <f t="shared" si="19"/>
        <v>0</v>
      </c>
      <c r="AE138"/>
      <c r="AF138" s="6"/>
    </row>
    <row r="139" spans="1:32" x14ac:dyDescent="0.25">
      <c r="A139" s="53">
        <f t="shared" si="20"/>
        <v>123</v>
      </c>
      <c r="B139" s="29">
        <f t="shared" si="14"/>
        <v>0</v>
      </c>
      <c r="C139" s="9" t="str">
        <f>IF(D139=0,"-",IF('Lease Monthly'!$H$4="Yearly",EDATE(C138,12),IF('Lease Monthly'!$H$4="Quarterly",EDATE(C138,3),EDATE(C138,1))))</f>
        <v>-</v>
      </c>
      <c r="D139" s="54">
        <f>IF(A139&gt;'Lease Monthly'!$E$4,0,'Lease Monthly'!$G$4)*((1+$M$4)^(((((IF($H$4="Yearly",ROUNDDOWN(IF(A139-($N$4)&lt;0,0,((A139-($N$4)/(($N$4))))/($N$4)),0),IF($H$4="Monthly",ROUNDDOWN(IF(A139-($N$4*12)&lt;0,0,((A139-(12*$N$4)/((12*$N$4))))/($N$4*12)),0),ROUNDDOWN(IF(A139-($N$4*4)&lt;0,0,((A139-(4*$N$4)/((4*$N$4))))/($N$4*4)),0)))))))))+(IF(A139=$E$4,$J$4,0))</f>
        <v>0</v>
      </c>
      <c r="E139" s="49">
        <f>IF(D139=0,0,1/((1+IF('Lease Monthly'!$H$4="Yearly",'Lease Monthly'!$D$4,IF('Lease Monthly'!$H$4="Quarterly",'Lease Monthly'!$D$4/4,'Lease Monthly'!$D$4/12)))^IF($E$17=1,A138,A139)))</f>
        <v>0</v>
      </c>
      <c r="F139" s="55">
        <f t="shared" si="15"/>
        <v>0</v>
      </c>
      <c r="G139" s="56"/>
      <c r="H139" s="38">
        <f t="shared" si="21"/>
        <v>123</v>
      </c>
      <c r="I139" s="9" t="str">
        <f t="shared" si="16"/>
        <v>-</v>
      </c>
      <c r="J139" s="47">
        <f>IF(H139&gt;'Lease Monthly'!$E$4,0,M138)</f>
        <v>0</v>
      </c>
      <c r="K139" s="47">
        <f>IF(IF('Lease Monthly'!$H$4="Yearly",J139*'Lease Monthly'!$D$4,IF('Lease Monthly'!$H$4="Quarterly",J139*('Lease Monthly'!$D$4/4),J139*'Lease Monthly'!$D$4/12))&gt;0,IF('Lease Monthly'!$H$4="Yearly",J139*'Lease Monthly'!$D$4,IF('Lease Monthly'!$H$4="Quarterly",J139*('Lease Monthly'!$D$4/4),J139*'Lease Monthly'!$D$4/12)),-L139-J139)</f>
        <v>0</v>
      </c>
      <c r="L139" s="47">
        <f t="shared" si="17"/>
        <v>0</v>
      </c>
      <c r="M139" s="47">
        <f t="shared" si="18"/>
        <v>0</v>
      </c>
      <c r="N139" s="57"/>
      <c r="O139" s="38">
        <v>123</v>
      </c>
      <c r="P139" s="58">
        <f t="shared" si="22"/>
        <v>88391</v>
      </c>
      <c r="Q139" s="47">
        <f t="shared" si="23"/>
        <v>0</v>
      </c>
      <c r="R139" s="47">
        <f>IF(S138&lt;1,0,-'Lease Monthly'!$K$4/'Lease Monthly'!$L$4)</f>
        <v>0</v>
      </c>
      <c r="S139" s="47">
        <f t="shared" si="19"/>
        <v>0</v>
      </c>
      <c r="AE139"/>
      <c r="AF139" s="6"/>
    </row>
    <row r="140" spans="1:32" x14ac:dyDescent="0.25">
      <c r="A140" s="53">
        <f t="shared" si="20"/>
        <v>124</v>
      </c>
      <c r="B140" s="29">
        <f t="shared" si="14"/>
        <v>0</v>
      </c>
      <c r="C140" s="9" t="str">
        <f>IF(D140=0,"-",IF('Lease Monthly'!$H$4="Yearly",EDATE(C139,12),IF('Lease Monthly'!$H$4="Quarterly",EDATE(C139,3),EDATE(C139,1))))</f>
        <v>-</v>
      </c>
      <c r="D140" s="54">
        <f>IF(A140&gt;'Lease Monthly'!$E$4,0,'Lease Monthly'!$G$4)*((1+$M$4)^(((((IF($H$4="Yearly",ROUNDDOWN(IF(A140-($N$4)&lt;0,0,((A140-($N$4)/(($N$4))))/($N$4)),0),IF($H$4="Monthly",ROUNDDOWN(IF(A140-($N$4*12)&lt;0,0,((A140-(12*$N$4)/((12*$N$4))))/($N$4*12)),0),ROUNDDOWN(IF(A140-($N$4*4)&lt;0,0,((A140-(4*$N$4)/((4*$N$4))))/($N$4*4)),0)))))))))+(IF(A140=$E$4,$J$4,0))</f>
        <v>0</v>
      </c>
      <c r="E140" s="49">
        <f>IF(D140=0,0,1/((1+IF('Lease Monthly'!$H$4="Yearly",'Lease Monthly'!$D$4,IF('Lease Monthly'!$H$4="Quarterly",'Lease Monthly'!$D$4/4,'Lease Monthly'!$D$4/12)))^IF($E$17=1,A139,A140)))</f>
        <v>0</v>
      </c>
      <c r="F140" s="55">
        <f t="shared" si="15"/>
        <v>0</v>
      </c>
      <c r="G140" s="56"/>
      <c r="H140" s="38">
        <f t="shared" si="21"/>
        <v>124</v>
      </c>
      <c r="I140" s="9" t="str">
        <f t="shared" si="16"/>
        <v>-</v>
      </c>
      <c r="J140" s="47">
        <f>IF(H140&gt;'Lease Monthly'!$E$4,0,M139)</f>
        <v>0</v>
      </c>
      <c r="K140" s="47">
        <f>IF(IF('Lease Monthly'!$H$4="Yearly",J140*'Lease Monthly'!$D$4,IF('Lease Monthly'!$H$4="Quarterly",J140*('Lease Monthly'!$D$4/4),J140*'Lease Monthly'!$D$4/12))&gt;0,IF('Lease Monthly'!$H$4="Yearly",J140*'Lease Monthly'!$D$4,IF('Lease Monthly'!$H$4="Quarterly",J140*('Lease Monthly'!$D$4/4),J140*'Lease Monthly'!$D$4/12)),-L140-J140)</f>
        <v>0</v>
      </c>
      <c r="L140" s="47">
        <f t="shared" si="17"/>
        <v>0</v>
      </c>
      <c r="M140" s="47">
        <f t="shared" si="18"/>
        <v>0</v>
      </c>
      <c r="N140" s="57"/>
      <c r="O140" s="38">
        <v>124</v>
      </c>
      <c r="P140" s="58">
        <f t="shared" si="22"/>
        <v>88756</v>
      </c>
      <c r="Q140" s="47">
        <f t="shared" si="23"/>
        <v>0</v>
      </c>
      <c r="R140" s="47">
        <f>IF(S139&lt;1,0,-'Lease Monthly'!$K$4/'Lease Monthly'!$L$4)</f>
        <v>0</v>
      </c>
      <c r="S140" s="47">
        <f t="shared" si="19"/>
        <v>0</v>
      </c>
      <c r="AE140"/>
      <c r="AF140" s="6"/>
    </row>
    <row r="141" spans="1:32" x14ac:dyDescent="0.25">
      <c r="A141" s="53">
        <f t="shared" si="20"/>
        <v>125</v>
      </c>
      <c r="B141" s="29">
        <f t="shared" si="14"/>
        <v>0</v>
      </c>
      <c r="C141" s="9" t="str">
        <f>IF(D141=0,"-",IF('Lease Monthly'!$H$4="Yearly",EDATE(C140,12),IF('Lease Monthly'!$H$4="Quarterly",EDATE(C140,3),EDATE(C140,1))))</f>
        <v>-</v>
      </c>
      <c r="D141" s="54">
        <f>IF(A141&gt;'Lease Monthly'!$E$4,0,'Lease Monthly'!$G$4)*((1+$M$4)^(((((IF($H$4="Yearly",ROUNDDOWN(IF(A141-($N$4)&lt;0,0,((A141-($N$4)/(($N$4))))/($N$4)),0),IF($H$4="Monthly",ROUNDDOWN(IF(A141-($N$4*12)&lt;0,0,((A141-(12*$N$4)/((12*$N$4))))/($N$4*12)),0),ROUNDDOWN(IF(A141-($N$4*4)&lt;0,0,((A141-(4*$N$4)/((4*$N$4))))/($N$4*4)),0)))))))))+(IF(A141=$E$4,$J$4,0))</f>
        <v>0</v>
      </c>
      <c r="E141" s="49">
        <f>IF(D141=0,0,1/((1+IF('Lease Monthly'!$H$4="Yearly",'Lease Monthly'!$D$4,IF('Lease Monthly'!$H$4="Quarterly",'Lease Monthly'!$D$4/4,'Lease Monthly'!$D$4/12)))^IF($E$17=1,A140,A141)))</f>
        <v>0</v>
      </c>
      <c r="F141" s="55">
        <f t="shared" si="15"/>
        <v>0</v>
      </c>
      <c r="G141" s="56"/>
      <c r="H141" s="38">
        <f t="shared" si="21"/>
        <v>125</v>
      </c>
      <c r="I141" s="9" t="str">
        <f t="shared" si="16"/>
        <v>-</v>
      </c>
      <c r="J141" s="47">
        <f>IF(H141&gt;'Lease Monthly'!$E$4,0,M140)</f>
        <v>0</v>
      </c>
      <c r="K141" s="47">
        <f>IF(IF('Lease Monthly'!$H$4="Yearly",J141*'Lease Monthly'!$D$4,IF('Lease Monthly'!$H$4="Quarterly",J141*('Lease Monthly'!$D$4/4),J141*'Lease Monthly'!$D$4/12))&gt;0,IF('Lease Monthly'!$H$4="Yearly",J141*'Lease Monthly'!$D$4,IF('Lease Monthly'!$H$4="Quarterly",J141*('Lease Monthly'!$D$4/4),J141*'Lease Monthly'!$D$4/12)),-L141-J141)</f>
        <v>0</v>
      </c>
      <c r="L141" s="47">
        <f t="shared" si="17"/>
        <v>0</v>
      </c>
      <c r="M141" s="47">
        <f t="shared" si="18"/>
        <v>0</v>
      </c>
      <c r="N141" s="57"/>
      <c r="O141" s="38">
        <v>125</v>
      </c>
      <c r="P141" s="58">
        <f t="shared" si="22"/>
        <v>89121</v>
      </c>
      <c r="Q141" s="47">
        <f t="shared" si="23"/>
        <v>0</v>
      </c>
      <c r="R141" s="47">
        <f>IF(S140&lt;1,0,-'Lease Monthly'!$K$4/'Lease Monthly'!$L$4)</f>
        <v>0</v>
      </c>
      <c r="S141" s="47">
        <f t="shared" si="19"/>
        <v>0</v>
      </c>
      <c r="AE141"/>
      <c r="AF141" s="6"/>
    </row>
    <row r="142" spans="1:32" x14ac:dyDescent="0.25">
      <c r="A142" s="53">
        <f t="shared" si="20"/>
        <v>126</v>
      </c>
      <c r="B142" s="29">
        <f t="shared" si="14"/>
        <v>0</v>
      </c>
      <c r="C142" s="9" t="str">
        <f>IF(D142=0,"-",IF('Lease Monthly'!$H$4="Yearly",EDATE(C141,12),IF('Lease Monthly'!$H$4="Quarterly",EDATE(C141,3),EDATE(C141,1))))</f>
        <v>-</v>
      </c>
      <c r="D142" s="54">
        <f>IF(A142&gt;'Lease Monthly'!$E$4,0,'Lease Monthly'!$G$4)*((1+$M$4)^(((((IF($H$4="Yearly",ROUNDDOWN(IF(A142-($N$4)&lt;0,0,((A142-($N$4)/(($N$4))))/($N$4)),0),IF($H$4="Monthly",ROUNDDOWN(IF(A142-($N$4*12)&lt;0,0,((A142-(12*$N$4)/((12*$N$4))))/($N$4*12)),0),ROUNDDOWN(IF(A142-($N$4*4)&lt;0,0,((A142-(4*$N$4)/((4*$N$4))))/($N$4*4)),0)))))))))+(IF(A142=$E$4,$J$4,0))</f>
        <v>0</v>
      </c>
      <c r="E142" s="49">
        <f>IF(D142=0,0,1/((1+IF('Lease Monthly'!$H$4="Yearly",'Lease Monthly'!$D$4,IF('Lease Monthly'!$H$4="Quarterly",'Lease Monthly'!$D$4/4,'Lease Monthly'!$D$4/12)))^IF($E$17=1,A141,A142)))</f>
        <v>0</v>
      </c>
      <c r="F142" s="55">
        <f t="shared" si="15"/>
        <v>0</v>
      </c>
      <c r="G142" s="56"/>
      <c r="H142" s="38">
        <f t="shared" si="21"/>
        <v>126</v>
      </c>
      <c r="I142" s="9" t="str">
        <f t="shared" si="16"/>
        <v>-</v>
      </c>
      <c r="J142" s="47">
        <f>IF(H142&gt;'Lease Monthly'!$E$4,0,M141)</f>
        <v>0</v>
      </c>
      <c r="K142" s="47">
        <f>IF(IF('Lease Monthly'!$H$4="Yearly",J142*'Lease Monthly'!$D$4,IF('Lease Monthly'!$H$4="Quarterly",J142*('Lease Monthly'!$D$4/4),J142*'Lease Monthly'!$D$4/12))&gt;0,IF('Lease Monthly'!$H$4="Yearly",J142*'Lease Monthly'!$D$4,IF('Lease Monthly'!$H$4="Quarterly",J142*('Lease Monthly'!$D$4/4),J142*'Lease Monthly'!$D$4/12)),-L142-J142)</f>
        <v>0</v>
      </c>
      <c r="L142" s="47">
        <f t="shared" si="17"/>
        <v>0</v>
      </c>
      <c r="M142" s="47">
        <f t="shared" si="18"/>
        <v>0</v>
      </c>
      <c r="N142" s="57"/>
      <c r="O142" s="38">
        <v>126</v>
      </c>
      <c r="P142" s="58">
        <f t="shared" si="22"/>
        <v>89487</v>
      </c>
      <c r="Q142" s="47">
        <f t="shared" si="23"/>
        <v>0</v>
      </c>
      <c r="R142" s="47">
        <f>IF(S141&lt;1,0,-'Lease Monthly'!$K$4/'Lease Monthly'!$L$4)</f>
        <v>0</v>
      </c>
      <c r="S142" s="47">
        <f t="shared" si="19"/>
        <v>0</v>
      </c>
      <c r="AE142"/>
      <c r="AF142" s="6"/>
    </row>
    <row r="143" spans="1:32" x14ac:dyDescent="0.25">
      <c r="A143" s="53">
        <f t="shared" si="20"/>
        <v>127</v>
      </c>
      <c r="B143" s="29">
        <f t="shared" si="14"/>
        <v>0</v>
      </c>
      <c r="C143" s="9" t="str">
        <f>IF(D143=0,"-",IF('Lease Monthly'!$H$4="Yearly",EDATE(C142,12),IF('Lease Monthly'!$H$4="Quarterly",EDATE(C142,3),EDATE(C142,1))))</f>
        <v>-</v>
      </c>
      <c r="D143" s="54">
        <f>IF(A143&gt;'Lease Monthly'!$E$4,0,'Lease Monthly'!$G$4)*((1+$M$4)^(((((IF($H$4="Yearly",ROUNDDOWN(IF(A143-($N$4)&lt;0,0,((A143-($N$4)/(($N$4))))/($N$4)),0),IF($H$4="Monthly",ROUNDDOWN(IF(A143-($N$4*12)&lt;0,0,((A143-(12*$N$4)/((12*$N$4))))/($N$4*12)),0),ROUNDDOWN(IF(A143-($N$4*4)&lt;0,0,((A143-(4*$N$4)/((4*$N$4))))/($N$4*4)),0)))))))))+(IF(A143=$E$4,$J$4,0))</f>
        <v>0</v>
      </c>
      <c r="E143" s="49">
        <f>IF(D143=0,0,1/((1+IF('Lease Monthly'!$H$4="Yearly",'Lease Monthly'!$D$4,IF('Lease Monthly'!$H$4="Quarterly",'Lease Monthly'!$D$4/4,'Lease Monthly'!$D$4/12)))^IF($E$17=1,A142,A143)))</f>
        <v>0</v>
      </c>
      <c r="F143" s="55">
        <f t="shared" si="15"/>
        <v>0</v>
      </c>
      <c r="G143" s="56"/>
      <c r="H143" s="38">
        <f t="shared" si="21"/>
        <v>127</v>
      </c>
      <c r="I143" s="9" t="str">
        <f t="shared" si="16"/>
        <v>-</v>
      </c>
      <c r="J143" s="47">
        <f>IF(H143&gt;'Lease Monthly'!$E$4,0,M142)</f>
        <v>0</v>
      </c>
      <c r="K143" s="47">
        <f>IF(IF('Lease Monthly'!$H$4="Yearly",J143*'Lease Monthly'!$D$4,IF('Lease Monthly'!$H$4="Quarterly",J143*('Lease Monthly'!$D$4/4),J143*'Lease Monthly'!$D$4/12))&gt;0,IF('Lease Monthly'!$H$4="Yearly",J143*'Lease Monthly'!$D$4,IF('Lease Monthly'!$H$4="Quarterly",J143*('Lease Monthly'!$D$4/4),J143*'Lease Monthly'!$D$4/12)),-L143-J143)</f>
        <v>0</v>
      </c>
      <c r="L143" s="47">
        <f t="shared" si="17"/>
        <v>0</v>
      </c>
      <c r="M143" s="47">
        <f t="shared" si="18"/>
        <v>0</v>
      </c>
      <c r="N143" s="57"/>
      <c r="O143" s="38">
        <v>127</v>
      </c>
      <c r="P143" s="58">
        <f t="shared" si="22"/>
        <v>89852</v>
      </c>
      <c r="Q143" s="47">
        <f t="shared" si="23"/>
        <v>0</v>
      </c>
      <c r="R143" s="47">
        <f>IF(S142&lt;1,0,-'Lease Monthly'!$K$4/'Lease Monthly'!$L$4)</f>
        <v>0</v>
      </c>
      <c r="S143" s="47">
        <f t="shared" si="19"/>
        <v>0</v>
      </c>
      <c r="AE143"/>
      <c r="AF143" s="6"/>
    </row>
    <row r="144" spans="1:32" x14ac:dyDescent="0.25">
      <c r="A144" s="53">
        <f t="shared" si="20"/>
        <v>128</v>
      </c>
      <c r="B144" s="29">
        <f t="shared" si="14"/>
        <v>0</v>
      </c>
      <c r="C144" s="9" t="str">
        <f>IF(D144=0,"-",IF('Lease Monthly'!$H$4="Yearly",EDATE(C143,12),IF('Lease Monthly'!$H$4="Quarterly",EDATE(C143,3),EDATE(C143,1))))</f>
        <v>-</v>
      </c>
      <c r="D144" s="54">
        <f>IF(A144&gt;'Lease Monthly'!$E$4,0,'Lease Monthly'!$G$4)*((1+$M$4)^(((((IF($H$4="Yearly",ROUNDDOWN(IF(A144-($N$4)&lt;0,0,((A144-($N$4)/(($N$4))))/($N$4)),0),IF($H$4="Monthly",ROUNDDOWN(IF(A144-($N$4*12)&lt;0,0,((A144-(12*$N$4)/((12*$N$4))))/($N$4*12)),0),ROUNDDOWN(IF(A144-($N$4*4)&lt;0,0,((A144-(4*$N$4)/((4*$N$4))))/($N$4*4)),0)))))))))+(IF(A144=$E$4,$J$4,0))</f>
        <v>0</v>
      </c>
      <c r="E144" s="49">
        <f>IF(D144=0,0,1/((1+IF('Lease Monthly'!$H$4="Yearly",'Lease Monthly'!$D$4,IF('Lease Monthly'!$H$4="Quarterly",'Lease Monthly'!$D$4/4,'Lease Monthly'!$D$4/12)))^IF($E$17=1,A143,A144)))</f>
        <v>0</v>
      </c>
      <c r="F144" s="55">
        <f t="shared" si="15"/>
        <v>0</v>
      </c>
      <c r="G144" s="56"/>
      <c r="H144" s="38">
        <f t="shared" si="21"/>
        <v>128</v>
      </c>
      <c r="I144" s="9" t="str">
        <f t="shared" si="16"/>
        <v>-</v>
      </c>
      <c r="J144" s="47">
        <f>IF(H144&gt;'Lease Monthly'!$E$4,0,M143)</f>
        <v>0</v>
      </c>
      <c r="K144" s="47">
        <f>IF(IF('Lease Monthly'!$H$4="Yearly",J144*'Lease Monthly'!$D$4,IF('Lease Monthly'!$H$4="Quarterly",J144*('Lease Monthly'!$D$4/4),J144*'Lease Monthly'!$D$4/12))&gt;0,IF('Lease Monthly'!$H$4="Yearly",J144*'Lease Monthly'!$D$4,IF('Lease Monthly'!$H$4="Quarterly",J144*('Lease Monthly'!$D$4/4),J144*'Lease Monthly'!$D$4/12)),-L144-J144)</f>
        <v>0</v>
      </c>
      <c r="L144" s="47">
        <f t="shared" si="17"/>
        <v>0</v>
      </c>
      <c r="M144" s="47">
        <f t="shared" si="18"/>
        <v>0</v>
      </c>
      <c r="N144" s="57"/>
      <c r="O144" s="38">
        <v>128</v>
      </c>
      <c r="P144" s="58">
        <f t="shared" si="22"/>
        <v>90217</v>
      </c>
      <c r="Q144" s="47">
        <f t="shared" si="23"/>
        <v>0</v>
      </c>
      <c r="R144" s="47">
        <f>IF(S143&lt;1,0,-'Lease Monthly'!$K$4/'Lease Monthly'!$L$4)</f>
        <v>0</v>
      </c>
      <c r="S144" s="47">
        <f t="shared" si="19"/>
        <v>0</v>
      </c>
      <c r="AE144"/>
      <c r="AF144" s="6"/>
    </row>
    <row r="145" spans="1:32" x14ac:dyDescent="0.25">
      <c r="A145" s="53">
        <f t="shared" si="20"/>
        <v>129</v>
      </c>
      <c r="B145" s="29">
        <f t="shared" ref="B145:B208" si="24">IF(C145="-",0,YEAR(C145))</f>
        <v>0</v>
      </c>
      <c r="C145" s="9" t="str">
        <f>IF(D145=0,"-",IF('Lease Monthly'!$H$4="Yearly",EDATE(C144,12),IF('Lease Monthly'!$H$4="Quarterly",EDATE(C144,3),EDATE(C144,1))))</f>
        <v>-</v>
      </c>
      <c r="D145" s="54">
        <f>IF(A145&gt;'Lease Monthly'!$E$4,0,'Lease Monthly'!$G$4)*((1+$M$4)^(((((IF($H$4="Yearly",ROUNDDOWN(IF(A145-($N$4)&lt;0,0,((A145-($N$4)/(($N$4))))/($N$4)),0),IF($H$4="Monthly",ROUNDDOWN(IF(A145-($N$4*12)&lt;0,0,((A145-(12*$N$4)/((12*$N$4))))/($N$4*12)),0),ROUNDDOWN(IF(A145-($N$4*4)&lt;0,0,((A145-(4*$N$4)/((4*$N$4))))/($N$4*4)),0)))))))))+(IF(A145=$E$4,$J$4,0))</f>
        <v>0</v>
      </c>
      <c r="E145" s="49">
        <f>IF(D145=0,0,1/((1+IF('Lease Monthly'!$H$4="Yearly",'Lease Monthly'!$D$4,IF('Lease Monthly'!$H$4="Quarterly",'Lease Monthly'!$D$4/4,'Lease Monthly'!$D$4/12)))^IF($E$17=1,A144,A145)))</f>
        <v>0</v>
      </c>
      <c r="F145" s="55">
        <f t="shared" ref="F145:F208" si="25">D145*E145</f>
        <v>0</v>
      </c>
      <c r="G145" s="56"/>
      <c r="H145" s="38">
        <f t="shared" si="21"/>
        <v>129</v>
      </c>
      <c r="I145" s="9" t="str">
        <f t="shared" ref="I145:I208" si="26">C145</f>
        <v>-</v>
      </c>
      <c r="J145" s="47">
        <f>IF(H145&gt;'Lease Monthly'!$E$4,0,M144)</f>
        <v>0</v>
      </c>
      <c r="K145" s="47">
        <f>IF(IF('Lease Monthly'!$H$4="Yearly",J145*'Lease Monthly'!$D$4,IF('Lease Monthly'!$H$4="Quarterly",J145*('Lease Monthly'!$D$4/4),J145*'Lease Monthly'!$D$4/12))&gt;0,IF('Lease Monthly'!$H$4="Yearly",J145*'Lease Monthly'!$D$4,IF('Lease Monthly'!$H$4="Quarterly",J145*('Lease Monthly'!$D$4/4),J145*'Lease Monthly'!$D$4/12)),-L145-J145)</f>
        <v>0</v>
      </c>
      <c r="L145" s="47">
        <f t="shared" si="17"/>
        <v>0</v>
      </c>
      <c r="M145" s="47">
        <f t="shared" si="18"/>
        <v>0</v>
      </c>
      <c r="N145" s="57"/>
      <c r="O145" s="38">
        <v>129</v>
      </c>
      <c r="P145" s="58">
        <f t="shared" si="22"/>
        <v>90582</v>
      </c>
      <c r="Q145" s="47">
        <f t="shared" si="23"/>
        <v>0</v>
      </c>
      <c r="R145" s="47">
        <f>IF(S144&lt;1,0,-'Lease Monthly'!$K$4/'Lease Monthly'!$L$4)</f>
        <v>0</v>
      </c>
      <c r="S145" s="47">
        <f t="shared" si="19"/>
        <v>0</v>
      </c>
      <c r="AE145"/>
      <c r="AF145" s="6"/>
    </row>
    <row r="146" spans="1:32" x14ac:dyDescent="0.25">
      <c r="A146" s="53">
        <f t="shared" si="20"/>
        <v>130</v>
      </c>
      <c r="B146" s="29">
        <f t="shared" si="24"/>
        <v>0</v>
      </c>
      <c r="C146" s="9" t="str">
        <f>IF(D146=0,"-",IF('Lease Monthly'!$H$4="Yearly",EDATE(C145,12),IF('Lease Monthly'!$H$4="Quarterly",EDATE(C145,3),EDATE(C145,1))))</f>
        <v>-</v>
      </c>
      <c r="D146" s="54">
        <f>IF(A146&gt;'Lease Monthly'!$E$4,0,'Lease Monthly'!$G$4)*((1+$M$4)^(((((IF($H$4="Yearly",ROUNDDOWN(IF(A146-($N$4)&lt;0,0,((A146-($N$4)/(($N$4))))/($N$4)),0),IF($H$4="Monthly",ROUNDDOWN(IF(A146-($N$4*12)&lt;0,0,((A146-(12*$N$4)/((12*$N$4))))/($N$4*12)),0),ROUNDDOWN(IF(A146-($N$4*4)&lt;0,0,((A146-(4*$N$4)/((4*$N$4))))/($N$4*4)),0)))))))))+(IF(A146=$E$4,$J$4,0))</f>
        <v>0</v>
      </c>
      <c r="E146" s="49">
        <f>IF(D146=0,0,1/((1+IF('Lease Monthly'!$H$4="Yearly",'Lease Monthly'!$D$4,IF('Lease Monthly'!$H$4="Quarterly",'Lease Monthly'!$D$4/4,'Lease Monthly'!$D$4/12)))^IF($E$17=1,A145,A146)))</f>
        <v>0</v>
      </c>
      <c r="F146" s="55">
        <f t="shared" si="25"/>
        <v>0</v>
      </c>
      <c r="G146" s="56"/>
      <c r="H146" s="38">
        <f t="shared" si="21"/>
        <v>130</v>
      </c>
      <c r="I146" s="9" t="str">
        <f t="shared" si="26"/>
        <v>-</v>
      </c>
      <c r="J146" s="47">
        <f>IF(H146&gt;'Lease Monthly'!$E$4,0,M145)</f>
        <v>0</v>
      </c>
      <c r="K146" s="47">
        <f>IF(IF('Lease Monthly'!$H$4="Yearly",J146*'Lease Monthly'!$D$4,IF('Lease Monthly'!$H$4="Quarterly",J146*('Lease Monthly'!$D$4/4),J146*'Lease Monthly'!$D$4/12))&gt;0,IF('Lease Monthly'!$H$4="Yearly",J146*'Lease Monthly'!$D$4,IF('Lease Monthly'!$H$4="Quarterly",J146*('Lease Monthly'!$D$4/4),J146*'Lease Monthly'!$D$4/12)),-L146-J146)</f>
        <v>0</v>
      </c>
      <c r="L146" s="47">
        <f t="shared" ref="L146:L209" si="27">D146</f>
        <v>0</v>
      </c>
      <c r="M146" s="47">
        <f t="shared" ref="M146:M209" si="28">J146+K146-L146</f>
        <v>0</v>
      </c>
      <c r="N146" s="57"/>
      <c r="O146" s="38">
        <v>130</v>
      </c>
      <c r="P146" s="58">
        <f t="shared" si="22"/>
        <v>90948</v>
      </c>
      <c r="Q146" s="47">
        <f t="shared" si="23"/>
        <v>0</v>
      </c>
      <c r="R146" s="47">
        <f>IF(S145&lt;1,0,-'Lease Monthly'!$K$4/'Lease Monthly'!$L$4)</f>
        <v>0</v>
      </c>
      <c r="S146" s="47">
        <f t="shared" ref="S146:S209" si="29">IF(S145&lt;1,0,SUM(Q146:R146))</f>
        <v>0</v>
      </c>
      <c r="AE146"/>
      <c r="AF146" s="6"/>
    </row>
    <row r="147" spans="1:32" x14ac:dyDescent="0.25">
      <c r="A147" s="53">
        <f t="shared" ref="A147:A210" si="30">A146+1</f>
        <v>131</v>
      </c>
      <c r="B147" s="29">
        <f t="shared" si="24"/>
        <v>0</v>
      </c>
      <c r="C147" s="9" t="str">
        <f>IF(D147=0,"-",IF('Lease Monthly'!$H$4="Yearly",EDATE(C146,12),IF('Lease Monthly'!$H$4="Quarterly",EDATE(C146,3),EDATE(C146,1))))</f>
        <v>-</v>
      </c>
      <c r="D147" s="54">
        <f>IF(A147&gt;'Lease Monthly'!$E$4,0,'Lease Monthly'!$G$4)*((1+$M$4)^(((((IF($H$4="Yearly",ROUNDDOWN(IF(A147-($N$4)&lt;0,0,((A147-($N$4)/(($N$4))))/($N$4)),0),IF($H$4="Monthly",ROUNDDOWN(IF(A147-($N$4*12)&lt;0,0,((A147-(12*$N$4)/((12*$N$4))))/($N$4*12)),0),ROUNDDOWN(IF(A147-($N$4*4)&lt;0,0,((A147-(4*$N$4)/((4*$N$4))))/($N$4*4)),0)))))))))+(IF(A147=$E$4,$J$4,0))</f>
        <v>0</v>
      </c>
      <c r="E147" s="49">
        <f>IF(D147=0,0,1/((1+IF('Lease Monthly'!$H$4="Yearly",'Lease Monthly'!$D$4,IF('Lease Monthly'!$H$4="Quarterly",'Lease Monthly'!$D$4/4,'Lease Monthly'!$D$4/12)))^IF($E$17=1,A146,A147)))</f>
        <v>0</v>
      </c>
      <c r="F147" s="55">
        <f t="shared" si="25"/>
        <v>0</v>
      </c>
      <c r="G147" s="56"/>
      <c r="H147" s="38">
        <f t="shared" ref="H147:H210" si="31">H146+1</f>
        <v>131</v>
      </c>
      <c r="I147" s="9" t="str">
        <f t="shared" si="26"/>
        <v>-</v>
      </c>
      <c r="J147" s="47">
        <f>IF(H147&gt;'Lease Monthly'!$E$4,0,M146)</f>
        <v>0</v>
      </c>
      <c r="K147" s="47">
        <f>IF(IF('Lease Monthly'!$H$4="Yearly",J147*'Lease Monthly'!$D$4,IF('Lease Monthly'!$H$4="Quarterly",J147*('Lease Monthly'!$D$4/4),J147*'Lease Monthly'!$D$4/12))&gt;0,IF('Lease Monthly'!$H$4="Yearly",J147*'Lease Monthly'!$D$4,IF('Lease Monthly'!$H$4="Quarterly",J147*('Lease Monthly'!$D$4/4),J147*'Lease Monthly'!$D$4/12)),-L147-J147)</f>
        <v>0</v>
      </c>
      <c r="L147" s="47">
        <f t="shared" si="27"/>
        <v>0</v>
      </c>
      <c r="M147" s="47">
        <f t="shared" si="28"/>
        <v>0</v>
      </c>
      <c r="N147" s="57"/>
      <c r="O147" s="38">
        <v>131</v>
      </c>
      <c r="P147" s="58">
        <f t="shared" ref="P147:P210" si="32">DATE(YEAR(P146)+1,MONTH(P146),DAY(P146))</f>
        <v>91313</v>
      </c>
      <c r="Q147" s="47">
        <f t="shared" ref="Q147:Q210" si="33">S146</f>
        <v>0</v>
      </c>
      <c r="R147" s="47">
        <f>IF(S146&lt;1,0,-'Lease Monthly'!$K$4/'Lease Monthly'!$L$4)</f>
        <v>0</v>
      </c>
      <c r="S147" s="47">
        <f t="shared" si="29"/>
        <v>0</v>
      </c>
      <c r="AE147"/>
      <c r="AF147" s="6"/>
    </row>
    <row r="148" spans="1:32" x14ac:dyDescent="0.25">
      <c r="A148" s="53">
        <f t="shared" si="30"/>
        <v>132</v>
      </c>
      <c r="B148" s="29">
        <f t="shared" si="24"/>
        <v>0</v>
      </c>
      <c r="C148" s="9" t="str">
        <f>IF(D148=0,"-",IF('Lease Monthly'!$H$4="Yearly",EDATE(C147,12),IF('Lease Monthly'!$H$4="Quarterly",EDATE(C147,3),EDATE(C147,1))))</f>
        <v>-</v>
      </c>
      <c r="D148" s="54">
        <f>IF(A148&gt;'Lease Monthly'!$E$4,0,'Lease Monthly'!$G$4)*((1+$M$4)^(((((IF($H$4="Yearly",ROUNDDOWN(IF(A148-($N$4)&lt;0,0,((A148-($N$4)/(($N$4))))/($N$4)),0),IF($H$4="Monthly",ROUNDDOWN(IF(A148-($N$4*12)&lt;0,0,((A148-(12*$N$4)/((12*$N$4))))/($N$4*12)),0),ROUNDDOWN(IF(A148-($N$4*4)&lt;0,0,((A148-(4*$N$4)/((4*$N$4))))/($N$4*4)),0)))))))))+(IF(A148=$E$4,$J$4,0))</f>
        <v>0</v>
      </c>
      <c r="E148" s="49">
        <f>IF(D148=0,0,1/((1+IF('Lease Monthly'!$H$4="Yearly",'Lease Monthly'!$D$4,IF('Lease Monthly'!$H$4="Quarterly",'Lease Monthly'!$D$4/4,'Lease Monthly'!$D$4/12)))^IF($E$17=1,A147,A148)))</f>
        <v>0</v>
      </c>
      <c r="F148" s="55">
        <f t="shared" si="25"/>
        <v>0</v>
      </c>
      <c r="G148" s="56"/>
      <c r="H148" s="38">
        <f t="shared" si="31"/>
        <v>132</v>
      </c>
      <c r="I148" s="9" t="str">
        <f t="shared" si="26"/>
        <v>-</v>
      </c>
      <c r="J148" s="47">
        <f>IF(H148&gt;'Lease Monthly'!$E$4,0,M147)</f>
        <v>0</v>
      </c>
      <c r="K148" s="47">
        <f>IF(IF('Lease Monthly'!$H$4="Yearly",J148*'Lease Monthly'!$D$4,IF('Lease Monthly'!$H$4="Quarterly",J148*('Lease Monthly'!$D$4/4),J148*'Lease Monthly'!$D$4/12))&gt;0,IF('Lease Monthly'!$H$4="Yearly",J148*'Lease Monthly'!$D$4,IF('Lease Monthly'!$H$4="Quarterly",J148*('Lease Monthly'!$D$4/4),J148*'Lease Monthly'!$D$4/12)),-L148-J148)</f>
        <v>0</v>
      </c>
      <c r="L148" s="47">
        <f t="shared" si="27"/>
        <v>0</v>
      </c>
      <c r="M148" s="47">
        <f t="shared" si="28"/>
        <v>0</v>
      </c>
      <c r="N148" s="57"/>
      <c r="O148" s="38">
        <v>132</v>
      </c>
      <c r="P148" s="58">
        <f t="shared" si="32"/>
        <v>91678</v>
      </c>
      <c r="Q148" s="47">
        <f t="shared" si="33"/>
        <v>0</v>
      </c>
      <c r="R148" s="47">
        <f>IF(S147&lt;1,0,-'Lease Monthly'!$K$4/'Lease Monthly'!$L$4)</f>
        <v>0</v>
      </c>
      <c r="S148" s="47">
        <f t="shared" si="29"/>
        <v>0</v>
      </c>
      <c r="AE148"/>
      <c r="AF148" s="6"/>
    </row>
    <row r="149" spans="1:32" x14ac:dyDescent="0.25">
      <c r="A149" s="53">
        <f t="shared" si="30"/>
        <v>133</v>
      </c>
      <c r="B149" s="29">
        <f t="shared" si="24"/>
        <v>0</v>
      </c>
      <c r="C149" s="9" t="str">
        <f>IF(D149=0,"-",IF('Lease Monthly'!$H$4="Yearly",EDATE(C148,12),IF('Lease Monthly'!$H$4="Quarterly",EDATE(C148,3),EDATE(C148,1))))</f>
        <v>-</v>
      </c>
      <c r="D149" s="54">
        <f>IF(A149&gt;'Lease Monthly'!$E$4,0,'Lease Monthly'!$G$4)*((1+$M$4)^(((((IF($H$4="Yearly",ROUNDDOWN(IF(A149-($N$4)&lt;0,0,((A149-($N$4)/(($N$4))))/($N$4)),0),IF($H$4="Monthly",ROUNDDOWN(IF(A149-($N$4*12)&lt;0,0,((A149-(12*$N$4)/((12*$N$4))))/($N$4*12)),0),ROUNDDOWN(IF(A149-($N$4*4)&lt;0,0,((A149-(4*$N$4)/((4*$N$4))))/($N$4*4)),0)))))))))+(IF(A149=$E$4,$J$4,0))</f>
        <v>0</v>
      </c>
      <c r="E149" s="49">
        <f>IF(D149=0,0,1/((1+IF('Lease Monthly'!$H$4="Yearly",'Lease Monthly'!$D$4,IF('Lease Monthly'!$H$4="Quarterly",'Lease Monthly'!$D$4/4,'Lease Monthly'!$D$4/12)))^IF($E$17=1,A148,A149)))</f>
        <v>0</v>
      </c>
      <c r="F149" s="55">
        <f t="shared" si="25"/>
        <v>0</v>
      </c>
      <c r="G149" s="56"/>
      <c r="H149" s="38">
        <f t="shared" si="31"/>
        <v>133</v>
      </c>
      <c r="I149" s="9" t="str">
        <f t="shared" si="26"/>
        <v>-</v>
      </c>
      <c r="J149" s="47">
        <f>IF(H149&gt;'Lease Monthly'!$E$4,0,M148)</f>
        <v>0</v>
      </c>
      <c r="K149" s="47">
        <f>IF(IF('Lease Monthly'!$H$4="Yearly",J149*'Lease Monthly'!$D$4,IF('Lease Monthly'!$H$4="Quarterly",J149*('Lease Monthly'!$D$4/4),J149*'Lease Monthly'!$D$4/12))&gt;0,IF('Lease Monthly'!$H$4="Yearly",J149*'Lease Monthly'!$D$4,IF('Lease Monthly'!$H$4="Quarterly",J149*('Lease Monthly'!$D$4/4),J149*'Lease Monthly'!$D$4/12)),-L149-J149)</f>
        <v>0</v>
      </c>
      <c r="L149" s="47">
        <f t="shared" si="27"/>
        <v>0</v>
      </c>
      <c r="M149" s="47">
        <f t="shared" si="28"/>
        <v>0</v>
      </c>
      <c r="N149" s="57"/>
      <c r="O149" s="38">
        <v>133</v>
      </c>
      <c r="P149" s="58">
        <f t="shared" si="32"/>
        <v>92043</v>
      </c>
      <c r="Q149" s="47">
        <f t="shared" si="33"/>
        <v>0</v>
      </c>
      <c r="R149" s="47">
        <f>IF(S148&lt;1,0,-'Lease Monthly'!$K$4/'Lease Monthly'!$L$4)</f>
        <v>0</v>
      </c>
      <c r="S149" s="47">
        <f t="shared" si="29"/>
        <v>0</v>
      </c>
      <c r="AE149"/>
      <c r="AF149" s="6"/>
    </row>
    <row r="150" spans="1:32" x14ac:dyDescent="0.25">
      <c r="A150" s="53">
        <f t="shared" si="30"/>
        <v>134</v>
      </c>
      <c r="B150" s="29">
        <f t="shared" si="24"/>
        <v>0</v>
      </c>
      <c r="C150" s="9" t="str">
        <f>IF(D150=0,"-",IF('Lease Monthly'!$H$4="Yearly",EDATE(C149,12),IF('Lease Monthly'!$H$4="Quarterly",EDATE(C149,3),EDATE(C149,1))))</f>
        <v>-</v>
      </c>
      <c r="D150" s="54">
        <f>IF(A150&gt;'Lease Monthly'!$E$4,0,'Lease Monthly'!$G$4)*((1+$M$4)^(((((IF($H$4="Yearly",ROUNDDOWN(IF(A150-($N$4)&lt;0,0,((A150-($N$4)/(($N$4))))/($N$4)),0),IF($H$4="Monthly",ROUNDDOWN(IF(A150-($N$4*12)&lt;0,0,((A150-(12*$N$4)/((12*$N$4))))/($N$4*12)),0),ROUNDDOWN(IF(A150-($N$4*4)&lt;0,0,((A150-(4*$N$4)/((4*$N$4))))/($N$4*4)),0)))))))))+(IF(A150=$E$4,$J$4,0))</f>
        <v>0</v>
      </c>
      <c r="E150" s="49">
        <f>IF(D150=0,0,1/((1+IF('Lease Monthly'!$H$4="Yearly",'Lease Monthly'!$D$4,IF('Lease Monthly'!$H$4="Quarterly",'Lease Monthly'!$D$4/4,'Lease Monthly'!$D$4/12)))^IF($E$17=1,A149,A150)))</f>
        <v>0</v>
      </c>
      <c r="F150" s="55">
        <f t="shared" si="25"/>
        <v>0</v>
      </c>
      <c r="G150" s="56"/>
      <c r="H150" s="38">
        <f t="shared" si="31"/>
        <v>134</v>
      </c>
      <c r="I150" s="9" t="str">
        <f t="shared" si="26"/>
        <v>-</v>
      </c>
      <c r="J150" s="47">
        <f>IF(H150&gt;'Lease Monthly'!$E$4,0,M149)</f>
        <v>0</v>
      </c>
      <c r="K150" s="47">
        <f>IF(IF('Lease Monthly'!$H$4="Yearly",J150*'Lease Monthly'!$D$4,IF('Lease Monthly'!$H$4="Quarterly",J150*('Lease Monthly'!$D$4/4),J150*'Lease Monthly'!$D$4/12))&gt;0,IF('Lease Monthly'!$H$4="Yearly",J150*'Lease Monthly'!$D$4,IF('Lease Monthly'!$H$4="Quarterly",J150*('Lease Monthly'!$D$4/4),J150*'Lease Monthly'!$D$4/12)),-L150-J150)</f>
        <v>0</v>
      </c>
      <c r="L150" s="47">
        <f t="shared" si="27"/>
        <v>0</v>
      </c>
      <c r="M150" s="47">
        <f t="shared" si="28"/>
        <v>0</v>
      </c>
      <c r="N150" s="57"/>
      <c r="O150" s="38">
        <v>134</v>
      </c>
      <c r="P150" s="58">
        <f t="shared" si="32"/>
        <v>92409</v>
      </c>
      <c r="Q150" s="47">
        <f t="shared" si="33"/>
        <v>0</v>
      </c>
      <c r="R150" s="47">
        <f>IF(S149&lt;1,0,-'Lease Monthly'!$K$4/'Lease Monthly'!$L$4)</f>
        <v>0</v>
      </c>
      <c r="S150" s="47">
        <f t="shared" si="29"/>
        <v>0</v>
      </c>
      <c r="AE150"/>
      <c r="AF150" s="6"/>
    </row>
    <row r="151" spans="1:32" x14ac:dyDescent="0.25">
      <c r="A151" s="53">
        <f t="shared" si="30"/>
        <v>135</v>
      </c>
      <c r="B151" s="29">
        <f t="shared" si="24"/>
        <v>0</v>
      </c>
      <c r="C151" s="9" t="str">
        <f>IF(D151=0,"-",IF('Lease Monthly'!$H$4="Yearly",EDATE(C150,12),IF('Lease Monthly'!$H$4="Quarterly",EDATE(C150,3),EDATE(C150,1))))</f>
        <v>-</v>
      </c>
      <c r="D151" s="54">
        <f>IF(A151&gt;'Lease Monthly'!$E$4,0,'Lease Monthly'!$G$4)*((1+$M$4)^(((((IF($H$4="Yearly",ROUNDDOWN(IF(A151-($N$4)&lt;0,0,((A151-($N$4)/(($N$4))))/($N$4)),0),IF($H$4="Monthly",ROUNDDOWN(IF(A151-($N$4*12)&lt;0,0,((A151-(12*$N$4)/((12*$N$4))))/($N$4*12)),0),ROUNDDOWN(IF(A151-($N$4*4)&lt;0,0,((A151-(4*$N$4)/((4*$N$4))))/($N$4*4)),0)))))))))+(IF(A151=$E$4,$J$4,0))</f>
        <v>0</v>
      </c>
      <c r="E151" s="49">
        <f>IF(D151=0,0,1/((1+IF('Lease Monthly'!$H$4="Yearly",'Lease Monthly'!$D$4,IF('Lease Monthly'!$H$4="Quarterly",'Lease Monthly'!$D$4/4,'Lease Monthly'!$D$4/12)))^IF($E$17=1,A150,A151)))</f>
        <v>0</v>
      </c>
      <c r="F151" s="55">
        <f t="shared" si="25"/>
        <v>0</v>
      </c>
      <c r="G151" s="56"/>
      <c r="H151" s="38">
        <f t="shared" si="31"/>
        <v>135</v>
      </c>
      <c r="I151" s="9" t="str">
        <f t="shared" si="26"/>
        <v>-</v>
      </c>
      <c r="J151" s="47">
        <f>IF(H151&gt;'Lease Monthly'!$E$4,0,M150)</f>
        <v>0</v>
      </c>
      <c r="K151" s="47">
        <f>IF(IF('Lease Monthly'!$H$4="Yearly",J151*'Lease Monthly'!$D$4,IF('Lease Monthly'!$H$4="Quarterly",J151*('Lease Monthly'!$D$4/4),J151*'Lease Monthly'!$D$4/12))&gt;0,IF('Lease Monthly'!$H$4="Yearly",J151*'Lease Monthly'!$D$4,IF('Lease Monthly'!$H$4="Quarterly",J151*('Lease Monthly'!$D$4/4),J151*'Lease Monthly'!$D$4/12)),-L151-J151)</f>
        <v>0</v>
      </c>
      <c r="L151" s="47">
        <f t="shared" si="27"/>
        <v>0</v>
      </c>
      <c r="M151" s="47">
        <f t="shared" si="28"/>
        <v>0</v>
      </c>
      <c r="N151" s="57"/>
      <c r="O151" s="38">
        <v>135</v>
      </c>
      <c r="P151" s="58">
        <f t="shared" si="32"/>
        <v>92774</v>
      </c>
      <c r="Q151" s="47">
        <f t="shared" si="33"/>
        <v>0</v>
      </c>
      <c r="R151" s="47">
        <f>IF(S150&lt;1,0,-'Lease Monthly'!$K$4/'Lease Monthly'!$L$4)</f>
        <v>0</v>
      </c>
      <c r="S151" s="47">
        <f t="shared" si="29"/>
        <v>0</v>
      </c>
      <c r="AE151"/>
      <c r="AF151" s="6"/>
    </row>
    <row r="152" spans="1:32" x14ac:dyDescent="0.25">
      <c r="A152" s="53">
        <f t="shared" si="30"/>
        <v>136</v>
      </c>
      <c r="B152" s="29">
        <f t="shared" si="24"/>
        <v>0</v>
      </c>
      <c r="C152" s="9" t="str">
        <f>IF(D152=0,"-",IF('Lease Monthly'!$H$4="Yearly",EDATE(C151,12),IF('Lease Monthly'!$H$4="Quarterly",EDATE(C151,3),EDATE(C151,1))))</f>
        <v>-</v>
      </c>
      <c r="D152" s="54">
        <f>IF(A152&gt;'Lease Monthly'!$E$4,0,'Lease Monthly'!$G$4)*((1+$M$4)^(((((IF($H$4="Yearly",ROUNDDOWN(IF(A152-($N$4)&lt;0,0,((A152-($N$4)/(($N$4))))/($N$4)),0),IF($H$4="Monthly",ROUNDDOWN(IF(A152-($N$4*12)&lt;0,0,((A152-(12*$N$4)/((12*$N$4))))/($N$4*12)),0),ROUNDDOWN(IF(A152-($N$4*4)&lt;0,0,((A152-(4*$N$4)/((4*$N$4))))/($N$4*4)),0)))))))))+(IF(A152=$E$4,$J$4,0))</f>
        <v>0</v>
      </c>
      <c r="E152" s="49">
        <f>IF(D152=0,0,1/((1+IF('Lease Monthly'!$H$4="Yearly",'Lease Monthly'!$D$4,IF('Lease Monthly'!$H$4="Quarterly",'Lease Monthly'!$D$4/4,'Lease Monthly'!$D$4/12)))^IF($E$17=1,A151,A152)))</f>
        <v>0</v>
      </c>
      <c r="F152" s="55">
        <f t="shared" si="25"/>
        <v>0</v>
      </c>
      <c r="G152" s="56"/>
      <c r="H152" s="38">
        <f t="shared" si="31"/>
        <v>136</v>
      </c>
      <c r="I152" s="9" t="str">
        <f t="shared" si="26"/>
        <v>-</v>
      </c>
      <c r="J152" s="47">
        <f>IF(H152&gt;'Lease Monthly'!$E$4,0,M151)</f>
        <v>0</v>
      </c>
      <c r="K152" s="47">
        <f>IF(IF('Lease Monthly'!$H$4="Yearly",J152*'Lease Monthly'!$D$4,IF('Lease Monthly'!$H$4="Quarterly",J152*('Lease Monthly'!$D$4/4),J152*'Lease Monthly'!$D$4/12))&gt;0,IF('Lease Monthly'!$H$4="Yearly",J152*'Lease Monthly'!$D$4,IF('Lease Monthly'!$H$4="Quarterly",J152*('Lease Monthly'!$D$4/4),J152*'Lease Monthly'!$D$4/12)),-L152-J152)</f>
        <v>0</v>
      </c>
      <c r="L152" s="47">
        <f t="shared" si="27"/>
        <v>0</v>
      </c>
      <c r="M152" s="47">
        <f t="shared" si="28"/>
        <v>0</v>
      </c>
      <c r="N152" s="57"/>
      <c r="O152" s="38">
        <v>136</v>
      </c>
      <c r="P152" s="58">
        <f t="shared" si="32"/>
        <v>93139</v>
      </c>
      <c r="Q152" s="47">
        <f t="shared" si="33"/>
        <v>0</v>
      </c>
      <c r="R152" s="47">
        <f>IF(S151&lt;1,0,-'Lease Monthly'!$K$4/'Lease Monthly'!$L$4)</f>
        <v>0</v>
      </c>
      <c r="S152" s="47">
        <f t="shared" si="29"/>
        <v>0</v>
      </c>
      <c r="AE152"/>
      <c r="AF152" s="6"/>
    </row>
    <row r="153" spans="1:32" x14ac:dyDescent="0.25">
      <c r="A153" s="53">
        <f t="shared" si="30"/>
        <v>137</v>
      </c>
      <c r="B153" s="29">
        <f t="shared" si="24"/>
        <v>0</v>
      </c>
      <c r="C153" s="9" t="str">
        <f>IF(D153=0,"-",IF('Lease Monthly'!$H$4="Yearly",EDATE(C152,12),IF('Lease Monthly'!$H$4="Quarterly",EDATE(C152,3),EDATE(C152,1))))</f>
        <v>-</v>
      </c>
      <c r="D153" s="54">
        <f>IF(A153&gt;'Lease Monthly'!$E$4,0,'Lease Monthly'!$G$4)*((1+$M$4)^(((((IF($H$4="Yearly",ROUNDDOWN(IF(A153-($N$4)&lt;0,0,((A153-($N$4)/(($N$4))))/($N$4)),0),IF($H$4="Monthly",ROUNDDOWN(IF(A153-($N$4*12)&lt;0,0,((A153-(12*$N$4)/((12*$N$4))))/($N$4*12)),0),ROUNDDOWN(IF(A153-($N$4*4)&lt;0,0,((A153-(4*$N$4)/((4*$N$4))))/($N$4*4)),0)))))))))+(IF(A153=$E$4,$J$4,0))</f>
        <v>0</v>
      </c>
      <c r="E153" s="49">
        <f>IF(D153=0,0,1/((1+IF('Lease Monthly'!$H$4="Yearly",'Lease Monthly'!$D$4,IF('Lease Monthly'!$H$4="Quarterly",'Lease Monthly'!$D$4/4,'Lease Monthly'!$D$4/12)))^IF($E$17=1,A152,A153)))</f>
        <v>0</v>
      </c>
      <c r="F153" s="55">
        <f t="shared" si="25"/>
        <v>0</v>
      </c>
      <c r="G153" s="56"/>
      <c r="H153" s="38">
        <f t="shared" si="31"/>
        <v>137</v>
      </c>
      <c r="I153" s="9" t="str">
        <f t="shared" si="26"/>
        <v>-</v>
      </c>
      <c r="J153" s="47">
        <f>IF(H153&gt;'Lease Monthly'!$E$4,0,M152)</f>
        <v>0</v>
      </c>
      <c r="K153" s="47">
        <f>IF(IF('Lease Monthly'!$H$4="Yearly",J153*'Lease Monthly'!$D$4,IF('Lease Monthly'!$H$4="Quarterly",J153*('Lease Monthly'!$D$4/4),J153*'Lease Monthly'!$D$4/12))&gt;0,IF('Lease Monthly'!$H$4="Yearly",J153*'Lease Monthly'!$D$4,IF('Lease Monthly'!$H$4="Quarterly",J153*('Lease Monthly'!$D$4/4),J153*'Lease Monthly'!$D$4/12)),-L153-J153)</f>
        <v>0</v>
      </c>
      <c r="L153" s="47">
        <f t="shared" si="27"/>
        <v>0</v>
      </c>
      <c r="M153" s="47">
        <f t="shared" si="28"/>
        <v>0</v>
      </c>
      <c r="N153" s="57"/>
      <c r="O153" s="38">
        <v>137</v>
      </c>
      <c r="P153" s="58">
        <f t="shared" si="32"/>
        <v>93504</v>
      </c>
      <c r="Q153" s="47">
        <f t="shared" si="33"/>
        <v>0</v>
      </c>
      <c r="R153" s="47">
        <f>IF(S152&lt;1,0,-'Lease Monthly'!$K$4/'Lease Monthly'!$L$4)</f>
        <v>0</v>
      </c>
      <c r="S153" s="47">
        <f t="shared" si="29"/>
        <v>0</v>
      </c>
      <c r="AE153"/>
      <c r="AF153" s="6"/>
    </row>
    <row r="154" spans="1:32" x14ac:dyDescent="0.25">
      <c r="A154" s="53">
        <f t="shared" si="30"/>
        <v>138</v>
      </c>
      <c r="B154" s="29">
        <f t="shared" si="24"/>
        <v>0</v>
      </c>
      <c r="C154" s="9" t="str">
        <f>IF(D154=0,"-",IF('Lease Monthly'!$H$4="Yearly",EDATE(C153,12),IF('Lease Monthly'!$H$4="Quarterly",EDATE(C153,3),EDATE(C153,1))))</f>
        <v>-</v>
      </c>
      <c r="D154" s="54">
        <f>IF(A154&gt;'Lease Monthly'!$E$4,0,'Lease Monthly'!$G$4)*((1+$M$4)^(((((IF($H$4="Yearly",ROUNDDOWN(IF(A154-($N$4)&lt;0,0,((A154-($N$4)/(($N$4))))/($N$4)),0),IF($H$4="Monthly",ROUNDDOWN(IF(A154-($N$4*12)&lt;0,0,((A154-(12*$N$4)/((12*$N$4))))/($N$4*12)),0),ROUNDDOWN(IF(A154-($N$4*4)&lt;0,0,((A154-(4*$N$4)/((4*$N$4))))/($N$4*4)),0)))))))))+(IF(A154=$E$4,$J$4,0))</f>
        <v>0</v>
      </c>
      <c r="E154" s="49">
        <f>IF(D154=0,0,1/((1+IF('Lease Monthly'!$H$4="Yearly",'Lease Monthly'!$D$4,IF('Lease Monthly'!$H$4="Quarterly",'Lease Monthly'!$D$4/4,'Lease Monthly'!$D$4/12)))^IF($E$17=1,A153,A154)))</f>
        <v>0</v>
      </c>
      <c r="F154" s="55">
        <f t="shared" si="25"/>
        <v>0</v>
      </c>
      <c r="G154" s="56"/>
      <c r="H154" s="38">
        <f t="shared" si="31"/>
        <v>138</v>
      </c>
      <c r="I154" s="9" t="str">
        <f t="shared" si="26"/>
        <v>-</v>
      </c>
      <c r="J154" s="47">
        <f>IF(H154&gt;'Lease Monthly'!$E$4,0,M153)</f>
        <v>0</v>
      </c>
      <c r="K154" s="47">
        <f>IF(IF('Lease Monthly'!$H$4="Yearly",J154*'Lease Monthly'!$D$4,IF('Lease Monthly'!$H$4="Quarterly",J154*('Lease Monthly'!$D$4/4),J154*'Lease Monthly'!$D$4/12))&gt;0,IF('Lease Monthly'!$H$4="Yearly",J154*'Lease Monthly'!$D$4,IF('Lease Monthly'!$H$4="Quarterly",J154*('Lease Monthly'!$D$4/4),J154*'Lease Monthly'!$D$4/12)),-L154-J154)</f>
        <v>0</v>
      </c>
      <c r="L154" s="47">
        <f t="shared" si="27"/>
        <v>0</v>
      </c>
      <c r="M154" s="47">
        <f t="shared" si="28"/>
        <v>0</v>
      </c>
      <c r="N154" s="57"/>
      <c r="O154" s="38">
        <v>138</v>
      </c>
      <c r="P154" s="58">
        <f t="shared" si="32"/>
        <v>93870</v>
      </c>
      <c r="Q154" s="47">
        <f t="shared" si="33"/>
        <v>0</v>
      </c>
      <c r="R154" s="47">
        <f>IF(S153&lt;1,0,-'Lease Monthly'!$K$4/'Lease Monthly'!$L$4)</f>
        <v>0</v>
      </c>
      <c r="S154" s="47">
        <f t="shared" si="29"/>
        <v>0</v>
      </c>
      <c r="AE154"/>
      <c r="AF154" s="6"/>
    </row>
    <row r="155" spans="1:32" x14ac:dyDescent="0.25">
      <c r="A155" s="53">
        <f t="shared" si="30"/>
        <v>139</v>
      </c>
      <c r="B155" s="29">
        <f t="shared" si="24"/>
        <v>0</v>
      </c>
      <c r="C155" s="9" t="str">
        <f>IF(D155=0,"-",IF('Lease Monthly'!$H$4="Yearly",EDATE(C154,12),IF('Lease Monthly'!$H$4="Quarterly",EDATE(C154,3),EDATE(C154,1))))</f>
        <v>-</v>
      </c>
      <c r="D155" s="54">
        <f>IF(A155&gt;'Lease Monthly'!$E$4,0,'Lease Monthly'!$G$4)*((1+$M$4)^(((((IF($H$4="Yearly",ROUNDDOWN(IF(A155-($N$4)&lt;0,0,((A155-($N$4)/(($N$4))))/($N$4)),0),IF($H$4="Monthly",ROUNDDOWN(IF(A155-($N$4*12)&lt;0,0,((A155-(12*$N$4)/((12*$N$4))))/($N$4*12)),0),ROUNDDOWN(IF(A155-($N$4*4)&lt;0,0,((A155-(4*$N$4)/((4*$N$4))))/($N$4*4)),0)))))))))+(IF(A155=$E$4,$J$4,0))</f>
        <v>0</v>
      </c>
      <c r="E155" s="49">
        <f>IF(D155=0,0,1/((1+IF('Lease Monthly'!$H$4="Yearly",'Lease Monthly'!$D$4,IF('Lease Monthly'!$H$4="Quarterly",'Lease Monthly'!$D$4/4,'Lease Monthly'!$D$4/12)))^IF($E$17=1,A154,A155)))</f>
        <v>0</v>
      </c>
      <c r="F155" s="55">
        <f t="shared" si="25"/>
        <v>0</v>
      </c>
      <c r="G155" s="56"/>
      <c r="H155" s="38">
        <f t="shared" si="31"/>
        <v>139</v>
      </c>
      <c r="I155" s="9" t="str">
        <f t="shared" si="26"/>
        <v>-</v>
      </c>
      <c r="J155" s="47">
        <f>IF(H155&gt;'Lease Monthly'!$E$4,0,M154)</f>
        <v>0</v>
      </c>
      <c r="K155" s="47">
        <f>IF(IF('Lease Monthly'!$H$4="Yearly",J155*'Lease Monthly'!$D$4,IF('Lease Monthly'!$H$4="Quarterly",J155*('Lease Monthly'!$D$4/4),J155*'Lease Monthly'!$D$4/12))&gt;0,IF('Lease Monthly'!$H$4="Yearly",J155*'Lease Monthly'!$D$4,IF('Lease Monthly'!$H$4="Quarterly",J155*('Lease Monthly'!$D$4/4),J155*'Lease Monthly'!$D$4/12)),-L155-J155)</f>
        <v>0</v>
      </c>
      <c r="L155" s="47">
        <f t="shared" si="27"/>
        <v>0</v>
      </c>
      <c r="M155" s="47">
        <f t="shared" si="28"/>
        <v>0</v>
      </c>
      <c r="N155" s="57"/>
      <c r="O155" s="38">
        <v>139</v>
      </c>
      <c r="P155" s="58">
        <f t="shared" si="32"/>
        <v>94235</v>
      </c>
      <c r="Q155" s="47">
        <f t="shared" si="33"/>
        <v>0</v>
      </c>
      <c r="R155" s="47">
        <f>IF(S154&lt;1,0,-'Lease Monthly'!$K$4/'Lease Monthly'!$L$4)</f>
        <v>0</v>
      </c>
      <c r="S155" s="47">
        <f t="shared" si="29"/>
        <v>0</v>
      </c>
      <c r="AE155"/>
      <c r="AF155" s="6"/>
    </row>
    <row r="156" spans="1:32" x14ac:dyDescent="0.25">
      <c r="A156" s="53">
        <f t="shared" si="30"/>
        <v>140</v>
      </c>
      <c r="B156" s="29">
        <f t="shared" si="24"/>
        <v>0</v>
      </c>
      <c r="C156" s="9" t="str">
        <f>IF(D156=0,"-",IF('Lease Monthly'!$H$4="Yearly",EDATE(C155,12),IF('Lease Monthly'!$H$4="Quarterly",EDATE(C155,3),EDATE(C155,1))))</f>
        <v>-</v>
      </c>
      <c r="D156" s="54">
        <f>IF(A156&gt;'Lease Monthly'!$E$4,0,'Lease Monthly'!$G$4)*((1+$M$4)^(((((IF($H$4="Yearly",ROUNDDOWN(IF(A156-($N$4)&lt;0,0,((A156-($N$4)/(($N$4))))/($N$4)),0),IF($H$4="Monthly",ROUNDDOWN(IF(A156-($N$4*12)&lt;0,0,((A156-(12*$N$4)/((12*$N$4))))/($N$4*12)),0),ROUNDDOWN(IF(A156-($N$4*4)&lt;0,0,((A156-(4*$N$4)/((4*$N$4))))/($N$4*4)),0)))))))))+(IF(A156=$E$4,$J$4,0))</f>
        <v>0</v>
      </c>
      <c r="E156" s="49">
        <f>IF(D156=0,0,1/((1+IF('Lease Monthly'!$H$4="Yearly",'Lease Monthly'!$D$4,IF('Lease Monthly'!$H$4="Quarterly",'Lease Monthly'!$D$4/4,'Lease Monthly'!$D$4/12)))^IF($E$17=1,A155,A156)))</f>
        <v>0</v>
      </c>
      <c r="F156" s="55">
        <f t="shared" si="25"/>
        <v>0</v>
      </c>
      <c r="G156" s="56"/>
      <c r="H156" s="38">
        <f t="shared" si="31"/>
        <v>140</v>
      </c>
      <c r="I156" s="9" t="str">
        <f t="shared" si="26"/>
        <v>-</v>
      </c>
      <c r="J156" s="47">
        <f>IF(H156&gt;'Lease Monthly'!$E$4,0,M155)</f>
        <v>0</v>
      </c>
      <c r="K156" s="47">
        <f>IF(IF('Lease Monthly'!$H$4="Yearly",J156*'Lease Monthly'!$D$4,IF('Lease Monthly'!$H$4="Quarterly",J156*('Lease Monthly'!$D$4/4),J156*'Lease Monthly'!$D$4/12))&gt;0,IF('Lease Monthly'!$H$4="Yearly",J156*'Lease Monthly'!$D$4,IF('Lease Monthly'!$H$4="Quarterly",J156*('Lease Monthly'!$D$4/4),J156*'Lease Monthly'!$D$4/12)),-L156-J156)</f>
        <v>0</v>
      </c>
      <c r="L156" s="47">
        <f t="shared" si="27"/>
        <v>0</v>
      </c>
      <c r="M156" s="47">
        <f t="shared" si="28"/>
        <v>0</v>
      </c>
      <c r="N156" s="57"/>
      <c r="O156" s="38">
        <v>140</v>
      </c>
      <c r="P156" s="58">
        <f t="shared" si="32"/>
        <v>94600</v>
      </c>
      <c r="Q156" s="47">
        <f t="shared" si="33"/>
        <v>0</v>
      </c>
      <c r="R156" s="47">
        <f>IF(S155&lt;1,0,-'Lease Monthly'!$K$4/'Lease Monthly'!$L$4)</f>
        <v>0</v>
      </c>
      <c r="S156" s="47">
        <f t="shared" si="29"/>
        <v>0</v>
      </c>
      <c r="AE156"/>
      <c r="AF156" s="6"/>
    </row>
    <row r="157" spans="1:32" x14ac:dyDescent="0.25">
      <c r="A157" s="53">
        <f t="shared" si="30"/>
        <v>141</v>
      </c>
      <c r="B157" s="29">
        <f t="shared" si="24"/>
        <v>0</v>
      </c>
      <c r="C157" s="9" t="str">
        <f>IF(D157=0,"-",IF('Lease Monthly'!$H$4="Yearly",EDATE(C156,12),IF('Lease Monthly'!$H$4="Quarterly",EDATE(C156,3),EDATE(C156,1))))</f>
        <v>-</v>
      </c>
      <c r="D157" s="54">
        <f>IF(A157&gt;'Lease Monthly'!$E$4,0,'Lease Monthly'!$G$4)*((1+$M$4)^(((((IF($H$4="Yearly",ROUNDDOWN(IF(A157-($N$4)&lt;0,0,((A157-($N$4)/(($N$4))))/($N$4)),0),IF($H$4="Monthly",ROUNDDOWN(IF(A157-($N$4*12)&lt;0,0,((A157-(12*$N$4)/((12*$N$4))))/($N$4*12)),0),ROUNDDOWN(IF(A157-($N$4*4)&lt;0,0,((A157-(4*$N$4)/((4*$N$4))))/($N$4*4)),0)))))))))+(IF(A157=$E$4,$J$4,0))</f>
        <v>0</v>
      </c>
      <c r="E157" s="49">
        <f>IF(D157=0,0,1/((1+IF('Lease Monthly'!$H$4="Yearly",'Lease Monthly'!$D$4,IF('Lease Monthly'!$H$4="Quarterly",'Lease Monthly'!$D$4/4,'Lease Monthly'!$D$4/12)))^IF($E$17=1,A156,A157)))</f>
        <v>0</v>
      </c>
      <c r="F157" s="55">
        <f t="shared" si="25"/>
        <v>0</v>
      </c>
      <c r="G157" s="56"/>
      <c r="H157" s="38">
        <f t="shared" si="31"/>
        <v>141</v>
      </c>
      <c r="I157" s="9" t="str">
        <f t="shared" si="26"/>
        <v>-</v>
      </c>
      <c r="J157" s="47">
        <f>IF(H157&gt;'Lease Monthly'!$E$4,0,M156)</f>
        <v>0</v>
      </c>
      <c r="K157" s="47">
        <f>IF(IF('Lease Monthly'!$H$4="Yearly",J157*'Lease Monthly'!$D$4,IF('Lease Monthly'!$H$4="Quarterly",J157*('Lease Monthly'!$D$4/4),J157*'Lease Monthly'!$D$4/12))&gt;0,IF('Lease Monthly'!$H$4="Yearly",J157*'Lease Monthly'!$D$4,IF('Lease Monthly'!$H$4="Quarterly",J157*('Lease Monthly'!$D$4/4),J157*'Lease Monthly'!$D$4/12)),-L157-J157)</f>
        <v>0</v>
      </c>
      <c r="L157" s="47">
        <f t="shared" si="27"/>
        <v>0</v>
      </c>
      <c r="M157" s="47">
        <f t="shared" si="28"/>
        <v>0</v>
      </c>
      <c r="N157" s="57"/>
      <c r="O157" s="38">
        <v>141</v>
      </c>
      <c r="P157" s="58">
        <f t="shared" si="32"/>
        <v>94965</v>
      </c>
      <c r="Q157" s="47">
        <f t="shared" si="33"/>
        <v>0</v>
      </c>
      <c r="R157" s="47">
        <f>IF(S156&lt;1,0,-'Lease Monthly'!$K$4/'Lease Monthly'!$L$4)</f>
        <v>0</v>
      </c>
      <c r="S157" s="47">
        <f t="shared" si="29"/>
        <v>0</v>
      </c>
      <c r="AE157"/>
      <c r="AF157" s="6"/>
    </row>
    <row r="158" spans="1:32" x14ac:dyDescent="0.25">
      <c r="A158" s="53">
        <f t="shared" si="30"/>
        <v>142</v>
      </c>
      <c r="B158" s="29">
        <f t="shared" si="24"/>
        <v>0</v>
      </c>
      <c r="C158" s="9" t="str">
        <f>IF(D158=0,"-",IF('Lease Monthly'!$H$4="Yearly",EDATE(C157,12),IF('Lease Monthly'!$H$4="Quarterly",EDATE(C157,3),EDATE(C157,1))))</f>
        <v>-</v>
      </c>
      <c r="D158" s="54">
        <f>IF(A158&gt;'Lease Monthly'!$E$4,0,'Lease Monthly'!$G$4)*((1+$M$4)^(((((IF($H$4="Yearly",ROUNDDOWN(IF(A158-($N$4)&lt;0,0,((A158-($N$4)/(($N$4))))/($N$4)),0),IF($H$4="Monthly",ROUNDDOWN(IF(A158-($N$4*12)&lt;0,0,((A158-(12*$N$4)/((12*$N$4))))/($N$4*12)),0),ROUNDDOWN(IF(A158-($N$4*4)&lt;0,0,((A158-(4*$N$4)/((4*$N$4))))/($N$4*4)),0)))))))))+(IF(A158=$E$4,$J$4,0))</f>
        <v>0</v>
      </c>
      <c r="E158" s="49">
        <f>IF(D158=0,0,1/((1+IF('Lease Monthly'!$H$4="Yearly",'Lease Monthly'!$D$4,IF('Lease Monthly'!$H$4="Quarterly",'Lease Monthly'!$D$4/4,'Lease Monthly'!$D$4/12)))^IF($E$17=1,A157,A158)))</f>
        <v>0</v>
      </c>
      <c r="F158" s="55">
        <f t="shared" si="25"/>
        <v>0</v>
      </c>
      <c r="G158" s="56"/>
      <c r="H158" s="38">
        <f t="shared" si="31"/>
        <v>142</v>
      </c>
      <c r="I158" s="9" t="str">
        <f t="shared" si="26"/>
        <v>-</v>
      </c>
      <c r="J158" s="47">
        <f>IF(H158&gt;'Lease Monthly'!$E$4,0,M157)</f>
        <v>0</v>
      </c>
      <c r="K158" s="47">
        <f>IF(IF('Lease Monthly'!$H$4="Yearly",J158*'Lease Monthly'!$D$4,IF('Lease Monthly'!$H$4="Quarterly",J158*('Lease Monthly'!$D$4/4),J158*'Lease Monthly'!$D$4/12))&gt;0,IF('Lease Monthly'!$H$4="Yearly",J158*'Lease Monthly'!$D$4,IF('Lease Monthly'!$H$4="Quarterly",J158*('Lease Monthly'!$D$4/4),J158*'Lease Monthly'!$D$4/12)),-L158-J158)</f>
        <v>0</v>
      </c>
      <c r="L158" s="47">
        <f t="shared" si="27"/>
        <v>0</v>
      </c>
      <c r="M158" s="47">
        <f t="shared" si="28"/>
        <v>0</v>
      </c>
      <c r="N158" s="57"/>
      <c r="O158" s="38">
        <v>142</v>
      </c>
      <c r="P158" s="58">
        <f t="shared" si="32"/>
        <v>95331</v>
      </c>
      <c r="Q158" s="47">
        <f t="shared" si="33"/>
        <v>0</v>
      </c>
      <c r="R158" s="47">
        <f>IF(S157&lt;1,0,-'Lease Monthly'!$K$4/'Lease Monthly'!$L$4)</f>
        <v>0</v>
      </c>
      <c r="S158" s="47">
        <f t="shared" si="29"/>
        <v>0</v>
      </c>
      <c r="AE158"/>
      <c r="AF158" s="6"/>
    </row>
    <row r="159" spans="1:32" x14ac:dyDescent="0.25">
      <c r="A159" s="53">
        <f t="shared" si="30"/>
        <v>143</v>
      </c>
      <c r="B159" s="29">
        <f t="shared" si="24"/>
        <v>0</v>
      </c>
      <c r="C159" s="9" t="str">
        <f>IF(D159=0,"-",IF('Lease Monthly'!$H$4="Yearly",EDATE(C158,12),IF('Lease Monthly'!$H$4="Quarterly",EDATE(C158,3),EDATE(C158,1))))</f>
        <v>-</v>
      </c>
      <c r="D159" s="54">
        <f>IF(A159&gt;'Lease Monthly'!$E$4,0,'Lease Monthly'!$G$4)*((1+$M$4)^(((((IF($H$4="Yearly",ROUNDDOWN(IF(A159-($N$4)&lt;0,0,((A159-($N$4)/(($N$4))))/($N$4)),0),IF($H$4="Monthly",ROUNDDOWN(IF(A159-($N$4*12)&lt;0,0,((A159-(12*$N$4)/((12*$N$4))))/($N$4*12)),0),ROUNDDOWN(IF(A159-($N$4*4)&lt;0,0,((A159-(4*$N$4)/((4*$N$4))))/($N$4*4)),0)))))))))+(IF(A159=$E$4,$J$4,0))</f>
        <v>0</v>
      </c>
      <c r="E159" s="49">
        <f>IF(D159=0,0,1/((1+IF('Lease Monthly'!$H$4="Yearly",'Lease Monthly'!$D$4,IF('Lease Monthly'!$H$4="Quarterly",'Lease Monthly'!$D$4/4,'Lease Monthly'!$D$4/12)))^IF($E$17=1,A158,A159)))</f>
        <v>0</v>
      </c>
      <c r="F159" s="55">
        <f t="shared" si="25"/>
        <v>0</v>
      </c>
      <c r="G159" s="56"/>
      <c r="H159" s="38">
        <f t="shared" si="31"/>
        <v>143</v>
      </c>
      <c r="I159" s="9" t="str">
        <f t="shared" si="26"/>
        <v>-</v>
      </c>
      <c r="J159" s="47">
        <f>IF(H159&gt;'Lease Monthly'!$E$4,0,M158)</f>
        <v>0</v>
      </c>
      <c r="K159" s="47">
        <f>IF(IF('Lease Monthly'!$H$4="Yearly",J159*'Lease Monthly'!$D$4,IF('Lease Monthly'!$H$4="Quarterly",J159*('Lease Monthly'!$D$4/4),J159*'Lease Monthly'!$D$4/12))&gt;0,IF('Lease Monthly'!$H$4="Yearly",J159*'Lease Monthly'!$D$4,IF('Lease Monthly'!$H$4="Quarterly",J159*('Lease Monthly'!$D$4/4),J159*'Lease Monthly'!$D$4/12)),-L159-J159)</f>
        <v>0</v>
      </c>
      <c r="L159" s="47">
        <f t="shared" si="27"/>
        <v>0</v>
      </c>
      <c r="M159" s="47">
        <f t="shared" si="28"/>
        <v>0</v>
      </c>
      <c r="N159" s="57"/>
      <c r="O159" s="38">
        <v>143</v>
      </c>
      <c r="P159" s="58">
        <f t="shared" si="32"/>
        <v>95696</v>
      </c>
      <c r="Q159" s="47">
        <f t="shared" si="33"/>
        <v>0</v>
      </c>
      <c r="R159" s="47">
        <f>IF(S158&lt;1,0,-'Lease Monthly'!$K$4/'Lease Monthly'!$L$4)</f>
        <v>0</v>
      </c>
      <c r="S159" s="47">
        <f t="shared" si="29"/>
        <v>0</v>
      </c>
      <c r="AE159"/>
      <c r="AF159" s="6"/>
    </row>
    <row r="160" spans="1:32" x14ac:dyDescent="0.25">
      <c r="A160" s="53">
        <f t="shared" si="30"/>
        <v>144</v>
      </c>
      <c r="B160" s="29">
        <f t="shared" si="24"/>
        <v>0</v>
      </c>
      <c r="C160" s="9" t="str">
        <f>IF(D160=0,"-",IF('Lease Monthly'!$H$4="Yearly",EDATE(C159,12),IF('Lease Monthly'!$H$4="Quarterly",EDATE(C159,3),EDATE(C159,1))))</f>
        <v>-</v>
      </c>
      <c r="D160" s="54">
        <f>IF(A160&gt;'Lease Monthly'!$E$4,0,'Lease Monthly'!$G$4)*((1+$M$4)^(((((IF($H$4="Yearly",ROUNDDOWN(IF(A160-($N$4)&lt;0,0,((A160-($N$4)/(($N$4))))/($N$4)),0),IF($H$4="Monthly",ROUNDDOWN(IF(A160-($N$4*12)&lt;0,0,((A160-(12*$N$4)/((12*$N$4))))/($N$4*12)),0),ROUNDDOWN(IF(A160-($N$4*4)&lt;0,0,((A160-(4*$N$4)/((4*$N$4))))/($N$4*4)),0)))))))))+(IF(A160=$E$4,$J$4,0))</f>
        <v>0</v>
      </c>
      <c r="E160" s="49">
        <f>IF(D160=0,0,1/((1+IF('Lease Monthly'!$H$4="Yearly",'Lease Monthly'!$D$4,IF('Lease Monthly'!$H$4="Quarterly",'Lease Monthly'!$D$4/4,'Lease Monthly'!$D$4/12)))^IF($E$17=1,A159,A160)))</f>
        <v>0</v>
      </c>
      <c r="F160" s="55">
        <f t="shared" si="25"/>
        <v>0</v>
      </c>
      <c r="G160" s="56"/>
      <c r="H160" s="38">
        <f t="shared" si="31"/>
        <v>144</v>
      </c>
      <c r="I160" s="9" t="str">
        <f t="shared" si="26"/>
        <v>-</v>
      </c>
      <c r="J160" s="47">
        <f>IF(H160&gt;'Lease Monthly'!$E$4,0,M159)</f>
        <v>0</v>
      </c>
      <c r="K160" s="47">
        <f>IF(IF('Lease Monthly'!$H$4="Yearly",J160*'Lease Monthly'!$D$4,IF('Lease Monthly'!$H$4="Quarterly",J160*('Lease Monthly'!$D$4/4),J160*'Lease Monthly'!$D$4/12))&gt;0,IF('Lease Monthly'!$H$4="Yearly",J160*'Lease Monthly'!$D$4,IF('Lease Monthly'!$H$4="Quarterly",J160*('Lease Monthly'!$D$4/4),J160*'Lease Monthly'!$D$4/12)),-L160-J160)</f>
        <v>0</v>
      </c>
      <c r="L160" s="47">
        <f t="shared" si="27"/>
        <v>0</v>
      </c>
      <c r="M160" s="47">
        <f t="shared" si="28"/>
        <v>0</v>
      </c>
      <c r="N160" s="57"/>
      <c r="O160" s="38">
        <v>144</v>
      </c>
      <c r="P160" s="58">
        <f t="shared" si="32"/>
        <v>96061</v>
      </c>
      <c r="Q160" s="47">
        <f t="shared" si="33"/>
        <v>0</v>
      </c>
      <c r="R160" s="47">
        <f>IF(S159&lt;1,0,-'Lease Monthly'!$K$4/'Lease Monthly'!$L$4)</f>
        <v>0</v>
      </c>
      <c r="S160" s="47">
        <f t="shared" si="29"/>
        <v>0</v>
      </c>
      <c r="AE160"/>
      <c r="AF160" s="6"/>
    </row>
    <row r="161" spans="1:32" x14ac:dyDescent="0.25">
      <c r="A161" s="53">
        <f t="shared" si="30"/>
        <v>145</v>
      </c>
      <c r="B161" s="29">
        <f t="shared" si="24"/>
        <v>0</v>
      </c>
      <c r="C161" s="9" t="str">
        <f>IF(D161=0,"-",IF('Lease Monthly'!$H$4="Yearly",EDATE(C160,12),IF('Lease Monthly'!$H$4="Quarterly",EDATE(C160,3),EDATE(C160,1))))</f>
        <v>-</v>
      </c>
      <c r="D161" s="54">
        <f>IF(A161&gt;'Lease Monthly'!$E$4,0,'Lease Monthly'!$G$4)*((1+$M$4)^(((((IF($H$4="Yearly",ROUNDDOWN(IF(A161-($N$4)&lt;0,0,((A161-($N$4)/(($N$4))))/($N$4)),0),IF($H$4="Monthly",ROUNDDOWN(IF(A161-($N$4*12)&lt;0,0,((A161-(12*$N$4)/((12*$N$4))))/($N$4*12)),0),ROUNDDOWN(IF(A161-($N$4*4)&lt;0,0,((A161-(4*$N$4)/((4*$N$4))))/($N$4*4)),0)))))))))+(IF(A161=$E$4,$J$4,0))</f>
        <v>0</v>
      </c>
      <c r="E161" s="49">
        <f>IF(D161=0,0,1/((1+IF('Lease Monthly'!$H$4="Yearly",'Lease Monthly'!$D$4,IF('Lease Monthly'!$H$4="Quarterly",'Lease Monthly'!$D$4/4,'Lease Monthly'!$D$4/12)))^IF($E$17=1,A160,A161)))</f>
        <v>0</v>
      </c>
      <c r="F161" s="55">
        <f t="shared" si="25"/>
        <v>0</v>
      </c>
      <c r="G161" s="56"/>
      <c r="H161" s="38">
        <f t="shared" si="31"/>
        <v>145</v>
      </c>
      <c r="I161" s="9" t="str">
        <f t="shared" si="26"/>
        <v>-</v>
      </c>
      <c r="J161" s="47">
        <f>IF(H161&gt;'Lease Monthly'!$E$4,0,M160)</f>
        <v>0</v>
      </c>
      <c r="K161" s="47">
        <f>IF(IF('Lease Monthly'!$H$4="Yearly",J161*'Lease Monthly'!$D$4,IF('Lease Monthly'!$H$4="Quarterly",J161*('Lease Monthly'!$D$4/4),J161*'Lease Monthly'!$D$4/12))&gt;0,IF('Lease Monthly'!$H$4="Yearly",J161*'Lease Monthly'!$D$4,IF('Lease Monthly'!$H$4="Quarterly",J161*('Lease Monthly'!$D$4/4),J161*'Lease Monthly'!$D$4/12)),-L161-J161)</f>
        <v>0</v>
      </c>
      <c r="L161" s="47">
        <f t="shared" si="27"/>
        <v>0</v>
      </c>
      <c r="M161" s="47">
        <f t="shared" si="28"/>
        <v>0</v>
      </c>
      <c r="N161" s="57"/>
      <c r="O161" s="38">
        <v>145</v>
      </c>
      <c r="P161" s="58">
        <f t="shared" si="32"/>
        <v>96426</v>
      </c>
      <c r="Q161" s="47">
        <f t="shared" si="33"/>
        <v>0</v>
      </c>
      <c r="R161" s="47">
        <f>IF(S160&lt;1,0,-'Lease Monthly'!$K$4/'Lease Monthly'!$L$4)</f>
        <v>0</v>
      </c>
      <c r="S161" s="47">
        <f t="shared" si="29"/>
        <v>0</v>
      </c>
      <c r="AE161"/>
      <c r="AF161" s="6"/>
    </row>
    <row r="162" spans="1:32" x14ac:dyDescent="0.25">
      <c r="A162" s="53">
        <f t="shared" si="30"/>
        <v>146</v>
      </c>
      <c r="B162" s="29">
        <f t="shared" si="24"/>
        <v>0</v>
      </c>
      <c r="C162" s="9" t="str">
        <f>IF(D162=0,"-",IF('Lease Monthly'!$H$4="Yearly",EDATE(C161,12),IF('Lease Monthly'!$H$4="Quarterly",EDATE(C161,3),EDATE(C161,1))))</f>
        <v>-</v>
      </c>
      <c r="D162" s="54">
        <f>IF(A162&gt;'Lease Monthly'!$E$4,0,'Lease Monthly'!$G$4)*((1+$M$4)^(((((IF($H$4="Yearly",ROUNDDOWN(IF(A162-($N$4)&lt;0,0,((A162-($N$4)/(($N$4))))/($N$4)),0),IF($H$4="Monthly",ROUNDDOWN(IF(A162-($N$4*12)&lt;0,0,((A162-(12*$N$4)/((12*$N$4))))/($N$4*12)),0),ROUNDDOWN(IF(A162-($N$4*4)&lt;0,0,((A162-(4*$N$4)/((4*$N$4))))/($N$4*4)),0)))))))))+(IF(A162=$E$4,$J$4,0))</f>
        <v>0</v>
      </c>
      <c r="E162" s="49">
        <f>IF(D162=0,0,1/((1+IF('Lease Monthly'!$H$4="Yearly",'Lease Monthly'!$D$4,IF('Lease Monthly'!$H$4="Quarterly",'Lease Monthly'!$D$4/4,'Lease Monthly'!$D$4/12)))^IF($E$17=1,A161,A162)))</f>
        <v>0</v>
      </c>
      <c r="F162" s="55">
        <f t="shared" si="25"/>
        <v>0</v>
      </c>
      <c r="G162" s="56"/>
      <c r="H162" s="38">
        <f t="shared" si="31"/>
        <v>146</v>
      </c>
      <c r="I162" s="9" t="str">
        <f t="shared" si="26"/>
        <v>-</v>
      </c>
      <c r="J162" s="47">
        <f>IF(H162&gt;'Lease Monthly'!$E$4,0,M161)</f>
        <v>0</v>
      </c>
      <c r="K162" s="47">
        <f>IF(IF('Lease Monthly'!$H$4="Yearly",J162*'Lease Monthly'!$D$4,IF('Lease Monthly'!$H$4="Quarterly",J162*('Lease Monthly'!$D$4/4),J162*'Lease Monthly'!$D$4/12))&gt;0,IF('Lease Monthly'!$H$4="Yearly",J162*'Lease Monthly'!$D$4,IF('Lease Monthly'!$H$4="Quarterly",J162*('Lease Monthly'!$D$4/4),J162*'Lease Monthly'!$D$4/12)),-L162-J162)</f>
        <v>0</v>
      </c>
      <c r="L162" s="47">
        <f t="shared" si="27"/>
        <v>0</v>
      </c>
      <c r="M162" s="47">
        <f t="shared" si="28"/>
        <v>0</v>
      </c>
      <c r="N162" s="57"/>
      <c r="O162" s="38">
        <v>146</v>
      </c>
      <c r="P162" s="58">
        <f t="shared" si="32"/>
        <v>96792</v>
      </c>
      <c r="Q162" s="47">
        <f t="shared" si="33"/>
        <v>0</v>
      </c>
      <c r="R162" s="47">
        <f>IF(S161&lt;1,0,-'Lease Monthly'!$K$4/'Lease Monthly'!$L$4)</f>
        <v>0</v>
      </c>
      <c r="S162" s="47">
        <f t="shared" si="29"/>
        <v>0</v>
      </c>
      <c r="AE162"/>
      <c r="AF162" s="6"/>
    </row>
    <row r="163" spans="1:32" x14ac:dyDescent="0.25">
      <c r="A163" s="53">
        <f t="shared" si="30"/>
        <v>147</v>
      </c>
      <c r="B163" s="29">
        <f t="shared" si="24"/>
        <v>0</v>
      </c>
      <c r="C163" s="9" t="str">
        <f>IF(D163=0,"-",IF('Lease Monthly'!$H$4="Yearly",EDATE(C162,12),IF('Lease Monthly'!$H$4="Quarterly",EDATE(C162,3),EDATE(C162,1))))</f>
        <v>-</v>
      </c>
      <c r="D163" s="54">
        <f>IF(A163&gt;'Lease Monthly'!$E$4,0,'Lease Monthly'!$G$4)*((1+$M$4)^(((((IF($H$4="Yearly",ROUNDDOWN(IF(A163-($N$4)&lt;0,0,((A163-($N$4)/(($N$4))))/($N$4)),0),IF($H$4="Monthly",ROUNDDOWN(IF(A163-($N$4*12)&lt;0,0,((A163-(12*$N$4)/((12*$N$4))))/($N$4*12)),0),ROUNDDOWN(IF(A163-($N$4*4)&lt;0,0,((A163-(4*$N$4)/((4*$N$4))))/($N$4*4)),0)))))))))+(IF(A163=$E$4,$J$4,0))</f>
        <v>0</v>
      </c>
      <c r="E163" s="49">
        <f>IF(D163=0,0,1/((1+IF('Lease Monthly'!$H$4="Yearly",'Lease Monthly'!$D$4,IF('Lease Monthly'!$H$4="Quarterly",'Lease Monthly'!$D$4/4,'Lease Monthly'!$D$4/12)))^IF($E$17=1,A162,A163)))</f>
        <v>0</v>
      </c>
      <c r="F163" s="55">
        <f t="shared" si="25"/>
        <v>0</v>
      </c>
      <c r="G163" s="56"/>
      <c r="H163" s="38">
        <f t="shared" si="31"/>
        <v>147</v>
      </c>
      <c r="I163" s="9" t="str">
        <f t="shared" si="26"/>
        <v>-</v>
      </c>
      <c r="J163" s="47">
        <f>IF(H163&gt;'Lease Monthly'!$E$4,0,M162)</f>
        <v>0</v>
      </c>
      <c r="K163" s="47">
        <f>IF(IF('Lease Monthly'!$H$4="Yearly",J163*'Lease Monthly'!$D$4,IF('Lease Monthly'!$H$4="Quarterly",J163*('Lease Monthly'!$D$4/4),J163*'Lease Monthly'!$D$4/12))&gt;0,IF('Lease Monthly'!$H$4="Yearly",J163*'Lease Monthly'!$D$4,IF('Lease Monthly'!$H$4="Quarterly",J163*('Lease Monthly'!$D$4/4),J163*'Lease Monthly'!$D$4/12)),-L163-J163)</f>
        <v>0</v>
      </c>
      <c r="L163" s="47">
        <f t="shared" si="27"/>
        <v>0</v>
      </c>
      <c r="M163" s="47">
        <f t="shared" si="28"/>
        <v>0</v>
      </c>
      <c r="N163" s="57"/>
      <c r="O163" s="38">
        <v>147</v>
      </c>
      <c r="P163" s="58">
        <f t="shared" si="32"/>
        <v>97157</v>
      </c>
      <c r="Q163" s="47">
        <f t="shared" si="33"/>
        <v>0</v>
      </c>
      <c r="R163" s="47">
        <f>IF(S162&lt;1,0,-'Lease Monthly'!$K$4/'Lease Monthly'!$L$4)</f>
        <v>0</v>
      </c>
      <c r="S163" s="47">
        <f t="shared" si="29"/>
        <v>0</v>
      </c>
      <c r="AE163"/>
      <c r="AF163" s="6"/>
    </row>
    <row r="164" spans="1:32" x14ac:dyDescent="0.25">
      <c r="A164" s="53">
        <f t="shared" si="30"/>
        <v>148</v>
      </c>
      <c r="B164" s="29">
        <f t="shared" si="24"/>
        <v>0</v>
      </c>
      <c r="C164" s="9" t="str">
        <f>IF(D164=0,"-",IF('Lease Monthly'!$H$4="Yearly",EDATE(C163,12),IF('Lease Monthly'!$H$4="Quarterly",EDATE(C163,3),EDATE(C163,1))))</f>
        <v>-</v>
      </c>
      <c r="D164" s="54">
        <f>IF(A164&gt;'Lease Monthly'!$E$4,0,'Lease Monthly'!$G$4)*((1+$M$4)^(((((IF($H$4="Yearly",ROUNDDOWN(IF(A164-($N$4)&lt;0,0,((A164-($N$4)/(($N$4))))/($N$4)),0),IF($H$4="Monthly",ROUNDDOWN(IF(A164-($N$4*12)&lt;0,0,((A164-(12*$N$4)/((12*$N$4))))/($N$4*12)),0),ROUNDDOWN(IF(A164-($N$4*4)&lt;0,0,((A164-(4*$N$4)/((4*$N$4))))/($N$4*4)),0)))))))))+(IF(A164=$E$4,$J$4,0))</f>
        <v>0</v>
      </c>
      <c r="E164" s="49">
        <f>IF(D164=0,0,1/((1+IF('Lease Monthly'!$H$4="Yearly",'Lease Monthly'!$D$4,IF('Lease Monthly'!$H$4="Quarterly",'Lease Monthly'!$D$4/4,'Lease Monthly'!$D$4/12)))^IF($E$17=1,A163,A164)))</f>
        <v>0</v>
      </c>
      <c r="F164" s="55">
        <f t="shared" si="25"/>
        <v>0</v>
      </c>
      <c r="G164" s="56"/>
      <c r="H164" s="38">
        <f t="shared" si="31"/>
        <v>148</v>
      </c>
      <c r="I164" s="9" t="str">
        <f t="shared" si="26"/>
        <v>-</v>
      </c>
      <c r="J164" s="47">
        <f>IF(H164&gt;'Lease Monthly'!$E$4,0,M163)</f>
        <v>0</v>
      </c>
      <c r="K164" s="47">
        <f>IF(IF('Lease Monthly'!$H$4="Yearly",J164*'Lease Monthly'!$D$4,IF('Lease Monthly'!$H$4="Quarterly",J164*('Lease Monthly'!$D$4/4),J164*'Lease Monthly'!$D$4/12))&gt;0,IF('Lease Monthly'!$H$4="Yearly",J164*'Lease Monthly'!$D$4,IF('Lease Monthly'!$H$4="Quarterly",J164*('Lease Monthly'!$D$4/4),J164*'Lease Monthly'!$D$4/12)),-L164-J164)</f>
        <v>0</v>
      </c>
      <c r="L164" s="47">
        <f t="shared" si="27"/>
        <v>0</v>
      </c>
      <c r="M164" s="47">
        <f t="shared" si="28"/>
        <v>0</v>
      </c>
      <c r="N164" s="57"/>
      <c r="O164" s="38">
        <v>148</v>
      </c>
      <c r="P164" s="58">
        <f t="shared" si="32"/>
        <v>97522</v>
      </c>
      <c r="Q164" s="47">
        <f t="shared" si="33"/>
        <v>0</v>
      </c>
      <c r="R164" s="47">
        <f>IF(S163&lt;1,0,-'Lease Monthly'!$K$4/'Lease Monthly'!$L$4)</f>
        <v>0</v>
      </c>
      <c r="S164" s="47">
        <f t="shared" si="29"/>
        <v>0</v>
      </c>
      <c r="AE164"/>
      <c r="AF164" s="6"/>
    </row>
    <row r="165" spans="1:32" x14ac:dyDescent="0.25">
      <c r="A165" s="53">
        <f t="shared" si="30"/>
        <v>149</v>
      </c>
      <c r="B165" s="29">
        <f t="shared" si="24"/>
        <v>0</v>
      </c>
      <c r="C165" s="9" t="str">
        <f>IF(D165=0,"-",IF('Lease Monthly'!$H$4="Yearly",EDATE(C164,12),IF('Lease Monthly'!$H$4="Quarterly",EDATE(C164,3),EDATE(C164,1))))</f>
        <v>-</v>
      </c>
      <c r="D165" s="54">
        <f>IF(A165&gt;'Lease Monthly'!$E$4,0,'Lease Monthly'!$G$4)*((1+$M$4)^(((((IF($H$4="Yearly",ROUNDDOWN(IF(A165-($N$4)&lt;0,0,((A165-($N$4)/(($N$4))))/($N$4)),0),IF($H$4="Monthly",ROUNDDOWN(IF(A165-($N$4*12)&lt;0,0,((A165-(12*$N$4)/((12*$N$4))))/($N$4*12)),0),ROUNDDOWN(IF(A165-($N$4*4)&lt;0,0,((A165-(4*$N$4)/((4*$N$4))))/($N$4*4)),0)))))))))+(IF(A165=$E$4,$J$4,0))</f>
        <v>0</v>
      </c>
      <c r="E165" s="49">
        <f>IF(D165=0,0,1/((1+IF('Lease Monthly'!$H$4="Yearly",'Lease Monthly'!$D$4,IF('Lease Monthly'!$H$4="Quarterly",'Lease Monthly'!$D$4/4,'Lease Monthly'!$D$4/12)))^IF($E$17=1,A164,A165)))</f>
        <v>0</v>
      </c>
      <c r="F165" s="55">
        <f t="shared" si="25"/>
        <v>0</v>
      </c>
      <c r="G165" s="56"/>
      <c r="H165" s="38">
        <f t="shared" si="31"/>
        <v>149</v>
      </c>
      <c r="I165" s="9" t="str">
        <f t="shared" si="26"/>
        <v>-</v>
      </c>
      <c r="J165" s="47">
        <f>IF(H165&gt;'Lease Monthly'!$E$4,0,M164)</f>
        <v>0</v>
      </c>
      <c r="K165" s="47">
        <f>IF(IF('Lease Monthly'!$H$4="Yearly",J165*'Lease Monthly'!$D$4,IF('Lease Monthly'!$H$4="Quarterly",J165*('Lease Monthly'!$D$4/4),J165*'Lease Monthly'!$D$4/12))&gt;0,IF('Lease Monthly'!$H$4="Yearly",J165*'Lease Monthly'!$D$4,IF('Lease Monthly'!$H$4="Quarterly",J165*('Lease Monthly'!$D$4/4),J165*'Lease Monthly'!$D$4/12)),-L165-J165)</f>
        <v>0</v>
      </c>
      <c r="L165" s="47">
        <f t="shared" si="27"/>
        <v>0</v>
      </c>
      <c r="M165" s="47">
        <f t="shared" si="28"/>
        <v>0</v>
      </c>
      <c r="N165" s="57"/>
      <c r="O165" s="38">
        <v>149</v>
      </c>
      <c r="P165" s="58">
        <f t="shared" si="32"/>
        <v>97887</v>
      </c>
      <c r="Q165" s="47">
        <f t="shared" si="33"/>
        <v>0</v>
      </c>
      <c r="R165" s="47">
        <f>IF(S164&lt;1,0,-'Lease Monthly'!$K$4/'Lease Monthly'!$L$4)</f>
        <v>0</v>
      </c>
      <c r="S165" s="47">
        <f t="shared" si="29"/>
        <v>0</v>
      </c>
      <c r="AE165"/>
      <c r="AF165" s="6"/>
    </row>
    <row r="166" spans="1:32" x14ac:dyDescent="0.25">
      <c r="A166" s="53">
        <f t="shared" si="30"/>
        <v>150</v>
      </c>
      <c r="B166" s="29">
        <f t="shared" si="24"/>
        <v>0</v>
      </c>
      <c r="C166" s="9" t="str">
        <f>IF(D166=0,"-",IF('Lease Monthly'!$H$4="Yearly",EDATE(C165,12),IF('Lease Monthly'!$H$4="Quarterly",EDATE(C165,3),EDATE(C165,1))))</f>
        <v>-</v>
      </c>
      <c r="D166" s="54">
        <f>IF(A166&gt;'Lease Monthly'!$E$4,0,'Lease Monthly'!$G$4)*((1+$M$4)^(((((IF($H$4="Yearly",ROUNDDOWN(IF(A166-($N$4)&lt;0,0,((A166-($N$4)/(($N$4))))/($N$4)),0),IF($H$4="Monthly",ROUNDDOWN(IF(A166-($N$4*12)&lt;0,0,((A166-(12*$N$4)/((12*$N$4))))/($N$4*12)),0),ROUNDDOWN(IF(A166-($N$4*4)&lt;0,0,((A166-(4*$N$4)/((4*$N$4))))/($N$4*4)),0)))))))))+(IF(A166=$E$4,$J$4,0))</f>
        <v>0</v>
      </c>
      <c r="E166" s="49">
        <f>IF(D166=0,0,1/((1+IF('Lease Monthly'!$H$4="Yearly",'Lease Monthly'!$D$4,IF('Lease Monthly'!$H$4="Quarterly",'Lease Monthly'!$D$4/4,'Lease Monthly'!$D$4/12)))^IF($E$17=1,A165,A166)))</f>
        <v>0</v>
      </c>
      <c r="F166" s="55">
        <f t="shared" si="25"/>
        <v>0</v>
      </c>
      <c r="G166" s="56"/>
      <c r="H166" s="38">
        <f t="shared" si="31"/>
        <v>150</v>
      </c>
      <c r="I166" s="9" t="str">
        <f t="shared" si="26"/>
        <v>-</v>
      </c>
      <c r="J166" s="47">
        <f>IF(H166&gt;'Lease Monthly'!$E$4,0,M165)</f>
        <v>0</v>
      </c>
      <c r="K166" s="47">
        <f>IF(IF('Lease Monthly'!$H$4="Yearly",J166*'Lease Monthly'!$D$4,IF('Lease Monthly'!$H$4="Quarterly",J166*('Lease Monthly'!$D$4/4),J166*'Lease Monthly'!$D$4/12))&gt;0,IF('Lease Monthly'!$H$4="Yearly",J166*'Lease Monthly'!$D$4,IF('Lease Monthly'!$H$4="Quarterly",J166*('Lease Monthly'!$D$4/4),J166*'Lease Monthly'!$D$4/12)),-L166-J166)</f>
        <v>0</v>
      </c>
      <c r="L166" s="47">
        <f t="shared" si="27"/>
        <v>0</v>
      </c>
      <c r="M166" s="47">
        <f t="shared" si="28"/>
        <v>0</v>
      </c>
      <c r="N166" s="57"/>
      <c r="O166" s="38">
        <v>150</v>
      </c>
      <c r="P166" s="58">
        <f t="shared" si="32"/>
        <v>98253</v>
      </c>
      <c r="Q166" s="47">
        <f t="shared" si="33"/>
        <v>0</v>
      </c>
      <c r="R166" s="47">
        <f>IF(S165&lt;1,0,-'Lease Monthly'!$K$4/'Lease Monthly'!$L$4)</f>
        <v>0</v>
      </c>
      <c r="S166" s="47">
        <f t="shared" si="29"/>
        <v>0</v>
      </c>
      <c r="AE166"/>
      <c r="AF166" s="6"/>
    </row>
    <row r="167" spans="1:32" x14ac:dyDescent="0.25">
      <c r="A167" s="53">
        <f t="shared" si="30"/>
        <v>151</v>
      </c>
      <c r="B167" s="29">
        <f t="shared" si="24"/>
        <v>0</v>
      </c>
      <c r="C167" s="9" t="str">
        <f>IF(D167=0,"-",IF('Lease Monthly'!$H$4="Yearly",EDATE(C166,12),IF('Lease Monthly'!$H$4="Quarterly",EDATE(C166,3),EDATE(C166,1))))</f>
        <v>-</v>
      </c>
      <c r="D167" s="54">
        <f>IF(A167&gt;'Lease Monthly'!$E$4,0,'Lease Monthly'!$G$4)*((1+$M$4)^(((((IF($H$4="Yearly",ROUNDDOWN(IF(A167-($N$4)&lt;0,0,((A167-($N$4)/(($N$4))))/($N$4)),0),IF($H$4="Monthly",ROUNDDOWN(IF(A167-($N$4*12)&lt;0,0,((A167-(12*$N$4)/((12*$N$4))))/($N$4*12)),0),ROUNDDOWN(IF(A167-($N$4*4)&lt;0,0,((A167-(4*$N$4)/((4*$N$4))))/($N$4*4)),0)))))))))+(IF(A167=$E$4,$J$4,0))</f>
        <v>0</v>
      </c>
      <c r="E167" s="49">
        <f>IF(D167=0,0,1/((1+IF('Lease Monthly'!$H$4="Yearly",'Lease Monthly'!$D$4,IF('Lease Monthly'!$H$4="Quarterly",'Lease Monthly'!$D$4/4,'Lease Monthly'!$D$4/12)))^IF($E$17=1,A166,A167)))</f>
        <v>0</v>
      </c>
      <c r="F167" s="55">
        <f t="shared" si="25"/>
        <v>0</v>
      </c>
      <c r="G167" s="56"/>
      <c r="H167" s="38">
        <f t="shared" si="31"/>
        <v>151</v>
      </c>
      <c r="I167" s="9" t="str">
        <f t="shared" si="26"/>
        <v>-</v>
      </c>
      <c r="J167" s="47">
        <f>IF(H167&gt;'Lease Monthly'!$E$4,0,M166)</f>
        <v>0</v>
      </c>
      <c r="K167" s="47">
        <f>IF(IF('Lease Monthly'!$H$4="Yearly",J167*'Lease Monthly'!$D$4,IF('Lease Monthly'!$H$4="Quarterly",J167*('Lease Monthly'!$D$4/4),J167*'Lease Monthly'!$D$4/12))&gt;0,IF('Lease Monthly'!$H$4="Yearly",J167*'Lease Monthly'!$D$4,IF('Lease Monthly'!$H$4="Quarterly",J167*('Lease Monthly'!$D$4/4),J167*'Lease Monthly'!$D$4/12)),-L167-J167)</f>
        <v>0</v>
      </c>
      <c r="L167" s="47">
        <f t="shared" si="27"/>
        <v>0</v>
      </c>
      <c r="M167" s="47">
        <f t="shared" si="28"/>
        <v>0</v>
      </c>
      <c r="N167" s="57"/>
      <c r="O167" s="38">
        <v>151</v>
      </c>
      <c r="P167" s="58">
        <f t="shared" si="32"/>
        <v>98618</v>
      </c>
      <c r="Q167" s="47">
        <f t="shared" si="33"/>
        <v>0</v>
      </c>
      <c r="R167" s="47">
        <f>IF(S166&lt;1,0,-'Lease Monthly'!$K$4/'Lease Monthly'!$L$4)</f>
        <v>0</v>
      </c>
      <c r="S167" s="47">
        <f t="shared" si="29"/>
        <v>0</v>
      </c>
      <c r="AE167"/>
      <c r="AF167" s="6"/>
    </row>
    <row r="168" spans="1:32" x14ac:dyDescent="0.25">
      <c r="A168" s="53">
        <f t="shared" si="30"/>
        <v>152</v>
      </c>
      <c r="B168" s="29">
        <f t="shared" si="24"/>
        <v>0</v>
      </c>
      <c r="C168" s="9" t="str">
        <f>IF(D168=0,"-",IF('Lease Monthly'!$H$4="Yearly",EDATE(C167,12),IF('Lease Monthly'!$H$4="Quarterly",EDATE(C167,3),EDATE(C167,1))))</f>
        <v>-</v>
      </c>
      <c r="D168" s="54">
        <f>IF(A168&gt;'Lease Monthly'!$E$4,0,'Lease Monthly'!$G$4)*((1+$M$4)^(((((IF($H$4="Yearly",ROUNDDOWN(IF(A168-($N$4)&lt;0,0,((A168-($N$4)/(($N$4))))/($N$4)),0),IF($H$4="Monthly",ROUNDDOWN(IF(A168-($N$4*12)&lt;0,0,((A168-(12*$N$4)/((12*$N$4))))/($N$4*12)),0),ROUNDDOWN(IF(A168-($N$4*4)&lt;0,0,((A168-(4*$N$4)/((4*$N$4))))/($N$4*4)),0)))))))))+(IF(A168=$E$4,$J$4,0))</f>
        <v>0</v>
      </c>
      <c r="E168" s="49">
        <f>IF(D168=0,0,1/((1+IF('Lease Monthly'!$H$4="Yearly",'Lease Monthly'!$D$4,IF('Lease Monthly'!$H$4="Quarterly",'Lease Monthly'!$D$4/4,'Lease Monthly'!$D$4/12)))^IF($E$17=1,A167,A168)))</f>
        <v>0</v>
      </c>
      <c r="F168" s="55">
        <f t="shared" si="25"/>
        <v>0</v>
      </c>
      <c r="G168" s="56"/>
      <c r="H168" s="38">
        <f t="shared" si="31"/>
        <v>152</v>
      </c>
      <c r="I168" s="9" t="str">
        <f t="shared" si="26"/>
        <v>-</v>
      </c>
      <c r="J168" s="47">
        <f>IF(H168&gt;'Lease Monthly'!$E$4,0,M167)</f>
        <v>0</v>
      </c>
      <c r="K168" s="47">
        <f>IF(IF('Lease Monthly'!$H$4="Yearly",J168*'Lease Monthly'!$D$4,IF('Lease Monthly'!$H$4="Quarterly",J168*('Lease Monthly'!$D$4/4),J168*'Lease Monthly'!$D$4/12))&gt;0,IF('Lease Monthly'!$H$4="Yearly",J168*'Lease Monthly'!$D$4,IF('Lease Monthly'!$H$4="Quarterly",J168*('Lease Monthly'!$D$4/4),J168*'Lease Monthly'!$D$4/12)),-L168-J168)</f>
        <v>0</v>
      </c>
      <c r="L168" s="47">
        <f t="shared" si="27"/>
        <v>0</v>
      </c>
      <c r="M168" s="47">
        <f t="shared" si="28"/>
        <v>0</v>
      </c>
      <c r="N168" s="57"/>
      <c r="O168" s="38">
        <v>152</v>
      </c>
      <c r="P168" s="58">
        <f t="shared" si="32"/>
        <v>98983</v>
      </c>
      <c r="Q168" s="47">
        <f t="shared" si="33"/>
        <v>0</v>
      </c>
      <c r="R168" s="47">
        <f>IF(S167&lt;1,0,-'Lease Monthly'!$K$4/'Lease Monthly'!$L$4)</f>
        <v>0</v>
      </c>
      <c r="S168" s="47">
        <f t="shared" si="29"/>
        <v>0</v>
      </c>
      <c r="AE168"/>
      <c r="AF168" s="6"/>
    </row>
    <row r="169" spans="1:32" x14ac:dyDescent="0.25">
      <c r="A169" s="53">
        <f t="shared" si="30"/>
        <v>153</v>
      </c>
      <c r="B169" s="29">
        <f t="shared" si="24"/>
        <v>0</v>
      </c>
      <c r="C169" s="9" t="str">
        <f>IF(D169=0,"-",IF('Lease Monthly'!$H$4="Yearly",EDATE(C168,12),IF('Lease Monthly'!$H$4="Quarterly",EDATE(C168,3),EDATE(C168,1))))</f>
        <v>-</v>
      </c>
      <c r="D169" s="54">
        <f>IF(A169&gt;'Lease Monthly'!$E$4,0,'Lease Monthly'!$G$4)*((1+$M$4)^(((((IF($H$4="Yearly",ROUNDDOWN(IF(A169-($N$4)&lt;0,0,((A169-($N$4)/(($N$4))))/($N$4)),0),IF($H$4="Monthly",ROUNDDOWN(IF(A169-($N$4*12)&lt;0,0,((A169-(12*$N$4)/((12*$N$4))))/($N$4*12)),0),ROUNDDOWN(IF(A169-($N$4*4)&lt;0,0,((A169-(4*$N$4)/((4*$N$4))))/($N$4*4)),0)))))))))+(IF(A169=$E$4,$J$4,0))</f>
        <v>0</v>
      </c>
      <c r="E169" s="49">
        <f>IF(D169=0,0,1/((1+IF('Lease Monthly'!$H$4="Yearly",'Lease Monthly'!$D$4,IF('Lease Monthly'!$H$4="Quarterly",'Lease Monthly'!$D$4/4,'Lease Monthly'!$D$4/12)))^IF($E$17=1,A168,A169)))</f>
        <v>0</v>
      </c>
      <c r="F169" s="55">
        <f t="shared" si="25"/>
        <v>0</v>
      </c>
      <c r="G169" s="56"/>
      <c r="H169" s="38">
        <f t="shared" si="31"/>
        <v>153</v>
      </c>
      <c r="I169" s="9" t="str">
        <f t="shared" si="26"/>
        <v>-</v>
      </c>
      <c r="J169" s="47">
        <f>IF(H169&gt;'Lease Monthly'!$E$4,0,M168)</f>
        <v>0</v>
      </c>
      <c r="K169" s="47">
        <f>IF(IF('Lease Monthly'!$H$4="Yearly",J169*'Lease Monthly'!$D$4,IF('Lease Monthly'!$H$4="Quarterly",J169*('Lease Monthly'!$D$4/4),J169*'Lease Monthly'!$D$4/12))&gt;0,IF('Lease Monthly'!$H$4="Yearly",J169*'Lease Monthly'!$D$4,IF('Lease Monthly'!$H$4="Quarterly",J169*('Lease Monthly'!$D$4/4),J169*'Lease Monthly'!$D$4/12)),-L169-J169)</f>
        <v>0</v>
      </c>
      <c r="L169" s="47">
        <f t="shared" si="27"/>
        <v>0</v>
      </c>
      <c r="M169" s="47">
        <f t="shared" si="28"/>
        <v>0</v>
      </c>
      <c r="N169" s="57"/>
      <c r="O169" s="38">
        <v>153</v>
      </c>
      <c r="P169" s="58">
        <f t="shared" si="32"/>
        <v>99348</v>
      </c>
      <c r="Q169" s="47">
        <f t="shared" si="33"/>
        <v>0</v>
      </c>
      <c r="R169" s="47">
        <f>IF(S168&lt;1,0,-'Lease Monthly'!$K$4/'Lease Monthly'!$L$4)</f>
        <v>0</v>
      </c>
      <c r="S169" s="47">
        <f t="shared" si="29"/>
        <v>0</v>
      </c>
      <c r="AE169"/>
      <c r="AF169" s="6"/>
    </row>
    <row r="170" spans="1:32" x14ac:dyDescent="0.25">
      <c r="A170" s="53">
        <f t="shared" si="30"/>
        <v>154</v>
      </c>
      <c r="B170" s="29">
        <f t="shared" si="24"/>
        <v>0</v>
      </c>
      <c r="C170" s="9" t="str">
        <f>IF(D170=0,"-",IF('Lease Monthly'!$H$4="Yearly",EDATE(C169,12),IF('Lease Monthly'!$H$4="Quarterly",EDATE(C169,3),EDATE(C169,1))))</f>
        <v>-</v>
      </c>
      <c r="D170" s="54">
        <f>IF(A170&gt;'Lease Monthly'!$E$4,0,'Lease Monthly'!$G$4)*((1+$M$4)^(((((IF($H$4="Yearly",ROUNDDOWN(IF(A170-($N$4)&lt;0,0,((A170-($N$4)/(($N$4))))/($N$4)),0),IF($H$4="Monthly",ROUNDDOWN(IF(A170-($N$4*12)&lt;0,0,((A170-(12*$N$4)/((12*$N$4))))/($N$4*12)),0),ROUNDDOWN(IF(A170-($N$4*4)&lt;0,0,((A170-(4*$N$4)/((4*$N$4))))/($N$4*4)),0)))))))))+(IF(A170=$E$4,$J$4,0))</f>
        <v>0</v>
      </c>
      <c r="E170" s="49">
        <f>IF(D170=0,0,1/((1+IF('Lease Monthly'!$H$4="Yearly",'Lease Monthly'!$D$4,IF('Lease Monthly'!$H$4="Quarterly",'Lease Monthly'!$D$4/4,'Lease Monthly'!$D$4/12)))^IF($E$17=1,A169,A170)))</f>
        <v>0</v>
      </c>
      <c r="F170" s="55">
        <f t="shared" si="25"/>
        <v>0</v>
      </c>
      <c r="G170" s="56"/>
      <c r="H170" s="38">
        <f t="shared" si="31"/>
        <v>154</v>
      </c>
      <c r="I170" s="9" t="str">
        <f t="shared" si="26"/>
        <v>-</v>
      </c>
      <c r="J170" s="47">
        <f>IF(H170&gt;'Lease Monthly'!$E$4,0,M169)</f>
        <v>0</v>
      </c>
      <c r="K170" s="47">
        <f>IF(IF('Lease Monthly'!$H$4="Yearly",J170*'Lease Monthly'!$D$4,IF('Lease Monthly'!$H$4="Quarterly",J170*('Lease Monthly'!$D$4/4),J170*'Lease Monthly'!$D$4/12))&gt;0,IF('Lease Monthly'!$H$4="Yearly",J170*'Lease Monthly'!$D$4,IF('Lease Monthly'!$H$4="Quarterly",J170*('Lease Monthly'!$D$4/4),J170*'Lease Monthly'!$D$4/12)),-L170-J170)</f>
        <v>0</v>
      </c>
      <c r="L170" s="47">
        <f t="shared" si="27"/>
        <v>0</v>
      </c>
      <c r="M170" s="47">
        <f t="shared" si="28"/>
        <v>0</v>
      </c>
      <c r="N170" s="57"/>
      <c r="O170" s="38">
        <v>154</v>
      </c>
      <c r="P170" s="58">
        <f t="shared" si="32"/>
        <v>99714</v>
      </c>
      <c r="Q170" s="47">
        <f t="shared" si="33"/>
        <v>0</v>
      </c>
      <c r="R170" s="47">
        <f>IF(S169&lt;1,0,-'Lease Monthly'!$K$4/'Lease Monthly'!$L$4)</f>
        <v>0</v>
      </c>
      <c r="S170" s="47">
        <f t="shared" si="29"/>
        <v>0</v>
      </c>
      <c r="AE170"/>
      <c r="AF170" s="6"/>
    </row>
    <row r="171" spans="1:32" x14ac:dyDescent="0.25">
      <c r="A171" s="53">
        <f t="shared" si="30"/>
        <v>155</v>
      </c>
      <c r="B171" s="29">
        <f t="shared" si="24"/>
        <v>0</v>
      </c>
      <c r="C171" s="9" t="str">
        <f>IF(D171=0,"-",IF('Lease Monthly'!$H$4="Yearly",EDATE(C170,12),IF('Lease Monthly'!$H$4="Quarterly",EDATE(C170,3),EDATE(C170,1))))</f>
        <v>-</v>
      </c>
      <c r="D171" s="54">
        <f>IF(A171&gt;'Lease Monthly'!$E$4,0,'Lease Monthly'!$G$4)*((1+$M$4)^(((((IF($H$4="Yearly",ROUNDDOWN(IF(A171-($N$4)&lt;0,0,((A171-($N$4)/(($N$4))))/($N$4)),0),IF($H$4="Monthly",ROUNDDOWN(IF(A171-($N$4*12)&lt;0,0,((A171-(12*$N$4)/((12*$N$4))))/($N$4*12)),0),ROUNDDOWN(IF(A171-($N$4*4)&lt;0,0,((A171-(4*$N$4)/((4*$N$4))))/($N$4*4)),0)))))))))+(IF(A171=$E$4,$J$4,0))</f>
        <v>0</v>
      </c>
      <c r="E171" s="49">
        <f>IF(D171=0,0,1/((1+IF('Lease Monthly'!$H$4="Yearly",'Lease Monthly'!$D$4,IF('Lease Monthly'!$H$4="Quarterly",'Lease Monthly'!$D$4/4,'Lease Monthly'!$D$4/12)))^IF($E$17=1,A170,A171)))</f>
        <v>0</v>
      </c>
      <c r="F171" s="55">
        <f t="shared" si="25"/>
        <v>0</v>
      </c>
      <c r="G171" s="56"/>
      <c r="H171" s="38">
        <f t="shared" si="31"/>
        <v>155</v>
      </c>
      <c r="I171" s="9" t="str">
        <f t="shared" si="26"/>
        <v>-</v>
      </c>
      <c r="J171" s="47">
        <f>IF(H171&gt;'Lease Monthly'!$E$4,0,M170)</f>
        <v>0</v>
      </c>
      <c r="K171" s="47">
        <f>IF(IF('Lease Monthly'!$H$4="Yearly",J171*'Lease Monthly'!$D$4,IF('Lease Monthly'!$H$4="Quarterly",J171*('Lease Monthly'!$D$4/4),J171*'Lease Monthly'!$D$4/12))&gt;0,IF('Lease Monthly'!$H$4="Yearly",J171*'Lease Monthly'!$D$4,IF('Lease Monthly'!$H$4="Quarterly",J171*('Lease Monthly'!$D$4/4),J171*'Lease Monthly'!$D$4/12)),-L171-J171)</f>
        <v>0</v>
      </c>
      <c r="L171" s="47">
        <f t="shared" si="27"/>
        <v>0</v>
      </c>
      <c r="M171" s="47">
        <f t="shared" si="28"/>
        <v>0</v>
      </c>
      <c r="N171" s="57"/>
      <c r="O171" s="38">
        <v>155</v>
      </c>
      <c r="P171" s="58">
        <f t="shared" si="32"/>
        <v>100079</v>
      </c>
      <c r="Q171" s="47">
        <f t="shared" si="33"/>
        <v>0</v>
      </c>
      <c r="R171" s="47">
        <f>IF(S170&lt;1,0,-'Lease Monthly'!$K$4/'Lease Monthly'!$L$4)</f>
        <v>0</v>
      </c>
      <c r="S171" s="47">
        <f t="shared" si="29"/>
        <v>0</v>
      </c>
      <c r="AE171"/>
      <c r="AF171" s="6"/>
    </row>
    <row r="172" spans="1:32" x14ac:dyDescent="0.25">
      <c r="A172" s="53">
        <f t="shared" si="30"/>
        <v>156</v>
      </c>
      <c r="B172" s="29">
        <f t="shared" si="24"/>
        <v>0</v>
      </c>
      <c r="C172" s="9" t="str">
        <f>IF(D172=0,"-",IF('Lease Monthly'!$H$4="Yearly",EDATE(C171,12),IF('Lease Monthly'!$H$4="Quarterly",EDATE(C171,3),EDATE(C171,1))))</f>
        <v>-</v>
      </c>
      <c r="D172" s="54">
        <f>IF(A172&gt;'Lease Monthly'!$E$4,0,'Lease Monthly'!$G$4)*((1+$M$4)^(((((IF($H$4="Yearly",ROUNDDOWN(IF(A172-($N$4)&lt;0,0,((A172-($N$4)/(($N$4))))/($N$4)),0),IF($H$4="Monthly",ROUNDDOWN(IF(A172-($N$4*12)&lt;0,0,((A172-(12*$N$4)/((12*$N$4))))/($N$4*12)),0),ROUNDDOWN(IF(A172-($N$4*4)&lt;0,0,((A172-(4*$N$4)/((4*$N$4))))/($N$4*4)),0)))))))))+(IF(A172=$E$4,$J$4,0))</f>
        <v>0</v>
      </c>
      <c r="E172" s="49">
        <f>IF(D172=0,0,1/((1+IF('Lease Monthly'!$H$4="Yearly",'Lease Monthly'!$D$4,IF('Lease Monthly'!$H$4="Quarterly",'Lease Monthly'!$D$4/4,'Lease Monthly'!$D$4/12)))^IF($E$17=1,A171,A172)))</f>
        <v>0</v>
      </c>
      <c r="F172" s="55">
        <f t="shared" si="25"/>
        <v>0</v>
      </c>
      <c r="G172" s="56"/>
      <c r="H172" s="38">
        <f t="shared" si="31"/>
        <v>156</v>
      </c>
      <c r="I172" s="9" t="str">
        <f t="shared" si="26"/>
        <v>-</v>
      </c>
      <c r="J172" s="47">
        <f>IF(H172&gt;'Lease Monthly'!$E$4,0,M171)</f>
        <v>0</v>
      </c>
      <c r="K172" s="47">
        <f>IF(IF('Lease Monthly'!$H$4="Yearly",J172*'Lease Monthly'!$D$4,IF('Lease Monthly'!$H$4="Quarterly",J172*('Lease Monthly'!$D$4/4),J172*'Lease Monthly'!$D$4/12))&gt;0,IF('Lease Monthly'!$H$4="Yearly",J172*'Lease Monthly'!$D$4,IF('Lease Monthly'!$H$4="Quarterly",J172*('Lease Monthly'!$D$4/4),J172*'Lease Monthly'!$D$4/12)),-L172-J172)</f>
        <v>0</v>
      </c>
      <c r="L172" s="47">
        <f t="shared" si="27"/>
        <v>0</v>
      </c>
      <c r="M172" s="47">
        <f t="shared" si="28"/>
        <v>0</v>
      </c>
      <c r="N172" s="57"/>
      <c r="O172" s="38">
        <v>156</v>
      </c>
      <c r="P172" s="58">
        <f t="shared" si="32"/>
        <v>100444</v>
      </c>
      <c r="Q172" s="47">
        <f t="shared" si="33"/>
        <v>0</v>
      </c>
      <c r="R172" s="47">
        <f>IF(S171&lt;1,0,-'Lease Monthly'!$K$4/'Lease Monthly'!$L$4)</f>
        <v>0</v>
      </c>
      <c r="S172" s="47">
        <f t="shared" si="29"/>
        <v>0</v>
      </c>
      <c r="AE172"/>
      <c r="AF172" s="6"/>
    </row>
    <row r="173" spans="1:32" x14ac:dyDescent="0.25">
      <c r="A173" s="53">
        <f t="shared" si="30"/>
        <v>157</v>
      </c>
      <c r="B173" s="29">
        <f t="shared" si="24"/>
        <v>0</v>
      </c>
      <c r="C173" s="9" t="str">
        <f>IF(D173=0,"-",IF('Lease Monthly'!$H$4="Yearly",EDATE(C172,12),IF('Lease Monthly'!$H$4="Quarterly",EDATE(C172,3),EDATE(C172,1))))</f>
        <v>-</v>
      </c>
      <c r="D173" s="54">
        <f>IF(A173&gt;'Lease Monthly'!$E$4,0,'Lease Monthly'!$G$4)*((1+$M$4)^(((((IF($H$4="Yearly",ROUNDDOWN(IF(A173-($N$4)&lt;0,0,((A173-($N$4)/(($N$4))))/($N$4)),0),IF($H$4="Monthly",ROUNDDOWN(IF(A173-($N$4*12)&lt;0,0,((A173-(12*$N$4)/((12*$N$4))))/($N$4*12)),0),ROUNDDOWN(IF(A173-($N$4*4)&lt;0,0,((A173-(4*$N$4)/((4*$N$4))))/($N$4*4)),0)))))))))+(IF(A173=$E$4,$J$4,0))</f>
        <v>0</v>
      </c>
      <c r="E173" s="49">
        <f>IF(D173=0,0,1/((1+IF('Lease Monthly'!$H$4="Yearly",'Lease Monthly'!$D$4,IF('Lease Monthly'!$H$4="Quarterly",'Lease Monthly'!$D$4/4,'Lease Monthly'!$D$4/12)))^IF($E$17=1,A172,A173)))</f>
        <v>0</v>
      </c>
      <c r="F173" s="55">
        <f t="shared" si="25"/>
        <v>0</v>
      </c>
      <c r="G173" s="56"/>
      <c r="H173" s="38">
        <f t="shared" si="31"/>
        <v>157</v>
      </c>
      <c r="I173" s="9" t="str">
        <f t="shared" si="26"/>
        <v>-</v>
      </c>
      <c r="J173" s="47">
        <f>IF(H173&gt;'Lease Monthly'!$E$4,0,M172)</f>
        <v>0</v>
      </c>
      <c r="K173" s="47">
        <f>IF(IF('Lease Monthly'!$H$4="Yearly",J173*'Lease Monthly'!$D$4,IF('Lease Monthly'!$H$4="Quarterly",J173*('Lease Monthly'!$D$4/4),J173*'Lease Monthly'!$D$4/12))&gt;0,IF('Lease Monthly'!$H$4="Yearly",J173*'Lease Monthly'!$D$4,IF('Lease Monthly'!$H$4="Quarterly",J173*('Lease Monthly'!$D$4/4),J173*'Lease Monthly'!$D$4/12)),-L173-J173)</f>
        <v>0</v>
      </c>
      <c r="L173" s="47">
        <f t="shared" si="27"/>
        <v>0</v>
      </c>
      <c r="M173" s="47">
        <f t="shared" si="28"/>
        <v>0</v>
      </c>
      <c r="N173" s="57"/>
      <c r="O173" s="38">
        <v>157</v>
      </c>
      <c r="P173" s="58">
        <f t="shared" si="32"/>
        <v>100809</v>
      </c>
      <c r="Q173" s="47">
        <f t="shared" si="33"/>
        <v>0</v>
      </c>
      <c r="R173" s="47">
        <f>IF(S172&lt;1,0,-'Lease Monthly'!$K$4/'Lease Monthly'!$L$4)</f>
        <v>0</v>
      </c>
      <c r="S173" s="47">
        <f t="shared" si="29"/>
        <v>0</v>
      </c>
      <c r="AE173"/>
      <c r="AF173" s="6"/>
    </row>
    <row r="174" spans="1:32" x14ac:dyDescent="0.25">
      <c r="A174" s="53">
        <f t="shared" si="30"/>
        <v>158</v>
      </c>
      <c r="B174" s="29">
        <f t="shared" si="24"/>
        <v>0</v>
      </c>
      <c r="C174" s="9" t="str">
        <f>IF(D174=0,"-",IF('Lease Monthly'!$H$4="Yearly",EDATE(C173,12),IF('Lease Monthly'!$H$4="Quarterly",EDATE(C173,3),EDATE(C173,1))))</f>
        <v>-</v>
      </c>
      <c r="D174" s="54">
        <f>IF(A174&gt;'Lease Monthly'!$E$4,0,'Lease Monthly'!$G$4)*((1+$M$4)^(((((IF($H$4="Yearly",ROUNDDOWN(IF(A174-($N$4)&lt;0,0,((A174-($N$4)/(($N$4))))/($N$4)),0),IF($H$4="Monthly",ROUNDDOWN(IF(A174-($N$4*12)&lt;0,0,((A174-(12*$N$4)/((12*$N$4))))/($N$4*12)),0),ROUNDDOWN(IF(A174-($N$4*4)&lt;0,0,((A174-(4*$N$4)/((4*$N$4))))/($N$4*4)),0)))))))))+(IF(A174=$E$4,$J$4,0))</f>
        <v>0</v>
      </c>
      <c r="E174" s="49">
        <f>IF(D174=0,0,1/((1+IF('Lease Monthly'!$H$4="Yearly",'Lease Monthly'!$D$4,IF('Lease Monthly'!$H$4="Quarterly",'Lease Monthly'!$D$4/4,'Lease Monthly'!$D$4/12)))^IF($E$17=1,A173,A174)))</f>
        <v>0</v>
      </c>
      <c r="F174" s="55">
        <f t="shared" si="25"/>
        <v>0</v>
      </c>
      <c r="G174" s="56"/>
      <c r="H174" s="38">
        <f t="shared" si="31"/>
        <v>158</v>
      </c>
      <c r="I174" s="9" t="str">
        <f t="shared" si="26"/>
        <v>-</v>
      </c>
      <c r="J174" s="47">
        <f>IF(H174&gt;'Lease Monthly'!$E$4,0,M173)</f>
        <v>0</v>
      </c>
      <c r="K174" s="47">
        <f>IF(IF('Lease Monthly'!$H$4="Yearly",J174*'Lease Monthly'!$D$4,IF('Lease Monthly'!$H$4="Quarterly",J174*('Lease Monthly'!$D$4/4),J174*'Lease Monthly'!$D$4/12))&gt;0,IF('Lease Monthly'!$H$4="Yearly",J174*'Lease Monthly'!$D$4,IF('Lease Monthly'!$H$4="Quarterly",J174*('Lease Monthly'!$D$4/4),J174*'Lease Monthly'!$D$4/12)),-L174-J174)</f>
        <v>0</v>
      </c>
      <c r="L174" s="47">
        <f t="shared" si="27"/>
        <v>0</v>
      </c>
      <c r="M174" s="47">
        <f t="shared" si="28"/>
        <v>0</v>
      </c>
      <c r="N174" s="57"/>
      <c r="O174" s="38">
        <v>158</v>
      </c>
      <c r="P174" s="58">
        <f t="shared" si="32"/>
        <v>101175</v>
      </c>
      <c r="Q174" s="47">
        <f t="shared" si="33"/>
        <v>0</v>
      </c>
      <c r="R174" s="47">
        <f>IF(S173&lt;1,0,-'Lease Monthly'!$K$4/'Lease Monthly'!$L$4)</f>
        <v>0</v>
      </c>
      <c r="S174" s="47">
        <f t="shared" si="29"/>
        <v>0</v>
      </c>
      <c r="AE174"/>
      <c r="AF174" s="6"/>
    </row>
    <row r="175" spans="1:32" x14ac:dyDescent="0.25">
      <c r="A175" s="53">
        <f t="shared" si="30"/>
        <v>159</v>
      </c>
      <c r="B175" s="29">
        <f t="shared" si="24"/>
        <v>0</v>
      </c>
      <c r="C175" s="9" t="str">
        <f>IF(D175=0,"-",IF('Lease Monthly'!$H$4="Yearly",EDATE(C174,12),IF('Lease Monthly'!$H$4="Quarterly",EDATE(C174,3),EDATE(C174,1))))</f>
        <v>-</v>
      </c>
      <c r="D175" s="54">
        <f>IF(A175&gt;'Lease Monthly'!$E$4,0,'Lease Monthly'!$G$4)*((1+$M$4)^(((((IF($H$4="Yearly",ROUNDDOWN(IF(A175-($N$4)&lt;0,0,((A175-($N$4)/(($N$4))))/($N$4)),0),IF($H$4="Monthly",ROUNDDOWN(IF(A175-($N$4*12)&lt;0,0,((A175-(12*$N$4)/((12*$N$4))))/($N$4*12)),0),ROUNDDOWN(IF(A175-($N$4*4)&lt;0,0,((A175-(4*$N$4)/((4*$N$4))))/($N$4*4)),0)))))))))+(IF(A175=$E$4,$J$4,0))</f>
        <v>0</v>
      </c>
      <c r="E175" s="49">
        <f>IF(D175=0,0,1/((1+IF('Lease Monthly'!$H$4="Yearly",'Lease Monthly'!$D$4,IF('Lease Monthly'!$H$4="Quarterly",'Lease Monthly'!$D$4/4,'Lease Monthly'!$D$4/12)))^IF($E$17=1,A174,A175)))</f>
        <v>0</v>
      </c>
      <c r="F175" s="55">
        <f t="shared" si="25"/>
        <v>0</v>
      </c>
      <c r="G175" s="56"/>
      <c r="H175" s="38">
        <f t="shared" si="31"/>
        <v>159</v>
      </c>
      <c r="I175" s="9" t="str">
        <f t="shared" si="26"/>
        <v>-</v>
      </c>
      <c r="J175" s="47">
        <f>IF(H175&gt;'Lease Monthly'!$E$4,0,M174)</f>
        <v>0</v>
      </c>
      <c r="K175" s="47">
        <f>IF(IF('Lease Monthly'!$H$4="Yearly",J175*'Lease Monthly'!$D$4,IF('Lease Monthly'!$H$4="Quarterly",J175*('Lease Monthly'!$D$4/4),J175*'Lease Monthly'!$D$4/12))&gt;0,IF('Lease Monthly'!$H$4="Yearly",J175*'Lease Monthly'!$D$4,IF('Lease Monthly'!$H$4="Quarterly",J175*('Lease Monthly'!$D$4/4),J175*'Lease Monthly'!$D$4/12)),-L175-J175)</f>
        <v>0</v>
      </c>
      <c r="L175" s="47">
        <f t="shared" si="27"/>
        <v>0</v>
      </c>
      <c r="M175" s="47">
        <f t="shared" si="28"/>
        <v>0</v>
      </c>
      <c r="N175" s="57"/>
      <c r="O175" s="38">
        <v>159</v>
      </c>
      <c r="P175" s="58">
        <f t="shared" si="32"/>
        <v>101540</v>
      </c>
      <c r="Q175" s="47">
        <f t="shared" si="33"/>
        <v>0</v>
      </c>
      <c r="R175" s="47">
        <f>IF(S174&lt;1,0,-'Lease Monthly'!$K$4/'Lease Monthly'!$L$4)</f>
        <v>0</v>
      </c>
      <c r="S175" s="47">
        <f t="shared" si="29"/>
        <v>0</v>
      </c>
      <c r="AE175"/>
      <c r="AF175" s="6"/>
    </row>
    <row r="176" spans="1:32" x14ac:dyDescent="0.25">
      <c r="A176" s="53">
        <f t="shared" si="30"/>
        <v>160</v>
      </c>
      <c r="B176" s="29">
        <f t="shared" si="24"/>
        <v>0</v>
      </c>
      <c r="C176" s="9" t="str">
        <f>IF(D176=0,"-",IF('Lease Monthly'!$H$4="Yearly",EDATE(C175,12),IF('Lease Monthly'!$H$4="Quarterly",EDATE(C175,3),EDATE(C175,1))))</f>
        <v>-</v>
      </c>
      <c r="D176" s="54">
        <f>IF(A176&gt;'Lease Monthly'!$E$4,0,'Lease Monthly'!$G$4)*((1+$M$4)^(((((IF($H$4="Yearly",ROUNDDOWN(IF(A176-($N$4)&lt;0,0,((A176-($N$4)/(($N$4))))/($N$4)),0),IF($H$4="Monthly",ROUNDDOWN(IF(A176-($N$4*12)&lt;0,0,((A176-(12*$N$4)/((12*$N$4))))/($N$4*12)),0),ROUNDDOWN(IF(A176-($N$4*4)&lt;0,0,((A176-(4*$N$4)/((4*$N$4))))/($N$4*4)),0)))))))))+(IF(A176=$E$4,$J$4,0))</f>
        <v>0</v>
      </c>
      <c r="E176" s="49">
        <f>IF(D176=0,0,1/((1+IF('Lease Monthly'!$H$4="Yearly",'Lease Monthly'!$D$4,IF('Lease Monthly'!$H$4="Quarterly",'Lease Monthly'!$D$4/4,'Lease Monthly'!$D$4/12)))^IF($E$17=1,A175,A176)))</f>
        <v>0</v>
      </c>
      <c r="F176" s="55">
        <f t="shared" si="25"/>
        <v>0</v>
      </c>
      <c r="G176" s="56"/>
      <c r="H176" s="38">
        <f t="shared" si="31"/>
        <v>160</v>
      </c>
      <c r="I176" s="9" t="str">
        <f t="shared" si="26"/>
        <v>-</v>
      </c>
      <c r="J176" s="47">
        <f>IF(H176&gt;'Lease Monthly'!$E$4,0,M175)</f>
        <v>0</v>
      </c>
      <c r="K176" s="47">
        <f>IF(IF('Lease Monthly'!$H$4="Yearly",J176*'Lease Monthly'!$D$4,IF('Lease Monthly'!$H$4="Quarterly",J176*('Lease Monthly'!$D$4/4),J176*'Lease Monthly'!$D$4/12))&gt;0,IF('Lease Monthly'!$H$4="Yearly",J176*'Lease Monthly'!$D$4,IF('Lease Monthly'!$H$4="Quarterly",J176*('Lease Monthly'!$D$4/4),J176*'Lease Monthly'!$D$4/12)),-L176-J176)</f>
        <v>0</v>
      </c>
      <c r="L176" s="47">
        <f t="shared" si="27"/>
        <v>0</v>
      </c>
      <c r="M176" s="47">
        <f t="shared" si="28"/>
        <v>0</v>
      </c>
      <c r="N176" s="57"/>
      <c r="O176" s="38">
        <v>160</v>
      </c>
      <c r="P176" s="58">
        <f t="shared" si="32"/>
        <v>101905</v>
      </c>
      <c r="Q176" s="47">
        <f t="shared" si="33"/>
        <v>0</v>
      </c>
      <c r="R176" s="47">
        <f>IF(S175&lt;1,0,-'Lease Monthly'!$K$4/'Lease Monthly'!$L$4)</f>
        <v>0</v>
      </c>
      <c r="S176" s="47">
        <f t="shared" si="29"/>
        <v>0</v>
      </c>
      <c r="AE176"/>
      <c r="AF176" s="6"/>
    </row>
    <row r="177" spans="1:32" x14ac:dyDescent="0.25">
      <c r="A177" s="53">
        <f t="shared" si="30"/>
        <v>161</v>
      </c>
      <c r="B177" s="29">
        <f t="shared" si="24"/>
        <v>0</v>
      </c>
      <c r="C177" s="9" t="str">
        <f>IF(D177=0,"-",IF('Lease Monthly'!$H$4="Yearly",EDATE(C176,12),IF('Lease Monthly'!$H$4="Quarterly",EDATE(C176,3),EDATE(C176,1))))</f>
        <v>-</v>
      </c>
      <c r="D177" s="54">
        <f>IF(A177&gt;'Lease Monthly'!$E$4,0,'Lease Monthly'!$G$4)*((1+$M$4)^(((((IF($H$4="Yearly",ROUNDDOWN(IF(A177-($N$4)&lt;0,0,((A177-($N$4)/(($N$4))))/($N$4)),0),IF($H$4="Monthly",ROUNDDOWN(IF(A177-($N$4*12)&lt;0,0,((A177-(12*$N$4)/((12*$N$4))))/($N$4*12)),0),ROUNDDOWN(IF(A177-($N$4*4)&lt;0,0,((A177-(4*$N$4)/((4*$N$4))))/($N$4*4)),0)))))))))+(IF(A177=$E$4,$J$4,0))</f>
        <v>0</v>
      </c>
      <c r="E177" s="49">
        <f>IF(D177=0,0,1/((1+IF('Lease Monthly'!$H$4="Yearly",'Lease Monthly'!$D$4,IF('Lease Monthly'!$H$4="Quarterly",'Lease Monthly'!$D$4/4,'Lease Monthly'!$D$4/12)))^IF($E$17=1,A176,A177)))</f>
        <v>0</v>
      </c>
      <c r="F177" s="55">
        <f t="shared" si="25"/>
        <v>0</v>
      </c>
      <c r="G177" s="56"/>
      <c r="H177" s="38">
        <f t="shared" si="31"/>
        <v>161</v>
      </c>
      <c r="I177" s="9" t="str">
        <f t="shared" si="26"/>
        <v>-</v>
      </c>
      <c r="J177" s="47">
        <f>IF(H177&gt;'Lease Monthly'!$E$4,0,M176)</f>
        <v>0</v>
      </c>
      <c r="K177" s="47">
        <f>IF(IF('Lease Monthly'!$H$4="Yearly",J177*'Lease Monthly'!$D$4,IF('Lease Monthly'!$H$4="Quarterly",J177*('Lease Monthly'!$D$4/4),J177*'Lease Monthly'!$D$4/12))&gt;0,IF('Lease Monthly'!$H$4="Yearly",J177*'Lease Monthly'!$D$4,IF('Lease Monthly'!$H$4="Quarterly",J177*('Lease Monthly'!$D$4/4),J177*'Lease Monthly'!$D$4/12)),-L177-J177)</f>
        <v>0</v>
      </c>
      <c r="L177" s="47">
        <f t="shared" si="27"/>
        <v>0</v>
      </c>
      <c r="M177" s="47">
        <f t="shared" si="28"/>
        <v>0</v>
      </c>
      <c r="N177" s="57"/>
      <c r="O177" s="38">
        <v>161</v>
      </c>
      <c r="P177" s="58">
        <f t="shared" si="32"/>
        <v>102270</v>
      </c>
      <c r="Q177" s="47">
        <f t="shared" si="33"/>
        <v>0</v>
      </c>
      <c r="R177" s="47">
        <f>IF(S176&lt;1,0,-'Lease Monthly'!$K$4/'Lease Monthly'!$L$4)</f>
        <v>0</v>
      </c>
      <c r="S177" s="47">
        <f t="shared" si="29"/>
        <v>0</v>
      </c>
      <c r="AE177"/>
      <c r="AF177" s="6"/>
    </row>
    <row r="178" spans="1:32" x14ac:dyDescent="0.25">
      <c r="A178" s="53">
        <f t="shared" si="30"/>
        <v>162</v>
      </c>
      <c r="B178" s="29">
        <f t="shared" si="24"/>
        <v>0</v>
      </c>
      <c r="C178" s="9" t="str">
        <f>IF(D178=0,"-",IF('Lease Monthly'!$H$4="Yearly",EDATE(C177,12),IF('Lease Monthly'!$H$4="Quarterly",EDATE(C177,3),EDATE(C177,1))))</f>
        <v>-</v>
      </c>
      <c r="D178" s="54">
        <f>IF(A178&gt;'Lease Monthly'!$E$4,0,'Lease Monthly'!$G$4)*((1+$M$4)^(((((IF($H$4="Yearly",ROUNDDOWN(IF(A178-($N$4)&lt;0,0,((A178-($N$4)/(($N$4))))/($N$4)),0),IF($H$4="Monthly",ROUNDDOWN(IF(A178-($N$4*12)&lt;0,0,((A178-(12*$N$4)/((12*$N$4))))/($N$4*12)),0),ROUNDDOWN(IF(A178-($N$4*4)&lt;0,0,((A178-(4*$N$4)/((4*$N$4))))/($N$4*4)),0)))))))))+(IF(A178=$E$4,$J$4,0))</f>
        <v>0</v>
      </c>
      <c r="E178" s="49">
        <f>IF(D178=0,0,1/((1+IF('Lease Monthly'!$H$4="Yearly",'Lease Monthly'!$D$4,IF('Lease Monthly'!$H$4="Quarterly",'Lease Monthly'!$D$4/4,'Lease Monthly'!$D$4/12)))^IF($E$17=1,A177,A178)))</f>
        <v>0</v>
      </c>
      <c r="F178" s="55">
        <f t="shared" si="25"/>
        <v>0</v>
      </c>
      <c r="G178" s="56"/>
      <c r="H178" s="38">
        <f t="shared" si="31"/>
        <v>162</v>
      </c>
      <c r="I178" s="9" t="str">
        <f t="shared" si="26"/>
        <v>-</v>
      </c>
      <c r="J178" s="47">
        <f>IF(H178&gt;'Lease Monthly'!$E$4,0,M177)</f>
        <v>0</v>
      </c>
      <c r="K178" s="47">
        <f>IF(IF('Lease Monthly'!$H$4="Yearly",J178*'Lease Monthly'!$D$4,IF('Lease Monthly'!$H$4="Quarterly",J178*('Lease Monthly'!$D$4/4),J178*'Lease Monthly'!$D$4/12))&gt;0,IF('Lease Monthly'!$H$4="Yearly",J178*'Lease Monthly'!$D$4,IF('Lease Monthly'!$H$4="Quarterly",J178*('Lease Monthly'!$D$4/4),J178*'Lease Monthly'!$D$4/12)),-L178-J178)</f>
        <v>0</v>
      </c>
      <c r="L178" s="47">
        <f t="shared" si="27"/>
        <v>0</v>
      </c>
      <c r="M178" s="47">
        <f t="shared" si="28"/>
        <v>0</v>
      </c>
      <c r="N178" s="57"/>
      <c r="O178" s="38">
        <v>162</v>
      </c>
      <c r="P178" s="58">
        <f t="shared" si="32"/>
        <v>102636</v>
      </c>
      <c r="Q178" s="47">
        <f t="shared" si="33"/>
        <v>0</v>
      </c>
      <c r="R178" s="47">
        <f>IF(S177&lt;1,0,-'Lease Monthly'!$K$4/'Lease Monthly'!$L$4)</f>
        <v>0</v>
      </c>
      <c r="S178" s="47">
        <f t="shared" si="29"/>
        <v>0</v>
      </c>
      <c r="AE178"/>
      <c r="AF178" s="6"/>
    </row>
    <row r="179" spans="1:32" x14ac:dyDescent="0.25">
      <c r="A179" s="53">
        <f t="shared" si="30"/>
        <v>163</v>
      </c>
      <c r="B179" s="29">
        <f t="shared" si="24"/>
        <v>0</v>
      </c>
      <c r="C179" s="9" t="str">
        <f>IF(D179=0,"-",IF('Lease Monthly'!$H$4="Yearly",EDATE(C178,12),IF('Lease Monthly'!$H$4="Quarterly",EDATE(C178,3),EDATE(C178,1))))</f>
        <v>-</v>
      </c>
      <c r="D179" s="54">
        <f>IF(A179&gt;'Lease Monthly'!$E$4,0,'Lease Monthly'!$G$4)*((1+$M$4)^(((((IF($H$4="Yearly",ROUNDDOWN(IF(A179-($N$4)&lt;0,0,((A179-($N$4)/(($N$4))))/($N$4)),0),IF($H$4="Monthly",ROUNDDOWN(IF(A179-($N$4*12)&lt;0,0,((A179-(12*$N$4)/((12*$N$4))))/($N$4*12)),0),ROUNDDOWN(IF(A179-($N$4*4)&lt;0,0,((A179-(4*$N$4)/((4*$N$4))))/($N$4*4)),0)))))))))+(IF(A179=$E$4,$J$4,0))</f>
        <v>0</v>
      </c>
      <c r="E179" s="49">
        <f>IF(D179=0,0,1/((1+IF('Lease Monthly'!$H$4="Yearly",'Lease Monthly'!$D$4,IF('Lease Monthly'!$H$4="Quarterly",'Lease Monthly'!$D$4/4,'Lease Monthly'!$D$4/12)))^IF($E$17=1,A178,A179)))</f>
        <v>0</v>
      </c>
      <c r="F179" s="55">
        <f t="shared" si="25"/>
        <v>0</v>
      </c>
      <c r="G179" s="56"/>
      <c r="H179" s="38">
        <f t="shared" si="31"/>
        <v>163</v>
      </c>
      <c r="I179" s="9" t="str">
        <f t="shared" si="26"/>
        <v>-</v>
      </c>
      <c r="J179" s="47">
        <f>IF(H179&gt;'Lease Monthly'!$E$4,0,M178)</f>
        <v>0</v>
      </c>
      <c r="K179" s="47">
        <f>IF(IF('Lease Monthly'!$H$4="Yearly",J179*'Lease Monthly'!$D$4,IF('Lease Monthly'!$H$4="Quarterly",J179*('Lease Monthly'!$D$4/4),J179*'Lease Monthly'!$D$4/12))&gt;0,IF('Lease Monthly'!$H$4="Yearly",J179*'Lease Monthly'!$D$4,IF('Lease Monthly'!$H$4="Quarterly",J179*('Lease Monthly'!$D$4/4),J179*'Lease Monthly'!$D$4/12)),-L179-J179)</f>
        <v>0</v>
      </c>
      <c r="L179" s="47">
        <f t="shared" si="27"/>
        <v>0</v>
      </c>
      <c r="M179" s="47">
        <f t="shared" si="28"/>
        <v>0</v>
      </c>
      <c r="N179" s="57"/>
      <c r="O179" s="38">
        <v>163</v>
      </c>
      <c r="P179" s="58">
        <f t="shared" si="32"/>
        <v>103001</v>
      </c>
      <c r="Q179" s="47">
        <f t="shared" si="33"/>
        <v>0</v>
      </c>
      <c r="R179" s="47">
        <f>IF(S178&lt;1,0,-'Lease Monthly'!$K$4/'Lease Monthly'!$L$4)</f>
        <v>0</v>
      </c>
      <c r="S179" s="47">
        <f t="shared" si="29"/>
        <v>0</v>
      </c>
      <c r="AE179"/>
      <c r="AF179" s="6"/>
    </row>
    <row r="180" spans="1:32" x14ac:dyDescent="0.25">
      <c r="A180" s="53">
        <f t="shared" si="30"/>
        <v>164</v>
      </c>
      <c r="B180" s="29">
        <f t="shared" si="24"/>
        <v>0</v>
      </c>
      <c r="C180" s="9" t="str">
        <f>IF(D180=0,"-",IF('Lease Monthly'!$H$4="Yearly",EDATE(C179,12),IF('Lease Monthly'!$H$4="Quarterly",EDATE(C179,3),EDATE(C179,1))))</f>
        <v>-</v>
      </c>
      <c r="D180" s="54">
        <f>IF(A180&gt;'Lease Monthly'!$E$4,0,'Lease Monthly'!$G$4)*((1+$M$4)^(((((IF($H$4="Yearly",ROUNDDOWN(IF(A180-($N$4)&lt;0,0,((A180-($N$4)/(($N$4))))/($N$4)),0),IF($H$4="Monthly",ROUNDDOWN(IF(A180-($N$4*12)&lt;0,0,((A180-(12*$N$4)/((12*$N$4))))/($N$4*12)),0),ROUNDDOWN(IF(A180-($N$4*4)&lt;0,0,((A180-(4*$N$4)/((4*$N$4))))/($N$4*4)),0)))))))))+(IF(A180=$E$4,$J$4,0))</f>
        <v>0</v>
      </c>
      <c r="E180" s="49">
        <f>IF(D180=0,0,1/((1+IF('Lease Monthly'!$H$4="Yearly",'Lease Monthly'!$D$4,IF('Lease Monthly'!$H$4="Quarterly",'Lease Monthly'!$D$4/4,'Lease Monthly'!$D$4/12)))^IF($E$17=1,A179,A180)))</f>
        <v>0</v>
      </c>
      <c r="F180" s="55">
        <f t="shared" si="25"/>
        <v>0</v>
      </c>
      <c r="G180" s="56"/>
      <c r="H180" s="38">
        <f t="shared" si="31"/>
        <v>164</v>
      </c>
      <c r="I180" s="9" t="str">
        <f t="shared" si="26"/>
        <v>-</v>
      </c>
      <c r="J180" s="47">
        <f>IF(H180&gt;'Lease Monthly'!$E$4,0,M179)</f>
        <v>0</v>
      </c>
      <c r="K180" s="47">
        <f>IF(IF('Lease Monthly'!$H$4="Yearly",J180*'Lease Monthly'!$D$4,IF('Lease Monthly'!$H$4="Quarterly",J180*('Lease Monthly'!$D$4/4),J180*'Lease Monthly'!$D$4/12))&gt;0,IF('Lease Monthly'!$H$4="Yearly",J180*'Lease Monthly'!$D$4,IF('Lease Monthly'!$H$4="Quarterly",J180*('Lease Monthly'!$D$4/4),J180*'Lease Monthly'!$D$4/12)),-L180-J180)</f>
        <v>0</v>
      </c>
      <c r="L180" s="47">
        <f t="shared" si="27"/>
        <v>0</v>
      </c>
      <c r="M180" s="47">
        <f t="shared" si="28"/>
        <v>0</v>
      </c>
      <c r="N180" s="57"/>
      <c r="O180" s="38">
        <v>164</v>
      </c>
      <c r="P180" s="58">
        <f t="shared" si="32"/>
        <v>103366</v>
      </c>
      <c r="Q180" s="47">
        <f t="shared" si="33"/>
        <v>0</v>
      </c>
      <c r="R180" s="47">
        <f>IF(S179&lt;1,0,-'Lease Monthly'!$K$4/'Lease Monthly'!$L$4)</f>
        <v>0</v>
      </c>
      <c r="S180" s="47">
        <f t="shared" si="29"/>
        <v>0</v>
      </c>
      <c r="AE180"/>
      <c r="AF180" s="6"/>
    </row>
    <row r="181" spans="1:32" x14ac:dyDescent="0.25">
      <c r="A181" s="53">
        <f t="shared" si="30"/>
        <v>165</v>
      </c>
      <c r="B181" s="29">
        <f t="shared" si="24"/>
        <v>0</v>
      </c>
      <c r="C181" s="9" t="str">
        <f>IF(D181=0,"-",IF('Lease Monthly'!$H$4="Yearly",EDATE(C180,12),IF('Lease Monthly'!$H$4="Quarterly",EDATE(C180,3),EDATE(C180,1))))</f>
        <v>-</v>
      </c>
      <c r="D181" s="54">
        <f>IF(A181&gt;'Lease Monthly'!$E$4,0,'Lease Monthly'!$G$4)*((1+$M$4)^(((((IF($H$4="Yearly",ROUNDDOWN(IF(A181-($N$4)&lt;0,0,((A181-($N$4)/(($N$4))))/($N$4)),0),IF($H$4="Monthly",ROUNDDOWN(IF(A181-($N$4*12)&lt;0,0,((A181-(12*$N$4)/((12*$N$4))))/($N$4*12)),0),ROUNDDOWN(IF(A181-($N$4*4)&lt;0,0,((A181-(4*$N$4)/((4*$N$4))))/($N$4*4)),0)))))))))+(IF(A181=$E$4,$J$4,0))</f>
        <v>0</v>
      </c>
      <c r="E181" s="49">
        <f>IF(D181=0,0,1/((1+IF('Lease Monthly'!$H$4="Yearly",'Lease Monthly'!$D$4,IF('Lease Monthly'!$H$4="Quarterly",'Lease Monthly'!$D$4/4,'Lease Monthly'!$D$4/12)))^IF($E$17=1,A180,A181)))</f>
        <v>0</v>
      </c>
      <c r="F181" s="55">
        <f t="shared" si="25"/>
        <v>0</v>
      </c>
      <c r="G181" s="56"/>
      <c r="H181" s="38">
        <f t="shared" si="31"/>
        <v>165</v>
      </c>
      <c r="I181" s="9" t="str">
        <f t="shared" si="26"/>
        <v>-</v>
      </c>
      <c r="J181" s="47">
        <f>IF(H181&gt;'Lease Monthly'!$E$4,0,M180)</f>
        <v>0</v>
      </c>
      <c r="K181" s="47">
        <f>IF(IF('Lease Monthly'!$H$4="Yearly",J181*'Lease Monthly'!$D$4,IF('Lease Monthly'!$H$4="Quarterly",J181*('Lease Monthly'!$D$4/4),J181*'Lease Monthly'!$D$4/12))&gt;0,IF('Lease Monthly'!$H$4="Yearly",J181*'Lease Monthly'!$D$4,IF('Lease Monthly'!$H$4="Quarterly",J181*('Lease Monthly'!$D$4/4),J181*'Lease Monthly'!$D$4/12)),-L181-J181)</f>
        <v>0</v>
      </c>
      <c r="L181" s="47">
        <f t="shared" si="27"/>
        <v>0</v>
      </c>
      <c r="M181" s="47">
        <f t="shared" si="28"/>
        <v>0</v>
      </c>
      <c r="N181" s="57"/>
      <c r="O181" s="38">
        <v>165</v>
      </c>
      <c r="P181" s="58">
        <f t="shared" si="32"/>
        <v>103731</v>
      </c>
      <c r="Q181" s="47">
        <f t="shared" si="33"/>
        <v>0</v>
      </c>
      <c r="R181" s="47">
        <f>IF(S180&lt;1,0,-'Lease Monthly'!$K$4/'Lease Monthly'!$L$4)</f>
        <v>0</v>
      </c>
      <c r="S181" s="47">
        <f t="shared" si="29"/>
        <v>0</v>
      </c>
      <c r="AE181"/>
      <c r="AF181" s="6"/>
    </row>
    <row r="182" spans="1:32" x14ac:dyDescent="0.25">
      <c r="A182" s="53">
        <f t="shared" si="30"/>
        <v>166</v>
      </c>
      <c r="B182" s="29">
        <f t="shared" si="24"/>
        <v>0</v>
      </c>
      <c r="C182" s="9" t="str">
        <f>IF(D182=0,"-",IF('Lease Monthly'!$H$4="Yearly",EDATE(C181,12),IF('Lease Monthly'!$H$4="Quarterly",EDATE(C181,3),EDATE(C181,1))))</f>
        <v>-</v>
      </c>
      <c r="D182" s="54">
        <f>IF(A182&gt;'Lease Monthly'!$E$4,0,'Lease Monthly'!$G$4)*((1+$M$4)^(((((IF($H$4="Yearly",ROUNDDOWN(IF(A182-($N$4)&lt;0,0,((A182-($N$4)/(($N$4))))/($N$4)),0),IF($H$4="Monthly",ROUNDDOWN(IF(A182-($N$4*12)&lt;0,0,((A182-(12*$N$4)/((12*$N$4))))/($N$4*12)),0),ROUNDDOWN(IF(A182-($N$4*4)&lt;0,0,((A182-(4*$N$4)/((4*$N$4))))/($N$4*4)),0)))))))))+(IF(A182=$E$4,$J$4,0))</f>
        <v>0</v>
      </c>
      <c r="E182" s="49">
        <f>IF(D182=0,0,1/((1+IF('Lease Monthly'!$H$4="Yearly",'Lease Monthly'!$D$4,IF('Lease Monthly'!$H$4="Quarterly",'Lease Monthly'!$D$4/4,'Lease Monthly'!$D$4/12)))^IF($E$17=1,A181,A182)))</f>
        <v>0</v>
      </c>
      <c r="F182" s="55">
        <f t="shared" si="25"/>
        <v>0</v>
      </c>
      <c r="G182" s="56"/>
      <c r="H182" s="38">
        <f t="shared" si="31"/>
        <v>166</v>
      </c>
      <c r="I182" s="9" t="str">
        <f t="shared" si="26"/>
        <v>-</v>
      </c>
      <c r="J182" s="47">
        <f>IF(H182&gt;'Lease Monthly'!$E$4,0,M181)</f>
        <v>0</v>
      </c>
      <c r="K182" s="47">
        <f>IF(IF('Lease Monthly'!$H$4="Yearly",J182*'Lease Monthly'!$D$4,IF('Lease Monthly'!$H$4="Quarterly",J182*('Lease Monthly'!$D$4/4),J182*'Lease Monthly'!$D$4/12))&gt;0,IF('Lease Monthly'!$H$4="Yearly",J182*'Lease Monthly'!$D$4,IF('Lease Monthly'!$H$4="Quarterly",J182*('Lease Monthly'!$D$4/4),J182*'Lease Monthly'!$D$4/12)),-L182-J182)</f>
        <v>0</v>
      </c>
      <c r="L182" s="47">
        <f t="shared" si="27"/>
        <v>0</v>
      </c>
      <c r="M182" s="47">
        <f t="shared" si="28"/>
        <v>0</v>
      </c>
      <c r="N182" s="57"/>
      <c r="O182" s="38">
        <v>166</v>
      </c>
      <c r="P182" s="58">
        <f t="shared" si="32"/>
        <v>104097</v>
      </c>
      <c r="Q182" s="47">
        <f t="shared" si="33"/>
        <v>0</v>
      </c>
      <c r="R182" s="47">
        <f>IF(S181&lt;1,0,-'Lease Monthly'!$K$4/'Lease Monthly'!$L$4)</f>
        <v>0</v>
      </c>
      <c r="S182" s="47">
        <f t="shared" si="29"/>
        <v>0</v>
      </c>
      <c r="AE182"/>
      <c r="AF182" s="6"/>
    </row>
    <row r="183" spans="1:32" x14ac:dyDescent="0.25">
      <c r="A183" s="53">
        <f t="shared" si="30"/>
        <v>167</v>
      </c>
      <c r="B183" s="29">
        <f t="shared" si="24"/>
        <v>0</v>
      </c>
      <c r="C183" s="9" t="str">
        <f>IF(D183=0,"-",IF('Lease Monthly'!$H$4="Yearly",EDATE(C182,12),IF('Lease Monthly'!$H$4="Quarterly",EDATE(C182,3),EDATE(C182,1))))</f>
        <v>-</v>
      </c>
      <c r="D183" s="54">
        <f>IF(A183&gt;'Lease Monthly'!$E$4,0,'Lease Monthly'!$G$4)*((1+$M$4)^(((((IF($H$4="Yearly",ROUNDDOWN(IF(A183-($N$4)&lt;0,0,((A183-($N$4)/(($N$4))))/($N$4)),0),IF($H$4="Monthly",ROUNDDOWN(IF(A183-($N$4*12)&lt;0,0,((A183-(12*$N$4)/((12*$N$4))))/($N$4*12)),0),ROUNDDOWN(IF(A183-($N$4*4)&lt;0,0,((A183-(4*$N$4)/((4*$N$4))))/($N$4*4)),0)))))))))+(IF(A183=$E$4,$J$4,0))</f>
        <v>0</v>
      </c>
      <c r="E183" s="49">
        <f>IF(D183=0,0,1/((1+IF('Lease Monthly'!$H$4="Yearly",'Lease Monthly'!$D$4,IF('Lease Monthly'!$H$4="Quarterly",'Lease Monthly'!$D$4/4,'Lease Monthly'!$D$4/12)))^IF($E$17=1,A182,A183)))</f>
        <v>0</v>
      </c>
      <c r="F183" s="55">
        <f t="shared" si="25"/>
        <v>0</v>
      </c>
      <c r="G183" s="56"/>
      <c r="H183" s="38">
        <f t="shared" si="31"/>
        <v>167</v>
      </c>
      <c r="I183" s="9" t="str">
        <f t="shared" si="26"/>
        <v>-</v>
      </c>
      <c r="J183" s="47">
        <f>IF(H183&gt;'Lease Monthly'!$E$4,0,M182)</f>
        <v>0</v>
      </c>
      <c r="K183" s="47">
        <f>IF(IF('Lease Monthly'!$H$4="Yearly",J183*'Lease Monthly'!$D$4,IF('Lease Monthly'!$H$4="Quarterly",J183*('Lease Monthly'!$D$4/4),J183*'Lease Monthly'!$D$4/12))&gt;0,IF('Lease Monthly'!$H$4="Yearly",J183*'Lease Monthly'!$D$4,IF('Lease Monthly'!$H$4="Quarterly",J183*('Lease Monthly'!$D$4/4),J183*'Lease Monthly'!$D$4/12)),-L183-J183)</f>
        <v>0</v>
      </c>
      <c r="L183" s="47">
        <f t="shared" si="27"/>
        <v>0</v>
      </c>
      <c r="M183" s="47">
        <f t="shared" si="28"/>
        <v>0</v>
      </c>
      <c r="N183" s="57"/>
      <c r="O183" s="38">
        <v>167</v>
      </c>
      <c r="P183" s="58">
        <f t="shared" si="32"/>
        <v>104462</v>
      </c>
      <c r="Q183" s="47">
        <f t="shared" si="33"/>
        <v>0</v>
      </c>
      <c r="R183" s="47">
        <f>IF(S182&lt;1,0,-'Lease Monthly'!$K$4/'Lease Monthly'!$L$4)</f>
        <v>0</v>
      </c>
      <c r="S183" s="47">
        <f t="shared" si="29"/>
        <v>0</v>
      </c>
      <c r="AE183"/>
      <c r="AF183" s="6"/>
    </row>
    <row r="184" spans="1:32" x14ac:dyDescent="0.25">
      <c r="A184" s="53">
        <f t="shared" si="30"/>
        <v>168</v>
      </c>
      <c r="B184" s="29">
        <f t="shared" si="24"/>
        <v>0</v>
      </c>
      <c r="C184" s="9" t="str">
        <f>IF(D184=0,"-",IF('Lease Monthly'!$H$4="Yearly",EDATE(C183,12),IF('Lease Monthly'!$H$4="Quarterly",EDATE(C183,3),EDATE(C183,1))))</f>
        <v>-</v>
      </c>
      <c r="D184" s="54">
        <f>IF(A184&gt;'Lease Monthly'!$E$4,0,'Lease Monthly'!$G$4)*((1+$M$4)^(((((IF($H$4="Yearly",ROUNDDOWN(IF(A184-($N$4)&lt;0,0,((A184-($N$4)/(($N$4))))/($N$4)),0),IF($H$4="Monthly",ROUNDDOWN(IF(A184-($N$4*12)&lt;0,0,((A184-(12*$N$4)/((12*$N$4))))/($N$4*12)),0),ROUNDDOWN(IF(A184-($N$4*4)&lt;0,0,((A184-(4*$N$4)/((4*$N$4))))/($N$4*4)),0)))))))))+(IF(A184=$E$4,$J$4,0))</f>
        <v>0</v>
      </c>
      <c r="E184" s="49">
        <f>IF(D184=0,0,1/((1+IF('Lease Monthly'!$H$4="Yearly",'Lease Monthly'!$D$4,IF('Lease Monthly'!$H$4="Quarterly",'Lease Monthly'!$D$4/4,'Lease Monthly'!$D$4/12)))^IF($E$17=1,A183,A184)))</f>
        <v>0</v>
      </c>
      <c r="F184" s="55">
        <f t="shared" si="25"/>
        <v>0</v>
      </c>
      <c r="G184" s="56"/>
      <c r="H184" s="38">
        <f t="shared" si="31"/>
        <v>168</v>
      </c>
      <c r="I184" s="9" t="str">
        <f t="shared" si="26"/>
        <v>-</v>
      </c>
      <c r="J184" s="47">
        <f>IF(H184&gt;'Lease Monthly'!$E$4,0,M183)</f>
        <v>0</v>
      </c>
      <c r="K184" s="47">
        <f>IF(IF('Lease Monthly'!$H$4="Yearly",J184*'Lease Monthly'!$D$4,IF('Lease Monthly'!$H$4="Quarterly",J184*('Lease Monthly'!$D$4/4),J184*'Lease Monthly'!$D$4/12))&gt;0,IF('Lease Monthly'!$H$4="Yearly",J184*'Lease Monthly'!$D$4,IF('Lease Monthly'!$H$4="Quarterly",J184*('Lease Monthly'!$D$4/4),J184*'Lease Monthly'!$D$4/12)),-L184-J184)</f>
        <v>0</v>
      </c>
      <c r="L184" s="47">
        <f t="shared" si="27"/>
        <v>0</v>
      </c>
      <c r="M184" s="47">
        <f t="shared" si="28"/>
        <v>0</v>
      </c>
      <c r="N184" s="57"/>
      <c r="O184" s="38">
        <v>168</v>
      </c>
      <c r="P184" s="58">
        <f t="shared" si="32"/>
        <v>104827</v>
      </c>
      <c r="Q184" s="47">
        <f t="shared" si="33"/>
        <v>0</v>
      </c>
      <c r="R184" s="47">
        <f>IF(S183&lt;1,0,-'Lease Monthly'!$K$4/'Lease Monthly'!$L$4)</f>
        <v>0</v>
      </c>
      <c r="S184" s="47">
        <f t="shared" si="29"/>
        <v>0</v>
      </c>
      <c r="AE184"/>
      <c r="AF184" s="6"/>
    </row>
    <row r="185" spans="1:32" x14ac:dyDescent="0.25">
      <c r="A185" s="53">
        <f t="shared" si="30"/>
        <v>169</v>
      </c>
      <c r="B185" s="29">
        <f t="shared" si="24"/>
        <v>0</v>
      </c>
      <c r="C185" s="9" t="str">
        <f>IF(D185=0,"-",IF('Lease Monthly'!$H$4="Yearly",EDATE(C184,12),IF('Lease Monthly'!$H$4="Quarterly",EDATE(C184,3),EDATE(C184,1))))</f>
        <v>-</v>
      </c>
      <c r="D185" s="54">
        <f>IF(A185&gt;'Lease Monthly'!$E$4,0,'Lease Monthly'!$G$4)*((1+$M$4)^(((((IF($H$4="Yearly",ROUNDDOWN(IF(A185-($N$4)&lt;0,0,((A185-($N$4)/(($N$4))))/($N$4)),0),IF($H$4="Monthly",ROUNDDOWN(IF(A185-($N$4*12)&lt;0,0,((A185-(12*$N$4)/((12*$N$4))))/($N$4*12)),0),ROUNDDOWN(IF(A185-($N$4*4)&lt;0,0,((A185-(4*$N$4)/((4*$N$4))))/($N$4*4)),0)))))))))+(IF(A185=$E$4,$J$4,0))</f>
        <v>0</v>
      </c>
      <c r="E185" s="49">
        <f>IF(D185=0,0,1/((1+IF('Lease Monthly'!$H$4="Yearly",'Lease Monthly'!$D$4,IF('Lease Monthly'!$H$4="Quarterly",'Lease Monthly'!$D$4/4,'Lease Monthly'!$D$4/12)))^IF($E$17=1,A184,A185)))</f>
        <v>0</v>
      </c>
      <c r="F185" s="55">
        <f t="shared" si="25"/>
        <v>0</v>
      </c>
      <c r="G185" s="56"/>
      <c r="H185" s="38">
        <f t="shared" si="31"/>
        <v>169</v>
      </c>
      <c r="I185" s="9" t="str">
        <f t="shared" si="26"/>
        <v>-</v>
      </c>
      <c r="J185" s="47">
        <f>IF(H185&gt;'Lease Monthly'!$E$4,0,M184)</f>
        <v>0</v>
      </c>
      <c r="K185" s="47">
        <f>IF(IF('Lease Monthly'!$H$4="Yearly",J185*'Lease Monthly'!$D$4,IF('Lease Monthly'!$H$4="Quarterly",J185*('Lease Monthly'!$D$4/4),J185*'Lease Monthly'!$D$4/12))&gt;0,IF('Lease Monthly'!$H$4="Yearly",J185*'Lease Monthly'!$D$4,IF('Lease Monthly'!$H$4="Quarterly",J185*('Lease Monthly'!$D$4/4),J185*'Lease Monthly'!$D$4/12)),-L185-J185)</f>
        <v>0</v>
      </c>
      <c r="L185" s="47">
        <f t="shared" si="27"/>
        <v>0</v>
      </c>
      <c r="M185" s="47">
        <f t="shared" si="28"/>
        <v>0</v>
      </c>
      <c r="N185" s="57"/>
      <c r="O185" s="38">
        <v>169</v>
      </c>
      <c r="P185" s="58">
        <f t="shared" si="32"/>
        <v>105192</v>
      </c>
      <c r="Q185" s="47">
        <f t="shared" si="33"/>
        <v>0</v>
      </c>
      <c r="R185" s="47">
        <f>IF(S184&lt;1,0,-'Lease Monthly'!$K$4/'Lease Monthly'!$L$4)</f>
        <v>0</v>
      </c>
      <c r="S185" s="47">
        <f t="shared" si="29"/>
        <v>0</v>
      </c>
      <c r="AE185"/>
      <c r="AF185" s="6"/>
    </row>
    <row r="186" spans="1:32" x14ac:dyDescent="0.25">
      <c r="A186" s="53">
        <f t="shared" si="30"/>
        <v>170</v>
      </c>
      <c r="B186" s="29">
        <f t="shared" si="24"/>
        <v>0</v>
      </c>
      <c r="C186" s="9" t="str">
        <f>IF(D186=0,"-",IF('Lease Monthly'!$H$4="Yearly",EDATE(C185,12),IF('Lease Monthly'!$H$4="Quarterly",EDATE(C185,3),EDATE(C185,1))))</f>
        <v>-</v>
      </c>
      <c r="D186" s="54">
        <f>IF(A186&gt;'Lease Monthly'!$E$4,0,'Lease Monthly'!$G$4)*((1+$M$4)^(((((IF($H$4="Yearly",ROUNDDOWN(IF(A186-($N$4)&lt;0,0,((A186-($N$4)/(($N$4))))/($N$4)),0),IF($H$4="Monthly",ROUNDDOWN(IF(A186-($N$4*12)&lt;0,0,((A186-(12*$N$4)/((12*$N$4))))/($N$4*12)),0),ROUNDDOWN(IF(A186-($N$4*4)&lt;0,0,((A186-(4*$N$4)/((4*$N$4))))/($N$4*4)),0)))))))))+(IF(A186=$E$4,$J$4,0))</f>
        <v>0</v>
      </c>
      <c r="E186" s="49">
        <f>IF(D186=0,0,1/((1+IF('Lease Monthly'!$H$4="Yearly",'Lease Monthly'!$D$4,IF('Lease Monthly'!$H$4="Quarterly",'Lease Monthly'!$D$4/4,'Lease Monthly'!$D$4/12)))^IF($E$17=1,A185,A186)))</f>
        <v>0</v>
      </c>
      <c r="F186" s="55">
        <f t="shared" si="25"/>
        <v>0</v>
      </c>
      <c r="G186" s="56"/>
      <c r="H186" s="38">
        <f t="shared" si="31"/>
        <v>170</v>
      </c>
      <c r="I186" s="9" t="str">
        <f t="shared" si="26"/>
        <v>-</v>
      </c>
      <c r="J186" s="47">
        <f>IF(H186&gt;'Lease Monthly'!$E$4,0,M185)</f>
        <v>0</v>
      </c>
      <c r="K186" s="47">
        <f>IF(IF('Lease Monthly'!$H$4="Yearly",J186*'Lease Monthly'!$D$4,IF('Lease Monthly'!$H$4="Quarterly",J186*('Lease Monthly'!$D$4/4),J186*'Lease Monthly'!$D$4/12))&gt;0,IF('Lease Monthly'!$H$4="Yearly",J186*'Lease Monthly'!$D$4,IF('Lease Monthly'!$H$4="Quarterly",J186*('Lease Monthly'!$D$4/4),J186*'Lease Monthly'!$D$4/12)),-L186-J186)</f>
        <v>0</v>
      </c>
      <c r="L186" s="47">
        <f t="shared" si="27"/>
        <v>0</v>
      </c>
      <c r="M186" s="47">
        <f t="shared" si="28"/>
        <v>0</v>
      </c>
      <c r="N186" s="57"/>
      <c r="O186" s="38">
        <v>170</v>
      </c>
      <c r="P186" s="58">
        <f t="shared" si="32"/>
        <v>105558</v>
      </c>
      <c r="Q186" s="47">
        <f t="shared" si="33"/>
        <v>0</v>
      </c>
      <c r="R186" s="47">
        <f>IF(S185&lt;1,0,-'Lease Monthly'!$K$4/'Lease Monthly'!$L$4)</f>
        <v>0</v>
      </c>
      <c r="S186" s="47">
        <f t="shared" si="29"/>
        <v>0</v>
      </c>
      <c r="AE186"/>
      <c r="AF186" s="6"/>
    </row>
    <row r="187" spans="1:32" x14ac:dyDescent="0.25">
      <c r="A187" s="53">
        <f t="shared" si="30"/>
        <v>171</v>
      </c>
      <c r="B187" s="29">
        <f t="shared" si="24"/>
        <v>0</v>
      </c>
      <c r="C187" s="9" t="str">
        <f>IF(D187=0,"-",IF('Lease Monthly'!$H$4="Yearly",EDATE(C186,12),IF('Lease Monthly'!$H$4="Quarterly",EDATE(C186,3),EDATE(C186,1))))</f>
        <v>-</v>
      </c>
      <c r="D187" s="54">
        <f>IF(A187&gt;'Lease Monthly'!$E$4,0,'Lease Monthly'!$G$4)*((1+$M$4)^(((((IF($H$4="Yearly",ROUNDDOWN(IF(A187-($N$4)&lt;0,0,((A187-($N$4)/(($N$4))))/($N$4)),0),IF($H$4="Monthly",ROUNDDOWN(IF(A187-($N$4*12)&lt;0,0,((A187-(12*$N$4)/((12*$N$4))))/($N$4*12)),0),ROUNDDOWN(IF(A187-($N$4*4)&lt;0,0,((A187-(4*$N$4)/((4*$N$4))))/($N$4*4)),0)))))))))+(IF(A187=$E$4,$J$4,0))</f>
        <v>0</v>
      </c>
      <c r="E187" s="49">
        <f>IF(D187=0,0,1/((1+IF('Lease Monthly'!$H$4="Yearly",'Lease Monthly'!$D$4,IF('Lease Monthly'!$H$4="Quarterly",'Lease Monthly'!$D$4/4,'Lease Monthly'!$D$4/12)))^IF($E$17=1,A186,A187)))</f>
        <v>0</v>
      </c>
      <c r="F187" s="55">
        <f t="shared" si="25"/>
        <v>0</v>
      </c>
      <c r="G187" s="56"/>
      <c r="H187" s="38">
        <f t="shared" si="31"/>
        <v>171</v>
      </c>
      <c r="I187" s="9" t="str">
        <f t="shared" si="26"/>
        <v>-</v>
      </c>
      <c r="J187" s="47">
        <f>IF(H187&gt;'Lease Monthly'!$E$4,0,M186)</f>
        <v>0</v>
      </c>
      <c r="K187" s="47">
        <f>IF(IF('Lease Monthly'!$H$4="Yearly",J187*'Lease Monthly'!$D$4,IF('Lease Monthly'!$H$4="Quarterly",J187*('Lease Monthly'!$D$4/4),J187*'Lease Monthly'!$D$4/12))&gt;0,IF('Lease Monthly'!$H$4="Yearly",J187*'Lease Monthly'!$D$4,IF('Lease Monthly'!$H$4="Quarterly",J187*('Lease Monthly'!$D$4/4),J187*'Lease Monthly'!$D$4/12)),-L187-J187)</f>
        <v>0</v>
      </c>
      <c r="L187" s="47">
        <f t="shared" si="27"/>
        <v>0</v>
      </c>
      <c r="M187" s="47">
        <f t="shared" si="28"/>
        <v>0</v>
      </c>
      <c r="N187" s="57"/>
      <c r="O187" s="38">
        <v>171</v>
      </c>
      <c r="P187" s="58">
        <f t="shared" si="32"/>
        <v>105923</v>
      </c>
      <c r="Q187" s="47">
        <f t="shared" si="33"/>
        <v>0</v>
      </c>
      <c r="R187" s="47">
        <f>IF(S186&lt;1,0,-'Lease Monthly'!$K$4/'Lease Monthly'!$L$4)</f>
        <v>0</v>
      </c>
      <c r="S187" s="47">
        <f t="shared" si="29"/>
        <v>0</v>
      </c>
      <c r="AE187"/>
      <c r="AF187" s="6"/>
    </row>
    <row r="188" spans="1:32" x14ac:dyDescent="0.25">
      <c r="A188" s="53">
        <f t="shared" si="30"/>
        <v>172</v>
      </c>
      <c r="B188" s="29">
        <f t="shared" si="24"/>
        <v>0</v>
      </c>
      <c r="C188" s="9" t="str">
        <f>IF(D188=0,"-",IF('Lease Monthly'!$H$4="Yearly",EDATE(C187,12),IF('Lease Monthly'!$H$4="Quarterly",EDATE(C187,3),EDATE(C187,1))))</f>
        <v>-</v>
      </c>
      <c r="D188" s="54">
        <f>IF(A188&gt;'Lease Monthly'!$E$4,0,'Lease Monthly'!$G$4)*((1+$M$4)^(((((IF($H$4="Yearly",ROUNDDOWN(IF(A188-($N$4)&lt;0,0,((A188-($N$4)/(($N$4))))/($N$4)),0),IF($H$4="Monthly",ROUNDDOWN(IF(A188-($N$4*12)&lt;0,0,((A188-(12*$N$4)/((12*$N$4))))/($N$4*12)),0),ROUNDDOWN(IF(A188-($N$4*4)&lt;0,0,((A188-(4*$N$4)/((4*$N$4))))/($N$4*4)),0)))))))))+(IF(A188=$E$4,$J$4,0))</f>
        <v>0</v>
      </c>
      <c r="E188" s="49">
        <f>IF(D188=0,0,1/((1+IF('Lease Monthly'!$H$4="Yearly",'Lease Monthly'!$D$4,IF('Lease Monthly'!$H$4="Quarterly",'Lease Monthly'!$D$4/4,'Lease Monthly'!$D$4/12)))^IF($E$17=1,A187,A188)))</f>
        <v>0</v>
      </c>
      <c r="F188" s="55">
        <f t="shared" si="25"/>
        <v>0</v>
      </c>
      <c r="G188" s="56"/>
      <c r="H188" s="38">
        <f t="shared" si="31"/>
        <v>172</v>
      </c>
      <c r="I188" s="9" t="str">
        <f t="shared" si="26"/>
        <v>-</v>
      </c>
      <c r="J188" s="47">
        <f>IF(H188&gt;'Lease Monthly'!$E$4,0,M187)</f>
        <v>0</v>
      </c>
      <c r="K188" s="47">
        <f>IF(IF('Lease Monthly'!$H$4="Yearly",J188*'Lease Monthly'!$D$4,IF('Lease Monthly'!$H$4="Quarterly",J188*('Lease Monthly'!$D$4/4),J188*'Lease Monthly'!$D$4/12))&gt;0,IF('Lease Monthly'!$H$4="Yearly",J188*'Lease Monthly'!$D$4,IF('Lease Monthly'!$H$4="Quarterly",J188*('Lease Monthly'!$D$4/4),J188*'Lease Monthly'!$D$4/12)),-L188-J188)</f>
        <v>0</v>
      </c>
      <c r="L188" s="47">
        <f t="shared" si="27"/>
        <v>0</v>
      </c>
      <c r="M188" s="47">
        <f t="shared" si="28"/>
        <v>0</v>
      </c>
      <c r="N188" s="57"/>
      <c r="O188" s="38">
        <v>172</v>
      </c>
      <c r="P188" s="58">
        <f t="shared" si="32"/>
        <v>106288</v>
      </c>
      <c r="Q188" s="47">
        <f t="shared" si="33"/>
        <v>0</v>
      </c>
      <c r="R188" s="47">
        <f>IF(S187&lt;1,0,-'Lease Monthly'!$K$4/'Lease Monthly'!$L$4)</f>
        <v>0</v>
      </c>
      <c r="S188" s="47">
        <f t="shared" si="29"/>
        <v>0</v>
      </c>
      <c r="AE188"/>
      <c r="AF188" s="6"/>
    </row>
    <row r="189" spans="1:32" x14ac:dyDescent="0.25">
      <c r="A189" s="53">
        <f t="shared" si="30"/>
        <v>173</v>
      </c>
      <c r="B189" s="29">
        <f t="shared" si="24"/>
        <v>0</v>
      </c>
      <c r="C189" s="9" t="str">
        <f>IF(D189=0,"-",IF('Lease Monthly'!$H$4="Yearly",EDATE(C188,12),IF('Lease Monthly'!$H$4="Quarterly",EDATE(C188,3),EDATE(C188,1))))</f>
        <v>-</v>
      </c>
      <c r="D189" s="54">
        <f>IF(A189&gt;'Lease Monthly'!$E$4,0,'Lease Monthly'!$G$4)*((1+$M$4)^(((((IF($H$4="Yearly",ROUNDDOWN(IF(A189-($N$4)&lt;0,0,((A189-($N$4)/(($N$4))))/($N$4)),0),IF($H$4="Monthly",ROUNDDOWN(IF(A189-($N$4*12)&lt;0,0,((A189-(12*$N$4)/((12*$N$4))))/($N$4*12)),0),ROUNDDOWN(IF(A189-($N$4*4)&lt;0,0,((A189-(4*$N$4)/((4*$N$4))))/($N$4*4)),0)))))))))+(IF(A189=$E$4,$J$4,0))</f>
        <v>0</v>
      </c>
      <c r="E189" s="49">
        <f>IF(D189=0,0,1/((1+IF('Lease Monthly'!$H$4="Yearly",'Lease Monthly'!$D$4,IF('Lease Monthly'!$H$4="Quarterly",'Lease Monthly'!$D$4/4,'Lease Monthly'!$D$4/12)))^IF($E$17=1,A188,A189)))</f>
        <v>0</v>
      </c>
      <c r="F189" s="55">
        <f t="shared" si="25"/>
        <v>0</v>
      </c>
      <c r="G189" s="56"/>
      <c r="H189" s="38">
        <f t="shared" si="31"/>
        <v>173</v>
      </c>
      <c r="I189" s="9" t="str">
        <f t="shared" si="26"/>
        <v>-</v>
      </c>
      <c r="J189" s="47">
        <f>IF(H189&gt;'Lease Monthly'!$E$4,0,M188)</f>
        <v>0</v>
      </c>
      <c r="K189" s="47">
        <f>IF(IF('Lease Monthly'!$H$4="Yearly",J189*'Lease Monthly'!$D$4,IF('Lease Monthly'!$H$4="Quarterly",J189*('Lease Monthly'!$D$4/4),J189*'Lease Monthly'!$D$4/12))&gt;0,IF('Lease Monthly'!$H$4="Yearly",J189*'Lease Monthly'!$D$4,IF('Lease Monthly'!$H$4="Quarterly",J189*('Lease Monthly'!$D$4/4),J189*'Lease Monthly'!$D$4/12)),-L189-J189)</f>
        <v>0</v>
      </c>
      <c r="L189" s="47">
        <f t="shared" si="27"/>
        <v>0</v>
      </c>
      <c r="M189" s="47">
        <f t="shared" si="28"/>
        <v>0</v>
      </c>
      <c r="N189" s="57"/>
      <c r="O189" s="38">
        <v>173</v>
      </c>
      <c r="P189" s="58">
        <f t="shared" si="32"/>
        <v>106653</v>
      </c>
      <c r="Q189" s="47">
        <f t="shared" si="33"/>
        <v>0</v>
      </c>
      <c r="R189" s="47">
        <f>IF(S188&lt;1,0,-'Lease Monthly'!$K$4/'Lease Monthly'!$L$4)</f>
        <v>0</v>
      </c>
      <c r="S189" s="47">
        <f t="shared" si="29"/>
        <v>0</v>
      </c>
      <c r="AE189"/>
      <c r="AF189" s="6"/>
    </row>
    <row r="190" spans="1:32" x14ac:dyDescent="0.25">
      <c r="A190" s="53">
        <f t="shared" si="30"/>
        <v>174</v>
      </c>
      <c r="B190" s="29">
        <f t="shared" si="24"/>
        <v>0</v>
      </c>
      <c r="C190" s="9" t="str">
        <f>IF(D190=0,"-",IF('Lease Monthly'!$H$4="Yearly",EDATE(C189,12),IF('Lease Monthly'!$H$4="Quarterly",EDATE(C189,3),EDATE(C189,1))))</f>
        <v>-</v>
      </c>
      <c r="D190" s="54">
        <f>IF(A190&gt;'Lease Monthly'!$E$4,0,'Lease Monthly'!$G$4)*((1+$M$4)^(((((IF($H$4="Yearly",ROUNDDOWN(IF(A190-($N$4)&lt;0,0,((A190-($N$4)/(($N$4))))/($N$4)),0),IF($H$4="Monthly",ROUNDDOWN(IF(A190-($N$4*12)&lt;0,0,((A190-(12*$N$4)/((12*$N$4))))/($N$4*12)),0),ROUNDDOWN(IF(A190-($N$4*4)&lt;0,0,((A190-(4*$N$4)/((4*$N$4))))/($N$4*4)),0)))))))))+(IF(A190=$E$4,$J$4,0))</f>
        <v>0</v>
      </c>
      <c r="E190" s="49">
        <f>IF(D190=0,0,1/((1+IF('Lease Monthly'!$H$4="Yearly",'Lease Monthly'!$D$4,IF('Lease Monthly'!$H$4="Quarterly",'Lease Monthly'!$D$4/4,'Lease Monthly'!$D$4/12)))^IF($E$17=1,A189,A190)))</f>
        <v>0</v>
      </c>
      <c r="F190" s="55">
        <f t="shared" si="25"/>
        <v>0</v>
      </c>
      <c r="G190" s="56"/>
      <c r="H190" s="38">
        <f t="shared" si="31"/>
        <v>174</v>
      </c>
      <c r="I190" s="9" t="str">
        <f t="shared" si="26"/>
        <v>-</v>
      </c>
      <c r="J190" s="47">
        <f>IF(H190&gt;'Lease Monthly'!$E$4,0,M189)</f>
        <v>0</v>
      </c>
      <c r="K190" s="47">
        <f>IF(IF('Lease Monthly'!$H$4="Yearly",J190*'Lease Monthly'!$D$4,IF('Lease Monthly'!$H$4="Quarterly",J190*('Lease Monthly'!$D$4/4),J190*'Lease Monthly'!$D$4/12))&gt;0,IF('Lease Monthly'!$H$4="Yearly",J190*'Lease Monthly'!$D$4,IF('Lease Monthly'!$H$4="Quarterly",J190*('Lease Monthly'!$D$4/4),J190*'Lease Monthly'!$D$4/12)),-L190-J190)</f>
        <v>0</v>
      </c>
      <c r="L190" s="47">
        <f t="shared" si="27"/>
        <v>0</v>
      </c>
      <c r="M190" s="47">
        <f t="shared" si="28"/>
        <v>0</v>
      </c>
      <c r="N190" s="57"/>
      <c r="O190" s="38">
        <v>174</v>
      </c>
      <c r="P190" s="58">
        <f t="shared" si="32"/>
        <v>107019</v>
      </c>
      <c r="Q190" s="47">
        <f t="shared" si="33"/>
        <v>0</v>
      </c>
      <c r="R190" s="47">
        <f>IF(S189&lt;1,0,-'Lease Monthly'!$K$4/'Lease Monthly'!$L$4)</f>
        <v>0</v>
      </c>
      <c r="S190" s="47">
        <f t="shared" si="29"/>
        <v>0</v>
      </c>
      <c r="AE190"/>
      <c r="AF190" s="6"/>
    </row>
    <row r="191" spans="1:32" x14ac:dyDescent="0.25">
      <c r="A191" s="53">
        <f t="shared" si="30"/>
        <v>175</v>
      </c>
      <c r="B191" s="29">
        <f t="shared" si="24"/>
        <v>0</v>
      </c>
      <c r="C191" s="9" t="str">
        <f>IF(D191=0,"-",IF('Lease Monthly'!$H$4="Yearly",EDATE(C190,12),IF('Lease Monthly'!$H$4="Quarterly",EDATE(C190,3),EDATE(C190,1))))</f>
        <v>-</v>
      </c>
      <c r="D191" s="54">
        <f>IF(A191&gt;'Lease Monthly'!$E$4,0,'Lease Monthly'!$G$4)*((1+$M$4)^(((((IF($H$4="Yearly",ROUNDDOWN(IF(A191-($N$4)&lt;0,0,((A191-($N$4)/(($N$4))))/($N$4)),0),IF($H$4="Monthly",ROUNDDOWN(IF(A191-($N$4*12)&lt;0,0,((A191-(12*$N$4)/((12*$N$4))))/($N$4*12)),0),ROUNDDOWN(IF(A191-($N$4*4)&lt;0,0,((A191-(4*$N$4)/((4*$N$4))))/($N$4*4)),0)))))))))+(IF(A191=$E$4,$J$4,0))</f>
        <v>0</v>
      </c>
      <c r="E191" s="49">
        <f>IF(D191=0,0,1/((1+IF('Lease Monthly'!$H$4="Yearly",'Lease Monthly'!$D$4,IF('Lease Monthly'!$H$4="Quarterly",'Lease Monthly'!$D$4/4,'Lease Monthly'!$D$4/12)))^IF($E$17=1,A190,A191)))</f>
        <v>0</v>
      </c>
      <c r="F191" s="55">
        <f t="shared" si="25"/>
        <v>0</v>
      </c>
      <c r="G191" s="56"/>
      <c r="H191" s="38">
        <f t="shared" si="31"/>
        <v>175</v>
      </c>
      <c r="I191" s="9" t="str">
        <f t="shared" si="26"/>
        <v>-</v>
      </c>
      <c r="J191" s="47">
        <f>IF(H191&gt;'Lease Monthly'!$E$4,0,M190)</f>
        <v>0</v>
      </c>
      <c r="K191" s="47">
        <f>IF(IF('Lease Monthly'!$H$4="Yearly",J191*'Lease Monthly'!$D$4,IF('Lease Monthly'!$H$4="Quarterly",J191*('Lease Monthly'!$D$4/4),J191*'Lease Monthly'!$D$4/12))&gt;0,IF('Lease Monthly'!$H$4="Yearly",J191*'Lease Monthly'!$D$4,IF('Lease Monthly'!$H$4="Quarterly",J191*('Lease Monthly'!$D$4/4),J191*'Lease Monthly'!$D$4/12)),-L191-J191)</f>
        <v>0</v>
      </c>
      <c r="L191" s="47">
        <f t="shared" si="27"/>
        <v>0</v>
      </c>
      <c r="M191" s="47">
        <f t="shared" si="28"/>
        <v>0</v>
      </c>
      <c r="N191" s="57"/>
      <c r="O191" s="38">
        <v>175</v>
      </c>
      <c r="P191" s="58">
        <f t="shared" si="32"/>
        <v>107384</v>
      </c>
      <c r="Q191" s="47">
        <f t="shared" si="33"/>
        <v>0</v>
      </c>
      <c r="R191" s="47">
        <f>IF(S190&lt;1,0,-'Lease Monthly'!$K$4/'Lease Monthly'!$L$4)</f>
        <v>0</v>
      </c>
      <c r="S191" s="47">
        <f t="shared" si="29"/>
        <v>0</v>
      </c>
      <c r="AE191"/>
      <c r="AF191" s="6"/>
    </row>
    <row r="192" spans="1:32" x14ac:dyDescent="0.25">
      <c r="A192" s="53">
        <f t="shared" si="30"/>
        <v>176</v>
      </c>
      <c r="B192" s="29">
        <f t="shared" si="24"/>
        <v>0</v>
      </c>
      <c r="C192" s="9" t="str">
        <f>IF(D192=0,"-",IF('Lease Monthly'!$H$4="Yearly",EDATE(C191,12),IF('Lease Monthly'!$H$4="Quarterly",EDATE(C191,3),EDATE(C191,1))))</f>
        <v>-</v>
      </c>
      <c r="D192" s="54">
        <f>IF(A192&gt;'Lease Monthly'!$E$4,0,'Lease Monthly'!$G$4)*((1+$M$4)^(((((IF($H$4="Yearly",ROUNDDOWN(IF(A192-($N$4)&lt;0,0,((A192-($N$4)/(($N$4))))/($N$4)),0),IF($H$4="Monthly",ROUNDDOWN(IF(A192-($N$4*12)&lt;0,0,((A192-(12*$N$4)/((12*$N$4))))/($N$4*12)),0),ROUNDDOWN(IF(A192-($N$4*4)&lt;0,0,((A192-(4*$N$4)/((4*$N$4))))/($N$4*4)),0)))))))))+(IF(A192=$E$4,$J$4,0))</f>
        <v>0</v>
      </c>
      <c r="E192" s="49">
        <f>IF(D192=0,0,1/((1+IF('Lease Monthly'!$H$4="Yearly",'Lease Monthly'!$D$4,IF('Lease Monthly'!$H$4="Quarterly",'Lease Monthly'!$D$4/4,'Lease Monthly'!$D$4/12)))^IF($E$17=1,A191,A192)))</f>
        <v>0</v>
      </c>
      <c r="F192" s="55">
        <f t="shared" si="25"/>
        <v>0</v>
      </c>
      <c r="G192" s="56"/>
      <c r="H192" s="38">
        <f t="shared" si="31"/>
        <v>176</v>
      </c>
      <c r="I192" s="9" t="str">
        <f t="shared" si="26"/>
        <v>-</v>
      </c>
      <c r="J192" s="47">
        <f>IF(H192&gt;'Lease Monthly'!$E$4,0,M191)</f>
        <v>0</v>
      </c>
      <c r="K192" s="47">
        <f>IF(IF('Lease Monthly'!$H$4="Yearly",J192*'Lease Monthly'!$D$4,IF('Lease Monthly'!$H$4="Quarterly",J192*('Lease Monthly'!$D$4/4),J192*'Lease Monthly'!$D$4/12))&gt;0,IF('Lease Monthly'!$H$4="Yearly",J192*'Lease Monthly'!$D$4,IF('Lease Monthly'!$H$4="Quarterly",J192*('Lease Monthly'!$D$4/4),J192*'Lease Monthly'!$D$4/12)),-L192-J192)</f>
        <v>0</v>
      </c>
      <c r="L192" s="47">
        <f t="shared" si="27"/>
        <v>0</v>
      </c>
      <c r="M192" s="47">
        <f t="shared" si="28"/>
        <v>0</v>
      </c>
      <c r="N192" s="57"/>
      <c r="O192" s="38">
        <v>176</v>
      </c>
      <c r="P192" s="58">
        <f t="shared" si="32"/>
        <v>107749</v>
      </c>
      <c r="Q192" s="47">
        <f t="shared" si="33"/>
        <v>0</v>
      </c>
      <c r="R192" s="47">
        <f>IF(S191&lt;1,0,-'Lease Monthly'!$K$4/'Lease Monthly'!$L$4)</f>
        <v>0</v>
      </c>
      <c r="S192" s="47">
        <f t="shared" si="29"/>
        <v>0</v>
      </c>
      <c r="AE192"/>
      <c r="AF192" s="6"/>
    </row>
    <row r="193" spans="1:32" x14ac:dyDescent="0.25">
      <c r="A193" s="53">
        <f t="shared" si="30"/>
        <v>177</v>
      </c>
      <c r="B193" s="29">
        <f t="shared" si="24"/>
        <v>0</v>
      </c>
      <c r="C193" s="9" t="str">
        <f>IF(D193=0,"-",IF('Lease Monthly'!$H$4="Yearly",EDATE(C192,12),IF('Lease Monthly'!$H$4="Quarterly",EDATE(C192,3),EDATE(C192,1))))</f>
        <v>-</v>
      </c>
      <c r="D193" s="54">
        <f>IF(A193&gt;'Lease Monthly'!$E$4,0,'Lease Monthly'!$G$4)*((1+$M$4)^(((((IF($H$4="Yearly",ROUNDDOWN(IF(A193-($N$4)&lt;0,0,((A193-($N$4)/(($N$4))))/($N$4)),0),IF($H$4="Monthly",ROUNDDOWN(IF(A193-($N$4*12)&lt;0,0,((A193-(12*$N$4)/((12*$N$4))))/($N$4*12)),0),ROUNDDOWN(IF(A193-($N$4*4)&lt;0,0,((A193-(4*$N$4)/((4*$N$4))))/($N$4*4)),0)))))))))+(IF(A193=$E$4,$J$4,0))</f>
        <v>0</v>
      </c>
      <c r="E193" s="49">
        <f>IF(D193=0,0,1/((1+IF('Lease Monthly'!$H$4="Yearly",'Lease Monthly'!$D$4,IF('Lease Monthly'!$H$4="Quarterly",'Lease Monthly'!$D$4/4,'Lease Monthly'!$D$4/12)))^IF($E$17=1,A192,A193)))</f>
        <v>0</v>
      </c>
      <c r="F193" s="55">
        <f t="shared" si="25"/>
        <v>0</v>
      </c>
      <c r="G193" s="56"/>
      <c r="H193" s="38">
        <f t="shared" si="31"/>
        <v>177</v>
      </c>
      <c r="I193" s="9" t="str">
        <f t="shared" si="26"/>
        <v>-</v>
      </c>
      <c r="J193" s="47">
        <f>IF(H193&gt;'Lease Monthly'!$E$4,0,M192)</f>
        <v>0</v>
      </c>
      <c r="K193" s="47">
        <f>IF(IF('Lease Monthly'!$H$4="Yearly",J193*'Lease Monthly'!$D$4,IF('Lease Monthly'!$H$4="Quarterly",J193*('Lease Monthly'!$D$4/4),J193*'Lease Monthly'!$D$4/12))&gt;0,IF('Lease Monthly'!$H$4="Yearly",J193*'Lease Monthly'!$D$4,IF('Lease Monthly'!$H$4="Quarterly",J193*('Lease Monthly'!$D$4/4),J193*'Lease Monthly'!$D$4/12)),-L193-J193)</f>
        <v>0</v>
      </c>
      <c r="L193" s="47">
        <f t="shared" si="27"/>
        <v>0</v>
      </c>
      <c r="M193" s="47">
        <f t="shared" si="28"/>
        <v>0</v>
      </c>
      <c r="N193" s="57"/>
      <c r="O193" s="38">
        <v>177</v>
      </c>
      <c r="P193" s="58">
        <f t="shared" si="32"/>
        <v>108114</v>
      </c>
      <c r="Q193" s="47">
        <f t="shared" si="33"/>
        <v>0</v>
      </c>
      <c r="R193" s="47">
        <f>IF(S192&lt;1,0,-'Lease Monthly'!$K$4/'Lease Monthly'!$L$4)</f>
        <v>0</v>
      </c>
      <c r="S193" s="47">
        <f t="shared" si="29"/>
        <v>0</v>
      </c>
      <c r="AE193"/>
      <c r="AF193" s="6"/>
    </row>
    <row r="194" spans="1:32" x14ac:dyDescent="0.25">
      <c r="A194" s="53">
        <f t="shared" si="30"/>
        <v>178</v>
      </c>
      <c r="B194" s="29">
        <f t="shared" si="24"/>
        <v>0</v>
      </c>
      <c r="C194" s="9" t="str">
        <f>IF(D194=0,"-",IF('Lease Monthly'!$H$4="Yearly",EDATE(C193,12),IF('Lease Monthly'!$H$4="Quarterly",EDATE(C193,3),EDATE(C193,1))))</f>
        <v>-</v>
      </c>
      <c r="D194" s="54">
        <f>IF(A194&gt;'Lease Monthly'!$E$4,0,'Lease Monthly'!$G$4)*((1+$M$4)^(((((IF($H$4="Yearly",ROUNDDOWN(IF(A194-($N$4)&lt;0,0,((A194-($N$4)/(($N$4))))/($N$4)),0),IF($H$4="Monthly",ROUNDDOWN(IF(A194-($N$4*12)&lt;0,0,((A194-(12*$N$4)/((12*$N$4))))/($N$4*12)),0),ROUNDDOWN(IF(A194-($N$4*4)&lt;0,0,((A194-(4*$N$4)/((4*$N$4))))/($N$4*4)),0)))))))))+(IF(A194=$E$4,$J$4,0))</f>
        <v>0</v>
      </c>
      <c r="E194" s="49">
        <f>IF(D194=0,0,1/((1+IF('Lease Monthly'!$H$4="Yearly",'Lease Monthly'!$D$4,IF('Lease Monthly'!$H$4="Quarterly",'Lease Monthly'!$D$4/4,'Lease Monthly'!$D$4/12)))^IF($E$17=1,A193,A194)))</f>
        <v>0</v>
      </c>
      <c r="F194" s="55">
        <f t="shared" si="25"/>
        <v>0</v>
      </c>
      <c r="G194" s="56"/>
      <c r="H194" s="38">
        <f t="shared" si="31"/>
        <v>178</v>
      </c>
      <c r="I194" s="9" t="str">
        <f t="shared" si="26"/>
        <v>-</v>
      </c>
      <c r="J194" s="47">
        <f>IF(H194&gt;'Lease Monthly'!$E$4,0,M193)</f>
        <v>0</v>
      </c>
      <c r="K194" s="47">
        <f>IF(IF('Lease Monthly'!$H$4="Yearly",J194*'Lease Monthly'!$D$4,IF('Lease Monthly'!$H$4="Quarterly",J194*('Lease Monthly'!$D$4/4),J194*'Lease Monthly'!$D$4/12))&gt;0,IF('Lease Monthly'!$H$4="Yearly",J194*'Lease Monthly'!$D$4,IF('Lease Monthly'!$H$4="Quarterly",J194*('Lease Monthly'!$D$4/4),J194*'Lease Monthly'!$D$4/12)),-L194-J194)</f>
        <v>0</v>
      </c>
      <c r="L194" s="47">
        <f t="shared" si="27"/>
        <v>0</v>
      </c>
      <c r="M194" s="47">
        <f t="shared" si="28"/>
        <v>0</v>
      </c>
      <c r="N194" s="57"/>
      <c r="O194" s="38">
        <v>178</v>
      </c>
      <c r="P194" s="58">
        <f t="shared" si="32"/>
        <v>108480</v>
      </c>
      <c r="Q194" s="47">
        <f t="shared" si="33"/>
        <v>0</v>
      </c>
      <c r="R194" s="47">
        <f>IF(S193&lt;1,0,-'Lease Monthly'!$K$4/'Lease Monthly'!$L$4)</f>
        <v>0</v>
      </c>
      <c r="S194" s="47">
        <f t="shared" si="29"/>
        <v>0</v>
      </c>
      <c r="AE194"/>
      <c r="AF194" s="6"/>
    </row>
    <row r="195" spans="1:32" x14ac:dyDescent="0.25">
      <c r="A195" s="53">
        <f t="shared" si="30"/>
        <v>179</v>
      </c>
      <c r="B195" s="29">
        <f t="shared" si="24"/>
        <v>0</v>
      </c>
      <c r="C195" s="9" t="str">
        <f>IF(D195=0,"-",IF('Lease Monthly'!$H$4="Yearly",EDATE(C194,12),IF('Lease Monthly'!$H$4="Quarterly",EDATE(C194,3),EDATE(C194,1))))</f>
        <v>-</v>
      </c>
      <c r="D195" s="54">
        <f>IF(A195&gt;'Lease Monthly'!$E$4,0,'Lease Monthly'!$G$4)*((1+$M$4)^(((((IF($H$4="Yearly",ROUNDDOWN(IF(A195-($N$4)&lt;0,0,((A195-($N$4)/(($N$4))))/($N$4)),0),IF($H$4="Monthly",ROUNDDOWN(IF(A195-($N$4*12)&lt;0,0,((A195-(12*$N$4)/((12*$N$4))))/($N$4*12)),0),ROUNDDOWN(IF(A195-($N$4*4)&lt;0,0,((A195-(4*$N$4)/((4*$N$4))))/($N$4*4)),0)))))))))+(IF(A195=$E$4,$J$4,0))</f>
        <v>0</v>
      </c>
      <c r="E195" s="49">
        <f>IF(D195=0,0,1/((1+IF('Lease Monthly'!$H$4="Yearly",'Lease Monthly'!$D$4,IF('Lease Monthly'!$H$4="Quarterly",'Lease Monthly'!$D$4/4,'Lease Monthly'!$D$4/12)))^IF($E$17=1,A194,A195)))</f>
        <v>0</v>
      </c>
      <c r="F195" s="55">
        <f t="shared" si="25"/>
        <v>0</v>
      </c>
      <c r="G195" s="56"/>
      <c r="H195" s="38">
        <f t="shared" si="31"/>
        <v>179</v>
      </c>
      <c r="I195" s="9" t="str">
        <f t="shared" si="26"/>
        <v>-</v>
      </c>
      <c r="J195" s="47">
        <f>IF(H195&gt;'Lease Monthly'!$E$4,0,M194)</f>
        <v>0</v>
      </c>
      <c r="K195" s="47">
        <f>IF(IF('Lease Monthly'!$H$4="Yearly",J195*'Lease Monthly'!$D$4,IF('Lease Monthly'!$H$4="Quarterly",J195*('Lease Monthly'!$D$4/4),J195*'Lease Monthly'!$D$4/12))&gt;0,IF('Lease Monthly'!$H$4="Yearly",J195*'Lease Monthly'!$D$4,IF('Lease Monthly'!$H$4="Quarterly",J195*('Lease Monthly'!$D$4/4),J195*'Lease Monthly'!$D$4/12)),-L195-J195)</f>
        <v>0</v>
      </c>
      <c r="L195" s="47">
        <f t="shared" si="27"/>
        <v>0</v>
      </c>
      <c r="M195" s="47">
        <f t="shared" si="28"/>
        <v>0</v>
      </c>
      <c r="N195" s="57"/>
      <c r="O195" s="38">
        <v>179</v>
      </c>
      <c r="P195" s="58">
        <f t="shared" si="32"/>
        <v>108845</v>
      </c>
      <c r="Q195" s="47">
        <f t="shared" si="33"/>
        <v>0</v>
      </c>
      <c r="R195" s="47">
        <f>IF(S194&lt;1,0,-'Lease Monthly'!$K$4/'Lease Monthly'!$L$4)</f>
        <v>0</v>
      </c>
      <c r="S195" s="47">
        <f t="shared" si="29"/>
        <v>0</v>
      </c>
      <c r="AE195"/>
      <c r="AF195" s="6"/>
    </row>
    <row r="196" spans="1:32" x14ac:dyDescent="0.25">
      <c r="A196" s="53">
        <f t="shared" si="30"/>
        <v>180</v>
      </c>
      <c r="B196" s="29">
        <f t="shared" si="24"/>
        <v>0</v>
      </c>
      <c r="C196" s="9" t="str">
        <f>IF(D196=0,"-",IF('Lease Monthly'!$H$4="Yearly",EDATE(C195,12),IF('Lease Monthly'!$H$4="Quarterly",EDATE(C195,3),EDATE(C195,1))))</f>
        <v>-</v>
      </c>
      <c r="D196" s="54">
        <f>IF(A196&gt;'Lease Monthly'!$E$4,0,'Lease Monthly'!$G$4)*((1+$M$4)^(((((IF($H$4="Yearly",ROUNDDOWN(IF(A196-($N$4)&lt;0,0,((A196-($N$4)/(($N$4))))/($N$4)),0),IF($H$4="Monthly",ROUNDDOWN(IF(A196-($N$4*12)&lt;0,0,((A196-(12*$N$4)/((12*$N$4))))/($N$4*12)),0),ROUNDDOWN(IF(A196-($N$4*4)&lt;0,0,((A196-(4*$N$4)/((4*$N$4))))/($N$4*4)),0)))))))))+(IF(A196=$E$4,$J$4,0))</f>
        <v>0</v>
      </c>
      <c r="E196" s="49">
        <f>IF(D196=0,0,1/((1+IF('Lease Monthly'!$H$4="Yearly",'Lease Monthly'!$D$4,IF('Lease Monthly'!$H$4="Quarterly",'Lease Monthly'!$D$4/4,'Lease Monthly'!$D$4/12)))^IF($E$17=1,A195,A196)))</f>
        <v>0</v>
      </c>
      <c r="F196" s="55">
        <f t="shared" si="25"/>
        <v>0</v>
      </c>
      <c r="G196" s="56"/>
      <c r="H196" s="38">
        <f t="shared" si="31"/>
        <v>180</v>
      </c>
      <c r="I196" s="9" t="str">
        <f t="shared" si="26"/>
        <v>-</v>
      </c>
      <c r="J196" s="47">
        <f>IF(H196&gt;'Lease Monthly'!$E$4,0,M195)</f>
        <v>0</v>
      </c>
      <c r="K196" s="47">
        <f>IF(IF('Lease Monthly'!$H$4="Yearly",J196*'Lease Monthly'!$D$4,IF('Lease Monthly'!$H$4="Quarterly",J196*('Lease Monthly'!$D$4/4),J196*'Lease Monthly'!$D$4/12))&gt;0,IF('Lease Monthly'!$H$4="Yearly",J196*'Lease Monthly'!$D$4,IF('Lease Monthly'!$H$4="Quarterly",J196*('Lease Monthly'!$D$4/4),J196*'Lease Monthly'!$D$4/12)),-L196-J196)</f>
        <v>0</v>
      </c>
      <c r="L196" s="47">
        <f t="shared" si="27"/>
        <v>0</v>
      </c>
      <c r="M196" s="47">
        <f t="shared" si="28"/>
        <v>0</v>
      </c>
      <c r="N196" s="57"/>
      <c r="O196" s="38">
        <v>180</v>
      </c>
      <c r="P196" s="58">
        <f t="shared" si="32"/>
        <v>109210</v>
      </c>
      <c r="Q196" s="47">
        <f t="shared" si="33"/>
        <v>0</v>
      </c>
      <c r="R196" s="47">
        <f>IF(S195&lt;1,0,-'Lease Monthly'!$K$4/'Lease Monthly'!$L$4)</f>
        <v>0</v>
      </c>
      <c r="S196" s="47">
        <f t="shared" si="29"/>
        <v>0</v>
      </c>
      <c r="AE196"/>
      <c r="AF196" s="6"/>
    </row>
    <row r="197" spans="1:32" x14ac:dyDescent="0.25">
      <c r="A197" s="53">
        <f t="shared" si="30"/>
        <v>181</v>
      </c>
      <c r="B197" s="29">
        <f t="shared" si="24"/>
        <v>0</v>
      </c>
      <c r="C197" s="9" t="str">
        <f>IF(D197=0,"-",IF('Lease Monthly'!$H$4="Yearly",EDATE(C196,12),IF('Lease Monthly'!$H$4="Quarterly",EDATE(C196,3),EDATE(C196,1))))</f>
        <v>-</v>
      </c>
      <c r="D197" s="54">
        <f>IF(A197&gt;'Lease Monthly'!$E$4,0,'Lease Monthly'!$G$4)*((1+$M$4)^(((((IF($H$4="Yearly",ROUNDDOWN(IF(A197-($N$4)&lt;0,0,((A197-($N$4)/(($N$4))))/($N$4)),0),IF($H$4="Monthly",ROUNDDOWN(IF(A197-($N$4*12)&lt;0,0,((A197-(12*$N$4)/((12*$N$4))))/($N$4*12)),0),ROUNDDOWN(IF(A197-($N$4*4)&lt;0,0,((A197-(4*$N$4)/((4*$N$4))))/($N$4*4)),0)))))))))+(IF(A197=$E$4,$J$4,0))</f>
        <v>0</v>
      </c>
      <c r="E197" s="49">
        <f>IF(D197=0,0,1/((1+IF('Lease Monthly'!$H$4="Yearly",'Lease Monthly'!$D$4,IF('Lease Monthly'!$H$4="Quarterly",'Lease Monthly'!$D$4/4,'Lease Monthly'!$D$4/12)))^IF($E$17=1,A196,A197)))</f>
        <v>0</v>
      </c>
      <c r="F197" s="55">
        <f t="shared" si="25"/>
        <v>0</v>
      </c>
      <c r="G197" s="56"/>
      <c r="H197" s="38">
        <f t="shared" si="31"/>
        <v>181</v>
      </c>
      <c r="I197" s="9" t="str">
        <f t="shared" si="26"/>
        <v>-</v>
      </c>
      <c r="J197" s="47">
        <f>IF(H197&gt;'Lease Monthly'!$E$4,0,M196)</f>
        <v>0</v>
      </c>
      <c r="K197" s="47">
        <f>IF(IF('Lease Monthly'!$H$4="Yearly",J197*'Lease Monthly'!$D$4,IF('Lease Monthly'!$H$4="Quarterly",J197*('Lease Monthly'!$D$4/4),J197*'Lease Monthly'!$D$4/12))&gt;0,IF('Lease Monthly'!$H$4="Yearly",J197*'Lease Monthly'!$D$4,IF('Lease Monthly'!$H$4="Quarterly",J197*('Lease Monthly'!$D$4/4),J197*'Lease Monthly'!$D$4/12)),-L197-J197)</f>
        <v>0</v>
      </c>
      <c r="L197" s="47">
        <f t="shared" si="27"/>
        <v>0</v>
      </c>
      <c r="M197" s="47">
        <f t="shared" si="28"/>
        <v>0</v>
      </c>
      <c r="N197" s="57"/>
      <c r="O197" s="38">
        <v>181</v>
      </c>
      <c r="P197" s="58">
        <f t="shared" si="32"/>
        <v>109575</v>
      </c>
      <c r="Q197" s="47">
        <f t="shared" si="33"/>
        <v>0</v>
      </c>
      <c r="R197" s="47">
        <f>IF(S196&lt;1,0,-'Lease Monthly'!$K$4/'Lease Monthly'!$L$4)</f>
        <v>0</v>
      </c>
      <c r="S197" s="47">
        <f t="shared" si="29"/>
        <v>0</v>
      </c>
      <c r="AE197"/>
      <c r="AF197" s="6"/>
    </row>
    <row r="198" spans="1:32" x14ac:dyDescent="0.25">
      <c r="A198" s="53">
        <f t="shared" si="30"/>
        <v>182</v>
      </c>
      <c r="B198" s="29">
        <f t="shared" si="24"/>
        <v>0</v>
      </c>
      <c r="C198" s="9" t="str">
        <f>IF(D198=0,"-",IF('Lease Monthly'!$H$4="Yearly",EDATE(C197,12),IF('Lease Monthly'!$H$4="Quarterly",EDATE(C197,3),EDATE(C197,1))))</f>
        <v>-</v>
      </c>
      <c r="D198" s="54">
        <f>IF(A198&gt;'Lease Monthly'!$E$4,0,'Lease Monthly'!$G$4)*((1+$M$4)^(((((IF($H$4="Yearly",ROUNDDOWN(IF(A198-($N$4)&lt;0,0,((A198-($N$4)/(($N$4))))/($N$4)),0),IF($H$4="Monthly",ROUNDDOWN(IF(A198-($N$4*12)&lt;0,0,((A198-(12*$N$4)/((12*$N$4))))/($N$4*12)),0),ROUNDDOWN(IF(A198-($N$4*4)&lt;0,0,((A198-(4*$N$4)/((4*$N$4))))/($N$4*4)),0)))))))))+(IF(A198=$E$4,$J$4,0))</f>
        <v>0</v>
      </c>
      <c r="E198" s="49">
        <f>IF(D198=0,0,1/((1+IF('Lease Monthly'!$H$4="Yearly",'Lease Monthly'!$D$4,IF('Lease Monthly'!$H$4="Quarterly",'Lease Monthly'!$D$4/4,'Lease Monthly'!$D$4/12)))^IF($E$17=1,A197,A198)))</f>
        <v>0</v>
      </c>
      <c r="F198" s="55">
        <f t="shared" si="25"/>
        <v>0</v>
      </c>
      <c r="G198" s="56"/>
      <c r="H198" s="38">
        <f t="shared" si="31"/>
        <v>182</v>
      </c>
      <c r="I198" s="9" t="str">
        <f t="shared" si="26"/>
        <v>-</v>
      </c>
      <c r="J198" s="47">
        <f>IF(H198&gt;'Lease Monthly'!$E$4,0,M197)</f>
        <v>0</v>
      </c>
      <c r="K198" s="47">
        <f>IF(IF('Lease Monthly'!$H$4="Yearly",J198*'Lease Monthly'!$D$4,IF('Lease Monthly'!$H$4="Quarterly",J198*('Lease Monthly'!$D$4/4),J198*'Lease Monthly'!$D$4/12))&gt;0,IF('Lease Monthly'!$H$4="Yearly",J198*'Lease Monthly'!$D$4,IF('Lease Monthly'!$H$4="Quarterly",J198*('Lease Monthly'!$D$4/4),J198*'Lease Monthly'!$D$4/12)),-L198-J198)</f>
        <v>0</v>
      </c>
      <c r="L198" s="47">
        <f t="shared" si="27"/>
        <v>0</v>
      </c>
      <c r="M198" s="47">
        <f t="shared" si="28"/>
        <v>0</v>
      </c>
      <c r="N198" s="57"/>
      <c r="O198" s="38">
        <v>182</v>
      </c>
      <c r="P198" s="58">
        <f t="shared" si="32"/>
        <v>109940</v>
      </c>
      <c r="Q198" s="47">
        <f t="shared" si="33"/>
        <v>0</v>
      </c>
      <c r="R198" s="47">
        <f>IF(S197&lt;1,0,-'Lease Monthly'!$K$4/'Lease Monthly'!$L$4)</f>
        <v>0</v>
      </c>
      <c r="S198" s="47">
        <f t="shared" si="29"/>
        <v>0</v>
      </c>
      <c r="AE198"/>
      <c r="AF198" s="6"/>
    </row>
    <row r="199" spans="1:32" x14ac:dyDescent="0.25">
      <c r="A199" s="53">
        <f t="shared" si="30"/>
        <v>183</v>
      </c>
      <c r="B199" s="29">
        <f t="shared" si="24"/>
        <v>0</v>
      </c>
      <c r="C199" s="9" t="str">
        <f>IF(D199=0,"-",IF('Lease Monthly'!$H$4="Yearly",EDATE(C198,12),IF('Lease Monthly'!$H$4="Quarterly",EDATE(C198,3),EDATE(C198,1))))</f>
        <v>-</v>
      </c>
      <c r="D199" s="54">
        <f>IF(A199&gt;'Lease Monthly'!$E$4,0,'Lease Monthly'!$G$4)*((1+$M$4)^(((((IF($H$4="Yearly",ROUNDDOWN(IF(A199-($N$4)&lt;0,0,((A199-($N$4)/(($N$4))))/($N$4)),0),IF($H$4="Monthly",ROUNDDOWN(IF(A199-($N$4*12)&lt;0,0,((A199-(12*$N$4)/((12*$N$4))))/($N$4*12)),0),ROUNDDOWN(IF(A199-($N$4*4)&lt;0,0,((A199-(4*$N$4)/((4*$N$4))))/($N$4*4)),0)))))))))+(IF(A199=$E$4,$J$4,0))</f>
        <v>0</v>
      </c>
      <c r="E199" s="49">
        <f>IF(D199=0,0,1/((1+IF('Lease Monthly'!$H$4="Yearly",'Lease Monthly'!$D$4,IF('Lease Monthly'!$H$4="Quarterly",'Lease Monthly'!$D$4/4,'Lease Monthly'!$D$4/12)))^IF($E$17=1,A198,A199)))</f>
        <v>0</v>
      </c>
      <c r="F199" s="55">
        <f t="shared" si="25"/>
        <v>0</v>
      </c>
      <c r="G199" s="56"/>
      <c r="H199" s="38">
        <f t="shared" si="31"/>
        <v>183</v>
      </c>
      <c r="I199" s="9" t="str">
        <f t="shared" si="26"/>
        <v>-</v>
      </c>
      <c r="J199" s="47">
        <f>IF(H199&gt;'Lease Monthly'!$E$4,0,M198)</f>
        <v>0</v>
      </c>
      <c r="K199" s="47">
        <f>IF(IF('Lease Monthly'!$H$4="Yearly",J199*'Lease Monthly'!$D$4,IF('Lease Monthly'!$H$4="Quarterly",J199*('Lease Monthly'!$D$4/4),J199*'Lease Monthly'!$D$4/12))&gt;0,IF('Lease Monthly'!$H$4="Yearly",J199*'Lease Monthly'!$D$4,IF('Lease Monthly'!$H$4="Quarterly",J199*('Lease Monthly'!$D$4/4),J199*'Lease Monthly'!$D$4/12)),-L199-J199)</f>
        <v>0</v>
      </c>
      <c r="L199" s="47">
        <f t="shared" si="27"/>
        <v>0</v>
      </c>
      <c r="M199" s="47">
        <f t="shared" si="28"/>
        <v>0</v>
      </c>
      <c r="N199" s="57"/>
      <c r="O199" s="38">
        <v>183</v>
      </c>
      <c r="P199" s="58">
        <f t="shared" si="32"/>
        <v>110305</v>
      </c>
      <c r="Q199" s="47">
        <f t="shared" si="33"/>
        <v>0</v>
      </c>
      <c r="R199" s="47">
        <f>IF(S198&lt;1,0,-'Lease Monthly'!$K$4/'Lease Monthly'!$L$4)</f>
        <v>0</v>
      </c>
      <c r="S199" s="47">
        <f t="shared" si="29"/>
        <v>0</v>
      </c>
      <c r="AE199"/>
      <c r="AF199" s="6"/>
    </row>
    <row r="200" spans="1:32" x14ac:dyDescent="0.25">
      <c r="A200" s="53">
        <f t="shared" si="30"/>
        <v>184</v>
      </c>
      <c r="B200" s="29">
        <f t="shared" si="24"/>
        <v>0</v>
      </c>
      <c r="C200" s="9" t="str">
        <f>IF(D200=0,"-",IF('Lease Monthly'!$H$4="Yearly",EDATE(C199,12),IF('Lease Monthly'!$H$4="Quarterly",EDATE(C199,3),EDATE(C199,1))))</f>
        <v>-</v>
      </c>
      <c r="D200" s="54">
        <f>IF(A200&gt;'Lease Monthly'!$E$4,0,'Lease Monthly'!$G$4)*((1+$M$4)^(((((IF($H$4="Yearly",ROUNDDOWN(IF(A200-($N$4)&lt;0,0,((A200-($N$4)/(($N$4))))/($N$4)),0),IF($H$4="Monthly",ROUNDDOWN(IF(A200-($N$4*12)&lt;0,0,((A200-(12*$N$4)/((12*$N$4))))/($N$4*12)),0),ROUNDDOWN(IF(A200-($N$4*4)&lt;0,0,((A200-(4*$N$4)/((4*$N$4))))/($N$4*4)),0)))))))))+(IF(A200=$E$4,$J$4,0))</f>
        <v>0</v>
      </c>
      <c r="E200" s="49">
        <f>IF(D200=0,0,1/((1+IF('Lease Monthly'!$H$4="Yearly",'Lease Monthly'!$D$4,IF('Lease Monthly'!$H$4="Quarterly",'Lease Monthly'!$D$4/4,'Lease Monthly'!$D$4/12)))^IF($E$17=1,A199,A200)))</f>
        <v>0</v>
      </c>
      <c r="F200" s="55">
        <f t="shared" si="25"/>
        <v>0</v>
      </c>
      <c r="G200" s="56"/>
      <c r="H200" s="38">
        <f t="shared" si="31"/>
        <v>184</v>
      </c>
      <c r="I200" s="9" t="str">
        <f t="shared" si="26"/>
        <v>-</v>
      </c>
      <c r="J200" s="47">
        <f>IF(H200&gt;'Lease Monthly'!$E$4,0,M199)</f>
        <v>0</v>
      </c>
      <c r="K200" s="47">
        <f>IF(IF('Lease Monthly'!$H$4="Yearly",J200*'Lease Monthly'!$D$4,IF('Lease Monthly'!$H$4="Quarterly",J200*('Lease Monthly'!$D$4/4),J200*'Lease Monthly'!$D$4/12))&gt;0,IF('Lease Monthly'!$H$4="Yearly",J200*'Lease Monthly'!$D$4,IF('Lease Monthly'!$H$4="Quarterly",J200*('Lease Monthly'!$D$4/4),J200*'Lease Monthly'!$D$4/12)),-L200-J200)</f>
        <v>0</v>
      </c>
      <c r="L200" s="47">
        <f t="shared" si="27"/>
        <v>0</v>
      </c>
      <c r="M200" s="47">
        <f t="shared" si="28"/>
        <v>0</v>
      </c>
      <c r="N200" s="57"/>
      <c r="O200" s="38">
        <v>184</v>
      </c>
      <c r="P200" s="58">
        <f t="shared" si="32"/>
        <v>110670</v>
      </c>
      <c r="Q200" s="47">
        <f t="shared" si="33"/>
        <v>0</v>
      </c>
      <c r="R200" s="47">
        <f>IF(S199&lt;1,0,-'Lease Monthly'!$K$4/'Lease Monthly'!$L$4)</f>
        <v>0</v>
      </c>
      <c r="S200" s="47">
        <f t="shared" si="29"/>
        <v>0</v>
      </c>
      <c r="AE200"/>
      <c r="AF200" s="6"/>
    </row>
    <row r="201" spans="1:32" x14ac:dyDescent="0.25">
      <c r="A201" s="53">
        <f t="shared" si="30"/>
        <v>185</v>
      </c>
      <c r="B201" s="29">
        <f t="shared" si="24"/>
        <v>0</v>
      </c>
      <c r="C201" s="9" t="str">
        <f>IF(D201=0,"-",IF('Lease Monthly'!$H$4="Yearly",EDATE(C200,12),IF('Lease Monthly'!$H$4="Quarterly",EDATE(C200,3),EDATE(C200,1))))</f>
        <v>-</v>
      </c>
      <c r="D201" s="54">
        <f>IF(A201&gt;'Lease Monthly'!$E$4,0,'Lease Monthly'!$G$4)*((1+$M$4)^(((((IF($H$4="Yearly",ROUNDDOWN(IF(A201-($N$4)&lt;0,0,((A201-($N$4)/(($N$4))))/($N$4)),0),IF($H$4="Monthly",ROUNDDOWN(IF(A201-($N$4*12)&lt;0,0,((A201-(12*$N$4)/((12*$N$4))))/($N$4*12)),0),ROUNDDOWN(IF(A201-($N$4*4)&lt;0,0,((A201-(4*$N$4)/((4*$N$4))))/($N$4*4)),0)))))))))+(IF(A201=$E$4,$J$4,0))</f>
        <v>0</v>
      </c>
      <c r="E201" s="49">
        <f>IF(D201=0,0,1/((1+IF('Lease Monthly'!$H$4="Yearly",'Lease Monthly'!$D$4,IF('Lease Monthly'!$H$4="Quarterly",'Lease Monthly'!$D$4/4,'Lease Monthly'!$D$4/12)))^IF($E$17=1,A200,A201)))</f>
        <v>0</v>
      </c>
      <c r="F201" s="55">
        <f t="shared" si="25"/>
        <v>0</v>
      </c>
      <c r="G201" s="56"/>
      <c r="H201" s="38">
        <f t="shared" si="31"/>
        <v>185</v>
      </c>
      <c r="I201" s="9" t="str">
        <f t="shared" si="26"/>
        <v>-</v>
      </c>
      <c r="J201" s="47">
        <f>IF(H201&gt;'Lease Monthly'!$E$4,0,M200)</f>
        <v>0</v>
      </c>
      <c r="K201" s="47">
        <f>IF(IF('Lease Monthly'!$H$4="Yearly",J201*'Lease Monthly'!$D$4,IF('Lease Monthly'!$H$4="Quarterly",J201*('Lease Monthly'!$D$4/4),J201*'Lease Monthly'!$D$4/12))&gt;0,IF('Lease Monthly'!$H$4="Yearly",J201*'Lease Monthly'!$D$4,IF('Lease Monthly'!$H$4="Quarterly",J201*('Lease Monthly'!$D$4/4),J201*'Lease Monthly'!$D$4/12)),-L201-J201)</f>
        <v>0</v>
      </c>
      <c r="L201" s="47">
        <f t="shared" si="27"/>
        <v>0</v>
      </c>
      <c r="M201" s="47">
        <f t="shared" si="28"/>
        <v>0</v>
      </c>
      <c r="N201" s="57"/>
      <c r="O201" s="38">
        <v>185</v>
      </c>
      <c r="P201" s="58">
        <f t="shared" si="32"/>
        <v>111035</v>
      </c>
      <c r="Q201" s="47">
        <f t="shared" si="33"/>
        <v>0</v>
      </c>
      <c r="R201" s="47">
        <f>IF(S200&lt;1,0,-'Lease Monthly'!$K$4/'Lease Monthly'!$L$4)</f>
        <v>0</v>
      </c>
      <c r="S201" s="47">
        <f t="shared" si="29"/>
        <v>0</v>
      </c>
      <c r="AE201"/>
      <c r="AF201" s="6"/>
    </row>
    <row r="202" spans="1:32" x14ac:dyDescent="0.25">
      <c r="A202" s="53">
        <f t="shared" si="30"/>
        <v>186</v>
      </c>
      <c r="B202" s="29">
        <f t="shared" si="24"/>
        <v>0</v>
      </c>
      <c r="C202" s="9" t="str">
        <f>IF(D202=0,"-",IF('Lease Monthly'!$H$4="Yearly",EDATE(C201,12),IF('Lease Monthly'!$H$4="Quarterly",EDATE(C201,3),EDATE(C201,1))))</f>
        <v>-</v>
      </c>
      <c r="D202" s="54">
        <f>IF(A202&gt;'Lease Monthly'!$E$4,0,'Lease Monthly'!$G$4)*((1+$M$4)^(((((IF($H$4="Yearly",ROUNDDOWN(IF(A202-($N$4)&lt;0,0,((A202-($N$4)/(($N$4))))/($N$4)),0),IF($H$4="Monthly",ROUNDDOWN(IF(A202-($N$4*12)&lt;0,0,((A202-(12*$N$4)/((12*$N$4))))/($N$4*12)),0),ROUNDDOWN(IF(A202-($N$4*4)&lt;0,0,((A202-(4*$N$4)/((4*$N$4))))/($N$4*4)),0)))))))))+(IF(A202=$E$4,$J$4,0))</f>
        <v>0</v>
      </c>
      <c r="E202" s="49">
        <f>IF(D202=0,0,1/((1+IF('Lease Monthly'!$H$4="Yearly",'Lease Monthly'!$D$4,IF('Lease Monthly'!$H$4="Quarterly",'Lease Monthly'!$D$4/4,'Lease Monthly'!$D$4/12)))^IF($E$17=1,A201,A202)))</f>
        <v>0</v>
      </c>
      <c r="F202" s="55">
        <f t="shared" si="25"/>
        <v>0</v>
      </c>
      <c r="G202" s="56"/>
      <c r="H202" s="38">
        <f t="shared" si="31"/>
        <v>186</v>
      </c>
      <c r="I202" s="9" t="str">
        <f t="shared" si="26"/>
        <v>-</v>
      </c>
      <c r="J202" s="47">
        <f>IF(H202&gt;'Lease Monthly'!$E$4,0,M201)</f>
        <v>0</v>
      </c>
      <c r="K202" s="47">
        <f>IF(IF('Lease Monthly'!$H$4="Yearly",J202*'Lease Monthly'!$D$4,IF('Lease Monthly'!$H$4="Quarterly",J202*('Lease Monthly'!$D$4/4),J202*'Lease Monthly'!$D$4/12))&gt;0,IF('Lease Monthly'!$H$4="Yearly",J202*'Lease Monthly'!$D$4,IF('Lease Monthly'!$H$4="Quarterly",J202*('Lease Monthly'!$D$4/4),J202*'Lease Monthly'!$D$4/12)),-L202-J202)</f>
        <v>0</v>
      </c>
      <c r="L202" s="47">
        <f t="shared" si="27"/>
        <v>0</v>
      </c>
      <c r="M202" s="47">
        <f t="shared" si="28"/>
        <v>0</v>
      </c>
      <c r="N202" s="57"/>
      <c r="O202" s="38">
        <v>186</v>
      </c>
      <c r="P202" s="58">
        <f t="shared" si="32"/>
        <v>111401</v>
      </c>
      <c r="Q202" s="47">
        <f t="shared" si="33"/>
        <v>0</v>
      </c>
      <c r="R202" s="47">
        <f>IF(S201&lt;1,0,-'Lease Monthly'!$K$4/'Lease Monthly'!$L$4)</f>
        <v>0</v>
      </c>
      <c r="S202" s="47">
        <f t="shared" si="29"/>
        <v>0</v>
      </c>
      <c r="AE202"/>
      <c r="AF202" s="6"/>
    </row>
    <row r="203" spans="1:32" x14ac:dyDescent="0.25">
      <c r="A203" s="53">
        <f t="shared" si="30"/>
        <v>187</v>
      </c>
      <c r="B203" s="29">
        <f t="shared" si="24"/>
        <v>0</v>
      </c>
      <c r="C203" s="9" t="str">
        <f>IF(D203=0,"-",IF('Lease Monthly'!$H$4="Yearly",EDATE(C202,12),IF('Lease Monthly'!$H$4="Quarterly",EDATE(C202,3),EDATE(C202,1))))</f>
        <v>-</v>
      </c>
      <c r="D203" s="54">
        <f>IF(A203&gt;'Lease Monthly'!$E$4,0,'Lease Monthly'!$G$4)*((1+$M$4)^(((((IF($H$4="Yearly",ROUNDDOWN(IF(A203-($N$4)&lt;0,0,((A203-($N$4)/(($N$4))))/($N$4)),0),IF($H$4="Monthly",ROUNDDOWN(IF(A203-($N$4*12)&lt;0,0,((A203-(12*$N$4)/((12*$N$4))))/($N$4*12)),0),ROUNDDOWN(IF(A203-($N$4*4)&lt;0,0,((A203-(4*$N$4)/((4*$N$4))))/($N$4*4)),0)))))))))+(IF(A203=$E$4,$J$4,0))</f>
        <v>0</v>
      </c>
      <c r="E203" s="49">
        <f>IF(D203=0,0,1/((1+IF('Lease Monthly'!$H$4="Yearly",'Lease Monthly'!$D$4,IF('Lease Monthly'!$H$4="Quarterly",'Lease Monthly'!$D$4/4,'Lease Monthly'!$D$4/12)))^IF($E$17=1,A202,A203)))</f>
        <v>0</v>
      </c>
      <c r="F203" s="55">
        <f t="shared" si="25"/>
        <v>0</v>
      </c>
      <c r="G203" s="56"/>
      <c r="H203" s="38">
        <f t="shared" si="31"/>
        <v>187</v>
      </c>
      <c r="I203" s="9" t="str">
        <f t="shared" si="26"/>
        <v>-</v>
      </c>
      <c r="J203" s="47">
        <f>IF(H203&gt;'Lease Monthly'!$E$4,0,M202)</f>
        <v>0</v>
      </c>
      <c r="K203" s="47">
        <f>IF(IF('Lease Monthly'!$H$4="Yearly",J203*'Lease Monthly'!$D$4,IF('Lease Monthly'!$H$4="Quarterly",J203*('Lease Monthly'!$D$4/4),J203*'Lease Monthly'!$D$4/12))&gt;0,IF('Lease Monthly'!$H$4="Yearly",J203*'Lease Monthly'!$D$4,IF('Lease Monthly'!$H$4="Quarterly",J203*('Lease Monthly'!$D$4/4),J203*'Lease Monthly'!$D$4/12)),-L203-J203)</f>
        <v>0</v>
      </c>
      <c r="L203" s="47">
        <f t="shared" si="27"/>
        <v>0</v>
      </c>
      <c r="M203" s="47">
        <f t="shared" si="28"/>
        <v>0</v>
      </c>
      <c r="N203" s="57"/>
      <c r="O203" s="38">
        <v>187</v>
      </c>
      <c r="P203" s="58">
        <f t="shared" si="32"/>
        <v>111766</v>
      </c>
      <c r="Q203" s="47">
        <f t="shared" si="33"/>
        <v>0</v>
      </c>
      <c r="R203" s="47">
        <f>IF(S202&lt;1,0,-'Lease Monthly'!$K$4/'Lease Monthly'!$L$4)</f>
        <v>0</v>
      </c>
      <c r="S203" s="47">
        <f t="shared" si="29"/>
        <v>0</v>
      </c>
      <c r="AE203"/>
      <c r="AF203" s="6"/>
    </row>
    <row r="204" spans="1:32" x14ac:dyDescent="0.25">
      <c r="A204" s="53">
        <f t="shared" si="30"/>
        <v>188</v>
      </c>
      <c r="B204" s="29">
        <f t="shared" si="24"/>
        <v>0</v>
      </c>
      <c r="C204" s="9" t="str">
        <f>IF(D204=0,"-",IF('Lease Monthly'!$H$4="Yearly",EDATE(C203,12),IF('Lease Monthly'!$H$4="Quarterly",EDATE(C203,3),EDATE(C203,1))))</f>
        <v>-</v>
      </c>
      <c r="D204" s="54">
        <f>IF(A204&gt;'Lease Monthly'!$E$4,0,'Lease Monthly'!$G$4)*((1+$M$4)^(((((IF($H$4="Yearly",ROUNDDOWN(IF(A204-($N$4)&lt;0,0,((A204-($N$4)/(($N$4))))/($N$4)),0),IF($H$4="Monthly",ROUNDDOWN(IF(A204-($N$4*12)&lt;0,0,((A204-(12*$N$4)/((12*$N$4))))/($N$4*12)),0),ROUNDDOWN(IF(A204-($N$4*4)&lt;0,0,((A204-(4*$N$4)/((4*$N$4))))/($N$4*4)),0)))))))))+(IF(A204=$E$4,$J$4,0))</f>
        <v>0</v>
      </c>
      <c r="E204" s="49">
        <f>IF(D204=0,0,1/((1+IF('Lease Monthly'!$H$4="Yearly",'Lease Monthly'!$D$4,IF('Lease Monthly'!$H$4="Quarterly",'Lease Monthly'!$D$4/4,'Lease Monthly'!$D$4/12)))^IF($E$17=1,A203,A204)))</f>
        <v>0</v>
      </c>
      <c r="F204" s="55">
        <f t="shared" si="25"/>
        <v>0</v>
      </c>
      <c r="G204" s="56"/>
      <c r="H204" s="38">
        <f t="shared" si="31"/>
        <v>188</v>
      </c>
      <c r="I204" s="9" t="str">
        <f t="shared" si="26"/>
        <v>-</v>
      </c>
      <c r="J204" s="47">
        <f>IF(H204&gt;'Lease Monthly'!$E$4,0,M203)</f>
        <v>0</v>
      </c>
      <c r="K204" s="47">
        <f>IF(IF('Lease Monthly'!$H$4="Yearly",J204*'Lease Monthly'!$D$4,IF('Lease Monthly'!$H$4="Quarterly",J204*('Lease Monthly'!$D$4/4),J204*'Lease Monthly'!$D$4/12))&gt;0,IF('Lease Monthly'!$H$4="Yearly",J204*'Lease Monthly'!$D$4,IF('Lease Monthly'!$H$4="Quarterly",J204*('Lease Monthly'!$D$4/4),J204*'Lease Monthly'!$D$4/12)),-L204-J204)</f>
        <v>0</v>
      </c>
      <c r="L204" s="47">
        <f t="shared" si="27"/>
        <v>0</v>
      </c>
      <c r="M204" s="47">
        <f t="shared" si="28"/>
        <v>0</v>
      </c>
      <c r="N204" s="57"/>
      <c r="O204" s="38">
        <v>188</v>
      </c>
      <c r="P204" s="58">
        <f t="shared" si="32"/>
        <v>112131</v>
      </c>
      <c r="Q204" s="47">
        <f t="shared" si="33"/>
        <v>0</v>
      </c>
      <c r="R204" s="47">
        <f>IF(S203&lt;1,0,-'Lease Monthly'!$K$4/'Lease Monthly'!$L$4)</f>
        <v>0</v>
      </c>
      <c r="S204" s="47">
        <f t="shared" si="29"/>
        <v>0</v>
      </c>
      <c r="AE204"/>
      <c r="AF204" s="6"/>
    </row>
    <row r="205" spans="1:32" x14ac:dyDescent="0.25">
      <c r="A205" s="53">
        <f t="shared" si="30"/>
        <v>189</v>
      </c>
      <c r="B205" s="29">
        <f t="shared" si="24"/>
        <v>0</v>
      </c>
      <c r="C205" s="9" t="str">
        <f>IF(D205=0,"-",IF('Lease Monthly'!$H$4="Yearly",EDATE(C204,12),IF('Lease Monthly'!$H$4="Quarterly",EDATE(C204,3),EDATE(C204,1))))</f>
        <v>-</v>
      </c>
      <c r="D205" s="54">
        <f>IF(A205&gt;'Lease Monthly'!$E$4,0,'Lease Monthly'!$G$4)*((1+$M$4)^(((((IF($H$4="Yearly",ROUNDDOWN(IF(A205-($N$4)&lt;0,0,((A205-($N$4)/(($N$4))))/($N$4)),0),IF($H$4="Monthly",ROUNDDOWN(IF(A205-($N$4*12)&lt;0,0,((A205-(12*$N$4)/((12*$N$4))))/($N$4*12)),0),ROUNDDOWN(IF(A205-($N$4*4)&lt;0,0,((A205-(4*$N$4)/((4*$N$4))))/($N$4*4)),0)))))))))+(IF(A205=$E$4,$J$4,0))</f>
        <v>0</v>
      </c>
      <c r="E205" s="49">
        <f>IF(D205=0,0,1/((1+IF('Lease Monthly'!$H$4="Yearly",'Lease Monthly'!$D$4,IF('Lease Monthly'!$H$4="Quarterly",'Lease Monthly'!$D$4/4,'Lease Monthly'!$D$4/12)))^IF($E$17=1,A204,A205)))</f>
        <v>0</v>
      </c>
      <c r="F205" s="55">
        <f t="shared" si="25"/>
        <v>0</v>
      </c>
      <c r="G205" s="56"/>
      <c r="H205" s="38">
        <f t="shared" si="31"/>
        <v>189</v>
      </c>
      <c r="I205" s="9" t="str">
        <f t="shared" si="26"/>
        <v>-</v>
      </c>
      <c r="J205" s="47">
        <f>IF(H205&gt;'Lease Monthly'!$E$4,0,M204)</f>
        <v>0</v>
      </c>
      <c r="K205" s="47">
        <f>IF(IF('Lease Monthly'!$H$4="Yearly",J205*'Lease Monthly'!$D$4,IF('Lease Monthly'!$H$4="Quarterly",J205*('Lease Monthly'!$D$4/4),J205*'Lease Monthly'!$D$4/12))&gt;0,IF('Lease Monthly'!$H$4="Yearly",J205*'Lease Monthly'!$D$4,IF('Lease Monthly'!$H$4="Quarterly",J205*('Lease Monthly'!$D$4/4),J205*'Lease Monthly'!$D$4/12)),-L205-J205)</f>
        <v>0</v>
      </c>
      <c r="L205" s="47">
        <f t="shared" si="27"/>
        <v>0</v>
      </c>
      <c r="M205" s="47">
        <f t="shared" si="28"/>
        <v>0</v>
      </c>
      <c r="N205" s="57"/>
      <c r="O205" s="38">
        <v>189</v>
      </c>
      <c r="P205" s="58">
        <f t="shared" si="32"/>
        <v>112496</v>
      </c>
      <c r="Q205" s="47">
        <f t="shared" si="33"/>
        <v>0</v>
      </c>
      <c r="R205" s="47">
        <f>IF(S204&lt;1,0,-'Lease Monthly'!$K$4/'Lease Monthly'!$L$4)</f>
        <v>0</v>
      </c>
      <c r="S205" s="47">
        <f t="shared" si="29"/>
        <v>0</v>
      </c>
      <c r="AE205"/>
      <c r="AF205" s="6"/>
    </row>
    <row r="206" spans="1:32" x14ac:dyDescent="0.25">
      <c r="A206" s="53">
        <f t="shared" si="30"/>
        <v>190</v>
      </c>
      <c r="B206" s="29">
        <f t="shared" si="24"/>
        <v>0</v>
      </c>
      <c r="C206" s="9" t="str">
        <f>IF(D206=0,"-",IF('Lease Monthly'!$H$4="Yearly",EDATE(C205,12),IF('Lease Monthly'!$H$4="Quarterly",EDATE(C205,3),EDATE(C205,1))))</f>
        <v>-</v>
      </c>
      <c r="D206" s="54">
        <f>IF(A206&gt;'Lease Monthly'!$E$4,0,'Lease Monthly'!$G$4)*((1+$M$4)^(((((IF($H$4="Yearly",ROUNDDOWN(IF(A206-($N$4)&lt;0,0,((A206-($N$4)/(($N$4))))/($N$4)),0),IF($H$4="Monthly",ROUNDDOWN(IF(A206-($N$4*12)&lt;0,0,((A206-(12*$N$4)/((12*$N$4))))/($N$4*12)),0),ROUNDDOWN(IF(A206-($N$4*4)&lt;0,0,((A206-(4*$N$4)/((4*$N$4))))/($N$4*4)),0)))))))))+(IF(A206=$E$4,$J$4,0))</f>
        <v>0</v>
      </c>
      <c r="E206" s="49">
        <f>IF(D206=0,0,1/((1+IF('Lease Monthly'!$H$4="Yearly",'Lease Monthly'!$D$4,IF('Lease Monthly'!$H$4="Quarterly",'Lease Monthly'!$D$4/4,'Lease Monthly'!$D$4/12)))^IF($E$17=1,A205,A206)))</f>
        <v>0</v>
      </c>
      <c r="F206" s="55">
        <f t="shared" si="25"/>
        <v>0</v>
      </c>
      <c r="G206" s="56"/>
      <c r="H206" s="38">
        <f t="shared" si="31"/>
        <v>190</v>
      </c>
      <c r="I206" s="9" t="str">
        <f t="shared" si="26"/>
        <v>-</v>
      </c>
      <c r="J206" s="47">
        <f>IF(H206&gt;'Lease Monthly'!$E$4,0,M205)</f>
        <v>0</v>
      </c>
      <c r="K206" s="47">
        <f>IF(IF('Lease Monthly'!$H$4="Yearly",J206*'Lease Monthly'!$D$4,IF('Lease Monthly'!$H$4="Quarterly",J206*('Lease Monthly'!$D$4/4),J206*'Lease Monthly'!$D$4/12))&gt;0,IF('Lease Monthly'!$H$4="Yearly",J206*'Lease Monthly'!$D$4,IF('Lease Monthly'!$H$4="Quarterly",J206*('Lease Monthly'!$D$4/4),J206*'Lease Monthly'!$D$4/12)),-L206-J206)</f>
        <v>0</v>
      </c>
      <c r="L206" s="47">
        <f t="shared" si="27"/>
        <v>0</v>
      </c>
      <c r="M206" s="47">
        <f t="shared" si="28"/>
        <v>0</v>
      </c>
      <c r="N206" s="57"/>
      <c r="O206" s="38">
        <v>190</v>
      </c>
      <c r="P206" s="58">
        <f t="shared" si="32"/>
        <v>112862</v>
      </c>
      <c r="Q206" s="47">
        <f t="shared" si="33"/>
        <v>0</v>
      </c>
      <c r="R206" s="47">
        <f>IF(S205&lt;1,0,-'Lease Monthly'!$K$4/'Lease Monthly'!$L$4)</f>
        <v>0</v>
      </c>
      <c r="S206" s="47">
        <f t="shared" si="29"/>
        <v>0</v>
      </c>
      <c r="AE206"/>
      <c r="AF206" s="6"/>
    </row>
    <row r="207" spans="1:32" x14ac:dyDescent="0.25">
      <c r="A207" s="53">
        <f t="shared" si="30"/>
        <v>191</v>
      </c>
      <c r="B207" s="29">
        <f t="shared" si="24"/>
        <v>0</v>
      </c>
      <c r="C207" s="9" t="str">
        <f>IF(D207=0,"-",IF('Lease Monthly'!$H$4="Yearly",EDATE(C206,12),IF('Lease Monthly'!$H$4="Quarterly",EDATE(C206,3),EDATE(C206,1))))</f>
        <v>-</v>
      </c>
      <c r="D207" s="54">
        <f>IF(A207&gt;'Lease Monthly'!$E$4,0,'Lease Monthly'!$G$4)*((1+$M$4)^(((((IF($H$4="Yearly",ROUNDDOWN(IF(A207-($N$4)&lt;0,0,((A207-($N$4)/(($N$4))))/($N$4)),0),IF($H$4="Monthly",ROUNDDOWN(IF(A207-($N$4*12)&lt;0,0,((A207-(12*$N$4)/((12*$N$4))))/($N$4*12)),0),ROUNDDOWN(IF(A207-($N$4*4)&lt;0,0,((A207-(4*$N$4)/((4*$N$4))))/($N$4*4)),0)))))))))+(IF(A207=$E$4,$J$4,0))</f>
        <v>0</v>
      </c>
      <c r="E207" s="49">
        <f>IF(D207=0,0,1/((1+IF('Lease Monthly'!$H$4="Yearly",'Lease Monthly'!$D$4,IF('Lease Monthly'!$H$4="Quarterly",'Lease Monthly'!$D$4/4,'Lease Monthly'!$D$4/12)))^IF($E$17=1,A206,A207)))</f>
        <v>0</v>
      </c>
      <c r="F207" s="55">
        <f t="shared" si="25"/>
        <v>0</v>
      </c>
      <c r="G207" s="56"/>
      <c r="H207" s="38">
        <f t="shared" si="31"/>
        <v>191</v>
      </c>
      <c r="I207" s="9" t="str">
        <f t="shared" si="26"/>
        <v>-</v>
      </c>
      <c r="J207" s="47">
        <f>IF(H207&gt;'Lease Monthly'!$E$4,0,M206)</f>
        <v>0</v>
      </c>
      <c r="K207" s="47">
        <f>IF(IF('Lease Monthly'!$H$4="Yearly",J207*'Lease Monthly'!$D$4,IF('Lease Monthly'!$H$4="Quarterly",J207*('Lease Monthly'!$D$4/4),J207*'Lease Monthly'!$D$4/12))&gt;0,IF('Lease Monthly'!$H$4="Yearly",J207*'Lease Monthly'!$D$4,IF('Lease Monthly'!$H$4="Quarterly",J207*('Lease Monthly'!$D$4/4),J207*'Lease Monthly'!$D$4/12)),-L207-J207)</f>
        <v>0</v>
      </c>
      <c r="L207" s="47">
        <f t="shared" si="27"/>
        <v>0</v>
      </c>
      <c r="M207" s="47">
        <f t="shared" si="28"/>
        <v>0</v>
      </c>
      <c r="N207" s="57"/>
      <c r="O207" s="38">
        <v>191</v>
      </c>
      <c r="P207" s="58">
        <f t="shared" si="32"/>
        <v>113227</v>
      </c>
      <c r="Q207" s="47">
        <f t="shared" si="33"/>
        <v>0</v>
      </c>
      <c r="R207" s="47">
        <f>IF(S206&lt;1,0,-'Lease Monthly'!$K$4/'Lease Monthly'!$L$4)</f>
        <v>0</v>
      </c>
      <c r="S207" s="47">
        <f t="shared" si="29"/>
        <v>0</v>
      </c>
      <c r="AE207"/>
      <c r="AF207" s="6"/>
    </row>
    <row r="208" spans="1:32" x14ac:dyDescent="0.25">
      <c r="A208" s="53">
        <f t="shared" si="30"/>
        <v>192</v>
      </c>
      <c r="B208" s="29">
        <f t="shared" si="24"/>
        <v>0</v>
      </c>
      <c r="C208" s="9" t="str">
        <f>IF(D208=0,"-",IF('Lease Monthly'!$H$4="Yearly",EDATE(C207,12),IF('Lease Monthly'!$H$4="Quarterly",EDATE(C207,3),EDATE(C207,1))))</f>
        <v>-</v>
      </c>
      <c r="D208" s="54">
        <f>IF(A208&gt;'Lease Monthly'!$E$4,0,'Lease Monthly'!$G$4)*((1+$M$4)^(((((IF($H$4="Yearly",ROUNDDOWN(IF(A208-($N$4)&lt;0,0,((A208-($N$4)/(($N$4))))/($N$4)),0),IF($H$4="Monthly",ROUNDDOWN(IF(A208-($N$4*12)&lt;0,0,((A208-(12*$N$4)/((12*$N$4))))/($N$4*12)),0),ROUNDDOWN(IF(A208-($N$4*4)&lt;0,0,((A208-(4*$N$4)/((4*$N$4))))/($N$4*4)),0)))))))))+(IF(A208=$E$4,$J$4,0))</f>
        <v>0</v>
      </c>
      <c r="E208" s="49">
        <f>IF(D208=0,0,1/((1+IF('Lease Monthly'!$H$4="Yearly",'Lease Monthly'!$D$4,IF('Lease Monthly'!$H$4="Quarterly",'Lease Monthly'!$D$4/4,'Lease Monthly'!$D$4/12)))^IF($E$17=1,A207,A208)))</f>
        <v>0</v>
      </c>
      <c r="F208" s="55">
        <f t="shared" si="25"/>
        <v>0</v>
      </c>
      <c r="G208" s="56"/>
      <c r="H208" s="38">
        <f t="shared" si="31"/>
        <v>192</v>
      </c>
      <c r="I208" s="9" t="str">
        <f t="shared" si="26"/>
        <v>-</v>
      </c>
      <c r="J208" s="47">
        <f>IF(H208&gt;'Lease Monthly'!$E$4,0,M207)</f>
        <v>0</v>
      </c>
      <c r="K208" s="47">
        <f>IF(IF('Lease Monthly'!$H$4="Yearly",J208*'Lease Monthly'!$D$4,IF('Lease Monthly'!$H$4="Quarterly",J208*('Lease Monthly'!$D$4/4),J208*'Lease Monthly'!$D$4/12))&gt;0,IF('Lease Monthly'!$H$4="Yearly",J208*'Lease Monthly'!$D$4,IF('Lease Monthly'!$H$4="Quarterly",J208*('Lease Monthly'!$D$4/4),J208*'Lease Monthly'!$D$4/12)),-L208-J208)</f>
        <v>0</v>
      </c>
      <c r="L208" s="47">
        <f t="shared" si="27"/>
        <v>0</v>
      </c>
      <c r="M208" s="47">
        <f t="shared" si="28"/>
        <v>0</v>
      </c>
      <c r="N208" s="57"/>
      <c r="O208" s="38">
        <v>192</v>
      </c>
      <c r="P208" s="58">
        <f t="shared" si="32"/>
        <v>113592</v>
      </c>
      <c r="Q208" s="47">
        <f t="shared" si="33"/>
        <v>0</v>
      </c>
      <c r="R208" s="47">
        <f>IF(S207&lt;1,0,-'Lease Monthly'!$K$4/'Lease Monthly'!$L$4)</f>
        <v>0</v>
      </c>
      <c r="S208" s="47">
        <f t="shared" si="29"/>
        <v>0</v>
      </c>
      <c r="AE208"/>
      <c r="AF208" s="6"/>
    </row>
    <row r="209" spans="1:32" x14ac:dyDescent="0.25">
      <c r="A209" s="53">
        <f t="shared" si="30"/>
        <v>193</v>
      </c>
      <c r="B209" s="29">
        <f t="shared" ref="B209:B272" si="34">IF(C209="-",0,YEAR(C209))</f>
        <v>0</v>
      </c>
      <c r="C209" s="9" t="str">
        <f>IF(D209=0,"-",IF('Lease Monthly'!$H$4="Yearly",EDATE(C208,12),IF('Lease Monthly'!$H$4="Quarterly",EDATE(C208,3),EDATE(C208,1))))</f>
        <v>-</v>
      </c>
      <c r="D209" s="54">
        <f>IF(A209&gt;'Lease Monthly'!$E$4,0,'Lease Monthly'!$G$4)*((1+$M$4)^(((((IF($H$4="Yearly",ROUNDDOWN(IF(A209-($N$4)&lt;0,0,((A209-($N$4)/(($N$4))))/($N$4)),0),IF($H$4="Monthly",ROUNDDOWN(IF(A209-($N$4*12)&lt;0,0,((A209-(12*$N$4)/((12*$N$4))))/($N$4*12)),0),ROUNDDOWN(IF(A209-($N$4*4)&lt;0,0,((A209-(4*$N$4)/((4*$N$4))))/($N$4*4)),0)))))))))+(IF(A209=$E$4,$J$4,0))</f>
        <v>0</v>
      </c>
      <c r="E209" s="49">
        <f>IF(D209=0,0,1/((1+IF('Lease Monthly'!$H$4="Yearly",'Lease Monthly'!$D$4,IF('Lease Monthly'!$H$4="Quarterly",'Lease Monthly'!$D$4/4,'Lease Monthly'!$D$4/12)))^IF($E$17=1,A208,A209)))</f>
        <v>0</v>
      </c>
      <c r="F209" s="55">
        <f t="shared" ref="F209:F272" si="35">D209*E209</f>
        <v>0</v>
      </c>
      <c r="G209" s="56"/>
      <c r="H209" s="38">
        <f t="shared" si="31"/>
        <v>193</v>
      </c>
      <c r="I209" s="9" t="str">
        <f t="shared" ref="I209:I272" si="36">C209</f>
        <v>-</v>
      </c>
      <c r="J209" s="47">
        <f>IF(H209&gt;'Lease Monthly'!$E$4,0,M208)</f>
        <v>0</v>
      </c>
      <c r="K209" s="47">
        <f>IF(IF('Lease Monthly'!$H$4="Yearly",J209*'Lease Monthly'!$D$4,IF('Lease Monthly'!$H$4="Quarterly",J209*('Lease Monthly'!$D$4/4),J209*'Lease Monthly'!$D$4/12))&gt;0,IF('Lease Monthly'!$H$4="Yearly",J209*'Lease Monthly'!$D$4,IF('Lease Monthly'!$H$4="Quarterly",J209*('Lease Monthly'!$D$4/4),J209*'Lease Monthly'!$D$4/12)),-L209-J209)</f>
        <v>0</v>
      </c>
      <c r="L209" s="47">
        <f t="shared" si="27"/>
        <v>0</v>
      </c>
      <c r="M209" s="47">
        <f t="shared" si="28"/>
        <v>0</v>
      </c>
      <c r="N209" s="57"/>
      <c r="O209" s="38">
        <v>193</v>
      </c>
      <c r="P209" s="58">
        <f t="shared" si="32"/>
        <v>113957</v>
      </c>
      <c r="Q209" s="47">
        <f t="shared" si="33"/>
        <v>0</v>
      </c>
      <c r="R209" s="47">
        <f>IF(S208&lt;1,0,-'Lease Monthly'!$K$4/'Lease Monthly'!$L$4)</f>
        <v>0</v>
      </c>
      <c r="S209" s="47">
        <f t="shared" si="29"/>
        <v>0</v>
      </c>
      <c r="AE209"/>
      <c r="AF209" s="6"/>
    </row>
    <row r="210" spans="1:32" x14ac:dyDescent="0.25">
      <c r="A210" s="53">
        <f t="shared" si="30"/>
        <v>194</v>
      </c>
      <c r="B210" s="29">
        <f t="shared" si="34"/>
        <v>0</v>
      </c>
      <c r="C210" s="9" t="str">
        <f>IF(D210=0,"-",IF('Lease Monthly'!$H$4="Yearly",EDATE(C209,12),IF('Lease Monthly'!$H$4="Quarterly",EDATE(C209,3),EDATE(C209,1))))</f>
        <v>-</v>
      </c>
      <c r="D210" s="54">
        <f>IF(A210&gt;'Lease Monthly'!$E$4,0,'Lease Monthly'!$G$4)*((1+$M$4)^(((((IF($H$4="Yearly",ROUNDDOWN(IF(A210-($N$4)&lt;0,0,((A210-($N$4)/(($N$4))))/($N$4)),0),IF($H$4="Monthly",ROUNDDOWN(IF(A210-($N$4*12)&lt;0,0,((A210-(12*$N$4)/((12*$N$4))))/($N$4*12)),0),ROUNDDOWN(IF(A210-($N$4*4)&lt;0,0,((A210-(4*$N$4)/((4*$N$4))))/($N$4*4)),0)))))))))+(IF(A210=$E$4,$J$4,0))</f>
        <v>0</v>
      </c>
      <c r="E210" s="49">
        <f>IF(D210=0,0,1/((1+IF('Lease Monthly'!$H$4="Yearly",'Lease Monthly'!$D$4,IF('Lease Monthly'!$H$4="Quarterly",'Lease Monthly'!$D$4/4,'Lease Monthly'!$D$4/12)))^IF($E$17=1,A209,A210)))</f>
        <v>0</v>
      </c>
      <c r="F210" s="55">
        <f t="shared" si="35"/>
        <v>0</v>
      </c>
      <c r="G210" s="56"/>
      <c r="H210" s="38">
        <f t="shared" si="31"/>
        <v>194</v>
      </c>
      <c r="I210" s="9" t="str">
        <f t="shared" si="36"/>
        <v>-</v>
      </c>
      <c r="J210" s="47">
        <f>IF(H210&gt;'Lease Monthly'!$E$4,0,M209)</f>
        <v>0</v>
      </c>
      <c r="K210" s="47">
        <f>IF(IF('Lease Monthly'!$H$4="Yearly",J210*'Lease Monthly'!$D$4,IF('Lease Monthly'!$H$4="Quarterly",J210*('Lease Monthly'!$D$4/4),J210*'Lease Monthly'!$D$4/12))&gt;0,IF('Lease Monthly'!$H$4="Yearly",J210*'Lease Monthly'!$D$4,IF('Lease Monthly'!$H$4="Quarterly",J210*('Lease Monthly'!$D$4/4),J210*'Lease Monthly'!$D$4/12)),-L210-J210)</f>
        <v>0</v>
      </c>
      <c r="L210" s="47">
        <f t="shared" ref="L210:L273" si="37">D210</f>
        <v>0</v>
      </c>
      <c r="M210" s="47">
        <f t="shared" ref="M210:M273" si="38">J210+K210-L210</f>
        <v>0</v>
      </c>
      <c r="N210" s="57"/>
      <c r="O210" s="38">
        <v>194</v>
      </c>
      <c r="P210" s="58">
        <f t="shared" si="32"/>
        <v>114323</v>
      </c>
      <c r="Q210" s="47">
        <f t="shared" si="33"/>
        <v>0</v>
      </c>
      <c r="R210" s="47">
        <f>IF(S209&lt;1,0,-'Lease Monthly'!$K$4/'Lease Monthly'!$L$4)</f>
        <v>0</v>
      </c>
      <c r="S210" s="47">
        <f t="shared" ref="S210:S273" si="39">IF(S209&lt;1,0,SUM(Q210:R210))</f>
        <v>0</v>
      </c>
      <c r="AE210"/>
      <c r="AF210" s="6"/>
    </row>
    <row r="211" spans="1:32" x14ac:dyDescent="0.25">
      <c r="A211" s="53">
        <f t="shared" ref="A211:A274" si="40">A210+1</f>
        <v>195</v>
      </c>
      <c r="B211" s="29">
        <f t="shared" si="34"/>
        <v>0</v>
      </c>
      <c r="C211" s="9" t="str">
        <f>IF(D211=0,"-",IF('Lease Monthly'!$H$4="Yearly",EDATE(C210,12),IF('Lease Monthly'!$H$4="Quarterly",EDATE(C210,3),EDATE(C210,1))))</f>
        <v>-</v>
      </c>
      <c r="D211" s="54">
        <f>IF(A211&gt;'Lease Monthly'!$E$4,0,'Lease Monthly'!$G$4)*((1+$M$4)^(((((IF($H$4="Yearly",ROUNDDOWN(IF(A211-($N$4)&lt;0,0,((A211-($N$4)/(($N$4))))/($N$4)),0),IF($H$4="Monthly",ROUNDDOWN(IF(A211-($N$4*12)&lt;0,0,((A211-(12*$N$4)/((12*$N$4))))/($N$4*12)),0),ROUNDDOWN(IF(A211-($N$4*4)&lt;0,0,((A211-(4*$N$4)/((4*$N$4))))/($N$4*4)),0)))))))))+(IF(A211=$E$4,$J$4,0))</f>
        <v>0</v>
      </c>
      <c r="E211" s="49">
        <f>IF(D211=0,0,1/((1+IF('Lease Monthly'!$H$4="Yearly",'Lease Monthly'!$D$4,IF('Lease Monthly'!$H$4="Quarterly",'Lease Monthly'!$D$4/4,'Lease Monthly'!$D$4/12)))^IF($E$17=1,A210,A211)))</f>
        <v>0</v>
      </c>
      <c r="F211" s="55">
        <f t="shared" si="35"/>
        <v>0</v>
      </c>
      <c r="G211" s="56"/>
      <c r="H211" s="38">
        <f t="shared" ref="H211:H274" si="41">H210+1</f>
        <v>195</v>
      </c>
      <c r="I211" s="9" t="str">
        <f t="shared" si="36"/>
        <v>-</v>
      </c>
      <c r="J211" s="47">
        <f>IF(H211&gt;'Lease Monthly'!$E$4,0,M210)</f>
        <v>0</v>
      </c>
      <c r="K211" s="47">
        <f>IF(IF('Lease Monthly'!$H$4="Yearly",J211*'Lease Monthly'!$D$4,IF('Lease Monthly'!$H$4="Quarterly",J211*('Lease Monthly'!$D$4/4),J211*'Lease Monthly'!$D$4/12))&gt;0,IF('Lease Monthly'!$H$4="Yearly",J211*'Lease Monthly'!$D$4,IF('Lease Monthly'!$H$4="Quarterly",J211*('Lease Monthly'!$D$4/4),J211*'Lease Monthly'!$D$4/12)),-L211-J211)</f>
        <v>0</v>
      </c>
      <c r="L211" s="47">
        <f t="shared" si="37"/>
        <v>0</v>
      </c>
      <c r="M211" s="47">
        <f t="shared" si="38"/>
        <v>0</v>
      </c>
      <c r="N211" s="57"/>
      <c r="O211" s="38">
        <v>195</v>
      </c>
      <c r="P211" s="58">
        <f t="shared" ref="P211:P274" si="42">DATE(YEAR(P210)+1,MONTH(P210),DAY(P210))</f>
        <v>114688</v>
      </c>
      <c r="Q211" s="47">
        <f t="shared" ref="Q211:Q274" si="43">S210</f>
        <v>0</v>
      </c>
      <c r="R211" s="47">
        <f>IF(S210&lt;1,0,-'Lease Monthly'!$K$4/'Lease Monthly'!$L$4)</f>
        <v>0</v>
      </c>
      <c r="S211" s="47">
        <f t="shared" si="39"/>
        <v>0</v>
      </c>
      <c r="AE211"/>
      <c r="AF211" s="6"/>
    </row>
    <row r="212" spans="1:32" x14ac:dyDescent="0.25">
      <c r="A212" s="53">
        <f t="shared" si="40"/>
        <v>196</v>
      </c>
      <c r="B212" s="29">
        <f t="shared" si="34"/>
        <v>0</v>
      </c>
      <c r="C212" s="9" t="str">
        <f>IF(D212=0,"-",IF('Lease Monthly'!$H$4="Yearly",EDATE(C211,12),IF('Lease Monthly'!$H$4="Quarterly",EDATE(C211,3),EDATE(C211,1))))</f>
        <v>-</v>
      </c>
      <c r="D212" s="54">
        <f>IF(A212&gt;'Lease Monthly'!$E$4,0,'Lease Monthly'!$G$4)*((1+$M$4)^(((((IF($H$4="Yearly",ROUNDDOWN(IF(A212-($N$4)&lt;0,0,((A212-($N$4)/(($N$4))))/($N$4)),0),IF($H$4="Monthly",ROUNDDOWN(IF(A212-($N$4*12)&lt;0,0,((A212-(12*$N$4)/((12*$N$4))))/($N$4*12)),0),ROUNDDOWN(IF(A212-($N$4*4)&lt;0,0,((A212-(4*$N$4)/((4*$N$4))))/($N$4*4)),0)))))))))+(IF(A212=$E$4,$J$4,0))</f>
        <v>0</v>
      </c>
      <c r="E212" s="49">
        <f>IF(D212=0,0,1/((1+IF('Lease Monthly'!$H$4="Yearly",'Lease Monthly'!$D$4,IF('Lease Monthly'!$H$4="Quarterly",'Lease Monthly'!$D$4/4,'Lease Monthly'!$D$4/12)))^IF($E$17=1,A211,A212)))</f>
        <v>0</v>
      </c>
      <c r="F212" s="55">
        <f t="shared" si="35"/>
        <v>0</v>
      </c>
      <c r="G212" s="56"/>
      <c r="H212" s="38">
        <f t="shared" si="41"/>
        <v>196</v>
      </c>
      <c r="I212" s="9" t="str">
        <f t="shared" si="36"/>
        <v>-</v>
      </c>
      <c r="J212" s="47">
        <f>IF(H212&gt;'Lease Monthly'!$E$4,0,M211)</f>
        <v>0</v>
      </c>
      <c r="K212" s="47">
        <f>IF(IF('Lease Monthly'!$H$4="Yearly",J212*'Lease Monthly'!$D$4,IF('Lease Monthly'!$H$4="Quarterly",J212*('Lease Monthly'!$D$4/4),J212*'Lease Monthly'!$D$4/12))&gt;0,IF('Lease Monthly'!$H$4="Yearly",J212*'Lease Monthly'!$D$4,IF('Lease Monthly'!$H$4="Quarterly",J212*('Lease Monthly'!$D$4/4),J212*'Lease Monthly'!$D$4/12)),-L212-J212)</f>
        <v>0</v>
      </c>
      <c r="L212" s="47">
        <f t="shared" si="37"/>
        <v>0</v>
      </c>
      <c r="M212" s="47">
        <f t="shared" si="38"/>
        <v>0</v>
      </c>
      <c r="N212" s="57"/>
      <c r="O212" s="38">
        <v>196</v>
      </c>
      <c r="P212" s="58">
        <f t="shared" si="42"/>
        <v>115053</v>
      </c>
      <c r="Q212" s="47">
        <f t="shared" si="43"/>
        <v>0</v>
      </c>
      <c r="R212" s="47">
        <f>IF(S211&lt;1,0,-'Lease Monthly'!$K$4/'Lease Monthly'!$L$4)</f>
        <v>0</v>
      </c>
      <c r="S212" s="47">
        <f t="shared" si="39"/>
        <v>0</v>
      </c>
      <c r="AE212"/>
      <c r="AF212" s="6"/>
    </row>
    <row r="213" spans="1:32" x14ac:dyDescent="0.25">
      <c r="A213" s="53">
        <f t="shared" si="40"/>
        <v>197</v>
      </c>
      <c r="B213" s="29">
        <f t="shared" si="34"/>
        <v>0</v>
      </c>
      <c r="C213" s="9" t="str">
        <f>IF(D213=0,"-",IF('Lease Monthly'!$H$4="Yearly",EDATE(C212,12),IF('Lease Monthly'!$H$4="Quarterly",EDATE(C212,3),EDATE(C212,1))))</f>
        <v>-</v>
      </c>
      <c r="D213" s="54">
        <f>IF(A213&gt;'Lease Monthly'!$E$4,0,'Lease Monthly'!$G$4)*((1+$M$4)^(((((IF($H$4="Yearly",ROUNDDOWN(IF(A213-($N$4)&lt;0,0,((A213-($N$4)/(($N$4))))/($N$4)),0),IF($H$4="Monthly",ROUNDDOWN(IF(A213-($N$4*12)&lt;0,0,((A213-(12*$N$4)/((12*$N$4))))/($N$4*12)),0),ROUNDDOWN(IF(A213-($N$4*4)&lt;0,0,((A213-(4*$N$4)/((4*$N$4))))/($N$4*4)),0)))))))))+(IF(A213=$E$4,$J$4,0))</f>
        <v>0</v>
      </c>
      <c r="E213" s="49">
        <f>IF(D213=0,0,1/((1+IF('Lease Monthly'!$H$4="Yearly",'Lease Monthly'!$D$4,IF('Lease Monthly'!$H$4="Quarterly",'Lease Monthly'!$D$4/4,'Lease Monthly'!$D$4/12)))^IF($E$17=1,A212,A213)))</f>
        <v>0</v>
      </c>
      <c r="F213" s="55">
        <f t="shared" si="35"/>
        <v>0</v>
      </c>
      <c r="G213" s="56"/>
      <c r="H213" s="38">
        <f t="shared" si="41"/>
        <v>197</v>
      </c>
      <c r="I213" s="9" t="str">
        <f t="shared" si="36"/>
        <v>-</v>
      </c>
      <c r="J213" s="47">
        <f>IF(H213&gt;'Lease Monthly'!$E$4,0,M212)</f>
        <v>0</v>
      </c>
      <c r="K213" s="47">
        <f>IF(IF('Lease Monthly'!$H$4="Yearly",J213*'Lease Monthly'!$D$4,IF('Lease Monthly'!$H$4="Quarterly",J213*('Lease Monthly'!$D$4/4),J213*'Lease Monthly'!$D$4/12))&gt;0,IF('Lease Monthly'!$H$4="Yearly",J213*'Lease Monthly'!$D$4,IF('Lease Monthly'!$H$4="Quarterly",J213*('Lease Monthly'!$D$4/4),J213*'Lease Monthly'!$D$4/12)),-L213-J213)</f>
        <v>0</v>
      </c>
      <c r="L213" s="47">
        <f t="shared" si="37"/>
        <v>0</v>
      </c>
      <c r="M213" s="47">
        <f t="shared" si="38"/>
        <v>0</v>
      </c>
      <c r="N213" s="57"/>
      <c r="O213" s="38">
        <v>197</v>
      </c>
      <c r="P213" s="58">
        <f t="shared" si="42"/>
        <v>115418</v>
      </c>
      <c r="Q213" s="47">
        <f t="shared" si="43"/>
        <v>0</v>
      </c>
      <c r="R213" s="47">
        <f>IF(S212&lt;1,0,-'Lease Monthly'!$K$4/'Lease Monthly'!$L$4)</f>
        <v>0</v>
      </c>
      <c r="S213" s="47">
        <f t="shared" si="39"/>
        <v>0</v>
      </c>
      <c r="AE213"/>
      <c r="AF213" s="6"/>
    </row>
    <row r="214" spans="1:32" x14ac:dyDescent="0.25">
      <c r="A214" s="53">
        <f t="shared" si="40"/>
        <v>198</v>
      </c>
      <c r="B214" s="29">
        <f t="shared" si="34"/>
        <v>0</v>
      </c>
      <c r="C214" s="9" t="str">
        <f>IF(D214=0,"-",IF('Lease Monthly'!$H$4="Yearly",EDATE(C213,12),IF('Lease Monthly'!$H$4="Quarterly",EDATE(C213,3),EDATE(C213,1))))</f>
        <v>-</v>
      </c>
      <c r="D214" s="54">
        <f>IF(A214&gt;'Lease Monthly'!$E$4,0,'Lease Monthly'!$G$4)*((1+$M$4)^(((((IF($H$4="Yearly",ROUNDDOWN(IF(A214-($N$4)&lt;0,0,((A214-($N$4)/(($N$4))))/($N$4)),0),IF($H$4="Monthly",ROUNDDOWN(IF(A214-($N$4*12)&lt;0,0,((A214-(12*$N$4)/((12*$N$4))))/($N$4*12)),0),ROUNDDOWN(IF(A214-($N$4*4)&lt;0,0,((A214-(4*$N$4)/((4*$N$4))))/($N$4*4)),0)))))))))+(IF(A214=$E$4,$J$4,0))</f>
        <v>0</v>
      </c>
      <c r="E214" s="49">
        <f>IF(D214=0,0,1/((1+IF('Lease Monthly'!$H$4="Yearly",'Lease Monthly'!$D$4,IF('Lease Monthly'!$H$4="Quarterly",'Lease Monthly'!$D$4/4,'Lease Monthly'!$D$4/12)))^IF($E$17=1,A213,A214)))</f>
        <v>0</v>
      </c>
      <c r="F214" s="55">
        <f t="shared" si="35"/>
        <v>0</v>
      </c>
      <c r="G214" s="56"/>
      <c r="H214" s="38">
        <f t="shared" si="41"/>
        <v>198</v>
      </c>
      <c r="I214" s="9" t="str">
        <f t="shared" si="36"/>
        <v>-</v>
      </c>
      <c r="J214" s="47">
        <f>IF(H214&gt;'Lease Monthly'!$E$4,0,M213)</f>
        <v>0</v>
      </c>
      <c r="K214" s="47">
        <f>IF(IF('Lease Monthly'!$H$4="Yearly",J214*'Lease Monthly'!$D$4,IF('Lease Monthly'!$H$4="Quarterly",J214*('Lease Monthly'!$D$4/4),J214*'Lease Monthly'!$D$4/12))&gt;0,IF('Lease Monthly'!$H$4="Yearly",J214*'Lease Monthly'!$D$4,IF('Lease Monthly'!$H$4="Quarterly",J214*('Lease Monthly'!$D$4/4),J214*'Lease Monthly'!$D$4/12)),-L214-J214)</f>
        <v>0</v>
      </c>
      <c r="L214" s="47">
        <f t="shared" si="37"/>
        <v>0</v>
      </c>
      <c r="M214" s="47">
        <f t="shared" si="38"/>
        <v>0</v>
      </c>
      <c r="N214" s="57"/>
      <c r="O214" s="38">
        <v>198</v>
      </c>
      <c r="P214" s="58">
        <f t="shared" si="42"/>
        <v>115784</v>
      </c>
      <c r="Q214" s="47">
        <f t="shared" si="43"/>
        <v>0</v>
      </c>
      <c r="R214" s="47">
        <f>IF(S213&lt;1,0,-'Lease Monthly'!$K$4/'Lease Monthly'!$L$4)</f>
        <v>0</v>
      </c>
      <c r="S214" s="47">
        <f t="shared" si="39"/>
        <v>0</v>
      </c>
      <c r="AE214"/>
      <c r="AF214" s="6"/>
    </row>
    <row r="215" spans="1:32" x14ac:dyDescent="0.25">
      <c r="A215" s="53">
        <f t="shared" si="40"/>
        <v>199</v>
      </c>
      <c r="B215" s="29">
        <f t="shared" si="34"/>
        <v>0</v>
      </c>
      <c r="C215" s="9" t="str">
        <f>IF(D215=0,"-",IF('Lease Monthly'!$H$4="Yearly",EDATE(C214,12),IF('Lease Monthly'!$H$4="Quarterly",EDATE(C214,3),EDATE(C214,1))))</f>
        <v>-</v>
      </c>
      <c r="D215" s="54">
        <f>IF(A215&gt;'Lease Monthly'!$E$4,0,'Lease Monthly'!$G$4)*((1+$M$4)^(((((IF($H$4="Yearly",ROUNDDOWN(IF(A215-($N$4)&lt;0,0,((A215-($N$4)/(($N$4))))/($N$4)),0),IF($H$4="Monthly",ROUNDDOWN(IF(A215-($N$4*12)&lt;0,0,((A215-(12*$N$4)/((12*$N$4))))/($N$4*12)),0),ROUNDDOWN(IF(A215-($N$4*4)&lt;0,0,((A215-(4*$N$4)/((4*$N$4))))/($N$4*4)),0)))))))))+(IF(A215=$E$4,$J$4,0))</f>
        <v>0</v>
      </c>
      <c r="E215" s="49">
        <f>IF(D215=0,0,1/((1+IF('Lease Monthly'!$H$4="Yearly",'Lease Monthly'!$D$4,IF('Lease Monthly'!$H$4="Quarterly",'Lease Monthly'!$D$4/4,'Lease Monthly'!$D$4/12)))^IF($E$17=1,A214,A215)))</f>
        <v>0</v>
      </c>
      <c r="F215" s="55">
        <f t="shared" si="35"/>
        <v>0</v>
      </c>
      <c r="G215" s="56"/>
      <c r="H215" s="38">
        <f t="shared" si="41"/>
        <v>199</v>
      </c>
      <c r="I215" s="9" t="str">
        <f t="shared" si="36"/>
        <v>-</v>
      </c>
      <c r="J215" s="47">
        <f>IF(H215&gt;'Lease Monthly'!$E$4,0,M214)</f>
        <v>0</v>
      </c>
      <c r="K215" s="47">
        <f>IF(IF('Lease Monthly'!$H$4="Yearly",J215*'Lease Monthly'!$D$4,IF('Lease Monthly'!$H$4="Quarterly",J215*('Lease Monthly'!$D$4/4),J215*'Lease Monthly'!$D$4/12))&gt;0,IF('Lease Monthly'!$H$4="Yearly",J215*'Lease Monthly'!$D$4,IF('Lease Monthly'!$H$4="Quarterly",J215*('Lease Monthly'!$D$4/4),J215*'Lease Monthly'!$D$4/12)),-L215-J215)</f>
        <v>0</v>
      </c>
      <c r="L215" s="47">
        <f t="shared" si="37"/>
        <v>0</v>
      </c>
      <c r="M215" s="47">
        <f t="shared" si="38"/>
        <v>0</v>
      </c>
      <c r="N215" s="57"/>
      <c r="O215" s="38">
        <v>199</v>
      </c>
      <c r="P215" s="58">
        <f t="shared" si="42"/>
        <v>116149</v>
      </c>
      <c r="Q215" s="47">
        <f t="shared" si="43"/>
        <v>0</v>
      </c>
      <c r="R215" s="47">
        <f>IF(S214&lt;1,0,-'Lease Monthly'!$K$4/'Lease Monthly'!$L$4)</f>
        <v>0</v>
      </c>
      <c r="S215" s="47">
        <f t="shared" si="39"/>
        <v>0</v>
      </c>
      <c r="AE215"/>
      <c r="AF215" s="6"/>
    </row>
    <row r="216" spans="1:32" x14ac:dyDescent="0.25">
      <c r="A216" s="53">
        <f t="shared" si="40"/>
        <v>200</v>
      </c>
      <c r="B216" s="29">
        <f t="shared" si="34"/>
        <v>0</v>
      </c>
      <c r="C216" s="9" t="str">
        <f>IF(D216=0,"-",IF('Lease Monthly'!$H$4="Yearly",EDATE(C215,12),IF('Lease Monthly'!$H$4="Quarterly",EDATE(C215,3),EDATE(C215,1))))</f>
        <v>-</v>
      </c>
      <c r="D216" s="54">
        <f>IF(A216&gt;'Lease Monthly'!$E$4,0,'Lease Monthly'!$G$4)*((1+$M$4)^(((((IF($H$4="Yearly",ROUNDDOWN(IF(A216-($N$4)&lt;0,0,((A216-($N$4)/(($N$4))))/($N$4)),0),IF($H$4="Monthly",ROUNDDOWN(IF(A216-($N$4*12)&lt;0,0,((A216-(12*$N$4)/((12*$N$4))))/($N$4*12)),0),ROUNDDOWN(IF(A216-($N$4*4)&lt;0,0,((A216-(4*$N$4)/((4*$N$4))))/($N$4*4)),0)))))))))+(IF(A216=$E$4,$J$4,0))</f>
        <v>0</v>
      </c>
      <c r="E216" s="49">
        <f>IF(D216=0,0,1/((1+IF('Lease Monthly'!$H$4="Yearly",'Lease Monthly'!$D$4,IF('Lease Monthly'!$H$4="Quarterly",'Lease Monthly'!$D$4/4,'Lease Monthly'!$D$4/12)))^IF($E$17=1,A215,A216)))</f>
        <v>0</v>
      </c>
      <c r="F216" s="55">
        <f t="shared" si="35"/>
        <v>0</v>
      </c>
      <c r="G216" s="56"/>
      <c r="H216" s="38">
        <f t="shared" si="41"/>
        <v>200</v>
      </c>
      <c r="I216" s="9" t="str">
        <f t="shared" si="36"/>
        <v>-</v>
      </c>
      <c r="J216" s="47">
        <f>IF(H216&gt;'Lease Monthly'!$E$4,0,M215)</f>
        <v>0</v>
      </c>
      <c r="K216" s="47">
        <f>IF(IF('Lease Monthly'!$H$4="Yearly",J216*'Lease Monthly'!$D$4,IF('Lease Monthly'!$H$4="Quarterly",J216*('Lease Monthly'!$D$4/4),J216*'Lease Monthly'!$D$4/12))&gt;0,IF('Lease Monthly'!$H$4="Yearly",J216*'Lease Monthly'!$D$4,IF('Lease Monthly'!$H$4="Quarterly",J216*('Lease Monthly'!$D$4/4),J216*'Lease Monthly'!$D$4/12)),-L216-J216)</f>
        <v>0</v>
      </c>
      <c r="L216" s="47">
        <f t="shared" si="37"/>
        <v>0</v>
      </c>
      <c r="M216" s="47">
        <f t="shared" si="38"/>
        <v>0</v>
      </c>
      <c r="N216" s="57"/>
      <c r="O216" s="38">
        <v>200</v>
      </c>
      <c r="P216" s="58">
        <f t="shared" si="42"/>
        <v>116514</v>
      </c>
      <c r="Q216" s="47">
        <f t="shared" si="43"/>
        <v>0</v>
      </c>
      <c r="R216" s="47">
        <f>IF(S215&lt;1,0,-'Lease Monthly'!$K$4/'Lease Monthly'!$L$4)</f>
        <v>0</v>
      </c>
      <c r="S216" s="47">
        <f t="shared" si="39"/>
        <v>0</v>
      </c>
      <c r="AE216"/>
      <c r="AF216" s="6"/>
    </row>
    <row r="217" spans="1:32" x14ac:dyDescent="0.25">
      <c r="A217" s="53">
        <f t="shared" si="40"/>
        <v>201</v>
      </c>
      <c r="B217" s="29">
        <f t="shared" si="34"/>
        <v>0</v>
      </c>
      <c r="C217" s="9" t="str">
        <f>IF(D217=0,"-",IF('Lease Monthly'!$H$4="Yearly",EDATE(C216,12),IF('Lease Monthly'!$H$4="Quarterly",EDATE(C216,3),EDATE(C216,1))))</f>
        <v>-</v>
      </c>
      <c r="D217" s="54">
        <f>IF(A217&gt;'Lease Monthly'!$E$4,0,'Lease Monthly'!$G$4)*((1+$M$4)^(((((IF($H$4="Yearly",ROUNDDOWN(IF(A217-($N$4)&lt;0,0,((A217-($N$4)/(($N$4))))/($N$4)),0),IF($H$4="Monthly",ROUNDDOWN(IF(A217-($N$4*12)&lt;0,0,((A217-(12*$N$4)/((12*$N$4))))/($N$4*12)),0),ROUNDDOWN(IF(A217-($N$4*4)&lt;0,0,((A217-(4*$N$4)/((4*$N$4))))/($N$4*4)),0)))))))))+(IF(A217=$E$4,$J$4,0))</f>
        <v>0</v>
      </c>
      <c r="E217" s="49">
        <f>IF(D217=0,0,1/((1+IF('Lease Monthly'!$H$4="Yearly",'Lease Monthly'!$D$4,IF('Lease Monthly'!$H$4="Quarterly",'Lease Monthly'!$D$4/4,'Lease Monthly'!$D$4/12)))^IF($E$17=1,A216,A217)))</f>
        <v>0</v>
      </c>
      <c r="F217" s="55">
        <f t="shared" si="35"/>
        <v>0</v>
      </c>
      <c r="G217" s="56"/>
      <c r="H217" s="38">
        <f t="shared" si="41"/>
        <v>201</v>
      </c>
      <c r="I217" s="9" t="str">
        <f t="shared" si="36"/>
        <v>-</v>
      </c>
      <c r="J217" s="47">
        <f>IF(H217&gt;'Lease Monthly'!$E$4,0,M216)</f>
        <v>0</v>
      </c>
      <c r="K217" s="47">
        <f>IF(IF('Lease Monthly'!$H$4="Yearly",J217*'Lease Monthly'!$D$4,IF('Lease Monthly'!$H$4="Quarterly",J217*('Lease Monthly'!$D$4/4),J217*'Lease Monthly'!$D$4/12))&gt;0,IF('Lease Monthly'!$H$4="Yearly",J217*'Lease Monthly'!$D$4,IF('Lease Monthly'!$H$4="Quarterly",J217*('Lease Monthly'!$D$4/4),J217*'Lease Monthly'!$D$4/12)),-L217-J217)</f>
        <v>0</v>
      </c>
      <c r="L217" s="47">
        <f t="shared" si="37"/>
        <v>0</v>
      </c>
      <c r="M217" s="47">
        <f t="shared" si="38"/>
        <v>0</v>
      </c>
      <c r="N217" s="57"/>
      <c r="O217" s="38">
        <v>201</v>
      </c>
      <c r="P217" s="58">
        <f t="shared" si="42"/>
        <v>116879</v>
      </c>
      <c r="Q217" s="47">
        <f t="shared" si="43"/>
        <v>0</v>
      </c>
      <c r="R217" s="47">
        <f>IF(S216&lt;1,0,-'Lease Monthly'!$K$4/'Lease Monthly'!$L$4)</f>
        <v>0</v>
      </c>
      <c r="S217" s="47">
        <f t="shared" si="39"/>
        <v>0</v>
      </c>
      <c r="AE217"/>
      <c r="AF217" s="6"/>
    </row>
    <row r="218" spans="1:32" x14ac:dyDescent="0.25">
      <c r="A218" s="53">
        <f t="shared" si="40"/>
        <v>202</v>
      </c>
      <c r="B218" s="29">
        <f t="shared" si="34"/>
        <v>0</v>
      </c>
      <c r="C218" s="9" t="str">
        <f>IF(D218=0,"-",IF('Lease Monthly'!$H$4="Yearly",EDATE(C217,12),IF('Lease Monthly'!$H$4="Quarterly",EDATE(C217,3),EDATE(C217,1))))</f>
        <v>-</v>
      </c>
      <c r="D218" s="54">
        <f>IF(A218&gt;'Lease Monthly'!$E$4,0,'Lease Monthly'!$G$4)*((1+$M$4)^(((((IF($H$4="Yearly",ROUNDDOWN(IF(A218-($N$4)&lt;0,0,((A218-($N$4)/(($N$4))))/($N$4)),0),IF($H$4="Monthly",ROUNDDOWN(IF(A218-($N$4*12)&lt;0,0,((A218-(12*$N$4)/((12*$N$4))))/($N$4*12)),0),ROUNDDOWN(IF(A218-($N$4*4)&lt;0,0,((A218-(4*$N$4)/((4*$N$4))))/($N$4*4)),0)))))))))+(IF(A218=$E$4,$J$4,0))</f>
        <v>0</v>
      </c>
      <c r="E218" s="49">
        <f>IF(D218=0,0,1/((1+IF('Lease Monthly'!$H$4="Yearly",'Lease Monthly'!$D$4,IF('Lease Monthly'!$H$4="Quarterly",'Lease Monthly'!$D$4/4,'Lease Monthly'!$D$4/12)))^IF($E$17=1,A217,A218)))</f>
        <v>0</v>
      </c>
      <c r="F218" s="55">
        <f t="shared" si="35"/>
        <v>0</v>
      </c>
      <c r="G218" s="56"/>
      <c r="H218" s="38">
        <f t="shared" si="41"/>
        <v>202</v>
      </c>
      <c r="I218" s="9" t="str">
        <f t="shared" si="36"/>
        <v>-</v>
      </c>
      <c r="J218" s="47">
        <f>IF(H218&gt;'Lease Monthly'!$E$4,0,M217)</f>
        <v>0</v>
      </c>
      <c r="K218" s="47">
        <f>IF(IF('Lease Monthly'!$H$4="Yearly",J218*'Lease Monthly'!$D$4,IF('Lease Monthly'!$H$4="Quarterly",J218*('Lease Monthly'!$D$4/4),J218*'Lease Monthly'!$D$4/12))&gt;0,IF('Lease Monthly'!$H$4="Yearly",J218*'Lease Monthly'!$D$4,IF('Lease Monthly'!$H$4="Quarterly",J218*('Lease Monthly'!$D$4/4),J218*'Lease Monthly'!$D$4/12)),-L218-J218)</f>
        <v>0</v>
      </c>
      <c r="L218" s="47">
        <f t="shared" si="37"/>
        <v>0</v>
      </c>
      <c r="M218" s="47">
        <f t="shared" si="38"/>
        <v>0</v>
      </c>
      <c r="N218" s="57"/>
      <c r="O218" s="38">
        <v>202</v>
      </c>
      <c r="P218" s="58">
        <f t="shared" si="42"/>
        <v>117245</v>
      </c>
      <c r="Q218" s="47">
        <f t="shared" si="43"/>
        <v>0</v>
      </c>
      <c r="R218" s="47">
        <f>IF(S217&lt;1,0,-'Lease Monthly'!$K$4/'Lease Monthly'!$L$4)</f>
        <v>0</v>
      </c>
      <c r="S218" s="47">
        <f t="shared" si="39"/>
        <v>0</v>
      </c>
      <c r="AE218"/>
      <c r="AF218" s="6"/>
    </row>
    <row r="219" spans="1:32" x14ac:dyDescent="0.25">
      <c r="A219" s="53">
        <f t="shared" si="40"/>
        <v>203</v>
      </c>
      <c r="B219" s="29">
        <f t="shared" si="34"/>
        <v>0</v>
      </c>
      <c r="C219" s="9" t="str">
        <f>IF(D219=0,"-",IF('Lease Monthly'!$H$4="Yearly",EDATE(C218,12),IF('Lease Monthly'!$H$4="Quarterly",EDATE(C218,3),EDATE(C218,1))))</f>
        <v>-</v>
      </c>
      <c r="D219" s="54">
        <f>IF(A219&gt;'Lease Monthly'!$E$4,0,'Lease Monthly'!$G$4)*((1+$M$4)^(((((IF($H$4="Yearly",ROUNDDOWN(IF(A219-($N$4)&lt;0,0,((A219-($N$4)/(($N$4))))/($N$4)),0),IF($H$4="Monthly",ROUNDDOWN(IF(A219-($N$4*12)&lt;0,0,((A219-(12*$N$4)/((12*$N$4))))/($N$4*12)),0),ROUNDDOWN(IF(A219-($N$4*4)&lt;0,0,((A219-(4*$N$4)/((4*$N$4))))/($N$4*4)),0)))))))))+(IF(A219=$E$4,$J$4,0))</f>
        <v>0</v>
      </c>
      <c r="E219" s="49">
        <f>IF(D219=0,0,1/((1+IF('Lease Monthly'!$H$4="Yearly",'Lease Monthly'!$D$4,IF('Lease Monthly'!$H$4="Quarterly",'Lease Monthly'!$D$4/4,'Lease Monthly'!$D$4/12)))^IF($E$17=1,A218,A219)))</f>
        <v>0</v>
      </c>
      <c r="F219" s="55">
        <f t="shared" si="35"/>
        <v>0</v>
      </c>
      <c r="G219" s="56"/>
      <c r="H219" s="38">
        <f t="shared" si="41"/>
        <v>203</v>
      </c>
      <c r="I219" s="9" t="str">
        <f t="shared" si="36"/>
        <v>-</v>
      </c>
      <c r="J219" s="47">
        <f>IF(H219&gt;'Lease Monthly'!$E$4,0,M218)</f>
        <v>0</v>
      </c>
      <c r="K219" s="47">
        <f>IF(IF('Lease Monthly'!$H$4="Yearly",J219*'Lease Monthly'!$D$4,IF('Lease Monthly'!$H$4="Quarterly",J219*('Lease Monthly'!$D$4/4),J219*'Lease Monthly'!$D$4/12))&gt;0,IF('Lease Monthly'!$H$4="Yearly",J219*'Lease Monthly'!$D$4,IF('Lease Monthly'!$H$4="Quarterly",J219*('Lease Monthly'!$D$4/4),J219*'Lease Monthly'!$D$4/12)),-L219-J219)</f>
        <v>0</v>
      </c>
      <c r="L219" s="47">
        <f t="shared" si="37"/>
        <v>0</v>
      </c>
      <c r="M219" s="47">
        <f t="shared" si="38"/>
        <v>0</v>
      </c>
      <c r="N219" s="57"/>
      <c r="O219" s="38">
        <v>203</v>
      </c>
      <c r="P219" s="58">
        <f t="shared" si="42"/>
        <v>117610</v>
      </c>
      <c r="Q219" s="47">
        <f t="shared" si="43"/>
        <v>0</v>
      </c>
      <c r="R219" s="47">
        <f>IF(S218&lt;1,0,-'Lease Monthly'!$K$4/'Lease Monthly'!$L$4)</f>
        <v>0</v>
      </c>
      <c r="S219" s="47">
        <f t="shared" si="39"/>
        <v>0</v>
      </c>
      <c r="AE219"/>
      <c r="AF219" s="6"/>
    </row>
    <row r="220" spans="1:32" x14ac:dyDescent="0.25">
      <c r="A220" s="53">
        <f t="shared" si="40"/>
        <v>204</v>
      </c>
      <c r="B220" s="29">
        <f t="shared" si="34"/>
        <v>0</v>
      </c>
      <c r="C220" s="9" t="str">
        <f>IF(D220=0,"-",IF('Lease Monthly'!$H$4="Yearly",EDATE(C219,12),IF('Lease Monthly'!$H$4="Quarterly",EDATE(C219,3),EDATE(C219,1))))</f>
        <v>-</v>
      </c>
      <c r="D220" s="54">
        <f>IF(A220&gt;'Lease Monthly'!$E$4,0,'Lease Monthly'!$G$4)*((1+$M$4)^(((((IF($H$4="Yearly",ROUNDDOWN(IF(A220-($N$4)&lt;0,0,((A220-($N$4)/(($N$4))))/($N$4)),0),IF($H$4="Monthly",ROUNDDOWN(IF(A220-($N$4*12)&lt;0,0,((A220-(12*$N$4)/((12*$N$4))))/($N$4*12)),0),ROUNDDOWN(IF(A220-($N$4*4)&lt;0,0,((A220-(4*$N$4)/((4*$N$4))))/($N$4*4)),0)))))))))+(IF(A220=$E$4,$J$4,0))</f>
        <v>0</v>
      </c>
      <c r="E220" s="49">
        <f>IF(D220=0,0,1/((1+IF('Lease Monthly'!$H$4="Yearly",'Lease Monthly'!$D$4,IF('Lease Monthly'!$H$4="Quarterly",'Lease Monthly'!$D$4/4,'Lease Monthly'!$D$4/12)))^IF($E$17=1,A219,A220)))</f>
        <v>0</v>
      </c>
      <c r="F220" s="55">
        <f t="shared" si="35"/>
        <v>0</v>
      </c>
      <c r="G220" s="56"/>
      <c r="H220" s="38">
        <f t="shared" si="41"/>
        <v>204</v>
      </c>
      <c r="I220" s="9" t="str">
        <f t="shared" si="36"/>
        <v>-</v>
      </c>
      <c r="J220" s="47">
        <f>IF(H220&gt;'Lease Monthly'!$E$4,0,M219)</f>
        <v>0</v>
      </c>
      <c r="K220" s="47">
        <f>IF(IF('Lease Monthly'!$H$4="Yearly",J220*'Lease Monthly'!$D$4,IF('Lease Monthly'!$H$4="Quarterly",J220*('Lease Monthly'!$D$4/4),J220*'Lease Monthly'!$D$4/12))&gt;0,IF('Lease Monthly'!$H$4="Yearly",J220*'Lease Monthly'!$D$4,IF('Lease Monthly'!$H$4="Quarterly",J220*('Lease Monthly'!$D$4/4),J220*'Lease Monthly'!$D$4/12)),-L220-J220)</f>
        <v>0</v>
      </c>
      <c r="L220" s="47">
        <f t="shared" si="37"/>
        <v>0</v>
      </c>
      <c r="M220" s="47">
        <f t="shared" si="38"/>
        <v>0</v>
      </c>
      <c r="N220" s="57"/>
      <c r="O220" s="38">
        <v>204</v>
      </c>
      <c r="P220" s="58">
        <f t="shared" si="42"/>
        <v>117975</v>
      </c>
      <c r="Q220" s="47">
        <f t="shared" si="43"/>
        <v>0</v>
      </c>
      <c r="R220" s="47">
        <f>IF(S219&lt;1,0,-'Lease Monthly'!$K$4/'Lease Monthly'!$L$4)</f>
        <v>0</v>
      </c>
      <c r="S220" s="47">
        <f t="shared" si="39"/>
        <v>0</v>
      </c>
      <c r="AE220"/>
      <c r="AF220" s="6"/>
    </row>
    <row r="221" spans="1:32" x14ac:dyDescent="0.25">
      <c r="A221" s="53">
        <f t="shared" si="40"/>
        <v>205</v>
      </c>
      <c r="B221" s="29">
        <f t="shared" si="34"/>
        <v>0</v>
      </c>
      <c r="C221" s="9" t="str">
        <f>IF(D221=0,"-",IF('Lease Monthly'!$H$4="Yearly",EDATE(C220,12),IF('Lease Monthly'!$H$4="Quarterly",EDATE(C220,3),EDATE(C220,1))))</f>
        <v>-</v>
      </c>
      <c r="D221" s="54">
        <f>IF(A221&gt;'Lease Monthly'!$E$4,0,'Lease Monthly'!$G$4)*((1+$M$4)^(((((IF($H$4="Yearly",ROUNDDOWN(IF(A221-($N$4)&lt;0,0,((A221-($N$4)/(($N$4))))/($N$4)),0),IF($H$4="Monthly",ROUNDDOWN(IF(A221-($N$4*12)&lt;0,0,((A221-(12*$N$4)/((12*$N$4))))/($N$4*12)),0),ROUNDDOWN(IF(A221-($N$4*4)&lt;0,0,((A221-(4*$N$4)/((4*$N$4))))/($N$4*4)),0)))))))))+(IF(A221=$E$4,$J$4,0))</f>
        <v>0</v>
      </c>
      <c r="E221" s="49">
        <f>IF(D221=0,0,1/((1+IF('Lease Monthly'!$H$4="Yearly",'Lease Monthly'!$D$4,IF('Lease Monthly'!$H$4="Quarterly",'Lease Monthly'!$D$4/4,'Lease Monthly'!$D$4/12)))^IF($E$17=1,A220,A221)))</f>
        <v>0</v>
      </c>
      <c r="F221" s="55">
        <f t="shared" si="35"/>
        <v>0</v>
      </c>
      <c r="G221" s="56"/>
      <c r="H221" s="38">
        <f t="shared" si="41"/>
        <v>205</v>
      </c>
      <c r="I221" s="9" t="str">
        <f t="shared" si="36"/>
        <v>-</v>
      </c>
      <c r="J221" s="47">
        <f>IF(H221&gt;'Lease Monthly'!$E$4,0,M220)</f>
        <v>0</v>
      </c>
      <c r="K221" s="47">
        <f>IF(IF('Lease Monthly'!$H$4="Yearly",J221*'Lease Monthly'!$D$4,IF('Lease Monthly'!$H$4="Quarterly",J221*('Lease Monthly'!$D$4/4),J221*'Lease Monthly'!$D$4/12))&gt;0,IF('Lease Monthly'!$H$4="Yearly",J221*'Lease Monthly'!$D$4,IF('Lease Monthly'!$H$4="Quarterly",J221*('Lease Monthly'!$D$4/4),J221*'Lease Monthly'!$D$4/12)),-L221-J221)</f>
        <v>0</v>
      </c>
      <c r="L221" s="47">
        <f t="shared" si="37"/>
        <v>0</v>
      </c>
      <c r="M221" s="47">
        <f t="shared" si="38"/>
        <v>0</v>
      </c>
      <c r="N221" s="57"/>
      <c r="O221" s="38">
        <v>205</v>
      </c>
      <c r="P221" s="58">
        <f t="shared" si="42"/>
        <v>118340</v>
      </c>
      <c r="Q221" s="47">
        <f t="shared" si="43"/>
        <v>0</v>
      </c>
      <c r="R221" s="47">
        <f>IF(S220&lt;1,0,-'Lease Monthly'!$K$4/'Lease Monthly'!$L$4)</f>
        <v>0</v>
      </c>
      <c r="S221" s="47">
        <f t="shared" si="39"/>
        <v>0</v>
      </c>
      <c r="AE221"/>
      <c r="AF221" s="6"/>
    </row>
    <row r="222" spans="1:32" x14ac:dyDescent="0.25">
      <c r="A222" s="53">
        <f t="shared" si="40"/>
        <v>206</v>
      </c>
      <c r="B222" s="29">
        <f t="shared" si="34"/>
        <v>0</v>
      </c>
      <c r="C222" s="9" t="str">
        <f>IF(D222=0,"-",IF('Lease Monthly'!$H$4="Yearly",EDATE(C221,12),IF('Lease Monthly'!$H$4="Quarterly",EDATE(C221,3),EDATE(C221,1))))</f>
        <v>-</v>
      </c>
      <c r="D222" s="54">
        <f>IF(A222&gt;'Lease Monthly'!$E$4,0,'Lease Monthly'!$G$4)*((1+$M$4)^(((((IF($H$4="Yearly",ROUNDDOWN(IF(A222-($N$4)&lt;0,0,((A222-($N$4)/(($N$4))))/($N$4)),0),IF($H$4="Monthly",ROUNDDOWN(IF(A222-($N$4*12)&lt;0,0,((A222-(12*$N$4)/((12*$N$4))))/($N$4*12)),0),ROUNDDOWN(IF(A222-($N$4*4)&lt;0,0,((A222-(4*$N$4)/((4*$N$4))))/($N$4*4)),0)))))))))+(IF(A222=$E$4,$J$4,0))</f>
        <v>0</v>
      </c>
      <c r="E222" s="49">
        <f>IF(D222=0,0,1/((1+IF('Lease Monthly'!$H$4="Yearly",'Lease Monthly'!$D$4,IF('Lease Monthly'!$H$4="Quarterly",'Lease Monthly'!$D$4/4,'Lease Monthly'!$D$4/12)))^IF($E$17=1,A221,A222)))</f>
        <v>0</v>
      </c>
      <c r="F222" s="55">
        <f t="shared" si="35"/>
        <v>0</v>
      </c>
      <c r="G222" s="56"/>
      <c r="H222" s="38">
        <f t="shared" si="41"/>
        <v>206</v>
      </c>
      <c r="I222" s="9" t="str">
        <f t="shared" si="36"/>
        <v>-</v>
      </c>
      <c r="J222" s="47">
        <f>IF(H222&gt;'Lease Monthly'!$E$4,0,M221)</f>
        <v>0</v>
      </c>
      <c r="K222" s="47">
        <f>IF(IF('Lease Monthly'!$H$4="Yearly",J222*'Lease Monthly'!$D$4,IF('Lease Monthly'!$H$4="Quarterly",J222*('Lease Monthly'!$D$4/4),J222*'Lease Monthly'!$D$4/12))&gt;0,IF('Lease Monthly'!$H$4="Yearly",J222*'Lease Monthly'!$D$4,IF('Lease Monthly'!$H$4="Quarterly",J222*('Lease Monthly'!$D$4/4),J222*'Lease Monthly'!$D$4/12)),-L222-J222)</f>
        <v>0</v>
      </c>
      <c r="L222" s="47">
        <f t="shared" si="37"/>
        <v>0</v>
      </c>
      <c r="M222" s="47">
        <f t="shared" si="38"/>
        <v>0</v>
      </c>
      <c r="N222" s="57"/>
      <c r="O222" s="38">
        <v>206</v>
      </c>
      <c r="P222" s="58">
        <f t="shared" si="42"/>
        <v>118706</v>
      </c>
      <c r="Q222" s="47">
        <f t="shared" si="43"/>
        <v>0</v>
      </c>
      <c r="R222" s="47">
        <f>IF(S221&lt;1,0,-'Lease Monthly'!$K$4/'Lease Monthly'!$L$4)</f>
        <v>0</v>
      </c>
      <c r="S222" s="47">
        <f t="shared" si="39"/>
        <v>0</v>
      </c>
      <c r="AE222"/>
      <c r="AF222" s="6"/>
    </row>
    <row r="223" spans="1:32" x14ac:dyDescent="0.25">
      <c r="A223" s="53">
        <f t="shared" si="40"/>
        <v>207</v>
      </c>
      <c r="B223" s="29">
        <f t="shared" si="34"/>
        <v>0</v>
      </c>
      <c r="C223" s="9" t="str">
        <f>IF(D223=0,"-",IF('Lease Monthly'!$H$4="Yearly",EDATE(C222,12),IF('Lease Monthly'!$H$4="Quarterly",EDATE(C222,3),EDATE(C222,1))))</f>
        <v>-</v>
      </c>
      <c r="D223" s="54">
        <f>IF(A223&gt;'Lease Monthly'!$E$4,0,'Lease Monthly'!$G$4)*((1+$M$4)^(((((IF($H$4="Yearly",ROUNDDOWN(IF(A223-($N$4)&lt;0,0,((A223-($N$4)/(($N$4))))/($N$4)),0),IF($H$4="Monthly",ROUNDDOWN(IF(A223-($N$4*12)&lt;0,0,((A223-(12*$N$4)/((12*$N$4))))/($N$4*12)),0),ROUNDDOWN(IF(A223-($N$4*4)&lt;0,0,((A223-(4*$N$4)/((4*$N$4))))/($N$4*4)),0)))))))))+(IF(A223=$E$4,$J$4,0))</f>
        <v>0</v>
      </c>
      <c r="E223" s="49">
        <f>IF(D223=0,0,1/((1+IF('Lease Monthly'!$H$4="Yearly",'Lease Monthly'!$D$4,IF('Lease Monthly'!$H$4="Quarterly",'Lease Monthly'!$D$4/4,'Lease Monthly'!$D$4/12)))^IF($E$17=1,A222,A223)))</f>
        <v>0</v>
      </c>
      <c r="F223" s="55">
        <f t="shared" si="35"/>
        <v>0</v>
      </c>
      <c r="G223" s="56"/>
      <c r="H223" s="38">
        <f t="shared" si="41"/>
        <v>207</v>
      </c>
      <c r="I223" s="9" t="str">
        <f t="shared" si="36"/>
        <v>-</v>
      </c>
      <c r="J223" s="47">
        <f>IF(H223&gt;'Lease Monthly'!$E$4,0,M222)</f>
        <v>0</v>
      </c>
      <c r="K223" s="47">
        <f>IF(IF('Lease Monthly'!$H$4="Yearly",J223*'Lease Monthly'!$D$4,IF('Lease Monthly'!$H$4="Quarterly",J223*('Lease Monthly'!$D$4/4),J223*'Lease Monthly'!$D$4/12))&gt;0,IF('Lease Monthly'!$H$4="Yearly",J223*'Lease Monthly'!$D$4,IF('Lease Monthly'!$H$4="Quarterly",J223*('Lease Monthly'!$D$4/4),J223*'Lease Monthly'!$D$4/12)),-L223-J223)</f>
        <v>0</v>
      </c>
      <c r="L223" s="47">
        <f t="shared" si="37"/>
        <v>0</v>
      </c>
      <c r="M223" s="47">
        <f t="shared" si="38"/>
        <v>0</v>
      </c>
      <c r="N223" s="57"/>
      <c r="O223" s="38">
        <v>207</v>
      </c>
      <c r="P223" s="58">
        <f t="shared" si="42"/>
        <v>119071</v>
      </c>
      <c r="Q223" s="47">
        <f t="shared" si="43"/>
        <v>0</v>
      </c>
      <c r="R223" s="47">
        <f>IF(S222&lt;1,0,-'Lease Monthly'!$K$4/'Lease Monthly'!$L$4)</f>
        <v>0</v>
      </c>
      <c r="S223" s="47">
        <f t="shared" si="39"/>
        <v>0</v>
      </c>
      <c r="AE223"/>
      <c r="AF223" s="6"/>
    </row>
    <row r="224" spans="1:32" x14ac:dyDescent="0.25">
      <c r="A224" s="53">
        <f t="shared" si="40"/>
        <v>208</v>
      </c>
      <c r="B224" s="29">
        <f t="shared" si="34"/>
        <v>0</v>
      </c>
      <c r="C224" s="9" t="str">
        <f>IF(D224=0,"-",IF('Lease Monthly'!$H$4="Yearly",EDATE(C223,12),IF('Lease Monthly'!$H$4="Quarterly",EDATE(C223,3),EDATE(C223,1))))</f>
        <v>-</v>
      </c>
      <c r="D224" s="54">
        <f>IF(A224&gt;'Lease Monthly'!$E$4,0,'Lease Monthly'!$G$4)*((1+$M$4)^(((((IF($H$4="Yearly",ROUNDDOWN(IF(A224-($N$4)&lt;0,0,((A224-($N$4)/(($N$4))))/($N$4)),0),IF($H$4="Monthly",ROUNDDOWN(IF(A224-($N$4*12)&lt;0,0,((A224-(12*$N$4)/((12*$N$4))))/($N$4*12)),0),ROUNDDOWN(IF(A224-($N$4*4)&lt;0,0,((A224-(4*$N$4)/((4*$N$4))))/($N$4*4)),0)))))))))+(IF(A224=$E$4,$J$4,0))</f>
        <v>0</v>
      </c>
      <c r="E224" s="49">
        <f>IF(D224=0,0,1/((1+IF('Lease Monthly'!$H$4="Yearly",'Lease Monthly'!$D$4,IF('Lease Monthly'!$H$4="Quarterly",'Lease Monthly'!$D$4/4,'Lease Monthly'!$D$4/12)))^IF($E$17=1,A223,A224)))</f>
        <v>0</v>
      </c>
      <c r="F224" s="55">
        <f t="shared" si="35"/>
        <v>0</v>
      </c>
      <c r="G224" s="56"/>
      <c r="H224" s="38">
        <f t="shared" si="41"/>
        <v>208</v>
      </c>
      <c r="I224" s="9" t="str">
        <f t="shared" si="36"/>
        <v>-</v>
      </c>
      <c r="J224" s="47">
        <f>IF(H224&gt;'Lease Monthly'!$E$4,0,M223)</f>
        <v>0</v>
      </c>
      <c r="K224" s="47">
        <f>IF(IF('Lease Monthly'!$H$4="Yearly",J224*'Lease Monthly'!$D$4,IF('Lease Monthly'!$H$4="Quarterly",J224*('Lease Monthly'!$D$4/4),J224*'Lease Monthly'!$D$4/12))&gt;0,IF('Lease Monthly'!$H$4="Yearly",J224*'Lease Monthly'!$D$4,IF('Lease Monthly'!$H$4="Quarterly",J224*('Lease Monthly'!$D$4/4),J224*'Lease Monthly'!$D$4/12)),-L224-J224)</f>
        <v>0</v>
      </c>
      <c r="L224" s="47">
        <f t="shared" si="37"/>
        <v>0</v>
      </c>
      <c r="M224" s="47">
        <f t="shared" si="38"/>
        <v>0</v>
      </c>
      <c r="N224" s="57"/>
      <c r="O224" s="38">
        <v>208</v>
      </c>
      <c r="P224" s="58">
        <f t="shared" si="42"/>
        <v>119436</v>
      </c>
      <c r="Q224" s="47">
        <f t="shared" si="43"/>
        <v>0</v>
      </c>
      <c r="R224" s="47">
        <f>IF(S223&lt;1,0,-'Lease Monthly'!$K$4/'Lease Monthly'!$L$4)</f>
        <v>0</v>
      </c>
      <c r="S224" s="47">
        <f t="shared" si="39"/>
        <v>0</v>
      </c>
      <c r="AE224"/>
      <c r="AF224" s="6"/>
    </row>
    <row r="225" spans="1:32" x14ac:dyDescent="0.25">
      <c r="A225" s="53">
        <f t="shared" si="40"/>
        <v>209</v>
      </c>
      <c r="B225" s="29">
        <f t="shared" si="34"/>
        <v>0</v>
      </c>
      <c r="C225" s="9" t="str">
        <f>IF(D225=0,"-",IF('Lease Monthly'!$H$4="Yearly",EDATE(C224,12),IF('Lease Monthly'!$H$4="Quarterly",EDATE(C224,3),EDATE(C224,1))))</f>
        <v>-</v>
      </c>
      <c r="D225" s="54">
        <f>IF(A225&gt;'Lease Monthly'!$E$4,0,'Lease Monthly'!$G$4)*((1+$M$4)^(((((IF($H$4="Yearly",ROUNDDOWN(IF(A225-($N$4)&lt;0,0,((A225-($N$4)/(($N$4))))/($N$4)),0),IF($H$4="Monthly",ROUNDDOWN(IF(A225-($N$4*12)&lt;0,0,((A225-(12*$N$4)/((12*$N$4))))/($N$4*12)),0),ROUNDDOWN(IF(A225-($N$4*4)&lt;0,0,((A225-(4*$N$4)/((4*$N$4))))/($N$4*4)),0)))))))))+(IF(A225=$E$4,$J$4,0))</f>
        <v>0</v>
      </c>
      <c r="E225" s="49">
        <f>IF(D225=0,0,1/((1+IF('Lease Monthly'!$H$4="Yearly",'Lease Monthly'!$D$4,IF('Lease Monthly'!$H$4="Quarterly",'Lease Monthly'!$D$4/4,'Lease Monthly'!$D$4/12)))^IF($E$17=1,A224,A225)))</f>
        <v>0</v>
      </c>
      <c r="F225" s="55">
        <f t="shared" si="35"/>
        <v>0</v>
      </c>
      <c r="G225" s="56"/>
      <c r="H225" s="38">
        <f t="shared" si="41"/>
        <v>209</v>
      </c>
      <c r="I225" s="9" t="str">
        <f t="shared" si="36"/>
        <v>-</v>
      </c>
      <c r="J225" s="47">
        <f>IF(H225&gt;'Lease Monthly'!$E$4,0,M224)</f>
        <v>0</v>
      </c>
      <c r="K225" s="47">
        <f>IF(IF('Lease Monthly'!$H$4="Yearly",J225*'Lease Monthly'!$D$4,IF('Lease Monthly'!$H$4="Quarterly",J225*('Lease Monthly'!$D$4/4),J225*'Lease Monthly'!$D$4/12))&gt;0,IF('Lease Monthly'!$H$4="Yearly",J225*'Lease Monthly'!$D$4,IF('Lease Monthly'!$H$4="Quarterly",J225*('Lease Monthly'!$D$4/4),J225*'Lease Monthly'!$D$4/12)),-L225-J225)</f>
        <v>0</v>
      </c>
      <c r="L225" s="47">
        <f t="shared" si="37"/>
        <v>0</v>
      </c>
      <c r="M225" s="47">
        <f t="shared" si="38"/>
        <v>0</v>
      </c>
      <c r="N225" s="57"/>
      <c r="O225" s="38">
        <v>209</v>
      </c>
      <c r="P225" s="58">
        <f t="shared" si="42"/>
        <v>119801</v>
      </c>
      <c r="Q225" s="47">
        <f t="shared" si="43"/>
        <v>0</v>
      </c>
      <c r="R225" s="47">
        <f>IF(S224&lt;1,0,-'Lease Monthly'!$K$4/'Lease Monthly'!$L$4)</f>
        <v>0</v>
      </c>
      <c r="S225" s="47">
        <f t="shared" si="39"/>
        <v>0</v>
      </c>
      <c r="AE225"/>
      <c r="AF225" s="6"/>
    </row>
    <row r="226" spans="1:32" x14ac:dyDescent="0.25">
      <c r="A226" s="53">
        <f t="shared" si="40"/>
        <v>210</v>
      </c>
      <c r="B226" s="29">
        <f t="shared" si="34"/>
        <v>0</v>
      </c>
      <c r="C226" s="9" t="str">
        <f>IF(D226=0,"-",IF('Lease Monthly'!$H$4="Yearly",EDATE(C225,12),IF('Lease Monthly'!$H$4="Quarterly",EDATE(C225,3),EDATE(C225,1))))</f>
        <v>-</v>
      </c>
      <c r="D226" s="54">
        <f>IF(A226&gt;'Lease Monthly'!$E$4,0,'Lease Monthly'!$G$4)*((1+$M$4)^(((((IF($H$4="Yearly",ROUNDDOWN(IF(A226-($N$4)&lt;0,0,((A226-($N$4)/(($N$4))))/($N$4)),0),IF($H$4="Monthly",ROUNDDOWN(IF(A226-($N$4*12)&lt;0,0,((A226-(12*$N$4)/((12*$N$4))))/($N$4*12)),0),ROUNDDOWN(IF(A226-($N$4*4)&lt;0,0,((A226-(4*$N$4)/((4*$N$4))))/($N$4*4)),0)))))))))+(IF(A226=$E$4,$J$4,0))</f>
        <v>0</v>
      </c>
      <c r="E226" s="49">
        <f>IF(D226=0,0,1/((1+IF('Lease Monthly'!$H$4="Yearly",'Lease Monthly'!$D$4,IF('Lease Monthly'!$H$4="Quarterly",'Lease Monthly'!$D$4/4,'Lease Monthly'!$D$4/12)))^IF($E$17=1,A225,A226)))</f>
        <v>0</v>
      </c>
      <c r="F226" s="55">
        <f t="shared" si="35"/>
        <v>0</v>
      </c>
      <c r="G226" s="56"/>
      <c r="H226" s="38">
        <f t="shared" si="41"/>
        <v>210</v>
      </c>
      <c r="I226" s="9" t="str">
        <f t="shared" si="36"/>
        <v>-</v>
      </c>
      <c r="J226" s="47">
        <f>IF(H226&gt;'Lease Monthly'!$E$4,0,M225)</f>
        <v>0</v>
      </c>
      <c r="K226" s="47">
        <f>IF(IF('Lease Monthly'!$H$4="Yearly",J226*'Lease Monthly'!$D$4,IF('Lease Monthly'!$H$4="Quarterly",J226*('Lease Monthly'!$D$4/4),J226*'Lease Monthly'!$D$4/12))&gt;0,IF('Lease Monthly'!$H$4="Yearly",J226*'Lease Monthly'!$D$4,IF('Lease Monthly'!$H$4="Quarterly",J226*('Lease Monthly'!$D$4/4),J226*'Lease Monthly'!$D$4/12)),-L226-J226)</f>
        <v>0</v>
      </c>
      <c r="L226" s="47">
        <f t="shared" si="37"/>
        <v>0</v>
      </c>
      <c r="M226" s="47">
        <f t="shared" si="38"/>
        <v>0</v>
      </c>
      <c r="N226" s="57"/>
      <c r="O226" s="38">
        <v>210</v>
      </c>
      <c r="P226" s="58">
        <f t="shared" si="42"/>
        <v>120167</v>
      </c>
      <c r="Q226" s="47">
        <f t="shared" si="43"/>
        <v>0</v>
      </c>
      <c r="R226" s="47">
        <f>IF(S225&lt;1,0,-'Lease Monthly'!$K$4/'Lease Monthly'!$L$4)</f>
        <v>0</v>
      </c>
      <c r="S226" s="47">
        <f t="shared" si="39"/>
        <v>0</v>
      </c>
      <c r="AE226"/>
      <c r="AF226" s="6"/>
    </row>
    <row r="227" spans="1:32" x14ac:dyDescent="0.25">
      <c r="A227" s="53">
        <f t="shared" si="40"/>
        <v>211</v>
      </c>
      <c r="B227" s="29">
        <f t="shared" si="34"/>
        <v>0</v>
      </c>
      <c r="C227" s="9" t="str">
        <f>IF(D227=0,"-",IF('Lease Monthly'!$H$4="Yearly",EDATE(C226,12),IF('Lease Monthly'!$H$4="Quarterly",EDATE(C226,3),EDATE(C226,1))))</f>
        <v>-</v>
      </c>
      <c r="D227" s="54">
        <f>IF(A227&gt;'Lease Monthly'!$E$4,0,'Lease Monthly'!$G$4)*((1+$M$4)^(((((IF($H$4="Yearly",ROUNDDOWN(IF(A227-($N$4)&lt;0,0,((A227-($N$4)/(($N$4))))/($N$4)),0),IF($H$4="Monthly",ROUNDDOWN(IF(A227-($N$4*12)&lt;0,0,((A227-(12*$N$4)/((12*$N$4))))/($N$4*12)),0),ROUNDDOWN(IF(A227-($N$4*4)&lt;0,0,((A227-(4*$N$4)/((4*$N$4))))/($N$4*4)),0)))))))))+(IF(A227=$E$4,$J$4,0))</f>
        <v>0</v>
      </c>
      <c r="E227" s="49">
        <f>IF(D227=0,0,1/((1+IF('Lease Monthly'!$H$4="Yearly",'Lease Monthly'!$D$4,IF('Lease Monthly'!$H$4="Quarterly",'Lease Monthly'!$D$4/4,'Lease Monthly'!$D$4/12)))^IF($E$17=1,A226,A227)))</f>
        <v>0</v>
      </c>
      <c r="F227" s="55">
        <f t="shared" si="35"/>
        <v>0</v>
      </c>
      <c r="G227" s="56"/>
      <c r="H227" s="38">
        <f t="shared" si="41"/>
        <v>211</v>
      </c>
      <c r="I227" s="9" t="str">
        <f t="shared" si="36"/>
        <v>-</v>
      </c>
      <c r="J227" s="47">
        <f>IF(H227&gt;'Lease Monthly'!$E$4,0,M226)</f>
        <v>0</v>
      </c>
      <c r="K227" s="47">
        <f>IF(IF('Lease Monthly'!$H$4="Yearly",J227*'Lease Monthly'!$D$4,IF('Lease Monthly'!$H$4="Quarterly",J227*('Lease Monthly'!$D$4/4),J227*'Lease Monthly'!$D$4/12))&gt;0,IF('Lease Monthly'!$H$4="Yearly",J227*'Lease Monthly'!$D$4,IF('Lease Monthly'!$H$4="Quarterly",J227*('Lease Monthly'!$D$4/4),J227*'Lease Monthly'!$D$4/12)),-L227-J227)</f>
        <v>0</v>
      </c>
      <c r="L227" s="47">
        <f t="shared" si="37"/>
        <v>0</v>
      </c>
      <c r="M227" s="47">
        <f t="shared" si="38"/>
        <v>0</v>
      </c>
      <c r="N227" s="57"/>
      <c r="O227" s="38">
        <v>211</v>
      </c>
      <c r="P227" s="58">
        <f t="shared" si="42"/>
        <v>120532</v>
      </c>
      <c r="Q227" s="47">
        <f t="shared" si="43"/>
        <v>0</v>
      </c>
      <c r="R227" s="47">
        <f>IF(S226&lt;1,0,-'Lease Monthly'!$K$4/'Lease Monthly'!$L$4)</f>
        <v>0</v>
      </c>
      <c r="S227" s="47">
        <f t="shared" si="39"/>
        <v>0</v>
      </c>
      <c r="AE227"/>
      <c r="AF227" s="6"/>
    </row>
    <row r="228" spans="1:32" x14ac:dyDescent="0.25">
      <c r="A228" s="53">
        <f t="shared" si="40"/>
        <v>212</v>
      </c>
      <c r="B228" s="29">
        <f t="shared" si="34"/>
        <v>0</v>
      </c>
      <c r="C228" s="9" t="str">
        <f>IF(D228=0,"-",IF('Lease Monthly'!$H$4="Yearly",EDATE(C227,12),IF('Lease Monthly'!$H$4="Quarterly",EDATE(C227,3),EDATE(C227,1))))</f>
        <v>-</v>
      </c>
      <c r="D228" s="54">
        <f>IF(A228&gt;'Lease Monthly'!$E$4,0,'Lease Monthly'!$G$4)*((1+$M$4)^(((((IF($H$4="Yearly",ROUNDDOWN(IF(A228-($N$4)&lt;0,0,((A228-($N$4)/(($N$4))))/($N$4)),0),IF($H$4="Monthly",ROUNDDOWN(IF(A228-($N$4*12)&lt;0,0,((A228-(12*$N$4)/((12*$N$4))))/($N$4*12)),0),ROUNDDOWN(IF(A228-($N$4*4)&lt;0,0,((A228-(4*$N$4)/((4*$N$4))))/($N$4*4)),0)))))))))+(IF(A228=$E$4,$J$4,0))</f>
        <v>0</v>
      </c>
      <c r="E228" s="49">
        <f>IF(D228=0,0,1/((1+IF('Lease Monthly'!$H$4="Yearly",'Lease Monthly'!$D$4,IF('Lease Monthly'!$H$4="Quarterly",'Lease Monthly'!$D$4/4,'Lease Monthly'!$D$4/12)))^IF($E$17=1,A227,A228)))</f>
        <v>0</v>
      </c>
      <c r="F228" s="55">
        <f t="shared" si="35"/>
        <v>0</v>
      </c>
      <c r="G228" s="56"/>
      <c r="H228" s="38">
        <f t="shared" si="41"/>
        <v>212</v>
      </c>
      <c r="I228" s="9" t="str">
        <f t="shared" si="36"/>
        <v>-</v>
      </c>
      <c r="J228" s="47">
        <f>IF(H228&gt;'Lease Monthly'!$E$4,0,M227)</f>
        <v>0</v>
      </c>
      <c r="K228" s="47">
        <f>IF(IF('Lease Monthly'!$H$4="Yearly",J228*'Lease Monthly'!$D$4,IF('Lease Monthly'!$H$4="Quarterly",J228*('Lease Monthly'!$D$4/4),J228*'Lease Monthly'!$D$4/12))&gt;0,IF('Lease Monthly'!$H$4="Yearly",J228*'Lease Monthly'!$D$4,IF('Lease Monthly'!$H$4="Quarterly",J228*('Lease Monthly'!$D$4/4),J228*'Lease Monthly'!$D$4/12)),-L228-J228)</f>
        <v>0</v>
      </c>
      <c r="L228" s="47">
        <f t="shared" si="37"/>
        <v>0</v>
      </c>
      <c r="M228" s="47">
        <f t="shared" si="38"/>
        <v>0</v>
      </c>
      <c r="N228" s="57"/>
      <c r="O228" s="38">
        <v>212</v>
      </c>
      <c r="P228" s="58">
        <f t="shared" si="42"/>
        <v>120897</v>
      </c>
      <c r="Q228" s="47">
        <f t="shared" si="43"/>
        <v>0</v>
      </c>
      <c r="R228" s="47">
        <f>IF(S227&lt;1,0,-'Lease Monthly'!$K$4/'Lease Monthly'!$L$4)</f>
        <v>0</v>
      </c>
      <c r="S228" s="47">
        <f t="shared" si="39"/>
        <v>0</v>
      </c>
      <c r="AE228"/>
      <c r="AF228" s="6"/>
    </row>
    <row r="229" spans="1:32" x14ac:dyDescent="0.25">
      <c r="A229" s="53">
        <f t="shared" si="40"/>
        <v>213</v>
      </c>
      <c r="B229" s="29">
        <f t="shared" si="34"/>
        <v>0</v>
      </c>
      <c r="C229" s="9" t="str">
        <f>IF(D229=0,"-",IF('Lease Monthly'!$H$4="Yearly",EDATE(C228,12),IF('Lease Monthly'!$H$4="Quarterly",EDATE(C228,3),EDATE(C228,1))))</f>
        <v>-</v>
      </c>
      <c r="D229" s="54">
        <f>IF(A229&gt;'Lease Monthly'!$E$4,0,'Lease Monthly'!$G$4)*((1+$M$4)^(((((IF($H$4="Yearly",ROUNDDOWN(IF(A229-($N$4)&lt;0,0,((A229-($N$4)/(($N$4))))/($N$4)),0),IF($H$4="Monthly",ROUNDDOWN(IF(A229-($N$4*12)&lt;0,0,((A229-(12*$N$4)/((12*$N$4))))/($N$4*12)),0),ROUNDDOWN(IF(A229-($N$4*4)&lt;0,0,((A229-(4*$N$4)/((4*$N$4))))/($N$4*4)),0)))))))))+(IF(A229=$E$4,$J$4,0))</f>
        <v>0</v>
      </c>
      <c r="E229" s="49">
        <f>IF(D229=0,0,1/((1+IF('Lease Monthly'!$H$4="Yearly",'Lease Monthly'!$D$4,IF('Lease Monthly'!$H$4="Quarterly",'Lease Monthly'!$D$4/4,'Lease Monthly'!$D$4/12)))^IF($E$17=1,A228,A229)))</f>
        <v>0</v>
      </c>
      <c r="F229" s="55">
        <f t="shared" si="35"/>
        <v>0</v>
      </c>
      <c r="G229" s="56"/>
      <c r="H229" s="38">
        <f t="shared" si="41"/>
        <v>213</v>
      </c>
      <c r="I229" s="9" t="str">
        <f t="shared" si="36"/>
        <v>-</v>
      </c>
      <c r="J229" s="47">
        <f>IF(H229&gt;'Lease Monthly'!$E$4,0,M228)</f>
        <v>0</v>
      </c>
      <c r="K229" s="47">
        <f>IF(IF('Lease Monthly'!$H$4="Yearly",J229*'Lease Monthly'!$D$4,IF('Lease Monthly'!$H$4="Quarterly",J229*('Lease Monthly'!$D$4/4),J229*'Lease Monthly'!$D$4/12))&gt;0,IF('Lease Monthly'!$H$4="Yearly",J229*'Lease Monthly'!$D$4,IF('Lease Monthly'!$H$4="Quarterly",J229*('Lease Monthly'!$D$4/4),J229*'Lease Monthly'!$D$4/12)),-L229-J229)</f>
        <v>0</v>
      </c>
      <c r="L229" s="47">
        <f t="shared" si="37"/>
        <v>0</v>
      </c>
      <c r="M229" s="47">
        <f t="shared" si="38"/>
        <v>0</v>
      </c>
      <c r="N229" s="57"/>
      <c r="O229" s="38">
        <v>213</v>
      </c>
      <c r="P229" s="58">
        <f t="shared" si="42"/>
        <v>121262</v>
      </c>
      <c r="Q229" s="47">
        <f t="shared" si="43"/>
        <v>0</v>
      </c>
      <c r="R229" s="47">
        <f>IF(S228&lt;1,0,-'Lease Monthly'!$K$4/'Lease Monthly'!$L$4)</f>
        <v>0</v>
      </c>
      <c r="S229" s="47">
        <f t="shared" si="39"/>
        <v>0</v>
      </c>
      <c r="AE229"/>
      <c r="AF229" s="6"/>
    </row>
    <row r="230" spans="1:32" x14ac:dyDescent="0.25">
      <c r="A230" s="53">
        <f t="shared" si="40"/>
        <v>214</v>
      </c>
      <c r="B230" s="29">
        <f t="shared" si="34"/>
        <v>0</v>
      </c>
      <c r="C230" s="9" t="str">
        <f>IF(D230=0,"-",IF('Lease Monthly'!$H$4="Yearly",EDATE(C229,12),IF('Lease Monthly'!$H$4="Quarterly",EDATE(C229,3),EDATE(C229,1))))</f>
        <v>-</v>
      </c>
      <c r="D230" s="54">
        <f>IF(A230&gt;'Lease Monthly'!$E$4,0,'Lease Monthly'!$G$4)*((1+$M$4)^(((((IF($H$4="Yearly",ROUNDDOWN(IF(A230-($N$4)&lt;0,0,((A230-($N$4)/(($N$4))))/($N$4)),0),IF($H$4="Monthly",ROUNDDOWN(IF(A230-($N$4*12)&lt;0,0,((A230-(12*$N$4)/((12*$N$4))))/($N$4*12)),0),ROUNDDOWN(IF(A230-($N$4*4)&lt;0,0,((A230-(4*$N$4)/((4*$N$4))))/($N$4*4)),0)))))))))+(IF(A230=$E$4,$J$4,0))</f>
        <v>0</v>
      </c>
      <c r="E230" s="49">
        <f>IF(D230=0,0,1/((1+IF('Lease Monthly'!$H$4="Yearly",'Lease Monthly'!$D$4,IF('Lease Monthly'!$H$4="Quarterly",'Lease Monthly'!$D$4/4,'Lease Monthly'!$D$4/12)))^IF($E$17=1,A229,A230)))</f>
        <v>0</v>
      </c>
      <c r="F230" s="55">
        <f t="shared" si="35"/>
        <v>0</v>
      </c>
      <c r="G230" s="56"/>
      <c r="H230" s="38">
        <f t="shared" si="41"/>
        <v>214</v>
      </c>
      <c r="I230" s="9" t="str">
        <f t="shared" si="36"/>
        <v>-</v>
      </c>
      <c r="J230" s="47">
        <f>IF(H230&gt;'Lease Monthly'!$E$4,0,M229)</f>
        <v>0</v>
      </c>
      <c r="K230" s="47">
        <f>IF(IF('Lease Monthly'!$H$4="Yearly",J230*'Lease Monthly'!$D$4,IF('Lease Monthly'!$H$4="Quarterly",J230*('Lease Monthly'!$D$4/4),J230*'Lease Monthly'!$D$4/12))&gt;0,IF('Lease Monthly'!$H$4="Yearly",J230*'Lease Monthly'!$D$4,IF('Lease Monthly'!$H$4="Quarterly",J230*('Lease Monthly'!$D$4/4),J230*'Lease Monthly'!$D$4/12)),-L230-J230)</f>
        <v>0</v>
      </c>
      <c r="L230" s="47">
        <f t="shared" si="37"/>
        <v>0</v>
      </c>
      <c r="M230" s="47">
        <f t="shared" si="38"/>
        <v>0</v>
      </c>
      <c r="N230" s="57"/>
      <c r="O230" s="38">
        <v>214</v>
      </c>
      <c r="P230" s="58">
        <f t="shared" si="42"/>
        <v>121628</v>
      </c>
      <c r="Q230" s="47">
        <f t="shared" si="43"/>
        <v>0</v>
      </c>
      <c r="R230" s="47">
        <f>IF(S229&lt;1,0,-'Lease Monthly'!$K$4/'Lease Monthly'!$L$4)</f>
        <v>0</v>
      </c>
      <c r="S230" s="47">
        <f t="shared" si="39"/>
        <v>0</v>
      </c>
      <c r="AE230"/>
      <c r="AF230" s="6"/>
    </row>
    <row r="231" spans="1:32" x14ac:dyDescent="0.25">
      <c r="A231" s="53">
        <f t="shared" si="40"/>
        <v>215</v>
      </c>
      <c r="B231" s="29">
        <f t="shared" si="34"/>
        <v>0</v>
      </c>
      <c r="C231" s="9" t="str">
        <f>IF(D231=0,"-",IF('Lease Monthly'!$H$4="Yearly",EDATE(C230,12),IF('Lease Monthly'!$H$4="Quarterly",EDATE(C230,3),EDATE(C230,1))))</f>
        <v>-</v>
      </c>
      <c r="D231" s="54">
        <f>IF(A231&gt;'Lease Monthly'!$E$4,0,'Lease Monthly'!$G$4)*((1+$M$4)^(((((IF($H$4="Yearly",ROUNDDOWN(IF(A231-($N$4)&lt;0,0,((A231-($N$4)/(($N$4))))/($N$4)),0),IF($H$4="Monthly",ROUNDDOWN(IF(A231-($N$4*12)&lt;0,0,((A231-(12*$N$4)/((12*$N$4))))/($N$4*12)),0),ROUNDDOWN(IF(A231-($N$4*4)&lt;0,0,((A231-(4*$N$4)/((4*$N$4))))/($N$4*4)),0)))))))))+(IF(A231=$E$4,$J$4,0))</f>
        <v>0</v>
      </c>
      <c r="E231" s="49">
        <f>IF(D231=0,0,1/((1+IF('Lease Monthly'!$H$4="Yearly",'Lease Monthly'!$D$4,IF('Lease Monthly'!$H$4="Quarterly",'Lease Monthly'!$D$4/4,'Lease Monthly'!$D$4/12)))^IF($E$17=1,A230,A231)))</f>
        <v>0</v>
      </c>
      <c r="F231" s="55">
        <f t="shared" si="35"/>
        <v>0</v>
      </c>
      <c r="G231" s="56"/>
      <c r="H231" s="38">
        <f t="shared" si="41"/>
        <v>215</v>
      </c>
      <c r="I231" s="9" t="str">
        <f t="shared" si="36"/>
        <v>-</v>
      </c>
      <c r="J231" s="47">
        <f>IF(H231&gt;'Lease Monthly'!$E$4,0,M230)</f>
        <v>0</v>
      </c>
      <c r="K231" s="47">
        <f>IF(IF('Lease Monthly'!$H$4="Yearly",J231*'Lease Monthly'!$D$4,IF('Lease Monthly'!$H$4="Quarterly",J231*('Lease Monthly'!$D$4/4),J231*'Lease Monthly'!$D$4/12))&gt;0,IF('Lease Monthly'!$H$4="Yearly",J231*'Lease Monthly'!$D$4,IF('Lease Monthly'!$H$4="Quarterly",J231*('Lease Monthly'!$D$4/4),J231*'Lease Monthly'!$D$4/12)),-L231-J231)</f>
        <v>0</v>
      </c>
      <c r="L231" s="47">
        <f t="shared" si="37"/>
        <v>0</v>
      </c>
      <c r="M231" s="47">
        <f t="shared" si="38"/>
        <v>0</v>
      </c>
      <c r="N231" s="57"/>
      <c r="O231" s="38">
        <v>215</v>
      </c>
      <c r="P231" s="58">
        <f t="shared" si="42"/>
        <v>121993</v>
      </c>
      <c r="Q231" s="47">
        <f t="shared" si="43"/>
        <v>0</v>
      </c>
      <c r="R231" s="47">
        <f>IF(S230&lt;1,0,-'Lease Monthly'!$K$4/'Lease Monthly'!$L$4)</f>
        <v>0</v>
      </c>
      <c r="S231" s="47">
        <f t="shared" si="39"/>
        <v>0</v>
      </c>
      <c r="AE231"/>
      <c r="AF231" s="6"/>
    </row>
    <row r="232" spans="1:32" x14ac:dyDescent="0.25">
      <c r="A232" s="53">
        <f t="shared" si="40"/>
        <v>216</v>
      </c>
      <c r="B232" s="29">
        <f t="shared" si="34"/>
        <v>0</v>
      </c>
      <c r="C232" s="9" t="str">
        <f>IF(D232=0,"-",IF('Lease Monthly'!$H$4="Yearly",EDATE(C231,12),IF('Lease Monthly'!$H$4="Quarterly",EDATE(C231,3),EDATE(C231,1))))</f>
        <v>-</v>
      </c>
      <c r="D232" s="54">
        <f>IF(A232&gt;'Lease Monthly'!$E$4,0,'Lease Monthly'!$G$4)*((1+$M$4)^(((((IF($H$4="Yearly",ROUNDDOWN(IF(A232-($N$4)&lt;0,0,((A232-($N$4)/(($N$4))))/($N$4)),0),IF($H$4="Monthly",ROUNDDOWN(IF(A232-($N$4*12)&lt;0,0,((A232-(12*$N$4)/((12*$N$4))))/($N$4*12)),0),ROUNDDOWN(IF(A232-($N$4*4)&lt;0,0,((A232-(4*$N$4)/((4*$N$4))))/($N$4*4)),0)))))))))+(IF(A232=$E$4,$J$4,0))</f>
        <v>0</v>
      </c>
      <c r="E232" s="49">
        <f>IF(D232=0,0,1/((1+IF('Lease Monthly'!$H$4="Yearly",'Lease Monthly'!$D$4,IF('Lease Monthly'!$H$4="Quarterly",'Lease Monthly'!$D$4/4,'Lease Monthly'!$D$4/12)))^IF($E$17=1,A231,A232)))</f>
        <v>0</v>
      </c>
      <c r="F232" s="55">
        <f t="shared" si="35"/>
        <v>0</v>
      </c>
      <c r="G232" s="56"/>
      <c r="H232" s="38">
        <f t="shared" si="41"/>
        <v>216</v>
      </c>
      <c r="I232" s="9" t="str">
        <f t="shared" si="36"/>
        <v>-</v>
      </c>
      <c r="J232" s="47">
        <f>IF(H232&gt;'Lease Monthly'!$E$4,0,M231)</f>
        <v>0</v>
      </c>
      <c r="K232" s="47">
        <f>IF(IF('Lease Monthly'!$H$4="Yearly",J232*'Lease Monthly'!$D$4,IF('Lease Monthly'!$H$4="Quarterly",J232*('Lease Monthly'!$D$4/4),J232*'Lease Monthly'!$D$4/12))&gt;0,IF('Lease Monthly'!$H$4="Yearly",J232*'Lease Monthly'!$D$4,IF('Lease Monthly'!$H$4="Quarterly",J232*('Lease Monthly'!$D$4/4),J232*'Lease Monthly'!$D$4/12)),-L232-J232)</f>
        <v>0</v>
      </c>
      <c r="L232" s="47">
        <f t="shared" si="37"/>
        <v>0</v>
      </c>
      <c r="M232" s="47">
        <f t="shared" si="38"/>
        <v>0</v>
      </c>
      <c r="N232" s="57"/>
      <c r="O232" s="38">
        <v>216</v>
      </c>
      <c r="P232" s="58">
        <f t="shared" si="42"/>
        <v>122358</v>
      </c>
      <c r="Q232" s="47">
        <f t="shared" si="43"/>
        <v>0</v>
      </c>
      <c r="R232" s="47">
        <f>IF(S231&lt;1,0,-'Lease Monthly'!$K$4/'Lease Monthly'!$L$4)</f>
        <v>0</v>
      </c>
      <c r="S232" s="47">
        <f t="shared" si="39"/>
        <v>0</v>
      </c>
      <c r="AE232"/>
      <c r="AF232" s="6"/>
    </row>
    <row r="233" spans="1:32" x14ac:dyDescent="0.25">
      <c r="A233" s="53">
        <f t="shared" si="40"/>
        <v>217</v>
      </c>
      <c r="B233" s="29">
        <f t="shared" si="34"/>
        <v>0</v>
      </c>
      <c r="C233" s="9" t="str">
        <f>IF(D233=0,"-",IF('Lease Monthly'!$H$4="Yearly",EDATE(C232,12),IF('Lease Monthly'!$H$4="Quarterly",EDATE(C232,3),EDATE(C232,1))))</f>
        <v>-</v>
      </c>
      <c r="D233" s="54">
        <f>IF(A233&gt;'Lease Monthly'!$E$4,0,'Lease Monthly'!$G$4)*((1+$M$4)^(((((IF($H$4="Yearly",ROUNDDOWN(IF(A233-($N$4)&lt;0,0,((A233-($N$4)/(($N$4))))/($N$4)),0),IF($H$4="Monthly",ROUNDDOWN(IF(A233-($N$4*12)&lt;0,0,((A233-(12*$N$4)/((12*$N$4))))/($N$4*12)),0),ROUNDDOWN(IF(A233-($N$4*4)&lt;0,0,((A233-(4*$N$4)/((4*$N$4))))/($N$4*4)),0)))))))))+(IF(A233=$E$4,$J$4,0))</f>
        <v>0</v>
      </c>
      <c r="E233" s="49">
        <f>IF(D233=0,0,1/((1+IF('Lease Monthly'!$H$4="Yearly",'Lease Monthly'!$D$4,IF('Lease Monthly'!$H$4="Quarterly",'Lease Monthly'!$D$4/4,'Lease Monthly'!$D$4/12)))^IF($E$17=1,A232,A233)))</f>
        <v>0</v>
      </c>
      <c r="F233" s="55">
        <f t="shared" si="35"/>
        <v>0</v>
      </c>
      <c r="G233" s="56"/>
      <c r="H233" s="38">
        <f t="shared" si="41"/>
        <v>217</v>
      </c>
      <c r="I233" s="9" t="str">
        <f t="shared" si="36"/>
        <v>-</v>
      </c>
      <c r="J233" s="47">
        <f>IF(H233&gt;'Lease Monthly'!$E$4,0,M232)</f>
        <v>0</v>
      </c>
      <c r="K233" s="47">
        <f>IF(IF('Lease Monthly'!$H$4="Yearly",J233*'Lease Monthly'!$D$4,IF('Lease Monthly'!$H$4="Quarterly",J233*('Lease Monthly'!$D$4/4),J233*'Lease Monthly'!$D$4/12))&gt;0,IF('Lease Monthly'!$H$4="Yearly",J233*'Lease Monthly'!$D$4,IF('Lease Monthly'!$H$4="Quarterly",J233*('Lease Monthly'!$D$4/4),J233*'Lease Monthly'!$D$4/12)),-L233-J233)</f>
        <v>0</v>
      </c>
      <c r="L233" s="47">
        <f t="shared" si="37"/>
        <v>0</v>
      </c>
      <c r="M233" s="47">
        <f t="shared" si="38"/>
        <v>0</v>
      </c>
      <c r="N233" s="57"/>
      <c r="O233" s="38">
        <v>217</v>
      </c>
      <c r="P233" s="58">
        <f t="shared" si="42"/>
        <v>122723</v>
      </c>
      <c r="Q233" s="47">
        <f t="shared" si="43"/>
        <v>0</v>
      </c>
      <c r="R233" s="47">
        <f>IF(S232&lt;1,0,-'Lease Monthly'!$K$4/'Lease Monthly'!$L$4)</f>
        <v>0</v>
      </c>
      <c r="S233" s="47">
        <f t="shared" si="39"/>
        <v>0</v>
      </c>
      <c r="AE233"/>
      <c r="AF233" s="6"/>
    </row>
    <row r="234" spans="1:32" x14ac:dyDescent="0.25">
      <c r="A234" s="53">
        <f t="shared" si="40"/>
        <v>218</v>
      </c>
      <c r="B234" s="29">
        <f t="shared" si="34"/>
        <v>0</v>
      </c>
      <c r="C234" s="9" t="str">
        <f>IF(D234=0,"-",IF('Lease Monthly'!$H$4="Yearly",EDATE(C233,12),IF('Lease Monthly'!$H$4="Quarterly",EDATE(C233,3),EDATE(C233,1))))</f>
        <v>-</v>
      </c>
      <c r="D234" s="54">
        <f>IF(A234&gt;'Lease Monthly'!$E$4,0,'Lease Monthly'!$G$4)*((1+$M$4)^(((((IF($H$4="Yearly",ROUNDDOWN(IF(A234-($N$4)&lt;0,0,((A234-($N$4)/(($N$4))))/($N$4)),0),IF($H$4="Monthly",ROUNDDOWN(IF(A234-($N$4*12)&lt;0,0,((A234-(12*$N$4)/((12*$N$4))))/($N$4*12)),0),ROUNDDOWN(IF(A234-($N$4*4)&lt;0,0,((A234-(4*$N$4)/((4*$N$4))))/($N$4*4)),0)))))))))+(IF(A234=$E$4,$J$4,0))</f>
        <v>0</v>
      </c>
      <c r="E234" s="49">
        <f>IF(D234=0,0,1/((1+IF('Lease Monthly'!$H$4="Yearly",'Lease Monthly'!$D$4,IF('Lease Monthly'!$H$4="Quarterly",'Lease Monthly'!$D$4/4,'Lease Monthly'!$D$4/12)))^IF($E$17=1,A233,A234)))</f>
        <v>0</v>
      </c>
      <c r="F234" s="55">
        <f t="shared" si="35"/>
        <v>0</v>
      </c>
      <c r="G234" s="56"/>
      <c r="H234" s="38">
        <f t="shared" si="41"/>
        <v>218</v>
      </c>
      <c r="I234" s="9" t="str">
        <f t="shared" si="36"/>
        <v>-</v>
      </c>
      <c r="J234" s="47">
        <f>IF(H234&gt;'Lease Monthly'!$E$4,0,M233)</f>
        <v>0</v>
      </c>
      <c r="K234" s="47">
        <f>IF(IF('Lease Monthly'!$H$4="Yearly",J234*'Lease Monthly'!$D$4,IF('Lease Monthly'!$H$4="Quarterly",J234*('Lease Monthly'!$D$4/4),J234*'Lease Monthly'!$D$4/12))&gt;0,IF('Lease Monthly'!$H$4="Yearly",J234*'Lease Monthly'!$D$4,IF('Lease Monthly'!$H$4="Quarterly",J234*('Lease Monthly'!$D$4/4),J234*'Lease Monthly'!$D$4/12)),-L234-J234)</f>
        <v>0</v>
      </c>
      <c r="L234" s="47">
        <f t="shared" si="37"/>
        <v>0</v>
      </c>
      <c r="M234" s="47">
        <f t="shared" si="38"/>
        <v>0</v>
      </c>
      <c r="N234" s="57"/>
      <c r="O234" s="38">
        <v>218</v>
      </c>
      <c r="P234" s="58">
        <f t="shared" si="42"/>
        <v>123089</v>
      </c>
      <c r="Q234" s="47">
        <f t="shared" si="43"/>
        <v>0</v>
      </c>
      <c r="R234" s="47">
        <f>IF(S233&lt;1,0,-'Lease Monthly'!$K$4/'Lease Monthly'!$L$4)</f>
        <v>0</v>
      </c>
      <c r="S234" s="47">
        <f t="shared" si="39"/>
        <v>0</v>
      </c>
      <c r="AE234"/>
      <c r="AF234" s="6"/>
    </row>
    <row r="235" spans="1:32" x14ac:dyDescent="0.25">
      <c r="A235" s="53">
        <f t="shared" si="40"/>
        <v>219</v>
      </c>
      <c r="B235" s="29">
        <f t="shared" si="34"/>
        <v>0</v>
      </c>
      <c r="C235" s="9" t="str">
        <f>IF(D235=0,"-",IF('Lease Monthly'!$H$4="Yearly",EDATE(C234,12),IF('Lease Monthly'!$H$4="Quarterly",EDATE(C234,3),EDATE(C234,1))))</f>
        <v>-</v>
      </c>
      <c r="D235" s="54">
        <f>IF(A235&gt;'Lease Monthly'!$E$4,0,'Lease Monthly'!$G$4)*((1+$M$4)^(((((IF($H$4="Yearly",ROUNDDOWN(IF(A235-($N$4)&lt;0,0,((A235-($N$4)/(($N$4))))/($N$4)),0),IF($H$4="Monthly",ROUNDDOWN(IF(A235-($N$4*12)&lt;0,0,((A235-(12*$N$4)/((12*$N$4))))/($N$4*12)),0),ROUNDDOWN(IF(A235-($N$4*4)&lt;0,0,((A235-(4*$N$4)/((4*$N$4))))/($N$4*4)),0)))))))))+(IF(A235=$E$4,$J$4,0))</f>
        <v>0</v>
      </c>
      <c r="E235" s="49">
        <f>IF(D235=0,0,1/((1+IF('Lease Monthly'!$H$4="Yearly",'Lease Monthly'!$D$4,IF('Lease Monthly'!$H$4="Quarterly",'Lease Monthly'!$D$4/4,'Lease Monthly'!$D$4/12)))^IF($E$17=1,A234,A235)))</f>
        <v>0</v>
      </c>
      <c r="F235" s="55">
        <f t="shared" si="35"/>
        <v>0</v>
      </c>
      <c r="G235" s="56"/>
      <c r="H235" s="38">
        <f t="shared" si="41"/>
        <v>219</v>
      </c>
      <c r="I235" s="9" t="str">
        <f t="shared" si="36"/>
        <v>-</v>
      </c>
      <c r="J235" s="47">
        <f>IF(H235&gt;'Lease Monthly'!$E$4,0,M234)</f>
        <v>0</v>
      </c>
      <c r="K235" s="47">
        <f>IF(IF('Lease Monthly'!$H$4="Yearly",J235*'Lease Monthly'!$D$4,IF('Lease Monthly'!$H$4="Quarterly",J235*('Lease Monthly'!$D$4/4),J235*'Lease Monthly'!$D$4/12))&gt;0,IF('Lease Monthly'!$H$4="Yearly",J235*'Lease Monthly'!$D$4,IF('Lease Monthly'!$H$4="Quarterly",J235*('Lease Monthly'!$D$4/4),J235*'Lease Monthly'!$D$4/12)),-L235-J235)</f>
        <v>0</v>
      </c>
      <c r="L235" s="47">
        <f t="shared" si="37"/>
        <v>0</v>
      </c>
      <c r="M235" s="47">
        <f t="shared" si="38"/>
        <v>0</v>
      </c>
      <c r="N235" s="57"/>
      <c r="O235" s="38">
        <v>219</v>
      </c>
      <c r="P235" s="58">
        <f t="shared" si="42"/>
        <v>123454</v>
      </c>
      <c r="Q235" s="47">
        <f t="shared" si="43"/>
        <v>0</v>
      </c>
      <c r="R235" s="47">
        <f>IF(S234&lt;1,0,-'Lease Monthly'!$K$4/'Lease Monthly'!$L$4)</f>
        <v>0</v>
      </c>
      <c r="S235" s="47">
        <f t="shared" si="39"/>
        <v>0</v>
      </c>
      <c r="AE235"/>
      <c r="AF235" s="6"/>
    </row>
    <row r="236" spans="1:32" x14ac:dyDescent="0.25">
      <c r="A236" s="53">
        <f t="shared" si="40"/>
        <v>220</v>
      </c>
      <c r="B236" s="29">
        <f t="shared" si="34"/>
        <v>0</v>
      </c>
      <c r="C236" s="9" t="str">
        <f>IF(D236=0,"-",IF('Lease Monthly'!$H$4="Yearly",EDATE(C235,12),IF('Lease Monthly'!$H$4="Quarterly",EDATE(C235,3),EDATE(C235,1))))</f>
        <v>-</v>
      </c>
      <c r="D236" s="54">
        <f>IF(A236&gt;'Lease Monthly'!$E$4,0,'Lease Monthly'!$G$4)*((1+$M$4)^(((((IF($H$4="Yearly",ROUNDDOWN(IF(A236-($N$4)&lt;0,0,((A236-($N$4)/(($N$4))))/($N$4)),0),IF($H$4="Monthly",ROUNDDOWN(IF(A236-($N$4*12)&lt;0,0,((A236-(12*$N$4)/((12*$N$4))))/($N$4*12)),0),ROUNDDOWN(IF(A236-($N$4*4)&lt;0,0,((A236-(4*$N$4)/((4*$N$4))))/($N$4*4)),0)))))))))+(IF(A236=$E$4,$J$4,0))</f>
        <v>0</v>
      </c>
      <c r="E236" s="49">
        <f>IF(D236=0,0,1/((1+IF('Lease Monthly'!$H$4="Yearly",'Lease Monthly'!$D$4,IF('Lease Monthly'!$H$4="Quarterly",'Lease Monthly'!$D$4/4,'Lease Monthly'!$D$4/12)))^IF($E$17=1,A235,A236)))</f>
        <v>0</v>
      </c>
      <c r="F236" s="55">
        <f t="shared" si="35"/>
        <v>0</v>
      </c>
      <c r="G236" s="56"/>
      <c r="H236" s="38">
        <f t="shared" si="41"/>
        <v>220</v>
      </c>
      <c r="I236" s="9" t="str">
        <f t="shared" si="36"/>
        <v>-</v>
      </c>
      <c r="J236" s="47">
        <f>IF(H236&gt;'Lease Monthly'!$E$4,0,M235)</f>
        <v>0</v>
      </c>
      <c r="K236" s="47">
        <f>IF(IF('Lease Monthly'!$H$4="Yearly",J236*'Lease Monthly'!$D$4,IF('Lease Monthly'!$H$4="Quarterly",J236*('Lease Monthly'!$D$4/4),J236*'Lease Monthly'!$D$4/12))&gt;0,IF('Lease Monthly'!$H$4="Yearly",J236*'Lease Monthly'!$D$4,IF('Lease Monthly'!$H$4="Quarterly",J236*('Lease Monthly'!$D$4/4),J236*'Lease Monthly'!$D$4/12)),-L236-J236)</f>
        <v>0</v>
      </c>
      <c r="L236" s="47">
        <f t="shared" si="37"/>
        <v>0</v>
      </c>
      <c r="M236" s="47">
        <f t="shared" si="38"/>
        <v>0</v>
      </c>
      <c r="N236" s="57"/>
      <c r="O236" s="38">
        <v>220</v>
      </c>
      <c r="P236" s="58">
        <f t="shared" si="42"/>
        <v>123819</v>
      </c>
      <c r="Q236" s="47">
        <f t="shared" si="43"/>
        <v>0</v>
      </c>
      <c r="R236" s="47">
        <f>IF(S235&lt;1,0,-'Lease Monthly'!$K$4/'Lease Monthly'!$L$4)</f>
        <v>0</v>
      </c>
      <c r="S236" s="47">
        <f t="shared" si="39"/>
        <v>0</v>
      </c>
      <c r="AE236"/>
      <c r="AF236" s="6"/>
    </row>
    <row r="237" spans="1:32" x14ac:dyDescent="0.25">
      <c r="A237" s="53">
        <f t="shared" si="40"/>
        <v>221</v>
      </c>
      <c r="B237" s="29">
        <f t="shared" si="34"/>
        <v>0</v>
      </c>
      <c r="C237" s="9" t="str">
        <f>IF(D237=0,"-",IF('Lease Monthly'!$H$4="Yearly",EDATE(C236,12),IF('Lease Monthly'!$H$4="Quarterly",EDATE(C236,3),EDATE(C236,1))))</f>
        <v>-</v>
      </c>
      <c r="D237" s="54">
        <f>IF(A237&gt;'Lease Monthly'!$E$4,0,'Lease Monthly'!$G$4)*((1+$M$4)^(((((IF($H$4="Yearly",ROUNDDOWN(IF(A237-($N$4)&lt;0,0,((A237-($N$4)/(($N$4))))/($N$4)),0),IF($H$4="Monthly",ROUNDDOWN(IF(A237-($N$4*12)&lt;0,0,((A237-(12*$N$4)/((12*$N$4))))/($N$4*12)),0),ROUNDDOWN(IF(A237-($N$4*4)&lt;0,0,((A237-(4*$N$4)/((4*$N$4))))/($N$4*4)),0)))))))))+(IF(A237=$E$4,$J$4,0))</f>
        <v>0</v>
      </c>
      <c r="E237" s="49">
        <f>IF(D237=0,0,1/((1+IF('Lease Monthly'!$H$4="Yearly",'Lease Monthly'!$D$4,IF('Lease Monthly'!$H$4="Quarterly",'Lease Monthly'!$D$4/4,'Lease Monthly'!$D$4/12)))^IF($E$17=1,A236,A237)))</f>
        <v>0</v>
      </c>
      <c r="F237" s="55">
        <f t="shared" si="35"/>
        <v>0</v>
      </c>
      <c r="G237" s="56"/>
      <c r="H237" s="38">
        <f t="shared" si="41"/>
        <v>221</v>
      </c>
      <c r="I237" s="9" t="str">
        <f t="shared" si="36"/>
        <v>-</v>
      </c>
      <c r="J237" s="47">
        <f>IF(H237&gt;'Lease Monthly'!$E$4,0,M236)</f>
        <v>0</v>
      </c>
      <c r="K237" s="47">
        <f>IF(IF('Lease Monthly'!$H$4="Yearly",J237*'Lease Monthly'!$D$4,IF('Lease Monthly'!$H$4="Quarterly",J237*('Lease Monthly'!$D$4/4),J237*'Lease Monthly'!$D$4/12))&gt;0,IF('Lease Monthly'!$H$4="Yearly",J237*'Lease Monthly'!$D$4,IF('Lease Monthly'!$H$4="Quarterly",J237*('Lease Monthly'!$D$4/4),J237*'Lease Monthly'!$D$4/12)),-L237-J237)</f>
        <v>0</v>
      </c>
      <c r="L237" s="47">
        <f t="shared" si="37"/>
        <v>0</v>
      </c>
      <c r="M237" s="47">
        <f t="shared" si="38"/>
        <v>0</v>
      </c>
      <c r="N237" s="57"/>
      <c r="O237" s="38">
        <v>221</v>
      </c>
      <c r="P237" s="58">
        <f t="shared" si="42"/>
        <v>124184</v>
      </c>
      <c r="Q237" s="47">
        <f t="shared" si="43"/>
        <v>0</v>
      </c>
      <c r="R237" s="47">
        <f>IF(S236&lt;1,0,-'Lease Monthly'!$K$4/'Lease Monthly'!$L$4)</f>
        <v>0</v>
      </c>
      <c r="S237" s="47">
        <f t="shared" si="39"/>
        <v>0</v>
      </c>
      <c r="AE237"/>
      <c r="AF237" s="6"/>
    </row>
    <row r="238" spans="1:32" x14ac:dyDescent="0.25">
      <c r="A238" s="53">
        <f t="shared" si="40"/>
        <v>222</v>
      </c>
      <c r="B238" s="29">
        <f t="shared" si="34"/>
        <v>0</v>
      </c>
      <c r="C238" s="9" t="str">
        <f>IF(D238=0,"-",IF('Lease Monthly'!$H$4="Yearly",EDATE(C237,12),IF('Lease Monthly'!$H$4="Quarterly",EDATE(C237,3),EDATE(C237,1))))</f>
        <v>-</v>
      </c>
      <c r="D238" s="54">
        <f>IF(A238&gt;'Lease Monthly'!$E$4,0,'Lease Monthly'!$G$4)*((1+$M$4)^(((((IF($H$4="Yearly",ROUNDDOWN(IF(A238-($N$4)&lt;0,0,((A238-($N$4)/(($N$4))))/($N$4)),0),IF($H$4="Monthly",ROUNDDOWN(IF(A238-($N$4*12)&lt;0,0,((A238-(12*$N$4)/((12*$N$4))))/($N$4*12)),0),ROUNDDOWN(IF(A238-($N$4*4)&lt;0,0,((A238-(4*$N$4)/((4*$N$4))))/($N$4*4)),0)))))))))+(IF(A238=$E$4,$J$4,0))</f>
        <v>0</v>
      </c>
      <c r="E238" s="49">
        <f>IF(D238=0,0,1/((1+IF('Lease Monthly'!$H$4="Yearly",'Lease Monthly'!$D$4,IF('Lease Monthly'!$H$4="Quarterly",'Lease Monthly'!$D$4/4,'Lease Monthly'!$D$4/12)))^IF($E$17=1,A237,A238)))</f>
        <v>0</v>
      </c>
      <c r="F238" s="55">
        <f t="shared" si="35"/>
        <v>0</v>
      </c>
      <c r="G238" s="56"/>
      <c r="H238" s="38">
        <f t="shared" si="41"/>
        <v>222</v>
      </c>
      <c r="I238" s="9" t="str">
        <f t="shared" si="36"/>
        <v>-</v>
      </c>
      <c r="J238" s="47">
        <f>IF(H238&gt;'Lease Monthly'!$E$4,0,M237)</f>
        <v>0</v>
      </c>
      <c r="K238" s="47">
        <f>IF(IF('Lease Monthly'!$H$4="Yearly",J238*'Lease Monthly'!$D$4,IF('Lease Monthly'!$H$4="Quarterly",J238*('Lease Monthly'!$D$4/4),J238*'Lease Monthly'!$D$4/12))&gt;0,IF('Lease Monthly'!$H$4="Yearly",J238*'Lease Monthly'!$D$4,IF('Lease Monthly'!$H$4="Quarterly",J238*('Lease Monthly'!$D$4/4),J238*'Lease Monthly'!$D$4/12)),-L238-J238)</f>
        <v>0</v>
      </c>
      <c r="L238" s="47">
        <f t="shared" si="37"/>
        <v>0</v>
      </c>
      <c r="M238" s="47">
        <f t="shared" si="38"/>
        <v>0</v>
      </c>
      <c r="N238" s="57"/>
      <c r="O238" s="38">
        <v>222</v>
      </c>
      <c r="P238" s="58">
        <f t="shared" si="42"/>
        <v>124550</v>
      </c>
      <c r="Q238" s="47">
        <f t="shared" si="43"/>
        <v>0</v>
      </c>
      <c r="R238" s="47">
        <f>IF(S237&lt;1,0,-'Lease Monthly'!$K$4/'Lease Monthly'!$L$4)</f>
        <v>0</v>
      </c>
      <c r="S238" s="47">
        <f t="shared" si="39"/>
        <v>0</v>
      </c>
      <c r="AE238"/>
      <c r="AF238" s="6"/>
    </row>
    <row r="239" spans="1:32" x14ac:dyDescent="0.25">
      <c r="A239" s="53">
        <f t="shared" si="40"/>
        <v>223</v>
      </c>
      <c r="B239" s="29">
        <f t="shared" si="34"/>
        <v>0</v>
      </c>
      <c r="C239" s="9" t="str">
        <f>IF(D239=0,"-",IF('Lease Monthly'!$H$4="Yearly",EDATE(C238,12),IF('Lease Monthly'!$H$4="Quarterly",EDATE(C238,3),EDATE(C238,1))))</f>
        <v>-</v>
      </c>
      <c r="D239" s="54">
        <f>IF(A239&gt;'Lease Monthly'!$E$4,0,'Lease Monthly'!$G$4)*((1+$M$4)^(((((IF($H$4="Yearly",ROUNDDOWN(IF(A239-($N$4)&lt;0,0,((A239-($N$4)/(($N$4))))/($N$4)),0),IF($H$4="Monthly",ROUNDDOWN(IF(A239-($N$4*12)&lt;0,0,((A239-(12*$N$4)/((12*$N$4))))/($N$4*12)),0),ROUNDDOWN(IF(A239-($N$4*4)&lt;0,0,((A239-(4*$N$4)/((4*$N$4))))/($N$4*4)),0)))))))))+(IF(A239=$E$4,$J$4,0))</f>
        <v>0</v>
      </c>
      <c r="E239" s="49">
        <f>IF(D239=0,0,1/((1+IF('Lease Monthly'!$H$4="Yearly",'Lease Monthly'!$D$4,IF('Lease Monthly'!$H$4="Quarterly",'Lease Monthly'!$D$4/4,'Lease Monthly'!$D$4/12)))^IF($E$17=1,A238,A239)))</f>
        <v>0</v>
      </c>
      <c r="F239" s="55">
        <f t="shared" si="35"/>
        <v>0</v>
      </c>
      <c r="G239" s="56"/>
      <c r="H239" s="38">
        <f t="shared" si="41"/>
        <v>223</v>
      </c>
      <c r="I239" s="9" t="str">
        <f t="shared" si="36"/>
        <v>-</v>
      </c>
      <c r="J239" s="47">
        <f>IF(H239&gt;'Lease Monthly'!$E$4,0,M238)</f>
        <v>0</v>
      </c>
      <c r="K239" s="47">
        <f>IF(IF('Lease Monthly'!$H$4="Yearly",J239*'Lease Monthly'!$D$4,IF('Lease Monthly'!$H$4="Quarterly",J239*('Lease Monthly'!$D$4/4),J239*'Lease Monthly'!$D$4/12))&gt;0,IF('Lease Monthly'!$H$4="Yearly",J239*'Lease Monthly'!$D$4,IF('Lease Monthly'!$H$4="Quarterly",J239*('Lease Monthly'!$D$4/4),J239*'Lease Monthly'!$D$4/12)),-L239-J239)</f>
        <v>0</v>
      </c>
      <c r="L239" s="47">
        <f t="shared" si="37"/>
        <v>0</v>
      </c>
      <c r="M239" s="47">
        <f t="shared" si="38"/>
        <v>0</v>
      </c>
      <c r="N239" s="57"/>
      <c r="O239" s="38">
        <v>223</v>
      </c>
      <c r="P239" s="58">
        <f t="shared" si="42"/>
        <v>124915</v>
      </c>
      <c r="Q239" s="47">
        <f t="shared" si="43"/>
        <v>0</v>
      </c>
      <c r="R239" s="47">
        <f>IF(S238&lt;1,0,-'Lease Monthly'!$K$4/'Lease Monthly'!$L$4)</f>
        <v>0</v>
      </c>
      <c r="S239" s="47">
        <f t="shared" si="39"/>
        <v>0</v>
      </c>
      <c r="AE239"/>
      <c r="AF239" s="6"/>
    </row>
    <row r="240" spans="1:32" x14ac:dyDescent="0.25">
      <c r="A240" s="53">
        <f t="shared" si="40"/>
        <v>224</v>
      </c>
      <c r="B240" s="29">
        <f t="shared" si="34"/>
        <v>0</v>
      </c>
      <c r="C240" s="9" t="str">
        <f>IF(D240=0,"-",IF('Lease Monthly'!$H$4="Yearly",EDATE(C239,12),IF('Lease Monthly'!$H$4="Quarterly",EDATE(C239,3),EDATE(C239,1))))</f>
        <v>-</v>
      </c>
      <c r="D240" s="54">
        <f>IF(A240&gt;'Lease Monthly'!$E$4,0,'Lease Monthly'!$G$4)*((1+$M$4)^(((((IF($H$4="Yearly",ROUNDDOWN(IF(A240-($N$4)&lt;0,0,((A240-($N$4)/(($N$4))))/($N$4)),0),IF($H$4="Monthly",ROUNDDOWN(IF(A240-($N$4*12)&lt;0,0,((A240-(12*$N$4)/((12*$N$4))))/($N$4*12)),0),ROUNDDOWN(IF(A240-($N$4*4)&lt;0,0,((A240-(4*$N$4)/((4*$N$4))))/($N$4*4)),0)))))))))+(IF(A240=$E$4,$J$4,0))</f>
        <v>0</v>
      </c>
      <c r="E240" s="49">
        <f>IF(D240=0,0,1/((1+IF('Lease Monthly'!$H$4="Yearly",'Lease Monthly'!$D$4,IF('Lease Monthly'!$H$4="Quarterly",'Lease Monthly'!$D$4/4,'Lease Monthly'!$D$4/12)))^IF($E$17=1,A239,A240)))</f>
        <v>0</v>
      </c>
      <c r="F240" s="55">
        <f t="shared" si="35"/>
        <v>0</v>
      </c>
      <c r="G240" s="56"/>
      <c r="H240" s="38">
        <f t="shared" si="41"/>
        <v>224</v>
      </c>
      <c r="I240" s="9" t="str">
        <f t="shared" si="36"/>
        <v>-</v>
      </c>
      <c r="J240" s="47">
        <f>IF(H240&gt;'Lease Monthly'!$E$4,0,M239)</f>
        <v>0</v>
      </c>
      <c r="K240" s="47">
        <f>IF(IF('Lease Monthly'!$H$4="Yearly",J240*'Lease Monthly'!$D$4,IF('Lease Monthly'!$H$4="Quarterly",J240*('Lease Monthly'!$D$4/4),J240*'Lease Monthly'!$D$4/12))&gt;0,IF('Lease Monthly'!$H$4="Yearly",J240*'Lease Monthly'!$D$4,IF('Lease Monthly'!$H$4="Quarterly",J240*('Lease Monthly'!$D$4/4),J240*'Lease Monthly'!$D$4/12)),-L240-J240)</f>
        <v>0</v>
      </c>
      <c r="L240" s="47">
        <f t="shared" si="37"/>
        <v>0</v>
      </c>
      <c r="M240" s="47">
        <f t="shared" si="38"/>
        <v>0</v>
      </c>
      <c r="N240" s="57"/>
      <c r="O240" s="38">
        <v>224</v>
      </c>
      <c r="P240" s="58">
        <f t="shared" si="42"/>
        <v>125280</v>
      </c>
      <c r="Q240" s="47">
        <f t="shared" si="43"/>
        <v>0</v>
      </c>
      <c r="R240" s="47">
        <f>IF(S239&lt;1,0,-'Lease Monthly'!$K$4/'Lease Monthly'!$L$4)</f>
        <v>0</v>
      </c>
      <c r="S240" s="47">
        <f t="shared" si="39"/>
        <v>0</v>
      </c>
      <c r="AE240"/>
      <c r="AF240" s="6"/>
    </row>
    <row r="241" spans="1:32" x14ac:dyDescent="0.25">
      <c r="A241" s="53">
        <f t="shared" si="40"/>
        <v>225</v>
      </c>
      <c r="B241" s="29">
        <f t="shared" si="34"/>
        <v>0</v>
      </c>
      <c r="C241" s="9" t="str">
        <f>IF(D241=0,"-",IF('Lease Monthly'!$H$4="Yearly",EDATE(C240,12),IF('Lease Monthly'!$H$4="Quarterly",EDATE(C240,3),EDATE(C240,1))))</f>
        <v>-</v>
      </c>
      <c r="D241" s="54">
        <f>IF(A241&gt;'Lease Monthly'!$E$4,0,'Lease Monthly'!$G$4)*((1+$M$4)^(((((IF($H$4="Yearly",ROUNDDOWN(IF(A241-($N$4)&lt;0,0,((A241-($N$4)/(($N$4))))/($N$4)),0),IF($H$4="Monthly",ROUNDDOWN(IF(A241-($N$4*12)&lt;0,0,((A241-(12*$N$4)/((12*$N$4))))/($N$4*12)),0),ROUNDDOWN(IF(A241-($N$4*4)&lt;0,0,((A241-(4*$N$4)/((4*$N$4))))/($N$4*4)),0)))))))))+(IF(A241=$E$4,$J$4,0))</f>
        <v>0</v>
      </c>
      <c r="E241" s="49">
        <f>IF(D241=0,0,1/((1+IF('Lease Monthly'!$H$4="Yearly",'Lease Monthly'!$D$4,IF('Lease Monthly'!$H$4="Quarterly",'Lease Monthly'!$D$4/4,'Lease Monthly'!$D$4/12)))^IF($E$17=1,A240,A241)))</f>
        <v>0</v>
      </c>
      <c r="F241" s="55">
        <f t="shared" si="35"/>
        <v>0</v>
      </c>
      <c r="G241" s="56"/>
      <c r="H241" s="38">
        <f t="shared" si="41"/>
        <v>225</v>
      </c>
      <c r="I241" s="9" t="str">
        <f t="shared" si="36"/>
        <v>-</v>
      </c>
      <c r="J241" s="47">
        <f>IF(H241&gt;'Lease Monthly'!$E$4,0,M240)</f>
        <v>0</v>
      </c>
      <c r="K241" s="47">
        <f>IF(IF('Lease Monthly'!$H$4="Yearly",J241*'Lease Monthly'!$D$4,IF('Lease Monthly'!$H$4="Quarterly",J241*('Lease Monthly'!$D$4/4),J241*'Lease Monthly'!$D$4/12))&gt;0,IF('Lease Monthly'!$H$4="Yearly",J241*'Lease Monthly'!$D$4,IF('Lease Monthly'!$H$4="Quarterly",J241*('Lease Monthly'!$D$4/4),J241*'Lease Monthly'!$D$4/12)),-L241-J241)</f>
        <v>0</v>
      </c>
      <c r="L241" s="47">
        <f t="shared" si="37"/>
        <v>0</v>
      </c>
      <c r="M241" s="47">
        <f t="shared" si="38"/>
        <v>0</v>
      </c>
      <c r="N241" s="57"/>
      <c r="O241" s="38">
        <v>225</v>
      </c>
      <c r="P241" s="58">
        <f t="shared" si="42"/>
        <v>125645</v>
      </c>
      <c r="Q241" s="47">
        <f t="shared" si="43"/>
        <v>0</v>
      </c>
      <c r="R241" s="47">
        <f>IF(S240&lt;1,0,-'Lease Monthly'!$K$4/'Lease Monthly'!$L$4)</f>
        <v>0</v>
      </c>
      <c r="S241" s="47">
        <f t="shared" si="39"/>
        <v>0</v>
      </c>
      <c r="AE241"/>
      <c r="AF241" s="6"/>
    </row>
    <row r="242" spans="1:32" x14ac:dyDescent="0.25">
      <c r="A242" s="53">
        <f t="shared" si="40"/>
        <v>226</v>
      </c>
      <c r="B242" s="29">
        <f t="shared" si="34"/>
        <v>0</v>
      </c>
      <c r="C242" s="9" t="str">
        <f>IF(D242=0,"-",IF('Lease Monthly'!$H$4="Yearly",EDATE(C241,12),IF('Lease Monthly'!$H$4="Quarterly",EDATE(C241,3),EDATE(C241,1))))</f>
        <v>-</v>
      </c>
      <c r="D242" s="54">
        <f>IF(A242&gt;'Lease Monthly'!$E$4,0,'Lease Monthly'!$G$4)*((1+$M$4)^(((((IF($H$4="Yearly",ROUNDDOWN(IF(A242-($N$4)&lt;0,0,((A242-($N$4)/(($N$4))))/($N$4)),0),IF($H$4="Monthly",ROUNDDOWN(IF(A242-($N$4*12)&lt;0,0,((A242-(12*$N$4)/((12*$N$4))))/($N$4*12)),0),ROUNDDOWN(IF(A242-($N$4*4)&lt;0,0,((A242-(4*$N$4)/((4*$N$4))))/($N$4*4)),0)))))))))+(IF(A242=$E$4,$J$4,0))</f>
        <v>0</v>
      </c>
      <c r="E242" s="49">
        <f>IF(D242=0,0,1/((1+IF('Lease Monthly'!$H$4="Yearly",'Lease Monthly'!$D$4,IF('Lease Monthly'!$H$4="Quarterly",'Lease Monthly'!$D$4/4,'Lease Monthly'!$D$4/12)))^IF($E$17=1,A241,A242)))</f>
        <v>0</v>
      </c>
      <c r="F242" s="55">
        <f t="shared" si="35"/>
        <v>0</v>
      </c>
      <c r="G242" s="56"/>
      <c r="H242" s="38">
        <f t="shared" si="41"/>
        <v>226</v>
      </c>
      <c r="I242" s="9" t="str">
        <f t="shared" si="36"/>
        <v>-</v>
      </c>
      <c r="J242" s="47">
        <f>IF(H242&gt;'Lease Monthly'!$E$4,0,M241)</f>
        <v>0</v>
      </c>
      <c r="K242" s="47">
        <f>IF(IF('Lease Monthly'!$H$4="Yearly",J242*'Lease Monthly'!$D$4,IF('Lease Monthly'!$H$4="Quarterly",J242*('Lease Monthly'!$D$4/4),J242*'Lease Monthly'!$D$4/12))&gt;0,IF('Lease Monthly'!$H$4="Yearly",J242*'Lease Monthly'!$D$4,IF('Lease Monthly'!$H$4="Quarterly",J242*('Lease Monthly'!$D$4/4),J242*'Lease Monthly'!$D$4/12)),-L242-J242)</f>
        <v>0</v>
      </c>
      <c r="L242" s="47">
        <f t="shared" si="37"/>
        <v>0</v>
      </c>
      <c r="M242" s="47">
        <f t="shared" si="38"/>
        <v>0</v>
      </c>
      <c r="N242" s="57"/>
      <c r="O242" s="38">
        <v>226</v>
      </c>
      <c r="P242" s="58">
        <f t="shared" si="42"/>
        <v>126011</v>
      </c>
      <c r="Q242" s="47">
        <f t="shared" si="43"/>
        <v>0</v>
      </c>
      <c r="R242" s="47">
        <f>IF(S241&lt;1,0,-'Lease Monthly'!$K$4/'Lease Monthly'!$L$4)</f>
        <v>0</v>
      </c>
      <c r="S242" s="47">
        <f t="shared" si="39"/>
        <v>0</v>
      </c>
      <c r="AE242"/>
      <c r="AF242" s="6"/>
    </row>
    <row r="243" spans="1:32" x14ac:dyDescent="0.25">
      <c r="A243" s="53">
        <f t="shared" si="40"/>
        <v>227</v>
      </c>
      <c r="B243" s="29">
        <f t="shared" si="34"/>
        <v>0</v>
      </c>
      <c r="C243" s="9" t="str">
        <f>IF(D243=0,"-",IF('Lease Monthly'!$H$4="Yearly",EDATE(C242,12),IF('Lease Monthly'!$H$4="Quarterly",EDATE(C242,3),EDATE(C242,1))))</f>
        <v>-</v>
      </c>
      <c r="D243" s="54">
        <f>IF(A243&gt;'Lease Monthly'!$E$4,0,'Lease Monthly'!$G$4)*((1+$M$4)^(((((IF($H$4="Yearly",ROUNDDOWN(IF(A243-($N$4)&lt;0,0,((A243-($N$4)/(($N$4))))/($N$4)),0),IF($H$4="Monthly",ROUNDDOWN(IF(A243-($N$4*12)&lt;0,0,((A243-(12*$N$4)/((12*$N$4))))/($N$4*12)),0),ROUNDDOWN(IF(A243-($N$4*4)&lt;0,0,((A243-(4*$N$4)/((4*$N$4))))/($N$4*4)),0)))))))))+(IF(A243=$E$4,$J$4,0))</f>
        <v>0</v>
      </c>
      <c r="E243" s="49">
        <f>IF(D243=0,0,1/((1+IF('Lease Monthly'!$H$4="Yearly",'Lease Monthly'!$D$4,IF('Lease Monthly'!$H$4="Quarterly",'Lease Monthly'!$D$4/4,'Lease Monthly'!$D$4/12)))^IF($E$17=1,A242,A243)))</f>
        <v>0</v>
      </c>
      <c r="F243" s="55">
        <f t="shared" si="35"/>
        <v>0</v>
      </c>
      <c r="G243" s="56"/>
      <c r="H243" s="38">
        <f t="shared" si="41"/>
        <v>227</v>
      </c>
      <c r="I243" s="9" t="str">
        <f t="shared" si="36"/>
        <v>-</v>
      </c>
      <c r="J243" s="47">
        <f>IF(H243&gt;'Lease Monthly'!$E$4,0,M242)</f>
        <v>0</v>
      </c>
      <c r="K243" s="47">
        <f>IF(IF('Lease Monthly'!$H$4="Yearly",J243*'Lease Monthly'!$D$4,IF('Lease Monthly'!$H$4="Quarterly",J243*('Lease Monthly'!$D$4/4),J243*'Lease Monthly'!$D$4/12))&gt;0,IF('Lease Monthly'!$H$4="Yearly",J243*'Lease Monthly'!$D$4,IF('Lease Monthly'!$H$4="Quarterly",J243*('Lease Monthly'!$D$4/4),J243*'Lease Monthly'!$D$4/12)),-L243-J243)</f>
        <v>0</v>
      </c>
      <c r="L243" s="47">
        <f t="shared" si="37"/>
        <v>0</v>
      </c>
      <c r="M243" s="47">
        <f t="shared" si="38"/>
        <v>0</v>
      </c>
      <c r="N243" s="57"/>
      <c r="O243" s="38">
        <v>227</v>
      </c>
      <c r="P243" s="58">
        <f t="shared" si="42"/>
        <v>126376</v>
      </c>
      <c r="Q243" s="47">
        <f t="shared" si="43"/>
        <v>0</v>
      </c>
      <c r="R243" s="47">
        <f>IF(S242&lt;1,0,-'Lease Monthly'!$K$4/'Lease Monthly'!$L$4)</f>
        <v>0</v>
      </c>
      <c r="S243" s="47">
        <f t="shared" si="39"/>
        <v>0</v>
      </c>
      <c r="AE243"/>
      <c r="AF243" s="6"/>
    </row>
    <row r="244" spans="1:32" x14ac:dyDescent="0.25">
      <c r="A244" s="53">
        <f t="shared" si="40"/>
        <v>228</v>
      </c>
      <c r="B244" s="29">
        <f t="shared" si="34"/>
        <v>0</v>
      </c>
      <c r="C244" s="9" t="str">
        <f>IF(D244=0,"-",IF('Lease Monthly'!$H$4="Yearly",EDATE(C243,12),IF('Lease Monthly'!$H$4="Quarterly",EDATE(C243,3),EDATE(C243,1))))</f>
        <v>-</v>
      </c>
      <c r="D244" s="54">
        <f>IF(A244&gt;'Lease Monthly'!$E$4,0,'Lease Monthly'!$G$4)*((1+$M$4)^(((((IF($H$4="Yearly",ROUNDDOWN(IF(A244-($N$4)&lt;0,0,((A244-($N$4)/(($N$4))))/($N$4)),0),IF($H$4="Monthly",ROUNDDOWN(IF(A244-($N$4*12)&lt;0,0,((A244-(12*$N$4)/((12*$N$4))))/($N$4*12)),0),ROUNDDOWN(IF(A244-($N$4*4)&lt;0,0,((A244-(4*$N$4)/((4*$N$4))))/($N$4*4)),0)))))))))+(IF(A244=$E$4,$J$4,0))</f>
        <v>0</v>
      </c>
      <c r="E244" s="49">
        <f>IF(D244=0,0,1/((1+IF('Lease Monthly'!$H$4="Yearly",'Lease Monthly'!$D$4,IF('Lease Monthly'!$H$4="Quarterly",'Lease Monthly'!$D$4/4,'Lease Monthly'!$D$4/12)))^IF($E$17=1,A243,A244)))</f>
        <v>0</v>
      </c>
      <c r="F244" s="55">
        <f t="shared" si="35"/>
        <v>0</v>
      </c>
      <c r="G244" s="56"/>
      <c r="H244" s="38">
        <f t="shared" si="41"/>
        <v>228</v>
      </c>
      <c r="I244" s="9" t="str">
        <f t="shared" si="36"/>
        <v>-</v>
      </c>
      <c r="J244" s="47">
        <f>IF(H244&gt;'Lease Monthly'!$E$4,0,M243)</f>
        <v>0</v>
      </c>
      <c r="K244" s="47">
        <f>IF(IF('Lease Monthly'!$H$4="Yearly",J244*'Lease Monthly'!$D$4,IF('Lease Monthly'!$H$4="Quarterly",J244*('Lease Monthly'!$D$4/4),J244*'Lease Monthly'!$D$4/12))&gt;0,IF('Lease Monthly'!$H$4="Yearly",J244*'Lease Monthly'!$D$4,IF('Lease Monthly'!$H$4="Quarterly",J244*('Lease Monthly'!$D$4/4),J244*'Lease Monthly'!$D$4/12)),-L244-J244)</f>
        <v>0</v>
      </c>
      <c r="L244" s="47">
        <f t="shared" si="37"/>
        <v>0</v>
      </c>
      <c r="M244" s="47">
        <f t="shared" si="38"/>
        <v>0</v>
      </c>
      <c r="N244" s="57"/>
      <c r="O244" s="38">
        <v>228</v>
      </c>
      <c r="P244" s="58">
        <f t="shared" si="42"/>
        <v>126741</v>
      </c>
      <c r="Q244" s="47">
        <f t="shared" si="43"/>
        <v>0</v>
      </c>
      <c r="R244" s="47">
        <f>IF(S243&lt;1,0,-'Lease Monthly'!$K$4/'Lease Monthly'!$L$4)</f>
        <v>0</v>
      </c>
      <c r="S244" s="47">
        <f t="shared" si="39"/>
        <v>0</v>
      </c>
      <c r="AE244"/>
      <c r="AF244" s="6"/>
    </row>
    <row r="245" spans="1:32" x14ac:dyDescent="0.25">
      <c r="A245" s="53">
        <f t="shared" si="40"/>
        <v>229</v>
      </c>
      <c r="B245" s="29">
        <f t="shared" si="34"/>
        <v>0</v>
      </c>
      <c r="C245" s="9" t="str">
        <f>IF(D245=0,"-",IF('Lease Monthly'!$H$4="Yearly",EDATE(C244,12),IF('Lease Monthly'!$H$4="Quarterly",EDATE(C244,3),EDATE(C244,1))))</f>
        <v>-</v>
      </c>
      <c r="D245" s="54">
        <f>IF(A245&gt;'Lease Monthly'!$E$4,0,'Lease Monthly'!$G$4)*((1+$M$4)^(((((IF($H$4="Yearly",ROUNDDOWN(IF(A245-($N$4)&lt;0,0,((A245-($N$4)/(($N$4))))/($N$4)),0),IF($H$4="Monthly",ROUNDDOWN(IF(A245-($N$4*12)&lt;0,0,((A245-(12*$N$4)/((12*$N$4))))/($N$4*12)),0),ROUNDDOWN(IF(A245-($N$4*4)&lt;0,0,((A245-(4*$N$4)/((4*$N$4))))/($N$4*4)),0)))))))))+(IF(A245=$E$4,$J$4,0))</f>
        <v>0</v>
      </c>
      <c r="E245" s="49">
        <f>IF(D245=0,0,1/((1+IF('Lease Monthly'!$H$4="Yearly",'Lease Monthly'!$D$4,IF('Lease Monthly'!$H$4="Quarterly",'Lease Monthly'!$D$4/4,'Lease Monthly'!$D$4/12)))^IF($E$17=1,A244,A245)))</f>
        <v>0</v>
      </c>
      <c r="F245" s="55">
        <f t="shared" si="35"/>
        <v>0</v>
      </c>
      <c r="G245" s="56"/>
      <c r="H245" s="38">
        <f t="shared" si="41"/>
        <v>229</v>
      </c>
      <c r="I245" s="9" t="str">
        <f t="shared" si="36"/>
        <v>-</v>
      </c>
      <c r="J245" s="47">
        <f>IF(H245&gt;'Lease Monthly'!$E$4,0,M244)</f>
        <v>0</v>
      </c>
      <c r="K245" s="47">
        <f>IF(IF('Lease Monthly'!$H$4="Yearly",J245*'Lease Monthly'!$D$4,IF('Lease Monthly'!$H$4="Quarterly",J245*('Lease Monthly'!$D$4/4),J245*'Lease Monthly'!$D$4/12))&gt;0,IF('Lease Monthly'!$H$4="Yearly",J245*'Lease Monthly'!$D$4,IF('Lease Monthly'!$H$4="Quarterly",J245*('Lease Monthly'!$D$4/4),J245*'Lease Monthly'!$D$4/12)),-L245-J245)</f>
        <v>0</v>
      </c>
      <c r="L245" s="47">
        <f t="shared" si="37"/>
        <v>0</v>
      </c>
      <c r="M245" s="47">
        <f t="shared" si="38"/>
        <v>0</v>
      </c>
      <c r="N245" s="57"/>
      <c r="O245" s="38">
        <v>229</v>
      </c>
      <c r="P245" s="58">
        <f t="shared" si="42"/>
        <v>127106</v>
      </c>
      <c r="Q245" s="47">
        <f t="shared" si="43"/>
        <v>0</v>
      </c>
      <c r="R245" s="47">
        <f>IF(S244&lt;1,0,-'Lease Monthly'!$K$4/'Lease Monthly'!$L$4)</f>
        <v>0</v>
      </c>
      <c r="S245" s="47">
        <f t="shared" si="39"/>
        <v>0</v>
      </c>
      <c r="AE245"/>
      <c r="AF245" s="6"/>
    </row>
    <row r="246" spans="1:32" x14ac:dyDescent="0.25">
      <c r="A246" s="53">
        <f t="shared" si="40"/>
        <v>230</v>
      </c>
      <c r="B246" s="29">
        <f t="shared" si="34"/>
        <v>0</v>
      </c>
      <c r="C246" s="9" t="str">
        <f>IF(D246=0,"-",IF('Lease Monthly'!$H$4="Yearly",EDATE(C245,12),IF('Lease Monthly'!$H$4="Quarterly",EDATE(C245,3),EDATE(C245,1))))</f>
        <v>-</v>
      </c>
      <c r="D246" s="54">
        <f>IF(A246&gt;'Lease Monthly'!$E$4,0,'Lease Monthly'!$G$4)*((1+$M$4)^(((((IF($H$4="Yearly",ROUNDDOWN(IF(A246-($N$4)&lt;0,0,((A246-($N$4)/(($N$4))))/($N$4)),0),IF($H$4="Monthly",ROUNDDOWN(IF(A246-($N$4*12)&lt;0,0,((A246-(12*$N$4)/((12*$N$4))))/($N$4*12)),0),ROUNDDOWN(IF(A246-($N$4*4)&lt;0,0,((A246-(4*$N$4)/((4*$N$4))))/($N$4*4)),0)))))))))+(IF(A246=$E$4,$J$4,0))</f>
        <v>0</v>
      </c>
      <c r="E246" s="49">
        <f>IF(D246=0,0,1/((1+IF('Lease Monthly'!$H$4="Yearly",'Lease Monthly'!$D$4,IF('Lease Monthly'!$H$4="Quarterly",'Lease Monthly'!$D$4/4,'Lease Monthly'!$D$4/12)))^IF($E$17=1,A245,A246)))</f>
        <v>0</v>
      </c>
      <c r="F246" s="55">
        <f t="shared" si="35"/>
        <v>0</v>
      </c>
      <c r="G246" s="56"/>
      <c r="H246" s="38">
        <f t="shared" si="41"/>
        <v>230</v>
      </c>
      <c r="I246" s="9" t="str">
        <f t="shared" si="36"/>
        <v>-</v>
      </c>
      <c r="J246" s="47">
        <f>IF(H246&gt;'Lease Monthly'!$E$4,0,M245)</f>
        <v>0</v>
      </c>
      <c r="K246" s="47">
        <f>IF(IF('Lease Monthly'!$H$4="Yearly",J246*'Lease Monthly'!$D$4,IF('Lease Monthly'!$H$4="Quarterly",J246*('Lease Monthly'!$D$4/4),J246*'Lease Monthly'!$D$4/12))&gt;0,IF('Lease Monthly'!$H$4="Yearly",J246*'Lease Monthly'!$D$4,IF('Lease Monthly'!$H$4="Quarterly",J246*('Lease Monthly'!$D$4/4),J246*'Lease Monthly'!$D$4/12)),-L246-J246)</f>
        <v>0</v>
      </c>
      <c r="L246" s="47">
        <f t="shared" si="37"/>
        <v>0</v>
      </c>
      <c r="M246" s="47">
        <f t="shared" si="38"/>
        <v>0</v>
      </c>
      <c r="N246" s="57"/>
      <c r="O246" s="38">
        <v>230</v>
      </c>
      <c r="P246" s="58">
        <f t="shared" si="42"/>
        <v>127472</v>
      </c>
      <c r="Q246" s="47">
        <f t="shared" si="43"/>
        <v>0</v>
      </c>
      <c r="R246" s="47">
        <f>IF(S245&lt;1,0,-'Lease Monthly'!$K$4/'Lease Monthly'!$L$4)</f>
        <v>0</v>
      </c>
      <c r="S246" s="47">
        <f t="shared" si="39"/>
        <v>0</v>
      </c>
      <c r="AE246"/>
      <c r="AF246" s="6"/>
    </row>
    <row r="247" spans="1:32" x14ac:dyDescent="0.25">
      <c r="A247" s="53">
        <f t="shared" si="40"/>
        <v>231</v>
      </c>
      <c r="B247" s="29">
        <f t="shared" si="34"/>
        <v>0</v>
      </c>
      <c r="C247" s="9" t="str">
        <f>IF(D247=0,"-",IF('Lease Monthly'!$H$4="Yearly",EDATE(C246,12),IF('Lease Monthly'!$H$4="Quarterly",EDATE(C246,3),EDATE(C246,1))))</f>
        <v>-</v>
      </c>
      <c r="D247" s="54">
        <f>IF(A247&gt;'Lease Monthly'!$E$4,0,'Lease Monthly'!$G$4)*((1+$M$4)^(((((IF($H$4="Yearly",ROUNDDOWN(IF(A247-($N$4)&lt;0,0,((A247-($N$4)/(($N$4))))/($N$4)),0),IF($H$4="Monthly",ROUNDDOWN(IF(A247-($N$4*12)&lt;0,0,((A247-(12*$N$4)/((12*$N$4))))/($N$4*12)),0),ROUNDDOWN(IF(A247-($N$4*4)&lt;0,0,((A247-(4*$N$4)/((4*$N$4))))/($N$4*4)),0)))))))))+(IF(A247=$E$4,$J$4,0))</f>
        <v>0</v>
      </c>
      <c r="E247" s="49">
        <f>IF(D247=0,0,1/((1+IF('Lease Monthly'!$H$4="Yearly",'Lease Monthly'!$D$4,IF('Lease Monthly'!$H$4="Quarterly",'Lease Monthly'!$D$4/4,'Lease Monthly'!$D$4/12)))^IF($E$17=1,A246,A247)))</f>
        <v>0</v>
      </c>
      <c r="F247" s="55">
        <f t="shared" si="35"/>
        <v>0</v>
      </c>
      <c r="G247" s="56"/>
      <c r="H247" s="38">
        <f t="shared" si="41"/>
        <v>231</v>
      </c>
      <c r="I247" s="9" t="str">
        <f t="shared" si="36"/>
        <v>-</v>
      </c>
      <c r="J247" s="47">
        <f>IF(H247&gt;'Lease Monthly'!$E$4,0,M246)</f>
        <v>0</v>
      </c>
      <c r="K247" s="47">
        <f>IF(IF('Lease Monthly'!$H$4="Yearly",J247*'Lease Monthly'!$D$4,IF('Lease Monthly'!$H$4="Quarterly",J247*('Lease Monthly'!$D$4/4),J247*'Lease Monthly'!$D$4/12))&gt;0,IF('Lease Monthly'!$H$4="Yearly",J247*'Lease Monthly'!$D$4,IF('Lease Monthly'!$H$4="Quarterly",J247*('Lease Monthly'!$D$4/4),J247*'Lease Monthly'!$D$4/12)),-L247-J247)</f>
        <v>0</v>
      </c>
      <c r="L247" s="47">
        <f t="shared" si="37"/>
        <v>0</v>
      </c>
      <c r="M247" s="47">
        <f t="shared" si="38"/>
        <v>0</v>
      </c>
      <c r="N247" s="57"/>
      <c r="O247" s="38">
        <v>231</v>
      </c>
      <c r="P247" s="58">
        <f t="shared" si="42"/>
        <v>127837</v>
      </c>
      <c r="Q247" s="47">
        <f t="shared" si="43"/>
        <v>0</v>
      </c>
      <c r="R247" s="47">
        <f>IF(S246&lt;1,0,-'Lease Monthly'!$K$4/'Lease Monthly'!$L$4)</f>
        <v>0</v>
      </c>
      <c r="S247" s="47">
        <f t="shared" si="39"/>
        <v>0</v>
      </c>
      <c r="AE247"/>
      <c r="AF247" s="6"/>
    </row>
    <row r="248" spans="1:32" x14ac:dyDescent="0.25">
      <c r="A248" s="53">
        <f t="shared" si="40"/>
        <v>232</v>
      </c>
      <c r="B248" s="29">
        <f t="shared" si="34"/>
        <v>0</v>
      </c>
      <c r="C248" s="9" t="str">
        <f>IF(D248=0,"-",IF('Lease Monthly'!$H$4="Yearly",EDATE(C247,12),IF('Lease Monthly'!$H$4="Quarterly",EDATE(C247,3),EDATE(C247,1))))</f>
        <v>-</v>
      </c>
      <c r="D248" s="54">
        <f>IF(A248&gt;'Lease Monthly'!$E$4,0,'Lease Monthly'!$G$4)*((1+$M$4)^(((((IF($H$4="Yearly",ROUNDDOWN(IF(A248-($N$4)&lt;0,0,((A248-($N$4)/(($N$4))))/($N$4)),0),IF($H$4="Monthly",ROUNDDOWN(IF(A248-($N$4*12)&lt;0,0,((A248-(12*$N$4)/((12*$N$4))))/($N$4*12)),0),ROUNDDOWN(IF(A248-($N$4*4)&lt;0,0,((A248-(4*$N$4)/((4*$N$4))))/($N$4*4)),0)))))))))+(IF(A248=$E$4,$J$4,0))</f>
        <v>0</v>
      </c>
      <c r="E248" s="49">
        <f>IF(D248=0,0,1/((1+IF('Lease Monthly'!$H$4="Yearly",'Lease Monthly'!$D$4,IF('Lease Monthly'!$H$4="Quarterly",'Lease Monthly'!$D$4/4,'Lease Monthly'!$D$4/12)))^IF($E$17=1,A247,A248)))</f>
        <v>0</v>
      </c>
      <c r="F248" s="55">
        <f t="shared" si="35"/>
        <v>0</v>
      </c>
      <c r="G248" s="56"/>
      <c r="H248" s="38">
        <f t="shared" si="41"/>
        <v>232</v>
      </c>
      <c r="I248" s="9" t="str">
        <f t="shared" si="36"/>
        <v>-</v>
      </c>
      <c r="J248" s="47">
        <f>IF(H248&gt;'Lease Monthly'!$E$4,0,M247)</f>
        <v>0</v>
      </c>
      <c r="K248" s="47">
        <f>IF(IF('Lease Monthly'!$H$4="Yearly",J248*'Lease Monthly'!$D$4,IF('Lease Monthly'!$H$4="Quarterly",J248*('Lease Monthly'!$D$4/4),J248*'Lease Monthly'!$D$4/12))&gt;0,IF('Lease Monthly'!$H$4="Yearly",J248*'Lease Monthly'!$D$4,IF('Lease Monthly'!$H$4="Quarterly",J248*('Lease Monthly'!$D$4/4),J248*'Lease Monthly'!$D$4/12)),-L248-J248)</f>
        <v>0</v>
      </c>
      <c r="L248" s="47">
        <f t="shared" si="37"/>
        <v>0</v>
      </c>
      <c r="M248" s="47">
        <f t="shared" si="38"/>
        <v>0</v>
      </c>
      <c r="N248" s="57"/>
      <c r="O248" s="38">
        <v>232</v>
      </c>
      <c r="P248" s="58">
        <f t="shared" si="42"/>
        <v>128202</v>
      </c>
      <c r="Q248" s="47">
        <f t="shared" si="43"/>
        <v>0</v>
      </c>
      <c r="R248" s="47">
        <f>IF(S247&lt;1,0,-'Lease Monthly'!$K$4/'Lease Monthly'!$L$4)</f>
        <v>0</v>
      </c>
      <c r="S248" s="47">
        <f t="shared" si="39"/>
        <v>0</v>
      </c>
      <c r="AE248"/>
      <c r="AF248" s="6"/>
    </row>
    <row r="249" spans="1:32" x14ac:dyDescent="0.25">
      <c r="A249" s="53">
        <f t="shared" si="40"/>
        <v>233</v>
      </c>
      <c r="B249" s="29">
        <f t="shared" si="34"/>
        <v>0</v>
      </c>
      <c r="C249" s="9" t="str">
        <f>IF(D249=0,"-",IF('Lease Monthly'!$H$4="Yearly",EDATE(C248,12),IF('Lease Monthly'!$H$4="Quarterly",EDATE(C248,3),EDATE(C248,1))))</f>
        <v>-</v>
      </c>
      <c r="D249" s="54">
        <f>IF(A249&gt;'Lease Monthly'!$E$4,0,'Lease Monthly'!$G$4)*((1+$M$4)^(((((IF($H$4="Yearly",ROUNDDOWN(IF(A249-($N$4)&lt;0,0,((A249-($N$4)/(($N$4))))/($N$4)),0),IF($H$4="Monthly",ROUNDDOWN(IF(A249-($N$4*12)&lt;0,0,((A249-(12*$N$4)/((12*$N$4))))/($N$4*12)),0),ROUNDDOWN(IF(A249-($N$4*4)&lt;0,0,((A249-(4*$N$4)/((4*$N$4))))/($N$4*4)),0)))))))))+(IF(A249=$E$4,$J$4,0))</f>
        <v>0</v>
      </c>
      <c r="E249" s="49">
        <f>IF(D249=0,0,1/((1+IF('Lease Monthly'!$H$4="Yearly",'Lease Monthly'!$D$4,IF('Lease Monthly'!$H$4="Quarterly",'Lease Monthly'!$D$4/4,'Lease Monthly'!$D$4/12)))^IF($E$17=1,A248,A249)))</f>
        <v>0</v>
      </c>
      <c r="F249" s="55">
        <f t="shared" si="35"/>
        <v>0</v>
      </c>
      <c r="G249" s="56"/>
      <c r="H249" s="38">
        <f t="shared" si="41"/>
        <v>233</v>
      </c>
      <c r="I249" s="9" t="str">
        <f t="shared" si="36"/>
        <v>-</v>
      </c>
      <c r="J249" s="47">
        <f>IF(H249&gt;'Lease Monthly'!$E$4,0,M248)</f>
        <v>0</v>
      </c>
      <c r="K249" s="47">
        <f>IF(IF('Lease Monthly'!$H$4="Yearly",J249*'Lease Monthly'!$D$4,IF('Lease Monthly'!$H$4="Quarterly",J249*('Lease Monthly'!$D$4/4),J249*'Lease Monthly'!$D$4/12))&gt;0,IF('Lease Monthly'!$H$4="Yearly",J249*'Lease Monthly'!$D$4,IF('Lease Monthly'!$H$4="Quarterly",J249*('Lease Monthly'!$D$4/4),J249*'Lease Monthly'!$D$4/12)),-L249-J249)</f>
        <v>0</v>
      </c>
      <c r="L249" s="47">
        <f t="shared" si="37"/>
        <v>0</v>
      </c>
      <c r="M249" s="47">
        <f t="shared" si="38"/>
        <v>0</v>
      </c>
      <c r="N249" s="57"/>
      <c r="O249" s="38">
        <v>233</v>
      </c>
      <c r="P249" s="58">
        <f t="shared" si="42"/>
        <v>128567</v>
      </c>
      <c r="Q249" s="47">
        <f t="shared" si="43"/>
        <v>0</v>
      </c>
      <c r="R249" s="47">
        <f>IF(S248&lt;1,0,-'Lease Monthly'!$K$4/'Lease Monthly'!$L$4)</f>
        <v>0</v>
      </c>
      <c r="S249" s="47">
        <f t="shared" si="39"/>
        <v>0</v>
      </c>
      <c r="AE249"/>
      <c r="AF249" s="6"/>
    </row>
    <row r="250" spans="1:32" x14ac:dyDescent="0.25">
      <c r="A250" s="53">
        <f t="shared" si="40"/>
        <v>234</v>
      </c>
      <c r="B250" s="29">
        <f t="shared" si="34"/>
        <v>0</v>
      </c>
      <c r="C250" s="9" t="str">
        <f>IF(D250=0,"-",IF('Lease Monthly'!$H$4="Yearly",EDATE(C249,12),IF('Lease Monthly'!$H$4="Quarterly",EDATE(C249,3),EDATE(C249,1))))</f>
        <v>-</v>
      </c>
      <c r="D250" s="54">
        <f>IF(A250&gt;'Lease Monthly'!$E$4,0,'Lease Monthly'!$G$4)*((1+$M$4)^(((((IF($H$4="Yearly",ROUNDDOWN(IF(A250-($N$4)&lt;0,0,((A250-($N$4)/(($N$4))))/($N$4)),0),IF($H$4="Monthly",ROUNDDOWN(IF(A250-($N$4*12)&lt;0,0,((A250-(12*$N$4)/((12*$N$4))))/($N$4*12)),0),ROUNDDOWN(IF(A250-($N$4*4)&lt;0,0,((A250-(4*$N$4)/((4*$N$4))))/($N$4*4)),0)))))))))+(IF(A250=$E$4,$J$4,0))</f>
        <v>0</v>
      </c>
      <c r="E250" s="49">
        <f>IF(D250=0,0,1/((1+IF('Lease Monthly'!$H$4="Yearly",'Lease Monthly'!$D$4,IF('Lease Monthly'!$H$4="Quarterly",'Lease Monthly'!$D$4/4,'Lease Monthly'!$D$4/12)))^IF($E$17=1,A249,A250)))</f>
        <v>0</v>
      </c>
      <c r="F250" s="55">
        <f t="shared" si="35"/>
        <v>0</v>
      </c>
      <c r="G250" s="56"/>
      <c r="H250" s="38">
        <f t="shared" si="41"/>
        <v>234</v>
      </c>
      <c r="I250" s="9" t="str">
        <f t="shared" si="36"/>
        <v>-</v>
      </c>
      <c r="J250" s="47">
        <f>IF(H250&gt;'Lease Monthly'!$E$4,0,M249)</f>
        <v>0</v>
      </c>
      <c r="K250" s="47">
        <f>IF(IF('Lease Monthly'!$H$4="Yearly",J250*'Lease Monthly'!$D$4,IF('Lease Monthly'!$H$4="Quarterly",J250*('Lease Monthly'!$D$4/4),J250*'Lease Monthly'!$D$4/12))&gt;0,IF('Lease Monthly'!$H$4="Yearly",J250*'Lease Monthly'!$D$4,IF('Lease Monthly'!$H$4="Quarterly",J250*('Lease Monthly'!$D$4/4),J250*'Lease Monthly'!$D$4/12)),-L250-J250)</f>
        <v>0</v>
      </c>
      <c r="L250" s="47">
        <f t="shared" si="37"/>
        <v>0</v>
      </c>
      <c r="M250" s="47">
        <f t="shared" si="38"/>
        <v>0</v>
      </c>
      <c r="N250" s="57"/>
      <c r="O250" s="38">
        <v>234</v>
      </c>
      <c r="P250" s="58">
        <f t="shared" si="42"/>
        <v>128933</v>
      </c>
      <c r="Q250" s="47">
        <f t="shared" si="43"/>
        <v>0</v>
      </c>
      <c r="R250" s="47">
        <f>IF(S249&lt;1,0,-'Lease Monthly'!$K$4/'Lease Monthly'!$L$4)</f>
        <v>0</v>
      </c>
      <c r="S250" s="47">
        <f t="shared" si="39"/>
        <v>0</v>
      </c>
      <c r="AE250"/>
      <c r="AF250" s="6"/>
    </row>
    <row r="251" spans="1:32" x14ac:dyDescent="0.25">
      <c r="A251" s="53">
        <f t="shared" si="40"/>
        <v>235</v>
      </c>
      <c r="B251" s="29">
        <f t="shared" si="34"/>
        <v>0</v>
      </c>
      <c r="C251" s="9" t="str">
        <f>IF(D251=0,"-",IF('Lease Monthly'!$H$4="Yearly",EDATE(C250,12),IF('Lease Monthly'!$H$4="Quarterly",EDATE(C250,3),EDATE(C250,1))))</f>
        <v>-</v>
      </c>
      <c r="D251" s="54">
        <f>IF(A251&gt;'Lease Monthly'!$E$4,0,'Lease Monthly'!$G$4)*((1+$M$4)^(((((IF($H$4="Yearly",ROUNDDOWN(IF(A251-($N$4)&lt;0,0,((A251-($N$4)/(($N$4))))/($N$4)),0),IF($H$4="Monthly",ROUNDDOWN(IF(A251-($N$4*12)&lt;0,0,((A251-(12*$N$4)/((12*$N$4))))/($N$4*12)),0),ROUNDDOWN(IF(A251-($N$4*4)&lt;0,0,((A251-(4*$N$4)/((4*$N$4))))/($N$4*4)),0)))))))))+(IF(A251=$E$4,$J$4,0))</f>
        <v>0</v>
      </c>
      <c r="E251" s="49">
        <f>IF(D251=0,0,1/((1+IF('Lease Monthly'!$H$4="Yearly",'Lease Monthly'!$D$4,IF('Lease Monthly'!$H$4="Quarterly",'Lease Monthly'!$D$4/4,'Lease Monthly'!$D$4/12)))^IF($E$17=1,A250,A251)))</f>
        <v>0</v>
      </c>
      <c r="F251" s="55">
        <f t="shared" si="35"/>
        <v>0</v>
      </c>
      <c r="G251" s="56"/>
      <c r="H251" s="38">
        <f t="shared" si="41"/>
        <v>235</v>
      </c>
      <c r="I251" s="9" t="str">
        <f t="shared" si="36"/>
        <v>-</v>
      </c>
      <c r="J251" s="47">
        <f>IF(H251&gt;'Lease Monthly'!$E$4,0,M250)</f>
        <v>0</v>
      </c>
      <c r="K251" s="47">
        <f>IF(IF('Lease Monthly'!$H$4="Yearly",J251*'Lease Monthly'!$D$4,IF('Lease Monthly'!$H$4="Quarterly",J251*('Lease Monthly'!$D$4/4),J251*'Lease Monthly'!$D$4/12))&gt;0,IF('Lease Monthly'!$H$4="Yearly",J251*'Lease Monthly'!$D$4,IF('Lease Monthly'!$H$4="Quarterly",J251*('Lease Monthly'!$D$4/4),J251*'Lease Monthly'!$D$4/12)),-L251-J251)</f>
        <v>0</v>
      </c>
      <c r="L251" s="47">
        <f t="shared" si="37"/>
        <v>0</v>
      </c>
      <c r="M251" s="47">
        <f t="shared" si="38"/>
        <v>0</v>
      </c>
      <c r="N251" s="57"/>
      <c r="O251" s="38">
        <v>235</v>
      </c>
      <c r="P251" s="58">
        <f t="shared" si="42"/>
        <v>129298</v>
      </c>
      <c r="Q251" s="47">
        <f t="shared" si="43"/>
        <v>0</v>
      </c>
      <c r="R251" s="47">
        <f>IF(S250&lt;1,0,-'Lease Monthly'!$K$4/'Lease Monthly'!$L$4)</f>
        <v>0</v>
      </c>
      <c r="S251" s="47">
        <f t="shared" si="39"/>
        <v>0</v>
      </c>
      <c r="AE251"/>
      <c r="AF251" s="6"/>
    </row>
    <row r="252" spans="1:32" x14ac:dyDescent="0.25">
      <c r="A252" s="53">
        <f t="shared" si="40"/>
        <v>236</v>
      </c>
      <c r="B252" s="29">
        <f t="shared" si="34"/>
        <v>0</v>
      </c>
      <c r="C252" s="9" t="str">
        <f>IF(D252=0,"-",IF('Lease Monthly'!$H$4="Yearly",EDATE(C251,12),IF('Lease Monthly'!$H$4="Quarterly",EDATE(C251,3),EDATE(C251,1))))</f>
        <v>-</v>
      </c>
      <c r="D252" s="54">
        <f>IF(A252&gt;'Lease Monthly'!$E$4,0,'Lease Monthly'!$G$4)*((1+$M$4)^(((((IF($H$4="Yearly",ROUNDDOWN(IF(A252-($N$4)&lt;0,0,((A252-($N$4)/(($N$4))))/($N$4)),0),IF($H$4="Monthly",ROUNDDOWN(IF(A252-($N$4*12)&lt;0,0,((A252-(12*$N$4)/((12*$N$4))))/($N$4*12)),0),ROUNDDOWN(IF(A252-($N$4*4)&lt;0,0,((A252-(4*$N$4)/((4*$N$4))))/($N$4*4)),0)))))))))+(IF(A252=$E$4,$J$4,0))</f>
        <v>0</v>
      </c>
      <c r="E252" s="49">
        <f>IF(D252=0,0,1/((1+IF('Lease Monthly'!$H$4="Yearly",'Lease Monthly'!$D$4,IF('Lease Monthly'!$H$4="Quarterly",'Lease Monthly'!$D$4/4,'Lease Monthly'!$D$4/12)))^IF($E$17=1,A251,A252)))</f>
        <v>0</v>
      </c>
      <c r="F252" s="55">
        <f t="shared" si="35"/>
        <v>0</v>
      </c>
      <c r="G252" s="56"/>
      <c r="H252" s="38">
        <f t="shared" si="41"/>
        <v>236</v>
      </c>
      <c r="I252" s="9" t="str">
        <f t="shared" si="36"/>
        <v>-</v>
      </c>
      <c r="J252" s="47">
        <f>IF(H252&gt;'Lease Monthly'!$E$4,0,M251)</f>
        <v>0</v>
      </c>
      <c r="K252" s="47">
        <f>IF(IF('Lease Monthly'!$H$4="Yearly",J252*'Lease Monthly'!$D$4,IF('Lease Monthly'!$H$4="Quarterly",J252*('Lease Monthly'!$D$4/4),J252*'Lease Monthly'!$D$4/12))&gt;0,IF('Lease Monthly'!$H$4="Yearly",J252*'Lease Monthly'!$D$4,IF('Lease Monthly'!$H$4="Quarterly",J252*('Lease Monthly'!$D$4/4),J252*'Lease Monthly'!$D$4/12)),-L252-J252)</f>
        <v>0</v>
      </c>
      <c r="L252" s="47">
        <f t="shared" si="37"/>
        <v>0</v>
      </c>
      <c r="M252" s="47">
        <f t="shared" si="38"/>
        <v>0</v>
      </c>
      <c r="N252" s="57"/>
      <c r="O252" s="38">
        <v>236</v>
      </c>
      <c r="P252" s="58">
        <f t="shared" si="42"/>
        <v>129663</v>
      </c>
      <c r="Q252" s="47">
        <f t="shared" si="43"/>
        <v>0</v>
      </c>
      <c r="R252" s="47">
        <f>IF(S251&lt;1,0,-'Lease Monthly'!$K$4/'Lease Monthly'!$L$4)</f>
        <v>0</v>
      </c>
      <c r="S252" s="47">
        <f t="shared" si="39"/>
        <v>0</v>
      </c>
      <c r="AE252"/>
      <c r="AF252" s="6"/>
    </row>
    <row r="253" spans="1:32" x14ac:dyDescent="0.25">
      <c r="A253" s="53">
        <f t="shared" si="40"/>
        <v>237</v>
      </c>
      <c r="B253" s="29">
        <f t="shared" si="34"/>
        <v>0</v>
      </c>
      <c r="C253" s="9" t="str">
        <f>IF(D253=0,"-",IF('Lease Monthly'!$H$4="Yearly",EDATE(C252,12),IF('Lease Monthly'!$H$4="Quarterly",EDATE(C252,3),EDATE(C252,1))))</f>
        <v>-</v>
      </c>
      <c r="D253" s="54">
        <f>IF(A253&gt;'Lease Monthly'!$E$4,0,'Lease Monthly'!$G$4)*((1+$M$4)^(((((IF($H$4="Yearly",ROUNDDOWN(IF(A253-($N$4)&lt;0,0,((A253-($N$4)/(($N$4))))/($N$4)),0),IF($H$4="Monthly",ROUNDDOWN(IF(A253-($N$4*12)&lt;0,0,((A253-(12*$N$4)/((12*$N$4))))/($N$4*12)),0),ROUNDDOWN(IF(A253-($N$4*4)&lt;0,0,((A253-(4*$N$4)/((4*$N$4))))/($N$4*4)),0)))))))))+(IF(A253=$E$4,$J$4,0))</f>
        <v>0</v>
      </c>
      <c r="E253" s="49">
        <f>IF(D253=0,0,1/((1+IF('Lease Monthly'!$H$4="Yearly",'Lease Monthly'!$D$4,IF('Lease Monthly'!$H$4="Quarterly",'Lease Monthly'!$D$4/4,'Lease Monthly'!$D$4/12)))^IF($E$17=1,A252,A253)))</f>
        <v>0</v>
      </c>
      <c r="F253" s="55">
        <f t="shared" si="35"/>
        <v>0</v>
      </c>
      <c r="G253" s="56"/>
      <c r="H253" s="38">
        <f t="shared" si="41"/>
        <v>237</v>
      </c>
      <c r="I253" s="9" t="str">
        <f t="shared" si="36"/>
        <v>-</v>
      </c>
      <c r="J253" s="47">
        <f>IF(H253&gt;'Lease Monthly'!$E$4,0,M252)</f>
        <v>0</v>
      </c>
      <c r="K253" s="47">
        <f>IF(IF('Lease Monthly'!$H$4="Yearly",J253*'Lease Monthly'!$D$4,IF('Lease Monthly'!$H$4="Quarterly",J253*('Lease Monthly'!$D$4/4),J253*'Lease Monthly'!$D$4/12))&gt;0,IF('Lease Monthly'!$H$4="Yearly",J253*'Lease Monthly'!$D$4,IF('Lease Monthly'!$H$4="Quarterly",J253*('Lease Monthly'!$D$4/4),J253*'Lease Monthly'!$D$4/12)),-L253-J253)</f>
        <v>0</v>
      </c>
      <c r="L253" s="47">
        <f t="shared" si="37"/>
        <v>0</v>
      </c>
      <c r="M253" s="47">
        <f t="shared" si="38"/>
        <v>0</v>
      </c>
      <c r="N253" s="57"/>
      <c r="O253" s="38">
        <v>237</v>
      </c>
      <c r="P253" s="58">
        <f t="shared" si="42"/>
        <v>130028</v>
      </c>
      <c r="Q253" s="47">
        <f t="shared" si="43"/>
        <v>0</v>
      </c>
      <c r="R253" s="47">
        <f>IF(S252&lt;1,0,-'Lease Monthly'!$K$4/'Lease Monthly'!$L$4)</f>
        <v>0</v>
      </c>
      <c r="S253" s="47">
        <f t="shared" si="39"/>
        <v>0</v>
      </c>
      <c r="AE253"/>
      <c r="AF253" s="6"/>
    </row>
    <row r="254" spans="1:32" x14ac:dyDescent="0.25">
      <c r="A254" s="53">
        <f t="shared" si="40"/>
        <v>238</v>
      </c>
      <c r="B254" s="29">
        <f t="shared" si="34"/>
        <v>0</v>
      </c>
      <c r="C254" s="9" t="str">
        <f>IF(D254=0,"-",IF('Lease Monthly'!$H$4="Yearly",EDATE(C253,12),IF('Lease Monthly'!$H$4="Quarterly",EDATE(C253,3),EDATE(C253,1))))</f>
        <v>-</v>
      </c>
      <c r="D254" s="54">
        <f>IF(A254&gt;'Lease Monthly'!$E$4,0,'Lease Monthly'!$G$4)*((1+$M$4)^(((((IF($H$4="Yearly",ROUNDDOWN(IF(A254-($N$4)&lt;0,0,((A254-($N$4)/(($N$4))))/($N$4)),0),IF($H$4="Monthly",ROUNDDOWN(IF(A254-($N$4*12)&lt;0,0,((A254-(12*$N$4)/((12*$N$4))))/($N$4*12)),0),ROUNDDOWN(IF(A254-($N$4*4)&lt;0,0,((A254-(4*$N$4)/((4*$N$4))))/($N$4*4)),0)))))))))+(IF(A254=$E$4,$J$4,0))</f>
        <v>0</v>
      </c>
      <c r="E254" s="49">
        <f>IF(D254=0,0,1/((1+IF('Lease Monthly'!$H$4="Yearly",'Lease Monthly'!$D$4,IF('Lease Monthly'!$H$4="Quarterly",'Lease Monthly'!$D$4/4,'Lease Monthly'!$D$4/12)))^IF($E$17=1,A253,A254)))</f>
        <v>0</v>
      </c>
      <c r="F254" s="55">
        <f t="shared" si="35"/>
        <v>0</v>
      </c>
      <c r="G254" s="56"/>
      <c r="H254" s="38">
        <f t="shared" si="41"/>
        <v>238</v>
      </c>
      <c r="I254" s="9" t="str">
        <f t="shared" si="36"/>
        <v>-</v>
      </c>
      <c r="J254" s="47">
        <f>IF(H254&gt;'Lease Monthly'!$E$4,0,M253)</f>
        <v>0</v>
      </c>
      <c r="K254" s="47">
        <f>IF(IF('Lease Monthly'!$H$4="Yearly",J254*'Lease Monthly'!$D$4,IF('Lease Monthly'!$H$4="Quarterly",J254*('Lease Monthly'!$D$4/4),J254*'Lease Monthly'!$D$4/12))&gt;0,IF('Lease Monthly'!$H$4="Yearly",J254*'Lease Monthly'!$D$4,IF('Lease Monthly'!$H$4="Quarterly",J254*('Lease Monthly'!$D$4/4),J254*'Lease Monthly'!$D$4/12)),-L254-J254)</f>
        <v>0</v>
      </c>
      <c r="L254" s="47">
        <f t="shared" si="37"/>
        <v>0</v>
      </c>
      <c r="M254" s="47">
        <f t="shared" si="38"/>
        <v>0</v>
      </c>
      <c r="N254" s="57"/>
      <c r="O254" s="38">
        <v>237</v>
      </c>
      <c r="P254" s="58">
        <f t="shared" si="42"/>
        <v>130394</v>
      </c>
      <c r="Q254" s="47">
        <f t="shared" si="43"/>
        <v>0</v>
      </c>
      <c r="R254" s="47">
        <f>IF(S253&lt;1,0,-'Lease Monthly'!$K$4/'Lease Monthly'!$L$4)</f>
        <v>0</v>
      </c>
      <c r="S254" s="47">
        <f t="shared" si="39"/>
        <v>0</v>
      </c>
      <c r="AE254"/>
      <c r="AF254" s="6"/>
    </row>
    <row r="255" spans="1:32" x14ac:dyDescent="0.25">
      <c r="A255" s="53">
        <f t="shared" si="40"/>
        <v>239</v>
      </c>
      <c r="B255" s="29">
        <f t="shared" si="34"/>
        <v>0</v>
      </c>
      <c r="C255" s="9" t="str">
        <f>IF(D255=0,"-",IF('Lease Monthly'!$H$4="Yearly",EDATE(C254,12),IF('Lease Monthly'!$H$4="Quarterly",EDATE(C254,3),EDATE(C254,1))))</f>
        <v>-</v>
      </c>
      <c r="D255" s="54">
        <f>IF(A255&gt;'Lease Monthly'!$E$4,0,'Lease Monthly'!$G$4)*((1+$M$4)^(((((IF($H$4="Yearly",ROUNDDOWN(IF(A255-($N$4)&lt;0,0,((A255-($N$4)/(($N$4))))/($N$4)),0),IF($H$4="Monthly",ROUNDDOWN(IF(A255-($N$4*12)&lt;0,0,((A255-(12*$N$4)/((12*$N$4))))/($N$4*12)),0),ROUNDDOWN(IF(A255-($N$4*4)&lt;0,0,((A255-(4*$N$4)/((4*$N$4))))/($N$4*4)),0)))))))))+(IF(A255=$E$4,$J$4,0))</f>
        <v>0</v>
      </c>
      <c r="E255" s="49">
        <f>IF(D255=0,0,1/((1+IF('Lease Monthly'!$H$4="Yearly",'Lease Monthly'!$D$4,IF('Lease Monthly'!$H$4="Quarterly",'Lease Monthly'!$D$4/4,'Lease Monthly'!$D$4/12)))^IF($E$17=1,A254,A255)))</f>
        <v>0</v>
      </c>
      <c r="F255" s="55">
        <f t="shared" si="35"/>
        <v>0</v>
      </c>
      <c r="G255" s="56"/>
      <c r="H255" s="38">
        <f t="shared" si="41"/>
        <v>239</v>
      </c>
      <c r="I255" s="9" t="str">
        <f t="shared" si="36"/>
        <v>-</v>
      </c>
      <c r="J255" s="47">
        <f>IF(H255&gt;'Lease Monthly'!$E$4,0,M254)</f>
        <v>0</v>
      </c>
      <c r="K255" s="47">
        <f>IF(IF('Lease Monthly'!$H$4="Yearly",J255*'Lease Monthly'!$D$4,IF('Lease Monthly'!$H$4="Quarterly",J255*('Lease Monthly'!$D$4/4),J255*'Lease Monthly'!$D$4/12))&gt;0,IF('Lease Monthly'!$H$4="Yearly",J255*'Lease Monthly'!$D$4,IF('Lease Monthly'!$H$4="Quarterly",J255*('Lease Monthly'!$D$4/4),J255*'Lease Monthly'!$D$4/12)),-L255-J255)</f>
        <v>0</v>
      </c>
      <c r="L255" s="47">
        <f t="shared" si="37"/>
        <v>0</v>
      </c>
      <c r="M255" s="47">
        <f t="shared" si="38"/>
        <v>0</v>
      </c>
      <c r="N255" s="57"/>
      <c r="O255" s="38">
        <v>237</v>
      </c>
      <c r="P255" s="58">
        <f t="shared" si="42"/>
        <v>130759</v>
      </c>
      <c r="Q255" s="47">
        <f t="shared" si="43"/>
        <v>0</v>
      </c>
      <c r="R255" s="47">
        <f>IF(S254&lt;1,0,-'Lease Monthly'!$K$4/'Lease Monthly'!$L$4)</f>
        <v>0</v>
      </c>
      <c r="S255" s="47">
        <f t="shared" si="39"/>
        <v>0</v>
      </c>
      <c r="AE255"/>
      <c r="AF255" s="6"/>
    </row>
    <row r="256" spans="1:32" x14ac:dyDescent="0.25">
      <c r="A256" s="53">
        <f t="shared" si="40"/>
        <v>240</v>
      </c>
      <c r="B256" s="29">
        <f t="shared" si="34"/>
        <v>0</v>
      </c>
      <c r="C256" s="9" t="str">
        <f>IF(D256=0,"-",IF('Lease Monthly'!$H$4="Yearly",EDATE(C255,12),IF('Lease Monthly'!$H$4="Quarterly",EDATE(C255,3),EDATE(C255,1))))</f>
        <v>-</v>
      </c>
      <c r="D256" s="54">
        <f>IF(A256&gt;'Lease Monthly'!$E$4,0,'Lease Monthly'!$G$4)*((1+$M$4)^(((((IF($H$4="Yearly",ROUNDDOWN(IF(A256-($N$4)&lt;0,0,((A256-($N$4)/(($N$4))))/($N$4)),0),IF($H$4="Monthly",ROUNDDOWN(IF(A256-($N$4*12)&lt;0,0,((A256-(12*$N$4)/((12*$N$4))))/($N$4*12)),0),ROUNDDOWN(IF(A256-($N$4*4)&lt;0,0,((A256-(4*$N$4)/((4*$N$4))))/($N$4*4)),0)))))))))+(IF(A256=$E$4,$J$4,0))</f>
        <v>0</v>
      </c>
      <c r="E256" s="49">
        <f>IF(D256=0,0,1/((1+IF('Lease Monthly'!$H$4="Yearly",'Lease Monthly'!$D$4,IF('Lease Monthly'!$H$4="Quarterly",'Lease Monthly'!$D$4/4,'Lease Monthly'!$D$4/12)))^IF($E$17=1,A255,A256)))</f>
        <v>0</v>
      </c>
      <c r="F256" s="55">
        <f t="shared" si="35"/>
        <v>0</v>
      </c>
      <c r="G256" s="56"/>
      <c r="H256" s="38">
        <f t="shared" si="41"/>
        <v>240</v>
      </c>
      <c r="I256" s="9" t="str">
        <f t="shared" si="36"/>
        <v>-</v>
      </c>
      <c r="J256" s="47">
        <f>IF(H256&gt;'Lease Monthly'!$E$4,0,M255)</f>
        <v>0</v>
      </c>
      <c r="K256" s="47">
        <f>IF(IF('Lease Monthly'!$H$4="Yearly",J256*'Lease Monthly'!$D$4,IF('Lease Monthly'!$H$4="Quarterly",J256*('Lease Monthly'!$D$4/4),J256*'Lease Monthly'!$D$4/12))&gt;0,IF('Lease Monthly'!$H$4="Yearly",J256*'Lease Monthly'!$D$4,IF('Lease Monthly'!$H$4="Quarterly",J256*('Lease Monthly'!$D$4/4),J256*'Lease Monthly'!$D$4/12)),-L256-J256)</f>
        <v>0</v>
      </c>
      <c r="L256" s="47">
        <f t="shared" si="37"/>
        <v>0</v>
      </c>
      <c r="M256" s="47">
        <f t="shared" si="38"/>
        <v>0</v>
      </c>
      <c r="N256" s="57"/>
      <c r="O256" s="38">
        <v>237</v>
      </c>
      <c r="P256" s="58">
        <f t="shared" si="42"/>
        <v>131124</v>
      </c>
      <c r="Q256" s="47">
        <f t="shared" si="43"/>
        <v>0</v>
      </c>
      <c r="R256" s="47">
        <f>IF(S255&lt;1,0,-'Lease Monthly'!$K$4/'Lease Monthly'!$L$4)</f>
        <v>0</v>
      </c>
      <c r="S256" s="47">
        <f t="shared" si="39"/>
        <v>0</v>
      </c>
      <c r="AE256"/>
      <c r="AF256" s="6"/>
    </row>
    <row r="257" spans="1:32" x14ac:dyDescent="0.25">
      <c r="A257" s="53">
        <f t="shared" si="40"/>
        <v>241</v>
      </c>
      <c r="B257" s="29">
        <f t="shared" si="34"/>
        <v>0</v>
      </c>
      <c r="C257" s="9" t="str">
        <f>IF(D257=0,"-",IF('Lease Monthly'!$H$4="Yearly",EDATE(C256,12),IF('Lease Monthly'!$H$4="Quarterly",EDATE(C256,3),EDATE(C256,1))))</f>
        <v>-</v>
      </c>
      <c r="D257" s="54">
        <f>IF(A257&gt;'Lease Monthly'!$E$4,0,'Lease Monthly'!$G$4)*((1+$M$4)^(((((IF($H$4="Yearly",ROUNDDOWN(IF(A257-($N$4)&lt;0,0,((A257-($N$4)/(($N$4))))/($N$4)),0),IF($H$4="Monthly",ROUNDDOWN(IF(A257-($N$4*12)&lt;0,0,((A257-(12*$N$4)/((12*$N$4))))/($N$4*12)),0),ROUNDDOWN(IF(A257-($N$4*4)&lt;0,0,((A257-(4*$N$4)/((4*$N$4))))/($N$4*4)),0)))))))))+(IF(A257=$E$4,$J$4,0))</f>
        <v>0</v>
      </c>
      <c r="E257" s="49">
        <f>IF(D257=0,0,1/((1+IF('Lease Monthly'!$H$4="Yearly",'Lease Monthly'!$D$4,IF('Lease Monthly'!$H$4="Quarterly",'Lease Monthly'!$D$4/4,'Lease Monthly'!$D$4/12)))^IF($E$17=1,A256,A257)))</f>
        <v>0</v>
      </c>
      <c r="F257" s="55">
        <f t="shared" si="35"/>
        <v>0</v>
      </c>
      <c r="G257" s="56"/>
      <c r="H257" s="38">
        <f t="shared" si="41"/>
        <v>241</v>
      </c>
      <c r="I257" s="9" t="str">
        <f t="shared" si="36"/>
        <v>-</v>
      </c>
      <c r="J257" s="47">
        <f>IF(H257&gt;'Lease Monthly'!$E$4,0,M256)</f>
        <v>0</v>
      </c>
      <c r="K257" s="47">
        <f>IF(IF('Lease Monthly'!$H$4="Yearly",J257*'Lease Monthly'!$D$4,IF('Lease Monthly'!$H$4="Quarterly",J257*('Lease Monthly'!$D$4/4),J257*'Lease Monthly'!$D$4/12))&gt;0,IF('Lease Monthly'!$H$4="Yearly",J257*'Lease Monthly'!$D$4,IF('Lease Monthly'!$H$4="Quarterly",J257*('Lease Monthly'!$D$4/4),J257*'Lease Monthly'!$D$4/12)),-L257-J257)</f>
        <v>0</v>
      </c>
      <c r="L257" s="47">
        <f t="shared" si="37"/>
        <v>0</v>
      </c>
      <c r="M257" s="47">
        <f t="shared" si="38"/>
        <v>0</v>
      </c>
      <c r="N257" s="57"/>
      <c r="O257" s="38">
        <v>237</v>
      </c>
      <c r="P257" s="58">
        <f t="shared" si="42"/>
        <v>131489</v>
      </c>
      <c r="Q257" s="47">
        <f t="shared" si="43"/>
        <v>0</v>
      </c>
      <c r="R257" s="47">
        <f>IF(S256&lt;1,0,-'Lease Monthly'!$K$4/'Lease Monthly'!$L$4)</f>
        <v>0</v>
      </c>
      <c r="S257" s="47">
        <f t="shared" si="39"/>
        <v>0</v>
      </c>
      <c r="AE257"/>
      <c r="AF257" s="6"/>
    </row>
    <row r="258" spans="1:32" x14ac:dyDescent="0.25">
      <c r="A258" s="53">
        <f t="shared" si="40"/>
        <v>242</v>
      </c>
      <c r="B258" s="29">
        <f t="shared" si="34"/>
        <v>0</v>
      </c>
      <c r="C258" s="9" t="str">
        <f>IF(D258=0,"-",IF('Lease Monthly'!$H$4="Yearly",EDATE(C257,12),IF('Lease Monthly'!$H$4="Quarterly",EDATE(C257,3),EDATE(C257,1))))</f>
        <v>-</v>
      </c>
      <c r="D258" s="54">
        <f>IF(A258&gt;'Lease Monthly'!$E$4,0,'Lease Monthly'!$G$4)*((1+$M$4)^(((((IF($H$4="Yearly",ROUNDDOWN(IF(A258-($N$4)&lt;0,0,((A258-($N$4)/(($N$4))))/($N$4)),0),IF($H$4="Monthly",ROUNDDOWN(IF(A258-($N$4*12)&lt;0,0,((A258-(12*$N$4)/((12*$N$4))))/($N$4*12)),0),ROUNDDOWN(IF(A258-($N$4*4)&lt;0,0,((A258-(4*$N$4)/((4*$N$4))))/($N$4*4)),0)))))))))+(IF(A258=$E$4,$J$4,0))</f>
        <v>0</v>
      </c>
      <c r="E258" s="49">
        <f>IF(D258=0,0,1/((1+IF('Lease Monthly'!$H$4="Yearly",'Lease Monthly'!$D$4,IF('Lease Monthly'!$H$4="Quarterly",'Lease Monthly'!$D$4/4,'Lease Monthly'!$D$4/12)))^IF($E$17=1,A257,A258)))</f>
        <v>0</v>
      </c>
      <c r="F258" s="55">
        <f t="shared" si="35"/>
        <v>0</v>
      </c>
      <c r="G258" s="56"/>
      <c r="H258" s="38">
        <f t="shared" si="41"/>
        <v>242</v>
      </c>
      <c r="I258" s="9" t="str">
        <f t="shared" si="36"/>
        <v>-</v>
      </c>
      <c r="J258" s="47">
        <f>IF(H258&gt;'Lease Monthly'!$E$4,0,M257)</f>
        <v>0</v>
      </c>
      <c r="K258" s="47">
        <f>IF(IF('Lease Monthly'!$H$4="Yearly",J258*'Lease Monthly'!$D$4,IF('Lease Monthly'!$H$4="Quarterly",J258*('Lease Monthly'!$D$4/4),J258*'Lease Monthly'!$D$4/12))&gt;0,IF('Lease Monthly'!$H$4="Yearly",J258*'Lease Monthly'!$D$4,IF('Lease Monthly'!$H$4="Quarterly",J258*('Lease Monthly'!$D$4/4),J258*'Lease Monthly'!$D$4/12)),-L258-J258)</f>
        <v>0</v>
      </c>
      <c r="L258" s="47">
        <f t="shared" si="37"/>
        <v>0</v>
      </c>
      <c r="M258" s="47">
        <f t="shared" si="38"/>
        <v>0</v>
      </c>
      <c r="N258" s="57"/>
      <c r="O258" s="38">
        <v>237</v>
      </c>
      <c r="P258" s="58">
        <f t="shared" si="42"/>
        <v>131855</v>
      </c>
      <c r="Q258" s="47">
        <f t="shared" si="43"/>
        <v>0</v>
      </c>
      <c r="R258" s="47">
        <f>IF(S257&lt;1,0,-'Lease Monthly'!$K$4/'Lease Monthly'!$L$4)</f>
        <v>0</v>
      </c>
      <c r="S258" s="47">
        <f t="shared" si="39"/>
        <v>0</v>
      </c>
      <c r="AE258"/>
      <c r="AF258" s="6"/>
    </row>
    <row r="259" spans="1:32" x14ac:dyDescent="0.25">
      <c r="A259" s="53">
        <f t="shared" si="40"/>
        <v>243</v>
      </c>
      <c r="B259" s="29">
        <f t="shared" si="34"/>
        <v>0</v>
      </c>
      <c r="C259" s="9" t="str">
        <f>IF(D259=0,"-",IF('Lease Monthly'!$H$4="Yearly",EDATE(C258,12),IF('Lease Monthly'!$H$4="Quarterly",EDATE(C258,3),EDATE(C258,1))))</f>
        <v>-</v>
      </c>
      <c r="D259" s="54">
        <f>IF(A259&gt;'Lease Monthly'!$E$4,0,'Lease Monthly'!$G$4)*((1+$M$4)^(((((IF($H$4="Yearly",ROUNDDOWN(IF(A259-($N$4)&lt;0,0,((A259-($N$4)/(($N$4))))/($N$4)),0),IF($H$4="Monthly",ROUNDDOWN(IF(A259-($N$4*12)&lt;0,0,((A259-(12*$N$4)/((12*$N$4))))/($N$4*12)),0),ROUNDDOWN(IF(A259-($N$4*4)&lt;0,0,((A259-(4*$N$4)/((4*$N$4))))/($N$4*4)),0)))))))))+(IF(A259=$E$4,$J$4,0))</f>
        <v>0</v>
      </c>
      <c r="E259" s="49">
        <f>IF(D259=0,0,1/((1+IF('Lease Monthly'!$H$4="Yearly",'Lease Monthly'!$D$4,IF('Lease Monthly'!$H$4="Quarterly",'Lease Monthly'!$D$4/4,'Lease Monthly'!$D$4/12)))^IF($E$17=1,A258,A259)))</f>
        <v>0</v>
      </c>
      <c r="F259" s="55">
        <f t="shared" si="35"/>
        <v>0</v>
      </c>
      <c r="G259" s="56"/>
      <c r="H259" s="38">
        <f t="shared" si="41"/>
        <v>243</v>
      </c>
      <c r="I259" s="9" t="str">
        <f t="shared" si="36"/>
        <v>-</v>
      </c>
      <c r="J259" s="47">
        <f>IF(H259&gt;'Lease Monthly'!$E$4,0,M258)</f>
        <v>0</v>
      </c>
      <c r="K259" s="47">
        <f>IF(IF('Lease Monthly'!$H$4="Yearly",J259*'Lease Monthly'!$D$4,IF('Lease Monthly'!$H$4="Quarterly",J259*('Lease Monthly'!$D$4/4),J259*'Lease Monthly'!$D$4/12))&gt;0,IF('Lease Monthly'!$H$4="Yearly",J259*'Lease Monthly'!$D$4,IF('Lease Monthly'!$H$4="Quarterly",J259*('Lease Monthly'!$D$4/4),J259*'Lease Monthly'!$D$4/12)),-L259-J259)</f>
        <v>0</v>
      </c>
      <c r="L259" s="47">
        <f t="shared" si="37"/>
        <v>0</v>
      </c>
      <c r="M259" s="47">
        <f t="shared" si="38"/>
        <v>0</v>
      </c>
      <c r="N259" s="57"/>
      <c r="O259" s="38">
        <v>237</v>
      </c>
      <c r="P259" s="58">
        <f t="shared" si="42"/>
        <v>132220</v>
      </c>
      <c r="Q259" s="47">
        <f t="shared" si="43"/>
        <v>0</v>
      </c>
      <c r="R259" s="47">
        <f>IF(S258&lt;1,0,-'Lease Monthly'!$K$4/'Lease Monthly'!$L$4)</f>
        <v>0</v>
      </c>
      <c r="S259" s="47">
        <f t="shared" si="39"/>
        <v>0</v>
      </c>
      <c r="AE259"/>
      <c r="AF259" s="6"/>
    </row>
    <row r="260" spans="1:32" x14ac:dyDescent="0.25">
      <c r="A260" s="53">
        <f t="shared" si="40"/>
        <v>244</v>
      </c>
      <c r="B260" s="29">
        <f t="shared" si="34"/>
        <v>0</v>
      </c>
      <c r="C260" s="9" t="str">
        <f>IF(D260=0,"-",IF('Lease Monthly'!$H$4="Yearly",EDATE(C259,12),IF('Lease Monthly'!$H$4="Quarterly",EDATE(C259,3),EDATE(C259,1))))</f>
        <v>-</v>
      </c>
      <c r="D260" s="54">
        <f>IF(A260&gt;'Lease Monthly'!$E$4,0,'Lease Monthly'!$G$4)*((1+$M$4)^(((((IF($H$4="Yearly",ROUNDDOWN(IF(A260-($N$4)&lt;0,0,((A260-($N$4)/(($N$4))))/($N$4)),0),IF($H$4="Monthly",ROUNDDOWN(IF(A260-($N$4*12)&lt;0,0,((A260-(12*$N$4)/((12*$N$4))))/($N$4*12)),0),ROUNDDOWN(IF(A260-($N$4*4)&lt;0,0,((A260-(4*$N$4)/((4*$N$4))))/($N$4*4)),0)))))))))+(IF(A260=$E$4,$J$4,0))</f>
        <v>0</v>
      </c>
      <c r="E260" s="49">
        <f>IF(D260=0,0,1/((1+IF('Lease Monthly'!$H$4="Yearly",'Lease Monthly'!$D$4,IF('Lease Monthly'!$H$4="Quarterly",'Lease Monthly'!$D$4/4,'Lease Monthly'!$D$4/12)))^IF($E$17=1,A259,A260)))</f>
        <v>0</v>
      </c>
      <c r="F260" s="55">
        <f t="shared" si="35"/>
        <v>0</v>
      </c>
      <c r="G260" s="56"/>
      <c r="H260" s="38">
        <f t="shared" si="41"/>
        <v>244</v>
      </c>
      <c r="I260" s="9" t="str">
        <f t="shared" si="36"/>
        <v>-</v>
      </c>
      <c r="J260" s="47">
        <f>IF(H260&gt;'Lease Monthly'!$E$4,0,M259)</f>
        <v>0</v>
      </c>
      <c r="K260" s="47">
        <f>IF(IF('Lease Monthly'!$H$4="Yearly",J260*'Lease Monthly'!$D$4,IF('Lease Monthly'!$H$4="Quarterly",J260*('Lease Monthly'!$D$4/4),J260*'Lease Monthly'!$D$4/12))&gt;0,IF('Lease Monthly'!$H$4="Yearly",J260*'Lease Monthly'!$D$4,IF('Lease Monthly'!$H$4="Quarterly",J260*('Lease Monthly'!$D$4/4),J260*'Lease Monthly'!$D$4/12)),-L260-J260)</f>
        <v>0</v>
      </c>
      <c r="L260" s="47">
        <f t="shared" si="37"/>
        <v>0</v>
      </c>
      <c r="M260" s="47">
        <f t="shared" si="38"/>
        <v>0</v>
      </c>
      <c r="N260" s="57"/>
      <c r="O260" s="38">
        <v>237</v>
      </c>
      <c r="P260" s="58">
        <f t="shared" si="42"/>
        <v>132585</v>
      </c>
      <c r="Q260" s="47">
        <f t="shared" si="43"/>
        <v>0</v>
      </c>
      <c r="R260" s="47">
        <f>IF(S259&lt;1,0,-'Lease Monthly'!$K$4/'Lease Monthly'!$L$4)</f>
        <v>0</v>
      </c>
      <c r="S260" s="47">
        <f t="shared" si="39"/>
        <v>0</v>
      </c>
      <c r="AE260"/>
      <c r="AF260" s="6"/>
    </row>
    <row r="261" spans="1:32" x14ac:dyDescent="0.25">
      <c r="A261" s="53">
        <f t="shared" si="40"/>
        <v>245</v>
      </c>
      <c r="B261" s="29">
        <f t="shared" si="34"/>
        <v>0</v>
      </c>
      <c r="C261" s="9" t="str">
        <f>IF(D261=0,"-",IF('Lease Monthly'!$H$4="Yearly",EDATE(C260,12),IF('Lease Monthly'!$H$4="Quarterly",EDATE(C260,3),EDATE(C260,1))))</f>
        <v>-</v>
      </c>
      <c r="D261" s="54">
        <f>IF(A261&gt;'Lease Monthly'!$E$4,0,'Lease Monthly'!$G$4)*((1+$M$4)^(((((IF($H$4="Yearly",ROUNDDOWN(IF(A261-($N$4)&lt;0,0,((A261-($N$4)/(($N$4))))/($N$4)),0),IF($H$4="Monthly",ROUNDDOWN(IF(A261-($N$4*12)&lt;0,0,((A261-(12*$N$4)/((12*$N$4))))/($N$4*12)),0),ROUNDDOWN(IF(A261-($N$4*4)&lt;0,0,((A261-(4*$N$4)/((4*$N$4))))/($N$4*4)),0)))))))))+(IF(A261=$E$4,$J$4,0))</f>
        <v>0</v>
      </c>
      <c r="E261" s="49">
        <f>IF(D261=0,0,1/((1+IF('Lease Monthly'!$H$4="Yearly",'Lease Monthly'!$D$4,IF('Lease Monthly'!$H$4="Quarterly",'Lease Monthly'!$D$4/4,'Lease Monthly'!$D$4/12)))^IF($E$17=1,A260,A261)))</f>
        <v>0</v>
      </c>
      <c r="F261" s="55">
        <f t="shared" si="35"/>
        <v>0</v>
      </c>
      <c r="G261" s="56"/>
      <c r="H261" s="38">
        <f t="shared" si="41"/>
        <v>245</v>
      </c>
      <c r="I261" s="9" t="str">
        <f t="shared" si="36"/>
        <v>-</v>
      </c>
      <c r="J261" s="47">
        <f>IF(H261&gt;'Lease Monthly'!$E$4,0,M260)</f>
        <v>0</v>
      </c>
      <c r="K261" s="47">
        <f>IF(IF('Lease Monthly'!$H$4="Yearly",J261*'Lease Monthly'!$D$4,IF('Lease Monthly'!$H$4="Quarterly",J261*('Lease Monthly'!$D$4/4),J261*'Lease Monthly'!$D$4/12))&gt;0,IF('Lease Monthly'!$H$4="Yearly",J261*'Lease Monthly'!$D$4,IF('Lease Monthly'!$H$4="Quarterly",J261*('Lease Monthly'!$D$4/4),J261*'Lease Monthly'!$D$4/12)),-L261-J261)</f>
        <v>0</v>
      </c>
      <c r="L261" s="47">
        <f t="shared" si="37"/>
        <v>0</v>
      </c>
      <c r="M261" s="47">
        <f t="shared" si="38"/>
        <v>0</v>
      </c>
      <c r="N261" s="57"/>
      <c r="O261" s="38">
        <v>237</v>
      </c>
      <c r="P261" s="58">
        <f t="shared" si="42"/>
        <v>132950</v>
      </c>
      <c r="Q261" s="47">
        <f t="shared" si="43"/>
        <v>0</v>
      </c>
      <c r="R261" s="47">
        <f>IF(S260&lt;1,0,-'Lease Monthly'!$K$4/'Lease Monthly'!$L$4)</f>
        <v>0</v>
      </c>
      <c r="S261" s="47">
        <f t="shared" si="39"/>
        <v>0</v>
      </c>
      <c r="AE261"/>
      <c r="AF261" s="6"/>
    </row>
    <row r="262" spans="1:32" x14ac:dyDescent="0.25">
      <c r="A262" s="53">
        <f t="shared" si="40"/>
        <v>246</v>
      </c>
      <c r="B262" s="29">
        <f t="shared" si="34"/>
        <v>0</v>
      </c>
      <c r="C262" s="9" t="str">
        <f>IF(D262=0,"-",IF('Lease Monthly'!$H$4="Yearly",EDATE(C261,12),IF('Lease Monthly'!$H$4="Quarterly",EDATE(C261,3),EDATE(C261,1))))</f>
        <v>-</v>
      </c>
      <c r="D262" s="54">
        <f>IF(A262&gt;'Lease Monthly'!$E$4,0,'Lease Monthly'!$G$4)*((1+$M$4)^(((((IF($H$4="Yearly",ROUNDDOWN(IF(A262-($N$4)&lt;0,0,((A262-($N$4)/(($N$4))))/($N$4)),0),IF($H$4="Monthly",ROUNDDOWN(IF(A262-($N$4*12)&lt;0,0,((A262-(12*$N$4)/((12*$N$4))))/($N$4*12)),0),ROUNDDOWN(IF(A262-($N$4*4)&lt;0,0,((A262-(4*$N$4)/((4*$N$4))))/($N$4*4)),0)))))))))+(IF(A262=$E$4,$J$4,0))</f>
        <v>0</v>
      </c>
      <c r="E262" s="49">
        <f>IF(D262=0,0,1/((1+IF('Lease Monthly'!$H$4="Yearly",'Lease Monthly'!$D$4,IF('Lease Monthly'!$H$4="Quarterly",'Lease Monthly'!$D$4/4,'Lease Monthly'!$D$4/12)))^IF($E$17=1,A261,A262)))</f>
        <v>0</v>
      </c>
      <c r="F262" s="55">
        <f t="shared" si="35"/>
        <v>0</v>
      </c>
      <c r="G262" s="56"/>
      <c r="H262" s="38">
        <f t="shared" si="41"/>
        <v>246</v>
      </c>
      <c r="I262" s="9" t="str">
        <f t="shared" si="36"/>
        <v>-</v>
      </c>
      <c r="J262" s="47">
        <f>IF(H262&gt;'Lease Monthly'!$E$4,0,M261)</f>
        <v>0</v>
      </c>
      <c r="K262" s="47">
        <f>IF(IF('Lease Monthly'!$H$4="Yearly",J262*'Lease Monthly'!$D$4,IF('Lease Monthly'!$H$4="Quarterly",J262*('Lease Monthly'!$D$4/4),J262*'Lease Monthly'!$D$4/12))&gt;0,IF('Lease Monthly'!$H$4="Yearly",J262*'Lease Monthly'!$D$4,IF('Lease Monthly'!$H$4="Quarterly",J262*('Lease Monthly'!$D$4/4),J262*'Lease Monthly'!$D$4/12)),-L262-J262)</f>
        <v>0</v>
      </c>
      <c r="L262" s="47">
        <f t="shared" si="37"/>
        <v>0</v>
      </c>
      <c r="M262" s="47">
        <f t="shared" si="38"/>
        <v>0</v>
      </c>
      <c r="N262" s="57"/>
      <c r="O262" s="38">
        <v>237</v>
      </c>
      <c r="P262" s="58">
        <f t="shared" si="42"/>
        <v>133316</v>
      </c>
      <c r="Q262" s="47">
        <f t="shared" si="43"/>
        <v>0</v>
      </c>
      <c r="R262" s="47">
        <f>IF(S261&lt;1,0,-'Lease Monthly'!$K$4/'Lease Monthly'!$L$4)</f>
        <v>0</v>
      </c>
      <c r="S262" s="47">
        <f t="shared" si="39"/>
        <v>0</v>
      </c>
      <c r="AE262"/>
      <c r="AF262" s="6"/>
    </row>
    <row r="263" spans="1:32" x14ac:dyDescent="0.25">
      <c r="A263" s="53">
        <f t="shared" si="40"/>
        <v>247</v>
      </c>
      <c r="B263" s="29">
        <f t="shared" si="34"/>
        <v>0</v>
      </c>
      <c r="C263" s="9" t="str">
        <f>IF(D263=0,"-",IF('Lease Monthly'!$H$4="Yearly",EDATE(C262,12),IF('Lease Monthly'!$H$4="Quarterly",EDATE(C262,3),EDATE(C262,1))))</f>
        <v>-</v>
      </c>
      <c r="D263" s="54">
        <f>IF(A263&gt;'Lease Monthly'!$E$4,0,'Lease Monthly'!$G$4)*((1+$M$4)^(((((IF($H$4="Yearly",ROUNDDOWN(IF(A263-($N$4)&lt;0,0,((A263-($N$4)/(($N$4))))/($N$4)),0),IF($H$4="Monthly",ROUNDDOWN(IF(A263-($N$4*12)&lt;0,0,((A263-(12*$N$4)/((12*$N$4))))/($N$4*12)),0),ROUNDDOWN(IF(A263-($N$4*4)&lt;0,0,((A263-(4*$N$4)/((4*$N$4))))/($N$4*4)),0)))))))))+(IF(A263=$E$4,$J$4,0))</f>
        <v>0</v>
      </c>
      <c r="E263" s="49">
        <f>IF(D263=0,0,1/((1+IF('Lease Monthly'!$H$4="Yearly",'Lease Monthly'!$D$4,IF('Lease Monthly'!$H$4="Quarterly",'Lease Monthly'!$D$4/4,'Lease Monthly'!$D$4/12)))^IF($E$17=1,A262,A263)))</f>
        <v>0</v>
      </c>
      <c r="F263" s="55">
        <f t="shared" si="35"/>
        <v>0</v>
      </c>
      <c r="G263" s="56"/>
      <c r="H263" s="38">
        <f t="shared" si="41"/>
        <v>247</v>
      </c>
      <c r="I263" s="9" t="str">
        <f t="shared" si="36"/>
        <v>-</v>
      </c>
      <c r="J263" s="47">
        <f>IF(H263&gt;'Lease Monthly'!$E$4,0,M262)</f>
        <v>0</v>
      </c>
      <c r="K263" s="47">
        <f>IF(IF('Lease Monthly'!$H$4="Yearly",J263*'Lease Monthly'!$D$4,IF('Lease Monthly'!$H$4="Quarterly",J263*('Lease Monthly'!$D$4/4),J263*'Lease Monthly'!$D$4/12))&gt;0,IF('Lease Monthly'!$H$4="Yearly",J263*'Lease Monthly'!$D$4,IF('Lease Monthly'!$H$4="Quarterly",J263*('Lease Monthly'!$D$4/4),J263*'Lease Monthly'!$D$4/12)),-L263-J263)</f>
        <v>0</v>
      </c>
      <c r="L263" s="47">
        <f t="shared" si="37"/>
        <v>0</v>
      </c>
      <c r="M263" s="47">
        <f t="shared" si="38"/>
        <v>0</v>
      </c>
      <c r="N263" s="57"/>
      <c r="O263" s="38">
        <v>237</v>
      </c>
      <c r="P263" s="58">
        <f t="shared" si="42"/>
        <v>133681</v>
      </c>
      <c r="Q263" s="47">
        <f t="shared" si="43"/>
        <v>0</v>
      </c>
      <c r="R263" s="47">
        <f>IF(S262&lt;1,0,-'Lease Monthly'!$K$4/'Lease Monthly'!$L$4)</f>
        <v>0</v>
      </c>
      <c r="S263" s="47">
        <f t="shared" si="39"/>
        <v>0</v>
      </c>
      <c r="AE263"/>
      <c r="AF263" s="6"/>
    </row>
    <row r="264" spans="1:32" x14ac:dyDescent="0.25">
      <c r="A264" s="53">
        <f t="shared" si="40"/>
        <v>248</v>
      </c>
      <c r="B264" s="29">
        <f t="shared" si="34"/>
        <v>0</v>
      </c>
      <c r="C264" s="9" t="str">
        <f>IF(D264=0,"-",IF('Lease Monthly'!$H$4="Yearly",EDATE(C263,12),IF('Lease Monthly'!$H$4="Quarterly",EDATE(C263,3),EDATE(C263,1))))</f>
        <v>-</v>
      </c>
      <c r="D264" s="54">
        <f>IF(A264&gt;'Lease Monthly'!$E$4,0,'Lease Monthly'!$G$4)*((1+$M$4)^(((((IF($H$4="Yearly",ROUNDDOWN(IF(A264-($N$4)&lt;0,0,((A264-($N$4)/(($N$4))))/($N$4)),0),IF($H$4="Monthly",ROUNDDOWN(IF(A264-($N$4*12)&lt;0,0,((A264-(12*$N$4)/((12*$N$4))))/($N$4*12)),0),ROUNDDOWN(IF(A264-($N$4*4)&lt;0,0,((A264-(4*$N$4)/((4*$N$4))))/($N$4*4)),0)))))))))+(IF(A264=$E$4,$J$4,0))</f>
        <v>0</v>
      </c>
      <c r="E264" s="49">
        <f>IF(D264=0,0,1/((1+IF('Lease Monthly'!$H$4="Yearly",'Lease Monthly'!$D$4,IF('Lease Monthly'!$H$4="Quarterly",'Lease Monthly'!$D$4/4,'Lease Monthly'!$D$4/12)))^IF($E$17=1,A263,A264)))</f>
        <v>0</v>
      </c>
      <c r="F264" s="55">
        <f t="shared" si="35"/>
        <v>0</v>
      </c>
      <c r="G264" s="56"/>
      <c r="H264" s="38">
        <f t="shared" si="41"/>
        <v>248</v>
      </c>
      <c r="I264" s="9" t="str">
        <f t="shared" si="36"/>
        <v>-</v>
      </c>
      <c r="J264" s="47">
        <f>IF(H264&gt;'Lease Monthly'!$E$4,0,M263)</f>
        <v>0</v>
      </c>
      <c r="K264" s="47">
        <f>IF(IF('Lease Monthly'!$H$4="Yearly",J264*'Lease Monthly'!$D$4,IF('Lease Monthly'!$H$4="Quarterly",J264*('Lease Monthly'!$D$4/4),J264*'Lease Monthly'!$D$4/12))&gt;0,IF('Lease Monthly'!$H$4="Yearly",J264*'Lease Monthly'!$D$4,IF('Lease Monthly'!$H$4="Quarterly",J264*('Lease Monthly'!$D$4/4),J264*'Lease Monthly'!$D$4/12)),-L264-J264)</f>
        <v>0</v>
      </c>
      <c r="L264" s="47">
        <f t="shared" si="37"/>
        <v>0</v>
      </c>
      <c r="M264" s="47">
        <f t="shared" si="38"/>
        <v>0</v>
      </c>
      <c r="N264" s="57"/>
      <c r="O264" s="38">
        <v>237</v>
      </c>
      <c r="P264" s="58">
        <f t="shared" si="42"/>
        <v>134046</v>
      </c>
      <c r="Q264" s="47">
        <f t="shared" si="43"/>
        <v>0</v>
      </c>
      <c r="R264" s="47">
        <f>IF(S263&lt;1,0,-'Lease Monthly'!$K$4/'Lease Monthly'!$L$4)</f>
        <v>0</v>
      </c>
      <c r="S264" s="47">
        <f t="shared" si="39"/>
        <v>0</v>
      </c>
      <c r="AE264"/>
      <c r="AF264" s="6"/>
    </row>
    <row r="265" spans="1:32" x14ac:dyDescent="0.25">
      <c r="A265" s="53">
        <f t="shared" si="40"/>
        <v>249</v>
      </c>
      <c r="B265" s="29">
        <f t="shared" si="34"/>
        <v>0</v>
      </c>
      <c r="C265" s="9" t="str">
        <f>IF(D265=0,"-",IF('Lease Monthly'!$H$4="Yearly",EDATE(C264,12),IF('Lease Monthly'!$H$4="Quarterly",EDATE(C264,3),EDATE(C264,1))))</f>
        <v>-</v>
      </c>
      <c r="D265" s="54">
        <f>IF(A265&gt;'Lease Monthly'!$E$4,0,'Lease Monthly'!$G$4)*((1+$M$4)^(((((IF($H$4="Yearly",ROUNDDOWN(IF(A265-($N$4)&lt;0,0,((A265-($N$4)/(($N$4))))/($N$4)),0),IF($H$4="Monthly",ROUNDDOWN(IF(A265-($N$4*12)&lt;0,0,((A265-(12*$N$4)/((12*$N$4))))/($N$4*12)),0),ROUNDDOWN(IF(A265-($N$4*4)&lt;0,0,((A265-(4*$N$4)/((4*$N$4))))/($N$4*4)),0)))))))))+(IF(A265=$E$4,$J$4,0))</f>
        <v>0</v>
      </c>
      <c r="E265" s="49">
        <f>IF(D265=0,0,1/((1+IF('Lease Monthly'!$H$4="Yearly",'Lease Monthly'!$D$4,IF('Lease Monthly'!$H$4="Quarterly",'Lease Monthly'!$D$4/4,'Lease Monthly'!$D$4/12)))^IF($E$17=1,A264,A265)))</f>
        <v>0</v>
      </c>
      <c r="F265" s="55">
        <f t="shared" si="35"/>
        <v>0</v>
      </c>
      <c r="G265" s="56"/>
      <c r="H265" s="38">
        <f t="shared" si="41"/>
        <v>249</v>
      </c>
      <c r="I265" s="9" t="str">
        <f t="shared" si="36"/>
        <v>-</v>
      </c>
      <c r="J265" s="47">
        <f>IF(H265&gt;'Lease Monthly'!$E$4,0,M264)</f>
        <v>0</v>
      </c>
      <c r="K265" s="47">
        <f>IF(IF('Lease Monthly'!$H$4="Yearly",J265*'Lease Monthly'!$D$4,IF('Lease Monthly'!$H$4="Quarterly",J265*('Lease Monthly'!$D$4/4),J265*'Lease Monthly'!$D$4/12))&gt;0,IF('Lease Monthly'!$H$4="Yearly",J265*'Lease Monthly'!$D$4,IF('Lease Monthly'!$H$4="Quarterly",J265*('Lease Monthly'!$D$4/4),J265*'Lease Monthly'!$D$4/12)),-L265-J265)</f>
        <v>0</v>
      </c>
      <c r="L265" s="47">
        <f t="shared" si="37"/>
        <v>0</v>
      </c>
      <c r="M265" s="47">
        <f t="shared" si="38"/>
        <v>0</v>
      </c>
      <c r="N265" s="57"/>
      <c r="O265" s="38">
        <v>237</v>
      </c>
      <c r="P265" s="58">
        <f t="shared" si="42"/>
        <v>134411</v>
      </c>
      <c r="Q265" s="47">
        <f t="shared" si="43"/>
        <v>0</v>
      </c>
      <c r="R265" s="47">
        <f>IF(S264&lt;1,0,-'Lease Monthly'!$K$4/'Lease Monthly'!$L$4)</f>
        <v>0</v>
      </c>
      <c r="S265" s="47">
        <f t="shared" si="39"/>
        <v>0</v>
      </c>
      <c r="AE265"/>
      <c r="AF265" s="6"/>
    </row>
    <row r="266" spans="1:32" x14ac:dyDescent="0.25">
      <c r="A266" s="53">
        <f t="shared" si="40"/>
        <v>250</v>
      </c>
      <c r="B266" s="29">
        <f t="shared" si="34"/>
        <v>0</v>
      </c>
      <c r="C266" s="9" t="str">
        <f>IF(D266=0,"-",IF('Lease Monthly'!$H$4="Yearly",EDATE(C265,12),IF('Lease Monthly'!$H$4="Quarterly",EDATE(C265,3),EDATE(C265,1))))</f>
        <v>-</v>
      </c>
      <c r="D266" s="54">
        <f>IF(A266&gt;'Lease Monthly'!$E$4,0,'Lease Monthly'!$G$4)*((1+$M$4)^(((((IF($H$4="Yearly",ROUNDDOWN(IF(A266-($N$4)&lt;0,0,((A266-($N$4)/(($N$4))))/($N$4)),0),IF($H$4="Monthly",ROUNDDOWN(IF(A266-($N$4*12)&lt;0,0,((A266-(12*$N$4)/((12*$N$4))))/($N$4*12)),0),ROUNDDOWN(IF(A266-($N$4*4)&lt;0,0,((A266-(4*$N$4)/((4*$N$4))))/($N$4*4)),0)))))))))+(IF(A266=$E$4,$J$4,0))</f>
        <v>0</v>
      </c>
      <c r="E266" s="49">
        <f>IF(D266=0,0,1/((1+IF('Lease Monthly'!$H$4="Yearly",'Lease Monthly'!$D$4,IF('Lease Monthly'!$H$4="Quarterly",'Lease Monthly'!$D$4/4,'Lease Monthly'!$D$4/12)))^IF($E$17=1,A265,A266)))</f>
        <v>0</v>
      </c>
      <c r="F266" s="55">
        <f t="shared" si="35"/>
        <v>0</v>
      </c>
      <c r="G266" s="56"/>
      <c r="H266" s="38">
        <f t="shared" si="41"/>
        <v>250</v>
      </c>
      <c r="I266" s="9" t="str">
        <f t="shared" si="36"/>
        <v>-</v>
      </c>
      <c r="J266" s="47">
        <f>IF(H266&gt;'Lease Monthly'!$E$4,0,M265)</f>
        <v>0</v>
      </c>
      <c r="K266" s="47">
        <f>IF(IF('Lease Monthly'!$H$4="Yearly",J266*'Lease Monthly'!$D$4,IF('Lease Monthly'!$H$4="Quarterly",J266*('Lease Monthly'!$D$4/4),J266*'Lease Monthly'!$D$4/12))&gt;0,IF('Lease Monthly'!$H$4="Yearly",J266*'Lease Monthly'!$D$4,IF('Lease Monthly'!$H$4="Quarterly",J266*('Lease Monthly'!$D$4/4),J266*'Lease Monthly'!$D$4/12)),-L266-J266)</f>
        <v>0</v>
      </c>
      <c r="L266" s="47">
        <f t="shared" si="37"/>
        <v>0</v>
      </c>
      <c r="M266" s="47">
        <f t="shared" si="38"/>
        <v>0</v>
      </c>
      <c r="N266" s="57"/>
      <c r="O266" s="38">
        <v>237</v>
      </c>
      <c r="P266" s="58">
        <f t="shared" si="42"/>
        <v>134777</v>
      </c>
      <c r="Q266" s="47">
        <f t="shared" si="43"/>
        <v>0</v>
      </c>
      <c r="R266" s="47">
        <f>IF(S265&lt;1,0,-'Lease Monthly'!$K$4/'Lease Monthly'!$L$4)</f>
        <v>0</v>
      </c>
      <c r="S266" s="47">
        <f t="shared" si="39"/>
        <v>0</v>
      </c>
      <c r="AE266"/>
      <c r="AF266" s="6"/>
    </row>
    <row r="267" spans="1:32" x14ac:dyDescent="0.25">
      <c r="A267" s="53">
        <f t="shared" si="40"/>
        <v>251</v>
      </c>
      <c r="B267" s="29">
        <f t="shared" si="34"/>
        <v>0</v>
      </c>
      <c r="C267" s="9" t="str">
        <f>IF(D267=0,"-",IF('Lease Monthly'!$H$4="Yearly",EDATE(C266,12),IF('Lease Monthly'!$H$4="Quarterly",EDATE(C266,3),EDATE(C266,1))))</f>
        <v>-</v>
      </c>
      <c r="D267" s="54">
        <f>IF(A267&gt;'Lease Monthly'!$E$4,0,'Lease Monthly'!$G$4)*((1+$M$4)^(((((IF($H$4="Yearly",ROUNDDOWN(IF(A267-($N$4)&lt;0,0,((A267-($N$4)/(($N$4))))/($N$4)),0),IF($H$4="Monthly",ROUNDDOWN(IF(A267-($N$4*12)&lt;0,0,((A267-(12*$N$4)/((12*$N$4))))/($N$4*12)),0),ROUNDDOWN(IF(A267-($N$4*4)&lt;0,0,((A267-(4*$N$4)/((4*$N$4))))/($N$4*4)),0)))))))))+(IF(A267=$E$4,$J$4,0))</f>
        <v>0</v>
      </c>
      <c r="E267" s="49">
        <f>IF(D267=0,0,1/((1+IF('Lease Monthly'!$H$4="Yearly",'Lease Monthly'!$D$4,IF('Lease Monthly'!$H$4="Quarterly",'Lease Monthly'!$D$4/4,'Lease Monthly'!$D$4/12)))^IF($E$17=1,A266,A267)))</f>
        <v>0</v>
      </c>
      <c r="F267" s="55">
        <f t="shared" si="35"/>
        <v>0</v>
      </c>
      <c r="G267" s="56"/>
      <c r="H267" s="38">
        <f t="shared" si="41"/>
        <v>251</v>
      </c>
      <c r="I267" s="9" t="str">
        <f t="shared" si="36"/>
        <v>-</v>
      </c>
      <c r="J267" s="47">
        <f>IF(H267&gt;'Lease Monthly'!$E$4,0,M266)</f>
        <v>0</v>
      </c>
      <c r="K267" s="47">
        <f>IF(IF('Lease Monthly'!$H$4="Yearly",J267*'Lease Monthly'!$D$4,IF('Lease Monthly'!$H$4="Quarterly",J267*('Lease Monthly'!$D$4/4),J267*'Lease Monthly'!$D$4/12))&gt;0,IF('Lease Monthly'!$H$4="Yearly",J267*'Lease Monthly'!$D$4,IF('Lease Monthly'!$H$4="Quarterly",J267*('Lease Monthly'!$D$4/4),J267*'Lease Monthly'!$D$4/12)),-L267-J267)</f>
        <v>0</v>
      </c>
      <c r="L267" s="47">
        <f t="shared" si="37"/>
        <v>0</v>
      </c>
      <c r="M267" s="47">
        <f t="shared" si="38"/>
        <v>0</v>
      </c>
      <c r="N267" s="57"/>
      <c r="O267" s="38">
        <v>237</v>
      </c>
      <c r="P267" s="58">
        <f t="shared" si="42"/>
        <v>135142</v>
      </c>
      <c r="Q267" s="47">
        <f t="shared" si="43"/>
        <v>0</v>
      </c>
      <c r="R267" s="47">
        <f>IF(S266&lt;1,0,-'Lease Monthly'!$K$4/'Lease Monthly'!$L$4)</f>
        <v>0</v>
      </c>
      <c r="S267" s="47">
        <f t="shared" si="39"/>
        <v>0</v>
      </c>
      <c r="AE267"/>
      <c r="AF267" s="6"/>
    </row>
    <row r="268" spans="1:32" x14ac:dyDescent="0.25">
      <c r="A268" s="53">
        <f t="shared" si="40"/>
        <v>252</v>
      </c>
      <c r="B268" s="29">
        <f t="shared" si="34"/>
        <v>0</v>
      </c>
      <c r="C268" s="9" t="str">
        <f>IF(D268=0,"-",IF('Lease Monthly'!$H$4="Yearly",EDATE(C267,12),IF('Lease Monthly'!$H$4="Quarterly",EDATE(C267,3),EDATE(C267,1))))</f>
        <v>-</v>
      </c>
      <c r="D268" s="54">
        <f>IF(A268&gt;'Lease Monthly'!$E$4,0,'Lease Monthly'!$G$4)*((1+$M$4)^(((((IF($H$4="Yearly",ROUNDDOWN(IF(A268-($N$4)&lt;0,0,((A268-($N$4)/(($N$4))))/($N$4)),0),IF($H$4="Monthly",ROUNDDOWN(IF(A268-($N$4*12)&lt;0,0,((A268-(12*$N$4)/((12*$N$4))))/($N$4*12)),0),ROUNDDOWN(IF(A268-($N$4*4)&lt;0,0,((A268-(4*$N$4)/((4*$N$4))))/($N$4*4)),0)))))))))+(IF(A268=$E$4,$J$4,0))</f>
        <v>0</v>
      </c>
      <c r="E268" s="49">
        <f>IF(D268=0,0,1/((1+IF('Lease Monthly'!$H$4="Yearly",'Lease Monthly'!$D$4,IF('Lease Monthly'!$H$4="Quarterly",'Lease Monthly'!$D$4/4,'Lease Monthly'!$D$4/12)))^IF($E$17=1,A267,A268)))</f>
        <v>0</v>
      </c>
      <c r="F268" s="55">
        <f t="shared" si="35"/>
        <v>0</v>
      </c>
      <c r="G268" s="56"/>
      <c r="H268" s="38">
        <f t="shared" si="41"/>
        <v>252</v>
      </c>
      <c r="I268" s="9" t="str">
        <f t="shared" si="36"/>
        <v>-</v>
      </c>
      <c r="J268" s="47">
        <f>IF(H268&gt;'Lease Monthly'!$E$4,0,M267)</f>
        <v>0</v>
      </c>
      <c r="K268" s="47">
        <f>IF(IF('Lease Monthly'!$H$4="Yearly",J268*'Lease Monthly'!$D$4,IF('Lease Monthly'!$H$4="Quarterly",J268*('Lease Monthly'!$D$4/4),J268*'Lease Monthly'!$D$4/12))&gt;0,IF('Lease Monthly'!$H$4="Yearly",J268*'Lease Monthly'!$D$4,IF('Lease Monthly'!$H$4="Quarterly",J268*('Lease Monthly'!$D$4/4),J268*'Lease Monthly'!$D$4/12)),-L268-J268)</f>
        <v>0</v>
      </c>
      <c r="L268" s="47">
        <f t="shared" si="37"/>
        <v>0</v>
      </c>
      <c r="M268" s="47">
        <f t="shared" si="38"/>
        <v>0</v>
      </c>
      <c r="N268" s="57"/>
      <c r="O268" s="38">
        <v>237</v>
      </c>
      <c r="P268" s="58">
        <f t="shared" si="42"/>
        <v>135507</v>
      </c>
      <c r="Q268" s="47">
        <f t="shared" si="43"/>
        <v>0</v>
      </c>
      <c r="R268" s="47">
        <f>IF(S267&lt;1,0,-'Lease Monthly'!$K$4/'Lease Monthly'!$L$4)</f>
        <v>0</v>
      </c>
      <c r="S268" s="47">
        <f t="shared" si="39"/>
        <v>0</v>
      </c>
      <c r="AE268"/>
      <c r="AF268" s="6"/>
    </row>
    <row r="269" spans="1:32" x14ac:dyDescent="0.25">
      <c r="A269" s="53">
        <f t="shared" si="40"/>
        <v>253</v>
      </c>
      <c r="B269" s="29">
        <f t="shared" si="34"/>
        <v>0</v>
      </c>
      <c r="C269" s="9" t="str">
        <f>IF(D269=0,"-",IF('Lease Monthly'!$H$4="Yearly",EDATE(C268,12),IF('Lease Monthly'!$H$4="Quarterly",EDATE(C268,3),EDATE(C268,1))))</f>
        <v>-</v>
      </c>
      <c r="D269" s="54">
        <f>IF(A269&gt;'Lease Monthly'!$E$4,0,'Lease Monthly'!$G$4)*((1+$M$4)^(((((IF($H$4="Yearly",ROUNDDOWN(IF(A269-($N$4)&lt;0,0,((A269-($N$4)/(($N$4))))/($N$4)),0),IF($H$4="Monthly",ROUNDDOWN(IF(A269-($N$4*12)&lt;0,0,((A269-(12*$N$4)/((12*$N$4))))/($N$4*12)),0),ROUNDDOWN(IF(A269-($N$4*4)&lt;0,0,((A269-(4*$N$4)/((4*$N$4))))/($N$4*4)),0)))))))))+(IF(A269=$E$4,$J$4,0))</f>
        <v>0</v>
      </c>
      <c r="E269" s="49">
        <f>IF(D269=0,0,1/((1+IF('Lease Monthly'!$H$4="Yearly",'Lease Monthly'!$D$4,IF('Lease Monthly'!$H$4="Quarterly",'Lease Monthly'!$D$4/4,'Lease Monthly'!$D$4/12)))^IF($E$17=1,A268,A269)))</f>
        <v>0</v>
      </c>
      <c r="F269" s="55">
        <f t="shared" si="35"/>
        <v>0</v>
      </c>
      <c r="G269" s="56"/>
      <c r="H269" s="38">
        <f t="shared" si="41"/>
        <v>253</v>
      </c>
      <c r="I269" s="9" t="str">
        <f t="shared" si="36"/>
        <v>-</v>
      </c>
      <c r="J269" s="47">
        <f>IF(H269&gt;'Lease Monthly'!$E$4,0,M268)</f>
        <v>0</v>
      </c>
      <c r="K269" s="47">
        <f>IF(IF('Lease Monthly'!$H$4="Yearly",J269*'Lease Monthly'!$D$4,IF('Lease Monthly'!$H$4="Quarterly",J269*('Lease Monthly'!$D$4/4),J269*'Lease Monthly'!$D$4/12))&gt;0,IF('Lease Monthly'!$H$4="Yearly",J269*'Lease Monthly'!$D$4,IF('Lease Monthly'!$H$4="Quarterly",J269*('Lease Monthly'!$D$4/4),J269*'Lease Monthly'!$D$4/12)),-L269-J269)</f>
        <v>0</v>
      </c>
      <c r="L269" s="47">
        <f t="shared" si="37"/>
        <v>0</v>
      </c>
      <c r="M269" s="47">
        <f t="shared" si="38"/>
        <v>0</v>
      </c>
      <c r="N269" s="57"/>
      <c r="O269" s="38">
        <v>237</v>
      </c>
      <c r="P269" s="58">
        <f t="shared" si="42"/>
        <v>135872</v>
      </c>
      <c r="Q269" s="47">
        <f t="shared" si="43"/>
        <v>0</v>
      </c>
      <c r="R269" s="47">
        <f>IF(S268&lt;1,0,-'Lease Monthly'!$K$4/'Lease Monthly'!$L$4)</f>
        <v>0</v>
      </c>
      <c r="S269" s="47">
        <f t="shared" si="39"/>
        <v>0</v>
      </c>
      <c r="AE269"/>
      <c r="AF269" s="6"/>
    </row>
    <row r="270" spans="1:32" x14ac:dyDescent="0.25">
      <c r="A270" s="53">
        <f t="shared" si="40"/>
        <v>254</v>
      </c>
      <c r="B270" s="29">
        <f t="shared" si="34"/>
        <v>0</v>
      </c>
      <c r="C270" s="9" t="str">
        <f>IF(D270=0,"-",IF('Lease Monthly'!$H$4="Yearly",EDATE(C269,12),IF('Lease Monthly'!$H$4="Quarterly",EDATE(C269,3),EDATE(C269,1))))</f>
        <v>-</v>
      </c>
      <c r="D270" s="54">
        <f>IF(A270&gt;'Lease Monthly'!$E$4,0,'Lease Monthly'!$G$4)*((1+$M$4)^(((((IF($H$4="Yearly",ROUNDDOWN(IF(A270-($N$4)&lt;0,0,((A270-($N$4)/(($N$4))))/($N$4)),0),IF($H$4="Monthly",ROUNDDOWN(IF(A270-($N$4*12)&lt;0,0,((A270-(12*$N$4)/((12*$N$4))))/($N$4*12)),0),ROUNDDOWN(IF(A270-($N$4*4)&lt;0,0,((A270-(4*$N$4)/((4*$N$4))))/($N$4*4)),0)))))))))+(IF(A270=$E$4,$J$4,0))</f>
        <v>0</v>
      </c>
      <c r="E270" s="49">
        <f>IF(D270=0,0,1/((1+IF('Lease Monthly'!$H$4="Yearly",'Lease Monthly'!$D$4,IF('Lease Monthly'!$H$4="Quarterly",'Lease Monthly'!$D$4/4,'Lease Monthly'!$D$4/12)))^IF($E$17=1,A269,A270)))</f>
        <v>0</v>
      </c>
      <c r="F270" s="55">
        <f t="shared" si="35"/>
        <v>0</v>
      </c>
      <c r="G270" s="56"/>
      <c r="H270" s="38">
        <f t="shared" si="41"/>
        <v>254</v>
      </c>
      <c r="I270" s="9" t="str">
        <f t="shared" si="36"/>
        <v>-</v>
      </c>
      <c r="J270" s="47">
        <f>IF(H270&gt;'Lease Monthly'!$E$4,0,M269)</f>
        <v>0</v>
      </c>
      <c r="K270" s="47">
        <f>IF(IF('Lease Monthly'!$H$4="Yearly",J270*'Lease Monthly'!$D$4,IF('Lease Monthly'!$H$4="Quarterly",J270*('Lease Monthly'!$D$4/4),J270*'Lease Monthly'!$D$4/12))&gt;0,IF('Lease Monthly'!$H$4="Yearly",J270*'Lease Monthly'!$D$4,IF('Lease Monthly'!$H$4="Quarterly",J270*('Lease Monthly'!$D$4/4),J270*'Lease Monthly'!$D$4/12)),-L270-J270)</f>
        <v>0</v>
      </c>
      <c r="L270" s="47">
        <f t="shared" si="37"/>
        <v>0</v>
      </c>
      <c r="M270" s="47">
        <f t="shared" si="38"/>
        <v>0</v>
      </c>
      <c r="N270" s="57"/>
      <c r="O270" s="38">
        <v>237</v>
      </c>
      <c r="P270" s="58">
        <f t="shared" si="42"/>
        <v>136238</v>
      </c>
      <c r="Q270" s="47">
        <f t="shared" si="43"/>
        <v>0</v>
      </c>
      <c r="R270" s="47">
        <f>IF(S269&lt;1,0,-'Lease Monthly'!$K$4/'Lease Monthly'!$L$4)</f>
        <v>0</v>
      </c>
      <c r="S270" s="47">
        <f t="shared" si="39"/>
        <v>0</v>
      </c>
      <c r="AE270"/>
      <c r="AF270" s="6"/>
    </row>
    <row r="271" spans="1:32" x14ac:dyDescent="0.25">
      <c r="A271" s="53">
        <f t="shared" si="40"/>
        <v>255</v>
      </c>
      <c r="B271" s="29">
        <f t="shared" si="34"/>
        <v>0</v>
      </c>
      <c r="C271" s="9" t="str">
        <f>IF(D271=0,"-",IF('Lease Monthly'!$H$4="Yearly",EDATE(C270,12),IF('Lease Monthly'!$H$4="Quarterly",EDATE(C270,3),EDATE(C270,1))))</f>
        <v>-</v>
      </c>
      <c r="D271" s="54">
        <f>IF(A271&gt;'Lease Monthly'!$E$4,0,'Lease Monthly'!$G$4)*((1+$M$4)^(((((IF($H$4="Yearly",ROUNDDOWN(IF(A271-($N$4)&lt;0,0,((A271-($N$4)/(($N$4))))/($N$4)),0),IF($H$4="Monthly",ROUNDDOWN(IF(A271-($N$4*12)&lt;0,0,((A271-(12*$N$4)/((12*$N$4))))/($N$4*12)),0),ROUNDDOWN(IF(A271-($N$4*4)&lt;0,0,((A271-(4*$N$4)/((4*$N$4))))/($N$4*4)),0)))))))))+(IF(A271=$E$4,$J$4,0))</f>
        <v>0</v>
      </c>
      <c r="E271" s="49">
        <f>IF(D271=0,0,1/((1+IF('Lease Monthly'!$H$4="Yearly",'Lease Monthly'!$D$4,IF('Lease Monthly'!$H$4="Quarterly",'Lease Monthly'!$D$4/4,'Lease Monthly'!$D$4/12)))^IF($E$17=1,A270,A271)))</f>
        <v>0</v>
      </c>
      <c r="F271" s="55">
        <f t="shared" si="35"/>
        <v>0</v>
      </c>
      <c r="G271" s="56"/>
      <c r="H271" s="38">
        <f t="shared" si="41"/>
        <v>255</v>
      </c>
      <c r="I271" s="9" t="str">
        <f t="shared" si="36"/>
        <v>-</v>
      </c>
      <c r="J271" s="47">
        <f>IF(H271&gt;'Lease Monthly'!$E$4,0,M270)</f>
        <v>0</v>
      </c>
      <c r="K271" s="47">
        <f>IF(IF('Lease Monthly'!$H$4="Yearly",J271*'Lease Monthly'!$D$4,IF('Lease Monthly'!$H$4="Quarterly",J271*('Lease Monthly'!$D$4/4),J271*'Lease Monthly'!$D$4/12))&gt;0,IF('Lease Monthly'!$H$4="Yearly",J271*'Lease Monthly'!$D$4,IF('Lease Monthly'!$H$4="Quarterly",J271*('Lease Monthly'!$D$4/4),J271*'Lease Monthly'!$D$4/12)),-L271-J271)</f>
        <v>0</v>
      </c>
      <c r="L271" s="47">
        <f t="shared" si="37"/>
        <v>0</v>
      </c>
      <c r="M271" s="47">
        <f t="shared" si="38"/>
        <v>0</v>
      </c>
      <c r="N271" s="57"/>
      <c r="O271" s="38">
        <v>237</v>
      </c>
      <c r="P271" s="58">
        <f t="shared" si="42"/>
        <v>136603</v>
      </c>
      <c r="Q271" s="47">
        <f t="shared" si="43"/>
        <v>0</v>
      </c>
      <c r="R271" s="47">
        <f>IF(S270&lt;1,0,-'Lease Monthly'!$K$4/'Lease Monthly'!$L$4)</f>
        <v>0</v>
      </c>
      <c r="S271" s="47">
        <f t="shared" si="39"/>
        <v>0</v>
      </c>
      <c r="AE271"/>
      <c r="AF271" s="6"/>
    </row>
    <row r="272" spans="1:32" x14ac:dyDescent="0.25">
      <c r="A272" s="53">
        <f t="shared" si="40"/>
        <v>256</v>
      </c>
      <c r="B272" s="29">
        <f t="shared" si="34"/>
        <v>0</v>
      </c>
      <c r="C272" s="9" t="str">
        <f>IF(D272=0,"-",IF('Lease Monthly'!$H$4="Yearly",EDATE(C271,12),IF('Lease Monthly'!$H$4="Quarterly",EDATE(C271,3),EDATE(C271,1))))</f>
        <v>-</v>
      </c>
      <c r="D272" s="54">
        <f>IF(A272&gt;'Lease Monthly'!$E$4,0,'Lease Monthly'!$G$4)*((1+$M$4)^(((((IF($H$4="Yearly",ROUNDDOWN(IF(A272-($N$4)&lt;0,0,((A272-($N$4)/(($N$4))))/($N$4)),0),IF($H$4="Monthly",ROUNDDOWN(IF(A272-($N$4*12)&lt;0,0,((A272-(12*$N$4)/((12*$N$4))))/($N$4*12)),0),ROUNDDOWN(IF(A272-($N$4*4)&lt;0,0,((A272-(4*$N$4)/((4*$N$4))))/($N$4*4)),0)))))))))+(IF(A272=$E$4,$J$4,0))</f>
        <v>0</v>
      </c>
      <c r="E272" s="49">
        <f>IF(D272=0,0,1/((1+IF('Lease Monthly'!$H$4="Yearly",'Lease Monthly'!$D$4,IF('Lease Monthly'!$H$4="Quarterly",'Lease Monthly'!$D$4/4,'Lease Monthly'!$D$4/12)))^IF($E$17=1,A271,A272)))</f>
        <v>0</v>
      </c>
      <c r="F272" s="55">
        <f t="shared" si="35"/>
        <v>0</v>
      </c>
      <c r="G272" s="56"/>
      <c r="H272" s="38">
        <f t="shared" si="41"/>
        <v>256</v>
      </c>
      <c r="I272" s="9" t="str">
        <f t="shared" si="36"/>
        <v>-</v>
      </c>
      <c r="J272" s="47">
        <f>IF(H272&gt;'Lease Monthly'!$E$4,0,M271)</f>
        <v>0</v>
      </c>
      <c r="K272" s="47">
        <f>IF(IF('Lease Monthly'!$H$4="Yearly",J272*'Lease Monthly'!$D$4,IF('Lease Monthly'!$H$4="Quarterly",J272*('Lease Monthly'!$D$4/4),J272*'Lease Monthly'!$D$4/12))&gt;0,IF('Lease Monthly'!$H$4="Yearly",J272*'Lease Monthly'!$D$4,IF('Lease Monthly'!$H$4="Quarterly",J272*('Lease Monthly'!$D$4/4),J272*'Lease Monthly'!$D$4/12)),-L272-J272)</f>
        <v>0</v>
      </c>
      <c r="L272" s="47">
        <f t="shared" si="37"/>
        <v>0</v>
      </c>
      <c r="M272" s="47">
        <f t="shared" si="38"/>
        <v>0</v>
      </c>
      <c r="N272" s="57"/>
      <c r="O272" s="38">
        <v>237</v>
      </c>
      <c r="P272" s="58">
        <f t="shared" si="42"/>
        <v>136968</v>
      </c>
      <c r="Q272" s="47">
        <f t="shared" si="43"/>
        <v>0</v>
      </c>
      <c r="R272" s="47">
        <f>IF(S271&lt;1,0,-'Lease Monthly'!$K$4/'Lease Monthly'!$L$4)</f>
        <v>0</v>
      </c>
      <c r="S272" s="47">
        <f t="shared" si="39"/>
        <v>0</v>
      </c>
      <c r="AE272"/>
      <c r="AF272" s="6"/>
    </row>
    <row r="273" spans="1:32" x14ac:dyDescent="0.25">
      <c r="A273" s="53">
        <f t="shared" si="40"/>
        <v>257</v>
      </c>
      <c r="B273" s="29">
        <f t="shared" ref="B273:B336" si="44">IF(C273="-",0,YEAR(C273))</f>
        <v>0</v>
      </c>
      <c r="C273" s="9" t="str">
        <f>IF(D273=0,"-",IF('Lease Monthly'!$H$4="Yearly",EDATE(C272,12),IF('Lease Monthly'!$H$4="Quarterly",EDATE(C272,3),EDATE(C272,1))))</f>
        <v>-</v>
      </c>
      <c r="D273" s="54">
        <f>IF(A273&gt;'Lease Monthly'!$E$4,0,'Lease Monthly'!$G$4)*((1+$M$4)^(((((IF($H$4="Yearly",ROUNDDOWN(IF(A273-($N$4)&lt;0,0,((A273-($N$4)/(($N$4))))/($N$4)),0),IF($H$4="Monthly",ROUNDDOWN(IF(A273-($N$4*12)&lt;0,0,((A273-(12*$N$4)/((12*$N$4))))/($N$4*12)),0),ROUNDDOWN(IF(A273-($N$4*4)&lt;0,0,((A273-(4*$N$4)/((4*$N$4))))/($N$4*4)),0)))))))))+(IF(A273=$E$4,$J$4,0))</f>
        <v>0</v>
      </c>
      <c r="E273" s="49">
        <f>IF(D273=0,0,1/((1+IF('Lease Monthly'!$H$4="Yearly",'Lease Monthly'!$D$4,IF('Lease Monthly'!$H$4="Quarterly",'Lease Monthly'!$D$4/4,'Lease Monthly'!$D$4/12)))^IF($E$17=1,A272,A273)))</f>
        <v>0</v>
      </c>
      <c r="F273" s="55">
        <f t="shared" ref="F273:F336" si="45">D273*E273</f>
        <v>0</v>
      </c>
      <c r="G273" s="56"/>
      <c r="H273" s="38">
        <f t="shared" si="41"/>
        <v>257</v>
      </c>
      <c r="I273" s="9" t="str">
        <f t="shared" ref="I273:I336" si="46">C273</f>
        <v>-</v>
      </c>
      <c r="J273" s="47">
        <f>IF(H273&gt;'Lease Monthly'!$E$4,0,M272)</f>
        <v>0</v>
      </c>
      <c r="K273" s="47">
        <f>IF(IF('Lease Monthly'!$H$4="Yearly",J273*'Lease Monthly'!$D$4,IF('Lease Monthly'!$H$4="Quarterly",J273*('Lease Monthly'!$D$4/4),J273*'Lease Monthly'!$D$4/12))&gt;0,IF('Lease Monthly'!$H$4="Yearly",J273*'Lease Monthly'!$D$4,IF('Lease Monthly'!$H$4="Quarterly",J273*('Lease Monthly'!$D$4/4),J273*'Lease Monthly'!$D$4/12)),-L273-J273)</f>
        <v>0</v>
      </c>
      <c r="L273" s="47">
        <f t="shared" si="37"/>
        <v>0</v>
      </c>
      <c r="M273" s="47">
        <f t="shared" si="38"/>
        <v>0</v>
      </c>
      <c r="N273" s="57"/>
      <c r="O273" s="38">
        <v>237</v>
      </c>
      <c r="P273" s="58">
        <f t="shared" si="42"/>
        <v>137333</v>
      </c>
      <c r="Q273" s="47">
        <f t="shared" si="43"/>
        <v>0</v>
      </c>
      <c r="R273" s="47">
        <f>IF(S272&lt;1,0,-'Lease Monthly'!$K$4/'Lease Monthly'!$L$4)</f>
        <v>0</v>
      </c>
      <c r="S273" s="47">
        <f t="shared" si="39"/>
        <v>0</v>
      </c>
      <c r="AE273"/>
      <c r="AF273" s="6"/>
    </row>
    <row r="274" spans="1:32" x14ac:dyDescent="0.25">
      <c r="A274" s="53">
        <f t="shared" si="40"/>
        <v>258</v>
      </c>
      <c r="B274" s="29">
        <f t="shared" si="44"/>
        <v>0</v>
      </c>
      <c r="C274" s="9" t="str">
        <f>IF(D274=0,"-",IF('Lease Monthly'!$H$4="Yearly",EDATE(C273,12),IF('Lease Monthly'!$H$4="Quarterly",EDATE(C273,3),EDATE(C273,1))))</f>
        <v>-</v>
      </c>
      <c r="D274" s="54">
        <f>IF(A274&gt;'Lease Monthly'!$E$4,0,'Lease Monthly'!$G$4)*((1+$M$4)^(((((IF($H$4="Yearly",ROUNDDOWN(IF(A274-($N$4)&lt;0,0,((A274-($N$4)/(($N$4))))/($N$4)),0),IF($H$4="Monthly",ROUNDDOWN(IF(A274-($N$4*12)&lt;0,0,((A274-(12*$N$4)/((12*$N$4))))/($N$4*12)),0),ROUNDDOWN(IF(A274-($N$4*4)&lt;0,0,((A274-(4*$N$4)/((4*$N$4))))/($N$4*4)),0)))))))))+(IF(A274=$E$4,$J$4,0))</f>
        <v>0</v>
      </c>
      <c r="E274" s="49">
        <f>IF(D274=0,0,1/((1+IF('Lease Monthly'!$H$4="Yearly",'Lease Monthly'!$D$4,IF('Lease Monthly'!$H$4="Quarterly",'Lease Monthly'!$D$4/4,'Lease Monthly'!$D$4/12)))^IF($E$17=1,A273,A274)))</f>
        <v>0</v>
      </c>
      <c r="F274" s="55">
        <f t="shared" si="45"/>
        <v>0</v>
      </c>
      <c r="G274" s="56"/>
      <c r="H274" s="38">
        <f t="shared" si="41"/>
        <v>258</v>
      </c>
      <c r="I274" s="9" t="str">
        <f t="shared" si="46"/>
        <v>-</v>
      </c>
      <c r="J274" s="47">
        <f>IF(H274&gt;'Lease Monthly'!$E$4,0,M273)</f>
        <v>0</v>
      </c>
      <c r="K274" s="47">
        <f>IF(IF('Lease Monthly'!$H$4="Yearly",J274*'Lease Monthly'!$D$4,IF('Lease Monthly'!$H$4="Quarterly",J274*('Lease Monthly'!$D$4/4),J274*'Lease Monthly'!$D$4/12))&gt;0,IF('Lease Monthly'!$H$4="Yearly",J274*'Lease Monthly'!$D$4,IF('Lease Monthly'!$H$4="Quarterly",J274*('Lease Monthly'!$D$4/4),J274*'Lease Monthly'!$D$4/12)),-L274-J274)</f>
        <v>0</v>
      </c>
      <c r="L274" s="47">
        <f t="shared" ref="L274:L337" si="47">D274</f>
        <v>0</v>
      </c>
      <c r="M274" s="47">
        <f t="shared" ref="M274:M337" si="48">J274+K274-L274</f>
        <v>0</v>
      </c>
      <c r="N274" s="57"/>
      <c r="O274" s="38">
        <v>237</v>
      </c>
      <c r="P274" s="58">
        <f t="shared" si="42"/>
        <v>137699</v>
      </c>
      <c r="Q274" s="47">
        <f t="shared" si="43"/>
        <v>0</v>
      </c>
      <c r="R274" s="47">
        <f>IF(S273&lt;1,0,-'Lease Monthly'!$K$4/'Lease Monthly'!$L$4)</f>
        <v>0</v>
      </c>
      <c r="S274" s="47">
        <f t="shared" ref="S274:S337" si="49">IF(S273&lt;1,0,SUM(Q274:R274))</f>
        <v>0</v>
      </c>
      <c r="AE274"/>
      <c r="AF274" s="6"/>
    </row>
    <row r="275" spans="1:32" x14ac:dyDescent="0.25">
      <c r="A275" s="53">
        <f t="shared" ref="A275:A338" si="50">A274+1</f>
        <v>259</v>
      </c>
      <c r="B275" s="29">
        <f t="shared" si="44"/>
        <v>0</v>
      </c>
      <c r="C275" s="9" t="str">
        <f>IF(D275=0,"-",IF('Lease Monthly'!$H$4="Yearly",EDATE(C274,12),IF('Lease Monthly'!$H$4="Quarterly",EDATE(C274,3),EDATE(C274,1))))</f>
        <v>-</v>
      </c>
      <c r="D275" s="54">
        <f>IF(A275&gt;'Lease Monthly'!$E$4,0,'Lease Monthly'!$G$4)*((1+$M$4)^(((((IF($H$4="Yearly",ROUNDDOWN(IF(A275-($N$4)&lt;0,0,((A275-($N$4)/(($N$4))))/($N$4)),0),IF($H$4="Monthly",ROUNDDOWN(IF(A275-($N$4*12)&lt;0,0,((A275-(12*$N$4)/((12*$N$4))))/($N$4*12)),0),ROUNDDOWN(IF(A275-($N$4*4)&lt;0,0,((A275-(4*$N$4)/((4*$N$4))))/($N$4*4)),0)))))))))+(IF(A275=$E$4,$J$4,0))</f>
        <v>0</v>
      </c>
      <c r="E275" s="49">
        <f>IF(D275=0,0,1/((1+IF('Lease Monthly'!$H$4="Yearly",'Lease Monthly'!$D$4,IF('Lease Monthly'!$H$4="Quarterly",'Lease Monthly'!$D$4/4,'Lease Monthly'!$D$4/12)))^IF($E$17=1,A274,A275)))</f>
        <v>0</v>
      </c>
      <c r="F275" s="55">
        <f t="shared" si="45"/>
        <v>0</v>
      </c>
      <c r="G275" s="56"/>
      <c r="H275" s="38">
        <f t="shared" ref="H275:H338" si="51">H274+1</f>
        <v>259</v>
      </c>
      <c r="I275" s="9" t="str">
        <f t="shared" si="46"/>
        <v>-</v>
      </c>
      <c r="J275" s="47">
        <f>IF(H275&gt;'Lease Monthly'!$E$4,0,M274)</f>
        <v>0</v>
      </c>
      <c r="K275" s="47">
        <f>IF(IF('Lease Monthly'!$H$4="Yearly",J275*'Lease Monthly'!$D$4,IF('Lease Monthly'!$H$4="Quarterly",J275*('Lease Monthly'!$D$4/4),J275*'Lease Monthly'!$D$4/12))&gt;0,IF('Lease Monthly'!$H$4="Yearly",J275*'Lease Monthly'!$D$4,IF('Lease Monthly'!$H$4="Quarterly",J275*('Lease Monthly'!$D$4/4),J275*'Lease Monthly'!$D$4/12)),-L275-J275)</f>
        <v>0</v>
      </c>
      <c r="L275" s="47">
        <f t="shared" si="47"/>
        <v>0</v>
      </c>
      <c r="M275" s="47">
        <f t="shared" si="48"/>
        <v>0</v>
      </c>
      <c r="N275" s="57"/>
      <c r="O275" s="38">
        <v>237</v>
      </c>
      <c r="P275" s="58">
        <f t="shared" ref="P275:P338" si="52">DATE(YEAR(P274)+1,MONTH(P274),DAY(P274))</f>
        <v>138064</v>
      </c>
      <c r="Q275" s="47">
        <f t="shared" ref="Q275:Q338" si="53">S274</f>
        <v>0</v>
      </c>
      <c r="R275" s="47">
        <f>IF(S274&lt;1,0,-'Lease Monthly'!$K$4/'Lease Monthly'!$L$4)</f>
        <v>0</v>
      </c>
      <c r="S275" s="47">
        <f t="shared" si="49"/>
        <v>0</v>
      </c>
      <c r="AE275"/>
      <c r="AF275" s="6"/>
    </row>
    <row r="276" spans="1:32" x14ac:dyDescent="0.25">
      <c r="A276" s="53">
        <f t="shared" si="50"/>
        <v>260</v>
      </c>
      <c r="B276" s="29">
        <f t="shared" si="44"/>
        <v>0</v>
      </c>
      <c r="C276" s="9" t="str">
        <f>IF(D276=0,"-",IF('Lease Monthly'!$H$4="Yearly",EDATE(C275,12),IF('Lease Monthly'!$H$4="Quarterly",EDATE(C275,3),EDATE(C275,1))))</f>
        <v>-</v>
      </c>
      <c r="D276" s="54">
        <f>IF(A276&gt;'Lease Monthly'!$E$4,0,'Lease Monthly'!$G$4)*((1+$M$4)^(((((IF($H$4="Yearly",ROUNDDOWN(IF(A276-($N$4)&lt;0,0,((A276-($N$4)/(($N$4))))/($N$4)),0),IF($H$4="Monthly",ROUNDDOWN(IF(A276-($N$4*12)&lt;0,0,((A276-(12*$N$4)/((12*$N$4))))/($N$4*12)),0),ROUNDDOWN(IF(A276-($N$4*4)&lt;0,0,((A276-(4*$N$4)/((4*$N$4))))/($N$4*4)),0)))))))))+(IF(A276=$E$4,$J$4,0))</f>
        <v>0</v>
      </c>
      <c r="E276" s="49">
        <f>IF(D276=0,0,1/((1+IF('Lease Monthly'!$H$4="Yearly",'Lease Monthly'!$D$4,IF('Lease Monthly'!$H$4="Quarterly",'Lease Monthly'!$D$4/4,'Lease Monthly'!$D$4/12)))^IF($E$17=1,A275,A276)))</f>
        <v>0</v>
      </c>
      <c r="F276" s="55">
        <f t="shared" si="45"/>
        <v>0</v>
      </c>
      <c r="G276" s="56"/>
      <c r="H276" s="38">
        <f t="shared" si="51"/>
        <v>260</v>
      </c>
      <c r="I276" s="9" t="str">
        <f t="shared" si="46"/>
        <v>-</v>
      </c>
      <c r="J276" s="47">
        <f>IF(H276&gt;'Lease Monthly'!$E$4,0,M275)</f>
        <v>0</v>
      </c>
      <c r="K276" s="47">
        <f>IF(IF('Lease Monthly'!$H$4="Yearly",J276*'Lease Monthly'!$D$4,IF('Lease Monthly'!$H$4="Quarterly",J276*('Lease Monthly'!$D$4/4),J276*'Lease Monthly'!$D$4/12))&gt;0,IF('Lease Monthly'!$H$4="Yearly",J276*'Lease Monthly'!$D$4,IF('Lease Monthly'!$H$4="Quarterly",J276*('Lease Monthly'!$D$4/4),J276*'Lease Monthly'!$D$4/12)),-L276-J276)</f>
        <v>0</v>
      </c>
      <c r="L276" s="47">
        <f t="shared" si="47"/>
        <v>0</v>
      </c>
      <c r="M276" s="47">
        <f t="shared" si="48"/>
        <v>0</v>
      </c>
      <c r="N276" s="57"/>
      <c r="O276" s="38">
        <v>237</v>
      </c>
      <c r="P276" s="58">
        <f t="shared" si="52"/>
        <v>138429</v>
      </c>
      <c r="Q276" s="47">
        <f t="shared" si="53"/>
        <v>0</v>
      </c>
      <c r="R276" s="47">
        <f>IF(S275&lt;1,0,-'Lease Monthly'!$K$4/'Lease Monthly'!$L$4)</f>
        <v>0</v>
      </c>
      <c r="S276" s="47">
        <f t="shared" si="49"/>
        <v>0</v>
      </c>
      <c r="AE276"/>
      <c r="AF276" s="6"/>
    </row>
    <row r="277" spans="1:32" x14ac:dyDescent="0.25">
      <c r="A277" s="53">
        <f t="shared" si="50"/>
        <v>261</v>
      </c>
      <c r="B277" s="29">
        <f t="shared" si="44"/>
        <v>0</v>
      </c>
      <c r="C277" s="9" t="str">
        <f>IF(D277=0,"-",IF('Lease Monthly'!$H$4="Yearly",EDATE(C276,12),IF('Lease Monthly'!$H$4="Quarterly",EDATE(C276,3),EDATE(C276,1))))</f>
        <v>-</v>
      </c>
      <c r="D277" s="54">
        <f>IF(A277&gt;'Lease Monthly'!$E$4,0,'Lease Monthly'!$G$4)*((1+$M$4)^(((((IF($H$4="Yearly",ROUNDDOWN(IF(A277-($N$4)&lt;0,0,((A277-($N$4)/(($N$4))))/($N$4)),0),IF($H$4="Monthly",ROUNDDOWN(IF(A277-($N$4*12)&lt;0,0,((A277-(12*$N$4)/((12*$N$4))))/($N$4*12)),0),ROUNDDOWN(IF(A277-($N$4*4)&lt;0,0,((A277-(4*$N$4)/((4*$N$4))))/($N$4*4)),0)))))))))+(IF(A277=$E$4,$J$4,0))</f>
        <v>0</v>
      </c>
      <c r="E277" s="49">
        <f>IF(D277=0,0,1/((1+IF('Lease Monthly'!$H$4="Yearly",'Lease Monthly'!$D$4,IF('Lease Monthly'!$H$4="Quarterly",'Lease Monthly'!$D$4/4,'Lease Monthly'!$D$4/12)))^IF($E$17=1,A276,A277)))</f>
        <v>0</v>
      </c>
      <c r="F277" s="55">
        <f t="shared" si="45"/>
        <v>0</v>
      </c>
      <c r="G277" s="56"/>
      <c r="H277" s="38">
        <f t="shared" si="51"/>
        <v>261</v>
      </c>
      <c r="I277" s="9" t="str">
        <f t="shared" si="46"/>
        <v>-</v>
      </c>
      <c r="J277" s="47">
        <f>IF(H277&gt;'Lease Monthly'!$E$4,0,M276)</f>
        <v>0</v>
      </c>
      <c r="K277" s="47">
        <f>IF(IF('Lease Monthly'!$H$4="Yearly",J277*'Lease Monthly'!$D$4,IF('Lease Monthly'!$H$4="Quarterly",J277*('Lease Monthly'!$D$4/4),J277*'Lease Monthly'!$D$4/12))&gt;0,IF('Lease Monthly'!$H$4="Yearly",J277*'Lease Monthly'!$D$4,IF('Lease Monthly'!$H$4="Quarterly",J277*('Lease Monthly'!$D$4/4),J277*'Lease Monthly'!$D$4/12)),-L277-J277)</f>
        <v>0</v>
      </c>
      <c r="L277" s="47">
        <f t="shared" si="47"/>
        <v>0</v>
      </c>
      <c r="M277" s="47">
        <f t="shared" si="48"/>
        <v>0</v>
      </c>
      <c r="N277" s="57"/>
      <c r="O277" s="38">
        <v>237</v>
      </c>
      <c r="P277" s="58">
        <f t="shared" si="52"/>
        <v>138794</v>
      </c>
      <c r="Q277" s="47">
        <f t="shared" si="53"/>
        <v>0</v>
      </c>
      <c r="R277" s="47">
        <f>IF(S276&lt;1,0,-'Lease Monthly'!$K$4/'Lease Monthly'!$L$4)</f>
        <v>0</v>
      </c>
      <c r="S277" s="47">
        <f t="shared" si="49"/>
        <v>0</v>
      </c>
      <c r="AE277"/>
      <c r="AF277" s="6"/>
    </row>
    <row r="278" spans="1:32" x14ac:dyDescent="0.25">
      <c r="A278" s="53">
        <f t="shared" si="50"/>
        <v>262</v>
      </c>
      <c r="B278" s="29">
        <f t="shared" si="44"/>
        <v>0</v>
      </c>
      <c r="C278" s="9" t="str">
        <f>IF(D278=0,"-",IF('Lease Monthly'!$H$4="Yearly",EDATE(C277,12),IF('Lease Monthly'!$H$4="Quarterly",EDATE(C277,3),EDATE(C277,1))))</f>
        <v>-</v>
      </c>
      <c r="D278" s="54">
        <f>IF(A278&gt;'Lease Monthly'!$E$4,0,'Lease Monthly'!$G$4)*((1+$M$4)^(((((IF($H$4="Yearly",ROUNDDOWN(IF(A278-($N$4)&lt;0,0,((A278-($N$4)/(($N$4))))/($N$4)),0),IF($H$4="Monthly",ROUNDDOWN(IF(A278-($N$4*12)&lt;0,0,((A278-(12*$N$4)/((12*$N$4))))/($N$4*12)),0),ROUNDDOWN(IF(A278-($N$4*4)&lt;0,0,((A278-(4*$N$4)/((4*$N$4))))/($N$4*4)),0)))))))))+(IF(A278=$E$4,$J$4,0))</f>
        <v>0</v>
      </c>
      <c r="E278" s="49">
        <f>IF(D278=0,0,1/((1+IF('Lease Monthly'!$H$4="Yearly",'Lease Monthly'!$D$4,IF('Lease Monthly'!$H$4="Quarterly",'Lease Monthly'!$D$4/4,'Lease Monthly'!$D$4/12)))^IF($E$17=1,A277,A278)))</f>
        <v>0</v>
      </c>
      <c r="F278" s="55">
        <f t="shared" si="45"/>
        <v>0</v>
      </c>
      <c r="G278" s="56"/>
      <c r="H278" s="38">
        <f t="shared" si="51"/>
        <v>262</v>
      </c>
      <c r="I278" s="9" t="str">
        <f t="shared" si="46"/>
        <v>-</v>
      </c>
      <c r="J278" s="47">
        <f>IF(H278&gt;'Lease Monthly'!$E$4,0,M277)</f>
        <v>0</v>
      </c>
      <c r="K278" s="47">
        <f>IF(IF('Lease Monthly'!$H$4="Yearly",J278*'Lease Monthly'!$D$4,IF('Lease Monthly'!$H$4="Quarterly",J278*('Lease Monthly'!$D$4/4),J278*'Lease Monthly'!$D$4/12))&gt;0,IF('Lease Monthly'!$H$4="Yearly",J278*'Lease Monthly'!$D$4,IF('Lease Monthly'!$H$4="Quarterly",J278*('Lease Monthly'!$D$4/4),J278*'Lease Monthly'!$D$4/12)),-L278-J278)</f>
        <v>0</v>
      </c>
      <c r="L278" s="47">
        <f t="shared" si="47"/>
        <v>0</v>
      </c>
      <c r="M278" s="47">
        <f t="shared" si="48"/>
        <v>0</v>
      </c>
      <c r="N278" s="57"/>
      <c r="O278" s="38">
        <v>237</v>
      </c>
      <c r="P278" s="58">
        <f t="shared" si="52"/>
        <v>139160</v>
      </c>
      <c r="Q278" s="47">
        <f t="shared" si="53"/>
        <v>0</v>
      </c>
      <c r="R278" s="47">
        <f>IF(S277&lt;1,0,-'Lease Monthly'!$K$4/'Lease Monthly'!$L$4)</f>
        <v>0</v>
      </c>
      <c r="S278" s="47">
        <f t="shared" si="49"/>
        <v>0</v>
      </c>
      <c r="AE278"/>
      <c r="AF278" s="6"/>
    </row>
    <row r="279" spans="1:32" x14ac:dyDescent="0.25">
      <c r="A279" s="53">
        <f t="shared" si="50"/>
        <v>263</v>
      </c>
      <c r="B279" s="29">
        <f t="shared" si="44"/>
        <v>0</v>
      </c>
      <c r="C279" s="9" t="str">
        <f>IF(D279=0,"-",IF('Lease Monthly'!$H$4="Yearly",EDATE(C278,12),IF('Lease Monthly'!$H$4="Quarterly",EDATE(C278,3),EDATE(C278,1))))</f>
        <v>-</v>
      </c>
      <c r="D279" s="54">
        <f>IF(A279&gt;'Lease Monthly'!$E$4,0,'Lease Monthly'!$G$4)*((1+$M$4)^(((((IF($H$4="Yearly",ROUNDDOWN(IF(A279-($N$4)&lt;0,0,((A279-($N$4)/(($N$4))))/($N$4)),0),IF($H$4="Monthly",ROUNDDOWN(IF(A279-($N$4*12)&lt;0,0,((A279-(12*$N$4)/((12*$N$4))))/($N$4*12)),0),ROUNDDOWN(IF(A279-($N$4*4)&lt;0,0,((A279-(4*$N$4)/((4*$N$4))))/($N$4*4)),0)))))))))+(IF(A279=$E$4,$J$4,0))</f>
        <v>0</v>
      </c>
      <c r="E279" s="49">
        <f>IF(D279=0,0,1/((1+IF('Lease Monthly'!$H$4="Yearly",'Lease Monthly'!$D$4,IF('Lease Monthly'!$H$4="Quarterly",'Lease Monthly'!$D$4/4,'Lease Monthly'!$D$4/12)))^IF($E$17=1,A278,A279)))</f>
        <v>0</v>
      </c>
      <c r="F279" s="55">
        <f t="shared" si="45"/>
        <v>0</v>
      </c>
      <c r="G279" s="56"/>
      <c r="H279" s="38">
        <f t="shared" si="51"/>
        <v>263</v>
      </c>
      <c r="I279" s="9" t="str">
        <f t="shared" si="46"/>
        <v>-</v>
      </c>
      <c r="J279" s="47">
        <f>IF(H279&gt;'Lease Monthly'!$E$4,0,M278)</f>
        <v>0</v>
      </c>
      <c r="K279" s="47">
        <f>IF(IF('Lease Monthly'!$H$4="Yearly",J279*'Lease Monthly'!$D$4,IF('Lease Monthly'!$H$4="Quarterly",J279*('Lease Monthly'!$D$4/4),J279*'Lease Monthly'!$D$4/12))&gt;0,IF('Lease Monthly'!$H$4="Yearly",J279*'Lease Monthly'!$D$4,IF('Lease Monthly'!$H$4="Quarterly",J279*('Lease Monthly'!$D$4/4),J279*'Lease Monthly'!$D$4/12)),-L279-J279)</f>
        <v>0</v>
      </c>
      <c r="L279" s="47">
        <f t="shared" si="47"/>
        <v>0</v>
      </c>
      <c r="M279" s="47">
        <f t="shared" si="48"/>
        <v>0</v>
      </c>
      <c r="N279" s="57"/>
      <c r="O279" s="38">
        <v>237</v>
      </c>
      <c r="P279" s="58">
        <f t="shared" si="52"/>
        <v>139525</v>
      </c>
      <c r="Q279" s="47">
        <f t="shared" si="53"/>
        <v>0</v>
      </c>
      <c r="R279" s="47">
        <f>IF(S278&lt;1,0,-'Lease Monthly'!$K$4/'Lease Monthly'!$L$4)</f>
        <v>0</v>
      </c>
      <c r="S279" s="47">
        <f t="shared" si="49"/>
        <v>0</v>
      </c>
      <c r="AE279"/>
      <c r="AF279" s="6"/>
    </row>
    <row r="280" spans="1:32" x14ac:dyDescent="0.25">
      <c r="A280" s="53">
        <f t="shared" si="50"/>
        <v>264</v>
      </c>
      <c r="B280" s="29">
        <f t="shared" si="44"/>
        <v>0</v>
      </c>
      <c r="C280" s="9" t="str">
        <f>IF(D280=0,"-",IF('Lease Monthly'!$H$4="Yearly",EDATE(C279,12),IF('Lease Monthly'!$H$4="Quarterly",EDATE(C279,3),EDATE(C279,1))))</f>
        <v>-</v>
      </c>
      <c r="D280" s="54">
        <f>IF(A280&gt;'Lease Monthly'!$E$4,0,'Lease Monthly'!$G$4)*((1+$M$4)^(((((IF($H$4="Yearly",ROUNDDOWN(IF(A280-($N$4)&lt;0,0,((A280-($N$4)/(($N$4))))/($N$4)),0),IF($H$4="Monthly",ROUNDDOWN(IF(A280-($N$4*12)&lt;0,0,((A280-(12*$N$4)/((12*$N$4))))/($N$4*12)),0),ROUNDDOWN(IF(A280-($N$4*4)&lt;0,0,((A280-(4*$N$4)/((4*$N$4))))/($N$4*4)),0)))))))))+(IF(A280=$E$4,$J$4,0))</f>
        <v>0</v>
      </c>
      <c r="E280" s="49">
        <f>IF(D280=0,0,1/((1+IF('Lease Monthly'!$H$4="Yearly",'Lease Monthly'!$D$4,IF('Lease Monthly'!$H$4="Quarterly",'Lease Monthly'!$D$4/4,'Lease Monthly'!$D$4/12)))^IF($E$17=1,A279,A280)))</f>
        <v>0</v>
      </c>
      <c r="F280" s="55">
        <f t="shared" si="45"/>
        <v>0</v>
      </c>
      <c r="G280" s="56"/>
      <c r="H280" s="38">
        <f t="shared" si="51"/>
        <v>264</v>
      </c>
      <c r="I280" s="9" t="str">
        <f t="shared" si="46"/>
        <v>-</v>
      </c>
      <c r="J280" s="47">
        <f>IF(H280&gt;'Lease Monthly'!$E$4,0,M279)</f>
        <v>0</v>
      </c>
      <c r="K280" s="47">
        <f>IF(IF('Lease Monthly'!$H$4="Yearly",J280*'Lease Monthly'!$D$4,IF('Lease Monthly'!$H$4="Quarterly",J280*('Lease Monthly'!$D$4/4),J280*'Lease Monthly'!$D$4/12))&gt;0,IF('Lease Monthly'!$H$4="Yearly",J280*'Lease Monthly'!$D$4,IF('Lease Monthly'!$H$4="Quarterly",J280*('Lease Monthly'!$D$4/4),J280*'Lease Monthly'!$D$4/12)),-L280-J280)</f>
        <v>0</v>
      </c>
      <c r="L280" s="47">
        <f t="shared" si="47"/>
        <v>0</v>
      </c>
      <c r="M280" s="47">
        <f t="shared" si="48"/>
        <v>0</v>
      </c>
      <c r="N280" s="57"/>
      <c r="O280" s="38">
        <v>237</v>
      </c>
      <c r="P280" s="58">
        <f t="shared" si="52"/>
        <v>139890</v>
      </c>
      <c r="Q280" s="47">
        <f t="shared" si="53"/>
        <v>0</v>
      </c>
      <c r="R280" s="47">
        <f>IF(S279&lt;1,0,-'Lease Monthly'!$K$4/'Lease Monthly'!$L$4)</f>
        <v>0</v>
      </c>
      <c r="S280" s="47">
        <f t="shared" si="49"/>
        <v>0</v>
      </c>
      <c r="AE280"/>
      <c r="AF280" s="6"/>
    </row>
    <row r="281" spans="1:32" x14ac:dyDescent="0.25">
      <c r="A281" s="53">
        <f t="shared" si="50"/>
        <v>265</v>
      </c>
      <c r="B281" s="29">
        <f t="shared" si="44"/>
        <v>0</v>
      </c>
      <c r="C281" s="9" t="str">
        <f>IF(D281=0,"-",IF('Lease Monthly'!$H$4="Yearly",EDATE(C280,12),IF('Lease Monthly'!$H$4="Quarterly",EDATE(C280,3),EDATE(C280,1))))</f>
        <v>-</v>
      </c>
      <c r="D281" s="54">
        <f>IF(A281&gt;'Lease Monthly'!$E$4,0,'Lease Monthly'!$G$4)*((1+$M$4)^(((((IF($H$4="Yearly",ROUNDDOWN(IF(A281-($N$4)&lt;0,0,((A281-($N$4)/(($N$4))))/($N$4)),0),IF($H$4="Monthly",ROUNDDOWN(IF(A281-($N$4*12)&lt;0,0,((A281-(12*$N$4)/((12*$N$4))))/($N$4*12)),0),ROUNDDOWN(IF(A281-($N$4*4)&lt;0,0,((A281-(4*$N$4)/((4*$N$4))))/($N$4*4)),0)))))))))+(IF(A281=$E$4,$J$4,0))</f>
        <v>0</v>
      </c>
      <c r="E281" s="49">
        <f>IF(D281=0,0,1/((1+IF('Lease Monthly'!$H$4="Yearly",'Lease Monthly'!$D$4,IF('Lease Monthly'!$H$4="Quarterly",'Lease Monthly'!$D$4/4,'Lease Monthly'!$D$4/12)))^IF($E$17=1,A280,A281)))</f>
        <v>0</v>
      </c>
      <c r="F281" s="55">
        <f t="shared" si="45"/>
        <v>0</v>
      </c>
      <c r="G281" s="56"/>
      <c r="H281" s="38">
        <f t="shared" si="51"/>
        <v>265</v>
      </c>
      <c r="I281" s="9" t="str">
        <f t="shared" si="46"/>
        <v>-</v>
      </c>
      <c r="J281" s="47">
        <f>IF(H281&gt;'Lease Monthly'!$E$4,0,M280)</f>
        <v>0</v>
      </c>
      <c r="K281" s="47">
        <f>IF(IF('Lease Monthly'!$H$4="Yearly",J281*'Lease Monthly'!$D$4,IF('Lease Monthly'!$H$4="Quarterly",J281*('Lease Monthly'!$D$4/4),J281*'Lease Monthly'!$D$4/12))&gt;0,IF('Lease Monthly'!$H$4="Yearly",J281*'Lease Monthly'!$D$4,IF('Lease Monthly'!$H$4="Quarterly",J281*('Lease Monthly'!$D$4/4),J281*'Lease Monthly'!$D$4/12)),-L281-J281)</f>
        <v>0</v>
      </c>
      <c r="L281" s="47">
        <f t="shared" si="47"/>
        <v>0</v>
      </c>
      <c r="M281" s="47">
        <f t="shared" si="48"/>
        <v>0</v>
      </c>
      <c r="N281" s="57"/>
      <c r="O281" s="38">
        <v>237</v>
      </c>
      <c r="P281" s="58">
        <f t="shared" si="52"/>
        <v>140255</v>
      </c>
      <c r="Q281" s="47">
        <f t="shared" si="53"/>
        <v>0</v>
      </c>
      <c r="R281" s="47">
        <f>IF(S280&lt;1,0,-'Lease Monthly'!$K$4/'Lease Monthly'!$L$4)</f>
        <v>0</v>
      </c>
      <c r="S281" s="47">
        <f t="shared" si="49"/>
        <v>0</v>
      </c>
      <c r="AE281"/>
      <c r="AF281" s="6"/>
    </row>
    <row r="282" spans="1:32" x14ac:dyDescent="0.25">
      <c r="A282" s="53">
        <f t="shared" si="50"/>
        <v>266</v>
      </c>
      <c r="B282" s="29">
        <f t="shared" si="44"/>
        <v>0</v>
      </c>
      <c r="C282" s="9" t="str">
        <f>IF(D282=0,"-",IF('Lease Monthly'!$H$4="Yearly",EDATE(C281,12),IF('Lease Monthly'!$H$4="Quarterly",EDATE(C281,3),EDATE(C281,1))))</f>
        <v>-</v>
      </c>
      <c r="D282" s="54">
        <f>IF(A282&gt;'Lease Monthly'!$E$4,0,'Lease Monthly'!$G$4)*((1+$M$4)^(((((IF($H$4="Yearly",ROUNDDOWN(IF(A282-($N$4)&lt;0,0,((A282-($N$4)/(($N$4))))/($N$4)),0),IF($H$4="Monthly",ROUNDDOWN(IF(A282-($N$4*12)&lt;0,0,((A282-(12*$N$4)/((12*$N$4))))/($N$4*12)),0),ROUNDDOWN(IF(A282-($N$4*4)&lt;0,0,((A282-(4*$N$4)/((4*$N$4))))/($N$4*4)),0)))))))))+(IF(A282=$E$4,$J$4,0))</f>
        <v>0</v>
      </c>
      <c r="E282" s="49">
        <f>IF(D282=0,0,1/((1+IF('Lease Monthly'!$H$4="Yearly",'Lease Monthly'!$D$4,IF('Lease Monthly'!$H$4="Quarterly",'Lease Monthly'!$D$4/4,'Lease Monthly'!$D$4/12)))^IF($E$17=1,A281,A282)))</f>
        <v>0</v>
      </c>
      <c r="F282" s="55">
        <f t="shared" si="45"/>
        <v>0</v>
      </c>
      <c r="G282" s="56"/>
      <c r="H282" s="38">
        <f t="shared" si="51"/>
        <v>266</v>
      </c>
      <c r="I282" s="9" t="str">
        <f t="shared" si="46"/>
        <v>-</v>
      </c>
      <c r="J282" s="47">
        <f>IF(H282&gt;'Lease Monthly'!$E$4,0,M281)</f>
        <v>0</v>
      </c>
      <c r="K282" s="47">
        <f>IF(IF('Lease Monthly'!$H$4="Yearly",J282*'Lease Monthly'!$D$4,IF('Lease Monthly'!$H$4="Quarterly",J282*('Lease Monthly'!$D$4/4),J282*'Lease Monthly'!$D$4/12))&gt;0,IF('Lease Monthly'!$H$4="Yearly",J282*'Lease Monthly'!$D$4,IF('Lease Monthly'!$H$4="Quarterly",J282*('Lease Monthly'!$D$4/4),J282*'Lease Monthly'!$D$4/12)),-L282-J282)</f>
        <v>0</v>
      </c>
      <c r="L282" s="47">
        <f t="shared" si="47"/>
        <v>0</v>
      </c>
      <c r="M282" s="47">
        <f t="shared" si="48"/>
        <v>0</v>
      </c>
      <c r="N282" s="57"/>
      <c r="O282" s="38">
        <v>237</v>
      </c>
      <c r="P282" s="58">
        <f t="shared" si="52"/>
        <v>140621</v>
      </c>
      <c r="Q282" s="47">
        <f t="shared" si="53"/>
        <v>0</v>
      </c>
      <c r="R282" s="47">
        <f>IF(S281&lt;1,0,-'Lease Monthly'!$K$4/'Lease Monthly'!$L$4)</f>
        <v>0</v>
      </c>
      <c r="S282" s="47">
        <f t="shared" si="49"/>
        <v>0</v>
      </c>
      <c r="AE282"/>
      <c r="AF282" s="6"/>
    </row>
    <row r="283" spans="1:32" x14ac:dyDescent="0.25">
      <c r="A283" s="53">
        <f t="shared" si="50"/>
        <v>267</v>
      </c>
      <c r="B283" s="29">
        <f t="shared" si="44"/>
        <v>0</v>
      </c>
      <c r="C283" s="9" t="str">
        <f>IF(D283=0,"-",IF('Lease Monthly'!$H$4="Yearly",EDATE(C282,12),IF('Lease Monthly'!$H$4="Quarterly",EDATE(C282,3),EDATE(C282,1))))</f>
        <v>-</v>
      </c>
      <c r="D283" s="54">
        <f>IF(A283&gt;'Lease Monthly'!$E$4,0,'Lease Monthly'!$G$4)*((1+$M$4)^(((((IF($H$4="Yearly",ROUNDDOWN(IF(A283-($N$4)&lt;0,0,((A283-($N$4)/(($N$4))))/($N$4)),0),IF($H$4="Monthly",ROUNDDOWN(IF(A283-($N$4*12)&lt;0,0,((A283-(12*$N$4)/((12*$N$4))))/($N$4*12)),0),ROUNDDOWN(IF(A283-($N$4*4)&lt;0,0,((A283-(4*$N$4)/((4*$N$4))))/($N$4*4)),0)))))))))+(IF(A283=$E$4,$J$4,0))</f>
        <v>0</v>
      </c>
      <c r="E283" s="49">
        <f>IF(D283=0,0,1/((1+IF('Lease Monthly'!$H$4="Yearly",'Lease Monthly'!$D$4,IF('Lease Monthly'!$H$4="Quarterly",'Lease Monthly'!$D$4/4,'Lease Monthly'!$D$4/12)))^IF($E$17=1,A282,A283)))</f>
        <v>0</v>
      </c>
      <c r="F283" s="55">
        <f t="shared" si="45"/>
        <v>0</v>
      </c>
      <c r="G283" s="56"/>
      <c r="H283" s="38">
        <f t="shared" si="51"/>
        <v>267</v>
      </c>
      <c r="I283" s="9" t="str">
        <f t="shared" si="46"/>
        <v>-</v>
      </c>
      <c r="J283" s="47">
        <f>IF(H283&gt;'Lease Monthly'!$E$4,0,M282)</f>
        <v>0</v>
      </c>
      <c r="K283" s="47">
        <f>IF(IF('Lease Monthly'!$H$4="Yearly",J283*'Lease Monthly'!$D$4,IF('Lease Monthly'!$H$4="Quarterly",J283*('Lease Monthly'!$D$4/4),J283*'Lease Monthly'!$D$4/12))&gt;0,IF('Lease Monthly'!$H$4="Yearly",J283*'Lease Monthly'!$D$4,IF('Lease Monthly'!$H$4="Quarterly",J283*('Lease Monthly'!$D$4/4),J283*'Lease Monthly'!$D$4/12)),-L283-J283)</f>
        <v>0</v>
      </c>
      <c r="L283" s="47">
        <f t="shared" si="47"/>
        <v>0</v>
      </c>
      <c r="M283" s="47">
        <f t="shared" si="48"/>
        <v>0</v>
      </c>
      <c r="N283" s="57"/>
      <c r="O283" s="38">
        <v>237</v>
      </c>
      <c r="P283" s="58">
        <f t="shared" si="52"/>
        <v>140986</v>
      </c>
      <c r="Q283" s="47">
        <f t="shared" si="53"/>
        <v>0</v>
      </c>
      <c r="R283" s="47">
        <f>IF(S282&lt;1,0,-'Lease Monthly'!$K$4/'Lease Monthly'!$L$4)</f>
        <v>0</v>
      </c>
      <c r="S283" s="47">
        <f t="shared" si="49"/>
        <v>0</v>
      </c>
      <c r="AE283"/>
      <c r="AF283" s="6"/>
    </row>
    <row r="284" spans="1:32" x14ac:dyDescent="0.25">
      <c r="A284" s="53">
        <f t="shared" si="50"/>
        <v>268</v>
      </c>
      <c r="B284" s="29">
        <f t="shared" si="44"/>
        <v>0</v>
      </c>
      <c r="C284" s="9" t="str">
        <f>IF(D284=0,"-",IF('Lease Monthly'!$H$4="Yearly",EDATE(C283,12),IF('Lease Monthly'!$H$4="Quarterly",EDATE(C283,3),EDATE(C283,1))))</f>
        <v>-</v>
      </c>
      <c r="D284" s="54">
        <f>IF(A284&gt;'Lease Monthly'!$E$4,0,'Lease Monthly'!$G$4)*((1+$M$4)^(((((IF($H$4="Yearly",ROUNDDOWN(IF(A284-($N$4)&lt;0,0,((A284-($N$4)/(($N$4))))/($N$4)),0),IF($H$4="Monthly",ROUNDDOWN(IF(A284-($N$4*12)&lt;0,0,((A284-(12*$N$4)/((12*$N$4))))/($N$4*12)),0),ROUNDDOWN(IF(A284-($N$4*4)&lt;0,0,((A284-(4*$N$4)/((4*$N$4))))/($N$4*4)),0)))))))))+(IF(A284=$E$4,$J$4,0))</f>
        <v>0</v>
      </c>
      <c r="E284" s="49">
        <f>IF(D284=0,0,1/((1+IF('Lease Monthly'!$H$4="Yearly",'Lease Monthly'!$D$4,IF('Lease Monthly'!$H$4="Quarterly",'Lease Monthly'!$D$4/4,'Lease Monthly'!$D$4/12)))^IF($E$17=1,A283,A284)))</f>
        <v>0</v>
      </c>
      <c r="F284" s="55">
        <f t="shared" si="45"/>
        <v>0</v>
      </c>
      <c r="G284" s="56"/>
      <c r="H284" s="38">
        <f t="shared" si="51"/>
        <v>268</v>
      </c>
      <c r="I284" s="9" t="str">
        <f t="shared" si="46"/>
        <v>-</v>
      </c>
      <c r="J284" s="47">
        <f>IF(H284&gt;'Lease Monthly'!$E$4,0,M283)</f>
        <v>0</v>
      </c>
      <c r="K284" s="47">
        <f>IF(IF('Lease Monthly'!$H$4="Yearly",J284*'Lease Monthly'!$D$4,IF('Lease Monthly'!$H$4="Quarterly",J284*('Lease Monthly'!$D$4/4),J284*'Lease Monthly'!$D$4/12))&gt;0,IF('Lease Monthly'!$H$4="Yearly",J284*'Lease Monthly'!$D$4,IF('Lease Monthly'!$H$4="Quarterly",J284*('Lease Monthly'!$D$4/4),J284*'Lease Monthly'!$D$4/12)),-L284-J284)</f>
        <v>0</v>
      </c>
      <c r="L284" s="47">
        <f t="shared" si="47"/>
        <v>0</v>
      </c>
      <c r="M284" s="47">
        <f t="shared" si="48"/>
        <v>0</v>
      </c>
      <c r="N284" s="57"/>
      <c r="O284" s="38">
        <v>237</v>
      </c>
      <c r="P284" s="58">
        <f t="shared" si="52"/>
        <v>141351</v>
      </c>
      <c r="Q284" s="47">
        <f t="shared" si="53"/>
        <v>0</v>
      </c>
      <c r="R284" s="47">
        <f>IF(S283&lt;1,0,-'Lease Monthly'!$K$4/'Lease Monthly'!$L$4)</f>
        <v>0</v>
      </c>
      <c r="S284" s="47">
        <f t="shared" si="49"/>
        <v>0</v>
      </c>
      <c r="AE284"/>
      <c r="AF284" s="6"/>
    </row>
    <row r="285" spans="1:32" x14ac:dyDescent="0.25">
      <c r="A285" s="53">
        <f t="shared" si="50"/>
        <v>269</v>
      </c>
      <c r="B285" s="29">
        <f t="shared" si="44"/>
        <v>0</v>
      </c>
      <c r="C285" s="9" t="str">
        <f>IF(D285=0,"-",IF('Lease Monthly'!$H$4="Yearly",EDATE(C284,12),IF('Lease Monthly'!$H$4="Quarterly",EDATE(C284,3),EDATE(C284,1))))</f>
        <v>-</v>
      </c>
      <c r="D285" s="54">
        <f>IF(A285&gt;'Lease Monthly'!$E$4,0,'Lease Monthly'!$G$4)*((1+$M$4)^(((((IF($H$4="Yearly",ROUNDDOWN(IF(A285-($N$4)&lt;0,0,((A285-($N$4)/(($N$4))))/($N$4)),0),IF($H$4="Monthly",ROUNDDOWN(IF(A285-($N$4*12)&lt;0,0,((A285-(12*$N$4)/((12*$N$4))))/($N$4*12)),0),ROUNDDOWN(IF(A285-($N$4*4)&lt;0,0,((A285-(4*$N$4)/((4*$N$4))))/($N$4*4)),0)))))))))+(IF(A285=$E$4,$J$4,0))</f>
        <v>0</v>
      </c>
      <c r="E285" s="49">
        <f>IF(D285=0,0,1/((1+IF('Lease Monthly'!$H$4="Yearly",'Lease Monthly'!$D$4,IF('Lease Monthly'!$H$4="Quarterly",'Lease Monthly'!$D$4/4,'Lease Monthly'!$D$4/12)))^IF($E$17=1,A284,A285)))</f>
        <v>0</v>
      </c>
      <c r="F285" s="55">
        <f t="shared" si="45"/>
        <v>0</v>
      </c>
      <c r="G285" s="56"/>
      <c r="H285" s="38">
        <f t="shared" si="51"/>
        <v>269</v>
      </c>
      <c r="I285" s="9" t="str">
        <f t="shared" si="46"/>
        <v>-</v>
      </c>
      <c r="J285" s="47">
        <f>IF(H285&gt;'Lease Monthly'!$E$4,0,M284)</f>
        <v>0</v>
      </c>
      <c r="K285" s="47">
        <f>IF(IF('Lease Monthly'!$H$4="Yearly",J285*'Lease Monthly'!$D$4,IF('Lease Monthly'!$H$4="Quarterly",J285*('Lease Monthly'!$D$4/4),J285*'Lease Monthly'!$D$4/12))&gt;0,IF('Lease Monthly'!$H$4="Yearly",J285*'Lease Monthly'!$D$4,IF('Lease Monthly'!$H$4="Quarterly",J285*('Lease Monthly'!$D$4/4),J285*'Lease Monthly'!$D$4/12)),-L285-J285)</f>
        <v>0</v>
      </c>
      <c r="L285" s="47">
        <f t="shared" si="47"/>
        <v>0</v>
      </c>
      <c r="M285" s="47">
        <f t="shared" si="48"/>
        <v>0</v>
      </c>
      <c r="N285" s="57"/>
      <c r="O285" s="38">
        <v>237</v>
      </c>
      <c r="P285" s="58">
        <f t="shared" si="52"/>
        <v>141716</v>
      </c>
      <c r="Q285" s="47">
        <f t="shared" si="53"/>
        <v>0</v>
      </c>
      <c r="R285" s="47">
        <f>IF(S284&lt;1,0,-'Lease Monthly'!$K$4/'Lease Monthly'!$L$4)</f>
        <v>0</v>
      </c>
      <c r="S285" s="47">
        <f t="shared" si="49"/>
        <v>0</v>
      </c>
      <c r="AE285"/>
      <c r="AF285" s="6"/>
    </row>
    <row r="286" spans="1:32" x14ac:dyDescent="0.25">
      <c r="A286" s="53">
        <f t="shared" si="50"/>
        <v>270</v>
      </c>
      <c r="B286" s="29">
        <f t="shared" si="44"/>
        <v>0</v>
      </c>
      <c r="C286" s="9" t="str">
        <f>IF(D286=0,"-",IF('Lease Monthly'!$H$4="Yearly",EDATE(C285,12),IF('Lease Monthly'!$H$4="Quarterly",EDATE(C285,3),EDATE(C285,1))))</f>
        <v>-</v>
      </c>
      <c r="D286" s="54">
        <f>IF(A286&gt;'Lease Monthly'!$E$4,0,'Lease Monthly'!$G$4)*((1+$M$4)^(((((IF($H$4="Yearly",ROUNDDOWN(IF(A286-($N$4)&lt;0,0,((A286-($N$4)/(($N$4))))/($N$4)),0),IF($H$4="Monthly",ROUNDDOWN(IF(A286-($N$4*12)&lt;0,0,((A286-(12*$N$4)/((12*$N$4))))/($N$4*12)),0),ROUNDDOWN(IF(A286-($N$4*4)&lt;0,0,((A286-(4*$N$4)/((4*$N$4))))/($N$4*4)),0)))))))))+(IF(A286=$E$4,$J$4,0))</f>
        <v>0</v>
      </c>
      <c r="E286" s="49">
        <f>IF(D286=0,0,1/((1+IF('Lease Monthly'!$H$4="Yearly",'Lease Monthly'!$D$4,IF('Lease Monthly'!$H$4="Quarterly",'Lease Monthly'!$D$4/4,'Lease Monthly'!$D$4/12)))^IF($E$17=1,A285,A286)))</f>
        <v>0</v>
      </c>
      <c r="F286" s="55">
        <f t="shared" si="45"/>
        <v>0</v>
      </c>
      <c r="G286" s="56"/>
      <c r="H286" s="38">
        <f t="shared" si="51"/>
        <v>270</v>
      </c>
      <c r="I286" s="9" t="str">
        <f t="shared" si="46"/>
        <v>-</v>
      </c>
      <c r="J286" s="47">
        <f>IF(H286&gt;'Lease Monthly'!$E$4,0,M285)</f>
        <v>0</v>
      </c>
      <c r="K286" s="47">
        <f>IF(IF('Lease Monthly'!$H$4="Yearly",J286*'Lease Monthly'!$D$4,IF('Lease Monthly'!$H$4="Quarterly",J286*('Lease Monthly'!$D$4/4),J286*'Lease Monthly'!$D$4/12))&gt;0,IF('Lease Monthly'!$H$4="Yearly",J286*'Lease Monthly'!$D$4,IF('Lease Monthly'!$H$4="Quarterly",J286*('Lease Monthly'!$D$4/4),J286*'Lease Monthly'!$D$4/12)),-L286-J286)</f>
        <v>0</v>
      </c>
      <c r="L286" s="47">
        <f t="shared" si="47"/>
        <v>0</v>
      </c>
      <c r="M286" s="47">
        <f t="shared" si="48"/>
        <v>0</v>
      </c>
      <c r="N286" s="57"/>
      <c r="O286" s="38">
        <v>237</v>
      </c>
      <c r="P286" s="58">
        <f t="shared" si="52"/>
        <v>142082</v>
      </c>
      <c r="Q286" s="47">
        <f t="shared" si="53"/>
        <v>0</v>
      </c>
      <c r="R286" s="47">
        <f>IF(S285&lt;1,0,-'Lease Monthly'!$K$4/'Lease Monthly'!$L$4)</f>
        <v>0</v>
      </c>
      <c r="S286" s="47">
        <f t="shared" si="49"/>
        <v>0</v>
      </c>
      <c r="AE286"/>
      <c r="AF286" s="6"/>
    </row>
    <row r="287" spans="1:32" x14ac:dyDescent="0.25">
      <c r="A287" s="53">
        <f t="shared" si="50"/>
        <v>271</v>
      </c>
      <c r="B287" s="29">
        <f t="shared" si="44"/>
        <v>0</v>
      </c>
      <c r="C287" s="9" t="str">
        <f>IF(D287=0,"-",IF('Lease Monthly'!$H$4="Yearly",EDATE(C286,12),IF('Lease Monthly'!$H$4="Quarterly",EDATE(C286,3),EDATE(C286,1))))</f>
        <v>-</v>
      </c>
      <c r="D287" s="54">
        <f>IF(A287&gt;'Lease Monthly'!$E$4,0,'Lease Monthly'!$G$4)*((1+$M$4)^(((((IF($H$4="Yearly",ROUNDDOWN(IF(A287-($N$4)&lt;0,0,((A287-($N$4)/(($N$4))))/($N$4)),0),IF($H$4="Monthly",ROUNDDOWN(IF(A287-($N$4*12)&lt;0,0,((A287-(12*$N$4)/((12*$N$4))))/($N$4*12)),0),ROUNDDOWN(IF(A287-($N$4*4)&lt;0,0,((A287-(4*$N$4)/((4*$N$4))))/($N$4*4)),0)))))))))+(IF(A287=$E$4,$J$4,0))</f>
        <v>0</v>
      </c>
      <c r="E287" s="49">
        <f>IF(D287=0,0,1/((1+IF('Lease Monthly'!$H$4="Yearly",'Lease Monthly'!$D$4,IF('Lease Monthly'!$H$4="Quarterly",'Lease Monthly'!$D$4/4,'Lease Monthly'!$D$4/12)))^IF($E$17=1,A286,A287)))</f>
        <v>0</v>
      </c>
      <c r="F287" s="55">
        <f t="shared" si="45"/>
        <v>0</v>
      </c>
      <c r="G287" s="56"/>
      <c r="H287" s="38">
        <f t="shared" si="51"/>
        <v>271</v>
      </c>
      <c r="I287" s="9" t="str">
        <f t="shared" si="46"/>
        <v>-</v>
      </c>
      <c r="J287" s="47">
        <f>IF(H287&gt;'Lease Monthly'!$E$4,0,M286)</f>
        <v>0</v>
      </c>
      <c r="K287" s="47">
        <f>IF(IF('Lease Monthly'!$H$4="Yearly",J287*'Lease Monthly'!$D$4,IF('Lease Monthly'!$H$4="Quarterly",J287*('Lease Monthly'!$D$4/4),J287*'Lease Monthly'!$D$4/12))&gt;0,IF('Lease Monthly'!$H$4="Yearly",J287*'Lease Monthly'!$D$4,IF('Lease Monthly'!$H$4="Quarterly",J287*('Lease Monthly'!$D$4/4),J287*'Lease Monthly'!$D$4/12)),-L287-J287)</f>
        <v>0</v>
      </c>
      <c r="L287" s="47">
        <f t="shared" si="47"/>
        <v>0</v>
      </c>
      <c r="M287" s="47">
        <f t="shared" si="48"/>
        <v>0</v>
      </c>
      <c r="N287" s="57"/>
      <c r="O287" s="38">
        <v>237</v>
      </c>
      <c r="P287" s="58">
        <f t="shared" si="52"/>
        <v>142447</v>
      </c>
      <c r="Q287" s="47">
        <f t="shared" si="53"/>
        <v>0</v>
      </c>
      <c r="R287" s="47">
        <f>IF(S286&lt;1,0,-'Lease Monthly'!$K$4/'Lease Monthly'!$L$4)</f>
        <v>0</v>
      </c>
      <c r="S287" s="47">
        <f t="shared" si="49"/>
        <v>0</v>
      </c>
      <c r="AE287"/>
      <c r="AF287" s="6"/>
    </row>
    <row r="288" spans="1:32" x14ac:dyDescent="0.25">
      <c r="A288" s="53">
        <f t="shared" si="50"/>
        <v>272</v>
      </c>
      <c r="B288" s="29">
        <f t="shared" si="44"/>
        <v>0</v>
      </c>
      <c r="C288" s="9" t="str">
        <f>IF(D288=0,"-",IF('Lease Monthly'!$H$4="Yearly",EDATE(C287,12),IF('Lease Monthly'!$H$4="Quarterly",EDATE(C287,3),EDATE(C287,1))))</f>
        <v>-</v>
      </c>
      <c r="D288" s="54">
        <f>IF(A288&gt;'Lease Monthly'!$E$4,0,'Lease Monthly'!$G$4)*((1+$M$4)^(((((IF($H$4="Yearly",ROUNDDOWN(IF(A288-($N$4)&lt;0,0,((A288-($N$4)/(($N$4))))/($N$4)),0),IF($H$4="Monthly",ROUNDDOWN(IF(A288-($N$4*12)&lt;0,0,((A288-(12*$N$4)/((12*$N$4))))/($N$4*12)),0),ROUNDDOWN(IF(A288-($N$4*4)&lt;0,0,((A288-(4*$N$4)/((4*$N$4))))/($N$4*4)),0)))))))))+(IF(A288=$E$4,$J$4,0))</f>
        <v>0</v>
      </c>
      <c r="E288" s="49">
        <f>IF(D288=0,0,1/((1+IF('Lease Monthly'!$H$4="Yearly",'Lease Monthly'!$D$4,IF('Lease Monthly'!$H$4="Quarterly",'Lease Monthly'!$D$4/4,'Lease Monthly'!$D$4/12)))^IF($E$17=1,A287,A288)))</f>
        <v>0</v>
      </c>
      <c r="F288" s="55">
        <f t="shared" si="45"/>
        <v>0</v>
      </c>
      <c r="G288" s="56"/>
      <c r="H288" s="38">
        <f t="shared" si="51"/>
        <v>272</v>
      </c>
      <c r="I288" s="9" t="str">
        <f t="shared" si="46"/>
        <v>-</v>
      </c>
      <c r="J288" s="47">
        <f>IF(H288&gt;'Lease Monthly'!$E$4,0,M287)</f>
        <v>0</v>
      </c>
      <c r="K288" s="47">
        <f>IF(IF('Lease Monthly'!$H$4="Yearly",J288*'Lease Monthly'!$D$4,IF('Lease Monthly'!$H$4="Quarterly",J288*('Lease Monthly'!$D$4/4),J288*'Lease Monthly'!$D$4/12))&gt;0,IF('Lease Monthly'!$H$4="Yearly",J288*'Lease Monthly'!$D$4,IF('Lease Monthly'!$H$4="Quarterly",J288*('Lease Monthly'!$D$4/4),J288*'Lease Monthly'!$D$4/12)),-L288-J288)</f>
        <v>0</v>
      </c>
      <c r="L288" s="47">
        <f t="shared" si="47"/>
        <v>0</v>
      </c>
      <c r="M288" s="47">
        <f t="shared" si="48"/>
        <v>0</v>
      </c>
      <c r="N288" s="57"/>
      <c r="O288" s="38">
        <v>237</v>
      </c>
      <c r="P288" s="58">
        <f t="shared" si="52"/>
        <v>142812</v>
      </c>
      <c r="Q288" s="47">
        <f t="shared" si="53"/>
        <v>0</v>
      </c>
      <c r="R288" s="47">
        <f>IF(S287&lt;1,0,-'Lease Monthly'!$K$4/'Lease Monthly'!$L$4)</f>
        <v>0</v>
      </c>
      <c r="S288" s="47">
        <f t="shared" si="49"/>
        <v>0</v>
      </c>
      <c r="AE288"/>
      <c r="AF288" s="6"/>
    </row>
    <row r="289" spans="1:32" x14ac:dyDescent="0.25">
      <c r="A289" s="53">
        <f t="shared" si="50"/>
        <v>273</v>
      </c>
      <c r="B289" s="29">
        <f t="shared" si="44"/>
        <v>0</v>
      </c>
      <c r="C289" s="9" t="str">
        <f>IF(D289=0,"-",IF('Lease Monthly'!$H$4="Yearly",EDATE(C288,12),IF('Lease Monthly'!$H$4="Quarterly",EDATE(C288,3),EDATE(C288,1))))</f>
        <v>-</v>
      </c>
      <c r="D289" s="54">
        <f>IF(A289&gt;'Lease Monthly'!$E$4,0,'Lease Monthly'!$G$4)*((1+$M$4)^(((((IF($H$4="Yearly",ROUNDDOWN(IF(A289-($N$4)&lt;0,0,((A289-($N$4)/(($N$4))))/($N$4)),0),IF($H$4="Monthly",ROUNDDOWN(IF(A289-($N$4*12)&lt;0,0,((A289-(12*$N$4)/((12*$N$4))))/($N$4*12)),0),ROUNDDOWN(IF(A289-($N$4*4)&lt;0,0,((A289-(4*$N$4)/((4*$N$4))))/($N$4*4)),0)))))))))+(IF(A289=$E$4,$J$4,0))</f>
        <v>0</v>
      </c>
      <c r="E289" s="49">
        <f>IF(D289=0,0,1/((1+IF('Lease Monthly'!$H$4="Yearly",'Lease Monthly'!$D$4,IF('Lease Monthly'!$H$4="Quarterly",'Lease Monthly'!$D$4/4,'Lease Monthly'!$D$4/12)))^IF($E$17=1,A288,A289)))</f>
        <v>0</v>
      </c>
      <c r="F289" s="55">
        <f t="shared" si="45"/>
        <v>0</v>
      </c>
      <c r="G289" s="56"/>
      <c r="H289" s="38">
        <f t="shared" si="51"/>
        <v>273</v>
      </c>
      <c r="I289" s="9" t="str">
        <f t="shared" si="46"/>
        <v>-</v>
      </c>
      <c r="J289" s="47">
        <f>IF(H289&gt;'Lease Monthly'!$E$4,0,M288)</f>
        <v>0</v>
      </c>
      <c r="K289" s="47">
        <f>IF(IF('Lease Monthly'!$H$4="Yearly",J289*'Lease Monthly'!$D$4,IF('Lease Monthly'!$H$4="Quarterly",J289*('Lease Monthly'!$D$4/4),J289*'Lease Monthly'!$D$4/12))&gt;0,IF('Lease Monthly'!$H$4="Yearly",J289*'Lease Monthly'!$D$4,IF('Lease Monthly'!$H$4="Quarterly",J289*('Lease Monthly'!$D$4/4),J289*'Lease Monthly'!$D$4/12)),-L289-J289)</f>
        <v>0</v>
      </c>
      <c r="L289" s="47">
        <f t="shared" si="47"/>
        <v>0</v>
      </c>
      <c r="M289" s="47">
        <f t="shared" si="48"/>
        <v>0</v>
      </c>
      <c r="N289" s="57"/>
      <c r="O289" s="38">
        <v>237</v>
      </c>
      <c r="P289" s="58">
        <f t="shared" si="52"/>
        <v>143177</v>
      </c>
      <c r="Q289" s="47">
        <f t="shared" si="53"/>
        <v>0</v>
      </c>
      <c r="R289" s="47">
        <f>IF(S288&lt;1,0,-'Lease Monthly'!$K$4/'Lease Monthly'!$L$4)</f>
        <v>0</v>
      </c>
      <c r="S289" s="47">
        <f t="shared" si="49"/>
        <v>0</v>
      </c>
      <c r="AE289"/>
      <c r="AF289" s="6"/>
    </row>
    <row r="290" spans="1:32" x14ac:dyDescent="0.25">
      <c r="A290" s="53">
        <f t="shared" si="50"/>
        <v>274</v>
      </c>
      <c r="B290" s="29">
        <f t="shared" si="44"/>
        <v>0</v>
      </c>
      <c r="C290" s="9" t="str">
        <f>IF(D290=0,"-",IF('Lease Monthly'!$H$4="Yearly",EDATE(C289,12),IF('Lease Monthly'!$H$4="Quarterly",EDATE(C289,3),EDATE(C289,1))))</f>
        <v>-</v>
      </c>
      <c r="D290" s="54">
        <f>IF(A290&gt;'Lease Monthly'!$E$4,0,'Lease Monthly'!$G$4)*((1+$M$4)^(((((IF($H$4="Yearly",ROUNDDOWN(IF(A290-($N$4)&lt;0,0,((A290-($N$4)/(($N$4))))/($N$4)),0),IF($H$4="Monthly",ROUNDDOWN(IF(A290-($N$4*12)&lt;0,0,((A290-(12*$N$4)/((12*$N$4))))/($N$4*12)),0),ROUNDDOWN(IF(A290-($N$4*4)&lt;0,0,((A290-(4*$N$4)/((4*$N$4))))/($N$4*4)),0)))))))))+(IF(A290=$E$4,$J$4,0))</f>
        <v>0</v>
      </c>
      <c r="E290" s="49">
        <f>IF(D290=0,0,1/((1+IF('Lease Monthly'!$H$4="Yearly",'Lease Monthly'!$D$4,IF('Lease Monthly'!$H$4="Quarterly",'Lease Monthly'!$D$4/4,'Lease Monthly'!$D$4/12)))^IF($E$17=1,A289,A290)))</f>
        <v>0</v>
      </c>
      <c r="F290" s="55">
        <f t="shared" si="45"/>
        <v>0</v>
      </c>
      <c r="G290" s="56"/>
      <c r="H290" s="38">
        <f t="shared" si="51"/>
        <v>274</v>
      </c>
      <c r="I290" s="9" t="str">
        <f t="shared" si="46"/>
        <v>-</v>
      </c>
      <c r="J290" s="47">
        <f>IF(H290&gt;'Lease Monthly'!$E$4,0,M289)</f>
        <v>0</v>
      </c>
      <c r="K290" s="47">
        <f>IF(IF('Lease Monthly'!$H$4="Yearly",J290*'Lease Monthly'!$D$4,IF('Lease Monthly'!$H$4="Quarterly",J290*('Lease Monthly'!$D$4/4),J290*'Lease Monthly'!$D$4/12))&gt;0,IF('Lease Monthly'!$H$4="Yearly",J290*'Lease Monthly'!$D$4,IF('Lease Monthly'!$H$4="Quarterly",J290*('Lease Monthly'!$D$4/4),J290*'Lease Monthly'!$D$4/12)),-L290-J290)</f>
        <v>0</v>
      </c>
      <c r="L290" s="47">
        <f t="shared" si="47"/>
        <v>0</v>
      </c>
      <c r="M290" s="47">
        <f t="shared" si="48"/>
        <v>0</v>
      </c>
      <c r="N290" s="57"/>
      <c r="O290" s="38">
        <v>237</v>
      </c>
      <c r="P290" s="58">
        <f t="shared" si="52"/>
        <v>143543</v>
      </c>
      <c r="Q290" s="47">
        <f t="shared" si="53"/>
        <v>0</v>
      </c>
      <c r="R290" s="47">
        <f>IF(S289&lt;1,0,-'Lease Monthly'!$K$4/'Lease Monthly'!$L$4)</f>
        <v>0</v>
      </c>
      <c r="S290" s="47">
        <f t="shared" si="49"/>
        <v>0</v>
      </c>
      <c r="AE290"/>
      <c r="AF290" s="6"/>
    </row>
    <row r="291" spans="1:32" x14ac:dyDescent="0.25">
      <c r="A291" s="53">
        <f t="shared" si="50"/>
        <v>275</v>
      </c>
      <c r="B291" s="29">
        <f t="shared" si="44"/>
        <v>0</v>
      </c>
      <c r="C291" s="9" t="str">
        <f>IF(D291=0,"-",IF('Lease Monthly'!$H$4="Yearly",EDATE(C290,12),IF('Lease Monthly'!$H$4="Quarterly",EDATE(C290,3),EDATE(C290,1))))</f>
        <v>-</v>
      </c>
      <c r="D291" s="54">
        <f>IF(A291&gt;'Lease Monthly'!$E$4,0,'Lease Monthly'!$G$4)*((1+$M$4)^(((((IF($H$4="Yearly",ROUNDDOWN(IF(A291-($N$4)&lt;0,0,((A291-($N$4)/(($N$4))))/($N$4)),0),IF($H$4="Monthly",ROUNDDOWN(IF(A291-($N$4*12)&lt;0,0,((A291-(12*$N$4)/((12*$N$4))))/($N$4*12)),0),ROUNDDOWN(IF(A291-($N$4*4)&lt;0,0,((A291-(4*$N$4)/((4*$N$4))))/($N$4*4)),0)))))))))+(IF(A291=$E$4,$J$4,0))</f>
        <v>0</v>
      </c>
      <c r="E291" s="49">
        <f>IF(D291=0,0,1/((1+IF('Lease Monthly'!$H$4="Yearly",'Lease Monthly'!$D$4,IF('Lease Monthly'!$H$4="Quarterly",'Lease Monthly'!$D$4/4,'Lease Monthly'!$D$4/12)))^IF($E$17=1,A290,A291)))</f>
        <v>0</v>
      </c>
      <c r="F291" s="55">
        <f t="shared" si="45"/>
        <v>0</v>
      </c>
      <c r="G291" s="56"/>
      <c r="H291" s="38">
        <f t="shared" si="51"/>
        <v>275</v>
      </c>
      <c r="I291" s="9" t="str">
        <f t="shared" si="46"/>
        <v>-</v>
      </c>
      <c r="J291" s="47">
        <f>IF(H291&gt;'Lease Monthly'!$E$4,0,M290)</f>
        <v>0</v>
      </c>
      <c r="K291" s="47">
        <f>IF(IF('Lease Monthly'!$H$4="Yearly",J291*'Lease Monthly'!$D$4,IF('Lease Monthly'!$H$4="Quarterly",J291*('Lease Monthly'!$D$4/4),J291*'Lease Monthly'!$D$4/12))&gt;0,IF('Lease Monthly'!$H$4="Yearly",J291*'Lease Monthly'!$D$4,IF('Lease Monthly'!$H$4="Quarterly",J291*('Lease Monthly'!$D$4/4),J291*'Lease Monthly'!$D$4/12)),-L291-J291)</f>
        <v>0</v>
      </c>
      <c r="L291" s="47">
        <f t="shared" si="47"/>
        <v>0</v>
      </c>
      <c r="M291" s="47">
        <f t="shared" si="48"/>
        <v>0</v>
      </c>
      <c r="N291" s="57"/>
      <c r="O291" s="38">
        <v>237</v>
      </c>
      <c r="P291" s="58">
        <f t="shared" si="52"/>
        <v>143908</v>
      </c>
      <c r="Q291" s="47">
        <f t="shared" si="53"/>
        <v>0</v>
      </c>
      <c r="R291" s="47">
        <f>IF(S290&lt;1,0,-'Lease Monthly'!$K$4/'Lease Monthly'!$L$4)</f>
        <v>0</v>
      </c>
      <c r="S291" s="47">
        <f t="shared" si="49"/>
        <v>0</v>
      </c>
      <c r="AE291"/>
      <c r="AF291" s="6"/>
    </row>
    <row r="292" spans="1:32" x14ac:dyDescent="0.25">
      <c r="A292" s="53">
        <f t="shared" si="50"/>
        <v>276</v>
      </c>
      <c r="B292" s="29">
        <f t="shared" si="44"/>
        <v>0</v>
      </c>
      <c r="C292" s="9" t="str">
        <f>IF(D292=0,"-",IF('Lease Monthly'!$H$4="Yearly",EDATE(C291,12),IF('Lease Monthly'!$H$4="Quarterly",EDATE(C291,3),EDATE(C291,1))))</f>
        <v>-</v>
      </c>
      <c r="D292" s="54">
        <f>IF(A292&gt;'Lease Monthly'!$E$4,0,'Lease Monthly'!$G$4)*((1+$M$4)^(((((IF($H$4="Yearly",ROUNDDOWN(IF(A292-($N$4)&lt;0,0,((A292-($N$4)/(($N$4))))/($N$4)),0),IF($H$4="Monthly",ROUNDDOWN(IF(A292-($N$4*12)&lt;0,0,((A292-(12*$N$4)/((12*$N$4))))/($N$4*12)),0),ROUNDDOWN(IF(A292-($N$4*4)&lt;0,0,((A292-(4*$N$4)/((4*$N$4))))/($N$4*4)),0)))))))))+(IF(A292=$E$4,$J$4,0))</f>
        <v>0</v>
      </c>
      <c r="E292" s="49">
        <f>IF(D292=0,0,1/((1+IF('Lease Monthly'!$H$4="Yearly",'Lease Monthly'!$D$4,IF('Lease Monthly'!$H$4="Quarterly",'Lease Monthly'!$D$4/4,'Lease Monthly'!$D$4/12)))^IF($E$17=1,A291,A292)))</f>
        <v>0</v>
      </c>
      <c r="F292" s="55">
        <f t="shared" si="45"/>
        <v>0</v>
      </c>
      <c r="G292" s="56"/>
      <c r="H292" s="38">
        <f t="shared" si="51"/>
        <v>276</v>
      </c>
      <c r="I292" s="9" t="str">
        <f t="shared" si="46"/>
        <v>-</v>
      </c>
      <c r="J292" s="47">
        <f>IF(H292&gt;'Lease Monthly'!$E$4,0,M291)</f>
        <v>0</v>
      </c>
      <c r="K292" s="47">
        <f>IF(IF('Lease Monthly'!$H$4="Yearly",J292*'Lease Monthly'!$D$4,IF('Lease Monthly'!$H$4="Quarterly",J292*('Lease Monthly'!$D$4/4),J292*'Lease Monthly'!$D$4/12))&gt;0,IF('Lease Monthly'!$H$4="Yearly",J292*'Lease Monthly'!$D$4,IF('Lease Monthly'!$H$4="Quarterly",J292*('Lease Monthly'!$D$4/4),J292*'Lease Monthly'!$D$4/12)),-L292-J292)</f>
        <v>0</v>
      </c>
      <c r="L292" s="47">
        <f t="shared" si="47"/>
        <v>0</v>
      </c>
      <c r="M292" s="47">
        <f t="shared" si="48"/>
        <v>0</v>
      </c>
      <c r="N292" s="57"/>
      <c r="O292" s="38">
        <v>237</v>
      </c>
      <c r="P292" s="58">
        <f t="shared" si="52"/>
        <v>144273</v>
      </c>
      <c r="Q292" s="47">
        <f t="shared" si="53"/>
        <v>0</v>
      </c>
      <c r="R292" s="47">
        <f>IF(S291&lt;1,0,-'Lease Monthly'!$K$4/'Lease Monthly'!$L$4)</f>
        <v>0</v>
      </c>
      <c r="S292" s="47">
        <f t="shared" si="49"/>
        <v>0</v>
      </c>
      <c r="AE292"/>
      <c r="AF292" s="6"/>
    </row>
    <row r="293" spans="1:32" x14ac:dyDescent="0.25">
      <c r="A293" s="53">
        <f t="shared" si="50"/>
        <v>277</v>
      </c>
      <c r="B293" s="29">
        <f t="shared" si="44"/>
        <v>0</v>
      </c>
      <c r="C293" s="9" t="str">
        <f>IF(D293=0,"-",IF('Lease Monthly'!$H$4="Yearly",EDATE(C292,12),IF('Lease Monthly'!$H$4="Quarterly",EDATE(C292,3),EDATE(C292,1))))</f>
        <v>-</v>
      </c>
      <c r="D293" s="54">
        <f>IF(A293&gt;'Lease Monthly'!$E$4,0,'Lease Monthly'!$G$4)*((1+$M$4)^(((((IF($H$4="Yearly",ROUNDDOWN(IF(A293-($N$4)&lt;0,0,((A293-($N$4)/(($N$4))))/($N$4)),0),IF($H$4="Monthly",ROUNDDOWN(IF(A293-($N$4*12)&lt;0,0,((A293-(12*$N$4)/((12*$N$4))))/($N$4*12)),0),ROUNDDOWN(IF(A293-($N$4*4)&lt;0,0,((A293-(4*$N$4)/((4*$N$4))))/($N$4*4)),0)))))))))+(IF(A293=$E$4,$J$4,0))</f>
        <v>0</v>
      </c>
      <c r="E293" s="49">
        <f>IF(D293=0,0,1/((1+IF('Lease Monthly'!$H$4="Yearly",'Lease Monthly'!$D$4,IF('Lease Monthly'!$H$4="Quarterly",'Lease Monthly'!$D$4/4,'Lease Monthly'!$D$4/12)))^IF($E$17=1,A292,A293)))</f>
        <v>0</v>
      </c>
      <c r="F293" s="55">
        <f t="shared" si="45"/>
        <v>0</v>
      </c>
      <c r="G293" s="56"/>
      <c r="H293" s="38">
        <f t="shared" si="51"/>
        <v>277</v>
      </c>
      <c r="I293" s="9" t="str">
        <f t="shared" si="46"/>
        <v>-</v>
      </c>
      <c r="J293" s="47">
        <f>IF(H293&gt;'Lease Monthly'!$E$4,0,M292)</f>
        <v>0</v>
      </c>
      <c r="K293" s="47">
        <f>IF(IF('Lease Monthly'!$H$4="Yearly",J293*'Lease Monthly'!$D$4,IF('Lease Monthly'!$H$4="Quarterly",J293*('Lease Monthly'!$D$4/4),J293*'Lease Monthly'!$D$4/12))&gt;0,IF('Lease Monthly'!$H$4="Yearly",J293*'Lease Monthly'!$D$4,IF('Lease Monthly'!$H$4="Quarterly",J293*('Lease Monthly'!$D$4/4),J293*'Lease Monthly'!$D$4/12)),-L293-J293)</f>
        <v>0</v>
      </c>
      <c r="L293" s="47">
        <f t="shared" si="47"/>
        <v>0</v>
      </c>
      <c r="M293" s="47">
        <f t="shared" si="48"/>
        <v>0</v>
      </c>
      <c r="N293" s="57"/>
      <c r="O293" s="38">
        <v>237</v>
      </c>
      <c r="P293" s="58">
        <f t="shared" si="52"/>
        <v>144638</v>
      </c>
      <c r="Q293" s="47">
        <f t="shared" si="53"/>
        <v>0</v>
      </c>
      <c r="R293" s="47">
        <f>IF(S292&lt;1,0,-'Lease Monthly'!$K$4/'Lease Monthly'!$L$4)</f>
        <v>0</v>
      </c>
      <c r="S293" s="47">
        <f t="shared" si="49"/>
        <v>0</v>
      </c>
      <c r="AE293"/>
      <c r="AF293" s="6"/>
    </row>
    <row r="294" spans="1:32" x14ac:dyDescent="0.25">
      <c r="A294" s="53">
        <f t="shared" si="50"/>
        <v>278</v>
      </c>
      <c r="B294" s="29">
        <f t="shared" si="44"/>
        <v>0</v>
      </c>
      <c r="C294" s="9" t="str">
        <f>IF(D294=0,"-",IF('Lease Monthly'!$H$4="Yearly",EDATE(C293,12),IF('Lease Monthly'!$H$4="Quarterly",EDATE(C293,3),EDATE(C293,1))))</f>
        <v>-</v>
      </c>
      <c r="D294" s="54">
        <f>IF(A294&gt;'Lease Monthly'!$E$4,0,'Lease Monthly'!$G$4)*((1+$M$4)^(((((IF($H$4="Yearly",ROUNDDOWN(IF(A294-($N$4)&lt;0,0,((A294-($N$4)/(($N$4))))/($N$4)),0),IF($H$4="Monthly",ROUNDDOWN(IF(A294-($N$4*12)&lt;0,0,((A294-(12*$N$4)/((12*$N$4))))/($N$4*12)),0),ROUNDDOWN(IF(A294-($N$4*4)&lt;0,0,((A294-(4*$N$4)/((4*$N$4))))/($N$4*4)),0)))))))))+(IF(A294=$E$4,$J$4,0))</f>
        <v>0</v>
      </c>
      <c r="E294" s="49">
        <f>IF(D294=0,0,1/((1+IF('Lease Monthly'!$H$4="Yearly",'Lease Monthly'!$D$4,IF('Lease Monthly'!$H$4="Quarterly",'Lease Monthly'!$D$4/4,'Lease Monthly'!$D$4/12)))^IF($E$17=1,A293,A294)))</f>
        <v>0</v>
      </c>
      <c r="F294" s="55">
        <f t="shared" si="45"/>
        <v>0</v>
      </c>
      <c r="G294" s="56"/>
      <c r="H294" s="38">
        <f t="shared" si="51"/>
        <v>278</v>
      </c>
      <c r="I294" s="9" t="str">
        <f t="shared" si="46"/>
        <v>-</v>
      </c>
      <c r="J294" s="47">
        <f>IF(H294&gt;'Lease Monthly'!$E$4,0,M293)</f>
        <v>0</v>
      </c>
      <c r="K294" s="47">
        <f>IF(IF('Lease Monthly'!$H$4="Yearly",J294*'Lease Monthly'!$D$4,IF('Lease Monthly'!$H$4="Quarterly",J294*('Lease Monthly'!$D$4/4),J294*'Lease Monthly'!$D$4/12))&gt;0,IF('Lease Monthly'!$H$4="Yearly",J294*'Lease Monthly'!$D$4,IF('Lease Monthly'!$H$4="Quarterly",J294*('Lease Monthly'!$D$4/4),J294*'Lease Monthly'!$D$4/12)),-L294-J294)</f>
        <v>0</v>
      </c>
      <c r="L294" s="47">
        <f t="shared" si="47"/>
        <v>0</v>
      </c>
      <c r="M294" s="47">
        <f t="shared" si="48"/>
        <v>0</v>
      </c>
      <c r="N294" s="57"/>
      <c r="O294" s="38">
        <v>237</v>
      </c>
      <c r="P294" s="58">
        <f t="shared" si="52"/>
        <v>145004</v>
      </c>
      <c r="Q294" s="47">
        <f t="shared" si="53"/>
        <v>0</v>
      </c>
      <c r="R294" s="47">
        <f>IF(S293&lt;1,0,-'Lease Monthly'!$K$4/'Lease Monthly'!$L$4)</f>
        <v>0</v>
      </c>
      <c r="S294" s="47">
        <f t="shared" si="49"/>
        <v>0</v>
      </c>
      <c r="AE294"/>
      <c r="AF294" s="6"/>
    </row>
    <row r="295" spans="1:32" x14ac:dyDescent="0.25">
      <c r="A295" s="53">
        <f t="shared" si="50"/>
        <v>279</v>
      </c>
      <c r="B295" s="29">
        <f t="shared" si="44"/>
        <v>0</v>
      </c>
      <c r="C295" s="9" t="str">
        <f>IF(D295=0,"-",IF('Lease Monthly'!$H$4="Yearly",EDATE(C294,12),IF('Lease Monthly'!$H$4="Quarterly",EDATE(C294,3),EDATE(C294,1))))</f>
        <v>-</v>
      </c>
      <c r="D295" s="54">
        <f>IF(A295&gt;'Lease Monthly'!$E$4,0,'Lease Monthly'!$G$4)*((1+$M$4)^(((((IF($H$4="Yearly",ROUNDDOWN(IF(A295-($N$4)&lt;0,0,((A295-($N$4)/(($N$4))))/($N$4)),0),IF($H$4="Monthly",ROUNDDOWN(IF(A295-($N$4*12)&lt;0,0,((A295-(12*$N$4)/((12*$N$4))))/($N$4*12)),0),ROUNDDOWN(IF(A295-($N$4*4)&lt;0,0,((A295-(4*$N$4)/((4*$N$4))))/($N$4*4)),0)))))))))+(IF(A295=$E$4,$J$4,0))</f>
        <v>0</v>
      </c>
      <c r="E295" s="49">
        <f>IF(D295=0,0,1/((1+IF('Lease Monthly'!$H$4="Yearly",'Lease Monthly'!$D$4,IF('Lease Monthly'!$H$4="Quarterly",'Lease Monthly'!$D$4/4,'Lease Monthly'!$D$4/12)))^IF($E$17=1,A294,A295)))</f>
        <v>0</v>
      </c>
      <c r="F295" s="55">
        <f t="shared" si="45"/>
        <v>0</v>
      </c>
      <c r="G295" s="56"/>
      <c r="H295" s="38">
        <f t="shared" si="51"/>
        <v>279</v>
      </c>
      <c r="I295" s="9" t="str">
        <f t="shared" si="46"/>
        <v>-</v>
      </c>
      <c r="J295" s="47">
        <f>IF(H295&gt;'Lease Monthly'!$E$4,0,M294)</f>
        <v>0</v>
      </c>
      <c r="K295" s="47">
        <f>IF(IF('Lease Monthly'!$H$4="Yearly",J295*'Lease Monthly'!$D$4,IF('Lease Monthly'!$H$4="Quarterly",J295*('Lease Monthly'!$D$4/4),J295*'Lease Monthly'!$D$4/12))&gt;0,IF('Lease Monthly'!$H$4="Yearly",J295*'Lease Monthly'!$D$4,IF('Lease Monthly'!$H$4="Quarterly",J295*('Lease Monthly'!$D$4/4),J295*'Lease Monthly'!$D$4/12)),-L295-J295)</f>
        <v>0</v>
      </c>
      <c r="L295" s="47">
        <f t="shared" si="47"/>
        <v>0</v>
      </c>
      <c r="M295" s="47">
        <f t="shared" si="48"/>
        <v>0</v>
      </c>
      <c r="N295" s="57"/>
      <c r="O295" s="38">
        <v>237</v>
      </c>
      <c r="P295" s="58">
        <f t="shared" si="52"/>
        <v>145369</v>
      </c>
      <c r="Q295" s="47">
        <f t="shared" si="53"/>
        <v>0</v>
      </c>
      <c r="R295" s="47">
        <f>IF(S294&lt;1,0,-'Lease Monthly'!$K$4/'Lease Monthly'!$L$4)</f>
        <v>0</v>
      </c>
      <c r="S295" s="47">
        <f t="shared" si="49"/>
        <v>0</v>
      </c>
      <c r="AE295"/>
      <c r="AF295" s="6"/>
    </row>
    <row r="296" spans="1:32" x14ac:dyDescent="0.25">
      <c r="A296" s="53">
        <f t="shared" si="50"/>
        <v>280</v>
      </c>
      <c r="B296" s="29">
        <f t="shared" si="44"/>
        <v>0</v>
      </c>
      <c r="C296" s="9" t="str">
        <f>IF(D296=0,"-",IF('Lease Monthly'!$H$4="Yearly",EDATE(C295,12),IF('Lease Monthly'!$H$4="Quarterly",EDATE(C295,3),EDATE(C295,1))))</f>
        <v>-</v>
      </c>
      <c r="D296" s="54">
        <f>IF(A296&gt;'Lease Monthly'!$E$4,0,'Lease Monthly'!$G$4)*((1+$M$4)^(((((IF($H$4="Yearly",ROUNDDOWN(IF(A296-($N$4)&lt;0,0,((A296-($N$4)/(($N$4))))/($N$4)),0),IF($H$4="Monthly",ROUNDDOWN(IF(A296-($N$4*12)&lt;0,0,((A296-(12*$N$4)/((12*$N$4))))/($N$4*12)),0),ROUNDDOWN(IF(A296-($N$4*4)&lt;0,0,((A296-(4*$N$4)/((4*$N$4))))/($N$4*4)),0)))))))))+(IF(A296=$E$4,$J$4,0))</f>
        <v>0</v>
      </c>
      <c r="E296" s="49">
        <f>IF(D296=0,0,1/((1+IF('Lease Monthly'!$H$4="Yearly",'Lease Monthly'!$D$4,IF('Lease Monthly'!$H$4="Quarterly",'Lease Monthly'!$D$4/4,'Lease Monthly'!$D$4/12)))^IF($E$17=1,A295,A296)))</f>
        <v>0</v>
      </c>
      <c r="F296" s="55">
        <f t="shared" si="45"/>
        <v>0</v>
      </c>
      <c r="G296" s="56"/>
      <c r="H296" s="38">
        <f t="shared" si="51"/>
        <v>280</v>
      </c>
      <c r="I296" s="9" t="str">
        <f t="shared" si="46"/>
        <v>-</v>
      </c>
      <c r="J296" s="47">
        <f>IF(H296&gt;'Lease Monthly'!$E$4,0,M295)</f>
        <v>0</v>
      </c>
      <c r="K296" s="47">
        <f>IF(IF('Lease Monthly'!$H$4="Yearly",J296*'Lease Monthly'!$D$4,IF('Lease Monthly'!$H$4="Quarterly",J296*('Lease Monthly'!$D$4/4),J296*'Lease Monthly'!$D$4/12))&gt;0,IF('Lease Monthly'!$H$4="Yearly",J296*'Lease Monthly'!$D$4,IF('Lease Monthly'!$H$4="Quarterly",J296*('Lease Monthly'!$D$4/4),J296*'Lease Monthly'!$D$4/12)),-L296-J296)</f>
        <v>0</v>
      </c>
      <c r="L296" s="47">
        <f t="shared" si="47"/>
        <v>0</v>
      </c>
      <c r="M296" s="47">
        <f t="shared" si="48"/>
        <v>0</v>
      </c>
      <c r="N296" s="57"/>
      <c r="O296" s="38">
        <v>237</v>
      </c>
      <c r="P296" s="58">
        <f t="shared" si="52"/>
        <v>145734</v>
      </c>
      <c r="Q296" s="47">
        <f t="shared" si="53"/>
        <v>0</v>
      </c>
      <c r="R296" s="47">
        <f>IF(S295&lt;1,0,-'Lease Monthly'!$K$4/'Lease Monthly'!$L$4)</f>
        <v>0</v>
      </c>
      <c r="S296" s="47">
        <f t="shared" si="49"/>
        <v>0</v>
      </c>
      <c r="AE296"/>
      <c r="AF296" s="6"/>
    </row>
    <row r="297" spans="1:32" x14ac:dyDescent="0.25">
      <c r="A297" s="53">
        <f t="shared" si="50"/>
        <v>281</v>
      </c>
      <c r="B297" s="29">
        <f t="shared" si="44"/>
        <v>0</v>
      </c>
      <c r="C297" s="9" t="str">
        <f>IF(D297=0,"-",IF('Lease Monthly'!$H$4="Yearly",EDATE(C296,12),IF('Lease Monthly'!$H$4="Quarterly",EDATE(C296,3),EDATE(C296,1))))</f>
        <v>-</v>
      </c>
      <c r="D297" s="54">
        <f>IF(A297&gt;'Lease Monthly'!$E$4,0,'Lease Monthly'!$G$4)*((1+$M$4)^(((((IF($H$4="Yearly",ROUNDDOWN(IF(A297-($N$4)&lt;0,0,((A297-($N$4)/(($N$4))))/($N$4)),0),IF($H$4="Monthly",ROUNDDOWN(IF(A297-($N$4*12)&lt;0,0,((A297-(12*$N$4)/((12*$N$4))))/($N$4*12)),0),ROUNDDOWN(IF(A297-($N$4*4)&lt;0,0,((A297-(4*$N$4)/((4*$N$4))))/($N$4*4)),0)))))))))+(IF(A297=$E$4,$J$4,0))</f>
        <v>0</v>
      </c>
      <c r="E297" s="49">
        <f>IF(D297=0,0,1/((1+IF('Lease Monthly'!$H$4="Yearly",'Lease Monthly'!$D$4,IF('Lease Monthly'!$H$4="Quarterly",'Lease Monthly'!$D$4/4,'Lease Monthly'!$D$4/12)))^IF($E$17=1,A296,A297)))</f>
        <v>0</v>
      </c>
      <c r="F297" s="55">
        <f t="shared" si="45"/>
        <v>0</v>
      </c>
      <c r="G297" s="56"/>
      <c r="H297" s="38">
        <f t="shared" si="51"/>
        <v>281</v>
      </c>
      <c r="I297" s="9" t="str">
        <f t="shared" si="46"/>
        <v>-</v>
      </c>
      <c r="J297" s="47">
        <f>IF(H297&gt;'Lease Monthly'!$E$4,0,M296)</f>
        <v>0</v>
      </c>
      <c r="K297" s="47">
        <f>IF(IF('Lease Monthly'!$H$4="Yearly",J297*'Lease Monthly'!$D$4,IF('Lease Monthly'!$H$4="Quarterly",J297*('Lease Monthly'!$D$4/4),J297*'Lease Monthly'!$D$4/12))&gt;0,IF('Lease Monthly'!$H$4="Yearly",J297*'Lease Monthly'!$D$4,IF('Lease Monthly'!$H$4="Quarterly",J297*('Lease Monthly'!$D$4/4),J297*'Lease Monthly'!$D$4/12)),-L297-J297)</f>
        <v>0</v>
      </c>
      <c r="L297" s="47">
        <f t="shared" si="47"/>
        <v>0</v>
      </c>
      <c r="M297" s="47">
        <f t="shared" si="48"/>
        <v>0</v>
      </c>
      <c r="N297" s="57"/>
      <c r="O297" s="38">
        <v>237</v>
      </c>
      <c r="P297" s="58">
        <f t="shared" si="52"/>
        <v>146099</v>
      </c>
      <c r="Q297" s="47">
        <f t="shared" si="53"/>
        <v>0</v>
      </c>
      <c r="R297" s="47">
        <f>IF(S296&lt;1,0,-'Lease Monthly'!$K$4/'Lease Monthly'!$L$4)</f>
        <v>0</v>
      </c>
      <c r="S297" s="47">
        <f t="shared" si="49"/>
        <v>0</v>
      </c>
      <c r="AE297"/>
      <c r="AF297" s="6"/>
    </row>
    <row r="298" spans="1:32" x14ac:dyDescent="0.25">
      <c r="A298" s="53">
        <f t="shared" si="50"/>
        <v>282</v>
      </c>
      <c r="B298" s="29">
        <f t="shared" si="44"/>
        <v>0</v>
      </c>
      <c r="C298" s="9" t="str">
        <f>IF(D298=0,"-",IF('Lease Monthly'!$H$4="Yearly",EDATE(C297,12),IF('Lease Monthly'!$H$4="Quarterly",EDATE(C297,3),EDATE(C297,1))))</f>
        <v>-</v>
      </c>
      <c r="D298" s="54">
        <f>IF(A298&gt;'Lease Monthly'!$E$4,0,'Lease Monthly'!$G$4)*((1+$M$4)^(((((IF($H$4="Yearly",ROUNDDOWN(IF(A298-($N$4)&lt;0,0,((A298-($N$4)/(($N$4))))/($N$4)),0),IF($H$4="Monthly",ROUNDDOWN(IF(A298-($N$4*12)&lt;0,0,((A298-(12*$N$4)/((12*$N$4))))/($N$4*12)),0),ROUNDDOWN(IF(A298-($N$4*4)&lt;0,0,((A298-(4*$N$4)/((4*$N$4))))/($N$4*4)),0)))))))))+(IF(A298=$E$4,$J$4,0))</f>
        <v>0</v>
      </c>
      <c r="E298" s="49">
        <f>IF(D298=0,0,1/((1+IF('Lease Monthly'!$H$4="Yearly",'Lease Monthly'!$D$4,IF('Lease Monthly'!$H$4="Quarterly",'Lease Monthly'!$D$4/4,'Lease Monthly'!$D$4/12)))^IF($E$17=1,A297,A298)))</f>
        <v>0</v>
      </c>
      <c r="F298" s="55">
        <f t="shared" si="45"/>
        <v>0</v>
      </c>
      <c r="G298" s="56"/>
      <c r="H298" s="38">
        <f t="shared" si="51"/>
        <v>282</v>
      </c>
      <c r="I298" s="9" t="str">
        <f t="shared" si="46"/>
        <v>-</v>
      </c>
      <c r="J298" s="47">
        <f>IF(H298&gt;'Lease Monthly'!$E$4,0,M297)</f>
        <v>0</v>
      </c>
      <c r="K298" s="47">
        <f>IF(IF('Lease Monthly'!$H$4="Yearly",J298*'Lease Monthly'!$D$4,IF('Lease Monthly'!$H$4="Quarterly",J298*('Lease Monthly'!$D$4/4),J298*'Lease Monthly'!$D$4/12))&gt;0,IF('Lease Monthly'!$H$4="Yearly",J298*'Lease Monthly'!$D$4,IF('Lease Monthly'!$H$4="Quarterly",J298*('Lease Monthly'!$D$4/4),J298*'Lease Monthly'!$D$4/12)),-L298-J298)</f>
        <v>0</v>
      </c>
      <c r="L298" s="47">
        <f t="shared" si="47"/>
        <v>0</v>
      </c>
      <c r="M298" s="47">
        <f t="shared" si="48"/>
        <v>0</v>
      </c>
      <c r="N298" s="57"/>
      <c r="O298" s="38">
        <v>237</v>
      </c>
      <c r="P298" s="58">
        <f t="shared" si="52"/>
        <v>146464</v>
      </c>
      <c r="Q298" s="47">
        <f t="shared" si="53"/>
        <v>0</v>
      </c>
      <c r="R298" s="47">
        <f>IF(S297&lt;1,0,-'Lease Monthly'!$K$4/'Lease Monthly'!$L$4)</f>
        <v>0</v>
      </c>
      <c r="S298" s="47">
        <f t="shared" si="49"/>
        <v>0</v>
      </c>
      <c r="AE298"/>
      <c r="AF298" s="6"/>
    </row>
    <row r="299" spans="1:32" x14ac:dyDescent="0.25">
      <c r="A299" s="53">
        <f t="shared" si="50"/>
        <v>283</v>
      </c>
      <c r="B299" s="29">
        <f t="shared" si="44"/>
        <v>0</v>
      </c>
      <c r="C299" s="9" t="str">
        <f>IF(D299=0,"-",IF('Lease Monthly'!$H$4="Yearly",EDATE(C298,12),IF('Lease Monthly'!$H$4="Quarterly",EDATE(C298,3),EDATE(C298,1))))</f>
        <v>-</v>
      </c>
      <c r="D299" s="54">
        <f>IF(A299&gt;'Lease Monthly'!$E$4,0,'Lease Monthly'!$G$4)*((1+$M$4)^(((((IF($H$4="Yearly",ROUNDDOWN(IF(A299-($N$4)&lt;0,0,((A299-($N$4)/(($N$4))))/($N$4)),0),IF($H$4="Monthly",ROUNDDOWN(IF(A299-($N$4*12)&lt;0,0,((A299-(12*$N$4)/((12*$N$4))))/($N$4*12)),0),ROUNDDOWN(IF(A299-($N$4*4)&lt;0,0,((A299-(4*$N$4)/((4*$N$4))))/($N$4*4)),0)))))))))+(IF(A299=$E$4,$J$4,0))</f>
        <v>0</v>
      </c>
      <c r="E299" s="49">
        <f>IF(D299=0,0,1/((1+IF('Lease Monthly'!$H$4="Yearly",'Lease Monthly'!$D$4,IF('Lease Monthly'!$H$4="Quarterly",'Lease Monthly'!$D$4/4,'Lease Monthly'!$D$4/12)))^IF($E$17=1,A298,A299)))</f>
        <v>0</v>
      </c>
      <c r="F299" s="55">
        <f t="shared" si="45"/>
        <v>0</v>
      </c>
      <c r="G299" s="56"/>
      <c r="H299" s="38">
        <f t="shared" si="51"/>
        <v>283</v>
      </c>
      <c r="I299" s="9" t="str">
        <f t="shared" si="46"/>
        <v>-</v>
      </c>
      <c r="J299" s="47">
        <f>IF(H299&gt;'Lease Monthly'!$E$4,0,M298)</f>
        <v>0</v>
      </c>
      <c r="K299" s="47">
        <f>IF(IF('Lease Monthly'!$H$4="Yearly",J299*'Lease Monthly'!$D$4,IF('Lease Monthly'!$H$4="Quarterly",J299*('Lease Monthly'!$D$4/4),J299*'Lease Monthly'!$D$4/12))&gt;0,IF('Lease Monthly'!$H$4="Yearly",J299*'Lease Monthly'!$D$4,IF('Lease Monthly'!$H$4="Quarterly",J299*('Lease Monthly'!$D$4/4),J299*'Lease Monthly'!$D$4/12)),-L299-J299)</f>
        <v>0</v>
      </c>
      <c r="L299" s="47">
        <f t="shared" si="47"/>
        <v>0</v>
      </c>
      <c r="M299" s="47">
        <f t="shared" si="48"/>
        <v>0</v>
      </c>
      <c r="N299" s="57"/>
      <c r="O299" s="38">
        <v>237</v>
      </c>
      <c r="P299" s="58">
        <f t="shared" si="52"/>
        <v>146829</v>
      </c>
      <c r="Q299" s="47">
        <f t="shared" si="53"/>
        <v>0</v>
      </c>
      <c r="R299" s="47">
        <f>IF(S298&lt;1,0,-'Lease Monthly'!$K$4/'Lease Monthly'!$L$4)</f>
        <v>0</v>
      </c>
      <c r="S299" s="47">
        <f t="shared" si="49"/>
        <v>0</v>
      </c>
      <c r="AE299"/>
      <c r="AF299" s="6"/>
    </row>
    <row r="300" spans="1:32" x14ac:dyDescent="0.25">
      <c r="A300" s="53">
        <f t="shared" si="50"/>
        <v>284</v>
      </c>
      <c r="B300" s="29">
        <f t="shared" si="44"/>
        <v>0</v>
      </c>
      <c r="C300" s="9" t="str">
        <f>IF(D300=0,"-",IF('Lease Monthly'!$H$4="Yearly",EDATE(C299,12),IF('Lease Monthly'!$H$4="Quarterly",EDATE(C299,3),EDATE(C299,1))))</f>
        <v>-</v>
      </c>
      <c r="D300" s="54">
        <f>IF(A300&gt;'Lease Monthly'!$E$4,0,'Lease Monthly'!$G$4)*((1+$M$4)^(((((IF($H$4="Yearly",ROUNDDOWN(IF(A300-($N$4)&lt;0,0,((A300-($N$4)/(($N$4))))/($N$4)),0),IF($H$4="Monthly",ROUNDDOWN(IF(A300-($N$4*12)&lt;0,0,((A300-(12*$N$4)/((12*$N$4))))/($N$4*12)),0),ROUNDDOWN(IF(A300-($N$4*4)&lt;0,0,((A300-(4*$N$4)/((4*$N$4))))/($N$4*4)),0)))))))))+(IF(A300=$E$4,$J$4,0))</f>
        <v>0</v>
      </c>
      <c r="E300" s="49">
        <f>IF(D300=0,0,1/((1+IF('Lease Monthly'!$H$4="Yearly",'Lease Monthly'!$D$4,IF('Lease Monthly'!$H$4="Quarterly",'Lease Monthly'!$D$4/4,'Lease Monthly'!$D$4/12)))^IF($E$17=1,A299,A300)))</f>
        <v>0</v>
      </c>
      <c r="F300" s="55">
        <f t="shared" si="45"/>
        <v>0</v>
      </c>
      <c r="G300" s="56"/>
      <c r="H300" s="38">
        <f t="shared" si="51"/>
        <v>284</v>
      </c>
      <c r="I300" s="9" t="str">
        <f t="shared" si="46"/>
        <v>-</v>
      </c>
      <c r="J300" s="47">
        <f>IF(H300&gt;'Lease Monthly'!$E$4,0,M299)</f>
        <v>0</v>
      </c>
      <c r="K300" s="47">
        <f>IF(IF('Lease Monthly'!$H$4="Yearly",J300*'Lease Monthly'!$D$4,IF('Lease Monthly'!$H$4="Quarterly",J300*('Lease Monthly'!$D$4/4),J300*'Lease Monthly'!$D$4/12))&gt;0,IF('Lease Monthly'!$H$4="Yearly",J300*'Lease Monthly'!$D$4,IF('Lease Monthly'!$H$4="Quarterly",J300*('Lease Monthly'!$D$4/4),J300*'Lease Monthly'!$D$4/12)),-L300-J300)</f>
        <v>0</v>
      </c>
      <c r="L300" s="47">
        <f t="shared" si="47"/>
        <v>0</v>
      </c>
      <c r="M300" s="47">
        <f t="shared" si="48"/>
        <v>0</v>
      </c>
      <c r="N300" s="57"/>
      <c r="O300" s="38">
        <v>237</v>
      </c>
      <c r="P300" s="58">
        <f t="shared" si="52"/>
        <v>147194</v>
      </c>
      <c r="Q300" s="47">
        <f t="shared" si="53"/>
        <v>0</v>
      </c>
      <c r="R300" s="47">
        <f>IF(S299&lt;1,0,-'Lease Monthly'!$K$4/'Lease Monthly'!$L$4)</f>
        <v>0</v>
      </c>
      <c r="S300" s="47">
        <f t="shared" si="49"/>
        <v>0</v>
      </c>
      <c r="AE300"/>
      <c r="AF300" s="6"/>
    </row>
    <row r="301" spans="1:32" x14ac:dyDescent="0.25">
      <c r="A301" s="53">
        <f t="shared" si="50"/>
        <v>285</v>
      </c>
      <c r="B301" s="29">
        <f t="shared" si="44"/>
        <v>0</v>
      </c>
      <c r="C301" s="9" t="str">
        <f>IF(D301=0,"-",IF('Lease Monthly'!$H$4="Yearly",EDATE(C300,12),IF('Lease Monthly'!$H$4="Quarterly",EDATE(C300,3),EDATE(C300,1))))</f>
        <v>-</v>
      </c>
      <c r="D301" s="54">
        <f>IF(A301&gt;'Lease Monthly'!$E$4,0,'Lease Monthly'!$G$4)*((1+$M$4)^(((((IF($H$4="Yearly",ROUNDDOWN(IF(A301-($N$4)&lt;0,0,((A301-($N$4)/(($N$4))))/($N$4)),0),IF($H$4="Monthly",ROUNDDOWN(IF(A301-($N$4*12)&lt;0,0,((A301-(12*$N$4)/((12*$N$4))))/($N$4*12)),0),ROUNDDOWN(IF(A301-($N$4*4)&lt;0,0,((A301-(4*$N$4)/((4*$N$4))))/($N$4*4)),0)))))))))+(IF(A301=$E$4,$J$4,0))</f>
        <v>0</v>
      </c>
      <c r="E301" s="49">
        <f>IF(D301=0,0,1/((1+IF('Lease Monthly'!$H$4="Yearly",'Lease Monthly'!$D$4,IF('Lease Monthly'!$H$4="Quarterly",'Lease Monthly'!$D$4/4,'Lease Monthly'!$D$4/12)))^IF($E$17=1,A300,A301)))</f>
        <v>0</v>
      </c>
      <c r="F301" s="55">
        <f t="shared" si="45"/>
        <v>0</v>
      </c>
      <c r="G301" s="56"/>
      <c r="H301" s="38">
        <f t="shared" si="51"/>
        <v>285</v>
      </c>
      <c r="I301" s="9" t="str">
        <f t="shared" si="46"/>
        <v>-</v>
      </c>
      <c r="J301" s="47">
        <f>IF(H301&gt;'Lease Monthly'!$E$4,0,M300)</f>
        <v>0</v>
      </c>
      <c r="K301" s="47">
        <f>IF(IF('Lease Monthly'!$H$4="Yearly",J301*'Lease Monthly'!$D$4,IF('Lease Monthly'!$H$4="Quarterly",J301*('Lease Monthly'!$D$4/4),J301*'Lease Monthly'!$D$4/12))&gt;0,IF('Lease Monthly'!$H$4="Yearly",J301*'Lease Monthly'!$D$4,IF('Lease Monthly'!$H$4="Quarterly",J301*('Lease Monthly'!$D$4/4),J301*'Lease Monthly'!$D$4/12)),-L301-J301)</f>
        <v>0</v>
      </c>
      <c r="L301" s="47">
        <f t="shared" si="47"/>
        <v>0</v>
      </c>
      <c r="M301" s="47">
        <f t="shared" si="48"/>
        <v>0</v>
      </c>
      <c r="N301" s="57"/>
      <c r="O301" s="38">
        <v>237</v>
      </c>
      <c r="P301" s="58">
        <f t="shared" si="52"/>
        <v>147559</v>
      </c>
      <c r="Q301" s="47">
        <f t="shared" si="53"/>
        <v>0</v>
      </c>
      <c r="R301" s="47">
        <f>IF(S300&lt;1,0,-'Lease Monthly'!$K$4/'Lease Monthly'!$L$4)</f>
        <v>0</v>
      </c>
      <c r="S301" s="47">
        <f t="shared" si="49"/>
        <v>0</v>
      </c>
      <c r="AE301"/>
      <c r="AF301" s="6"/>
    </row>
    <row r="302" spans="1:32" x14ac:dyDescent="0.25">
      <c r="A302" s="53">
        <f t="shared" si="50"/>
        <v>286</v>
      </c>
      <c r="B302" s="29">
        <f t="shared" si="44"/>
        <v>0</v>
      </c>
      <c r="C302" s="9" t="str">
        <f>IF(D302=0,"-",IF('Lease Monthly'!$H$4="Yearly",EDATE(C301,12),IF('Lease Monthly'!$H$4="Quarterly",EDATE(C301,3),EDATE(C301,1))))</f>
        <v>-</v>
      </c>
      <c r="D302" s="54">
        <f>IF(A302&gt;'Lease Monthly'!$E$4,0,'Lease Monthly'!$G$4)*((1+$M$4)^(((((IF($H$4="Yearly",ROUNDDOWN(IF(A302-($N$4)&lt;0,0,((A302-($N$4)/(($N$4))))/($N$4)),0),IF($H$4="Monthly",ROUNDDOWN(IF(A302-($N$4*12)&lt;0,0,((A302-(12*$N$4)/((12*$N$4))))/($N$4*12)),0),ROUNDDOWN(IF(A302-($N$4*4)&lt;0,0,((A302-(4*$N$4)/((4*$N$4))))/($N$4*4)),0)))))))))+(IF(A302=$E$4,$J$4,0))</f>
        <v>0</v>
      </c>
      <c r="E302" s="49">
        <f>IF(D302=0,0,1/((1+IF('Lease Monthly'!$H$4="Yearly",'Lease Monthly'!$D$4,IF('Lease Monthly'!$H$4="Quarterly",'Lease Monthly'!$D$4/4,'Lease Monthly'!$D$4/12)))^IF($E$17=1,A301,A302)))</f>
        <v>0</v>
      </c>
      <c r="F302" s="55">
        <f t="shared" si="45"/>
        <v>0</v>
      </c>
      <c r="G302" s="56"/>
      <c r="H302" s="38">
        <f t="shared" si="51"/>
        <v>286</v>
      </c>
      <c r="I302" s="9" t="str">
        <f t="shared" si="46"/>
        <v>-</v>
      </c>
      <c r="J302" s="47">
        <f>IF(H302&gt;'Lease Monthly'!$E$4,0,M301)</f>
        <v>0</v>
      </c>
      <c r="K302" s="47">
        <f>IF(IF('Lease Monthly'!$H$4="Yearly",J302*'Lease Monthly'!$D$4,IF('Lease Monthly'!$H$4="Quarterly",J302*('Lease Monthly'!$D$4/4),J302*'Lease Monthly'!$D$4/12))&gt;0,IF('Lease Monthly'!$H$4="Yearly",J302*'Lease Monthly'!$D$4,IF('Lease Monthly'!$H$4="Quarterly",J302*('Lease Monthly'!$D$4/4),J302*'Lease Monthly'!$D$4/12)),-L302-J302)</f>
        <v>0</v>
      </c>
      <c r="L302" s="47">
        <f t="shared" si="47"/>
        <v>0</v>
      </c>
      <c r="M302" s="47">
        <f t="shared" si="48"/>
        <v>0</v>
      </c>
      <c r="N302" s="57"/>
      <c r="O302" s="38">
        <v>237</v>
      </c>
      <c r="P302" s="58">
        <f t="shared" si="52"/>
        <v>147925</v>
      </c>
      <c r="Q302" s="47">
        <f t="shared" si="53"/>
        <v>0</v>
      </c>
      <c r="R302" s="47">
        <f>IF(S301&lt;1,0,-'Lease Monthly'!$K$4/'Lease Monthly'!$L$4)</f>
        <v>0</v>
      </c>
      <c r="S302" s="47">
        <f t="shared" si="49"/>
        <v>0</v>
      </c>
      <c r="AE302"/>
      <c r="AF302" s="6"/>
    </row>
    <row r="303" spans="1:32" x14ac:dyDescent="0.25">
      <c r="A303" s="53">
        <f t="shared" si="50"/>
        <v>287</v>
      </c>
      <c r="B303" s="29">
        <f t="shared" si="44"/>
        <v>0</v>
      </c>
      <c r="C303" s="9" t="str">
        <f>IF(D303=0,"-",IF('Lease Monthly'!$H$4="Yearly",EDATE(C302,12),IF('Lease Monthly'!$H$4="Quarterly",EDATE(C302,3),EDATE(C302,1))))</f>
        <v>-</v>
      </c>
      <c r="D303" s="54">
        <f>IF(A303&gt;'Lease Monthly'!$E$4,0,'Lease Monthly'!$G$4)*((1+$M$4)^(((((IF($H$4="Yearly",ROUNDDOWN(IF(A303-($N$4)&lt;0,0,((A303-($N$4)/(($N$4))))/($N$4)),0),IF($H$4="Monthly",ROUNDDOWN(IF(A303-($N$4*12)&lt;0,0,((A303-(12*$N$4)/((12*$N$4))))/($N$4*12)),0),ROUNDDOWN(IF(A303-($N$4*4)&lt;0,0,((A303-(4*$N$4)/((4*$N$4))))/($N$4*4)),0)))))))))+(IF(A303=$E$4,$J$4,0))</f>
        <v>0</v>
      </c>
      <c r="E303" s="49">
        <f>IF(D303=0,0,1/((1+IF('Lease Monthly'!$H$4="Yearly",'Lease Monthly'!$D$4,IF('Lease Monthly'!$H$4="Quarterly",'Lease Monthly'!$D$4/4,'Lease Monthly'!$D$4/12)))^IF($E$17=1,A302,A303)))</f>
        <v>0</v>
      </c>
      <c r="F303" s="55">
        <f t="shared" si="45"/>
        <v>0</v>
      </c>
      <c r="G303" s="56"/>
      <c r="H303" s="38">
        <f t="shared" si="51"/>
        <v>287</v>
      </c>
      <c r="I303" s="9" t="str">
        <f t="shared" si="46"/>
        <v>-</v>
      </c>
      <c r="J303" s="47">
        <f>IF(H303&gt;'Lease Monthly'!$E$4,0,M302)</f>
        <v>0</v>
      </c>
      <c r="K303" s="47">
        <f>IF(IF('Lease Monthly'!$H$4="Yearly",J303*'Lease Monthly'!$D$4,IF('Lease Monthly'!$H$4="Quarterly",J303*('Lease Monthly'!$D$4/4),J303*'Lease Monthly'!$D$4/12))&gt;0,IF('Lease Monthly'!$H$4="Yearly",J303*'Lease Monthly'!$D$4,IF('Lease Monthly'!$H$4="Quarterly",J303*('Lease Monthly'!$D$4/4),J303*'Lease Monthly'!$D$4/12)),-L303-J303)</f>
        <v>0</v>
      </c>
      <c r="L303" s="47">
        <f t="shared" si="47"/>
        <v>0</v>
      </c>
      <c r="M303" s="47">
        <f t="shared" si="48"/>
        <v>0</v>
      </c>
      <c r="N303" s="57"/>
      <c r="O303" s="38">
        <v>237</v>
      </c>
      <c r="P303" s="58">
        <f t="shared" si="52"/>
        <v>148290</v>
      </c>
      <c r="Q303" s="47">
        <f t="shared" si="53"/>
        <v>0</v>
      </c>
      <c r="R303" s="47">
        <f>IF(S302&lt;1,0,-'Lease Monthly'!$K$4/'Lease Monthly'!$L$4)</f>
        <v>0</v>
      </c>
      <c r="S303" s="47">
        <f t="shared" si="49"/>
        <v>0</v>
      </c>
      <c r="AE303"/>
      <c r="AF303" s="6"/>
    </row>
    <row r="304" spans="1:32" x14ac:dyDescent="0.25">
      <c r="A304" s="53">
        <f t="shared" si="50"/>
        <v>288</v>
      </c>
      <c r="B304" s="29">
        <f t="shared" si="44"/>
        <v>0</v>
      </c>
      <c r="C304" s="9" t="str">
        <f>IF(D304=0,"-",IF('Lease Monthly'!$H$4="Yearly",EDATE(C303,12),IF('Lease Monthly'!$H$4="Quarterly",EDATE(C303,3),EDATE(C303,1))))</f>
        <v>-</v>
      </c>
      <c r="D304" s="54">
        <f>IF(A304&gt;'Lease Monthly'!$E$4,0,'Lease Monthly'!$G$4)*((1+$M$4)^(((((IF($H$4="Yearly",ROUNDDOWN(IF(A304-($N$4)&lt;0,0,((A304-($N$4)/(($N$4))))/($N$4)),0),IF($H$4="Monthly",ROUNDDOWN(IF(A304-($N$4*12)&lt;0,0,((A304-(12*$N$4)/((12*$N$4))))/($N$4*12)),0),ROUNDDOWN(IF(A304-($N$4*4)&lt;0,0,((A304-(4*$N$4)/((4*$N$4))))/($N$4*4)),0)))))))))+(IF(A304=$E$4,$J$4,0))</f>
        <v>0</v>
      </c>
      <c r="E304" s="49">
        <f>IF(D304=0,0,1/((1+IF('Lease Monthly'!$H$4="Yearly",'Lease Monthly'!$D$4,IF('Lease Monthly'!$H$4="Quarterly",'Lease Monthly'!$D$4/4,'Lease Monthly'!$D$4/12)))^IF($E$17=1,A303,A304)))</f>
        <v>0</v>
      </c>
      <c r="F304" s="55">
        <f t="shared" si="45"/>
        <v>0</v>
      </c>
      <c r="G304" s="56"/>
      <c r="H304" s="38">
        <f t="shared" si="51"/>
        <v>288</v>
      </c>
      <c r="I304" s="9" t="str">
        <f t="shared" si="46"/>
        <v>-</v>
      </c>
      <c r="J304" s="47">
        <f>IF(H304&gt;'Lease Monthly'!$E$4,0,M303)</f>
        <v>0</v>
      </c>
      <c r="K304" s="47">
        <f>IF(IF('Lease Monthly'!$H$4="Yearly",J304*'Lease Monthly'!$D$4,IF('Lease Monthly'!$H$4="Quarterly",J304*('Lease Monthly'!$D$4/4),J304*'Lease Monthly'!$D$4/12))&gt;0,IF('Lease Monthly'!$H$4="Yearly",J304*'Lease Monthly'!$D$4,IF('Lease Monthly'!$H$4="Quarterly",J304*('Lease Monthly'!$D$4/4),J304*'Lease Monthly'!$D$4/12)),-L304-J304)</f>
        <v>0</v>
      </c>
      <c r="L304" s="47">
        <f t="shared" si="47"/>
        <v>0</v>
      </c>
      <c r="M304" s="47">
        <f t="shared" si="48"/>
        <v>0</v>
      </c>
      <c r="N304" s="57"/>
      <c r="O304" s="38">
        <v>237</v>
      </c>
      <c r="P304" s="58">
        <f t="shared" si="52"/>
        <v>148655</v>
      </c>
      <c r="Q304" s="47">
        <f t="shared" si="53"/>
        <v>0</v>
      </c>
      <c r="R304" s="47">
        <f>IF(S303&lt;1,0,-'Lease Monthly'!$K$4/'Lease Monthly'!$L$4)</f>
        <v>0</v>
      </c>
      <c r="S304" s="47">
        <f t="shared" si="49"/>
        <v>0</v>
      </c>
      <c r="AE304"/>
      <c r="AF304" s="6"/>
    </row>
    <row r="305" spans="1:32" x14ac:dyDescent="0.25">
      <c r="A305" s="53">
        <f t="shared" si="50"/>
        <v>289</v>
      </c>
      <c r="B305" s="29">
        <f t="shared" si="44"/>
        <v>0</v>
      </c>
      <c r="C305" s="9" t="str">
        <f>IF(D305=0,"-",IF('Lease Monthly'!$H$4="Yearly",EDATE(C304,12),IF('Lease Monthly'!$H$4="Quarterly",EDATE(C304,3),EDATE(C304,1))))</f>
        <v>-</v>
      </c>
      <c r="D305" s="54">
        <f>IF(A305&gt;'Lease Monthly'!$E$4,0,'Lease Monthly'!$G$4)*((1+$M$4)^(((((IF($H$4="Yearly",ROUNDDOWN(IF(A305-($N$4)&lt;0,0,((A305-($N$4)/(($N$4))))/($N$4)),0),IF($H$4="Monthly",ROUNDDOWN(IF(A305-($N$4*12)&lt;0,0,((A305-(12*$N$4)/((12*$N$4))))/($N$4*12)),0),ROUNDDOWN(IF(A305-($N$4*4)&lt;0,0,((A305-(4*$N$4)/((4*$N$4))))/($N$4*4)),0)))))))))+(IF(A305=$E$4,$J$4,0))</f>
        <v>0</v>
      </c>
      <c r="E305" s="49">
        <f>IF(D305=0,0,1/((1+IF('Lease Monthly'!$H$4="Yearly",'Lease Monthly'!$D$4,IF('Lease Monthly'!$H$4="Quarterly",'Lease Monthly'!$D$4/4,'Lease Monthly'!$D$4/12)))^IF($E$17=1,A304,A305)))</f>
        <v>0</v>
      </c>
      <c r="F305" s="55">
        <f t="shared" si="45"/>
        <v>0</v>
      </c>
      <c r="G305" s="56"/>
      <c r="H305" s="38">
        <f t="shared" si="51"/>
        <v>289</v>
      </c>
      <c r="I305" s="9" t="str">
        <f t="shared" si="46"/>
        <v>-</v>
      </c>
      <c r="J305" s="47">
        <f>IF(H305&gt;'Lease Monthly'!$E$4,0,M304)</f>
        <v>0</v>
      </c>
      <c r="K305" s="47">
        <f>IF(IF('Lease Monthly'!$H$4="Yearly",J305*'Lease Monthly'!$D$4,IF('Lease Monthly'!$H$4="Quarterly",J305*('Lease Monthly'!$D$4/4),J305*'Lease Monthly'!$D$4/12))&gt;0,IF('Lease Monthly'!$H$4="Yearly",J305*'Lease Monthly'!$D$4,IF('Lease Monthly'!$H$4="Quarterly",J305*('Lease Monthly'!$D$4/4),J305*'Lease Monthly'!$D$4/12)),-L305-J305)</f>
        <v>0</v>
      </c>
      <c r="L305" s="47">
        <f t="shared" si="47"/>
        <v>0</v>
      </c>
      <c r="M305" s="47">
        <f t="shared" si="48"/>
        <v>0</v>
      </c>
      <c r="N305" s="57"/>
      <c r="O305" s="38">
        <v>237</v>
      </c>
      <c r="P305" s="58">
        <f t="shared" si="52"/>
        <v>149020</v>
      </c>
      <c r="Q305" s="47">
        <f t="shared" si="53"/>
        <v>0</v>
      </c>
      <c r="R305" s="47">
        <f>IF(S304&lt;1,0,-'Lease Monthly'!$K$4/'Lease Monthly'!$L$4)</f>
        <v>0</v>
      </c>
      <c r="S305" s="47">
        <f t="shared" si="49"/>
        <v>0</v>
      </c>
      <c r="AE305"/>
      <c r="AF305" s="6"/>
    </row>
    <row r="306" spans="1:32" x14ac:dyDescent="0.25">
      <c r="A306" s="53">
        <f t="shared" si="50"/>
        <v>290</v>
      </c>
      <c r="B306" s="29">
        <f t="shared" si="44"/>
        <v>0</v>
      </c>
      <c r="C306" s="9" t="str">
        <f>IF(D306=0,"-",IF('Lease Monthly'!$H$4="Yearly",EDATE(C305,12),IF('Lease Monthly'!$H$4="Quarterly",EDATE(C305,3),EDATE(C305,1))))</f>
        <v>-</v>
      </c>
      <c r="D306" s="54">
        <f>IF(A306&gt;'Lease Monthly'!$E$4,0,'Lease Monthly'!$G$4)*((1+$M$4)^(((((IF($H$4="Yearly",ROUNDDOWN(IF(A306-($N$4)&lt;0,0,((A306-($N$4)/(($N$4))))/($N$4)),0),IF($H$4="Monthly",ROUNDDOWN(IF(A306-($N$4*12)&lt;0,0,((A306-(12*$N$4)/((12*$N$4))))/($N$4*12)),0),ROUNDDOWN(IF(A306-($N$4*4)&lt;0,0,((A306-(4*$N$4)/((4*$N$4))))/($N$4*4)),0)))))))))+(IF(A306=$E$4,$J$4,0))</f>
        <v>0</v>
      </c>
      <c r="E306" s="49">
        <f>IF(D306=0,0,1/((1+IF('Lease Monthly'!$H$4="Yearly",'Lease Monthly'!$D$4,IF('Lease Monthly'!$H$4="Quarterly",'Lease Monthly'!$D$4/4,'Lease Monthly'!$D$4/12)))^IF($E$17=1,A305,A306)))</f>
        <v>0</v>
      </c>
      <c r="F306" s="55">
        <f t="shared" si="45"/>
        <v>0</v>
      </c>
      <c r="G306" s="56"/>
      <c r="H306" s="38">
        <f t="shared" si="51"/>
        <v>290</v>
      </c>
      <c r="I306" s="9" t="str">
        <f t="shared" si="46"/>
        <v>-</v>
      </c>
      <c r="J306" s="47">
        <f>IF(H306&gt;'Lease Monthly'!$E$4,0,M305)</f>
        <v>0</v>
      </c>
      <c r="K306" s="47">
        <f>IF(IF('Lease Monthly'!$H$4="Yearly",J306*'Lease Monthly'!$D$4,IF('Lease Monthly'!$H$4="Quarterly",J306*('Lease Monthly'!$D$4/4),J306*'Lease Monthly'!$D$4/12))&gt;0,IF('Lease Monthly'!$H$4="Yearly",J306*'Lease Monthly'!$D$4,IF('Lease Monthly'!$H$4="Quarterly",J306*('Lease Monthly'!$D$4/4),J306*'Lease Monthly'!$D$4/12)),-L306-J306)</f>
        <v>0</v>
      </c>
      <c r="L306" s="47">
        <f t="shared" si="47"/>
        <v>0</v>
      </c>
      <c r="M306" s="47">
        <f t="shared" si="48"/>
        <v>0</v>
      </c>
      <c r="N306" s="57"/>
      <c r="O306" s="38">
        <v>237</v>
      </c>
      <c r="P306" s="58">
        <f t="shared" si="52"/>
        <v>149386</v>
      </c>
      <c r="Q306" s="47">
        <f t="shared" si="53"/>
        <v>0</v>
      </c>
      <c r="R306" s="47">
        <f>IF(S305&lt;1,0,-'Lease Monthly'!$K$4/'Lease Monthly'!$L$4)</f>
        <v>0</v>
      </c>
      <c r="S306" s="47">
        <f t="shared" si="49"/>
        <v>0</v>
      </c>
      <c r="AE306"/>
      <c r="AF306" s="6"/>
    </row>
    <row r="307" spans="1:32" x14ac:dyDescent="0.25">
      <c r="A307" s="53">
        <f t="shared" si="50"/>
        <v>291</v>
      </c>
      <c r="B307" s="29">
        <f t="shared" si="44"/>
        <v>0</v>
      </c>
      <c r="C307" s="9" t="str">
        <f>IF(D307=0,"-",IF('Lease Monthly'!$H$4="Yearly",EDATE(C306,12),IF('Lease Monthly'!$H$4="Quarterly",EDATE(C306,3),EDATE(C306,1))))</f>
        <v>-</v>
      </c>
      <c r="D307" s="54">
        <f>IF(A307&gt;'Lease Monthly'!$E$4,0,'Lease Monthly'!$G$4)*((1+$M$4)^(((((IF($H$4="Yearly",ROUNDDOWN(IF(A307-($N$4)&lt;0,0,((A307-($N$4)/(($N$4))))/($N$4)),0),IF($H$4="Monthly",ROUNDDOWN(IF(A307-($N$4*12)&lt;0,0,((A307-(12*$N$4)/((12*$N$4))))/($N$4*12)),0),ROUNDDOWN(IF(A307-($N$4*4)&lt;0,0,((A307-(4*$N$4)/((4*$N$4))))/($N$4*4)),0)))))))))+(IF(A307=$E$4,$J$4,0))</f>
        <v>0</v>
      </c>
      <c r="E307" s="49">
        <f>IF(D307=0,0,1/((1+IF('Lease Monthly'!$H$4="Yearly",'Lease Monthly'!$D$4,IF('Lease Monthly'!$H$4="Quarterly",'Lease Monthly'!$D$4/4,'Lease Monthly'!$D$4/12)))^IF($E$17=1,A306,A307)))</f>
        <v>0</v>
      </c>
      <c r="F307" s="55">
        <f t="shared" si="45"/>
        <v>0</v>
      </c>
      <c r="G307" s="56"/>
      <c r="H307" s="38">
        <f t="shared" si="51"/>
        <v>291</v>
      </c>
      <c r="I307" s="9" t="str">
        <f t="shared" si="46"/>
        <v>-</v>
      </c>
      <c r="J307" s="47">
        <f>IF(H307&gt;'Lease Monthly'!$E$4,0,M306)</f>
        <v>0</v>
      </c>
      <c r="K307" s="47">
        <f>IF(IF('Lease Monthly'!$H$4="Yearly",J307*'Lease Monthly'!$D$4,IF('Lease Monthly'!$H$4="Quarterly",J307*('Lease Monthly'!$D$4/4),J307*'Lease Monthly'!$D$4/12))&gt;0,IF('Lease Monthly'!$H$4="Yearly",J307*'Lease Monthly'!$D$4,IF('Lease Monthly'!$H$4="Quarterly",J307*('Lease Monthly'!$D$4/4),J307*'Lease Monthly'!$D$4/12)),-L307-J307)</f>
        <v>0</v>
      </c>
      <c r="L307" s="47">
        <f t="shared" si="47"/>
        <v>0</v>
      </c>
      <c r="M307" s="47">
        <f t="shared" si="48"/>
        <v>0</v>
      </c>
      <c r="N307" s="57"/>
      <c r="O307" s="38">
        <v>237</v>
      </c>
      <c r="P307" s="58">
        <f t="shared" si="52"/>
        <v>149751</v>
      </c>
      <c r="Q307" s="47">
        <f t="shared" si="53"/>
        <v>0</v>
      </c>
      <c r="R307" s="47">
        <f>IF(S306&lt;1,0,-'Lease Monthly'!$K$4/'Lease Monthly'!$L$4)</f>
        <v>0</v>
      </c>
      <c r="S307" s="47">
        <f t="shared" si="49"/>
        <v>0</v>
      </c>
      <c r="AE307"/>
      <c r="AF307" s="6"/>
    </row>
    <row r="308" spans="1:32" x14ac:dyDescent="0.25">
      <c r="A308" s="53">
        <f t="shared" si="50"/>
        <v>292</v>
      </c>
      <c r="B308" s="29">
        <f t="shared" si="44"/>
        <v>0</v>
      </c>
      <c r="C308" s="9" t="str">
        <f>IF(D308=0,"-",IF('Lease Monthly'!$H$4="Yearly",EDATE(C307,12),IF('Lease Monthly'!$H$4="Quarterly",EDATE(C307,3),EDATE(C307,1))))</f>
        <v>-</v>
      </c>
      <c r="D308" s="54">
        <f>IF(A308&gt;'Lease Monthly'!$E$4,0,'Lease Monthly'!$G$4)*((1+$M$4)^(((((IF($H$4="Yearly",ROUNDDOWN(IF(A308-($N$4)&lt;0,0,((A308-($N$4)/(($N$4))))/($N$4)),0),IF($H$4="Monthly",ROUNDDOWN(IF(A308-($N$4*12)&lt;0,0,((A308-(12*$N$4)/((12*$N$4))))/($N$4*12)),0),ROUNDDOWN(IF(A308-($N$4*4)&lt;0,0,((A308-(4*$N$4)/((4*$N$4))))/($N$4*4)),0)))))))))+(IF(A308=$E$4,$J$4,0))</f>
        <v>0</v>
      </c>
      <c r="E308" s="49">
        <f>IF(D308=0,0,1/((1+IF('Lease Monthly'!$H$4="Yearly",'Lease Monthly'!$D$4,IF('Lease Monthly'!$H$4="Quarterly",'Lease Monthly'!$D$4/4,'Lease Monthly'!$D$4/12)))^IF($E$17=1,A307,A308)))</f>
        <v>0</v>
      </c>
      <c r="F308" s="55">
        <f t="shared" si="45"/>
        <v>0</v>
      </c>
      <c r="G308" s="56"/>
      <c r="H308" s="38">
        <f t="shared" si="51"/>
        <v>292</v>
      </c>
      <c r="I308" s="9" t="str">
        <f t="shared" si="46"/>
        <v>-</v>
      </c>
      <c r="J308" s="47">
        <f>IF(H308&gt;'Lease Monthly'!$E$4,0,M307)</f>
        <v>0</v>
      </c>
      <c r="K308" s="47">
        <f>IF(IF('Lease Monthly'!$H$4="Yearly",J308*'Lease Monthly'!$D$4,IF('Lease Monthly'!$H$4="Quarterly",J308*('Lease Monthly'!$D$4/4),J308*'Lease Monthly'!$D$4/12))&gt;0,IF('Lease Monthly'!$H$4="Yearly",J308*'Lease Monthly'!$D$4,IF('Lease Monthly'!$H$4="Quarterly",J308*('Lease Monthly'!$D$4/4),J308*'Lease Monthly'!$D$4/12)),-L308-J308)</f>
        <v>0</v>
      </c>
      <c r="L308" s="47">
        <f t="shared" si="47"/>
        <v>0</v>
      </c>
      <c r="M308" s="47">
        <f t="shared" si="48"/>
        <v>0</v>
      </c>
      <c r="N308" s="57"/>
      <c r="O308" s="38">
        <v>237</v>
      </c>
      <c r="P308" s="58">
        <f t="shared" si="52"/>
        <v>150116</v>
      </c>
      <c r="Q308" s="47">
        <f t="shared" si="53"/>
        <v>0</v>
      </c>
      <c r="R308" s="47">
        <f>IF(S307&lt;1,0,-'Lease Monthly'!$K$4/'Lease Monthly'!$L$4)</f>
        <v>0</v>
      </c>
      <c r="S308" s="47">
        <f t="shared" si="49"/>
        <v>0</v>
      </c>
      <c r="AE308"/>
      <c r="AF308" s="6"/>
    </row>
    <row r="309" spans="1:32" x14ac:dyDescent="0.25">
      <c r="A309" s="53">
        <f t="shared" si="50"/>
        <v>293</v>
      </c>
      <c r="B309" s="29">
        <f t="shared" si="44"/>
        <v>0</v>
      </c>
      <c r="C309" s="9" t="str">
        <f>IF(D309=0,"-",IF('Lease Monthly'!$H$4="Yearly",EDATE(C308,12),IF('Lease Monthly'!$H$4="Quarterly",EDATE(C308,3),EDATE(C308,1))))</f>
        <v>-</v>
      </c>
      <c r="D309" s="54">
        <f>IF(A309&gt;'Lease Monthly'!$E$4,0,'Lease Monthly'!$G$4)*((1+$M$4)^(((((IF($H$4="Yearly",ROUNDDOWN(IF(A309-($N$4)&lt;0,0,((A309-($N$4)/(($N$4))))/($N$4)),0),IF($H$4="Monthly",ROUNDDOWN(IF(A309-($N$4*12)&lt;0,0,((A309-(12*$N$4)/((12*$N$4))))/($N$4*12)),0),ROUNDDOWN(IF(A309-($N$4*4)&lt;0,0,((A309-(4*$N$4)/((4*$N$4))))/($N$4*4)),0)))))))))+(IF(A309=$E$4,$J$4,0))</f>
        <v>0</v>
      </c>
      <c r="E309" s="49">
        <f>IF(D309=0,0,1/((1+IF('Lease Monthly'!$H$4="Yearly",'Lease Monthly'!$D$4,IF('Lease Monthly'!$H$4="Quarterly",'Lease Monthly'!$D$4/4,'Lease Monthly'!$D$4/12)))^IF($E$17=1,A308,A309)))</f>
        <v>0</v>
      </c>
      <c r="F309" s="55">
        <f t="shared" si="45"/>
        <v>0</v>
      </c>
      <c r="G309" s="56"/>
      <c r="H309" s="38">
        <f t="shared" si="51"/>
        <v>293</v>
      </c>
      <c r="I309" s="9" t="str">
        <f t="shared" si="46"/>
        <v>-</v>
      </c>
      <c r="J309" s="47">
        <f>IF(H309&gt;'Lease Monthly'!$E$4,0,M308)</f>
        <v>0</v>
      </c>
      <c r="K309" s="47">
        <f>IF(IF('Lease Monthly'!$H$4="Yearly",J309*'Lease Monthly'!$D$4,IF('Lease Monthly'!$H$4="Quarterly",J309*('Lease Monthly'!$D$4/4),J309*'Lease Monthly'!$D$4/12))&gt;0,IF('Lease Monthly'!$H$4="Yearly",J309*'Lease Monthly'!$D$4,IF('Lease Monthly'!$H$4="Quarterly",J309*('Lease Monthly'!$D$4/4),J309*'Lease Monthly'!$D$4/12)),-L309-J309)</f>
        <v>0</v>
      </c>
      <c r="L309" s="47">
        <f t="shared" si="47"/>
        <v>0</v>
      </c>
      <c r="M309" s="47">
        <f t="shared" si="48"/>
        <v>0</v>
      </c>
      <c r="N309" s="57"/>
      <c r="O309" s="38">
        <v>237</v>
      </c>
      <c r="P309" s="58">
        <f t="shared" si="52"/>
        <v>150481</v>
      </c>
      <c r="Q309" s="47">
        <f t="shared" si="53"/>
        <v>0</v>
      </c>
      <c r="R309" s="47">
        <f>IF(S308&lt;1,0,-'Lease Monthly'!$K$4/'Lease Monthly'!$L$4)</f>
        <v>0</v>
      </c>
      <c r="S309" s="47">
        <f t="shared" si="49"/>
        <v>0</v>
      </c>
      <c r="AE309"/>
      <c r="AF309" s="6"/>
    </row>
    <row r="310" spans="1:32" x14ac:dyDescent="0.25">
      <c r="A310" s="53">
        <f t="shared" si="50"/>
        <v>294</v>
      </c>
      <c r="B310" s="29">
        <f t="shared" si="44"/>
        <v>0</v>
      </c>
      <c r="C310" s="9" t="str">
        <f>IF(D310=0,"-",IF('Lease Monthly'!$H$4="Yearly",EDATE(C309,12),IF('Lease Monthly'!$H$4="Quarterly",EDATE(C309,3),EDATE(C309,1))))</f>
        <v>-</v>
      </c>
      <c r="D310" s="54">
        <f>IF(A310&gt;'Lease Monthly'!$E$4,0,'Lease Monthly'!$G$4)*((1+$M$4)^(((((IF($H$4="Yearly",ROUNDDOWN(IF(A310-($N$4)&lt;0,0,((A310-($N$4)/(($N$4))))/($N$4)),0),IF($H$4="Monthly",ROUNDDOWN(IF(A310-($N$4*12)&lt;0,0,((A310-(12*$N$4)/((12*$N$4))))/($N$4*12)),0),ROUNDDOWN(IF(A310-($N$4*4)&lt;0,0,((A310-(4*$N$4)/((4*$N$4))))/($N$4*4)),0)))))))))+(IF(A310=$E$4,$J$4,0))</f>
        <v>0</v>
      </c>
      <c r="E310" s="49">
        <f>IF(D310=0,0,1/((1+IF('Lease Monthly'!$H$4="Yearly",'Lease Monthly'!$D$4,IF('Lease Monthly'!$H$4="Quarterly",'Lease Monthly'!$D$4/4,'Lease Monthly'!$D$4/12)))^IF($E$17=1,A309,A310)))</f>
        <v>0</v>
      </c>
      <c r="F310" s="55">
        <f t="shared" si="45"/>
        <v>0</v>
      </c>
      <c r="G310" s="56"/>
      <c r="H310" s="38">
        <f t="shared" si="51"/>
        <v>294</v>
      </c>
      <c r="I310" s="9" t="str">
        <f t="shared" si="46"/>
        <v>-</v>
      </c>
      <c r="J310" s="47">
        <f>IF(H310&gt;'Lease Monthly'!$E$4,0,M309)</f>
        <v>0</v>
      </c>
      <c r="K310" s="47">
        <f>IF(IF('Lease Monthly'!$H$4="Yearly",J310*'Lease Monthly'!$D$4,IF('Lease Monthly'!$H$4="Quarterly",J310*('Lease Monthly'!$D$4/4),J310*'Lease Monthly'!$D$4/12))&gt;0,IF('Lease Monthly'!$H$4="Yearly",J310*'Lease Monthly'!$D$4,IF('Lease Monthly'!$H$4="Quarterly",J310*('Lease Monthly'!$D$4/4),J310*'Lease Monthly'!$D$4/12)),-L310-J310)</f>
        <v>0</v>
      </c>
      <c r="L310" s="47">
        <f t="shared" si="47"/>
        <v>0</v>
      </c>
      <c r="M310" s="47">
        <f t="shared" si="48"/>
        <v>0</v>
      </c>
      <c r="N310" s="57"/>
      <c r="O310" s="38">
        <v>237</v>
      </c>
      <c r="P310" s="58">
        <f t="shared" si="52"/>
        <v>150847</v>
      </c>
      <c r="Q310" s="47">
        <f t="shared" si="53"/>
        <v>0</v>
      </c>
      <c r="R310" s="47">
        <f>IF(S309&lt;1,0,-'Lease Monthly'!$K$4/'Lease Monthly'!$L$4)</f>
        <v>0</v>
      </c>
      <c r="S310" s="47">
        <f t="shared" si="49"/>
        <v>0</v>
      </c>
      <c r="AE310"/>
      <c r="AF310" s="6"/>
    </row>
    <row r="311" spans="1:32" x14ac:dyDescent="0.25">
      <c r="A311" s="53">
        <f t="shared" si="50"/>
        <v>295</v>
      </c>
      <c r="B311" s="29">
        <f t="shared" si="44"/>
        <v>0</v>
      </c>
      <c r="C311" s="9" t="str">
        <f>IF(D311=0,"-",IF('Lease Monthly'!$H$4="Yearly",EDATE(C310,12),IF('Lease Monthly'!$H$4="Quarterly",EDATE(C310,3),EDATE(C310,1))))</f>
        <v>-</v>
      </c>
      <c r="D311" s="54">
        <f>IF(A311&gt;'Lease Monthly'!$E$4,0,'Lease Monthly'!$G$4)*((1+$M$4)^(((((IF($H$4="Yearly",ROUNDDOWN(IF(A311-($N$4)&lt;0,0,((A311-($N$4)/(($N$4))))/($N$4)),0),IF($H$4="Monthly",ROUNDDOWN(IF(A311-($N$4*12)&lt;0,0,((A311-(12*$N$4)/((12*$N$4))))/($N$4*12)),0),ROUNDDOWN(IF(A311-($N$4*4)&lt;0,0,((A311-(4*$N$4)/((4*$N$4))))/($N$4*4)),0)))))))))+(IF(A311=$E$4,$J$4,0))</f>
        <v>0</v>
      </c>
      <c r="E311" s="49">
        <f>IF(D311=0,0,1/((1+IF('Lease Monthly'!$H$4="Yearly",'Lease Monthly'!$D$4,IF('Lease Monthly'!$H$4="Quarterly",'Lease Monthly'!$D$4/4,'Lease Monthly'!$D$4/12)))^IF($E$17=1,A310,A311)))</f>
        <v>0</v>
      </c>
      <c r="F311" s="55">
        <f t="shared" si="45"/>
        <v>0</v>
      </c>
      <c r="G311" s="56"/>
      <c r="H311" s="38">
        <f t="shared" si="51"/>
        <v>295</v>
      </c>
      <c r="I311" s="9" t="str">
        <f t="shared" si="46"/>
        <v>-</v>
      </c>
      <c r="J311" s="47">
        <f>IF(H311&gt;'Lease Monthly'!$E$4,0,M310)</f>
        <v>0</v>
      </c>
      <c r="K311" s="47">
        <f>IF(IF('Lease Monthly'!$H$4="Yearly",J311*'Lease Monthly'!$D$4,IF('Lease Monthly'!$H$4="Quarterly",J311*('Lease Monthly'!$D$4/4),J311*'Lease Monthly'!$D$4/12))&gt;0,IF('Lease Monthly'!$H$4="Yearly",J311*'Lease Monthly'!$D$4,IF('Lease Monthly'!$H$4="Quarterly",J311*('Lease Monthly'!$D$4/4),J311*'Lease Monthly'!$D$4/12)),-L311-J311)</f>
        <v>0</v>
      </c>
      <c r="L311" s="47">
        <f t="shared" si="47"/>
        <v>0</v>
      </c>
      <c r="M311" s="47">
        <f t="shared" si="48"/>
        <v>0</v>
      </c>
      <c r="N311" s="57"/>
      <c r="O311" s="38">
        <v>237</v>
      </c>
      <c r="P311" s="58">
        <f t="shared" si="52"/>
        <v>151212</v>
      </c>
      <c r="Q311" s="47">
        <f t="shared" si="53"/>
        <v>0</v>
      </c>
      <c r="R311" s="47">
        <f>IF(S310&lt;1,0,-'Lease Monthly'!$K$4/'Lease Monthly'!$L$4)</f>
        <v>0</v>
      </c>
      <c r="S311" s="47">
        <f t="shared" si="49"/>
        <v>0</v>
      </c>
      <c r="AE311"/>
      <c r="AF311" s="6"/>
    </row>
    <row r="312" spans="1:32" x14ac:dyDescent="0.25">
      <c r="A312" s="53">
        <f t="shared" si="50"/>
        <v>296</v>
      </c>
      <c r="B312" s="29">
        <f t="shared" si="44"/>
        <v>0</v>
      </c>
      <c r="C312" s="9" t="str">
        <f>IF(D312=0,"-",IF('Lease Monthly'!$H$4="Yearly",EDATE(C311,12),IF('Lease Monthly'!$H$4="Quarterly",EDATE(C311,3),EDATE(C311,1))))</f>
        <v>-</v>
      </c>
      <c r="D312" s="54">
        <f>IF(A312&gt;'Lease Monthly'!$E$4,0,'Lease Monthly'!$G$4)*((1+$M$4)^(((((IF($H$4="Yearly",ROUNDDOWN(IF(A312-($N$4)&lt;0,0,((A312-($N$4)/(($N$4))))/($N$4)),0),IF($H$4="Monthly",ROUNDDOWN(IF(A312-($N$4*12)&lt;0,0,((A312-(12*$N$4)/((12*$N$4))))/($N$4*12)),0),ROUNDDOWN(IF(A312-($N$4*4)&lt;0,0,((A312-(4*$N$4)/((4*$N$4))))/($N$4*4)),0)))))))))+(IF(A312=$E$4,$J$4,0))</f>
        <v>0</v>
      </c>
      <c r="E312" s="49">
        <f>IF(D312=0,0,1/((1+IF('Lease Monthly'!$H$4="Yearly",'Lease Monthly'!$D$4,IF('Lease Monthly'!$H$4="Quarterly",'Lease Monthly'!$D$4/4,'Lease Monthly'!$D$4/12)))^IF($E$17=1,A311,A312)))</f>
        <v>0</v>
      </c>
      <c r="F312" s="55">
        <f t="shared" si="45"/>
        <v>0</v>
      </c>
      <c r="G312" s="56"/>
      <c r="H312" s="38">
        <f t="shared" si="51"/>
        <v>296</v>
      </c>
      <c r="I312" s="9" t="str">
        <f t="shared" si="46"/>
        <v>-</v>
      </c>
      <c r="J312" s="47">
        <f>IF(H312&gt;'Lease Monthly'!$E$4,0,M311)</f>
        <v>0</v>
      </c>
      <c r="K312" s="47">
        <f>IF(IF('Lease Monthly'!$H$4="Yearly",J312*'Lease Monthly'!$D$4,IF('Lease Monthly'!$H$4="Quarterly",J312*('Lease Monthly'!$D$4/4),J312*'Lease Monthly'!$D$4/12))&gt;0,IF('Lease Monthly'!$H$4="Yearly",J312*'Lease Monthly'!$D$4,IF('Lease Monthly'!$H$4="Quarterly",J312*('Lease Monthly'!$D$4/4),J312*'Lease Monthly'!$D$4/12)),-L312-J312)</f>
        <v>0</v>
      </c>
      <c r="L312" s="47">
        <f t="shared" si="47"/>
        <v>0</v>
      </c>
      <c r="M312" s="47">
        <f t="shared" si="48"/>
        <v>0</v>
      </c>
      <c r="N312" s="57"/>
      <c r="O312" s="38">
        <v>237</v>
      </c>
      <c r="P312" s="58">
        <f t="shared" si="52"/>
        <v>151577</v>
      </c>
      <c r="Q312" s="47">
        <f t="shared" si="53"/>
        <v>0</v>
      </c>
      <c r="R312" s="47">
        <f>IF(S311&lt;1,0,-'Lease Monthly'!$K$4/'Lease Monthly'!$L$4)</f>
        <v>0</v>
      </c>
      <c r="S312" s="47">
        <f t="shared" si="49"/>
        <v>0</v>
      </c>
      <c r="AE312"/>
      <c r="AF312" s="6"/>
    </row>
    <row r="313" spans="1:32" x14ac:dyDescent="0.25">
      <c r="A313" s="53">
        <f t="shared" si="50"/>
        <v>297</v>
      </c>
      <c r="B313" s="29">
        <f t="shared" si="44"/>
        <v>0</v>
      </c>
      <c r="C313" s="9" t="str">
        <f>IF(D313=0,"-",IF('Lease Monthly'!$H$4="Yearly",EDATE(C312,12),IF('Lease Monthly'!$H$4="Quarterly",EDATE(C312,3),EDATE(C312,1))))</f>
        <v>-</v>
      </c>
      <c r="D313" s="54">
        <f>IF(A313&gt;'Lease Monthly'!$E$4,0,'Lease Monthly'!$G$4)*((1+$M$4)^(((((IF($H$4="Yearly",ROUNDDOWN(IF(A313-($N$4)&lt;0,0,((A313-($N$4)/(($N$4))))/($N$4)),0),IF($H$4="Monthly",ROUNDDOWN(IF(A313-($N$4*12)&lt;0,0,((A313-(12*$N$4)/((12*$N$4))))/($N$4*12)),0),ROUNDDOWN(IF(A313-($N$4*4)&lt;0,0,((A313-(4*$N$4)/((4*$N$4))))/($N$4*4)),0)))))))))+(IF(A313=$E$4,$J$4,0))</f>
        <v>0</v>
      </c>
      <c r="E313" s="49">
        <f>IF(D313=0,0,1/((1+IF('Lease Monthly'!$H$4="Yearly",'Lease Monthly'!$D$4,IF('Lease Monthly'!$H$4="Quarterly",'Lease Monthly'!$D$4/4,'Lease Monthly'!$D$4/12)))^IF($E$17=1,A312,A313)))</f>
        <v>0</v>
      </c>
      <c r="F313" s="55">
        <f t="shared" si="45"/>
        <v>0</v>
      </c>
      <c r="G313" s="56"/>
      <c r="H313" s="38">
        <f t="shared" si="51"/>
        <v>297</v>
      </c>
      <c r="I313" s="9" t="str">
        <f t="shared" si="46"/>
        <v>-</v>
      </c>
      <c r="J313" s="47">
        <f>IF(H313&gt;'Lease Monthly'!$E$4,0,M312)</f>
        <v>0</v>
      </c>
      <c r="K313" s="47">
        <f>IF(IF('Lease Monthly'!$H$4="Yearly",J313*'Lease Monthly'!$D$4,IF('Lease Monthly'!$H$4="Quarterly",J313*('Lease Monthly'!$D$4/4),J313*'Lease Monthly'!$D$4/12))&gt;0,IF('Lease Monthly'!$H$4="Yearly",J313*'Lease Monthly'!$D$4,IF('Lease Monthly'!$H$4="Quarterly",J313*('Lease Monthly'!$D$4/4),J313*'Lease Monthly'!$D$4/12)),-L313-J313)</f>
        <v>0</v>
      </c>
      <c r="L313" s="47">
        <f t="shared" si="47"/>
        <v>0</v>
      </c>
      <c r="M313" s="47">
        <f t="shared" si="48"/>
        <v>0</v>
      </c>
      <c r="N313" s="57"/>
      <c r="O313" s="38">
        <v>237</v>
      </c>
      <c r="P313" s="58">
        <f t="shared" si="52"/>
        <v>151942</v>
      </c>
      <c r="Q313" s="47">
        <f t="shared" si="53"/>
        <v>0</v>
      </c>
      <c r="R313" s="47">
        <f>IF(S312&lt;1,0,-'Lease Monthly'!$K$4/'Lease Monthly'!$L$4)</f>
        <v>0</v>
      </c>
      <c r="S313" s="47">
        <f t="shared" si="49"/>
        <v>0</v>
      </c>
      <c r="AE313"/>
      <c r="AF313" s="6"/>
    </row>
    <row r="314" spans="1:32" x14ac:dyDescent="0.25">
      <c r="A314" s="53">
        <f t="shared" si="50"/>
        <v>298</v>
      </c>
      <c r="B314" s="29">
        <f t="shared" si="44"/>
        <v>0</v>
      </c>
      <c r="C314" s="9" t="str">
        <f>IF(D314=0,"-",IF('Lease Monthly'!$H$4="Yearly",EDATE(C313,12),IF('Lease Monthly'!$H$4="Quarterly",EDATE(C313,3),EDATE(C313,1))))</f>
        <v>-</v>
      </c>
      <c r="D314" s="54">
        <f>IF(A314&gt;'Lease Monthly'!$E$4,0,'Lease Monthly'!$G$4)*((1+$M$4)^(((((IF($H$4="Yearly",ROUNDDOWN(IF(A314-($N$4)&lt;0,0,((A314-($N$4)/(($N$4))))/($N$4)),0),IF($H$4="Monthly",ROUNDDOWN(IF(A314-($N$4*12)&lt;0,0,((A314-(12*$N$4)/((12*$N$4))))/($N$4*12)),0),ROUNDDOWN(IF(A314-($N$4*4)&lt;0,0,((A314-(4*$N$4)/((4*$N$4))))/($N$4*4)),0)))))))))+(IF(A314=$E$4,$J$4,0))</f>
        <v>0</v>
      </c>
      <c r="E314" s="49">
        <f>IF(D314=0,0,1/((1+IF('Lease Monthly'!$H$4="Yearly",'Lease Monthly'!$D$4,IF('Lease Monthly'!$H$4="Quarterly",'Lease Monthly'!$D$4/4,'Lease Monthly'!$D$4/12)))^IF($E$17=1,A313,A314)))</f>
        <v>0</v>
      </c>
      <c r="F314" s="55">
        <f t="shared" si="45"/>
        <v>0</v>
      </c>
      <c r="G314" s="56"/>
      <c r="H314" s="38">
        <f t="shared" si="51"/>
        <v>298</v>
      </c>
      <c r="I314" s="9" t="str">
        <f t="shared" si="46"/>
        <v>-</v>
      </c>
      <c r="J314" s="47">
        <f>IF(H314&gt;'Lease Monthly'!$E$4,0,M313)</f>
        <v>0</v>
      </c>
      <c r="K314" s="47">
        <f>IF(IF('Lease Monthly'!$H$4="Yearly",J314*'Lease Monthly'!$D$4,IF('Lease Monthly'!$H$4="Quarterly",J314*('Lease Monthly'!$D$4/4),J314*'Lease Monthly'!$D$4/12))&gt;0,IF('Lease Monthly'!$H$4="Yearly",J314*'Lease Monthly'!$D$4,IF('Lease Monthly'!$H$4="Quarterly",J314*('Lease Monthly'!$D$4/4),J314*'Lease Monthly'!$D$4/12)),-L314-J314)</f>
        <v>0</v>
      </c>
      <c r="L314" s="47">
        <f t="shared" si="47"/>
        <v>0</v>
      </c>
      <c r="M314" s="47">
        <f t="shared" si="48"/>
        <v>0</v>
      </c>
      <c r="N314" s="57"/>
      <c r="O314" s="38">
        <v>237</v>
      </c>
      <c r="P314" s="58">
        <f t="shared" si="52"/>
        <v>152308</v>
      </c>
      <c r="Q314" s="47">
        <f t="shared" si="53"/>
        <v>0</v>
      </c>
      <c r="R314" s="47">
        <f>IF(S313&lt;1,0,-'Lease Monthly'!$K$4/'Lease Monthly'!$L$4)</f>
        <v>0</v>
      </c>
      <c r="S314" s="47">
        <f t="shared" si="49"/>
        <v>0</v>
      </c>
      <c r="AE314"/>
      <c r="AF314" s="6"/>
    </row>
    <row r="315" spans="1:32" x14ac:dyDescent="0.25">
      <c r="A315" s="53">
        <f t="shared" si="50"/>
        <v>299</v>
      </c>
      <c r="B315" s="29">
        <f t="shared" si="44"/>
        <v>0</v>
      </c>
      <c r="C315" s="9" t="str">
        <f>IF(D315=0,"-",IF('Lease Monthly'!$H$4="Yearly",EDATE(C314,12),IF('Lease Monthly'!$H$4="Quarterly",EDATE(C314,3),EDATE(C314,1))))</f>
        <v>-</v>
      </c>
      <c r="D315" s="54">
        <f>IF(A315&gt;'Lease Monthly'!$E$4,0,'Lease Monthly'!$G$4)*((1+$M$4)^(((((IF($H$4="Yearly",ROUNDDOWN(IF(A315-($N$4)&lt;0,0,((A315-($N$4)/(($N$4))))/($N$4)),0),IF($H$4="Monthly",ROUNDDOWN(IF(A315-($N$4*12)&lt;0,0,((A315-(12*$N$4)/((12*$N$4))))/($N$4*12)),0),ROUNDDOWN(IF(A315-($N$4*4)&lt;0,0,((A315-(4*$N$4)/((4*$N$4))))/($N$4*4)),0)))))))))+(IF(A315=$E$4,$J$4,0))</f>
        <v>0</v>
      </c>
      <c r="E315" s="49">
        <f>IF(D315=0,0,1/((1+IF('Lease Monthly'!$H$4="Yearly",'Lease Monthly'!$D$4,IF('Lease Monthly'!$H$4="Quarterly",'Lease Monthly'!$D$4/4,'Lease Monthly'!$D$4/12)))^IF($E$17=1,A314,A315)))</f>
        <v>0</v>
      </c>
      <c r="F315" s="55">
        <f t="shared" si="45"/>
        <v>0</v>
      </c>
      <c r="G315" s="56"/>
      <c r="H315" s="38">
        <f t="shared" si="51"/>
        <v>299</v>
      </c>
      <c r="I315" s="9" t="str">
        <f t="shared" si="46"/>
        <v>-</v>
      </c>
      <c r="J315" s="47">
        <f>IF(H315&gt;'Lease Monthly'!$E$4,0,M314)</f>
        <v>0</v>
      </c>
      <c r="K315" s="47">
        <f>IF(IF('Lease Monthly'!$H$4="Yearly",J315*'Lease Monthly'!$D$4,IF('Lease Monthly'!$H$4="Quarterly",J315*('Lease Monthly'!$D$4/4),J315*'Lease Monthly'!$D$4/12))&gt;0,IF('Lease Monthly'!$H$4="Yearly",J315*'Lease Monthly'!$D$4,IF('Lease Monthly'!$H$4="Quarterly",J315*('Lease Monthly'!$D$4/4),J315*'Lease Monthly'!$D$4/12)),-L315-J315)</f>
        <v>0</v>
      </c>
      <c r="L315" s="47">
        <f t="shared" si="47"/>
        <v>0</v>
      </c>
      <c r="M315" s="47">
        <f t="shared" si="48"/>
        <v>0</v>
      </c>
      <c r="N315" s="57"/>
      <c r="O315" s="38">
        <v>237</v>
      </c>
      <c r="P315" s="58">
        <f t="shared" si="52"/>
        <v>152673</v>
      </c>
      <c r="Q315" s="47">
        <f t="shared" si="53"/>
        <v>0</v>
      </c>
      <c r="R315" s="47">
        <f>IF(S314&lt;1,0,-'Lease Monthly'!$K$4/'Lease Monthly'!$L$4)</f>
        <v>0</v>
      </c>
      <c r="S315" s="47">
        <f t="shared" si="49"/>
        <v>0</v>
      </c>
      <c r="AE315"/>
      <c r="AF315" s="6"/>
    </row>
    <row r="316" spans="1:32" x14ac:dyDescent="0.25">
      <c r="A316" s="53">
        <f t="shared" si="50"/>
        <v>300</v>
      </c>
      <c r="B316" s="29">
        <f t="shared" si="44"/>
        <v>0</v>
      </c>
      <c r="C316" s="9" t="str">
        <f>IF(D316=0,"-",IF('Lease Monthly'!$H$4="Yearly",EDATE(C315,12),IF('Lease Monthly'!$H$4="Quarterly",EDATE(C315,3),EDATE(C315,1))))</f>
        <v>-</v>
      </c>
      <c r="D316" s="54">
        <f>IF(A316&gt;'Lease Monthly'!$E$4,0,'Lease Monthly'!$G$4)*((1+$M$4)^(((((IF($H$4="Yearly",ROUNDDOWN(IF(A316-($N$4)&lt;0,0,((A316-($N$4)/(($N$4))))/($N$4)),0),IF($H$4="Monthly",ROUNDDOWN(IF(A316-($N$4*12)&lt;0,0,((A316-(12*$N$4)/((12*$N$4))))/($N$4*12)),0),ROUNDDOWN(IF(A316-($N$4*4)&lt;0,0,((A316-(4*$N$4)/((4*$N$4))))/($N$4*4)),0)))))))))+(IF(A316=$E$4,$J$4,0))</f>
        <v>0</v>
      </c>
      <c r="E316" s="49">
        <f>IF(D316=0,0,1/((1+IF('Lease Monthly'!$H$4="Yearly",'Lease Monthly'!$D$4,IF('Lease Monthly'!$H$4="Quarterly",'Lease Monthly'!$D$4/4,'Lease Monthly'!$D$4/12)))^IF($E$17=1,A315,A316)))</f>
        <v>0</v>
      </c>
      <c r="F316" s="55">
        <f t="shared" si="45"/>
        <v>0</v>
      </c>
      <c r="G316" s="56"/>
      <c r="H316" s="38">
        <f t="shared" si="51"/>
        <v>300</v>
      </c>
      <c r="I316" s="9" t="str">
        <f t="shared" si="46"/>
        <v>-</v>
      </c>
      <c r="J316" s="47">
        <f>IF(H316&gt;'Lease Monthly'!$E$4,0,M315)</f>
        <v>0</v>
      </c>
      <c r="K316" s="47">
        <f>IF(IF('Lease Monthly'!$H$4="Yearly",J316*'Lease Monthly'!$D$4,IF('Lease Monthly'!$H$4="Quarterly",J316*('Lease Monthly'!$D$4/4),J316*'Lease Monthly'!$D$4/12))&gt;0,IF('Lease Monthly'!$H$4="Yearly",J316*'Lease Monthly'!$D$4,IF('Lease Monthly'!$H$4="Quarterly",J316*('Lease Monthly'!$D$4/4),J316*'Lease Monthly'!$D$4/12)),-L316-J316)</f>
        <v>0</v>
      </c>
      <c r="L316" s="47">
        <f t="shared" si="47"/>
        <v>0</v>
      </c>
      <c r="M316" s="47">
        <f t="shared" si="48"/>
        <v>0</v>
      </c>
      <c r="N316" s="57"/>
      <c r="O316" s="38">
        <v>237</v>
      </c>
      <c r="P316" s="58">
        <f t="shared" si="52"/>
        <v>153038</v>
      </c>
      <c r="Q316" s="47">
        <f t="shared" si="53"/>
        <v>0</v>
      </c>
      <c r="R316" s="47">
        <f>IF(S315&lt;1,0,-'Lease Monthly'!$K$4/'Lease Monthly'!$L$4)</f>
        <v>0</v>
      </c>
      <c r="S316" s="47">
        <f t="shared" si="49"/>
        <v>0</v>
      </c>
      <c r="AE316"/>
      <c r="AF316" s="6"/>
    </row>
    <row r="317" spans="1:32" x14ac:dyDescent="0.25">
      <c r="A317" s="53">
        <f t="shared" si="50"/>
        <v>301</v>
      </c>
      <c r="B317" s="29">
        <f t="shared" si="44"/>
        <v>0</v>
      </c>
      <c r="C317" s="9" t="str">
        <f>IF(D317=0,"-",IF('Lease Monthly'!$H$4="Yearly",EDATE(C316,12),IF('Lease Monthly'!$H$4="Quarterly",EDATE(C316,3),EDATE(C316,1))))</f>
        <v>-</v>
      </c>
      <c r="D317" s="54">
        <f>IF(A317&gt;'Lease Monthly'!$E$4,0,'Lease Monthly'!$G$4)*((1+$M$4)^(((((IF($H$4="Yearly",ROUNDDOWN(IF(A317-($N$4)&lt;0,0,((A317-($N$4)/(($N$4))))/($N$4)),0),IF($H$4="Monthly",ROUNDDOWN(IF(A317-($N$4*12)&lt;0,0,((A317-(12*$N$4)/((12*$N$4))))/($N$4*12)),0),ROUNDDOWN(IF(A317-($N$4*4)&lt;0,0,((A317-(4*$N$4)/((4*$N$4))))/($N$4*4)),0)))))))))+(IF(A317=$E$4,$J$4,0))</f>
        <v>0</v>
      </c>
      <c r="E317" s="49">
        <f>IF(D317=0,0,1/((1+IF('Lease Monthly'!$H$4="Yearly",'Lease Monthly'!$D$4,IF('Lease Monthly'!$H$4="Quarterly",'Lease Monthly'!$D$4/4,'Lease Monthly'!$D$4/12)))^IF($E$17=1,A316,A317)))</f>
        <v>0</v>
      </c>
      <c r="F317" s="55">
        <f t="shared" si="45"/>
        <v>0</v>
      </c>
      <c r="G317" s="56"/>
      <c r="H317" s="38">
        <f t="shared" si="51"/>
        <v>301</v>
      </c>
      <c r="I317" s="9" t="str">
        <f t="shared" si="46"/>
        <v>-</v>
      </c>
      <c r="J317" s="47">
        <f>IF(H317&gt;'Lease Monthly'!$E$4,0,M316)</f>
        <v>0</v>
      </c>
      <c r="K317" s="47">
        <f>IF(IF('Lease Monthly'!$H$4="Yearly",J317*'Lease Monthly'!$D$4,IF('Lease Monthly'!$H$4="Quarterly",J317*('Lease Monthly'!$D$4/4),J317*'Lease Monthly'!$D$4/12))&gt;0,IF('Lease Monthly'!$H$4="Yearly",J317*'Lease Monthly'!$D$4,IF('Lease Monthly'!$H$4="Quarterly",J317*('Lease Monthly'!$D$4/4),J317*'Lease Monthly'!$D$4/12)),-L317-J317)</f>
        <v>0</v>
      </c>
      <c r="L317" s="47">
        <f t="shared" si="47"/>
        <v>0</v>
      </c>
      <c r="M317" s="47">
        <f t="shared" si="48"/>
        <v>0</v>
      </c>
      <c r="N317" s="57"/>
      <c r="O317" s="38">
        <v>237</v>
      </c>
      <c r="P317" s="58">
        <f t="shared" si="52"/>
        <v>153403</v>
      </c>
      <c r="Q317" s="47">
        <f t="shared" si="53"/>
        <v>0</v>
      </c>
      <c r="R317" s="47">
        <f>IF(S316&lt;1,0,-'Lease Monthly'!$K$4/'Lease Monthly'!$L$4)</f>
        <v>0</v>
      </c>
      <c r="S317" s="47">
        <f t="shared" si="49"/>
        <v>0</v>
      </c>
      <c r="AE317"/>
      <c r="AF317" s="6"/>
    </row>
    <row r="318" spans="1:32" x14ac:dyDescent="0.25">
      <c r="A318" s="53">
        <f t="shared" si="50"/>
        <v>302</v>
      </c>
      <c r="B318" s="29">
        <f t="shared" si="44"/>
        <v>0</v>
      </c>
      <c r="C318" s="9" t="str">
        <f>IF(D318=0,"-",IF('Lease Monthly'!$H$4="Yearly",EDATE(C317,12),IF('Lease Monthly'!$H$4="Quarterly",EDATE(C317,3),EDATE(C317,1))))</f>
        <v>-</v>
      </c>
      <c r="D318" s="54">
        <f>IF(A318&gt;'Lease Monthly'!$E$4,0,'Lease Monthly'!$G$4)*((1+$M$4)^(((((IF($H$4="Yearly",ROUNDDOWN(IF(A318-($N$4)&lt;0,0,((A318-($N$4)/(($N$4))))/($N$4)),0),IF($H$4="Monthly",ROUNDDOWN(IF(A318-($N$4*12)&lt;0,0,((A318-(12*$N$4)/((12*$N$4))))/($N$4*12)),0),ROUNDDOWN(IF(A318-($N$4*4)&lt;0,0,((A318-(4*$N$4)/((4*$N$4))))/($N$4*4)),0)))))))))+(IF(A318=$E$4,$J$4,0))</f>
        <v>0</v>
      </c>
      <c r="E318" s="49">
        <f>IF(D318=0,0,1/((1+IF('Lease Monthly'!$H$4="Yearly",'Lease Monthly'!$D$4,IF('Lease Monthly'!$H$4="Quarterly",'Lease Monthly'!$D$4/4,'Lease Monthly'!$D$4/12)))^IF($E$17=1,A317,A318)))</f>
        <v>0</v>
      </c>
      <c r="F318" s="55">
        <f t="shared" si="45"/>
        <v>0</v>
      </c>
      <c r="G318" s="56"/>
      <c r="H318" s="38">
        <f t="shared" si="51"/>
        <v>302</v>
      </c>
      <c r="I318" s="9" t="str">
        <f t="shared" si="46"/>
        <v>-</v>
      </c>
      <c r="J318" s="47">
        <f>IF(H318&gt;'Lease Monthly'!$E$4,0,M317)</f>
        <v>0</v>
      </c>
      <c r="K318" s="47">
        <f>IF(IF('Lease Monthly'!$H$4="Yearly",J318*'Lease Monthly'!$D$4,IF('Lease Monthly'!$H$4="Quarterly",J318*('Lease Monthly'!$D$4/4),J318*'Lease Monthly'!$D$4/12))&gt;0,IF('Lease Monthly'!$H$4="Yearly",J318*'Lease Monthly'!$D$4,IF('Lease Monthly'!$H$4="Quarterly",J318*('Lease Monthly'!$D$4/4),J318*'Lease Monthly'!$D$4/12)),-L318-J318)</f>
        <v>0</v>
      </c>
      <c r="L318" s="47">
        <f t="shared" si="47"/>
        <v>0</v>
      </c>
      <c r="M318" s="47">
        <f t="shared" si="48"/>
        <v>0</v>
      </c>
      <c r="N318" s="57"/>
      <c r="O318" s="38">
        <v>237</v>
      </c>
      <c r="P318" s="58">
        <f t="shared" si="52"/>
        <v>153769</v>
      </c>
      <c r="Q318" s="47">
        <f t="shared" si="53"/>
        <v>0</v>
      </c>
      <c r="R318" s="47">
        <f>IF(S317&lt;1,0,-'Lease Monthly'!$K$4/'Lease Monthly'!$L$4)</f>
        <v>0</v>
      </c>
      <c r="S318" s="47">
        <f t="shared" si="49"/>
        <v>0</v>
      </c>
      <c r="AE318"/>
      <c r="AF318" s="6"/>
    </row>
    <row r="319" spans="1:32" x14ac:dyDescent="0.25">
      <c r="A319" s="53">
        <f t="shared" si="50"/>
        <v>303</v>
      </c>
      <c r="B319" s="29">
        <f t="shared" si="44"/>
        <v>0</v>
      </c>
      <c r="C319" s="9" t="str">
        <f>IF(D319=0,"-",IF('Lease Monthly'!$H$4="Yearly",EDATE(C318,12),IF('Lease Monthly'!$H$4="Quarterly",EDATE(C318,3),EDATE(C318,1))))</f>
        <v>-</v>
      </c>
      <c r="D319" s="54">
        <f>IF(A319&gt;'Lease Monthly'!$E$4,0,'Lease Monthly'!$G$4)*((1+$M$4)^(((((IF($H$4="Yearly",ROUNDDOWN(IF(A319-($N$4)&lt;0,0,((A319-($N$4)/(($N$4))))/($N$4)),0),IF($H$4="Monthly",ROUNDDOWN(IF(A319-($N$4*12)&lt;0,0,((A319-(12*$N$4)/((12*$N$4))))/($N$4*12)),0),ROUNDDOWN(IF(A319-($N$4*4)&lt;0,0,((A319-(4*$N$4)/((4*$N$4))))/($N$4*4)),0)))))))))+(IF(A319=$E$4,$J$4,0))</f>
        <v>0</v>
      </c>
      <c r="E319" s="49">
        <f>IF(D319=0,0,1/((1+IF('Lease Monthly'!$H$4="Yearly",'Lease Monthly'!$D$4,IF('Lease Monthly'!$H$4="Quarterly",'Lease Monthly'!$D$4/4,'Lease Monthly'!$D$4/12)))^IF($E$17=1,A318,A319)))</f>
        <v>0</v>
      </c>
      <c r="F319" s="55">
        <f t="shared" si="45"/>
        <v>0</v>
      </c>
      <c r="G319" s="56"/>
      <c r="H319" s="38">
        <f t="shared" si="51"/>
        <v>303</v>
      </c>
      <c r="I319" s="9" t="str">
        <f t="shared" si="46"/>
        <v>-</v>
      </c>
      <c r="J319" s="47">
        <f>IF(H319&gt;'Lease Monthly'!$E$4,0,M318)</f>
        <v>0</v>
      </c>
      <c r="K319" s="47">
        <f>IF(IF('Lease Monthly'!$H$4="Yearly",J319*'Lease Monthly'!$D$4,IF('Lease Monthly'!$H$4="Quarterly",J319*('Lease Monthly'!$D$4/4),J319*'Lease Monthly'!$D$4/12))&gt;0,IF('Lease Monthly'!$H$4="Yearly",J319*'Lease Monthly'!$D$4,IF('Lease Monthly'!$H$4="Quarterly",J319*('Lease Monthly'!$D$4/4),J319*'Lease Monthly'!$D$4/12)),-L319-J319)</f>
        <v>0</v>
      </c>
      <c r="L319" s="47">
        <f t="shared" si="47"/>
        <v>0</v>
      </c>
      <c r="M319" s="47">
        <f t="shared" si="48"/>
        <v>0</v>
      </c>
      <c r="N319" s="57"/>
      <c r="O319" s="38">
        <v>237</v>
      </c>
      <c r="P319" s="58">
        <f t="shared" si="52"/>
        <v>154134</v>
      </c>
      <c r="Q319" s="47">
        <f t="shared" si="53"/>
        <v>0</v>
      </c>
      <c r="R319" s="47">
        <f>IF(S318&lt;1,0,-'Lease Monthly'!$K$4/'Lease Monthly'!$L$4)</f>
        <v>0</v>
      </c>
      <c r="S319" s="47">
        <f t="shared" si="49"/>
        <v>0</v>
      </c>
      <c r="AE319"/>
      <c r="AF319" s="6"/>
    </row>
    <row r="320" spans="1:32" x14ac:dyDescent="0.25">
      <c r="A320" s="53">
        <f t="shared" si="50"/>
        <v>304</v>
      </c>
      <c r="B320" s="29">
        <f t="shared" si="44"/>
        <v>0</v>
      </c>
      <c r="C320" s="9" t="str">
        <f>IF(D320=0,"-",IF('Lease Monthly'!$H$4="Yearly",EDATE(C319,12),IF('Lease Monthly'!$H$4="Quarterly",EDATE(C319,3),EDATE(C319,1))))</f>
        <v>-</v>
      </c>
      <c r="D320" s="54">
        <f>IF(A320&gt;'Lease Monthly'!$E$4,0,'Lease Monthly'!$G$4)*((1+$M$4)^(((((IF($H$4="Yearly",ROUNDDOWN(IF(A320-($N$4)&lt;0,0,((A320-($N$4)/(($N$4))))/($N$4)),0),IF($H$4="Monthly",ROUNDDOWN(IF(A320-($N$4*12)&lt;0,0,((A320-(12*$N$4)/((12*$N$4))))/($N$4*12)),0),ROUNDDOWN(IF(A320-($N$4*4)&lt;0,0,((A320-(4*$N$4)/((4*$N$4))))/($N$4*4)),0)))))))))+(IF(A320=$E$4,$J$4,0))</f>
        <v>0</v>
      </c>
      <c r="E320" s="49">
        <f>IF(D320=0,0,1/((1+IF('Lease Monthly'!$H$4="Yearly",'Lease Monthly'!$D$4,IF('Lease Monthly'!$H$4="Quarterly",'Lease Monthly'!$D$4/4,'Lease Monthly'!$D$4/12)))^IF($E$17=1,A319,A320)))</f>
        <v>0</v>
      </c>
      <c r="F320" s="55">
        <f t="shared" si="45"/>
        <v>0</v>
      </c>
      <c r="G320" s="56"/>
      <c r="H320" s="38">
        <f t="shared" si="51"/>
        <v>304</v>
      </c>
      <c r="I320" s="9" t="str">
        <f t="shared" si="46"/>
        <v>-</v>
      </c>
      <c r="J320" s="47">
        <f>IF(H320&gt;'Lease Monthly'!$E$4,0,M319)</f>
        <v>0</v>
      </c>
      <c r="K320" s="47">
        <f>IF(IF('Lease Monthly'!$H$4="Yearly",J320*'Lease Monthly'!$D$4,IF('Lease Monthly'!$H$4="Quarterly",J320*('Lease Monthly'!$D$4/4),J320*'Lease Monthly'!$D$4/12))&gt;0,IF('Lease Monthly'!$H$4="Yearly",J320*'Lease Monthly'!$D$4,IF('Lease Monthly'!$H$4="Quarterly",J320*('Lease Monthly'!$D$4/4),J320*'Lease Monthly'!$D$4/12)),-L320-J320)</f>
        <v>0</v>
      </c>
      <c r="L320" s="47">
        <f t="shared" si="47"/>
        <v>0</v>
      </c>
      <c r="M320" s="47">
        <f t="shared" si="48"/>
        <v>0</v>
      </c>
      <c r="N320" s="57"/>
      <c r="O320" s="38">
        <v>237</v>
      </c>
      <c r="P320" s="58">
        <f t="shared" si="52"/>
        <v>154499</v>
      </c>
      <c r="Q320" s="47">
        <f t="shared" si="53"/>
        <v>0</v>
      </c>
      <c r="R320" s="47">
        <f>IF(S319&lt;1,0,-'Lease Monthly'!$K$4/'Lease Monthly'!$L$4)</f>
        <v>0</v>
      </c>
      <c r="S320" s="47">
        <f t="shared" si="49"/>
        <v>0</v>
      </c>
      <c r="AE320"/>
      <c r="AF320" s="6"/>
    </row>
    <row r="321" spans="1:32" x14ac:dyDescent="0.25">
      <c r="A321" s="53">
        <f t="shared" si="50"/>
        <v>305</v>
      </c>
      <c r="B321" s="29">
        <f t="shared" si="44"/>
        <v>0</v>
      </c>
      <c r="C321" s="9" t="str">
        <f>IF(D321=0,"-",IF('Lease Monthly'!$H$4="Yearly",EDATE(C320,12),IF('Lease Monthly'!$H$4="Quarterly",EDATE(C320,3),EDATE(C320,1))))</f>
        <v>-</v>
      </c>
      <c r="D321" s="54">
        <f>IF(A321&gt;'Lease Monthly'!$E$4,0,'Lease Monthly'!$G$4)*((1+$M$4)^(((((IF($H$4="Yearly",ROUNDDOWN(IF(A321-($N$4)&lt;0,0,((A321-($N$4)/(($N$4))))/($N$4)),0),IF($H$4="Monthly",ROUNDDOWN(IF(A321-($N$4*12)&lt;0,0,((A321-(12*$N$4)/((12*$N$4))))/($N$4*12)),0),ROUNDDOWN(IF(A321-($N$4*4)&lt;0,0,((A321-(4*$N$4)/((4*$N$4))))/($N$4*4)),0)))))))))+(IF(A321=$E$4,$J$4,0))</f>
        <v>0</v>
      </c>
      <c r="E321" s="49">
        <f>IF(D321=0,0,1/((1+IF('Lease Monthly'!$H$4="Yearly",'Lease Monthly'!$D$4,IF('Lease Monthly'!$H$4="Quarterly",'Lease Monthly'!$D$4/4,'Lease Monthly'!$D$4/12)))^IF($E$17=1,A320,A321)))</f>
        <v>0</v>
      </c>
      <c r="F321" s="55">
        <f t="shared" si="45"/>
        <v>0</v>
      </c>
      <c r="G321" s="56"/>
      <c r="H321" s="38">
        <f t="shared" si="51"/>
        <v>305</v>
      </c>
      <c r="I321" s="9" t="str">
        <f t="shared" si="46"/>
        <v>-</v>
      </c>
      <c r="J321" s="47">
        <f>IF(H321&gt;'Lease Monthly'!$E$4,0,M320)</f>
        <v>0</v>
      </c>
      <c r="K321" s="47">
        <f>IF(IF('Lease Monthly'!$H$4="Yearly",J321*'Lease Monthly'!$D$4,IF('Lease Monthly'!$H$4="Quarterly",J321*('Lease Monthly'!$D$4/4),J321*'Lease Monthly'!$D$4/12))&gt;0,IF('Lease Monthly'!$H$4="Yearly",J321*'Lease Monthly'!$D$4,IF('Lease Monthly'!$H$4="Quarterly",J321*('Lease Monthly'!$D$4/4),J321*'Lease Monthly'!$D$4/12)),-L321-J321)</f>
        <v>0</v>
      </c>
      <c r="L321" s="47">
        <f t="shared" si="47"/>
        <v>0</v>
      </c>
      <c r="M321" s="47">
        <f t="shared" si="48"/>
        <v>0</v>
      </c>
      <c r="N321" s="57"/>
      <c r="O321" s="38">
        <v>237</v>
      </c>
      <c r="P321" s="58">
        <f t="shared" si="52"/>
        <v>154864</v>
      </c>
      <c r="Q321" s="47">
        <f t="shared" si="53"/>
        <v>0</v>
      </c>
      <c r="R321" s="47">
        <f>IF(S320&lt;1,0,-'Lease Monthly'!$K$4/'Lease Monthly'!$L$4)</f>
        <v>0</v>
      </c>
      <c r="S321" s="47">
        <f t="shared" si="49"/>
        <v>0</v>
      </c>
      <c r="AE321"/>
      <c r="AF321" s="6"/>
    </row>
    <row r="322" spans="1:32" x14ac:dyDescent="0.25">
      <c r="A322" s="53">
        <f t="shared" si="50"/>
        <v>306</v>
      </c>
      <c r="B322" s="29">
        <f t="shared" si="44"/>
        <v>0</v>
      </c>
      <c r="C322" s="9" t="str">
        <f>IF(D322=0,"-",IF('Lease Monthly'!$H$4="Yearly",EDATE(C321,12),IF('Lease Monthly'!$H$4="Quarterly",EDATE(C321,3),EDATE(C321,1))))</f>
        <v>-</v>
      </c>
      <c r="D322" s="54">
        <f>IF(A322&gt;'Lease Monthly'!$E$4,0,'Lease Monthly'!$G$4)*((1+$M$4)^(((((IF($H$4="Yearly",ROUNDDOWN(IF(A322-($N$4)&lt;0,0,((A322-($N$4)/(($N$4))))/($N$4)),0),IF($H$4="Monthly",ROUNDDOWN(IF(A322-($N$4*12)&lt;0,0,((A322-(12*$N$4)/((12*$N$4))))/($N$4*12)),0),ROUNDDOWN(IF(A322-($N$4*4)&lt;0,0,((A322-(4*$N$4)/((4*$N$4))))/($N$4*4)),0)))))))))+(IF(A322=$E$4,$J$4,0))</f>
        <v>0</v>
      </c>
      <c r="E322" s="49">
        <f>IF(D322=0,0,1/((1+IF('Lease Monthly'!$H$4="Yearly",'Lease Monthly'!$D$4,IF('Lease Monthly'!$H$4="Quarterly",'Lease Monthly'!$D$4/4,'Lease Monthly'!$D$4/12)))^IF($E$17=1,A321,A322)))</f>
        <v>0</v>
      </c>
      <c r="F322" s="55">
        <f t="shared" si="45"/>
        <v>0</v>
      </c>
      <c r="G322" s="56"/>
      <c r="H322" s="38">
        <f t="shared" si="51"/>
        <v>306</v>
      </c>
      <c r="I322" s="9" t="str">
        <f t="shared" si="46"/>
        <v>-</v>
      </c>
      <c r="J322" s="47">
        <f>IF(H322&gt;'Lease Monthly'!$E$4,0,M321)</f>
        <v>0</v>
      </c>
      <c r="K322" s="47">
        <f>IF(IF('Lease Monthly'!$H$4="Yearly",J322*'Lease Monthly'!$D$4,IF('Lease Monthly'!$H$4="Quarterly",J322*('Lease Monthly'!$D$4/4),J322*'Lease Monthly'!$D$4/12))&gt;0,IF('Lease Monthly'!$H$4="Yearly",J322*'Lease Monthly'!$D$4,IF('Lease Monthly'!$H$4="Quarterly",J322*('Lease Monthly'!$D$4/4),J322*'Lease Monthly'!$D$4/12)),-L322-J322)</f>
        <v>0</v>
      </c>
      <c r="L322" s="47">
        <f t="shared" si="47"/>
        <v>0</v>
      </c>
      <c r="M322" s="47">
        <f t="shared" si="48"/>
        <v>0</v>
      </c>
      <c r="N322" s="57"/>
      <c r="O322" s="38">
        <v>237</v>
      </c>
      <c r="P322" s="58">
        <f t="shared" si="52"/>
        <v>155230</v>
      </c>
      <c r="Q322" s="47">
        <f t="shared" si="53"/>
        <v>0</v>
      </c>
      <c r="R322" s="47">
        <f>IF(S321&lt;1,0,-'Lease Monthly'!$K$4/'Lease Monthly'!$L$4)</f>
        <v>0</v>
      </c>
      <c r="S322" s="47">
        <f t="shared" si="49"/>
        <v>0</v>
      </c>
      <c r="AE322"/>
      <c r="AF322" s="6"/>
    </row>
    <row r="323" spans="1:32" x14ac:dyDescent="0.25">
      <c r="A323" s="53">
        <f t="shared" si="50"/>
        <v>307</v>
      </c>
      <c r="B323" s="29">
        <f t="shared" si="44"/>
        <v>0</v>
      </c>
      <c r="C323" s="9" t="str">
        <f>IF(D323=0,"-",IF('Lease Monthly'!$H$4="Yearly",EDATE(C322,12),IF('Lease Monthly'!$H$4="Quarterly",EDATE(C322,3),EDATE(C322,1))))</f>
        <v>-</v>
      </c>
      <c r="D323" s="54">
        <f>IF(A323&gt;'Lease Monthly'!$E$4,0,'Lease Monthly'!$G$4)*((1+$M$4)^(((((IF($H$4="Yearly",ROUNDDOWN(IF(A323-($N$4)&lt;0,0,((A323-($N$4)/(($N$4))))/($N$4)),0),IF($H$4="Monthly",ROUNDDOWN(IF(A323-($N$4*12)&lt;0,0,((A323-(12*$N$4)/((12*$N$4))))/($N$4*12)),0),ROUNDDOWN(IF(A323-($N$4*4)&lt;0,0,((A323-(4*$N$4)/((4*$N$4))))/($N$4*4)),0)))))))))+(IF(A323=$E$4,$J$4,0))</f>
        <v>0</v>
      </c>
      <c r="E323" s="49">
        <f>IF(D323=0,0,1/((1+IF('Lease Monthly'!$H$4="Yearly",'Lease Monthly'!$D$4,IF('Lease Monthly'!$H$4="Quarterly",'Lease Monthly'!$D$4/4,'Lease Monthly'!$D$4/12)))^IF($E$17=1,A322,A323)))</f>
        <v>0</v>
      </c>
      <c r="F323" s="55">
        <f t="shared" si="45"/>
        <v>0</v>
      </c>
      <c r="G323" s="56"/>
      <c r="H323" s="38">
        <f t="shared" si="51"/>
        <v>307</v>
      </c>
      <c r="I323" s="9" t="str">
        <f t="shared" si="46"/>
        <v>-</v>
      </c>
      <c r="J323" s="47">
        <f>IF(H323&gt;'Lease Monthly'!$E$4,0,M322)</f>
        <v>0</v>
      </c>
      <c r="K323" s="47">
        <f>IF(IF('Lease Monthly'!$H$4="Yearly",J323*'Lease Monthly'!$D$4,IF('Lease Monthly'!$H$4="Quarterly",J323*('Lease Monthly'!$D$4/4),J323*'Lease Monthly'!$D$4/12))&gt;0,IF('Lease Monthly'!$H$4="Yearly",J323*'Lease Monthly'!$D$4,IF('Lease Monthly'!$H$4="Quarterly",J323*('Lease Monthly'!$D$4/4),J323*'Lease Monthly'!$D$4/12)),-L323-J323)</f>
        <v>0</v>
      </c>
      <c r="L323" s="47">
        <f t="shared" si="47"/>
        <v>0</v>
      </c>
      <c r="M323" s="47">
        <f t="shared" si="48"/>
        <v>0</v>
      </c>
      <c r="N323" s="57"/>
      <c r="O323" s="38">
        <v>237</v>
      </c>
      <c r="P323" s="58">
        <f t="shared" si="52"/>
        <v>155595</v>
      </c>
      <c r="Q323" s="47">
        <f t="shared" si="53"/>
        <v>0</v>
      </c>
      <c r="R323" s="47">
        <f>IF(S322&lt;1,0,-'Lease Monthly'!$K$4/'Lease Monthly'!$L$4)</f>
        <v>0</v>
      </c>
      <c r="S323" s="47">
        <f t="shared" si="49"/>
        <v>0</v>
      </c>
      <c r="AE323"/>
      <c r="AF323" s="6"/>
    </row>
    <row r="324" spans="1:32" x14ac:dyDescent="0.25">
      <c r="A324" s="53">
        <f t="shared" si="50"/>
        <v>308</v>
      </c>
      <c r="B324" s="29">
        <f t="shared" si="44"/>
        <v>0</v>
      </c>
      <c r="C324" s="9" t="str">
        <f>IF(D324=0,"-",IF('Lease Monthly'!$H$4="Yearly",EDATE(C323,12),IF('Lease Monthly'!$H$4="Quarterly",EDATE(C323,3),EDATE(C323,1))))</f>
        <v>-</v>
      </c>
      <c r="D324" s="54">
        <f>IF(A324&gt;'Lease Monthly'!$E$4,0,'Lease Monthly'!$G$4)*((1+$M$4)^(((((IF($H$4="Yearly",ROUNDDOWN(IF(A324-($N$4)&lt;0,0,((A324-($N$4)/(($N$4))))/($N$4)),0),IF($H$4="Monthly",ROUNDDOWN(IF(A324-($N$4*12)&lt;0,0,((A324-(12*$N$4)/((12*$N$4))))/($N$4*12)),0),ROUNDDOWN(IF(A324-($N$4*4)&lt;0,0,((A324-(4*$N$4)/((4*$N$4))))/($N$4*4)),0)))))))))+(IF(A324=$E$4,$J$4,0))</f>
        <v>0</v>
      </c>
      <c r="E324" s="49">
        <f>IF(D324=0,0,1/((1+IF('Lease Monthly'!$H$4="Yearly",'Lease Monthly'!$D$4,IF('Lease Monthly'!$H$4="Quarterly",'Lease Monthly'!$D$4/4,'Lease Monthly'!$D$4/12)))^IF($E$17=1,A323,A324)))</f>
        <v>0</v>
      </c>
      <c r="F324" s="55">
        <f t="shared" si="45"/>
        <v>0</v>
      </c>
      <c r="G324" s="56"/>
      <c r="H324" s="38">
        <f t="shared" si="51"/>
        <v>308</v>
      </c>
      <c r="I324" s="9" t="str">
        <f t="shared" si="46"/>
        <v>-</v>
      </c>
      <c r="J324" s="47">
        <f>IF(H324&gt;'Lease Monthly'!$E$4,0,M323)</f>
        <v>0</v>
      </c>
      <c r="K324" s="47">
        <f>IF(IF('Lease Monthly'!$H$4="Yearly",J324*'Lease Monthly'!$D$4,IF('Lease Monthly'!$H$4="Quarterly",J324*('Lease Monthly'!$D$4/4),J324*'Lease Monthly'!$D$4/12))&gt;0,IF('Lease Monthly'!$H$4="Yearly",J324*'Lease Monthly'!$D$4,IF('Lease Monthly'!$H$4="Quarterly",J324*('Lease Monthly'!$D$4/4),J324*'Lease Monthly'!$D$4/12)),-L324-J324)</f>
        <v>0</v>
      </c>
      <c r="L324" s="47">
        <f t="shared" si="47"/>
        <v>0</v>
      </c>
      <c r="M324" s="47">
        <f t="shared" si="48"/>
        <v>0</v>
      </c>
      <c r="N324" s="57"/>
      <c r="O324" s="38">
        <v>237</v>
      </c>
      <c r="P324" s="58">
        <f t="shared" si="52"/>
        <v>155960</v>
      </c>
      <c r="Q324" s="47">
        <f t="shared" si="53"/>
        <v>0</v>
      </c>
      <c r="R324" s="47">
        <f>IF(S323&lt;1,0,-'Lease Monthly'!$K$4/'Lease Monthly'!$L$4)</f>
        <v>0</v>
      </c>
      <c r="S324" s="47">
        <f t="shared" si="49"/>
        <v>0</v>
      </c>
      <c r="AE324"/>
      <c r="AF324" s="6"/>
    </row>
    <row r="325" spans="1:32" x14ac:dyDescent="0.25">
      <c r="A325" s="53">
        <f t="shared" si="50"/>
        <v>309</v>
      </c>
      <c r="B325" s="29">
        <f t="shared" si="44"/>
        <v>0</v>
      </c>
      <c r="C325" s="9" t="str">
        <f>IF(D325=0,"-",IF('Lease Monthly'!$H$4="Yearly",EDATE(C324,12),IF('Lease Monthly'!$H$4="Quarterly",EDATE(C324,3),EDATE(C324,1))))</f>
        <v>-</v>
      </c>
      <c r="D325" s="54">
        <f>IF(A325&gt;'Lease Monthly'!$E$4,0,'Lease Monthly'!$G$4)*((1+$M$4)^(((((IF($H$4="Yearly",ROUNDDOWN(IF(A325-($N$4)&lt;0,0,((A325-($N$4)/(($N$4))))/($N$4)),0),IF($H$4="Monthly",ROUNDDOWN(IF(A325-($N$4*12)&lt;0,0,((A325-(12*$N$4)/((12*$N$4))))/($N$4*12)),0),ROUNDDOWN(IF(A325-($N$4*4)&lt;0,0,((A325-(4*$N$4)/((4*$N$4))))/($N$4*4)),0)))))))))+(IF(A325=$E$4,$J$4,0))</f>
        <v>0</v>
      </c>
      <c r="E325" s="49">
        <f>IF(D325=0,0,1/((1+IF('Lease Monthly'!$H$4="Yearly",'Lease Monthly'!$D$4,IF('Lease Monthly'!$H$4="Quarterly",'Lease Monthly'!$D$4/4,'Lease Monthly'!$D$4/12)))^IF($E$17=1,A324,A325)))</f>
        <v>0</v>
      </c>
      <c r="F325" s="55">
        <f t="shared" si="45"/>
        <v>0</v>
      </c>
      <c r="G325" s="56"/>
      <c r="H325" s="38">
        <f t="shared" si="51"/>
        <v>309</v>
      </c>
      <c r="I325" s="9" t="str">
        <f t="shared" si="46"/>
        <v>-</v>
      </c>
      <c r="J325" s="47">
        <f>IF(H325&gt;'Lease Monthly'!$E$4,0,M324)</f>
        <v>0</v>
      </c>
      <c r="K325" s="47">
        <f>IF(IF('Lease Monthly'!$H$4="Yearly",J325*'Lease Monthly'!$D$4,IF('Lease Monthly'!$H$4="Quarterly",J325*('Lease Monthly'!$D$4/4),J325*'Lease Monthly'!$D$4/12))&gt;0,IF('Lease Monthly'!$H$4="Yearly",J325*'Lease Monthly'!$D$4,IF('Lease Monthly'!$H$4="Quarterly",J325*('Lease Monthly'!$D$4/4),J325*'Lease Monthly'!$D$4/12)),-L325-J325)</f>
        <v>0</v>
      </c>
      <c r="L325" s="47">
        <f t="shared" si="47"/>
        <v>0</v>
      </c>
      <c r="M325" s="47">
        <f t="shared" si="48"/>
        <v>0</v>
      </c>
      <c r="N325" s="57"/>
      <c r="O325" s="38">
        <v>237</v>
      </c>
      <c r="P325" s="58">
        <f t="shared" si="52"/>
        <v>156325</v>
      </c>
      <c r="Q325" s="47">
        <f t="shared" si="53"/>
        <v>0</v>
      </c>
      <c r="R325" s="47">
        <f>IF(S324&lt;1,0,-'Lease Monthly'!$K$4/'Lease Monthly'!$L$4)</f>
        <v>0</v>
      </c>
      <c r="S325" s="47">
        <f t="shared" si="49"/>
        <v>0</v>
      </c>
      <c r="AE325"/>
      <c r="AF325" s="6"/>
    </row>
    <row r="326" spans="1:32" x14ac:dyDescent="0.25">
      <c r="A326" s="53">
        <f t="shared" si="50"/>
        <v>310</v>
      </c>
      <c r="B326" s="29">
        <f t="shared" si="44"/>
        <v>0</v>
      </c>
      <c r="C326" s="9" t="str">
        <f>IF(D326=0,"-",IF('Lease Monthly'!$H$4="Yearly",EDATE(C325,12),IF('Lease Monthly'!$H$4="Quarterly",EDATE(C325,3),EDATE(C325,1))))</f>
        <v>-</v>
      </c>
      <c r="D326" s="54">
        <f>IF(A326&gt;'Lease Monthly'!$E$4,0,'Lease Monthly'!$G$4)*((1+$M$4)^(((((IF($H$4="Yearly",ROUNDDOWN(IF(A326-($N$4)&lt;0,0,((A326-($N$4)/(($N$4))))/($N$4)),0),IF($H$4="Monthly",ROUNDDOWN(IF(A326-($N$4*12)&lt;0,0,((A326-(12*$N$4)/((12*$N$4))))/($N$4*12)),0),ROUNDDOWN(IF(A326-($N$4*4)&lt;0,0,((A326-(4*$N$4)/((4*$N$4))))/($N$4*4)),0)))))))))+(IF(A326=$E$4,$J$4,0))</f>
        <v>0</v>
      </c>
      <c r="E326" s="49">
        <f>IF(D326=0,0,1/((1+IF('Lease Monthly'!$H$4="Yearly",'Lease Monthly'!$D$4,IF('Lease Monthly'!$H$4="Quarterly",'Lease Monthly'!$D$4/4,'Lease Monthly'!$D$4/12)))^IF($E$17=1,A325,A326)))</f>
        <v>0</v>
      </c>
      <c r="F326" s="55">
        <f t="shared" si="45"/>
        <v>0</v>
      </c>
      <c r="G326" s="56"/>
      <c r="H326" s="38">
        <f t="shared" si="51"/>
        <v>310</v>
      </c>
      <c r="I326" s="9" t="str">
        <f t="shared" si="46"/>
        <v>-</v>
      </c>
      <c r="J326" s="47">
        <f>IF(H326&gt;'Lease Monthly'!$E$4,0,M325)</f>
        <v>0</v>
      </c>
      <c r="K326" s="47">
        <f>IF(IF('Lease Monthly'!$H$4="Yearly",J326*'Lease Monthly'!$D$4,IF('Lease Monthly'!$H$4="Quarterly",J326*('Lease Monthly'!$D$4/4),J326*'Lease Monthly'!$D$4/12))&gt;0,IF('Lease Monthly'!$H$4="Yearly",J326*'Lease Monthly'!$D$4,IF('Lease Monthly'!$H$4="Quarterly",J326*('Lease Monthly'!$D$4/4),J326*'Lease Monthly'!$D$4/12)),-L326-J326)</f>
        <v>0</v>
      </c>
      <c r="L326" s="47">
        <f t="shared" si="47"/>
        <v>0</v>
      </c>
      <c r="M326" s="47">
        <f t="shared" si="48"/>
        <v>0</v>
      </c>
      <c r="N326" s="57"/>
      <c r="O326" s="38">
        <v>237</v>
      </c>
      <c r="P326" s="58">
        <f t="shared" si="52"/>
        <v>156691</v>
      </c>
      <c r="Q326" s="47">
        <f t="shared" si="53"/>
        <v>0</v>
      </c>
      <c r="R326" s="47">
        <f>IF(S325&lt;1,0,-'Lease Monthly'!$K$4/'Lease Monthly'!$L$4)</f>
        <v>0</v>
      </c>
      <c r="S326" s="47">
        <f t="shared" si="49"/>
        <v>0</v>
      </c>
      <c r="AE326"/>
      <c r="AF326" s="6"/>
    </row>
    <row r="327" spans="1:32" x14ac:dyDescent="0.25">
      <c r="A327" s="53">
        <f t="shared" si="50"/>
        <v>311</v>
      </c>
      <c r="B327" s="29">
        <f t="shared" si="44"/>
        <v>0</v>
      </c>
      <c r="C327" s="9" t="str">
        <f>IF(D327=0,"-",IF('Lease Monthly'!$H$4="Yearly",EDATE(C326,12),IF('Lease Monthly'!$H$4="Quarterly",EDATE(C326,3),EDATE(C326,1))))</f>
        <v>-</v>
      </c>
      <c r="D327" s="54">
        <f>IF(A327&gt;'Lease Monthly'!$E$4,0,'Lease Monthly'!$G$4)*((1+$M$4)^(((((IF($H$4="Yearly",ROUNDDOWN(IF(A327-($N$4)&lt;0,0,((A327-($N$4)/(($N$4))))/($N$4)),0),IF($H$4="Monthly",ROUNDDOWN(IF(A327-($N$4*12)&lt;0,0,((A327-(12*$N$4)/((12*$N$4))))/($N$4*12)),0),ROUNDDOWN(IF(A327-($N$4*4)&lt;0,0,((A327-(4*$N$4)/((4*$N$4))))/($N$4*4)),0)))))))))+(IF(A327=$E$4,$J$4,0))</f>
        <v>0</v>
      </c>
      <c r="E327" s="49">
        <f>IF(D327=0,0,1/((1+IF('Lease Monthly'!$H$4="Yearly",'Lease Monthly'!$D$4,IF('Lease Monthly'!$H$4="Quarterly",'Lease Monthly'!$D$4/4,'Lease Monthly'!$D$4/12)))^IF($E$17=1,A326,A327)))</f>
        <v>0</v>
      </c>
      <c r="F327" s="55">
        <f t="shared" si="45"/>
        <v>0</v>
      </c>
      <c r="G327" s="56"/>
      <c r="H327" s="38">
        <f t="shared" si="51"/>
        <v>311</v>
      </c>
      <c r="I327" s="9" t="str">
        <f t="shared" si="46"/>
        <v>-</v>
      </c>
      <c r="J327" s="47">
        <f>IF(H327&gt;'Lease Monthly'!$E$4,0,M326)</f>
        <v>0</v>
      </c>
      <c r="K327" s="47">
        <f>IF(IF('Lease Monthly'!$H$4="Yearly",J327*'Lease Monthly'!$D$4,IF('Lease Monthly'!$H$4="Quarterly",J327*('Lease Monthly'!$D$4/4),J327*'Lease Monthly'!$D$4/12))&gt;0,IF('Lease Monthly'!$H$4="Yearly",J327*'Lease Monthly'!$D$4,IF('Lease Monthly'!$H$4="Quarterly",J327*('Lease Monthly'!$D$4/4),J327*'Lease Monthly'!$D$4/12)),-L327-J327)</f>
        <v>0</v>
      </c>
      <c r="L327" s="47">
        <f t="shared" si="47"/>
        <v>0</v>
      </c>
      <c r="M327" s="47">
        <f t="shared" si="48"/>
        <v>0</v>
      </c>
      <c r="N327" s="57"/>
      <c r="O327" s="38">
        <v>237</v>
      </c>
      <c r="P327" s="58">
        <f t="shared" si="52"/>
        <v>157056</v>
      </c>
      <c r="Q327" s="47">
        <f t="shared" si="53"/>
        <v>0</v>
      </c>
      <c r="R327" s="47">
        <f>IF(S326&lt;1,0,-'Lease Monthly'!$K$4/'Lease Monthly'!$L$4)</f>
        <v>0</v>
      </c>
      <c r="S327" s="47">
        <f t="shared" si="49"/>
        <v>0</v>
      </c>
      <c r="AE327"/>
      <c r="AF327" s="6"/>
    </row>
    <row r="328" spans="1:32" x14ac:dyDescent="0.25">
      <c r="A328" s="53">
        <f t="shared" si="50"/>
        <v>312</v>
      </c>
      <c r="B328" s="29">
        <f t="shared" si="44"/>
        <v>0</v>
      </c>
      <c r="C328" s="9" t="str">
        <f>IF(D328=0,"-",IF('Lease Monthly'!$H$4="Yearly",EDATE(C327,12),IF('Lease Monthly'!$H$4="Quarterly",EDATE(C327,3),EDATE(C327,1))))</f>
        <v>-</v>
      </c>
      <c r="D328" s="54">
        <f>IF(A328&gt;'Lease Monthly'!$E$4,0,'Lease Monthly'!$G$4)*((1+$M$4)^(((((IF($H$4="Yearly",ROUNDDOWN(IF(A328-($N$4)&lt;0,0,((A328-($N$4)/(($N$4))))/($N$4)),0),IF($H$4="Monthly",ROUNDDOWN(IF(A328-($N$4*12)&lt;0,0,((A328-(12*$N$4)/((12*$N$4))))/($N$4*12)),0),ROUNDDOWN(IF(A328-($N$4*4)&lt;0,0,((A328-(4*$N$4)/((4*$N$4))))/($N$4*4)),0)))))))))+(IF(A328=$E$4,$J$4,0))</f>
        <v>0</v>
      </c>
      <c r="E328" s="49">
        <f>IF(D328=0,0,1/((1+IF('Lease Monthly'!$H$4="Yearly",'Lease Monthly'!$D$4,IF('Lease Monthly'!$H$4="Quarterly",'Lease Monthly'!$D$4/4,'Lease Monthly'!$D$4/12)))^IF($E$17=1,A327,A328)))</f>
        <v>0</v>
      </c>
      <c r="F328" s="55">
        <f t="shared" si="45"/>
        <v>0</v>
      </c>
      <c r="G328" s="56"/>
      <c r="H328" s="38">
        <f t="shared" si="51"/>
        <v>312</v>
      </c>
      <c r="I328" s="9" t="str">
        <f t="shared" si="46"/>
        <v>-</v>
      </c>
      <c r="J328" s="47">
        <f>IF(H328&gt;'Lease Monthly'!$E$4,0,M327)</f>
        <v>0</v>
      </c>
      <c r="K328" s="47">
        <f>IF(IF('Lease Monthly'!$H$4="Yearly",J328*'Lease Monthly'!$D$4,IF('Lease Monthly'!$H$4="Quarterly",J328*('Lease Monthly'!$D$4/4),J328*'Lease Monthly'!$D$4/12))&gt;0,IF('Lease Monthly'!$H$4="Yearly",J328*'Lease Monthly'!$D$4,IF('Lease Monthly'!$H$4="Quarterly",J328*('Lease Monthly'!$D$4/4),J328*'Lease Monthly'!$D$4/12)),-L328-J328)</f>
        <v>0</v>
      </c>
      <c r="L328" s="47">
        <f t="shared" si="47"/>
        <v>0</v>
      </c>
      <c r="M328" s="47">
        <f t="shared" si="48"/>
        <v>0</v>
      </c>
      <c r="N328" s="57"/>
      <c r="O328" s="38">
        <v>237</v>
      </c>
      <c r="P328" s="58">
        <f t="shared" si="52"/>
        <v>157421</v>
      </c>
      <c r="Q328" s="47">
        <f t="shared" si="53"/>
        <v>0</v>
      </c>
      <c r="R328" s="47">
        <f>IF(S327&lt;1,0,-'Lease Monthly'!$K$4/'Lease Monthly'!$L$4)</f>
        <v>0</v>
      </c>
      <c r="S328" s="47">
        <f t="shared" si="49"/>
        <v>0</v>
      </c>
      <c r="AE328"/>
      <c r="AF328" s="6"/>
    </row>
    <row r="329" spans="1:32" x14ac:dyDescent="0.25">
      <c r="A329" s="53">
        <f t="shared" si="50"/>
        <v>313</v>
      </c>
      <c r="B329" s="29">
        <f t="shared" si="44"/>
        <v>0</v>
      </c>
      <c r="C329" s="9" t="str">
        <f>IF(D329=0,"-",IF('Lease Monthly'!$H$4="Yearly",EDATE(C328,12),IF('Lease Monthly'!$H$4="Quarterly",EDATE(C328,3),EDATE(C328,1))))</f>
        <v>-</v>
      </c>
      <c r="D329" s="54">
        <f>IF(A329&gt;'Lease Monthly'!$E$4,0,'Lease Monthly'!$G$4)*((1+$M$4)^(((((IF($H$4="Yearly",ROUNDDOWN(IF(A329-($N$4)&lt;0,0,((A329-($N$4)/(($N$4))))/($N$4)),0),IF($H$4="Monthly",ROUNDDOWN(IF(A329-($N$4*12)&lt;0,0,((A329-(12*$N$4)/((12*$N$4))))/($N$4*12)),0),ROUNDDOWN(IF(A329-($N$4*4)&lt;0,0,((A329-(4*$N$4)/((4*$N$4))))/($N$4*4)),0)))))))))+(IF(A329=$E$4,$J$4,0))</f>
        <v>0</v>
      </c>
      <c r="E329" s="49">
        <f>IF(D329=0,0,1/((1+IF('Lease Monthly'!$H$4="Yearly",'Lease Monthly'!$D$4,IF('Lease Monthly'!$H$4="Quarterly",'Lease Monthly'!$D$4/4,'Lease Monthly'!$D$4/12)))^IF($E$17=1,A328,A329)))</f>
        <v>0</v>
      </c>
      <c r="F329" s="55">
        <f t="shared" si="45"/>
        <v>0</v>
      </c>
      <c r="G329" s="56"/>
      <c r="H329" s="38">
        <f t="shared" si="51"/>
        <v>313</v>
      </c>
      <c r="I329" s="9" t="str">
        <f t="shared" si="46"/>
        <v>-</v>
      </c>
      <c r="J329" s="47">
        <f>IF(H329&gt;'Lease Monthly'!$E$4,0,M328)</f>
        <v>0</v>
      </c>
      <c r="K329" s="47">
        <f>IF(IF('Lease Monthly'!$H$4="Yearly",J329*'Lease Monthly'!$D$4,IF('Lease Monthly'!$H$4="Quarterly",J329*('Lease Monthly'!$D$4/4),J329*'Lease Monthly'!$D$4/12))&gt;0,IF('Lease Monthly'!$H$4="Yearly",J329*'Lease Monthly'!$D$4,IF('Lease Monthly'!$H$4="Quarterly",J329*('Lease Monthly'!$D$4/4),J329*'Lease Monthly'!$D$4/12)),-L329-J329)</f>
        <v>0</v>
      </c>
      <c r="L329" s="47">
        <f t="shared" si="47"/>
        <v>0</v>
      </c>
      <c r="M329" s="47">
        <f t="shared" si="48"/>
        <v>0</v>
      </c>
      <c r="N329" s="57"/>
      <c r="O329" s="38">
        <v>237</v>
      </c>
      <c r="P329" s="58">
        <f t="shared" si="52"/>
        <v>157786</v>
      </c>
      <c r="Q329" s="47">
        <f t="shared" si="53"/>
        <v>0</v>
      </c>
      <c r="R329" s="47">
        <f>IF(S328&lt;1,0,-'Lease Monthly'!$K$4/'Lease Monthly'!$L$4)</f>
        <v>0</v>
      </c>
      <c r="S329" s="47">
        <f t="shared" si="49"/>
        <v>0</v>
      </c>
      <c r="AE329"/>
      <c r="AF329" s="6"/>
    </row>
    <row r="330" spans="1:32" x14ac:dyDescent="0.25">
      <c r="A330" s="53">
        <f t="shared" si="50"/>
        <v>314</v>
      </c>
      <c r="B330" s="29">
        <f t="shared" si="44"/>
        <v>0</v>
      </c>
      <c r="C330" s="9" t="str">
        <f>IF(D330=0,"-",IF('Lease Monthly'!$H$4="Yearly",EDATE(C329,12),IF('Lease Monthly'!$H$4="Quarterly",EDATE(C329,3),EDATE(C329,1))))</f>
        <v>-</v>
      </c>
      <c r="D330" s="54">
        <f>IF(A330&gt;'Lease Monthly'!$E$4,0,'Lease Monthly'!$G$4)*((1+$M$4)^(((((IF($H$4="Yearly",ROUNDDOWN(IF(A330-($N$4)&lt;0,0,((A330-($N$4)/(($N$4))))/($N$4)),0),IF($H$4="Monthly",ROUNDDOWN(IF(A330-($N$4*12)&lt;0,0,((A330-(12*$N$4)/((12*$N$4))))/($N$4*12)),0),ROUNDDOWN(IF(A330-($N$4*4)&lt;0,0,((A330-(4*$N$4)/((4*$N$4))))/($N$4*4)),0)))))))))+(IF(A330=$E$4,$J$4,0))</f>
        <v>0</v>
      </c>
      <c r="E330" s="49">
        <f>IF(D330=0,0,1/((1+IF('Lease Monthly'!$H$4="Yearly",'Lease Monthly'!$D$4,IF('Lease Monthly'!$H$4="Quarterly",'Lease Monthly'!$D$4/4,'Lease Monthly'!$D$4/12)))^IF($E$17=1,A329,A330)))</f>
        <v>0</v>
      </c>
      <c r="F330" s="55">
        <f t="shared" si="45"/>
        <v>0</v>
      </c>
      <c r="G330" s="56"/>
      <c r="H330" s="38">
        <f t="shared" si="51"/>
        <v>314</v>
      </c>
      <c r="I330" s="9" t="str">
        <f t="shared" si="46"/>
        <v>-</v>
      </c>
      <c r="J330" s="47">
        <f>IF(H330&gt;'Lease Monthly'!$E$4,0,M329)</f>
        <v>0</v>
      </c>
      <c r="K330" s="47">
        <f>IF(IF('Lease Monthly'!$H$4="Yearly",J330*'Lease Monthly'!$D$4,IF('Lease Monthly'!$H$4="Quarterly",J330*('Lease Monthly'!$D$4/4),J330*'Lease Monthly'!$D$4/12))&gt;0,IF('Lease Monthly'!$H$4="Yearly",J330*'Lease Monthly'!$D$4,IF('Lease Monthly'!$H$4="Quarterly",J330*('Lease Monthly'!$D$4/4),J330*'Lease Monthly'!$D$4/12)),-L330-J330)</f>
        <v>0</v>
      </c>
      <c r="L330" s="47">
        <f t="shared" si="47"/>
        <v>0</v>
      </c>
      <c r="M330" s="47">
        <f t="shared" si="48"/>
        <v>0</v>
      </c>
      <c r="N330" s="57"/>
      <c r="O330" s="38">
        <v>237</v>
      </c>
      <c r="P330" s="58">
        <f t="shared" si="52"/>
        <v>158152</v>
      </c>
      <c r="Q330" s="47">
        <f t="shared" si="53"/>
        <v>0</v>
      </c>
      <c r="R330" s="47">
        <f>IF(S329&lt;1,0,-'Lease Monthly'!$K$4/'Lease Monthly'!$L$4)</f>
        <v>0</v>
      </c>
      <c r="S330" s="47">
        <f t="shared" si="49"/>
        <v>0</v>
      </c>
      <c r="AE330"/>
      <c r="AF330" s="6"/>
    </row>
    <row r="331" spans="1:32" x14ac:dyDescent="0.25">
      <c r="A331" s="53">
        <f t="shared" si="50"/>
        <v>315</v>
      </c>
      <c r="B331" s="29">
        <f t="shared" si="44"/>
        <v>0</v>
      </c>
      <c r="C331" s="9" t="str">
        <f>IF(D331=0,"-",IF('Lease Monthly'!$H$4="Yearly",EDATE(C330,12),IF('Lease Monthly'!$H$4="Quarterly",EDATE(C330,3),EDATE(C330,1))))</f>
        <v>-</v>
      </c>
      <c r="D331" s="54">
        <f>IF(A331&gt;'Lease Monthly'!$E$4,0,'Lease Monthly'!$G$4)*((1+$M$4)^(((((IF($H$4="Yearly",ROUNDDOWN(IF(A331-($N$4)&lt;0,0,((A331-($N$4)/(($N$4))))/($N$4)),0),IF($H$4="Monthly",ROUNDDOWN(IF(A331-($N$4*12)&lt;0,0,((A331-(12*$N$4)/((12*$N$4))))/($N$4*12)),0),ROUNDDOWN(IF(A331-($N$4*4)&lt;0,0,((A331-(4*$N$4)/((4*$N$4))))/($N$4*4)),0)))))))))+(IF(A331=$E$4,$J$4,0))</f>
        <v>0</v>
      </c>
      <c r="E331" s="49">
        <f>IF(D331=0,0,1/((1+IF('Lease Monthly'!$H$4="Yearly",'Lease Monthly'!$D$4,IF('Lease Monthly'!$H$4="Quarterly",'Lease Monthly'!$D$4/4,'Lease Monthly'!$D$4/12)))^IF($E$17=1,A330,A331)))</f>
        <v>0</v>
      </c>
      <c r="F331" s="55">
        <f t="shared" si="45"/>
        <v>0</v>
      </c>
      <c r="G331" s="56"/>
      <c r="H331" s="38">
        <f t="shared" si="51"/>
        <v>315</v>
      </c>
      <c r="I331" s="9" t="str">
        <f t="shared" si="46"/>
        <v>-</v>
      </c>
      <c r="J331" s="47">
        <f>IF(H331&gt;'Lease Monthly'!$E$4,0,M330)</f>
        <v>0</v>
      </c>
      <c r="K331" s="47">
        <f>IF(IF('Lease Monthly'!$H$4="Yearly",J331*'Lease Monthly'!$D$4,IF('Lease Monthly'!$H$4="Quarterly",J331*('Lease Monthly'!$D$4/4),J331*'Lease Monthly'!$D$4/12))&gt;0,IF('Lease Monthly'!$H$4="Yearly",J331*'Lease Monthly'!$D$4,IF('Lease Monthly'!$H$4="Quarterly",J331*('Lease Monthly'!$D$4/4),J331*'Lease Monthly'!$D$4/12)),-L331-J331)</f>
        <v>0</v>
      </c>
      <c r="L331" s="47">
        <f t="shared" si="47"/>
        <v>0</v>
      </c>
      <c r="M331" s="47">
        <f t="shared" si="48"/>
        <v>0</v>
      </c>
      <c r="N331" s="57"/>
      <c r="O331" s="38">
        <v>237</v>
      </c>
      <c r="P331" s="58">
        <f t="shared" si="52"/>
        <v>158517</v>
      </c>
      <c r="Q331" s="47">
        <f t="shared" si="53"/>
        <v>0</v>
      </c>
      <c r="R331" s="47">
        <f>IF(S330&lt;1,0,-'Lease Monthly'!$K$4/'Lease Monthly'!$L$4)</f>
        <v>0</v>
      </c>
      <c r="S331" s="47">
        <f t="shared" si="49"/>
        <v>0</v>
      </c>
      <c r="AE331"/>
      <c r="AF331" s="6"/>
    </row>
    <row r="332" spans="1:32" x14ac:dyDescent="0.25">
      <c r="A332" s="53">
        <f t="shared" si="50"/>
        <v>316</v>
      </c>
      <c r="B332" s="29">
        <f t="shared" si="44"/>
        <v>0</v>
      </c>
      <c r="C332" s="9" t="str">
        <f>IF(D332=0,"-",IF('Lease Monthly'!$H$4="Yearly",EDATE(C331,12),IF('Lease Monthly'!$H$4="Quarterly",EDATE(C331,3),EDATE(C331,1))))</f>
        <v>-</v>
      </c>
      <c r="D332" s="54">
        <f>IF(A332&gt;'Lease Monthly'!$E$4,0,'Lease Monthly'!$G$4)*((1+$M$4)^(((((IF($H$4="Yearly",ROUNDDOWN(IF(A332-($N$4)&lt;0,0,((A332-($N$4)/(($N$4))))/($N$4)),0),IF($H$4="Monthly",ROUNDDOWN(IF(A332-($N$4*12)&lt;0,0,((A332-(12*$N$4)/((12*$N$4))))/($N$4*12)),0),ROUNDDOWN(IF(A332-($N$4*4)&lt;0,0,((A332-(4*$N$4)/((4*$N$4))))/($N$4*4)),0)))))))))+(IF(A332=$E$4,$J$4,0))</f>
        <v>0</v>
      </c>
      <c r="E332" s="49">
        <f>IF(D332=0,0,1/((1+IF('Lease Monthly'!$H$4="Yearly",'Lease Monthly'!$D$4,IF('Lease Monthly'!$H$4="Quarterly",'Lease Monthly'!$D$4/4,'Lease Monthly'!$D$4/12)))^IF($E$17=1,A331,A332)))</f>
        <v>0</v>
      </c>
      <c r="F332" s="55">
        <f t="shared" si="45"/>
        <v>0</v>
      </c>
      <c r="G332" s="56"/>
      <c r="H332" s="38">
        <f t="shared" si="51"/>
        <v>316</v>
      </c>
      <c r="I332" s="9" t="str">
        <f t="shared" si="46"/>
        <v>-</v>
      </c>
      <c r="J332" s="47">
        <f>IF(H332&gt;'Lease Monthly'!$E$4,0,M331)</f>
        <v>0</v>
      </c>
      <c r="K332" s="47">
        <f>IF(IF('Lease Monthly'!$H$4="Yearly",J332*'Lease Monthly'!$D$4,IF('Lease Monthly'!$H$4="Quarterly",J332*('Lease Monthly'!$D$4/4),J332*'Lease Monthly'!$D$4/12))&gt;0,IF('Lease Monthly'!$H$4="Yearly",J332*'Lease Monthly'!$D$4,IF('Lease Monthly'!$H$4="Quarterly",J332*('Lease Monthly'!$D$4/4),J332*'Lease Monthly'!$D$4/12)),-L332-J332)</f>
        <v>0</v>
      </c>
      <c r="L332" s="47">
        <f t="shared" si="47"/>
        <v>0</v>
      </c>
      <c r="M332" s="47">
        <f t="shared" si="48"/>
        <v>0</v>
      </c>
      <c r="N332" s="57"/>
      <c r="O332" s="38">
        <v>237</v>
      </c>
      <c r="P332" s="58">
        <f t="shared" si="52"/>
        <v>158882</v>
      </c>
      <c r="Q332" s="47">
        <f t="shared" si="53"/>
        <v>0</v>
      </c>
      <c r="R332" s="47">
        <f>IF(S331&lt;1,0,-'Lease Monthly'!$K$4/'Lease Monthly'!$L$4)</f>
        <v>0</v>
      </c>
      <c r="S332" s="47">
        <f t="shared" si="49"/>
        <v>0</v>
      </c>
      <c r="AE332"/>
      <c r="AF332" s="6"/>
    </row>
    <row r="333" spans="1:32" x14ac:dyDescent="0.25">
      <c r="A333" s="53">
        <f t="shared" si="50"/>
        <v>317</v>
      </c>
      <c r="B333" s="29">
        <f t="shared" si="44"/>
        <v>0</v>
      </c>
      <c r="C333" s="9" t="str">
        <f>IF(D333=0,"-",IF('Lease Monthly'!$H$4="Yearly",EDATE(C332,12),IF('Lease Monthly'!$H$4="Quarterly",EDATE(C332,3),EDATE(C332,1))))</f>
        <v>-</v>
      </c>
      <c r="D333" s="54">
        <f>IF(A333&gt;'Lease Monthly'!$E$4,0,'Lease Monthly'!$G$4)*((1+$M$4)^(((((IF($H$4="Yearly",ROUNDDOWN(IF(A333-($N$4)&lt;0,0,((A333-($N$4)/(($N$4))))/($N$4)),0),IF($H$4="Monthly",ROUNDDOWN(IF(A333-($N$4*12)&lt;0,0,((A333-(12*$N$4)/((12*$N$4))))/($N$4*12)),0),ROUNDDOWN(IF(A333-($N$4*4)&lt;0,0,((A333-(4*$N$4)/((4*$N$4))))/($N$4*4)),0)))))))))+(IF(A333=$E$4,$J$4,0))</f>
        <v>0</v>
      </c>
      <c r="E333" s="49">
        <f>IF(D333=0,0,1/((1+IF('Lease Monthly'!$H$4="Yearly",'Lease Monthly'!$D$4,IF('Lease Monthly'!$H$4="Quarterly",'Lease Monthly'!$D$4/4,'Lease Monthly'!$D$4/12)))^IF($E$17=1,A332,A333)))</f>
        <v>0</v>
      </c>
      <c r="F333" s="55">
        <f t="shared" si="45"/>
        <v>0</v>
      </c>
      <c r="G333" s="56"/>
      <c r="H333" s="38">
        <f t="shared" si="51"/>
        <v>317</v>
      </c>
      <c r="I333" s="9" t="str">
        <f t="shared" si="46"/>
        <v>-</v>
      </c>
      <c r="J333" s="47">
        <f>IF(H333&gt;'Lease Monthly'!$E$4,0,M332)</f>
        <v>0</v>
      </c>
      <c r="K333" s="47">
        <f>IF(IF('Lease Monthly'!$H$4="Yearly",J333*'Lease Monthly'!$D$4,IF('Lease Monthly'!$H$4="Quarterly",J333*('Lease Monthly'!$D$4/4),J333*'Lease Monthly'!$D$4/12))&gt;0,IF('Lease Monthly'!$H$4="Yearly",J333*'Lease Monthly'!$D$4,IF('Lease Monthly'!$H$4="Quarterly",J333*('Lease Monthly'!$D$4/4),J333*'Lease Monthly'!$D$4/12)),-L333-J333)</f>
        <v>0</v>
      </c>
      <c r="L333" s="47">
        <f t="shared" si="47"/>
        <v>0</v>
      </c>
      <c r="M333" s="47">
        <f t="shared" si="48"/>
        <v>0</v>
      </c>
      <c r="N333" s="57"/>
      <c r="O333" s="38">
        <v>237</v>
      </c>
      <c r="P333" s="58">
        <f t="shared" si="52"/>
        <v>159247</v>
      </c>
      <c r="Q333" s="47">
        <f t="shared" si="53"/>
        <v>0</v>
      </c>
      <c r="R333" s="47">
        <f>IF(S332&lt;1,0,-'Lease Monthly'!$K$4/'Lease Monthly'!$L$4)</f>
        <v>0</v>
      </c>
      <c r="S333" s="47">
        <f t="shared" si="49"/>
        <v>0</v>
      </c>
      <c r="AE333"/>
      <c r="AF333" s="6"/>
    </row>
    <row r="334" spans="1:32" x14ac:dyDescent="0.25">
      <c r="A334" s="53">
        <f t="shared" si="50"/>
        <v>318</v>
      </c>
      <c r="B334" s="29">
        <f t="shared" si="44"/>
        <v>0</v>
      </c>
      <c r="C334" s="9" t="str">
        <f>IF(D334=0,"-",IF('Lease Monthly'!$H$4="Yearly",EDATE(C333,12),IF('Lease Monthly'!$H$4="Quarterly",EDATE(C333,3),EDATE(C333,1))))</f>
        <v>-</v>
      </c>
      <c r="D334" s="54">
        <f>IF(A334&gt;'Lease Monthly'!$E$4,0,'Lease Monthly'!$G$4)*((1+$M$4)^(((((IF($H$4="Yearly",ROUNDDOWN(IF(A334-($N$4)&lt;0,0,((A334-($N$4)/(($N$4))))/($N$4)),0),IF($H$4="Monthly",ROUNDDOWN(IF(A334-($N$4*12)&lt;0,0,((A334-(12*$N$4)/((12*$N$4))))/($N$4*12)),0),ROUNDDOWN(IF(A334-($N$4*4)&lt;0,0,((A334-(4*$N$4)/((4*$N$4))))/($N$4*4)),0)))))))))+(IF(A334=$E$4,$J$4,0))</f>
        <v>0</v>
      </c>
      <c r="E334" s="49">
        <f>IF(D334=0,0,1/((1+IF('Lease Monthly'!$H$4="Yearly",'Lease Monthly'!$D$4,IF('Lease Monthly'!$H$4="Quarterly",'Lease Monthly'!$D$4/4,'Lease Monthly'!$D$4/12)))^IF($E$17=1,A333,A334)))</f>
        <v>0</v>
      </c>
      <c r="F334" s="55">
        <f t="shared" si="45"/>
        <v>0</v>
      </c>
      <c r="G334" s="56"/>
      <c r="H334" s="38">
        <f t="shared" si="51"/>
        <v>318</v>
      </c>
      <c r="I334" s="9" t="str">
        <f t="shared" si="46"/>
        <v>-</v>
      </c>
      <c r="J334" s="47">
        <f>IF(H334&gt;'Lease Monthly'!$E$4,0,M333)</f>
        <v>0</v>
      </c>
      <c r="K334" s="47">
        <f>IF(IF('Lease Monthly'!$H$4="Yearly",J334*'Lease Monthly'!$D$4,IF('Lease Monthly'!$H$4="Quarterly",J334*('Lease Monthly'!$D$4/4),J334*'Lease Monthly'!$D$4/12))&gt;0,IF('Lease Monthly'!$H$4="Yearly",J334*'Lease Monthly'!$D$4,IF('Lease Monthly'!$H$4="Quarterly",J334*('Lease Monthly'!$D$4/4),J334*'Lease Monthly'!$D$4/12)),-L334-J334)</f>
        <v>0</v>
      </c>
      <c r="L334" s="47">
        <f t="shared" si="47"/>
        <v>0</v>
      </c>
      <c r="M334" s="47">
        <f t="shared" si="48"/>
        <v>0</v>
      </c>
      <c r="N334" s="57"/>
      <c r="O334" s="38">
        <v>237</v>
      </c>
      <c r="P334" s="58">
        <f t="shared" si="52"/>
        <v>159613</v>
      </c>
      <c r="Q334" s="47">
        <f t="shared" si="53"/>
        <v>0</v>
      </c>
      <c r="R334" s="47">
        <f>IF(S333&lt;1,0,-'Lease Monthly'!$K$4/'Lease Monthly'!$L$4)</f>
        <v>0</v>
      </c>
      <c r="S334" s="47">
        <f t="shared" si="49"/>
        <v>0</v>
      </c>
      <c r="AE334"/>
      <c r="AF334" s="6"/>
    </row>
    <row r="335" spans="1:32" x14ac:dyDescent="0.25">
      <c r="A335" s="53">
        <f t="shared" si="50"/>
        <v>319</v>
      </c>
      <c r="B335" s="29">
        <f t="shared" si="44"/>
        <v>0</v>
      </c>
      <c r="C335" s="9" t="str">
        <f>IF(D335=0,"-",IF('Lease Monthly'!$H$4="Yearly",EDATE(C334,12),IF('Lease Monthly'!$H$4="Quarterly",EDATE(C334,3),EDATE(C334,1))))</f>
        <v>-</v>
      </c>
      <c r="D335" s="54">
        <f>IF(A335&gt;'Lease Monthly'!$E$4,0,'Lease Monthly'!$G$4)*((1+$M$4)^(((((IF($H$4="Yearly",ROUNDDOWN(IF(A335-($N$4)&lt;0,0,((A335-($N$4)/(($N$4))))/($N$4)),0),IF($H$4="Monthly",ROUNDDOWN(IF(A335-($N$4*12)&lt;0,0,((A335-(12*$N$4)/((12*$N$4))))/($N$4*12)),0),ROUNDDOWN(IF(A335-($N$4*4)&lt;0,0,((A335-(4*$N$4)/((4*$N$4))))/($N$4*4)),0)))))))))+(IF(A335=$E$4,$J$4,0))</f>
        <v>0</v>
      </c>
      <c r="E335" s="49">
        <f>IF(D335=0,0,1/((1+IF('Lease Monthly'!$H$4="Yearly",'Lease Monthly'!$D$4,IF('Lease Monthly'!$H$4="Quarterly",'Lease Monthly'!$D$4/4,'Lease Monthly'!$D$4/12)))^IF($E$17=1,A334,A335)))</f>
        <v>0</v>
      </c>
      <c r="F335" s="55">
        <f t="shared" si="45"/>
        <v>0</v>
      </c>
      <c r="G335" s="56"/>
      <c r="H335" s="38">
        <f t="shared" si="51"/>
        <v>319</v>
      </c>
      <c r="I335" s="9" t="str">
        <f t="shared" si="46"/>
        <v>-</v>
      </c>
      <c r="J335" s="47">
        <f>IF(H335&gt;'Lease Monthly'!$E$4,0,M334)</f>
        <v>0</v>
      </c>
      <c r="K335" s="47">
        <f>IF(IF('Lease Monthly'!$H$4="Yearly",J335*'Lease Monthly'!$D$4,IF('Lease Monthly'!$H$4="Quarterly",J335*('Lease Monthly'!$D$4/4),J335*'Lease Monthly'!$D$4/12))&gt;0,IF('Lease Monthly'!$H$4="Yearly",J335*'Lease Monthly'!$D$4,IF('Lease Monthly'!$H$4="Quarterly",J335*('Lease Monthly'!$D$4/4),J335*'Lease Monthly'!$D$4/12)),-L335-J335)</f>
        <v>0</v>
      </c>
      <c r="L335" s="47">
        <f t="shared" si="47"/>
        <v>0</v>
      </c>
      <c r="M335" s="47">
        <f t="shared" si="48"/>
        <v>0</v>
      </c>
      <c r="N335" s="57"/>
      <c r="O335" s="38">
        <v>237</v>
      </c>
      <c r="P335" s="58">
        <f t="shared" si="52"/>
        <v>159978</v>
      </c>
      <c r="Q335" s="47">
        <f t="shared" si="53"/>
        <v>0</v>
      </c>
      <c r="R335" s="47">
        <f>IF(S334&lt;1,0,-'Lease Monthly'!$K$4/'Lease Monthly'!$L$4)</f>
        <v>0</v>
      </c>
      <c r="S335" s="47">
        <f t="shared" si="49"/>
        <v>0</v>
      </c>
      <c r="AE335"/>
      <c r="AF335" s="6"/>
    </row>
    <row r="336" spans="1:32" x14ac:dyDescent="0.25">
      <c r="A336" s="53">
        <f t="shared" si="50"/>
        <v>320</v>
      </c>
      <c r="B336" s="29">
        <f t="shared" si="44"/>
        <v>0</v>
      </c>
      <c r="C336" s="9" t="str">
        <f>IF(D336=0,"-",IF('Lease Monthly'!$H$4="Yearly",EDATE(C335,12),IF('Lease Monthly'!$H$4="Quarterly",EDATE(C335,3),EDATE(C335,1))))</f>
        <v>-</v>
      </c>
      <c r="D336" s="54">
        <f>IF(A336&gt;'Lease Monthly'!$E$4,0,'Lease Monthly'!$G$4)*((1+$M$4)^(((((IF($H$4="Yearly",ROUNDDOWN(IF(A336-($N$4)&lt;0,0,((A336-($N$4)/(($N$4))))/($N$4)),0),IF($H$4="Monthly",ROUNDDOWN(IF(A336-($N$4*12)&lt;0,0,((A336-(12*$N$4)/((12*$N$4))))/($N$4*12)),0),ROUNDDOWN(IF(A336-($N$4*4)&lt;0,0,((A336-(4*$N$4)/((4*$N$4))))/($N$4*4)),0)))))))))+(IF(A336=$E$4,$J$4,0))</f>
        <v>0</v>
      </c>
      <c r="E336" s="49">
        <f>IF(D336=0,0,1/((1+IF('Lease Monthly'!$H$4="Yearly",'Lease Monthly'!$D$4,IF('Lease Monthly'!$H$4="Quarterly",'Lease Monthly'!$D$4/4,'Lease Monthly'!$D$4/12)))^IF($E$17=1,A335,A336)))</f>
        <v>0</v>
      </c>
      <c r="F336" s="55">
        <f t="shared" si="45"/>
        <v>0</v>
      </c>
      <c r="G336" s="56"/>
      <c r="H336" s="38">
        <f t="shared" si="51"/>
        <v>320</v>
      </c>
      <c r="I336" s="9" t="str">
        <f t="shared" si="46"/>
        <v>-</v>
      </c>
      <c r="J336" s="47">
        <f>IF(H336&gt;'Lease Monthly'!$E$4,0,M335)</f>
        <v>0</v>
      </c>
      <c r="K336" s="47">
        <f>IF(IF('Lease Monthly'!$H$4="Yearly",J336*'Lease Monthly'!$D$4,IF('Lease Monthly'!$H$4="Quarterly",J336*('Lease Monthly'!$D$4/4),J336*'Lease Monthly'!$D$4/12))&gt;0,IF('Lease Monthly'!$H$4="Yearly",J336*'Lease Monthly'!$D$4,IF('Lease Monthly'!$H$4="Quarterly",J336*('Lease Monthly'!$D$4/4),J336*'Lease Monthly'!$D$4/12)),-L336-J336)</f>
        <v>0</v>
      </c>
      <c r="L336" s="47">
        <f t="shared" si="47"/>
        <v>0</v>
      </c>
      <c r="M336" s="47">
        <f t="shared" si="48"/>
        <v>0</v>
      </c>
      <c r="N336" s="57"/>
      <c r="O336" s="38">
        <v>237</v>
      </c>
      <c r="P336" s="58">
        <f t="shared" si="52"/>
        <v>160343</v>
      </c>
      <c r="Q336" s="47">
        <f t="shared" si="53"/>
        <v>0</v>
      </c>
      <c r="R336" s="47">
        <f>IF(S335&lt;1,0,-'Lease Monthly'!$K$4/'Lease Monthly'!$L$4)</f>
        <v>0</v>
      </c>
      <c r="S336" s="47">
        <f t="shared" si="49"/>
        <v>0</v>
      </c>
      <c r="AE336"/>
      <c r="AF336" s="6"/>
    </row>
    <row r="337" spans="1:32" x14ac:dyDescent="0.25">
      <c r="A337" s="53">
        <f t="shared" si="50"/>
        <v>321</v>
      </c>
      <c r="B337" s="29">
        <f t="shared" ref="B337:B400" si="54">IF(C337="-",0,YEAR(C337))</f>
        <v>0</v>
      </c>
      <c r="C337" s="9" t="str">
        <f>IF(D337=0,"-",IF('Lease Monthly'!$H$4="Yearly",EDATE(C336,12),IF('Lease Monthly'!$H$4="Quarterly",EDATE(C336,3),EDATE(C336,1))))</f>
        <v>-</v>
      </c>
      <c r="D337" s="54">
        <f>IF(A337&gt;'Lease Monthly'!$E$4,0,'Lease Monthly'!$G$4)*((1+$M$4)^(((((IF($H$4="Yearly",ROUNDDOWN(IF(A337-($N$4)&lt;0,0,((A337-($N$4)/(($N$4))))/($N$4)),0),IF($H$4="Monthly",ROUNDDOWN(IF(A337-($N$4*12)&lt;0,0,((A337-(12*$N$4)/((12*$N$4))))/($N$4*12)),0),ROUNDDOWN(IF(A337-($N$4*4)&lt;0,0,((A337-(4*$N$4)/((4*$N$4))))/($N$4*4)),0)))))))))+(IF(A337=$E$4,$J$4,0))</f>
        <v>0</v>
      </c>
      <c r="E337" s="49">
        <f>IF(D337=0,0,1/((1+IF('Lease Monthly'!$H$4="Yearly",'Lease Monthly'!$D$4,IF('Lease Monthly'!$H$4="Quarterly",'Lease Monthly'!$D$4/4,'Lease Monthly'!$D$4/12)))^IF($E$17=1,A336,A337)))</f>
        <v>0</v>
      </c>
      <c r="F337" s="55">
        <f t="shared" ref="F337:F400" si="55">D337*E337</f>
        <v>0</v>
      </c>
      <c r="G337" s="56"/>
      <c r="H337" s="38">
        <f t="shared" si="51"/>
        <v>321</v>
      </c>
      <c r="I337" s="9" t="str">
        <f t="shared" ref="I337:I400" si="56">C337</f>
        <v>-</v>
      </c>
      <c r="J337" s="47">
        <f>IF(H337&gt;'Lease Monthly'!$E$4,0,M336)</f>
        <v>0</v>
      </c>
      <c r="K337" s="47">
        <f>IF(IF('Lease Monthly'!$H$4="Yearly",J337*'Lease Monthly'!$D$4,IF('Lease Monthly'!$H$4="Quarterly",J337*('Lease Monthly'!$D$4/4),J337*'Lease Monthly'!$D$4/12))&gt;0,IF('Lease Monthly'!$H$4="Yearly",J337*'Lease Monthly'!$D$4,IF('Lease Monthly'!$H$4="Quarterly",J337*('Lease Monthly'!$D$4/4),J337*'Lease Monthly'!$D$4/12)),-L337-J337)</f>
        <v>0</v>
      </c>
      <c r="L337" s="47">
        <f t="shared" si="47"/>
        <v>0</v>
      </c>
      <c r="M337" s="47">
        <f t="shared" si="48"/>
        <v>0</v>
      </c>
      <c r="N337" s="57"/>
      <c r="O337" s="38">
        <v>237</v>
      </c>
      <c r="P337" s="58">
        <f t="shared" si="52"/>
        <v>160708</v>
      </c>
      <c r="Q337" s="47">
        <f t="shared" si="53"/>
        <v>0</v>
      </c>
      <c r="R337" s="47">
        <f>IF(S336&lt;1,0,-'Lease Monthly'!$K$4/'Lease Monthly'!$L$4)</f>
        <v>0</v>
      </c>
      <c r="S337" s="47">
        <f t="shared" si="49"/>
        <v>0</v>
      </c>
      <c r="AE337"/>
      <c r="AF337" s="6"/>
    </row>
    <row r="338" spans="1:32" x14ac:dyDescent="0.25">
      <c r="A338" s="53">
        <f t="shared" si="50"/>
        <v>322</v>
      </c>
      <c r="B338" s="29">
        <f t="shared" si="54"/>
        <v>0</v>
      </c>
      <c r="C338" s="9" t="str">
        <f>IF(D338=0,"-",IF('Lease Monthly'!$H$4="Yearly",EDATE(C337,12),IF('Lease Monthly'!$H$4="Quarterly",EDATE(C337,3),EDATE(C337,1))))</f>
        <v>-</v>
      </c>
      <c r="D338" s="54">
        <f>IF(A338&gt;'Lease Monthly'!$E$4,0,'Lease Monthly'!$G$4)*((1+$M$4)^(((((IF($H$4="Yearly",ROUNDDOWN(IF(A338-($N$4)&lt;0,0,((A338-($N$4)/(($N$4))))/($N$4)),0),IF($H$4="Monthly",ROUNDDOWN(IF(A338-($N$4*12)&lt;0,0,((A338-(12*$N$4)/((12*$N$4))))/($N$4*12)),0),ROUNDDOWN(IF(A338-($N$4*4)&lt;0,0,((A338-(4*$N$4)/((4*$N$4))))/($N$4*4)),0)))))))))+(IF(A338=$E$4,$J$4,0))</f>
        <v>0</v>
      </c>
      <c r="E338" s="49">
        <f>IF(D338=0,0,1/((1+IF('Lease Monthly'!$H$4="Yearly",'Lease Monthly'!$D$4,IF('Lease Monthly'!$H$4="Quarterly",'Lease Monthly'!$D$4/4,'Lease Monthly'!$D$4/12)))^IF($E$17=1,A337,A338)))</f>
        <v>0</v>
      </c>
      <c r="F338" s="55">
        <f t="shared" si="55"/>
        <v>0</v>
      </c>
      <c r="G338" s="56"/>
      <c r="H338" s="38">
        <f t="shared" si="51"/>
        <v>322</v>
      </c>
      <c r="I338" s="9" t="str">
        <f t="shared" si="56"/>
        <v>-</v>
      </c>
      <c r="J338" s="47">
        <f>IF(H338&gt;'Lease Monthly'!$E$4,0,M337)</f>
        <v>0</v>
      </c>
      <c r="K338" s="47">
        <f>IF(IF('Lease Monthly'!$H$4="Yearly",J338*'Lease Monthly'!$D$4,IF('Lease Monthly'!$H$4="Quarterly",J338*('Lease Monthly'!$D$4/4),J338*'Lease Monthly'!$D$4/12))&gt;0,IF('Lease Monthly'!$H$4="Yearly",J338*'Lease Monthly'!$D$4,IF('Lease Monthly'!$H$4="Quarterly",J338*('Lease Monthly'!$D$4/4),J338*'Lease Monthly'!$D$4/12)),-L338-J338)</f>
        <v>0</v>
      </c>
      <c r="L338" s="47">
        <f t="shared" ref="L338:L401" si="57">D338</f>
        <v>0</v>
      </c>
      <c r="M338" s="47">
        <f t="shared" ref="M338:M401" si="58">J338+K338-L338</f>
        <v>0</v>
      </c>
      <c r="N338" s="57"/>
      <c r="O338" s="38">
        <v>237</v>
      </c>
      <c r="P338" s="58">
        <f t="shared" si="52"/>
        <v>161074</v>
      </c>
      <c r="Q338" s="47">
        <f t="shared" si="53"/>
        <v>0</v>
      </c>
      <c r="R338" s="47">
        <f>IF(S337&lt;1,0,-'Lease Monthly'!$K$4/'Lease Monthly'!$L$4)</f>
        <v>0</v>
      </c>
      <c r="S338" s="47">
        <f t="shared" ref="S338:S401" si="59">IF(S337&lt;1,0,SUM(Q338:R338))</f>
        <v>0</v>
      </c>
      <c r="AE338"/>
      <c r="AF338" s="6"/>
    </row>
    <row r="339" spans="1:32" x14ac:dyDescent="0.25">
      <c r="A339" s="53">
        <f t="shared" ref="A339:A402" si="60">A338+1</f>
        <v>323</v>
      </c>
      <c r="B339" s="29">
        <f t="shared" si="54"/>
        <v>0</v>
      </c>
      <c r="C339" s="9" t="str">
        <f>IF(D339=0,"-",IF('Lease Monthly'!$H$4="Yearly",EDATE(C338,12),IF('Lease Monthly'!$H$4="Quarterly",EDATE(C338,3),EDATE(C338,1))))</f>
        <v>-</v>
      </c>
      <c r="D339" s="54">
        <f>IF(A339&gt;'Lease Monthly'!$E$4,0,'Lease Monthly'!$G$4)*((1+$M$4)^(((((IF($H$4="Yearly",ROUNDDOWN(IF(A339-($N$4)&lt;0,0,((A339-($N$4)/(($N$4))))/($N$4)),0),IF($H$4="Monthly",ROUNDDOWN(IF(A339-($N$4*12)&lt;0,0,((A339-(12*$N$4)/((12*$N$4))))/($N$4*12)),0),ROUNDDOWN(IF(A339-($N$4*4)&lt;0,0,((A339-(4*$N$4)/((4*$N$4))))/($N$4*4)),0)))))))))+(IF(A339=$E$4,$J$4,0))</f>
        <v>0</v>
      </c>
      <c r="E339" s="49">
        <f>IF(D339=0,0,1/((1+IF('Lease Monthly'!$H$4="Yearly",'Lease Monthly'!$D$4,IF('Lease Monthly'!$H$4="Quarterly",'Lease Monthly'!$D$4/4,'Lease Monthly'!$D$4/12)))^IF($E$17=1,A338,A339)))</f>
        <v>0</v>
      </c>
      <c r="F339" s="55">
        <f t="shared" si="55"/>
        <v>0</v>
      </c>
      <c r="G339" s="56"/>
      <c r="H339" s="38">
        <f t="shared" ref="H339:H402" si="61">H338+1</f>
        <v>323</v>
      </c>
      <c r="I339" s="9" t="str">
        <f t="shared" si="56"/>
        <v>-</v>
      </c>
      <c r="J339" s="47">
        <f>IF(H339&gt;'Lease Monthly'!$E$4,0,M338)</f>
        <v>0</v>
      </c>
      <c r="K339" s="47">
        <f>IF(IF('Lease Monthly'!$H$4="Yearly",J339*'Lease Monthly'!$D$4,IF('Lease Monthly'!$H$4="Quarterly",J339*('Lease Monthly'!$D$4/4),J339*'Lease Monthly'!$D$4/12))&gt;0,IF('Lease Monthly'!$H$4="Yearly",J339*'Lease Monthly'!$D$4,IF('Lease Monthly'!$H$4="Quarterly",J339*('Lease Monthly'!$D$4/4),J339*'Lease Monthly'!$D$4/12)),-L339-J339)</f>
        <v>0</v>
      </c>
      <c r="L339" s="47">
        <f t="shared" si="57"/>
        <v>0</v>
      </c>
      <c r="M339" s="47">
        <f t="shared" si="58"/>
        <v>0</v>
      </c>
      <c r="N339" s="57"/>
      <c r="O339" s="38">
        <v>237</v>
      </c>
      <c r="P339" s="58">
        <f t="shared" ref="P339:P402" si="62">DATE(YEAR(P338)+1,MONTH(P338),DAY(P338))</f>
        <v>161439</v>
      </c>
      <c r="Q339" s="47">
        <f t="shared" ref="Q339:Q402" si="63">S338</f>
        <v>0</v>
      </c>
      <c r="R339" s="47">
        <f>IF(S338&lt;1,0,-'Lease Monthly'!$K$4/'Lease Monthly'!$L$4)</f>
        <v>0</v>
      </c>
      <c r="S339" s="47">
        <f t="shared" si="59"/>
        <v>0</v>
      </c>
      <c r="AE339"/>
      <c r="AF339" s="6"/>
    </row>
    <row r="340" spans="1:32" x14ac:dyDescent="0.25">
      <c r="A340" s="53">
        <f t="shared" si="60"/>
        <v>324</v>
      </c>
      <c r="B340" s="29">
        <f t="shared" si="54"/>
        <v>0</v>
      </c>
      <c r="C340" s="9" t="str">
        <f>IF(D340=0,"-",IF('Lease Monthly'!$H$4="Yearly",EDATE(C339,12),IF('Lease Monthly'!$H$4="Quarterly",EDATE(C339,3),EDATE(C339,1))))</f>
        <v>-</v>
      </c>
      <c r="D340" s="54">
        <f>IF(A340&gt;'Lease Monthly'!$E$4,0,'Lease Monthly'!$G$4)*((1+$M$4)^(((((IF($H$4="Yearly",ROUNDDOWN(IF(A340-($N$4)&lt;0,0,((A340-($N$4)/(($N$4))))/($N$4)),0),IF($H$4="Monthly",ROUNDDOWN(IF(A340-($N$4*12)&lt;0,0,((A340-(12*$N$4)/((12*$N$4))))/($N$4*12)),0),ROUNDDOWN(IF(A340-($N$4*4)&lt;0,0,((A340-(4*$N$4)/((4*$N$4))))/($N$4*4)),0)))))))))+(IF(A340=$E$4,$J$4,0))</f>
        <v>0</v>
      </c>
      <c r="E340" s="49">
        <f>IF(D340=0,0,1/((1+IF('Lease Monthly'!$H$4="Yearly",'Lease Monthly'!$D$4,IF('Lease Monthly'!$H$4="Quarterly",'Lease Monthly'!$D$4/4,'Lease Monthly'!$D$4/12)))^IF($E$17=1,A339,A340)))</f>
        <v>0</v>
      </c>
      <c r="F340" s="55">
        <f t="shared" si="55"/>
        <v>0</v>
      </c>
      <c r="G340" s="56"/>
      <c r="H340" s="38">
        <f t="shared" si="61"/>
        <v>324</v>
      </c>
      <c r="I340" s="9" t="str">
        <f t="shared" si="56"/>
        <v>-</v>
      </c>
      <c r="J340" s="47">
        <f>IF(H340&gt;'Lease Monthly'!$E$4,0,M339)</f>
        <v>0</v>
      </c>
      <c r="K340" s="47">
        <f>IF(IF('Lease Monthly'!$H$4="Yearly",J340*'Lease Monthly'!$D$4,IF('Lease Monthly'!$H$4="Quarterly",J340*('Lease Monthly'!$D$4/4),J340*'Lease Monthly'!$D$4/12))&gt;0,IF('Lease Monthly'!$H$4="Yearly",J340*'Lease Monthly'!$D$4,IF('Lease Monthly'!$H$4="Quarterly",J340*('Lease Monthly'!$D$4/4),J340*'Lease Monthly'!$D$4/12)),-L340-J340)</f>
        <v>0</v>
      </c>
      <c r="L340" s="47">
        <f t="shared" si="57"/>
        <v>0</v>
      </c>
      <c r="M340" s="47">
        <f t="shared" si="58"/>
        <v>0</v>
      </c>
      <c r="N340" s="57"/>
      <c r="O340" s="38">
        <v>237</v>
      </c>
      <c r="P340" s="58">
        <f t="shared" si="62"/>
        <v>161804</v>
      </c>
      <c r="Q340" s="47">
        <f t="shared" si="63"/>
        <v>0</v>
      </c>
      <c r="R340" s="47">
        <f>IF(S339&lt;1,0,-'Lease Monthly'!$K$4/'Lease Monthly'!$L$4)</f>
        <v>0</v>
      </c>
      <c r="S340" s="47">
        <f t="shared" si="59"/>
        <v>0</v>
      </c>
      <c r="AE340"/>
      <c r="AF340" s="6"/>
    </row>
    <row r="341" spans="1:32" x14ac:dyDescent="0.25">
      <c r="A341" s="53">
        <f t="shared" si="60"/>
        <v>325</v>
      </c>
      <c r="B341" s="29">
        <f t="shared" si="54"/>
        <v>0</v>
      </c>
      <c r="C341" s="9" t="str">
        <f>IF(D341=0,"-",IF('Lease Monthly'!$H$4="Yearly",EDATE(C340,12),IF('Lease Monthly'!$H$4="Quarterly",EDATE(C340,3),EDATE(C340,1))))</f>
        <v>-</v>
      </c>
      <c r="D341" s="54">
        <f>IF(A341&gt;'Lease Monthly'!$E$4,0,'Lease Monthly'!$G$4)*((1+$M$4)^(((((IF($H$4="Yearly",ROUNDDOWN(IF(A341-($N$4)&lt;0,0,((A341-($N$4)/(($N$4))))/($N$4)),0),IF($H$4="Monthly",ROUNDDOWN(IF(A341-($N$4*12)&lt;0,0,((A341-(12*$N$4)/((12*$N$4))))/($N$4*12)),0),ROUNDDOWN(IF(A341-($N$4*4)&lt;0,0,((A341-(4*$N$4)/((4*$N$4))))/($N$4*4)),0)))))))))+(IF(A341=$E$4,$J$4,0))</f>
        <v>0</v>
      </c>
      <c r="E341" s="49">
        <f>IF(D341=0,0,1/((1+IF('Lease Monthly'!$H$4="Yearly",'Lease Monthly'!$D$4,IF('Lease Monthly'!$H$4="Quarterly",'Lease Monthly'!$D$4/4,'Lease Monthly'!$D$4/12)))^IF($E$17=1,A340,A341)))</f>
        <v>0</v>
      </c>
      <c r="F341" s="55">
        <f t="shared" si="55"/>
        <v>0</v>
      </c>
      <c r="G341" s="56"/>
      <c r="H341" s="38">
        <f t="shared" si="61"/>
        <v>325</v>
      </c>
      <c r="I341" s="9" t="str">
        <f t="shared" si="56"/>
        <v>-</v>
      </c>
      <c r="J341" s="47">
        <f>IF(H341&gt;'Lease Monthly'!$E$4,0,M340)</f>
        <v>0</v>
      </c>
      <c r="K341" s="47">
        <f>IF(IF('Lease Monthly'!$H$4="Yearly",J341*'Lease Monthly'!$D$4,IF('Lease Monthly'!$H$4="Quarterly",J341*('Lease Monthly'!$D$4/4),J341*'Lease Monthly'!$D$4/12))&gt;0,IF('Lease Monthly'!$H$4="Yearly",J341*'Lease Monthly'!$D$4,IF('Lease Monthly'!$H$4="Quarterly",J341*('Lease Monthly'!$D$4/4),J341*'Lease Monthly'!$D$4/12)),-L341-J341)</f>
        <v>0</v>
      </c>
      <c r="L341" s="47">
        <f t="shared" si="57"/>
        <v>0</v>
      </c>
      <c r="M341" s="47">
        <f t="shared" si="58"/>
        <v>0</v>
      </c>
      <c r="N341" s="57"/>
      <c r="O341" s="38">
        <v>237</v>
      </c>
      <c r="P341" s="58">
        <f t="shared" si="62"/>
        <v>162169</v>
      </c>
      <c r="Q341" s="47">
        <f t="shared" si="63"/>
        <v>0</v>
      </c>
      <c r="R341" s="47">
        <f>IF(S340&lt;1,0,-'Lease Monthly'!$K$4/'Lease Monthly'!$L$4)</f>
        <v>0</v>
      </c>
      <c r="S341" s="47">
        <f t="shared" si="59"/>
        <v>0</v>
      </c>
      <c r="AE341"/>
      <c r="AF341" s="6"/>
    </row>
    <row r="342" spans="1:32" x14ac:dyDescent="0.25">
      <c r="A342" s="53">
        <f t="shared" si="60"/>
        <v>326</v>
      </c>
      <c r="B342" s="29">
        <f t="shared" si="54"/>
        <v>0</v>
      </c>
      <c r="C342" s="9" t="str">
        <f>IF(D342=0,"-",IF('Lease Monthly'!$H$4="Yearly",EDATE(C341,12),IF('Lease Monthly'!$H$4="Quarterly",EDATE(C341,3),EDATE(C341,1))))</f>
        <v>-</v>
      </c>
      <c r="D342" s="54">
        <f>IF(A342&gt;'Lease Monthly'!$E$4,0,'Lease Monthly'!$G$4)*((1+$M$4)^(((((IF($H$4="Yearly",ROUNDDOWN(IF(A342-($N$4)&lt;0,0,((A342-($N$4)/(($N$4))))/($N$4)),0),IF($H$4="Monthly",ROUNDDOWN(IF(A342-($N$4*12)&lt;0,0,((A342-(12*$N$4)/((12*$N$4))))/($N$4*12)),0),ROUNDDOWN(IF(A342-($N$4*4)&lt;0,0,((A342-(4*$N$4)/((4*$N$4))))/($N$4*4)),0)))))))))+(IF(A342=$E$4,$J$4,0))</f>
        <v>0</v>
      </c>
      <c r="E342" s="49">
        <f>IF(D342=0,0,1/((1+IF('Lease Monthly'!$H$4="Yearly",'Lease Monthly'!$D$4,IF('Lease Monthly'!$H$4="Quarterly",'Lease Monthly'!$D$4/4,'Lease Monthly'!$D$4/12)))^IF($E$17=1,A341,A342)))</f>
        <v>0</v>
      </c>
      <c r="F342" s="55">
        <f t="shared" si="55"/>
        <v>0</v>
      </c>
      <c r="G342" s="56"/>
      <c r="H342" s="38">
        <f t="shared" si="61"/>
        <v>326</v>
      </c>
      <c r="I342" s="9" t="str">
        <f t="shared" si="56"/>
        <v>-</v>
      </c>
      <c r="J342" s="47">
        <f>IF(H342&gt;'Lease Monthly'!$E$4,0,M341)</f>
        <v>0</v>
      </c>
      <c r="K342" s="47">
        <f>IF(IF('Lease Monthly'!$H$4="Yearly",J342*'Lease Monthly'!$D$4,IF('Lease Monthly'!$H$4="Quarterly",J342*('Lease Monthly'!$D$4/4),J342*'Lease Monthly'!$D$4/12))&gt;0,IF('Lease Monthly'!$H$4="Yearly",J342*'Lease Monthly'!$D$4,IF('Lease Monthly'!$H$4="Quarterly",J342*('Lease Monthly'!$D$4/4),J342*'Lease Monthly'!$D$4/12)),-L342-J342)</f>
        <v>0</v>
      </c>
      <c r="L342" s="47">
        <f t="shared" si="57"/>
        <v>0</v>
      </c>
      <c r="M342" s="47">
        <f t="shared" si="58"/>
        <v>0</v>
      </c>
      <c r="N342" s="57"/>
      <c r="O342" s="38">
        <v>237</v>
      </c>
      <c r="P342" s="58">
        <f t="shared" si="62"/>
        <v>162535</v>
      </c>
      <c r="Q342" s="47">
        <f t="shared" si="63"/>
        <v>0</v>
      </c>
      <c r="R342" s="47">
        <f>IF(S341&lt;1,0,-'Lease Monthly'!$K$4/'Lease Monthly'!$L$4)</f>
        <v>0</v>
      </c>
      <c r="S342" s="47">
        <f t="shared" si="59"/>
        <v>0</v>
      </c>
      <c r="AE342"/>
      <c r="AF342" s="6"/>
    </row>
    <row r="343" spans="1:32" x14ac:dyDescent="0.25">
      <c r="A343" s="53">
        <f t="shared" si="60"/>
        <v>327</v>
      </c>
      <c r="B343" s="29">
        <f t="shared" si="54"/>
        <v>0</v>
      </c>
      <c r="C343" s="9" t="str">
        <f>IF(D343=0,"-",IF('Lease Monthly'!$H$4="Yearly",EDATE(C342,12),IF('Lease Monthly'!$H$4="Quarterly",EDATE(C342,3),EDATE(C342,1))))</f>
        <v>-</v>
      </c>
      <c r="D343" s="54">
        <f>IF(A343&gt;'Lease Monthly'!$E$4,0,'Lease Monthly'!$G$4)*((1+$M$4)^(((((IF($H$4="Yearly",ROUNDDOWN(IF(A343-($N$4)&lt;0,0,((A343-($N$4)/(($N$4))))/($N$4)),0),IF($H$4="Monthly",ROUNDDOWN(IF(A343-($N$4*12)&lt;0,0,((A343-(12*$N$4)/((12*$N$4))))/($N$4*12)),0),ROUNDDOWN(IF(A343-($N$4*4)&lt;0,0,((A343-(4*$N$4)/((4*$N$4))))/($N$4*4)),0)))))))))+(IF(A343=$E$4,$J$4,0))</f>
        <v>0</v>
      </c>
      <c r="E343" s="49">
        <f>IF(D343=0,0,1/((1+IF('Lease Monthly'!$H$4="Yearly",'Lease Monthly'!$D$4,IF('Lease Monthly'!$H$4="Quarterly",'Lease Monthly'!$D$4/4,'Lease Monthly'!$D$4/12)))^IF($E$17=1,A342,A343)))</f>
        <v>0</v>
      </c>
      <c r="F343" s="55">
        <f t="shared" si="55"/>
        <v>0</v>
      </c>
      <c r="G343" s="56"/>
      <c r="H343" s="38">
        <f t="shared" si="61"/>
        <v>327</v>
      </c>
      <c r="I343" s="9" t="str">
        <f t="shared" si="56"/>
        <v>-</v>
      </c>
      <c r="J343" s="47">
        <f>IF(H343&gt;'Lease Monthly'!$E$4,0,M342)</f>
        <v>0</v>
      </c>
      <c r="K343" s="47">
        <f>IF(IF('Lease Monthly'!$H$4="Yearly",J343*'Lease Monthly'!$D$4,IF('Lease Monthly'!$H$4="Quarterly",J343*('Lease Monthly'!$D$4/4),J343*'Lease Monthly'!$D$4/12))&gt;0,IF('Lease Monthly'!$H$4="Yearly",J343*'Lease Monthly'!$D$4,IF('Lease Monthly'!$H$4="Quarterly",J343*('Lease Monthly'!$D$4/4),J343*'Lease Monthly'!$D$4/12)),-L343-J343)</f>
        <v>0</v>
      </c>
      <c r="L343" s="47">
        <f t="shared" si="57"/>
        <v>0</v>
      </c>
      <c r="M343" s="47">
        <f t="shared" si="58"/>
        <v>0</v>
      </c>
      <c r="N343" s="57"/>
      <c r="O343" s="38">
        <v>237</v>
      </c>
      <c r="P343" s="58">
        <f t="shared" si="62"/>
        <v>162900</v>
      </c>
      <c r="Q343" s="47">
        <f t="shared" si="63"/>
        <v>0</v>
      </c>
      <c r="R343" s="47">
        <f>IF(S342&lt;1,0,-'Lease Monthly'!$K$4/'Lease Monthly'!$L$4)</f>
        <v>0</v>
      </c>
      <c r="S343" s="47">
        <f t="shared" si="59"/>
        <v>0</v>
      </c>
      <c r="AE343"/>
      <c r="AF343" s="6"/>
    </row>
    <row r="344" spans="1:32" x14ac:dyDescent="0.25">
      <c r="A344" s="53">
        <f t="shared" si="60"/>
        <v>328</v>
      </c>
      <c r="B344" s="29">
        <f t="shared" si="54"/>
        <v>0</v>
      </c>
      <c r="C344" s="9" t="str">
        <f>IF(D344=0,"-",IF('Lease Monthly'!$H$4="Yearly",EDATE(C343,12),IF('Lease Monthly'!$H$4="Quarterly",EDATE(C343,3),EDATE(C343,1))))</f>
        <v>-</v>
      </c>
      <c r="D344" s="54">
        <f>IF(A344&gt;'Lease Monthly'!$E$4,0,'Lease Monthly'!$G$4)*((1+$M$4)^(((((IF($H$4="Yearly",ROUNDDOWN(IF(A344-($N$4)&lt;0,0,((A344-($N$4)/(($N$4))))/($N$4)),0),IF($H$4="Monthly",ROUNDDOWN(IF(A344-($N$4*12)&lt;0,0,((A344-(12*$N$4)/((12*$N$4))))/($N$4*12)),0),ROUNDDOWN(IF(A344-($N$4*4)&lt;0,0,((A344-(4*$N$4)/((4*$N$4))))/($N$4*4)),0)))))))))+(IF(A344=$E$4,$J$4,0))</f>
        <v>0</v>
      </c>
      <c r="E344" s="49">
        <f>IF(D344=0,0,1/((1+IF('Lease Monthly'!$H$4="Yearly",'Lease Monthly'!$D$4,IF('Lease Monthly'!$H$4="Quarterly",'Lease Monthly'!$D$4/4,'Lease Monthly'!$D$4/12)))^IF($E$17=1,A343,A344)))</f>
        <v>0</v>
      </c>
      <c r="F344" s="55">
        <f t="shared" si="55"/>
        <v>0</v>
      </c>
      <c r="G344" s="56"/>
      <c r="H344" s="38">
        <f t="shared" si="61"/>
        <v>328</v>
      </c>
      <c r="I344" s="9" t="str">
        <f t="shared" si="56"/>
        <v>-</v>
      </c>
      <c r="J344" s="47">
        <f>IF(H344&gt;'Lease Monthly'!$E$4,0,M343)</f>
        <v>0</v>
      </c>
      <c r="K344" s="47">
        <f>IF(IF('Lease Monthly'!$H$4="Yearly",J344*'Lease Monthly'!$D$4,IF('Lease Monthly'!$H$4="Quarterly",J344*('Lease Monthly'!$D$4/4),J344*'Lease Monthly'!$D$4/12))&gt;0,IF('Lease Monthly'!$H$4="Yearly",J344*'Lease Monthly'!$D$4,IF('Lease Monthly'!$H$4="Quarterly",J344*('Lease Monthly'!$D$4/4),J344*'Lease Monthly'!$D$4/12)),-L344-J344)</f>
        <v>0</v>
      </c>
      <c r="L344" s="47">
        <f t="shared" si="57"/>
        <v>0</v>
      </c>
      <c r="M344" s="47">
        <f t="shared" si="58"/>
        <v>0</v>
      </c>
      <c r="N344" s="57"/>
      <c r="O344" s="38">
        <v>237</v>
      </c>
      <c r="P344" s="58">
        <f t="shared" si="62"/>
        <v>163265</v>
      </c>
      <c r="Q344" s="47">
        <f t="shared" si="63"/>
        <v>0</v>
      </c>
      <c r="R344" s="47">
        <f>IF(S343&lt;1,0,-'Lease Monthly'!$K$4/'Lease Monthly'!$L$4)</f>
        <v>0</v>
      </c>
      <c r="S344" s="47">
        <f t="shared" si="59"/>
        <v>0</v>
      </c>
      <c r="AE344"/>
      <c r="AF344" s="6"/>
    </row>
    <row r="345" spans="1:32" x14ac:dyDescent="0.25">
      <c r="A345" s="53">
        <f t="shared" si="60"/>
        <v>329</v>
      </c>
      <c r="B345" s="29">
        <f t="shared" si="54"/>
        <v>0</v>
      </c>
      <c r="C345" s="9" t="str">
        <f>IF(D345=0,"-",IF('Lease Monthly'!$H$4="Yearly",EDATE(C344,12),IF('Lease Monthly'!$H$4="Quarterly",EDATE(C344,3),EDATE(C344,1))))</f>
        <v>-</v>
      </c>
      <c r="D345" s="54">
        <f>IF(A345&gt;'Lease Monthly'!$E$4,0,'Lease Monthly'!$G$4)*((1+$M$4)^(((((IF($H$4="Yearly",ROUNDDOWN(IF(A345-($N$4)&lt;0,0,((A345-($N$4)/(($N$4))))/($N$4)),0),IF($H$4="Monthly",ROUNDDOWN(IF(A345-($N$4*12)&lt;0,0,((A345-(12*$N$4)/((12*$N$4))))/($N$4*12)),0),ROUNDDOWN(IF(A345-($N$4*4)&lt;0,0,((A345-(4*$N$4)/((4*$N$4))))/($N$4*4)),0)))))))))+(IF(A345=$E$4,$J$4,0))</f>
        <v>0</v>
      </c>
      <c r="E345" s="49">
        <f>IF(D345=0,0,1/((1+IF('Lease Monthly'!$H$4="Yearly",'Lease Monthly'!$D$4,IF('Lease Monthly'!$H$4="Quarterly",'Lease Monthly'!$D$4/4,'Lease Monthly'!$D$4/12)))^IF($E$17=1,A344,A345)))</f>
        <v>0</v>
      </c>
      <c r="F345" s="55">
        <f t="shared" si="55"/>
        <v>0</v>
      </c>
      <c r="G345" s="56"/>
      <c r="H345" s="38">
        <f t="shared" si="61"/>
        <v>329</v>
      </c>
      <c r="I345" s="9" t="str">
        <f t="shared" si="56"/>
        <v>-</v>
      </c>
      <c r="J345" s="47">
        <f>IF(H345&gt;'Lease Monthly'!$E$4,0,M344)</f>
        <v>0</v>
      </c>
      <c r="K345" s="47">
        <f>IF(IF('Lease Monthly'!$H$4="Yearly",J345*'Lease Monthly'!$D$4,IF('Lease Monthly'!$H$4="Quarterly",J345*('Lease Monthly'!$D$4/4),J345*'Lease Monthly'!$D$4/12))&gt;0,IF('Lease Monthly'!$H$4="Yearly",J345*'Lease Monthly'!$D$4,IF('Lease Monthly'!$H$4="Quarterly",J345*('Lease Monthly'!$D$4/4),J345*'Lease Monthly'!$D$4/12)),-L345-J345)</f>
        <v>0</v>
      </c>
      <c r="L345" s="47">
        <f t="shared" si="57"/>
        <v>0</v>
      </c>
      <c r="M345" s="47">
        <f t="shared" si="58"/>
        <v>0</v>
      </c>
      <c r="N345" s="57"/>
      <c r="O345" s="38">
        <v>237</v>
      </c>
      <c r="P345" s="58">
        <f t="shared" si="62"/>
        <v>163630</v>
      </c>
      <c r="Q345" s="47">
        <f t="shared" si="63"/>
        <v>0</v>
      </c>
      <c r="R345" s="47">
        <f>IF(S344&lt;1,0,-'Lease Monthly'!$K$4/'Lease Monthly'!$L$4)</f>
        <v>0</v>
      </c>
      <c r="S345" s="47">
        <f t="shared" si="59"/>
        <v>0</v>
      </c>
      <c r="AE345"/>
      <c r="AF345" s="6"/>
    </row>
    <row r="346" spans="1:32" x14ac:dyDescent="0.25">
      <c r="A346" s="53">
        <f t="shared" si="60"/>
        <v>330</v>
      </c>
      <c r="B346" s="29">
        <f t="shared" si="54"/>
        <v>0</v>
      </c>
      <c r="C346" s="9" t="str">
        <f>IF(D346=0,"-",IF('Lease Monthly'!$H$4="Yearly",EDATE(C345,12),IF('Lease Monthly'!$H$4="Quarterly",EDATE(C345,3),EDATE(C345,1))))</f>
        <v>-</v>
      </c>
      <c r="D346" s="54">
        <f>IF(A346&gt;'Lease Monthly'!$E$4,0,'Lease Monthly'!$G$4)*((1+$M$4)^(((((IF($H$4="Yearly",ROUNDDOWN(IF(A346-($N$4)&lt;0,0,((A346-($N$4)/(($N$4))))/($N$4)),0),IF($H$4="Monthly",ROUNDDOWN(IF(A346-($N$4*12)&lt;0,0,((A346-(12*$N$4)/((12*$N$4))))/($N$4*12)),0),ROUNDDOWN(IF(A346-($N$4*4)&lt;0,0,((A346-(4*$N$4)/((4*$N$4))))/($N$4*4)),0)))))))))+(IF(A346=$E$4,$J$4,0))</f>
        <v>0</v>
      </c>
      <c r="E346" s="49">
        <f>IF(D346=0,0,1/((1+IF('Lease Monthly'!$H$4="Yearly",'Lease Monthly'!$D$4,IF('Lease Monthly'!$H$4="Quarterly",'Lease Monthly'!$D$4/4,'Lease Monthly'!$D$4/12)))^IF($E$17=1,A345,A346)))</f>
        <v>0</v>
      </c>
      <c r="F346" s="55">
        <f t="shared" si="55"/>
        <v>0</v>
      </c>
      <c r="G346" s="56"/>
      <c r="H346" s="38">
        <f t="shared" si="61"/>
        <v>330</v>
      </c>
      <c r="I346" s="9" t="str">
        <f t="shared" si="56"/>
        <v>-</v>
      </c>
      <c r="J346" s="47">
        <f>IF(H346&gt;'Lease Monthly'!$E$4,0,M345)</f>
        <v>0</v>
      </c>
      <c r="K346" s="47">
        <f>IF(IF('Lease Monthly'!$H$4="Yearly",J346*'Lease Monthly'!$D$4,IF('Lease Monthly'!$H$4="Quarterly",J346*('Lease Monthly'!$D$4/4),J346*'Lease Monthly'!$D$4/12))&gt;0,IF('Lease Monthly'!$H$4="Yearly",J346*'Lease Monthly'!$D$4,IF('Lease Monthly'!$H$4="Quarterly",J346*('Lease Monthly'!$D$4/4),J346*'Lease Monthly'!$D$4/12)),-L346-J346)</f>
        <v>0</v>
      </c>
      <c r="L346" s="47">
        <f t="shared" si="57"/>
        <v>0</v>
      </c>
      <c r="M346" s="47">
        <f t="shared" si="58"/>
        <v>0</v>
      </c>
      <c r="N346" s="57"/>
      <c r="O346" s="38">
        <v>237</v>
      </c>
      <c r="P346" s="58">
        <f t="shared" si="62"/>
        <v>163996</v>
      </c>
      <c r="Q346" s="47">
        <f t="shared" si="63"/>
        <v>0</v>
      </c>
      <c r="R346" s="47">
        <f>IF(S345&lt;1,0,-'Lease Monthly'!$K$4/'Lease Monthly'!$L$4)</f>
        <v>0</v>
      </c>
      <c r="S346" s="47">
        <f t="shared" si="59"/>
        <v>0</v>
      </c>
      <c r="AE346"/>
      <c r="AF346" s="6"/>
    </row>
    <row r="347" spans="1:32" x14ac:dyDescent="0.25">
      <c r="A347" s="53">
        <f t="shared" si="60"/>
        <v>331</v>
      </c>
      <c r="B347" s="29">
        <f t="shared" si="54"/>
        <v>0</v>
      </c>
      <c r="C347" s="9" t="str">
        <f>IF(D347=0,"-",IF('Lease Monthly'!$H$4="Yearly",EDATE(C346,12),IF('Lease Monthly'!$H$4="Quarterly",EDATE(C346,3),EDATE(C346,1))))</f>
        <v>-</v>
      </c>
      <c r="D347" s="54">
        <f>IF(A347&gt;'Lease Monthly'!$E$4,0,'Lease Monthly'!$G$4)*((1+$M$4)^(((((IF($H$4="Yearly",ROUNDDOWN(IF(A347-($N$4)&lt;0,0,((A347-($N$4)/(($N$4))))/($N$4)),0),IF($H$4="Monthly",ROUNDDOWN(IF(A347-($N$4*12)&lt;0,0,((A347-(12*$N$4)/((12*$N$4))))/($N$4*12)),0),ROUNDDOWN(IF(A347-($N$4*4)&lt;0,0,((A347-(4*$N$4)/((4*$N$4))))/($N$4*4)),0)))))))))+(IF(A347=$E$4,$J$4,0))</f>
        <v>0</v>
      </c>
      <c r="E347" s="49">
        <f>IF(D347=0,0,1/((1+IF('Lease Monthly'!$H$4="Yearly",'Lease Monthly'!$D$4,IF('Lease Monthly'!$H$4="Quarterly",'Lease Monthly'!$D$4/4,'Lease Monthly'!$D$4/12)))^IF($E$17=1,A346,A347)))</f>
        <v>0</v>
      </c>
      <c r="F347" s="55">
        <f t="shared" si="55"/>
        <v>0</v>
      </c>
      <c r="G347" s="56"/>
      <c r="H347" s="38">
        <f t="shared" si="61"/>
        <v>331</v>
      </c>
      <c r="I347" s="9" t="str">
        <f t="shared" si="56"/>
        <v>-</v>
      </c>
      <c r="J347" s="47">
        <f>IF(H347&gt;'Lease Monthly'!$E$4,0,M346)</f>
        <v>0</v>
      </c>
      <c r="K347" s="47">
        <f>IF(IF('Lease Monthly'!$H$4="Yearly",J347*'Lease Monthly'!$D$4,IF('Lease Monthly'!$H$4="Quarterly",J347*('Lease Monthly'!$D$4/4),J347*'Lease Monthly'!$D$4/12))&gt;0,IF('Lease Monthly'!$H$4="Yearly",J347*'Lease Monthly'!$D$4,IF('Lease Monthly'!$H$4="Quarterly",J347*('Lease Monthly'!$D$4/4),J347*'Lease Monthly'!$D$4/12)),-L347-J347)</f>
        <v>0</v>
      </c>
      <c r="L347" s="47">
        <f t="shared" si="57"/>
        <v>0</v>
      </c>
      <c r="M347" s="47">
        <f t="shared" si="58"/>
        <v>0</v>
      </c>
      <c r="N347" s="57"/>
      <c r="O347" s="38">
        <v>237</v>
      </c>
      <c r="P347" s="58">
        <f t="shared" si="62"/>
        <v>164361</v>
      </c>
      <c r="Q347" s="47">
        <f t="shared" si="63"/>
        <v>0</v>
      </c>
      <c r="R347" s="47">
        <f>IF(S346&lt;1,0,-'Lease Monthly'!$K$4/'Lease Monthly'!$L$4)</f>
        <v>0</v>
      </c>
      <c r="S347" s="47">
        <f t="shared" si="59"/>
        <v>0</v>
      </c>
      <c r="AE347"/>
      <c r="AF347" s="6"/>
    </row>
    <row r="348" spans="1:32" x14ac:dyDescent="0.25">
      <c r="A348" s="53">
        <f t="shared" si="60"/>
        <v>332</v>
      </c>
      <c r="B348" s="29">
        <f t="shared" si="54"/>
        <v>0</v>
      </c>
      <c r="C348" s="9" t="str">
        <f>IF(D348=0,"-",IF('Lease Monthly'!$H$4="Yearly",EDATE(C347,12),IF('Lease Monthly'!$H$4="Quarterly",EDATE(C347,3),EDATE(C347,1))))</f>
        <v>-</v>
      </c>
      <c r="D348" s="54">
        <f>IF(A348&gt;'Lease Monthly'!$E$4,0,'Lease Monthly'!$G$4)*((1+$M$4)^(((((IF($H$4="Yearly",ROUNDDOWN(IF(A348-($N$4)&lt;0,0,((A348-($N$4)/(($N$4))))/($N$4)),0),IF($H$4="Monthly",ROUNDDOWN(IF(A348-($N$4*12)&lt;0,0,((A348-(12*$N$4)/((12*$N$4))))/($N$4*12)),0),ROUNDDOWN(IF(A348-($N$4*4)&lt;0,0,((A348-(4*$N$4)/((4*$N$4))))/($N$4*4)),0)))))))))+(IF(A348=$E$4,$J$4,0))</f>
        <v>0</v>
      </c>
      <c r="E348" s="49">
        <f>IF(D348=0,0,1/((1+IF('Lease Monthly'!$H$4="Yearly",'Lease Monthly'!$D$4,IF('Lease Monthly'!$H$4="Quarterly",'Lease Monthly'!$D$4/4,'Lease Monthly'!$D$4/12)))^IF($E$17=1,A347,A348)))</f>
        <v>0</v>
      </c>
      <c r="F348" s="55">
        <f t="shared" si="55"/>
        <v>0</v>
      </c>
      <c r="G348" s="56"/>
      <c r="H348" s="38">
        <f t="shared" si="61"/>
        <v>332</v>
      </c>
      <c r="I348" s="9" t="str">
        <f t="shared" si="56"/>
        <v>-</v>
      </c>
      <c r="J348" s="47">
        <f>IF(H348&gt;'Lease Monthly'!$E$4,0,M347)</f>
        <v>0</v>
      </c>
      <c r="K348" s="47">
        <f>IF(IF('Lease Monthly'!$H$4="Yearly",J348*'Lease Monthly'!$D$4,IF('Lease Monthly'!$H$4="Quarterly",J348*('Lease Monthly'!$D$4/4),J348*'Lease Monthly'!$D$4/12))&gt;0,IF('Lease Monthly'!$H$4="Yearly",J348*'Lease Monthly'!$D$4,IF('Lease Monthly'!$H$4="Quarterly",J348*('Lease Monthly'!$D$4/4),J348*'Lease Monthly'!$D$4/12)),-L348-J348)</f>
        <v>0</v>
      </c>
      <c r="L348" s="47">
        <f t="shared" si="57"/>
        <v>0</v>
      </c>
      <c r="M348" s="47">
        <f t="shared" si="58"/>
        <v>0</v>
      </c>
      <c r="N348" s="57"/>
      <c r="O348" s="38">
        <v>237</v>
      </c>
      <c r="P348" s="58">
        <f t="shared" si="62"/>
        <v>164726</v>
      </c>
      <c r="Q348" s="47">
        <f t="shared" si="63"/>
        <v>0</v>
      </c>
      <c r="R348" s="47">
        <f>IF(S347&lt;1,0,-'Lease Monthly'!$K$4/'Lease Monthly'!$L$4)</f>
        <v>0</v>
      </c>
      <c r="S348" s="47">
        <f t="shared" si="59"/>
        <v>0</v>
      </c>
      <c r="AE348"/>
      <c r="AF348" s="6"/>
    </row>
    <row r="349" spans="1:32" x14ac:dyDescent="0.25">
      <c r="A349" s="53">
        <f t="shared" si="60"/>
        <v>333</v>
      </c>
      <c r="B349" s="29">
        <f t="shared" si="54"/>
        <v>0</v>
      </c>
      <c r="C349" s="9" t="str">
        <f>IF(D349=0,"-",IF('Lease Monthly'!$H$4="Yearly",EDATE(C348,12),IF('Lease Monthly'!$H$4="Quarterly",EDATE(C348,3),EDATE(C348,1))))</f>
        <v>-</v>
      </c>
      <c r="D349" s="54">
        <f>IF(A349&gt;'Lease Monthly'!$E$4,0,'Lease Monthly'!$G$4)*((1+$M$4)^(((((IF($H$4="Yearly",ROUNDDOWN(IF(A349-($N$4)&lt;0,0,((A349-($N$4)/(($N$4))))/($N$4)),0),IF($H$4="Monthly",ROUNDDOWN(IF(A349-($N$4*12)&lt;0,0,((A349-(12*$N$4)/((12*$N$4))))/($N$4*12)),0),ROUNDDOWN(IF(A349-($N$4*4)&lt;0,0,((A349-(4*$N$4)/((4*$N$4))))/($N$4*4)),0)))))))))+(IF(A349=$E$4,$J$4,0))</f>
        <v>0</v>
      </c>
      <c r="E349" s="49">
        <f>IF(D349=0,0,1/((1+IF('Lease Monthly'!$H$4="Yearly",'Lease Monthly'!$D$4,IF('Lease Monthly'!$H$4="Quarterly",'Lease Monthly'!$D$4/4,'Lease Monthly'!$D$4/12)))^IF($E$17=1,A348,A349)))</f>
        <v>0</v>
      </c>
      <c r="F349" s="55">
        <f t="shared" si="55"/>
        <v>0</v>
      </c>
      <c r="G349" s="56"/>
      <c r="H349" s="38">
        <f t="shared" si="61"/>
        <v>333</v>
      </c>
      <c r="I349" s="9" t="str">
        <f t="shared" si="56"/>
        <v>-</v>
      </c>
      <c r="J349" s="47">
        <f>IF(H349&gt;'Lease Monthly'!$E$4,0,M348)</f>
        <v>0</v>
      </c>
      <c r="K349" s="47">
        <f>IF(IF('Lease Monthly'!$H$4="Yearly",J349*'Lease Monthly'!$D$4,IF('Lease Monthly'!$H$4="Quarterly",J349*('Lease Monthly'!$D$4/4),J349*'Lease Monthly'!$D$4/12))&gt;0,IF('Lease Monthly'!$H$4="Yearly",J349*'Lease Monthly'!$D$4,IF('Lease Monthly'!$H$4="Quarterly",J349*('Lease Monthly'!$D$4/4),J349*'Lease Monthly'!$D$4/12)),-L349-J349)</f>
        <v>0</v>
      </c>
      <c r="L349" s="47">
        <f t="shared" si="57"/>
        <v>0</v>
      </c>
      <c r="M349" s="47">
        <f t="shared" si="58"/>
        <v>0</v>
      </c>
      <c r="N349" s="57"/>
      <c r="O349" s="38">
        <v>237</v>
      </c>
      <c r="P349" s="58">
        <f t="shared" si="62"/>
        <v>165091</v>
      </c>
      <c r="Q349" s="47">
        <f t="shared" si="63"/>
        <v>0</v>
      </c>
      <c r="R349" s="47">
        <f>IF(S348&lt;1,0,-'Lease Monthly'!$K$4/'Lease Monthly'!$L$4)</f>
        <v>0</v>
      </c>
      <c r="S349" s="47">
        <f t="shared" si="59"/>
        <v>0</v>
      </c>
      <c r="AE349"/>
      <c r="AF349" s="6"/>
    </row>
    <row r="350" spans="1:32" x14ac:dyDescent="0.25">
      <c r="A350" s="53">
        <f t="shared" si="60"/>
        <v>334</v>
      </c>
      <c r="B350" s="29">
        <f t="shared" si="54"/>
        <v>0</v>
      </c>
      <c r="C350" s="9" t="str">
        <f>IF(D350=0,"-",IF('Lease Monthly'!$H$4="Yearly",EDATE(C349,12),IF('Lease Monthly'!$H$4="Quarterly",EDATE(C349,3),EDATE(C349,1))))</f>
        <v>-</v>
      </c>
      <c r="D350" s="54">
        <f>IF(A350&gt;'Lease Monthly'!$E$4,0,'Lease Monthly'!$G$4)*((1+$M$4)^(((((IF($H$4="Yearly",ROUNDDOWN(IF(A350-($N$4)&lt;0,0,((A350-($N$4)/(($N$4))))/($N$4)),0),IF($H$4="Monthly",ROUNDDOWN(IF(A350-($N$4*12)&lt;0,0,((A350-(12*$N$4)/((12*$N$4))))/($N$4*12)),0),ROUNDDOWN(IF(A350-($N$4*4)&lt;0,0,((A350-(4*$N$4)/((4*$N$4))))/($N$4*4)),0)))))))))+(IF(A350=$E$4,$J$4,0))</f>
        <v>0</v>
      </c>
      <c r="E350" s="49">
        <f>IF(D350=0,0,1/((1+IF('Lease Monthly'!$H$4="Yearly",'Lease Monthly'!$D$4,IF('Lease Monthly'!$H$4="Quarterly",'Lease Monthly'!$D$4/4,'Lease Monthly'!$D$4/12)))^IF($E$17=1,A349,A350)))</f>
        <v>0</v>
      </c>
      <c r="F350" s="55">
        <f t="shared" si="55"/>
        <v>0</v>
      </c>
      <c r="G350" s="56"/>
      <c r="H350" s="38">
        <f t="shared" si="61"/>
        <v>334</v>
      </c>
      <c r="I350" s="9" t="str">
        <f t="shared" si="56"/>
        <v>-</v>
      </c>
      <c r="J350" s="47">
        <f>IF(H350&gt;'Lease Monthly'!$E$4,0,M349)</f>
        <v>0</v>
      </c>
      <c r="K350" s="47">
        <f>IF(IF('Lease Monthly'!$H$4="Yearly",J350*'Lease Monthly'!$D$4,IF('Lease Monthly'!$H$4="Quarterly",J350*('Lease Monthly'!$D$4/4),J350*'Lease Monthly'!$D$4/12))&gt;0,IF('Lease Monthly'!$H$4="Yearly",J350*'Lease Monthly'!$D$4,IF('Lease Monthly'!$H$4="Quarterly",J350*('Lease Monthly'!$D$4/4),J350*'Lease Monthly'!$D$4/12)),-L350-J350)</f>
        <v>0</v>
      </c>
      <c r="L350" s="47">
        <f t="shared" si="57"/>
        <v>0</v>
      </c>
      <c r="M350" s="47">
        <f t="shared" si="58"/>
        <v>0</v>
      </c>
      <c r="N350" s="57"/>
      <c r="O350" s="38">
        <v>237</v>
      </c>
      <c r="P350" s="58">
        <f t="shared" si="62"/>
        <v>165457</v>
      </c>
      <c r="Q350" s="47">
        <f t="shared" si="63"/>
        <v>0</v>
      </c>
      <c r="R350" s="47">
        <f>IF(S349&lt;1,0,-'Lease Monthly'!$K$4/'Lease Monthly'!$L$4)</f>
        <v>0</v>
      </c>
      <c r="S350" s="47">
        <f t="shared" si="59"/>
        <v>0</v>
      </c>
      <c r="AE350"/>
      <c r="AF350" s="6"/>
    </row>
    <row r="351" spans="1:32" x14ac:dyDescent="0.25">
      <c r="A351" s="53">
        <f t="shared" si="60"/>
        <v>335</v>
      </c>
      <c r="B351" s="29">
        <f t="shared" si="54"/>
        <v>0</v>
      </c>
      <c r="C351" s="9" t="str">
        <f>IF(D351=0,"-",IF('Lease Monthly'!$H$4="Yearly",EDATE(C350,12),IF('Lease Monthly'!$H$4="Quarterly",EDATE(C350,3),EDATE(C350,1))))</f>
        <v>-</v>
      </c>
      <c r="D351" s="54">
        <f>IF(A351&gt;'Lease Monthly'!$E$4,0,'Lease Monthly'!$G$4)*((1+$M$4)^(((((IF($H$4="Yearly",ROUNDDOWN(IF(A351-($N$4)&lt;0,0,((A351-($N$4)/(($N$4))))/($N$4)),0),IF($H$4="Monthly",ROUNDDOWN(IF(A351-($N$4*12)&lt;0,0,((A351-(12*$N$4)/((12*$N$4))))/($N$4*12)),0),ROUNDDOWN(IF(A351-($N$4*4)&lt;0,0,((A351-(4*$N$4)/((4*$N$4))))/($N$4*4)),0)))))))))+(IF(A351=$E$4,$J$4,0))</f>
        <v>0</v>
      </c>
      <c r="E351" s="49">
        <f>IF(D351=0,0,1/((1+IF('Lease Monthly'!$H$4="Yearly",'Lease Monthly'!$D$4,IF('Lease Monthly'!$H$4="Quarterly",'Lease Monthly'!$D$4/4,'Lease Monthly'!$D$4/12)))^IF($E$17=1,A350,A351)))</f>
        <v>0</v>
      </c>
      <c r="F351" s="55">
        <f t="shared" si="55"/>
        <v>0</v>
      </c>
      <c r="G351" s="56"/>
      <c r="H351" s="38">
        <f t="shared" si="61"/>
        <v>335</v>
      </c>
      <c r="I351" s="9" t="str">
        <f t="shared" si="56"/>
        <v>-</v>
      </c>
      <c r="J351" s="47">
        <f>IF(H351&gt;'Lease Monthly'!$E$4,0,M350)</f>
        <v>0</v>
      </c>
      <c r="K351" s="47">
        <f>IF(IF('Lease Monthly'!$H$4="Yearly",J351*'Lease Monthly'!$D$4,IF('Lease Monthly'!$H$4="Quarterly",J351*('Lease Monthly'!$D$4/4),J351*'Lease Monthly'!$D$4/12))&gt;0,IF('Lease Monthly'!$H$4="Yearly",J351*'Lease Monthly'!$D$4,IF('Lease Monthly'!$H$4="Quarterly",J351*('Lease Monthly'!$D$4/4),J351*'Lease Monthly'!$D$4/12)),-L351-J351)</f>
        <v>0</v>
      </c>
      <c r="L351" s="47">
        <f t="shared" si="57"/>
        <v>0</v>
      </c>
      <c r="M351" s="47">
        <f t="shared" si="58"/>
        <v>0</v>
      </c>
      <c r="N351" s="57"/>
      <c r="O351" s="38">
        <v>237</v>
      </c>
      <c r="P351" s="58">
        <f t="shared" si="62"/>
        <v>165822</v>
      </c>
      <c r="Q351" s="47">
        <f t="shared" si="63"/>
        <v>0</v>
      </c>
      <c r="R351" s="47">
        <f>IF(S350&lt;1,0,-'Lease Monthly'!$K$4/'Lease Monthly'!$L$4)</f>
        <v>0</v>
      </c>
      <c r="S351" s="47">
        <f t="shared" si="59"/>
        <v>0</v>
      </c>
      <c r="AE351"/>
      <c r="AF351" s="6"/>
    </row>
    <row r="352" spans="1:32" x14ac:dyDescent="0.25">
      <c r="A352" s="53">
        <f t="shared" si="60"/>
        <v>336</v>
      </c>
      <c r="B352" s="29">
        <f t="shared" si="54"/>
        <v>0</v>
      </c>
      <c r="C352" s="9" t="str">
        <f>IF(D352=0,"-",IF('Lease Monthly'!$H$4="Yearly",EDATE(C351,12),IF('Lease Monthly'!$H$4="Quarterly",EDATE(C351,3),EDATE(C351,1))))</f>
        <v>-</v>
      </c>
      <c r="D352" s="54">
        <f>IF(A352&gt;'Lease Monthly'!$E$4,0,'Lease Monthly'!$G$4)*((1+$M$4)^(((((IF($H$4="Yearly",ROUNDDOWN(IF(A352-($N$4)&lt;0,0,((A352-($N$4)/(($N$4))))/($N$4)),0),IF($H$4="Monthly",ROUNDDOWN(IF(A352-($N$4*12)&lt;0,0,((A352-(12*$N$4)/((12*$N$4))))/($N$4*12)),0),ROUNDDOWN(IF(A352-($N$4*4)&lt;0,0,((A352-(4*$N$4)/((4*$N$4))))/($N$4*4)),0)))))))))+(IF(A352=$E$4,$J$4,0))</f>
        <v>0</v>
      </c>
      <c r="E352" s="49">
        <f>IF(D352=0,0,1/((1+IF('Lease Monthly'!$H$4="Yearly",'Lease Monthly'!$D$4,IF('Lease Monthly'!$H$4="Quarterly",'Lease Monthly'!$D$4/4,'Lease Monthly'!$D$4/12)))^IF($E$17=1,A351,A352)))</f>
        <v>0</v>
      </c>
      <c r="F352" s="55">
        <f t="shared" si="55"/>
        <v>0</v>
      </c>
      <c r="G352" s="56"/>
      <c r="H352" s="38">
        <f t="shared" si="61"/>
        <v>336</v>
      </c>
      <c r="I352" s="9" t="str">
        <f t="shared" si="56"/>
        <v>-</v>
      </c>
      <c r="J352" s="47">
        <f>IF(H352&gt;'Lease Monthly'!$E$4,0,M351)</f>
        <v>0</v>
      </c>
      <c r="K352" s="47">
        <f>IF(IF('Lease Monthly'!$H$4="Yearly",J352*'Lease Monthly'!$D$4,IF('Lease Monthly'!$H$4="Quarterly",J352*('Lease Monthly'!$D$4/4),J352*'Lease Monthly'!$D$4/12))&gt;0,IF('Lease Monthly'!$H$4="Yearly",J352*'Lease Monthly'!$D$4,IF('Lease Monthly'!$H$4="Quarterly",J352*('Lease Monthly'!$D$4/4),J352*'Lease Monthly'!$D$4/12)),-L352-J352)</f>
        <v>0</v>
      </c>
      <c r="L352" s="47">
        <f t="shared" si="57"/>
        <v>0</v>
      </c>
      <c r="M352" s="47">
        <f t="shared" si="58"/>
        <v>0</v>
      </c>
      <c r="N352" s="57"/>
      <c r="O352" s="38">
        <v>237</v>
      </c>
      <c r="P352" s="58">
        <f t="shared" si="62"/>
        <v>166187</v>
      </c>
      <c r="Q352" s="47">
        <f t="shared" si="63"/>
        <v>0</v>
      </c>
      <c r="R352" s="47">
        <f>IF(S351&lt;1,0,-'Lease Monthly'!$K$4/'Lease Monthly'!$L$4)</f>
        <v>0</v>
      </c>
      <c r="S352" s="47">
        <f t="shared" si="59"/>
        <v>0</v>
      </c>
      <c r="AE352"/>
      <c r="AF352" s="6"/>
    </row>
    <row r="353" spans="1:32" x14ac:dyDescent="0.25">
      <c r="A353" s="53">
        <f t="shared" si="60"/>
        <v>337</v>
      </c>
      <c r="B353" s="29">
        <f t="shared" si="54"/>
        <v>0</v>
      </c>
      <c r="C353" s="9" t="str">
        <f>IF(D353=0,"-",IF('Lease Monthly'!$H$4="Yearly",EDATE(C352,12),IF('Lease Monthly'!$H$4="Quarterly",EDATE(C352,3),EDATE(C352,1))))</f>
        <v>-</v>
      </c>
      <c r="D353" s="54">
        <f>IF(A353&gt;'Lease Monthly'!$E$4,0,'Lease Monthly'!$G$4)*((1+$M$4)^(((((IF($H$4="Yearly",ROUNDDOWN(IF(A353-($N$4)&lt;0,0,((A353-($N$4)/(($N$4))))/($N$4)),0),IF($H$4="Monthly",ROUNDDOWN(IF(A353-($N$4*12)&lt;0,0,((A353-(12*$N$4)/((12*$N$4))))/($N$4*12)),0),ROUNDDOWN(IF(A353-($N$4*4)&lt;0,0,((A353-(4*$N$4)/((4*$N$4))))/($N$4*4)),0)))))))))+(IF(A353=$E$4,$J$4,0))</f>
        <v>0</v>
      </c>
      <c r="E353" s="49">
        <f>IF(D353=0,0,1/((1+IF('Lease Monthly'!$H$4="Yearly",'Lease Monthly'!$D$4,IF('Lease Monthly'!$H$4="Quarterly",'Lease Monthly'!$D$4/4,'Lease Monthly'!$D$4/12)))^IF($E$17=1,A352,A353)))</f>
        <v>0</v>
      </c>
      <c r="F353" s="55">
        <f t="shared" si="55"/>
        <v>0</v>
      </c>
      <c r="G353" s="56"/>
      <c r="H353" s="38">
        <f t="shared" si="61"/>
        <v>337</v>
      </c>
      <c r="I353" s="9" t="str">
        <f t="shared" si="56"/>
        <v>-</v>
      </c>
      <c r="J353" s="47">
        <f>IF(H353&gt;'Lease Monthly'!$E$4,0,M352)</f>
        <v>0</v>
      </c>
      <c r="K353" s="47">
        <f>IF(IF('Lease Monthly'!$H$4="Yearly",J353*'Lease Monthly'!$D$4,IF('Lease Monthly'!$H$4="Quarterly",J353*('Lease Monthly'!$D$4/4),J353*'Lease Monthly'!$D$4/12))&gt;0,IF('Lease Monthly'!$H$4="Yearly",J353*'Lease Monthly'!$D$4,IF('Lease Monthly'!$H$4="Quarterly",J353*('Lease Monthly'!$D$4/4),J353*'Lease Monthly'!$D$4/12)),-L353-J353)</f>
        <v>0</v>
      </c>
      <c r="L353" s="47">
        <f t="shared" si="57"/>
        <v>0</v>
      </c>
      <c r="M353" s="47">
        <f t="shared" si="58"/>
        <v>0</v>
      </c>
      <c r="N353" s="57"/>
      <c r="O353" s="38">
        <v>237</v>
      </c>
      <c r="P353" s="58">
        <f t="shared" si="62"/>
        <v>166552</v>
      </c>
      <c r="Q353" s="47">
        <f t="shared" si="63"/>
        <v>0</v>
      </c>
      <c r="R353" s="47">
        <f>IF(S352&lt;1,0,-'Lease Monthly'!$K$4/'Lease Monthly'!$L$4)</f>
        <v>0</v>
      </c>
      <c r="S353" s="47">
        <f t="shared" si="59"/>
        <v>0</v>
      </c>
      <c r="AE353"/>
      <c r="AF353" s="6"/>
    </row>
    <row r="354" spans="1:32" x14ac:dyDescent="0.25">
      <c r="A354" s="53">
        <f t="shared" si="60"/>
        <v>338</v>
      </c>
      <c r="B354" s="29">
        <f t="shared" si="54"/>
        <v>0</v>
      </c>
      <c r="C354" s="9" t="str">
        <f>IF(D354=0,"-",IF('Lease Monthly'!$H$4="Yearly",EDATE(C353,12),IF('Lease Monthly'!$H$4="Quarterly",EDATE(C353,3),EDATE(C353,1))))</f>
        <v>-</v>
      </c>
      <c r="D354" s="54">
        <f>IF(A354&gt;'Lease Monthly'!$E$4,0,'Lease Monthly'!$G$4)*((1+$M$4)^(((((IF($H$4="Yearly",ROUNDDOWN(IF(A354-($N$4)&lt;0,0,((A354-($N$4)/(($N$4))))/($N$4)),0),IF($H$4="Monthly",ROUNDDOWN(IF(A354-($N$4*12)&lt;0,0,((A354-(12*$N$4)/((12*$N$4))))/($N$4*12)),0),ROUNDDOWN(IF(A354-($N$4*4)&lt;0,0,((A354-(4*$N$4)/((4*$N$4))))/($N$4*4)),0)))))))))+(IF(A354=$E$4,$J$4,0))</f>
        <v>0</v>
      </c>
      <c r="E354" s="49">
        <f>IF(D354=0,0,1/((1+IF('Lease Monthly'!$H$4="Yearly",'Lease Monthly'!$D$4,IF('Lease Monthly'!$H$4="Quarterly",'Lease Monthly'!$D$4/4,'Lease Monthly'!$D$4/12)))^IF($E$17=1,A353,A354)))</f>
        <v>0</v>
      </c>
      <c r="F354" s="55">
        <f t="shared" si="55"/>
        <v>0</v>
      </c>
      <c r="G354" s="56"/>
      <c r="H354" s="38">
        <f t="shared" si="61"/>
        <v>338</v>
      </c>
      <c r="I354" s="9" t="str">
        <f t="shared" si="56"/>
        <v>-</v>
      </c>
      <c r="J354" s="47">
        <f>IF(H354&gt;'Lease Monthly'!$E$4,0,M353)</f>
        <v>0</v>
      </c>
      <c r="K354" s="47">
        <f>IF(IF('Lease Monthly'!$H$4="Yearly",J354*'Lease Monthly'!$D$4,IF('Lease Monthly'!$H$4="Quarterly",J354*('Lease Monthly'!$D$4/4),J354*'Lease Monthly'!$D$4/12))&gt;0,IF('Lease Monthly'!$H$4="Yearly",J354*'Lease Monthly'!$D$4,IF('Lease Monthly'!$H$4="Quarterly",J354*('Lease Monthly'!$D$4/4),J354*'Lease Monthly'!$D$4/12)),-L354-J354)</f>
        <v>0</v>
      </c>
      <c r="L354" s="47">
        <f t="shared" si="57"/>
        <v>0</v>
      </c>
      <c r="M354" s="47">
        <f t="shared" si="58"/>
        <v>0</v>
      </c>
      <c r="N354" s="57"/>
      <c r="O354" s="38">
        <v>237</v>
      </c>
      <c r="P354" s="58">
        <f t="shared" si="62"/>
        <v>166918</v>
      </c>
      <c r="Q354" s="47">
        <f t="shared" si="63"/>
        <v>0</v>
      </c>
      <c r="R354" s="47">
        <f>IF(S353&lt;1,0,-'Lease Monthly'!$K$4/'Lease Monthly'!$L$4)</f>
        <v>0</v>
      </c>
      <c r="S354" s="47">
        <f t="shared" si="59"/>
        <v>0</v>
      </c>
      <c r="AE354"/>
      <c r="AF354" s="6"/>
    </row>
    <row r="355" spans="1:32" x14ac:dyDescent="0.25">
      <c r="A355" s="53">
        <f t="shared" si="60"/>
        <v>339</v>
      </c>
      <c r="B355" s="29">
        <f t="shared" si="54"/>
        <v>0</v>
      </c>
      <c r="C355" s="9" t="str">
        <f>IF(D355=0,"-",IF('Lease Monthly'!$H$4="Yearly",EDATE(C354,12),IF('Lease Monthly'!$H$4="Quarterly",EDATE(C354,3),EDATE(C354,1))))</f>
        <v>-</v>
      </c>
      <c r="D355" s="54">
        <f>IF(A355&gt;'Lease Monthly'!$E$4,0,'Lease Monthly'!$G$4)*((1+$M$4)^(((((IF($H$4="Yearly",ROUNDDOWN(IF(A355-($N$4)&lt;0,0,((A355-($N$4)/(($N$4))))/($N$4)),0),IF($H$4="Monthly",ROUNDDOWN(IF(A355-($N$4*12)&lt;0,0,((A355-(12*$N$4)/((12*$N$4))))/($N$4*12)),0),ROUNDDOWN(IF(A355-($N$4*4)&lt;0,0,((A355-(4*$N$4)/((4*$N$4))))/($N$4*4)),0)))))))))+(IF(A355=$E$4,$J$4,0))</f>
        <v>0</v>
      </c>
      <c r="E355" s="49">
        <f>IF(D355=0,0,1/((1+IF('Lease Monthly'!$H$4="Yearly",'Lease Monthly'!$D$4,IF('Lease Monthly'!$H$4="Quarterly",'Lease Monthly'!$D$4/4,'Lease Monthly'!$D$4/12)))^IF($E$17=1,A354,A355)))</f>
        <v>0</v>
      </c>
      <c r="F355" s="55">
        <f t="shared" si="55"/>
        <v>0</v>
      </c>
      <c r="G355" s="56"/>
      <c r="H355" s="38">
        <f t="shared" si="61"/>
        <v>339</v>
      </c>
      <c r="I355" s="9" t="str">
        <f t="shared" si="56"/>
        <v>-</v>
      </c>
      <c r="J355" s="47">
        <f>IF(H355&gt;'Lease Monthly'!$E$4,0,M354)</f>
        <v>0</v>
      </c>
      <c r="K355" s="47">
        <f>IF(IF('Lease Monthly'!$H$4="Yearly",J355*'Lease Monthly'!$D$4,IF('Lease Monthly'!$H$4="Quarterly",J355*('Lease Monthly'!$D$4/4),J355*'Lease Monthly'!$D$4/12))&gt;0,IF('Lease Monthly'!$H$4="Yearly",J355*'Lease Monthly'!$D$4,IF('Lease Monthly'!$H$4="Quarterly",J355*('Lease Monthly'!$D$4/4),J355*'Lease Monthly'!$D$4/12)),-L355-J355)</f>
        <v>0</v>
      </c>
      <c r="L355" s="47">
        <f t="shared" si="57"/>
        <v>0</v>
      </c>
      <c r="M355" s="47">
        <f t="shared" si="58"/>
        <v>0</v>
      </c>
      <c r="N355" s="57"/>
      <c r="O355" s="38">
        <v>237</v>
      </c>
      <c r="P355" s="58">
        <f t="shared" si="62"/>
        <v>167283</v>
      </c>
      <c r="Q355" s="47">
        <f t="shared" si="63"/>
        <v>0</v>
      </c>
      <c r="R355" s="47">
        <f>IF(S354&lt;1,0,-'Lease Monthly'!$K$4/'Lease Monthly'!$L$4)</f>
        <v>0</v>
      </c>
      <c r="S355" s="47">
        <f t="shared" si="59"/>
        <v>0</v>
      </c>
      <c r="AE355"/>
      <c r="AF355" s="6"/>
    </row>
    <row r="356" spans="1:32" x14ac:dyDescent="0.25">
      <c r="A356" s="53">
        <f t="shared" si="60"/>
        <v>340</v>
      </c>
      <c r="B356" s="29">
        <f t="shared" si="54"/>
        <v>0</v>
      </c>
      <c r="C356" s="9" t="str">
        <f>IF(D356=0,"-",IF('Lease Monthly'!$H$4="Yearly",EDATE(C355,12),IF('Lease Monthly'!$H$4="Quarterly",EDATE(C355,3),EDATE(C355,1))))</f>
        <v>-</v>
      </c>
      <c r="D356" s="54">
        <f>IF(A356&gt;'Lease Monthly'!$E$4,0,'Lease Monthly'!$G$4)*((1+$M$4)^(((((IF($H$4="Yearly",ROUNDDOWN(IF(A356-($N$4)&lt;0,0,((A356-($N$4)/(($N$4))))/($N$4)),0),IF($H$4="Monthly",ROUNDDOWN(IF(A356-($N$4*12)&lt;0,0,((A356-(12*$N$4)/((12*$N$4))))/($N$4*12)),0),ROUNDDOWN(IF(A356-($N$4*4)&lt;0,0,((A356-(4*$N$4)/((4*$N$4))))/($N$4*4)),0)))))))))+(IF(A356=$E$4,$J$4,0))</f>
        <v>0</v>
      </c>
      <c r="E356" s="49">
        <f>IF(D356=0,0,1/((1+IF('Lease Monthly'!$H$4="Yearly",'Lease Monthly'!$D$4,IF('Lease Monthly'!$H$4="Quarterly",'Lease Monthly'!$D$4/4,'Lease Monthly'!$D$4/12)))^IF($E$17=1,A355,A356)))</f>
        <v>0</v>
      </c>
      <c r="F356" s="55">
        <f t="shared" si="55"/>
        <v>0</v>
      </c>
      <c r="G356" s="56"/>
      <c r="H356" s="38">
        <f t="shared" si="61"/>
        <v>340</v>
      </c>
      <c r="I356" s="9" t="str">
        <f t="shared" si="56"/>
        <v>-</v>
      </c>
      <c r="J356" s="47">
        <f>IF(H356&gt;'Lease Monthly'!$E$4,0,M355)</f>
        <v>0</v>
      </c>
      <c r="K356" s="47">
        <f>IF(IF('Lease Monthly'!$H$4="Yearly",J356*'Lease Monthly'!$D$4,IF('Lease Monthly'!$H$4="Quarterly",J356*('Lease Monthly'!$D$4/4),J356*'Lease Monthly'!$D$4/12))&gt;0,IF('Lease Monthly'!$H$4="Yearly",J356*'Lease Monthly'!$D$4,IF('Lease Monthly'!$H$4="Quarterly",J356*('Lease Monthly'!$D$4/4),J356*'Lease Monthly'!$D$4/12)),-L356-J356)</f>
        <v>0</v>
      </c>
      <c r="L356" s="47">
        <f t="shared" si="57"/>
        <v>0</v>
      </c>
      <c r="M356" s="47">
        <f t="shared" si="58"/>
        <v>0</v>
      </c>
      <c r="N356" s="57"/>
      <c r="O356" s="38">
        <v>237</v>
      </c>
      <c r="P356" s="58">
        <f t="shared" si="62"/>
        <v>167648</v>
      </c>
      <c r="Q356" s="47">
        <f t="shared" si="63"/>
        <v>0</v>
      </c>
      <c r="R356" s="47">
        <f>IF(S355&lt;1,0,-'Lease Monthly'!$K$4/'Lease Monthly'!$L$4)</f>
        <v>0</v>
      </c>
      <c r="S356" s="47">
        <f t="shared" si="59"/>
        <v>0</v>
      </c>
      <c r="AE356"/>
      <c r="AF356" s="6"/>
    </row>
    <row r="357" spans="1:32" x14ac:dyDescent="0.25">
      <c r="A357" s="53">
        <f t="shared" si="60"/>
        <v>341</v>
      </c>
      <c r="B357" s="29">
        <f t="shared" si="54"/>
        <v>0</v>
      </c>
      <c r="C357" s="9" t="str">
        <f>IF(D357=0,"-",IF('Lease Monthly'!$H$4="Yearly",EDATE(C356,12),IF('Lease Monthly'!$H$4="Quarterly",EDATE(C356,3),EDATE(C356,1))))</f>
        <v>-</v>
      </c>
      <c r="D357" s="54">
        <f>IF(A357&gt;'Lease Monthly'!$E$4,0,'Lease Monthly'!$G$4)*((1+$M$4)^(((((IF($H$4="Yearly",ROUNDDOWN(IF(A357-($N$4)&lt;0,0,((A357-($N$4)/(($N$4))))/($N$4)),0),IF($H$4="Monthly",ROUNDDOWN(IF(A357-($N$4*12)&lt;0,0,((A357-(12*$N$4)/((12*$N$4))))/($N$4*12)),0),ROUNDDOWN(IF(A357-($N$4*4)&lt;0,0,((A357-(4*$N$4)/((4*$N$4))))/($N$4*4)),0)))))))))+(IF(A357=$E$4,$J$4,0))</f>
        <v>0</v>
      </c>
      <c r="E357" s="49">
        <f>IF(D357=0,0,1/((1+IF('Lease Monthly'!$H$4="Yearly",'Lease Monthly'!$D$4,IF('Lease Monthly'!$H$4="Quarterly",'Lease Monthly'!$D$4/4,'Lease Monthly'!$D$4/12)))^IF($E$17=1,A356,A357)))</f>
        <v>0</v>
      </c>
      <c r="F357" s="55">
        <f t="shared" si="55"/>
        <v>0</v>
      </c>
      <c r="G357" s="56"/>
      <c r="H357" s="38">
        <f t="shared" si="61"/>
        <v>341</v>
      </c>
      <c r="I357" s="9" t="str">
        <f t="shared" si="56"/>
        <v>-</v>
      </c>
      <c r="J357" s="47">
        <f>IF(H357&gt;'Lease Monthly'!$E$4,0,M356)</f>
        <v>0</v>
      </c>
      <c r="K357" s="47">
        <f>IF(IF('Lease Monthly'!$H$4="Yearly",J357*'Lease Monthly'!$D$4,IF('Lease Monthly'!$H$4="Quarterly",J357*('Lease Monthly'!$D$4/4),J357*'Lease Monthly'!$D$4/12))&gt;0,IF('Lease Monthly'!$H$4="Yearly",J357*'Lease Monthly'!$D$4,IF('Lease Monthly'!$H$4="Quarterly",J357*('Lease Monthly'!$D$4/4),J357*'Lease Monthly'!$D$4/12)),-L357-J357)</f>
        <v>0</v>
      </c>
      <c r="L357" s="47">
        <f t="shared" si="57"/>
        <v>0</v>
      </c>
      <c r="M357" s="47">
        <f t="shared" si="58"/>
        <v>0</v>
      </c>
      <c r="N357" s="57"/>
      <c r="O357" s="38">
        <v>237</v>
      </c>
      <c r="P357" s="58">
        <f t="shared" si="62"/>
        <v>168013</v>
      </c>
      <c r="Q357" s="47">
        <f t="shared" si="63"/>
        <v>0</v>
      </c>
      <c r="R357" s="47">
        <f>IF(S356&lt;1,0,-'Lease Monthly'!$K$4/'Lease Monthly'!$L$4)</f>
        <v>0</v>
      </c>
      <c r="S357" s="47">
        <f t="shared" si="59"/>
        <v>0</v>
      </c>
      <c r="AE357"/>
      <c r="AF357" s="6"/>
    </row>
    <row r="358" spans="1:32" x14ac:dyDescent="0.25">
      <c r="A358" s="53">
        <f t="shared" si="60"/>
        <v>342</v>
      </c>
      <c r="B358" s="29">
        <f t="shared" si="54"/>
        <v>0</v>
      </c>
      <c r="C358" s="9" t="str">
        <f>IF(D358=0,"-",IF('Lease Monthly'!$H$4="Yearly",EDATE(C357,12),IF('Lease Monthly'!$H$4="Quarterly",EDATE(C357,3),EDATE(C357,1))))</f>
        <v>-</v>
      </c>
      <c r="D358" s="54">
        <f>IF(A358&gt;'Lease Monthly'!$E$4,0,'Lease Monthly'!$G$4)*((1+$M$4)^(((((IF($H$4="Yearly",ROUNDDOWN(IF(A358-($N$4)&lt;0,0,((A358-($N$4)/(($N$4))))/($N$4)),0),IF($H$4="Monthly",ROUNDDOWN(IF(A358-($N$4*12)&lt;0,0,((A358-(12*$N$4)/((12*$N$4))))/($N$4*12)),0),ROUNDDOWN(IF(A358-($N$4*4)&lt;0,0,((A358-(4*$N$4)/((4*$N$4))))/($N$4*4)),0)))))))))+(IF(A358=$E$4,$J$4,0))</f>
        <v>0</v>
      </c>
      <c r="E358" s="49">
        <f>IF(D358=0,0,1/((1+IF('Lease Monthly'!$H$4="Yearly",'Lease Monthly'!$D$4,IF('Lease Monthly'!$H$4="Quarterly",'Lease Monthly'!$D$4/4,'Lease Monthly'!$D$4/12)))^IF($E$17=1,A357,A358)))</f>
        <v>0</v>
      </c>
      <c r="F358" s="55">
        <f t="shared" si="55"/>
        <v>0</v>
      </c>
      <c r="G358" s="56"/>
      <c r="H358" s="38">
        <f t="shared" si="61"/>
        <v>342</v>
      </c>
      <c r="I358" s="9" t="str">
        <f t="shared" si="56"/>
        <v>-</v>
      </c>
      <c r="J358" s="47">
        <f>IF(H358&gt;'Lease Monthly'!$E$4,0,M357)</f>
        <v>0</v>
      </c>
      <c r="K358" s="47">
        <f>IF(IF('Lease Monthly'!$H$4="Yearly",J358*'Lease Monthly'!$D$4,IF('Lease Monthly'!$H$4="Quarterly",J358*('Lease Monthly'!$D$4/4),J358*'Lease Monthly'!$D$4/12))&gt;0,IF('Lease Monthly'!$H$4="Yearly",J358*'Lease Monthly'!$D$4,IF('Lease Monthly'!$H$4="Quarterly",J358*('Lease Monthly'!$D$4/4),J358*'Lease Monthly'!$D$4/12)),-L358-J358)</f>
        <v>0</v>
      </c>
      <c r="L358" s="47">
        <f t="shared" si="57"/>
        <v>0</v>
      </c>
      <c r="M358" s="47">
        <f t="shared" si="58"/>
        <v>0</v>
      </c>
      <c r="N358" s="57"/>
      <c r="O358" s="38">
        <v>237</v>
      </c>
      <c r="P358" s="58">
        <f t="shared" si="62"/>
        <v>168379</v>
      </c>
      <c r="Q358" s="47">
        <f t="shared" si="63"/>
        <v>0</v>
      </c>
      <c r="R358" s="47">
        <f>IF(S357&lt;1,0,-'Lease Monthly'!$K$4/'Lease Monthly'!$L$4)</f>
        <v>0</v>
      </c>
      <c r="S358" s="47">
        <f t="shared" si="59"/>
        <v>0</v>
      </c>
      <c r="AE358"/>
      <c r="AF358" s="6"/>
    </row>
    <row r="359" spans="1:32" x14ac:dyDescent="0.25">
      <c r="A359" s="53">
        <f t="shared" si="60"/>
        <v>343</v>
      </c>
      <c r="B359" s="29">
        <f t="shared" si="54"/>
        <v>0</v>
      </c>
      <c r="C359" s="9" t="str">
        <f>IF(D359=0,"-",IF('Lease Monthly'!$H$4="Yearly",EDATE(C358,12),IF('Lease Monthly'!$H$4="Quarterly",EDATE(C358,3),EDATE(C358,1))))</f>
        <v>-</v>
      </c>
      <c r="D359" s="54">
        <f>IF(A359&gt;'Lease Monthly'!$E$4,0,'Lease Monthly'!$G$4)*((1+$M$4)^(((((IF($H$4="Yearly",ROUNDDOWN(IF(A359-($N$4)&lt;0,0,((A359-($N$4)/(($N$4))))/($N$4)),0),IF($H$4="Monthly",ROUNDDOWN(IF(A359-($N$4*12)&lt;0,0,((A359-(12*$N$4)/((12*$N$4))))/($N$4*12)),0),ROUNDDOWN(IF(A359-($N$4*4)&lt;0,0,((A359-(4*$N$4)/((4*$N$4))))/($N$4*4)),0)))))))))+(IF(A359=$E$4,$J$4,0))</f>
        <v>0</v>
      </c>
      <c r="E359" s="49">
        <f>IF(D359=0,0,1/((1+IF('Lease Monthly'!$H$4="Yearly",'Lease Monthly'!$D$4,IF('Lease Monthly'!$H$4="Quarterly",'Lease Monthly'!$D$4/4,'Lease Monthly'!$D$4/12)))^IF($E$17=1,A358,A359)))</f>
        <v>0</v>
      </c>
      <c r="F359" s="55">
        <f t="shared" si="55"/>
        <v>0</v>
      </c>
      <c r="G359" s="56"/>
      <c r="H359" s="38">
        <f t="shared" si="61"/>
        <v>343</v>
      </c>
      <c r="I359" s="9" t="str">
        <f t="shared" si="56"/>
        <v>-</v>
      </c>
      <c r="J359" s="47">
        <f>IF(H359&gt;'Lease Monthly'!$E$4,0,M358)</f>
        <v>0</v>
      </c>
      <c r="K359" s="47">
        <f>IF(IF('Lease Monthly'!$H$4="Yearly",J359*'Lease Monthly'!$D$4,IF('Lease Monthly'!$H$4="Quarterly",J359*('Lease Monthly'!$D$4/4),J359*'Lease Monthly'!$D$4/12))&gt;0,IF('Lease Monthly'!$H$4="Yearly",J359*'Lease Monthly'!$D$4,IF('Lease Monthly'!$H$4="Quarterly",J359*('Lease Monthly'!$D$4/4),J359*'Lease Monthly'!$D$4/12)),-L359-J359)</f>
        <v>0</v>
      </c>
      <c r="L359" s="47">
        <f t="shared" si="57"/>
        <v>0</v>
      </c>
      <c r="M359" s="47">
        <f t="shared" si="58"/>
        <v>0</v>
      </c>
      <c r="N359" s="57"/>
      <c r="O359" s="38">
        <v>237</v>
      </c>
      <c r="P359" s="58">
        <f t="shared" si="62"/>
        <v>168744</v>
      </c>
      <c r="Q359" s="47">
        <f t="shared" si="63"/>
        <v>0</v>
      </c>
      <c r="R359" s="47">
        <f>IF(S358&lt;1,0,-'Lease Monthly'!$K$4/'Lease Monthly'!$L$4)</f>
        <v>0</v>
      </c>
      <c r="S359" s="47">
        <f t="shared" si="59"/>
        <v>0</v>
      </c>
      <c r="AE359"/>
      <c r="AF359" s="6"/>
    </row>
    <row r="360" spans="1:32" x14ac:dyDescent="0.25">
      <c r="A360" s="53">
        <f t="shared" si="60"/>
        <v>344</v>
      </c>
      <c r="B360" s="29">
        <f t="shared" si="54"/>
        <v>0</v>
      </c>
      <c r="C360" s="9" t="str">
        <f>IF(D360=0,"-",IF('Lease Monthly'!$H$4="Yearly",EDATE(C359,12),IF('Lease Monthly'!$H$4="Quarterly",EDATE(C359,3),EDATE(C359,1))))</f>
        <v>-</v>
      </c>
      <c r="D360" s="54">
        <f>IF(A360&gt;'Lease Monthly'!$E$4,0,'Lease Monthly'!$G$4)*((1+$M$4)^(((((IF($H$4="Yearly",ROUNDDOWN(IF(A360-($N$4)&lt;0,0,((A360-($N$4)/(($N$4))))/($N$4)),0),IF($H$4="Monthly",ROUNDDOWN(IF(A360-($N$4*12)&lt;0,0,((A360-(12*$N$4)/((12*$N$4))))/($N$4*12)),0),ROUNDDOWN(IF(A360-($N$4*4)&lt;0,0,((A360-(4*$N$4)/((4*$N$4))))/($N$4*4)),0)))))))))+(IF(A360=$E$4,$J$4,0))</f>
        <v>0</v>
      </c>
      <c r="E360" s="49">
        <f>IF(D360=0,0,1/((1+IF('Lease Monthly'!$H$4="Yearly",'Lease Monthly'!$D$4,IF('Lease Monthly'!$H$4="Quarterly",'Lease Monthly'!$D$4/4,'Lease Monthly'!$D$4/12)))^IF($E$17=1,A359,A360)))</f>
        <v>0</v>
      </c>
      <c r="F360" s="55">
        <f t="shared" si="55"/>
        <v>0</v>
      </c>
      <c r="G360" s="56"/>
      <c r="H360" s="38">
        <f t="shared" si="61"/>
        <v>344</v>
      </c>
      <c r="I360" s="9" t="str">
        <f t="shared" si="56"/>
        <v>-</v>
      </c>
      <c r="J360" s="47">
        <f>IF(H360&gt;'Lease Monthly'!$E$4,0,M359)</f>
        <v>0</v>
      </c>
      <c r="K360" s="47">
        <f>IF(IF('Lease Monthly'!$H$4="Yearly",J360*'Lease Monthly'!$D$4,IF('Lease Monthly'!$H$4="Quarterly",J360*('Lease Monthly'!$D$4/4),J360*'Lease Monthly'!$D$4/12))&gt;0,IF('Lease Monthly'!$H$4="Yearly",J360*'Lease Monthly'!$D$4,IF('Lease Monthly'!$H$4="Quarterly",J360*('Lease Monthly'!$D$4/4),J360*'Lease Monthly'!$D$4/12)),-L360-J360)</f>
        <v>0</v>
      </c>
      <c r="L360" s="47">
        <f t="shared" si="57"/>
        <v>0</v>
      </c>
      <c r="M360" s="47">
        <f t="shared" si="58"/>
        <v>0</v>
      </c>
      <c r="N360" s="57"/>
      <c r="O360" s="38">
        <v>237</v>
      </c>
      <c r="P360" s="58">
        <f t="shared" si="62"/>
        <v>169109</v>
      </c>
      <c r="Q360" s="47">
        <f t="shared" si="63"/>
        <v>0</v>
      </c>
      <c r="R360" s="47">
        <f>IF(S359&lt;1,0,-'Lease Monthly'!$K$4/'Lease Monthly'!$L$4)</f>
        <v>0</v>
      </c>
      <c r="S360" s="47">
        <f t="shared" si="59"/>
        <v>0</v>
      </c>
      <c r="AE360"/>
      <c r="AF360" s="6"/>
    </row>
    <row r="361" spans="1:32" x14ac:dyDescent="0.25">
      <c r="A361" s="53">
        <f t="shared" si="60"/>
        <v>345</v>
      </c>
      <c r="B361" s="29">
        <f t="shared" si="54"/>
        <v>0</v>
      </c>
      <c r="C361" s="9" t="str">
        <f>IF(D361=0,"-",IF('Lease Monthly'!$H$4="Yearly",EDATE(C360,12),IF('Lease Monthly'!$H$4="Quarterly",EDATE(C360,3),EDATE(C360,1))))</f>
        <v>-</v>
      </c>
      <c r="D361" s="54">
        <f>IF(A361&gt;'Lease Monthly'!$E$4,0,'Lease Monthly'!$G$4)*((1+$M$4)^(((((IF($H$4="Yearly",ROUNDDOWN(IF(A361-($N$4)&lt;0,0,((A361-($N$4)/(($N$4))))/($N$4)),0),IF($H$4="Monthly",ROUNDDOWN(IF(A361-($N$4*12)&lt;0,0,((A361-(12*$N$4)/((12*$N$4))))/($N$4*12)),0),ROUNDDOWN(IF(A361-($N$4*4)&lt;0,0,((A361-(4*$N$4)/((4*$N$4))))/($N$4*4)),0)))))))))+(IF(A361=$E$4,$J$4,0))</f>
        <v>0</v>
      </c>
      <c r="E361" s="49">
        <f>IF(D361=0,0,1/((1+IF('Lease Monthly'!$H$4="Yearly",'Lease Monthly'!$D$4,IF('Lease Monthly'!$H$4="Quarterly",'Lease Monthly'!$D$4/4,'Lease Monthly'!$D$4/12)))^IF($E$17=1,A360,A361)))</f>
        <v>0</v>
      </c>
      <c r="F361" s="55">
        <f t="shared" si="55"/>
        <v>0</v>
      </c>
      <c r="G361" s="56"/>
      <c r="H361" s="38">
        <f t="shared" si="61"/>
        <v>345</v>
      </c>
      <c r="I361" s="9" t="str">
        <f t="shared" si="56"/>
        <v>-</v>
      </c>
      <c r="J361" s="47">
        <f>IF(H361&gt;'Lease Monthly'!$E$4,0,M360)</f>
        <v>0</v>
      </c>
      <c r="K361" s="47">
        <f>IF(IF('Lease Monthly'!$H$4="Yearly",J361*'Lease Monthly'!$D$4,IF('Lease Monthly'!$H$4="Quarterly",J361*('Lease Monthly'!$D$4/4),J361*'Lease Monthly'!$D$4/12))&gt;0,IF('Lease Monthly'!$H$4="Yearly",J361*'Lease Monthly'!$D$4,IF('Lease Monthly'!$H$4="Quarterly",J361*('Lease Monthly'!$D$4/4),J361*'Lease Monthly'!$D$4/12)),-L361-J361)</f>
        <v>0</v>
      </c>
      <c r="L361" s="47">
        <f t="shared" si="57"/>
        <v>0</v>
      </c>
      <c r="M361" s="47">
        <f t="shared" si="58"/>
        <v>0</v>
      </c>
      <c r="N361" s="57"/>
      <c r="O361" s="38">
        <v>237</v>
      </c>
      <c r="P361" s="58">
        <f t="shared" si="62"/>
        <v>169474</v>
      </c>
      <c r="Q361" s="47">
        <f t="shared" si="63"/>
        <v>0</v>
      </c>
      <c r="R361" s="47">
        <f>IF(S360&lt;1,0,-'Lease Monthly'!$K$4/'Lease Monthly'!$L$4)</f>
        <v>0</v>
      </c>
      <c r="S361" s="47">
        <f t="shared" si="59"/>
        <v>0</v>
      </c>
      <c r="AE361"/>
      <c r="AF361" s="6"/>
    </row>
    <row r="362" spans="1:32" x14ac:dyDescent="0.25">
      <c r="A362" s="53">
        <f t="shared" si="60"/>
        <v>346</v>
      </c>
      <c r="B362" s="29">
        <f t="shared" si="54"/>
        <v>0</v>
      </c>
      <c r="C362" s="9" t="str">
        <f>IF(D362=0,"-",IF('Lease Monthly'!$H$4="Yearly",EDATE(C361,12),IF('Lease Monthly'!$H$4="Quarterly",EDATE(C361,3),EDATE(C361,1))))</f>
        <v>-</v>
      </c>
      <c r="D362" s="54">
        <f>IF(A362&gt;'Lease Monthly'!$E$4,0,'Lease Monthly'!$G$4)*((1+$M$4)^(((((IF($H$4="Yearly",ROUNDDOWN(IF(A362-($N$4)&lt;0,0,((A362-($N$4)/(($N$4))))/($N$4)),0),IF($H$4="Monthly",ROUNDDOWN(IF(A362-($N$4*12)&lt;0,0,((A362-(12*$N$4)/((12*$N$4))))/($N$4*12)),0),ROUNDDOWN(IF(A362-($N$4*4)&lt;0,0,((A362-(4*$N$4)/((4*$N$4))))/($N$4*4)),0)))))))))+(IF(A362=$E$4,$J$4,0))</f>
        <v>0</v>
      </c>
      <c r="E362" s="49">
        <f>IF(D362=0,0,1/((1+IF('Lease Monthly'!$H$4="Yearly",'Lease Monthly'!$D$4,IF('Lease Monthly'!$H$4="Quarterly",'Lease Monthly'!$D$4/4,'Lease Monthly'!$D$4/12)))^IF($E$17=1,A361,A362)))</f>
        <v>0</v>
      </c>
      <c r="F362" s="55">
        <f t="shared" si="55"/>
        <v>0</v>
      </c>
      <c r="G362" s="56"/>
      <c r="H362" s="38">
        <f t="shared" si="61"/>
        <v>346</v>
      </c>
      <c r="I362" s="9" t="str">
        <f t="shared" si="56"/>
        <v>-</v>
      </c>
      <c r="J362" s="47">
        <f>IF(H362&gt;'Lease Monthly'!$E$4,0,M361)</f>
        <v>0</v>
      </c>
      <c r="K362" s="47">
        <f>IF(IF('Lease Monthly'!$H$4="Yearly",J362*'Lease Monthly'!$D$4,IF('Lease Monthly'!$H$4="Quarterly",J362*('Lease Monthly'!$D$4/4),J362*'Lease Monthly'!$D$4/12))&gt;0,IF('Lease Monthly'!$H$4="Yearly",J362*'Lease Monthly'!$D$4,IF('Lease Monthly'!$H$4="Quarterly",J362*('Lease Monthly'!$D$4/4),J362*'Lease Monthly'!$D$4/12)),-L362-J362)</f>
        <v>0</v>
      </c>
      <c r="L362" s="47">
        <f t="shared" si="57"/>
        <v>0</v>
      </c>
      <c r="M362" s="47">
        <f t="shared" si="58"/>
        <v>0</v>
      </c>
      <c r="N362" s="57"/>
      <c r="O362" s="38">
        <v>237</v>
      </c>
      <c r="P362" s="58">
        <f t="shared" si="62"/>
        <v>169840</v>
      </c>
      <c r="Q362" s="47">
        <f t="shared" si="63"/>
        <v>0</v>
      </c>
      <c r="R362" s="47">
        <f>IF(S361&lt;1,0,-'Lease Monthly'!$K$4/'Lease Monthly'!$L$4)</f>
        <v>0</v>
      </c>
      <c r="S362" s="47">
        <f t="shared" si="59"/>
        <v>0</v>
      </c>
      <c r="AE362"/>
      <c r="AF362" s="6"/>
    </row>
    <row r="363" spans="1:32" x14ac:dyDescent="0.25">
      <c r="A363" s="53">
        <f t="shared" si="60"/>
        <v>347</v>
      </c>
      <c r="B363" s="29">
        <f t="shared" si="54"/>
        <v>0</v>
      </c>
      <c r="C363" s="9" t="str">
        <f>IF(D363=0,"-",IF('Lease Monthly'!$H$4="Yearly",EDATE(C362,12),IF('Lease Monthly'!$H$4="Quarterly",EDATE(C362,3),EDATE(C362,1))))</f>
        <v>-</v>
      </c>
      <c r="D363" s="54">
        <f>IF(A363&gt;'Lease Monthly'!$E$4,0,'Lease Monthly'!$G$4)*((1+$M$4)^(((((IF($H$4="Yearly",ROUNDDOWN(IF(A363-($N$4)&lt;0,0,((A363-($N$4)/(($N$4))))/($N$4)),0),IF($H$4="Monthly",ROUNDDOWN(IF(A363-($N$4*12)&lt;0,0,((A363-(12*$N$4)/((12*$N$4))))/($N$4*12)),0),ROUNDDOWN(IF(A363-($N$4*4)&lt;0,0,((A363-(4*$N$4)/((4*$N$4))))/($N$4*4)),0)))))))))+(IF(A363=$E$4,$J$4,0))</f>
        <v>0</v>
      </c>
      <c r="E363" s="49">
        <f>IF(D363=0,0,1/((1+IF('Lease Monthly'!$H$4="Yearly",'Lease Monthly'!$D$4,IF('Lease Monthly'!$H$4="Quarterly",'Lease Monthly'!$D$4/4,'Lease Monthly'!$D$4/12)))^IF($E$17=1,A362,A363)))</f>
        <v>0</v>
      </c>
      <c r="F363" s="55">
        <f t="shared" si="55"/>
        <v>0</v>
      </c>
      <c r="G363" s="56"/>
      <c r="H363" s="38">
        <f t="shared" si="61"/>
        <v>347</v>
      </c>
      <c r="I363" s="9" t="str">
        <f t="shared" si="56"/>
        <v>-</v>
      </c>
      <c r="J363" s="47">
        <f>IF(H363&gt;'Lease Monthly'!$E$4,0,M362)</f>
        <v>0</v>
      </c>
      <c r="K363" s="47">
        <f>IF(IF('Lease Monthly'!$H$4="Yearly",J363*'Lease Monthly'!$D$4,IF('Lease Monthly'!$H$4="Quarterly",J363*('Lease Monthly'!$D$4/4),J363*'Lease Monthly'!$D$4/12))&gt;0,IF('Lease Monthly'!$H$4="Yearly",J363*'Lease Monthly'!$D$4,IF('Lease Monthly'!$H$4="Quarterly",J363*('Lease Monthly'!$D$4/4),J363*'Lease Monthly'!$D$4/12)),-L363-J363)</f>
        <v>0</v>
      </c>
      <c r="L363" s="47">
        <f t="shared" si="57"/>
        <v>0</v>
      </c>
      <c r="M363" s="47">
        <f t="shared" si="58"/>
        <v>0</v>
      </c>
      <c r="N363" s="57"/>
      <c r="O363" s="38">
        <v>237</v>
      </c>
      <c r="P363" s="58">
        <f t="shared" si="62"/>
        <v>170205</v>
      </c>
      <c r="Q363" s="47">
        <f t="shared" si="63"/>
        <v>0</v>
      </c>
      <c r="R363" s="47">
        <f>IF(S362&lt;1,0,-'Lease Monthly'!$K$4/'Lease Monthly'!$L$4)</f>
        <v>0</v>
      </c>
      <c r="S363" s="47">
        <f t="shared" si="59"/>
        <v>0</v>
      </c>
      <c r="AE363"/>
      <c r="AF363" s="6"/>
    </row>
    <row r="364" spans="1:32" x14ac:dyDescent="0.25">
      <c r="A364" s="53">
        <f t="shared" si="60"/>
        <v>348</v>
      </c>
      <c r="B364" s="29">
        <f t="shared" si="54"/>
        <v>0</v>
      </c>
      <c r="C364" s="9" t="str">
        <f>IF(D364=0,"-",IF('Lease Monthly'!$H$4="Yearly",EDATE(C363,12),IF('Lease Monthly'!$H$4="Quarterly",EDATE(C363,3),EDATE(C363,1))))</f>
        <v>-</v>
      </c>
      <c r="D364" s="54">
        <f>IF(A364&gt;'Lease Monthly'!$E$4,0,'Lease Monthly'!$G$4)*((1+$M$4)^(((((IF($H$4="Yearly",ROUNDDOWN(IF(A364-($N$4)&lt;0,0,((A364-($N$4)/(($N$4))))/($N$4)),0),IF($H$4="Monthly",ROUNDDOWN(IF(A364-($N$4*12)&lt;0,0,((A364-(12*$N$4)/((12*$N$4))))/($N$4*12)),0),ROUNDDOWN(IF(A364-($N$4*4)&lt;0,0,((A364-(4*$N$4)/((4*$N$4))))/($N$4*4)),0)))))))))+(IF(A364=$E$4,$J$4,0))</f>
        <v>0</v>
      </c>
      <c r="E364" s="49">
        <f>IF(D364=0,0,1/((1+IF('Lease Monthly'!$H$4="Yearly",'Lease Monthly'!$D$4,IF('Lease Monthly'!$H$4="Quarterly",'Lease Monthly'!$D$4/4,'Lease Monthly'!$D$4/12)))^IF($E$17=1,A363,A364)))</f>
        <v>0</v>
      </c>
      <c r="F364" s="55">
        <f t="shared" si="55"/>
        <v>0</v>
      </c>
      <c r="G364" s="56"/>
      <c r="H364" s="38">
        <f t="shared" si="61"/>
        <v>348</v>
      </c>
      <c r="I364" s="9" t="str">
        <f t="shared" si="56"/>
        <v>-</v>
      </c>
      <c r="J364" s="47">
        <f>IF(H364&gt;'Lease Monthly'!$E$4,0,M363)</f>
        <v>0</v>
      </c>
      <c r="K364" s="47">
        <f>IF(IF('Lease Monthly'!$H$4="Yearly",J364*'Lease Monthly'!$D$4,IF('Lease Monthly'!$H$4="Quarterly",J364*('Lease Monthly'!$D$4/4),J364*'Lease Monthly'!$D$4/12))&gt;0,IF('Lease Monthly'!$H$4="Yearly",J364*'Lease Monthly'!$D$4,IF('Lease Monthly'!$H$4="Quarterly",J364*('Lease Monthly'!$D$4/4),J364*'Lease Monthly'!$D$4/12)),-L364-J364)</f>
        <v>0</v>
      </c>
      <c r="L364" s="47">
        <f t="shared" si="57"/>
        <v>0</v>
      </c>
      <c r="M364" s="47">
        <f t="shared" si="58"/>
        <v>0</v>
      </c>
      <c r="N364" s="57"/>
      <c r="O364" s="38">
        <v>237</v>
      </c>
      <c r="P364" s="58">
        <f t="shared" si="62"/>
        <v>170570</v>
      </c>
      <c r="Q364" s="47">
        <f t="shared" si="63"/>
        <v>0</v>
      </c>
      <c r="R364" s="47">
        <f>IF(S363&lt;1,0,-'Lease Monthly'!$K$4/'Lease Monthly'!$L$4)</f>
        <v>0</v>
      </c>
      <c r="S364" s="47">
        <f t="shared" si="59"/>
        <v>0</v>
      </c>
      <c r="AE364"/>
      <c r="AF364" s="6"/>
    </row>
    <row r="365" spans="1:32" x14ac:dyDescent="0.25">
      <c r="A365" s="53">
        <f t="shared" si="60"/>
        <v>349</v>
      </c>
      <c r="B365" s="29">
        <f t="shared" si="54"/>
        <v>0</v>
      </c>
      <c r="C365" s="9" t="str">
        <f>IF(D365=0,"-",IF('Lease Monthly'!$H$4="Yearly",EDATE(C364,12),IF('Lease Monthly'!$H$4="Quarterly",EDATE(C364,3),EDATE(C364,1))))</f>
        <v>-</v>
      </c>
      <c r="D365" s="54">
        <f>IF(A365&gt;'Lease Monthly'!$E$4,0,'Lease Monthly'!$G$4)*((1+$M$4)^(((((IF($H$4="Yearly",ROUNDDOWN(IF(A365-($N$4)&lt;0,0,((A365-($N$4)/(($N$4))))/($N$4)),0),IF($H$4="Monthly",ROUNDDOWN(IF(A365-($N$4*12)&lt;0,0,((A365-(12*$N$4)/((12*$N$4))))/($N$4*12)),0),ROUNDDOWN(IF(A365-($N$4*4)&lt;0,0,((A365-(4*$N$4)/((4*$N$4))))/($N$4*4)),0)))))))))+(IF(A365=$E$4,$J$4,0))</f>
        <v>0</v>
      </c>
      <c r="E365" s="49">
        <f>IF(D365=0,0,1/((1+IF('Lease Monthly'!$H$4="Yearly",'Lease Monthly'!$D$4,IF('Lease Monthly'!$H$4="Quarterly",'Lease Monthly'!$D$4/4,'Lease Monthly'!$D$4/12)))^IF($E$17=1,A364,A365)))</f>
        <v>0</v>
      </c>
      <c r="F365" s="55">
        <f t="shared" si="55"/>
        <v>0</v>
      </c>
      <c r="G365" s="56"/>
      <c r="H365" s="38">
        <f t="shared" si="61"/>
        <v>349</v>
      </c>
      <c r="I365" s="9" t="str">
        <f t="shared" si="56"/>
        <v>-</v>
      </c>
      <c r="J365" s="47">
        <f>IF(H365&gt;'Lease Monthly'!$E$4,0,M364)</f>
        <v>0</v>
      </c>
      <c r="K365" s="47">
        <f>IF(IF('Lease Monthly'!$H$4="Yearly",J365*'Lease Monthly'!$D$4,IF('Lease Monthly'!$H$4="Quarterly",J365*('Lease Monthly'!$D$4/4),J365*'Lease Monthly'!$D$4/12))&gt;0,IF('Lease Monthly'!$H$4="Yearly",J365*'Lease Monthly'!$D$4,IF('Lease Monthly'!$H$4="Quarterly",J365*('Lease Monthly'!$D$4/4),J365*'Lease Monthly'!$D$4/12)),-L365-J365)</f>
        <v>0</v>
      </c>
      <c r="L365" s="47">
        <f t="shared" si="57"/>
        <v>0</v>
      </c>
      <c r="M365" s="47">
        <f t="shared" si="58"/>
        <v>0</v>
      </c>
      <c r="N365" s="57"/>
      <c r="O365" s="38">
        <v>237</v>
      </c>
      <c r="P365" s="58">
        <f t="shared" si="62"/>
        <v>170935</v>
      </c>
      <c r="Q365" s="47">
        <f t="shared" si="63"/>
        <v>0</v>
      </c>
      <c r="R365" s="47">
        <f>IF(S364&lt;1,0,-'Lease Monthly'!$K$4/'Lease Monthly'!$L$4)</f>
        <v>0</v>
      </c>
      <c r="S365" s="47">
        <f t="shared" si="59"/>
        <v>0</v>
      </c>
      <c r="AE365"/>
      <c r="AF365" s="6"/>
    </row>
    <row r="366" spans="1:32" x14ac:dyDescent="0.25">
      <c r="A366" s="53">
        <f t="shared" si="60"/>
        <v>350</v>
      </c>
      <c r="B366" s="29">
        <f t="shared" si="54"/>
        <v>0</v>
      </c>
      <c r="C366" s="9" t="str">
        <f>IF(D366=0,"-",IF('Lease Monthly'!$H$4="Yearly",EDATE(C365,12),IF('Lease Monthly'!$H$4="Quarterly",EDATE(C365,3),EDATE(C365,1))))</f>
        <v>-</v>
      </c>
      <c r="D366" s="54">
        <f>IF(A366&gt;'Lease Monthly'!$E$4,0,'Lease Monthly'!$G$4)*((1+$M$4)^(((((IF($H$4="Yearly",ROUNDDOWN(IF(A366-($N$4)&lt;0,0,((A366-($N$4)/(($N$4))))/($N$4)),0),IF($H$4="Monthly",ROUNDDOWN(IF(A366-($N$4*12)&lt;0,0,((A366-(12*$N$4)/((12*$N$4))))/($N$4*12)),0),ROUNDDOWN(IF(A366-($N$4*4)&lt;0,0,((A366-(4*$N$4)/((4*$N$4))))/($N$4*4)),0)))))))))+(IF(A366=$E$4,$J$4,0))</f>
        <v>0</v>
      </c>
      <c r="E366" s="49">
        <f>IF(D366=0,0,1/((1+IF('Lease Monthly'!$H$4="Yearly",'Lease Monthly'!$D$4,IF('Lease Monthly'!$H$4="Quarterly",'Lease Monthly'!$D$4/4,'Lease Monthly'!$D$4/12)))^IF($E$17=1,A365,A366)))</f>
        <v>0</v>
      </c>
      <c r="F366" s="55">
        <f t="shared" si="55"/>
        <v>0</v>
      </c>
      <c r="G366" s="56"/>
      <c r="H366" s="38">
        <f t="shared" si="61"/>
        <v>350</v>
      </c>
      <c r="I366" s="9" t="str">
        <f t="shared" si="56"/>
        <v>-</v>
      </c>
      <c r="J366" s="47">
        <f>IF(H366&gt;'Lease Monthly'!$E$4,0,M365)</f>
        <v>0</v>
      </c>
      <c r="K366" s="47">
        <f>IF(IF('Lease Monthly'!$H$4="Yearly",J366*'Lease Monthly'!$D$4,IF('Lease Monthly'!$H$4="Quarterly",J366*('Lease Monthly'!$D$4/4),J366*'Lease Monthly'!$D$4/12))&gt;0,IF('Lease Monthly'!$H$4="Yearly",J366*'Lease Monthly'!$D$4,IF('Lease Monthly'!$H$4="Quarterly",J366*('Lease Monthly'!$D$4/4),J366*'Lease Monthly'!$D$4/12)),-L366-J366)</f>
        <v>0</v>
      </c>
      <c r="L366" s="47">
        <f t="shared" si="57"/>
        <v>0</v>
      </c>
      <c r="M366" s="47">
        <f t="shared" si="58"/>
        <v>0</v>
      </c>
      <c r="N366" s="57"/>
      <c r="O366" s="38">
        <v>237</v>
      </c>
      <c r="P366" s="58">
        <f t="shared" si="62"/>
        <v>171301</v>
      </c>
      <c r="Q366" s="47">
        <f t="shared" si="63"/>
        <v>0</v>
      </c>
      <c r="R366" s="47">
        <f>IF(S365&lt;1,0,-'Lease Monthly'!$K$4/'Lease Monthly'!$L$4)</f>
        <v>0</v>
      </c>
      <c r="S366" s="47">
        <f t="shared" si="59"/>
        <v>0</v>
      </c>
      <c r="AE366"/>
      <c r="AF366" s="6"/>
    </row>
    <row r="367" spans="1:32" x14ac:dyDescent="0.25">
      <c r="A367" s="53">
        <f t="shared" si="60"/>
        <v>351</v>
      </c>
      <c r="B367" s="29">
        <f t="shared" si="54"/>
        <v>0</v>
      </c>
      <c r="C367" s="9" t="str">
        <f>IF(D367=0,"-",IF('Lease Monthly'!$H$4="Yearly",EDATE(C366,12),IF('Lease Monthly'!$H$4="Quarterly",EDATE(C366,3),EDATE(C366,1))))</f>
        <v>-</v>
      </c>
      <c r="D367" s="54">
        <f>IF(A367&gt;'Lease Monthly'!$E$4,0,'Lease Monthly'!$G$4)*((1+$M$4)^(((((IF($H$4="Yearly",ROUNDDOWN(IF(A367-($N$4)&lt;0,0,((A367-($N$4)/(($N$4))))/($N$4)),0),IF($H$4="Monthly",ROUNDDOWN(IF(A367-($N$4*12)&lt;0,0,((A367-(12*$N$4)/((12*$N$4))))/($N$4*12)),0),ROUNDDOWN(IF(A367-($N$4*4)&lt;0,0,((A367-(4*$N$4)/((4*$N$4))))/($N$4*4)),0)))))))))+(IF(A367=$E$4,$J$4,0))</f>
        <v>0</v>
      </c>
      <c r="E367" s="49">
        <f>IF(D367=0,0,1/((1+IF('Lease Monthly'!$H$4="Yearly",'Lease Monthly'!$D$4,IF('Lease Monthly'!$H$4="Quarterly",'Lease Monthly'!$D$4/4,'Lease Monthly'!$D$4/12)))^IF($E$17=1,A366,A367)))</f>
        <v>0</v>
      </c>
      <c r="F367" s="55">
        <f t="shared" si="55"/>
        <v>0</v>
      </c>
      <c r="G367" s="56"/>
      <c r="H367" s="38">
        <f t="shared" si="61"/>
        <v>351</v>
      </c>
      <c r="I367" s="9" t="str">
        <f t="shared" si="56"/>
        <v>-</v>
      </c>
      <c r="J367" s="47">
        <f>IF(H367&gt;'Lease Monthly'!$E$4,0,M366)</f>
        <v>0</v>
      </c>
      <c r="K367" s="47">
        <f>IF(IF('Lease Monthly'!$H$4="Yearly",J367*'Lease Monthly'!$D$4,IF('Lease Monthly'!$H$4="Quarterly",J367*('Lease Monthly'!$D$4/4),J367*'Lease Monthly'!$D$4/12))&gt;0,IF('Lease Monthly'!$H$4="Yearly",J367*'Lease Monthly'!$D$4,IF('Lease Monthly'!$H$4="Quarterly",J367*('Lease Monthly'!$D$4/4),J367*'Lease Monthly'!$D$4/12)),-L367-J367)</f>
        <v>0</v>
      </c>
      <c r="L367" s="47">
        <f t="shared" si="57"/>
        <v>0</v>
      </c>
      <c r="M367" s="47">
        <f t="shared" si="58"/>
        <v>0</v>
      </c>
      <c r="N367" s="57"/>
      <c r="O367" s="38">
        <v>237</v>
      </c>
      <c r="P367" s="58">
        <f t="shared" si="62"/>
        <v>171666</v>
      </c>
      <c r="Q367" s="47">
        <f t="shared" si="63"/>
        <v>0</v>
      </c>
      <c r="R367" s="47">
        <f>IF(S366&lt;1,0,-'Lease Monthly'!$K$4/'Lease Monthly'!$L$4)</f>
        <v>0</v>
      </c>
      <c r="S367" s="47">
        <f t="shared" si="59"/>
        <v>0</v>
      </c>
      <c r="AE367"/>
      <c r="AF367" s="6"/>
    </row>
    <row r="368" spans="1:32" x14ac:dyDescent="0.25">
      <c r="A368" s="53">
        <f t="shared" si="60"/>
        <v>352</v>
      </c>
      <c r="B368" s="29">
        <f t="shared" si="54"/>
        <v>0</v>
      </c>
      <c r="C368" s="9" t="str">
        <f>IF(D368=0,"-",IF('Lease Monthly'!$H$4="Yearly",EDATE(C367,12),IF('Lease Monthly'!$H$4="Quarterly",EDATE(C367,3),EDATE(C367,1))))</f>
        <v>-</v>
      </c>
      <c r="D368" s="54">
        <f>IF(A368&gt;'Lease Monthly'!$E$4,0,'Lease Monthly'!$G$4)*((1+$M$4)^(((((IF($H$4="Yearly",ROUNDDOWN(IF(A368-($N$4)&lt;0,0,((A368-($N$4)/(($N$4))))/($N$4)),0),IF($H$4="Monthly",ROUNDDOWN(IF(A368-($N$4*12)&lt;0,0,((A368-(12*$N$4)/((12*$N$4))))/($N$4*12)),0),ROUNDDOWN(IF(A368-($N$4*4)&lt;0,0,((A368-(4*$N$4)/((4*$N$4))))/($N$4*4)),0)))))))))+(IF(A368=$E$4,$J$4,0))</f>
        <v>0</v>
      </c>
      <c r="E368" s="49">
        <f>IF(D368=0,0,1/((1+IF('Lease Monthly'!$H$4="Yearly",'Lease Monthly'!$D$4,IF('Lease Monthly'!$H$4="Quarterly",'Lease Monthly'!$D$4/4,'Lease Monthly'!$D$4/12)))^IF($E$17=1,A367,A368)))</f>
        <v>0</v>
      </c>
      <c r="F368" s="55">
        <f t="shared" si="55"/>
        <v>0</v>
      </c>
      <c r="G368" s="56"/>
      <c r="H368" s="38">
        <f t="shared" si="61"/>
        <v>352</v>
      </c>
      <c r="I368" s="9" t="str">
        <f t="shared" si="56"/>
        <v>-</v>
      </c>
      <c r="J368" s="47">
        <f>IF(H368&gt;'Lease Monthly'!$E$4,0,M367)</f>
        <v>0</v>
      </c>
      <c r="K368" s="47">
        <f>IF(IF('Lease Monthly'!$H$4="Yearly",J368*'Lease Monthly'!$D$4,IF('Lease Monthly'!$H$4="Quarterly",J368*('Lease Monthly'!$D$4/4),J368*'Lease Monthly'!$D$4/12))&gt;0,IF('Lease Monthly'!$H$4="Yearly",J368*'Lease Monthly'!$D$4,IF('Lease Monthly'!$H$4="Quarterly",J368*('Lease Monthly'!$D$4/4),J368*'Lease Monthly'!$D$4/12)),-L368-J368)</f>
        <v>0</v>
      </c>
      <c r="L368" s="47">
        <f t="shared" si="57"/>
        <v>0</v>
      </c>
      <c r="M368" s="47">
        <f t="shared" si="58"/>
        <v>0</v>
      </c>
      <c r="N368" s="57"/>
      <c r="O368" s="38">
        <v>237</v>
      </c>
      <c r="P368" s="58">
        <f t="shared" si="62"/>
        <v>172031</v>
      </c>
      <c r="Q368" s="47">
        <f t="shared" si="63"/>
        <v>0</v>
      </c>
      <c r="R368" s="47">
        <f>IF(S367&lt;1,0,-'Lease Monthly'!$K$4/'Lease Monthly'!$L$4)</f>
        <v>0</v>
      </c>
      <c r="S368" s="47">
        <f t="shared" si="59"/>
        <v>0</v>
      </c>
      <c r="AE368"/>
      <c r="AF368" s="6"/>
    </row>
    <row r="369" spans="1:32" x14ac:dyDescent="0.25">
      <c r="A369" s="53">
        <f t="shared" si="60"/>
        <v>353</v>
      </c>
      <c r="B369" s="29">
        <f t="shared" si="54"/>
        <v>0</v>
      </c>
      <c r="C369" s="9" t="str">
        <f>IF(D369=0,"-",IF('Lease Monthly'!$H$4="Yearly",EDATE(C368,12),IF('Lease Monthly'!$H$4="Quarterly",EDATE(C368,3),EDATE(C368,1))))</f>
        <v>-</v>
      </c>
      <c r="D369" s="54">
        <f>IF(A369&gt;'Lease Monthly'!$E$4,0,'Lease Monthly'!$G$4)*((1+$M$4)^(((((IF($H$4="Yearly",ROUNDDOWN(IF(A369-($N$4)&lt;0,0,((A369-($N$4)/(($N$4))))/($N$4)),0),IF($H$4="Monthly",ROUNDDOWN(IF(A369-($N$4*12)&lt;0,0,((A369-(12*$N$4)/((12*$N$4))))/($N$4*12)),0),ROUNDDOWN(IF(A369-($N$4*4)&lt;0,0,((A369-(4*$N$4)/((4*$N$4))))/($N$4*4)),0)))))))))+(IF(A369=$E$4,$J$4,0))</f>
        <v>0</v>
      </c>
      <c r="E369" s="49">
        <f>IF(D369=0,0,1/((1+IF('Lease Monthly'!$H$4="Yearly",'Lease Monthly'!$D$4,IF('Lease Monthly'!$H$4="Quarterly",'Lease Monthly'!$D$4/4,'Lease Monthly'!$D$4/12)))^IF($E$17=1,A368,A369)))</f>
        <v>0</v>
      </c>
      <c r="F369" s="55">
        <f t="shared" si="55"/>
        <v>0</v>
      </c>
      <c r="G369" s="56"/>
      <c r="H369" s="38">
        <f t="shared" si="61"/>
        <v>353</v>
      </c>
      <c r="I369" s="9" t="str">
        <f t="shared" si="56"/>
        <v>-</v>
      </c>
      <c r="J369" s="47">
        <f>IF(H369&gt;'Lease Monthly'!$E$4,0,M368)</f>
        <v>0</v>
      </c>
      <c r="K369" s="47">
        <f>IF(IF('Lease Monthly'!$H$4="Yearly",J369*'Lease Monthly'!$D$4,IF('Lease Monthly'!$H$4="Quarterly",J369*('Lease Monthly'!$D$4/4),J369*'Lease Monthly'!$D$4/12))&gt;0,IF('Lease Monthly'!$H$4="Yearly",J369*'Lease Monthly'!$D$4,IF('Lease Monthly'!$H$4="Quarterly",J369*('Lease Monthly'!$D$4/4),J369*'Lease Monthly'!$D$4/12)),-L369-J369)</f>
        <v>0</v>
      </c>
      <c r="L369" s="47">
        <f t="shared" si="57"/>
        <v>0</v>
      </c>
      <c r="M369" s="47">
        <f t="shared" si="58"/>
        <v>0</v>
      </c>
      <c r="N369" s="57"/>
      <c r="O369" s="38">
        <v>237</v>
      </c>
      <c r="P369" s="58">
        <f t="shared" si="62"/>
        <v>172396</v>
      </c>
      <c r="Q369" s="47">
        <f t="shared" si="63"/>
        <v>0</v>
      </c>
      <c r="R369" s="47">
        <f>IF(S368&lt;1,0,-'Lease Monthly'!$K$4/'Lease Monthly'!$L$4)</f>
        <v>0</v>
      </c>
      <c r="S369" s="47">
        <f t="shared" si="59"/>
        <v>0</v>
      </c>
      <c r="AE369"/>
      <c r="AF369" s="6"/>
    </row>
    <row r="370" spans="1:32" x14ac:dyDescent="0.25">
      <c r="A370" s="53">
        <f t="shared" si="60"/>
        <v>354</v>
      </c>
      <c r="B370" s="29">
        <f t="shared" si="54"/>
        <v>0</v>
      </c>
      <c r="C370" s="9" t="str">
        <f>IF(D370=0,"-",IF('Lease Monthly'!$H$4="Yearly",EDATE(C369,12),IF('Lease Monthly'!$H$4="Quarterly",EDATE(C369,3),EDATE(C369,1))))</f>
        <v>-</v>
      </c>
      <c r="D370" s="54">
        <f>IF(A370&gt;'Lease Monthly'!$E$4,0,'Lease Monthly'!$G$4)*((1+$M$4)^(((((IF($H$4="Yearly",ROUNDDOWN(IF(A370-($N$4)&lt;0,0,((A370-($N$4)/(($N$4))))/($N$4)),0),IF($H$4="Monthly",ROUNDDOWN(IF(A370-($N$4*12)&lt;0,0,((A370-(12*$N$4)/((12*$N$4))))/($N$4*12)),0),ROUNDDOWN(IF(A370-($N$4*4)&lt;0,0,((A370-(4*$N$4)/((4*$N$4))))/($N$4*4)),0)))))))))+(IF(A370=$E$4,$J$4,0))</f>
        <v>0</v>
      </c>
      <c r="E370" s="49">
        <f>IF(D370=0,0,1/((1+IF('Lease Monthly'!$H$4="Yearly",'Lease Monthly'!$D$4,IF('Lease Monthly'!$H$4="Quarterly",'Lease Monthly'!$D$4/4,'Lease Monthly'!$D$4/12)))^IF($E$17=1,A369,A370)))</f>
        <v>0</v>
      </c>
      <c r="F370" s="55">
        <f t="shared" si="55"/>
        <v>0</v>
      </c>
      <c r="G370" s="56"/>
      <c r="H370" s="38">
        <f t="shared" si="61"/>
        <v>354</v>
      </c>
      <c r="I370" s="9" t="str">
        <f t="shared" si="56"/>
        <v>-</v>
      </c>
      <c r="J370" s="47">
        <f>IF(H370&gt;'Lease Monthly'!$E$4,0,M369)</f>
        <v>0</v>
      </c>
      <c r="K370" s="47">
        <f>IF(IF('Lease Monthly'!$H$4="Yearly",J370*'Lease Monthly'!$D$4,IF('Lease Monthly'!$H$4="Quarterly",J370*('Lease Monthly'!$D$4/4),J370*'Lease Monthly'!$D$4/12))&gt;0,IF('Lease Monthly'!$H$4="Yearly",J370*'Lease Monthly'!$D$4,IF('Lease Monthly'!$H$4="Quarterly",J370*('Lease Monthly'!$D$4/4),J370*'Lease Monthly'!$D$4/12)),-L370-J370)</f>
        <v>0</v>
      </c>
      <c r="L370" s="47">
        <f t="shared" si="57"/>
        <v>0</v>
      </c>
      <c r="M370" s="47">
        <f t="shared" si="58"/>
        <v>0</v>
      </c>
      <c r="N370" s="57"/>
      <c r="O370" s="38">
        <v>237</v>
      </c>
      <c r="P370" s="58">
        <f t="shared" si="62"/>
        <v>172762</v>
      </c>
      <c r="Q370" s="47">
        <f t="shared" si="63"/>
        <v>0</v>
      </c>
      <c r="R370" s="47">
        <f>IF(S369&lt;1,0,-'Lease Monthly'!$K$4/'Lease Monthly'!$L$4)</f>
        <v>0</v>
      </c>
      <c r="S370" s="47">
        <f t="shared" si="59"/>
        <v>0</v>
      </c>
      <c r="AE370"/>
      <c r="AF370" s="6"/>
    </row>
    <row r="371" spans="1:32" x14ac:dyDescent="0.25">
      <c r="A371" s="53">
        <f t="shared" si="60"/>
        <v>355</v>
      </c>
      <c r="B371" s="29">
        <f t="shared" si="54"/>
        <v>0</v>
      </c>
      <c r="C371" s="9" t="str">
        <f>IF(D371=0,"-",IF('Lease Monthly'!$H$4="Yearly",EDATE(C370,12),IF('Lease Monthly'!$H$4="Quarterly",EDATE(C370,3),EDATE(C370,1))))</f>
        <v>-</v>
      </c>
      <c r="D371" s="54">
        <f>IF(A371&gt;'Lease Monthly'!$E$4,0,'Lease Monthly'!$G$4)*((1+$M$4)^(((((IF($H$4="Yearly",ROUNDDOWN(IF(A371-($N$4)&lt;0,0,((A371-($N$4)/(($N$4))))/($N$4)),0),IF($H$4="Monthly",ROUNDDOWN(IF(A371-($N$4*12)&lt;0,0,((A371-(12*$N$4)/((12*$N$4))))/($N$4*12)),0),ROUNDDOWN(IF(A371-($N$4*4)&lt;0,0,((A371-(4*$N$4)/((4*$N$4))))/($N$4*4)),0)))))))))+(IF(A371=$E$4,$J$4,0))</f>
        <v>0</v>
      </c>
      <c r="E371" s="49">
        <f>IF(D371=0,0,1/((1+IF('Lease Monthly'!$H$4="Yearly",'Lease Monthly'!$D$4,IF('Lease Monthly'!$H$4="Quarterly",'Lease Monthly'!$D$4/4,'Lease Monthly'!$D$4/12)))^IF($E$17=1,A370,A371)))</f>
        <v>0</v>
      </c>
      <c r="F371" s="55">
        <f t="shared" si="55"/>
        <v>0</v>
      </c>
      <c r="G371" s="56"/>
      <c r="H371" s="38">
        <f t="shared" si="61"/>
        <v>355</v>
      </c>
      <c r="I371" s="9" t="str">
        <f t="shared" si="56"/>
        <v>-</v>
      </c>
      <c r="J371" s="47">
        <f>IF(H371&gt;'Lease Monthly'!$E$4,0,M370)</f>
        <v>0</v>
      </c>
      <c r="K371" s="47">
        <f>IF(IF('Lease Monthly'!$H$4="Yearly",J371*'Lease Monthly'!$D$4,IF('Lease Monthly'!$H$4="Quarterly",J371*('Lease Monthly'!$D$4/4),J371*'Lease Monthly'!$D$4/12))&gt;0,IF('Lease Monthly'!$H$4="Yearly",J371*'Lease Monthly'!$D$4,IF('Lease Monthly'!$H$4="Quarterly",J371*('Lease Monthly'!$D$4/4),J371*'Lease Monthly'!$D$4/12)),-L371-J371)</f>
        <v>0</v>
      </c>
      <c r="L371" s="47">
        <f t="shared" si="57"/>
        <v>0</v>
      </c>
      <c r="M371" s="47">
        <f t="shared" si="58"/>
        <v>0</v>
      </c>
      <c r="N371" s="57"/>
      <c r="O371" s="38">
        <v>237</v>
      </c>
      <c r="P371" s="58">
        <f t="shared" si="62"/>
        <v>173127</v>
      </c>
      <c r="Q371" s="47">
        <f t="shared" si="63"/>
        <v>0</v>
      </c>
      <c r="R371" s="47">
        <f>IF(S370&lt;1,0,-'Lease Monthly'!$K$4/'Lease Monthly'!$L$4)</f>
        <v>0</v>
      </c>
      <c r="S371" s="47">
        <f t="shared" si="59"/>
        <v>0</v>
      </c>
      <c r="AE371"/>
      <c r="AF371" s="6"/>
    </row>
    <row r="372" spans="1:32" x14ac:dyDescent="0.25">
      <c r="A372" s="53">
        <f t="shared" si="60"/>
        <v>356</v>
      </c>
      <c r="B372" s="29">
        <f t="shared" si="54"/>
        <v>0</v>
      </c>
      <c r="C372" s="9" t="str">
        <f>IF(D372=0,"-",IF('Lease Monthly'!$H$4="Yearly",EDATE(C371,12),IF('Lease Monthly'!$H$4="Quarterly",EDATE(C371,3),EDATE(C371,1))))</f>
        <v>-</v>
      </c>
      <c r="D372" s="54">
        <f>IF(A372&gt;'Lease Monthly'!$E$4,0,'Lease Monthly'!$G$4)*((1+$M$4)^(((((IF($H$4="Yearly",ROUNDDOWN(IF(A372-($N$4)&lt;0,0,((A372-($N$4)/(($N$4))))/($N$4)),0),IF($H$4="Monthly",ROUNDDOWN(IF(A372-($N$4*12)&lt;0,0,((A372-(12*$N$4)/((12*$N$4))))/($N$4*12)),0),ROUNDDOWN(IF(A372-($N$4*4)&lt;0,0,((A372-(4*$N$4)/((4*$N$4))))/($N$4*4)),0)))))))))+(IF(A372=$E$4,$J$4,0))</f>
        <v>0</v>
      </c>
      <c r="E372" s="49">
        <f>IF(D372=0,0,1/((1+IF('Lease Monthly'!$H$4="Yearly",'Lease Monthly'!$D$4,IF('Lease Monthly'!$H$4="Quarterly",'Lease Monthly'!$D$4/4,'Lease Monthly'!$D$4/12)))^IF($E$17=1,A371,A372)))</f>
        <v>0</v>
      </c>
      <c r="F372" s="55">
        <f t="shared" si="55"/>
        <v>0</v>
      </c>
      <c r="G372" s="56"/>
      <c r="H372" s="38">
        <f t="shared" si="61"/>
        <v>356</v>
      </c>
      <c r="I372" s="9" t="str">
        <f t="shared" si="56"/>
        <v>-</v>
      </c>
      <c r="J372" s="47">
        <f>IF(H372&gt;'Lease Monthly'!$E$4,0,M371)</f>
        <v>0</v>
      </c>
      <c r="K372" s="47">
        <f>IF(IF('Lease Monthly'!$H$4="Yearly",J372*'Lease Monthly'!$D$4,IF('Lease Monthly'!$H$4="Quarterly",J372*('Lease Monthly'!$D$4/4),J372*'Lease Monthly'!$D$4/12))&gt;0,IF('Lease Monthly'!$H$4="Yearly",J372*'Lease Monthly'!$D$4,IF('Lease Monthly'!$H$4="Quarterly",J372*('Lease Monthly'!$D$4/4),J372*'Lease Monthly'!$D$4/12)),-L372-J372)</f>
        <v>0</v>
      </c>
      <c r="L372" s="47">
        <f t="shared" si="57"/>
        <v>0</v>
      </c>
      <c r="M372" s="47">
        <f t="shared" si="58"/>
        <v>0</v>
      </c>
      <c r="N372" s="57"/>
      <c r="O372" s="38">
        <v>237</v>
      </c>
      <c r="P372" s="58">
        <f t="shared" si="62"/>
        <v>173492</v>
      </c>
      <c r="Q372" s="47">
        <f t="shared" si="63"/>
        <v>0</v>
      </c>
      <c r="R372" s="47">
        <f>IF(S371&lt;1,0,-'Lease Monthly'!$K$4/'Lease Monthly'!$L$4)</f>
        <v>0</v>
      </c>
      <c r="S372" s="47">
        <f t="shared" si="59"/>
        <v>0</v>
      </c>
      <c r="AE372"/>
      <c r="AF372" s="6"/>
    </row>
    <row r="373" spans="1:32" x14ac:dyDescent="0.25">
      <c r="A373" s="53">
        <f t="shared" si="60"/>
        <v>357</v>
      </c>
      <c r="B373" s="29">
        <f t="shared" si="54"/>
        <v>0</v>
      </c>
      <c r="C373" s="9" t="str">
        <f>IF(D373=0,"-",IF('Lease Monthly'!$H$4="Yearly",EDATE(C372,12),IF('Lease Monthly'!$H$4="Quarterly",EDATE(C372,3),EDATE(C372,1))))</f>
        <v>-</v>
      </c>
      <c r="D373" s="54">
        <f>IF(A373&gt;'Lease Monthly'!$E$4,0,'Lease Monthly'!$G$4)*((1+$M$4)^(((((IF($H$4="Yearly",ROUNDDOWN(IF(A373-($N$4)&lt;0,0,((A373-($N$4)/(($N$4))))/($N$4)),0),IF($H$4="Monthly",ROUNDDOWN(IF(A373-($N$4*12)&lt;0,0,((A373-(12*$N$4)/((12*$N$4))))/($N$4*12)),0),ROUNDDOWN(IF(A373-($N$4*4)&lt;0,0,((A373-(4*$N$4)/((4*$N$4))))/($N$4*4)),0)))))))))+(IF(A373=$E$4,$J$4,0))</f>
        <v>0</v>
      </c>
      <c r="E373" s="49">
        <f>IF(D373=0,0,1/((1+IF('Lease Monthly'!$H$4="Yearly",'Lease Monthly'!$D$4,IF('Lease Monthly'!$H$4="Quarterly",'Lease Monthly'!$D$4/4,'Lease Monthly'!$D$4/12)))^IF($E$17=1,A372,A373)))</f>
        <v>0</v>
      </c>
      <c r="F373" s="55">
        <f t="shared" si="55"/>
        <v>0</v>
      </c>
      <c r="G373" s="56"/>
      <c r="H373" s="38">
        <f t="shared" si="61"/>
        <v>357</v>
      </c>
      <c r="I373" s="9" t="str">
        <f t="shared" si="56"/>
        <v>-</v>
      </c>
      <c r="J373" s="47">
        <f>IF(H373&gt;'Lease Monthly'!$E$4,0,M372)</f>
        <v>0</v>
      </c>
      <c r="K373" s="47">
        <f>IF(IF('Lease Monthly'!$H$4="Yearly",J373*'Lease Monthly'!$D$4,IF('Lease Monthly'!$H$4="Quarterly",J373*('Lease Monthly'!$D$4/4),J373*'Lease Monthly'!$D$4/12))&gt;0,IF('Lease Monthly'!$H$4="Yearly",J373*'Lease Monthly'!$D$4,IF('Lease Monthly'!$H$4="Quarterly",J373*('Lease Monthly'!$D$4/4),J373*'Lease Monthly'!$D$4/12)),-L373-J373)</f>
        <v>0</v>
      </c>
      <c r="L373" s="47">
        <f t="shared" si="57"/>
        <v>0</v>
      </c>
      <c r="M373" s="47">
        <f t="shared" si="58"/>
        <v>0</v>
      </c>
      <c r="N373" s="57"/>
      <c r="O373" s="38">
        <v>237</v>
      </c>
      <c r="P373" s="58">
        <f t="shared" si="62"/>
        <v>173857</v>
      </c>
      <c r="Q373" s="47">
        <f t="shared" si="63"/>
        <v>0</v>
      </c>
      <c r="R373" s="47">
        <f>IF(S372&lt;1,0,-'Lease Monthly'!$K$4/'Lease Monthly'!$L$4)</f>
        <v>0</v>
      </c>
      <c r="S373" s="47">
        <f t="shared" si="59"/>
        <v>0</v>
      </c>
      <c r="AE373"/>
      <c r="AF373" s="6"/>
    </row>
    <row r="374" spans="1:32" x14ac:dyDescent="0.25">
      <c r="A374" s="53">
        <f t="shared" si="60"/>
        <v>358</v>
      </c>
      <c r="B374" s="29">
        <f t="shared" si="54"/>
        <v>0</v>
      </c>
      <c r="C374" s="9" t="str">
        <f>IF(D374=0,"-",IF('Lease Monthly'!$H$4="Yearly",EDATE(C373,12),IF('Lease Monthly'!$H$4="Quarterly",EDATE(C373,3),EDATE(C373,1))))</f>
        <v>-</v>
      </c>
      <c r="D374" s="54">
        <f>IF(A374&gt;'Lease Monthly'!$E$4,0,'Lease Monthly'!$G$4)*((1+$M$4)^(((((IF($H$4="Yearly",ROUNDDOWN(IF(A374-($N$4)&lt;0,0,((A374-($N$4)/(($N$4))))/($N$4)),0),IF($H$4="Monthly",ROUNDDOWN(IF(A374-($N$4*12)&lt;0,0,((A374-(12*$N$4)/((12*$N$4))))/($N$4*12)),0),ROUNDDOWN(IF(A374-($N$4*4)&lt;0,0,((A374-(4*$N$4)/((4*$N$4))))/($N$4*4)),0)))))))))+(IF(A374=$E$4,$J$4,0))</f>
        <v>0</v>
      </c>
      <c r="E374" s="49">
        <f>IF(D374=0,0,1/((1+IF('Lease Monthly'!$H$4="Yearly",'Lease Monthly'!$D$4,IF('Lease Monthly'!$H$4="Quarterly",'Lease Monthly'!$D$4/4,'Lease Monthly'!$D$4/12)))^IF($E$17=1,A373,A374)))</f>
        <v>0</v>
      </c>
      <c r="F374" s="55">
        <f t="shared" si="55"/>
        <v>0</v>
      </c>
      <c r="G374" s="56"/>
      <c r="H374" s="38">
        <f t="shared" si="61"/>
        <v>358</v>
      </c>
      <c r="I374" s="9" t="str">
        <f t="shared" si="56"/>
        <v>-</v>
      </c>
      <c r="J374" s="47">
        <f>IF(H374&gt;'Lease Monthly'!$E$4,0,M373)</f>
        <v>0</v>
      </c>
      <c r="K374" s="47">
        <f>IF(IF('Lease Monthly'!$H$4="Yearly",J374*'Lease Monthly'!$D$4,IF('Lease Monthly'!$H$4="Quarterly",J374*('Lease Monthly'!$D$4/4),J374*'Lease Monthly'!$D$4/12))&gt;0,IF('Lease Monthly'!$H$4="Yearly",J374*'Lease Monthly'!$D$4,IF('Lease Monthly'!$H$4="Quarterly",J374*('Lease Monthly'!$D$4/4),J374*'Lease Monthly'!$D$4/12)),-L374-J374)</f>
        <v>0</v>
      </c>
      <c r="L374" s="47">
        <f t="shared" si="57"/>
        <v>0</v>
      </c>
      <c r="M374" s="47">
        <f t="shared" si="58"/>
        <v>0</v>
      </c>
      <c r="N374" s="57"/>
      <c r="O374" s="38">
        <v>237</v>
      </c>
      <c r="P374" s="58">
        <f t="shared" si="62"/>
        <v>174223</v>
      </c>
      <c r="Q374" s="47">
        <f t="shared" si="63"/>
        <v>0</v>
      </c>
      <c r="R374" s="47">
        <f>IF(S373&lt;1,0,-'Lease Monthly'!$K$4/'Lease Monthly'!$L$4)</f>
        <v>0</v>
      </c>
      <c r="S374" s="47">
        <f t="shared" si="59"/>
        <v>0</v>
      </c>
      <c r="AE374"/>
      <c r="AF374" s="6"/>
    </row>
    <row r="375" spans="1:32" x14ac:dyDescent="0.25">
      <c r="A375" s="53">
        <f t="shared" si="60"/>
        <v>359</v>
      </c>
      <c r="B375" s="29">
        <f t="shared" si="54"/>
        <v>0</v>
      </c>
      <c r="C375" s="9" t="str">
        <f>IF(D375=0,"-",IF('Lease Monthly'!$H$4="Yearly",EDATE(C374,12),IF('Lease Monthly'!$H$4="Quarterly",EDATE(C374,3),EDATE(C374,1))))</f>
        <v>-</v>
      </c>
      <c r="D375" s="54">
        <f>IF(A375&gt;'Lease Monthly'!$E$4,0,'Lease Monthly'!$G$4)*((1+$M$4)^(((((IF($H$4="Yearly",ROUNDDOWN(IF(A375-($N$4)&lt;0,0,((A375-($N$4)/(($N$4))))/($N$4)),0),IF($H$4="Monthly",ROUNDDOWN(IF(A375-($N$4*12)&lt;0,0,((A375-(12*$N$4)/((12*$N$4))))/($N$4*12)),0),ROUNDDOWN(IF(A375-($N$4*4)&lt;0,0,((A375-(4*$N$4)/((4*$N$4))))/($N$4*4)),0)))))))))+(IF(A375=$E$4,$J$4,0))</f>
        <v>0</v>
      </c>
      <c r="E375" s="49">
        <f>IF(D375=0,0,1/((1+IF('Lease Monthly'!$H$4="Yearly",'Lease Monthly'!$D$4,IF('Lease Monthly'!$H$4="Quarterly",'Lease Monthly'!$D$4/4,'Lease Monthly'!$D$4/12)))^IF($E$17=1,A374,A375)))</f>
        <v>0</v>
      </c>
      <c r="F375" s="55">
        <f t="shared" si="55"/>
        <v>0</v>
      </c>
      <c r="G375" s="56"/>
      <c r="H375" s="38">
        <f t="shared" si="61"/>
        <v>359</v>
      </c>
      <c r="I375" s="9" t="str">
        <f t="shared" si="56"/>
        <v>-</v>
      </c>
      <c r="J375" s="47">
        <f>IF(H375&gt;'Lease Monthly'!$E$4,0,M374)</f>
        <v>0</v>
      </c>
      <c r="K375" s="47">
        <f>IF(IF('Lease Monthly'!$H$4="Yearly",J375*'Lease Monthly'!$D$4,IF('Lease Monthly'!$H$4="Quarterly",J375*('Lease Monthly'!$D$4/4),J375*'Lease Monthly'!$D$4/12))&gt;0,IF('Lease Monthly'!$H$4="Yearly",J375*'Lease Monthly'!$D$4,IF('Lease Monthly'!$H$4="Quarterly",J375*('Lease Monthly'!$D$4/4),J375*'Lease Monthly'!$D$4/12)),-L375-J375)</f>
        <v>0</v>
      </c>
      <c r="L375" s="47">
        <f t="shared" si="57"/>
        <v>0</v>
      </c>
      <c r="M375" s="47">
        <f t="shared" si="58"/>
        <v>0</v>
      </c>
      <c r="N375" s="57"/>
      <c r="O375" s="38">
        <v>237</v>
      </c>
      <c r="P375" s="58">
        <f t="shared" si="62"/>
        <v>174588</v>
      </c>
      <c r="Q375" s="47">
        <f t="shared" si="63"/>
        <v>0</v>
      </c>
      <c r="R375" s="47">
        <f>IF(S374&lt;1,0,-'Lease Monthly'!$K$4/'Lease Monthly'!$L$4)</f>
        <v>0</v>
      </c>
      <c r="S375" s="47">
        <f t="shared" si="59"/>
        <v>0</v>
      </c>
      <c r="AE375"/>
      <c r="AF375" s="6"/>
    </row>
    <row r="376" spans="1:32" x14ac:dyDescent="0.25">
      <c r="A376" s="53">
        <f t="shared" si="60"/>
        <v>360</v>
      </c>
      <c r="B376" s="29">
        <f t="shared" si="54"/>
        <v>0</v>
      </c>
      <c r="C376" s="9" t="str">
        <f>IF(D376=0,"-",IF('Lease Monthly'!$H$4="Yearly",EDATE(C375,12),IF('Lease Monthly'!$H$4="Quarterly",EDATE(C375,3),EDATE(C375,1))))</f>
        <v>-</v>
      </c>
      <c r="D376" s="54">
        <f>IF(A376&gt;'Lease Monthly'!$E$4,0,'Lease Monthly'!$G$4)*((1+$M$4)^(((((IF($H$4="Yearly",ROUNDDOWN(IF(A376-($N$4)&lt;0,0,((A376-($N$4)/(($N$4))))/($N$4)),0),IF($H$4="Monthly",ROUNDDOWN(IF(A376-($N$4*12)&lt;0,0,((A376-(12*$N$4)/((12*$N$4))))/($N$4*12)),0),ROUNDDOWN(IF(A376-($N$4*4)&lt;0,0,((A376-(4*$N$4)/((4*$N$4))))/($N$4*4)),0)))))))))+(IF(A376=$E$4,$J$4,0))</f>
        <v>0</v>
      </c>
      <c r="E376" s="49">
        <f>IF(D376=0,0,1/((1+IF('Lease Monthly'!$H$4="Yearly",'Lease Monthly'!$D$4,IF('Lease Monthly'!$H$4="Quarterly",'Lease Monthly'!$D$4/4,'Lease Monthly'!$D$4/12)))^IF($E$17=1,A375,A376)))</f>
        <v>0</v>
      </c>
      <c r="F376" s="55">
        <f t="shared" si="55"/>
        <v>0</v>
      </c>
      <c r="G376" s="56"/>
      <c r="H376" s="38">
        <f t="shared" si="61"/>
        <v>360</v>
      </c>
      <c r="I376" s="9" t="str">
        <f t="shared" si="56"/>
        <v>-</v>
      </c>
      <c r="J376" s="47">
        <f>IF(H376&gt;'Lease Monthly'!$E$4,0,M375)</f>
        <v>0</v>
      </c>
      <c r="K376" s="47">
        <f>IF(IF('Lease Monthly'!$H$4="Yearly",J376*'Lease Monthly'!$D$4,IF('Lease Monthly'!$H$4="Quarterly",J376*('Lease Monthly'!$D$4/4),J376*'Lease Monthly'!$D$4/12))&gt;0,IF('Lease Monthly'!$H$4="Yearly",J376*'Lease Monthly'!$D$4,IF('Lease Monthly'!$H$4="Quarterly",J376*('Lease Monthly'!$D$4/4),J376*'Lease Monthly'!$D$4/12)),-L376-J376)</f>
        <v>0</v>
      </c>
      <c r="L376" s="47">
        <f t="shared" si="57"/>
        <v>0</v>
      </c>
      <c r="M376" s="47">
        <f t="shared" si="58"/>
        <v>0</v>
      </c>
      <c r="N376" s="57"/>
      <c r="O376" s="38">
        <v>237</v>
      </c>
      <c r="P376" s="58">
        <f t="shared" si="62"/>
        <v>174953</v>
      </c>
      <c r="Q376" s="47">
        <f t="shared" si="63"/>
        <v>0</v>
      </c>
      <c r="R376" s="47">
        <f>IF(S375&lt;1,0,-'Lease Monthly'!$K$4/'Lease Monthly'!$L$4)</f>
        <v>0</v>
      </c>
      <c r="S376" s="47">
        <f t="shared" si="59"/>
        <v>0</v>
      </c>
      <c r="AE376"/>
      <c r="AF376" s="6"/>
    </row>
    <row r="377" spans="1:32" x14ac:dyDescent="0.25">
      <c r="A377" s="53">
        <f t="shared" si="60"/>
        <v>361</v>
      </c>
      <c r="B377" s="29">
        <f t="shared" si="54"/>
        <v>0</v>
      </c>
      <c r="C377" s="9" t="str">
        <f>IF(D377=0,"-",IF('Lease Monthly'!$H$4="Yearly",EDATE(C376,12),IF('Lease Monthly'!$H$4="Quarterly",EDATE(C376,3),EDATE(C376,1))))</f>
        <v>-</v>
      </c>
      <c r="D377" s="54">
        <f>IF(A377&gt;'Lease Monthly'!$E$4,0,'Lease Monthly'!$G$4)*((1+$M$4)^(((((IF($H$4="Yearly",ROUNDDOWN(IF(A377-($N$4)&lt;0,0,((A377-($N$4)/(($N$4))))/($N$4)),0),IF($H$4="Monthly",ROUNDDOWN(IF(A377-($N$4*12)&lt;0,0,((A377-(12*$N$4)/((12*$N$4))))/($N$4*12)),0),ROUNDDOWN(IF(A377-($N$4*4)&lt;0,0,((A377-(4*$N$4)/((4*$N$4))))/($N$4*4)),0)))))))))+(IF(A377=$E$4,$J$4,0))</f>
        <v>0</v>
      </c>
      <c r="E377" s="49">
        <f>IF(D377=0,0,1/((1+IF('Lease Monthly'!$H$4="Yearly",'Lease Monthly'!$D$4,IF('Lease Monthly'!$H$4="Quarterly",'Lease Monthly'!$D$4/4,'Lease Monthly'!$D$4/12)))^IF($E$17=1,A376,A377)))</f>
        <v>0</v>
      </c>
      <c r="F377" s="55">
        <f t="shared" si="55"/>
        <v>0</v>
      </c>
      <c r="G377" s="56"/>
      <c r="H377" s="38">
        <f t="shared" si="61"/>
        <v>361</v>
      </c>
      <c r="I377" s="9" t="str">
        <f t="shared" si="56"/>
        <v>-</v>
      </c>
      <c r="J377" s="47">
        <f>IF(H377&gt;'Lease Monthly'!$E$4,0,M376)</f>
        <v>0</v>
      </c>
      <c r="K377" s="47">
        <f>IF(IF('Lease Monthly'!$H$4="Yearly",J377*'Lease Monthly'!$D$4,IF('Lease Monthly'!$H$4="Quarterly",J377*('Lease Monthly'!$D$4/4),J377*'Lease Monthly'!$D$4/12))&gt;0,IF('Lease Monthly'!$H$4="Yearly",J377*'Lease Monthly'!$D$4,IF('Lease Monthly'!$H$4="Quarterly",J377*('Lease Monthly'!$D$4/4),J377*'Lease Monthly'!$D$4/12)),-L377-J377)</f>
        <v>0</v>
      </c>
      <c r="L377" s="47">
        <f t="shared" si="57"/>
        <v>0</v>
      </c>
      <c r="M377" s="47">
        <f t="shared" si="58"/>
        <v>0</v>
      </c>
      <c r="N377" s="57"/>
      <c r="O377" s="38">
        <v>237</v>
      </c>
      <c r="P377" s="58">
        <f t="shared" si="62"/>
        <v>175318</v>
      </c>
      <c r="Q377" s="47">
        <f t="shared" si="63"/>
        <v>0</v>
      </c>
      <c r="R377" s="47">
        <f>IF(S376&lt;1,0,-'Lease Monthly'!$K$4/'Lease Monthly'!$L$4)</f>
        <v>0</v>
      </c>
      <c r="S377" s="47">
        <f t="shared" si="59"/>
        <v>0</v>
      </c>
      <c r="AE377"/>
      <c r="AF377" s="6"/>
    </row>
    <row r="378" spans="1:32" x14ac:dyDescent="0.25">
      <c r="A378" s="53">
        <f t="shared" si="60"/>
        <v>362</v>
      </c>
      <c r="B378" s="29">
        <f t="shared" si="54"/>
        <v>0</v>
      </c>
      <c r="C378" s="9" t="str">
        <f>IF(D378=0,"-",IF('Lease Monthly'!$H$4="Yearly",EDATE(C377,12),IF('Lease Monthly'!$H$4="Quarterly",EDATE(C377,3),EDATE(C377,1))))</f>
        <v>-</v>
      </c>
      <c r="D378" s="54">
        <f>IF(A378&gt;'Lease Monthly'!$E$4,0,'Lease Monthly'!$G$4)*((1+$M$4)^(((((IF($H$4="Yearly",ROUNDDOWN(IF(A378-($N$4)&lt;0,0,((A378-($N$4)/(($N$4))))/($N$4)),0),IF($H$4="Monthly",ROUNDDOWN(IF(A378-($N$4*12)&lt;0,0,((A378-(12*$N$4)/((12*$N$4))))/($N$4*12)),0),ROUNDDOWN(IF(A378-($N$4*4)&lt;0,0,((A378-(4*$N$4)/((4*$N$4))))/($N$4*4)),0)))))))))+(IF(A378=$E$4,$J$4,0))</f>
        <v>0</v>
      </c>
      <c r="E378" s="49">
        <f>IF(D378=0,0,1/((1+IF('Lease Monthly'!$H$4="Yearly",'Lease Monthly'!$D$4,IF('Lease Monthly'!$H$4="Quarterly",'Lease Monthly'!$D$4/4,'Lease Monthly'!$D$4/12)))^IF($E$17=1,A377,A378)))</f>
        <v>0</v>
      </c>
      <c r="F378" s="55">
        <f t="shared" si="55"/>
        <v>0</v>
      </c>
      <c r="G378" s="56"/>
      <c r="H378" s="38">
        <f t="shared" si="61"/>
        <v>362</v>
      </c>
      <c r="I378" s="9" t="str">
        <f t="shared" si="56"/>
        <v>-</v>
      </c>
      <c r="J378" s="47">
        <f>IF(H378&gt;'Lease Monthly'!$E$4,0,M377)</f>
        <v>0</v>
      </c>
      <c r="K378" s="47">
        <f>IF(IF('Lease Monthly'!$H$4="Yearly",J378*'Lease Monthly'!$D$4,IF('Lease Monthly'!$H$4="Quarterly",J378*('Lease Monthly'!$D$4/4),J378*'Lease Monthly'!$D$4/12))&gt;0,IF('Lease Monthly'!$H$4="Yearly",J378*'Lease Monthly'!$D$4,IF('Lease Monthly'!$H$4="Quarterly",J378*('Lease Monthly'!$D$4/4),J378*'Lease Monthly'!$D$4/12)),-L378-J378)</f>
        <v>0</v>
      </c>
      <c r="L378" s="47">
        <f t="shared" si="57"/>
        <v>0</v>
      </c>
      <c r="M378" s="47">
        <f t="shared" si="58"/>
        <v>0</v>
      </c>
      <c r="N378" s="57"/>
      <c r="O378" s="38">
        <v>237</v>
      </c>
      <c r="P378" s="58">
        <f t="shared" si="62"/>
        <v>175684</v>
      </c>
      <c r="Q378" s="47">
        <f t="shared" si="63"/>
        <v>0</v>
      </c>
      <c r="R378" s="47">
        <f>IF(S377&lt;1,0,-'Lease Monthly'!$K$4/'Lease Monthly'!$L$4)</f>
        <v>0</v>
      </c>
      <c r="S378" s="47">
        <f t="shared" si="59"/>
        <v>0</v>
      </c>
      <c r="AE378"/>
      <c r="AF378" s="6"/>
    </row>
    <row r="379" spans="1:32" x14ac:dyDescent="0.25">
      <c r="A379" s="53">
        <f t="shared" si="60"/>
        <v>363</v>
      </c>
      <c r="B379" s="29">
        <f t="shared" si="54"/>
        <v>0</v>
      </c>
      <c r="C379" s="9" t="str">
        <f>IF(D379=0,"-",IF('Lease Monthly'!$H$4="Yearly",EDATE(C378,12),IF('Lease Monthly'!$H$4="Quarterly",EDATE(C378,3),EDATE(C378,1))))</f>
        <v>-</v>
      </c>
      <c r="D379" s="54">
        <f>IF(A379&gt;'Lease Monthly'!$E$4,0,'Lease Monthly'!$G$4)*((1+$M$4)^(((((IF($H$4="Yearly",ROUNDDOWN(IF(A379-($N$4)&lt;0,0,((A379-($N$4)/(($N$4))))/($N$4)),0),IF($H$4="Monthly",ROUNDDOWN(IF(A379-($N$4*12)&lt;0,0,((A379-(12*$N$4)/((12*$N$4))))/($N$4*12)),0),ROUNDDOWN(IF(A379-($N$4*4)&lt;0,0,((A379-(4*$N$4)/((4*$N$4))))/($N$4*4)),0)))))))))+(IF(A379=$E$4,$J$4,0))</f>
        <v>0</v>
      </c>
      <c r="E379" s="49">
        <f>IF(D379=0,0,1/((1+IF('Lease Monthly'!$H$4="Yearly",'Lease Monthly'!$D$4,IF('Lease Monthly'!$H$4="Quarterly",'Lease Monthly'!$D$4/4,'Lease Monthly'!$D$4/12)))^IF($E$17=1,A378,A379)))</f>
        <v>0</v>
      </c>
      <c r="F379" s="55">
        <f t="shared" si="55"/>
        <v>0</v>
      </c>
      <c r="G379" s="56"/>
      <c r="H379" s="38">
        <f t="shared" si="61"/>
        <v>363</v>
      </c>
      <c r="I379" s="9" t="str">
        <f t="shared" si="56"/>
        <v>-</v>
      </c>
      <c r="J379" s="47">
        <f>IF(H379&gt;'Lease Monthly'!$E$4,0,M378)</f>
        <v>0</v>
      </c>
      <c r="K379" s="47">
        <f>IF(IF('Lease Monthly'!$H$4="Yearly",J379*'Lease Monthly'!$D$4,IF('Lease Monthly'!$H$4="Quarterly",J379*('Lease Monthly'!$D$4/4),J379*'Lease Monthly'!$D$4/12))&gt;0,IF('Lease Monthly'!$H$4="Yearly",J379*'Lease Monthly'!$D$4,IF('Lease Monthly'!$H$4="Quarterly",J379*('Lease Monthly'!$D$4/4),J379*'Lease Monthly'!$D$4/12)),-L379-J379)</f>
        <v>0</v>
      </c>
      <c r="L379" s="47">
        <f t="shared" si="57"/>
        <v>0</v>
      </c>
      <c r="M379" s="47">
        <f t="shared" si="58"/>
        <v>0</v>
      </c>
      <c r="N379" s="57"/>
      <c r="O379" s="38">
        <v>237</v>
      </c>
      <c r="P379" s="58">
        <f t="shared" si="62"/>
        <v>176049</v>
      </c>
      <c r="Q379" s="47">
        <f t="shared" si="63"/>
        <v>0</v>
      </c>
      <c r="R379" s="47">
        <f>IF(S378&lt;1,0,-'Lease Monthly'!$K$4/'Lease Monthly'!$L$4)</f>
        <v>0</v>
      </c>
      <c r="S379" s="47">
        <f t="shared" si="59"/>
        <v>0</v>
      </c>
      <c r="AE379"/>
      <c r="AF379" s="6"/>
    </row>
    <row r="380" spans="1:32" x14ac:dyDescent="0.25">
      <c r="A380" s="53">
        <f t="shared" si="60"/>
        <v>364</v>
      </c>
      <c r="B380" s="29">
        <f t="shared" si="54"/>
        <v>0</v>
      </c>
      <c r="C380" s="9" t="str">
        <f>IF(D380=0,"-",IF('Lease Monthly'!$H$4="Yearly",EDATE(C379,12),IF('Lease Monthly'!$H$4="Quarterly",EDATE(C379,3),EDATE(C379,1))))</f>
        <v>-</v>
      </c>
      <c r="D380" s="54">
        <f>IF(A380&gt;'Lease Monthly'!$E$4,0,'Lease Monthly'!$G$4)*((1+$M$4)^(((((IF($H$4="Yearly",ROUNDDOWN(IF(A380-($N$4)&lt;0,0,((A380-($N$4)/(($N$4))))/($N$4)),0),IF($H$4="Monthly",ROUNDDOWN(IF(A380-($N$4*12)&lt;0,0,((A380-(12*$N$4)/((12*$N$4))))/($N$4*12)),0),ROUNDDOWN(IF(A380-($N$4*4)&lt;0,0,((A380-(4*$N$4)/((4*$N$4))))/($N$4*4)),0)))))))))+(IF(A380=$E$4,$J$4,0))</f>
        <v>0</v>
      </c>
      <c r="E380" s="49">
        <f>IF(D380=0,0,1/((1+IF('Lease Monthly'!$H$4="Yearly",'Lease Monthly'!$D$4,IF('Lease Monthly'!$H$4="Quarterly",'Lease Monthly'!$D$4/4,'Lease Monthly'!$D$4/12)))^IF($E$17=1,A379,A380)))</f>
        <v>0</v>
      </c>
      <c r="F380" s="55">
        <f t="shared" si="55"/>
        <v>0</v>
      </c>
      <c r="G380" s="56"/>
      <c r="H380" s="38">
        <f t="shared" si="61"/>
        <v>364</v>
      </c>
      <c r="I380" s="9" t="str">
        <f t="shared" si="56"/>
        <v>-</v>
      </c>
      <c r="J380" s="47">
        <f>IF(H380&gt;'Lease Monthly'!$E$4,0,M379)</f>
        <v>0</v>
      </c>
      <c r="K380" s="47">
        <f>IF(IF('Lease Monthly'!$H$4="Yearly",J380*'Lease Monthly'!$D$4,IF('Lease Monthly'!$H$4="Quarterly",J380*('Lease Monthly'!$D$4/4),J380*'Lease Monthly'!$D$4/12))&gt;0,IF('Lease Monthly'!$H$4="Yearly",J380*'Lease Monthly'!$D$4,IF('Lease Monthly'!$H$4="Quarterly",J380*('Lease Monthly'!$D$4/4),J380*'Lease Monthly'!$D$4/12)),-L380-J380)</f>
        <v>0</v>
      </c>
      <c r="L380" s="47">
        <f t="shared" si="57"/>
        <v>0</v>
      </c>
      <c r="M380" s="47">
        <f t="shared" si="58"/>
        <v>0</v>
      </c>
      <c r="N380" s="57"/>
      <c r="O380" s="38">
        <v>237</v>
      </c>
      <c r="P380" s="58">
        <f t="shared" si="62"/>
        <v>176414</v>
      </c>
      <c r="Q380" s="47">
        <f t="shared" si="63"/>
        <v>0</v>
      </c>
      <c r="R380" s="47">
        <f>IF(S379&lt;1,0,-'Lease Monthly'!$K$4/'Lease Monthly'!$L$4)</f>
        <v>0</v>
      </c>
      <c r="S380" s="47">
        <f t="shared" si="59"/>
        <v>0</v>
      </c>
      <c r="AE380"/>
      <c r="AF380" s="6"/>
    </row>
    <row r="381" spans="1:32" x14ac:dyDescent="0.25">
      <c r="A381" s="53">
        <f t="shared" si="60"/>
        <v>365</v>
      </c>
      <c r="B381" s="29">
        <f t="shared" si="54"/>
        <v>0</v>
      </c>
      <c r="C381" s="9" t="str">
        <f>IF(D381=0,"-",IF('Lease Monthly'!$H$4="Yearly",EDATE(C380,12),IF('Lease Monthly'!$H$4="Quarterly",EDATE(C380,3),EDATE(C380,1))))</f>
        <v>-</v>
      </c>
      <c r="D381" s="54">
        <f>IF(A381&gt;'Lease Monthly'!$E$4,0,'Lease Monthly'!$G$4)*((1+$M$4)^(((((IF($H$4="Yearly",ROUNDDOWN(IF(A381-($N$4)&lt;0,0,((A381-($N$4)/(($N$4))))/($N$4)),0),IF($H$4="Monthly",ROUNDDOWN(IF(A381-($N$4*12)&lt;0,0,((A381-(12*$N$4)/((12*$N$4))))/($N$4*12)),0),ROUNDDOWN(IF(A381-($N$4*4)&lt;0,0,((A381-(4*$N$4)/((4*$N$4))))/($N$4*4)),0)))))))))+(IF(A381=$E$4,$J$4,0))</f>
        <v>0</v>
      </c>
      <c r="E381" s="49">
        <f>IF(D381=0,0,1/((1+IF('Lease Monthly'!$H$4="Yearly",'Lease Monthly'!$D$4,IF('Lease Monthly'!$H$4="Quarterly",'Lease Monthly'!$D$4/4,'Lease Monthly'!$D$4/12)))^IF($E$17=1,A380,A381)))</f>
        <v>0</v>
      </c>
      <c r="F381" s="55">
        <f t="shared" si="55"/>
        <v>0</v>
      </c>
      <c r="G381" s="56"/>
      <c r="H381" s="38">
        <f t="shared" si="61"/>
        <v>365</v>
      </c>
      <c r="I381" s="9" t="str">
        <f t="shared" si="56"/>
        <v>-</v>
      </c>
      <c r="J381" s="47">
        <f>IF(H381&gt;'Lease Monthly'!$E$4,0,M380)</f>
        <v>0</v>
      </c>
      <c r="K381" s="47">
        <f>IF(IF('Lease Monthly'!$H$4="Yearly",J381*'Lease Monthly'!$D$4,IF('Lease Monthly'!$H$4="Quarterly",J381*('Lease Monthly'!$D$4/4),J381*'Lease Monthly'!$D$4/12))&gt;0,IF('Lease Monthly'!$H$4="Yearly",J381*'Lease Monthly'!$D$4,IF('Lease Monthly'!$H$4="Quarterly",J381*('Lease Monthly'!$D$4/4),J381*'Lease Monthly'!$D$4/12)),-L381-J381)</f>
        <v>0</v>
      </c>
      <c r="L381" s="47">
        <f t="shared" si="57"/>
        <v>0</v>
      </c>
      <c r="M381" s="47">
        <f t="shared" si="58"/>
        <v>0</v>
      </c>
      <c r="N381" s="57"/>
      <c r="O381" s="38">
        <v>237</v>
      </c>
      <c r="P381" s="58">
        <f t="shared" si="62"/>
        <v>176779</v>
      </c>
      <c r="Q381" s="47">
        <f t="shared" si="63"/>
        <v>0</v>
      </c>
      <c r="R381" s="47">
        <f>IF(S380&lt;1,0,-'Lease Monthly'!$K$4/'Lease Monthly'!$L$4)</f>
        <v>0</v>
      </c>
      <c r="S381" s="47">
        <f t="shared" si="59"/>
        <v>0</v>
      </c>
      <c r="AE381"/>
      <c r="AF381" s="6"/>
    </row>
    <row r="382" spans="1:32" x14ac:dyDescent="0.25">
      <c r="A382" s="53">
        <f t="shared" si="60"/>
        <v>366</v>
      </c>
      <c r="B382" s="29">
        <f t="shared" si="54"/>
        <v>0</v>
      </c>
      <c r="C382" s="9" t="str">
        <f>IF(D382=0,"-",IF('Lease Monthly'!$H$4="Yearly",EDATE(C381,12),IF('Lease Monthly'!$H$4="Quarterly",EDATE(C381,3),EDATE(C381,1))))</f>
        <v>-</v>
      </c>
      <c r="D382" s="54">
        <f>IF(A382&gt;'Lease Monthly'!$E$4,0,'Lease Monthly'!$G$4)*((1+$M$4)^(((((IF($H$4="Yearly",ROUNDDOWN(IF(A382-($N$4)&lt;0,0,((A382-($N$4)/(($N$4))))/($N$4)),0),IF($H$4="Monthly",ROUNDDOWN(IF(A382-($N$4*12)&lt;0,0,((A382-(12*$N$4)/((12*$N$4))))/($N$4*12)),0),ROUNDDOWN(IF(A382-($N$4*4)&lt;0,0,((A382-(4*$N$4)/((4*$N$4))))/($N$4*4)),0)))))))))+(IF(A382=$E$4,$J$4,0))</f>
        <v>0</v>
      </c>
      <c r="E382" s="49">
        <f>IF(D382=0,0,1/((1+IF('Lease Monthly'!$H$4="Yearly",'Lease Monthly'!$D$4,IF('Lease Monthly'!$H$4="Quarterly",'Lease Monthly'!$D$4/4,'Lease Monthly'!$D$4/12)))^IF($E$17=1,A381,A382)))</f>
        <v>0</v>
      </c>
      <c r="F382" s="55">
        <f t="shared" si="55"/>
        <v>0</v>
      </c>
      <c r="G382" s="56"/>
      <c r="H382" s="38">
        <f t="shared" si="61"/>
        <v>366</v>
      </c>
      <c r="I382" s="9" t="str">
        <f t="shared" si="56"/>
        <v>-</v>
      </c>
      <c r="J382" s="47">
        <f>IF(H382&gt;'Lease Monthly'!$E$4,0,M381)</f>
        <v>0</v>
      </c>
      <c r="K382" s="47">
        <f>IF(IF('Lease Monthly'!$H$4="Yearly",J382*'Lease Monthly'!$D$4,IF('Lease Monthly'!$H$4="Quarterly",J382*('Lease Monthly'!$D$4/4),J382*'Lease Monthly'!$D$4/12))&gt;0,IF('Lease Monthly'!$H$4="Yearly",J382*'Lease Monthly'!$D$4,IF('Lease Monthly'!$H$4="Quarterly",J382*('Lease Monthly'!$D$4/4),J382*'Lease Monthly'!$D$4/12)),-L382-J382)</f>
        <v>0</v>
      </c>
      <c r="L382" s="47">
        <f t="shared" si="57"/>
        <v>0</v>
      </c>
      <c r="M382" s="47">
        <f t="shared" si="58"/>
        <v>0</v>
      </c>
      <c r="N382" s="57"/>
      <c r="O382" s="38">
        <v>237</v>
      </c>
      <c r="P382" s="58">
        <f t="shared" si="62"/>
        <v>177145</v>
      </c>
      <c r="Q382" s="47">
        <f t="shared" si="63"/>
        <v>0</v>
      </c>
      <c r="R382" s="47">
        <f>IF(S381&lt;1,0,-'Lease Monthly'!$K$4/'Lease Monthly'!$L$4)</f>
        <v>0</v>
      </c>
      <c r="S382" s="47">
        <f t="shared" si="59"/>
        <v>0</v>
      </c>
      <c r="AE382"/>
      <c r="AF382" s="6"/>
    </row>
    <row r="383" spans="1:32" x14ac:dyDescent="0.25">
      <c r="A383" s="53">
        <f t="shared" si="60"/>
        <v>367</v>
      </c>
      <c r="B383" s="29">
        <f t="shared" si="54"/>
        <v>0</v>
      </c>
      <c r="C383" s="9" t="str">
        <f>IF(D383=0,"-",IF('Lease Monthly'!$H$4="Yearly",EDATE(C382,12),IF('Lease Monthly'!$H$4="Quarterly",EDATE(C382,3),EDATE(C382,1))))</f>
        <v>-</v>
      </c>
      <c r="D383" s="54">
        <f>IF(A383&gt;'Lease Monthly'!$E$4,0,'Lease Monthly'!$G$4)*((1+$M$4)^(((((IF($H$4="Yearly",ROUNDDOWN(IF(A383-($N$4)&lt;0,0,((A383-($N$4)/(($N$4))))/($N$4)),0),IF($H$4="Monthly",ROUNDDOWN(IF(A383-($N$4*12)&lt;0,0,((A383-(12*$N$4)/((12*$N$4))))/($N$4*12)),0),ROUNDDOWN(IF(A383-($N$4*4)&lt;0,0,((A383-(4*$N$4)/((4*$N$4))))/($N$4*4)),0)))))))))+(IF(A383=$E$4,$J$4,0))</f>
        <v>0</v>
      </c>
      <c r="E383" s="49">
        <f>IF(D383=0,0,1/((1+IF('Lease Monthly'!$H$4="Yearly",'Lease Monthly'!$D$4,IF('Lease Monthly'!$H$4="Quarterly",'Lease Monthly'!$D$4/4,'Lease Monthly'!$D$4/12)))^IF($E$17=1,A382,A383)))</f>
        <v>0</v>
      </c>
      <c r="F383" s="55">
        <f t="shared" si="55"/>
        <v>0</v>
      </c>
      <c r="G383" s="56"/>
      <c r="H383" s="38">
        <f t="shared" si="61"/>
        <v>367</v>
      </c>
      <c r="I383" s="9" t="str">
        <f t="shared" si="56"/>
        <v>-</v>
      </c>
      <c r="J383" s="47">
        <f>IF(H383&gt;'Lease Monthly'!$E$4,0,M382)</f>
        <v>0</v>
      </c>
      <c r="K383" s="47">
        <f>IF(IF('Lease Monthly'!$H$4="Yearly",J383*'Lease Monthly'!$D$4,IF('Lease Monthly'!$H$4="Quarterly",J383*('Lease Monthly'!$D$4/4),J383*'Lease Monthly'!$D$4/12))&gt;0,IF('Lease Monthly'!$H$4="Yearly",J383*'Lease Monthly'!$D$4,IF('Lease Monthly'!$H$4="Quarterly",J383*('Lease Monthly'!$D$4/4),J383*'Lease Monthly'!$D$4/12)),-L383-J383)</f>
        <v>0</v>
      </c>
      <c r="L383" s="47">
        <f t="shared" si="57"/>
        <v>0</v>
      </c>
      <c r="M383" s="47">
        <f t="shared" si="58"/>
        <v>0</v>
      </c>
      <c r="N383" s="57"/>
      <c r="O383" s="38">
        <v>237</v>
      </c>
      <c r="P383" s="58">
        <f t="shared" si="62"/>
        <v>177510</v>
      </c>
      <c r="Q383" s="47">
        <f t="shared" si="63"/>
        <v>0</v>
      </c>
      <c r="R383" s="47">
        <f>IF(S382&lt;1,0,-'Lease Monthly'!$K$4/'Lease Monthly'!$L$4)</f>
        <v>0</v>
      </c>
      <c r="S383" s="47">
        <f t="shared" si="59"/>
        <v>0</v>
      </c>
      <c r="AE383"/>
      <c r="AF383" s="6"/>
    </row>
    <row r="384" spans="1:32" x14ac:dyDescent="0.25">
      <c r="A384" s="53">
        <f t="shared" si="60"/>
        <v>368</v>
      </c>
      <c r="B384" s="29">
        <f t="shared" si="54"/>
        <v>0</v>
      </c>
      <c r="C384" s="9" t="str">
        <f>IF(D384=0,"-",IF('Lease Monthly'!$H$4="Yearly",EDATE(C383,12),IF('Lease Monthly'!$H$4="Quarterly",EDATE(C383,3),EDATE(C383,1))))</f>
        <v>-</v>
      </c>
      <c r="D384" s="54">
        <f>IF(A384&gt;'Lease Monthly'!$E$4,0,'Lease Monthly'!$G$4)*((1+$M$4)^(((((IF($H$4="Yearly",ROUNDDOWN(IF(A384-($N$4)&lt;0,0,((A384-($N$4)/(($N$4))))/($N$4)),0),IF($H$4="Monthly",ROUNDDOWN(IF(A384-($N$4*12)&lt;0,0,((A384-(12*$N$4)/((12*$N$4))))/($N$4*12)),0),ROUNDDOWN(IF(A384-($N$4*4)&lt;0,0,((A384-(4*$N$4)/((4*$N$4))))/($N$4*4)),0)))))))))+(IF(A384=$E$4,$J$4,0))</f>
        <v>0</v>
      </c>
      <c r="E384" s="49">
        <f>IF(D384=0,0,1/((1+IF('Lease Monthly'!$H$4="Yearly",'Lease Monthly'!$D$4,IF('Lease Monthly'!$H$4="Quarterly",'Lease Monthly'!$D$4/4,'Lease Monthly'!$D$4/12)))^IF($E$17=1,A383,A384)))</f>
        <v>0</v>
      </c>
      <c r="F384" s="55">
        <f t="shared" si="55"/>
        <v>0</v>
      </c>
      <c r="G384" s="56"/>
      <c r="H384" s="38">
        <f t="shared" si="61"/>
        <v>368</v>
      </c>
      <c r="I384" s="9" t="str">
        <f t="shared" si="56"/>
        <v>-</v>
      </c>
      <c r="J384" s="47">
        <f>IF(H384&gt;'Lease Monthly'!$E$4,0,M383)</f>
        <v>0</v>
      </c>
      <c r="K384" s="47">
        <f>IF(IF('Lease Monthly'!$H$4="Yearly",J384*'Lease Monthly'!$D$4,IF('Lease Monthly'!$H$4="Quarterly",J384*('Lease Monthly'!$D$4/4),J384*'Lease Monthly'!$D$4/12))&gt;0,IF('Lease Monthly'!$H$4="Yearly",J384*'Lease Monthly'!$D$4,IF('Lease Monthly'!$H$4="Quarterly",J384*('Lease Monthly'!$D$4/4),J384*'Lease Monthly'!$D$4/12)),-L384-J384)</f>
        <v>0</v>
      </c>
      <c r="L384" s="47">
        <f t="shared" si="57"/>
        <v>0</v>
      </c>
      <c r="M384" s="47">
        <f t="shared" si="58"/>
        <v>0</v>
      </c>
      <c r="N384" s="57"/>
      <c r="O384" s="38">
        <v>237</v>
      </c>
      <c r="P384" s="58">
        <f t="shared" si="62"/>
        <v>177875</v>
      </c>
      <c r="Q384" s="47">
        <f t="shared" si="63"/>
        <v>0</v>
      </c>
      <c r="R384" s="47">
        <f>IF(S383&lt;1,0,-'Lease Monthly'!$K$4/'Lease Monthly'!$L$4)</f>
        <v>0</v>
      </c>
      <c r="S384" s="47">
        <f t="shared" si="59"/>
        <v>0</v>
      </c>
      <c r="AE384"/>
      <c r="AF384" s="6"/>
    </row>
    <row r="385" spans="1:32" x14ac:dyDescent="0.25">
      <c r="A385" s="53">
        <f t="shared" si="60"/>
        <v>369</v>
      </c>
      <c r="B385" s="29">
        <f t="shared" si="54"/>
        <v>0</v>
      </c>
      <c r="C385" s="9" t="str">
        <f>IF(D385=0,"-",IF('Lease Monthly'!$H$4="Yearly",EDATE(C384,12),IF('Lease Monthly'!$H$4="Quarterly",EDATE(C384,3),EDATE(C384,1))))</f>
        <v>-</v>
      </c>
      <c r="D385" s="54">
        <f>IF(A385&gt;'Lease Monthly'!$E$4,0,'Lease Monthly'!$G$4)*((1+$M$4)^(((((IF($H$4="Yearly",ROUNDDOWN(IF(A385-($N$4)&lt;0,0,((A385-($N$4)/(($N$4))))/($N$4)),0),IF($H$4="Monthly",ROUNDDOWN(IF(A385-($N$4*12)&lt;0,0,((A385-(12*$N$4)/((12*$N$4))))/($N$4*12)),0),ROUNDDOWN(IF(A385-($N$4*4)&lt;0,0,((A385-(4*$N$4)/((4*$N$4))))/($N$4*4)),0)))))))))+(IF(A385=$E$4,$J$4,0))</f>
        <v>0</v>
      </c>
      <c r="E385" s="49">
        <f>IF(D385=0,0,1/((1+IF('Lease Monthly'!$H$4="Yearly",'Lease Monthly'!$D$4,IF('Lease Monthly'!$H$4="Quarterly",'Lease Monthly'!$D$4/4,'Lease Monthly'!$D$4/12)))^IF($E$17=1,A384,A385)))</f>
        <v>0</v>
      </c>
      <c r="F385" s="55">
        <f t="shared" si="55"/>
        <v>0</v>
      </c>
      <c r="G385" s="56"/>
      <c r="H385" s="38">
        <f t="shared" si="61"/>
        <v>369</v>
      </c>
      <c r="I385" s="9" t="str">
        <f t="shared" si="56"/>
        <v>-</v>
      </c>
      <c r="J385" s="47">
        <f>IF(H385&gt;'Lease Monthly'!$E$4,0,M384)</f>
        <v>0</v>
      </c>
      <c r="K385" s="47">
        <f>IF(IF('Lease Monthly'!$H$4="Yearly",J385*'Lease Monthly'!$D$4,IF('Lease Monthly'!$H$4="Quarterly",J385*('Lease Monthly'!$D$4/4),J385*'Lease Monthly'!$D$4/12))&gt;0,IF('Lease Monthly'!$H$4="Yearly",J385*'Lease Monthly'!$D$4,IF('Lease Monthly'!$H$4="Quarterly",J385*('Lease Monthly'!$D$4/4),J385*'Lease Monthly'!$D$4/12)),-L385-J385)</f>
        <v>0</v>
      </c>
      <c r="L385" s="47">
        <f t="shared" si="57"/>
        <v>0</v>
      </c>
      <c r="M385" s="47">
        <f t="shared" si="58"/>
        <v>0</v>
      </c>
      <c r="N385" s="57"/>
      <c r="O385" s="38">
        <v>237</v>
      </c>
      <c r="P385" s="58">
        <f t="shared" si="62"/>
        <v>178240</v>
      </c>
      <c r="Q385" s="47">
        <f t="shared" si="63"/>
        <v>0</v>
      </c>
      <c r="R385" s="47">
        <f>IF(S384&lt;1,0,-'Lease Monthly'!$K$4/'Lease Monthly'!$L$4)</f>
        <v>0</v>
      </c>
      <c r="S385" s="47">
        <f t="shared" si="59"/>
        <v>0</v>
      </c>
      <c r="AE385"/>
      <c r="AF385" s="6"/>
    </row>
    <row r="386" spans="1:32" x14ac:dyDescent="0.25">
      <c r="A386" s="53">
        <f t="shared" si="60"/>
        <v>370</v>
      </c>
      <c r="B386" s="29">
        <f t="shared" si="54"/>
        <v>0</v>
      </c>
      <c r="C386" s="9" t="str">
        <f>IF(D386=0,"-",IF('Lease Monthly'!$H$4="Yearly",EDATE(C385,12),IF('Lease Monthly'!$H$4="Quarterly",EDATE(C385,3),EDATE(C385,1))))</f>
        <v>-</v>
      </c>
      <c r="D386" s="54">
        <f>IF(A386&gt;'Lease Monthly'!$E$4,0,'Lease Monthly'!$G$4)*((1+$M$4)^(((((IF($H$4="Yearly",ROUNDDOWN(IF(A386-($N$4)&lt;0,0,((A386-($N$4)/(($N$4))))/($N$4)),0),IF($H$4="Monthly",ROUNDDOWN(IF(A386-($N$4*12)&lt;0,0,((A386-(12*$N$4)/((12*$N$4))))/($N$4*12)),0),ROUNDDOWN(IF(A386-($N$4*4)&lt;0,0,((A386-(4*$N$4)/((4*$N$4))))/($N$4*4)),0)))))))))+(IF(A386=$E$4,$J$4,0))</f>
        <v>0</v>
      </c>
      <c r="E386" s="49">
        <f>IF(D386=0,0,1/((1+IF('Lease Monthly'!$H$4="Yearly",'Lease Monthly'!$D$4,IF('Lease Monthly'!$H$4="Quarterly",'Lease Monthly'!$D$4/4,'Lease Monthly'!$D$4/12)))^IF($E$17=1,A385,A386)))</f>
        <v>0</v>
      </c>
      <c r="F386" s="55">
        <f t="shared" si="55"/>
        <v>0</v>
      </c>
      <c r="G386" s="56"/>
      <c r="H386" s="38">
        <f t="shared" si="61"/>
        <v>370</v>
      </c>
      <c r="I386" s="9" t="str">
        <f t="shared" si="56"/>
        <v>-</v>
      </c>
      <c r="J386" s="47">
        <f>IF(H386&gt;'Lease Monthly'!$E$4,0,M385)</f>
        <v>0</v>
      </c>
      <c r="K386" s="47">
        <f>IF(IF('Lease Monthly'!$H$4="Yearly",J386*'Lease Monthly'!$D$4,IF('Lease Monthly'!$H$4="Quarterly",J386*('Lease Monthly'!$D$4/4),J386*'Lease Monthly'!$D$4/12))&gt;0,IF('Lease Monthly'!$H$4="Yearly",J386*'Lease Monthly'!$D$4,IF('Lease Monthly'!$H$4="Quarterly",J386*('Lease Monthly'!$D$4/4),J386*'Lease Monthly'!$D$4/12)),-L386-J386)</f>
        <v>0</v>
      </c>
      <c r="L386" s="47">
        <f t="shared" si="57"/>
        <v>0</v>
      </c>
      <c r="M386" s="47">
        <f t="shared" si="58"/>
        <v>0</v>
      </c>
      <c r="N386" s="57"/>
      <c r="O386" s="38">
        <v>237</v>
      </c>
      <c r="P386" s="58">
        <f t="shared" si="62"/>
        <v>178606</v>
      </c>
      <c r="Q386" s="47">
        <f t="shared" si="63"/>
        <v>0</v>
      </c>
      <c r="R386" s="47">
        <f>IF(S385&lt;1,0,-'Lease Monthly'!$K$4/'Lease Monthly'!$L$4)</f>
        <v>0</v>
      </c>
      <c r="S386" s="47">
        <f t="shared" si="59"/>
        <v>0</v>
      </c>
      <c r="AE386"/>
      <c r="AF386" s="6"/>
    </row>
    <row r="387" spans="1:32" x14ac:dyDescent="0.25">
      <c r="A387" s="53">
        <f t="shared" si="60"/>
        <v>371</v>
      </c>
      <c r="B387" s="29">
        <f t="shared" si="54"/>
        <v>0</v>
      </c>
      <c r="C387" s="9" t="str">
        <f>IF(D387=0,"-",IF('Lease Monthly'!$H$4="Yearly",EDATE(C386,12),IF('Lease Monthly'!$H$4="Quarterly",EDATE(C386,3),EDATE(C386,1))))</f>
        <v>-</v>
      </c>
      <c r="D387" s="54">
        <f>IF(A387&gt;'Lease Monthly'!$E$4,0,'Lease Monthly'!$G$4)*((1+$M$4)^(((((IF($H$4="Yearly",ROUNDDOWN(IF(A387-($N$4)&lt;0,0,((A387-($N$4)/(($N$4))))/($N$4)),0),IF($H$4="Monthly",ROUNDDOWN(IF(A387-($N$4*12)&lt;0,0,((A387-(12*$N$4)/((12*$N$4))))/($N$4*12)),0),ROUNDDOWN(IF(A387-($N$4*4)&lt;0,0,((A387-(4*$N$4)/((4*$N$4))))/($N$4*4)),0)))))))))+(IF(A387=$E$4,$J$4,0))</f>
        <v>0</v>
      </c>
      <c r="E387" s="49">
        <f>IF(D387=0,0,1/((1+IF('Lease Monthly'!$H$4="Yearly",'Lease Monthly'!$D$4,IF('Lease Monthly'!$H$4="Quarterly",'Lease Monthly'!$D$4/4,'Lease Monthly'!$D$4/12)))^IF($E$17=1,A386,A387)))</f>
        <v>0</v>
      </c>
      <c r="F387" s="55">
        <f t="shared" si="55"/>
        <v>0</v>
      </c>
      <c r="G387" s="56"/>
      <c r="H387" s="38">
        <f t="shared" si="61"/>
        <v>371</v>
      </c>
      <c r="I387" s="9" t="str">
        <f t="shared" si="56"/>
        <v>-</v>
      </c>
      <c r="J387" s="47">
        <f>IF(H387&gt;'Lease Monthly'!$E$4,0,M386)</f>
        <v>0</v>
      </c>
      <c r="K387" s="47">
        <f>IF(IF('Lease Monthly'!$H$4="Yearly",J387*'Lease Monthly'!$D$4,IF('Lease Monthly'!$H$4="Quarterly",J387*('Lease Monthly'!$D$4/4),J387*'Lease Monthly'!$D$4/12))&gt;0,IF('Lease Monthly'!$H$4="Yearly",J387*'Lease Monthly'!$D$4,IF('Lease Monthly'!$H$4="Quarterly",J387*('Lease Monthly'!$D$4/4),J387*'Lease Monthly'!$D$4/12)),-L387-J387)</f>
        <v>0</v>
      </c>
      <c r="L387" s="47">
        <f t="shared" si="57"/>
        <v>0</v>
      </c>
      <c r="M387" s="47">
        <f t="shared" si="58"/>
        <v>0</v>
      </c>
      <c r="N387" s="57"/>
      <c r="O387" s="38">
        <v>237</v>
      </c>
      <c r="P387" s="58">
        <f t="shared" si="62"/>
        <v>178971</v>
      </c>
      <c r="Q387" s="47">
        <f t="shared" si="63"/>
        <v>0</v>
      </c>
      <c r="R387" s="47">
        <f>IF(S386&lt;1,0,-'Lease Monthly'!$K$4/'Lease Monthly'!$L$4)</f>
        <v>0</v>
      </c>
      <c r="S387" s="47">
        <f t="shared" si="59"/>
        <v>0</v>
      </c>
      <c r="AE387"/>
      <c r="AF387" s="6"/>
    </row>
    <row r="388" spans="1:32" x14ac:dyDescent="0.25">
      <c r="A388" s="53">
        <f t="shared" si="60"/>
        <v>372</v>
      </c>
      <c r="B388" s="29">
        <f t="shared" si="54"/>
        <v>0</v>
      </c>
      <c r="C388" s="9" t="str">
        <f>IF(D388=0,"-",IF('Lease Monthly'!$H$4="Yearly",EDATE(C387,12),IF('Lease Monthly'!$H$4="Quarterly",EDATE(C387,3),EDATE(C387,1))))</f>
        <v>-</v>
      </c>
      <c r="D388" s="54">
        <f>IF(A388&gt;'Lease Monthly'!$E$4,0,'Lease Monthly'!$G$4)*((1+$M$4)^(((((IF($H$4="Yearly",ROUNDDOWN(IF(A388-($N$4)&lt;0,0,((A388-($N$4)/(($N$4))))/($N$4)),0),IF($H$4="Monthly",ROUNDDOWN(IF(A388-($N$4*12)&lt;0,0,((A388-(12*$N$4)/((12*$N$4))))/($N$4*12)),0),ROUNDDOWN(IF(A388-($N$4*4)&lt;0,0,((A388-(4*$N$4)/((4*$N$4))))/($N$4*4)),0)))))))))+(IF(A388=$E$4,$J$4,0))</f>
        <v>0</v>
      </c>
      <c r="E388" s="49">
        <f>IF(D388=0,0,1/((1+IF('Lease Monthly'!$H$4="Yearly",'Lease Monthly'!$D$4,IF('Lease Monthly'!$H$4="Quarterly",'Lease Monthly'!$D$4/4,'Lease Monthly'!$D$4/12)))^IF($E$17=1,A387,A388)))</f>
        <v>0</v>
      </c>
      <c r="F388" s="55">
        <f t="shared" si="55"/>
        <v>0</v>
      </c>
      <c r="G388" s="56"/>
      <c r="H388" s="38">
        <f t="shared" si="61"/>
        <v>372</v>
      </c>
      <c r="I388" s="9" t="str">
        <f t="shared" si="56"/>
        <v>-</v>
      </c>
      <c r="J388" s="47">
        <f>IF(H388&gt;'Lease Monthly'!$E$4,0,M387)</f>
        <v>0</v>
      </c>
      <c r="K388" s="47">
        <f>IF(IF('Lease Monthly'!$H$4="Yearly",J388*'Lease Monthly'!$D$4,IF('Lease Monthly'!$H$4="Quarterly",J388*('Lease Monthly'!$D$4/4),J388*'Lease Monthly'!$D$4/12))&gt;0,IF('Lease Monthly'!$H$4="Yearly",J388*'Lease Monthly'!$D$4,IF('Lease Monthly'!$H$4="Quarterly",J388*('Lease Monthly'!$D$4/4),J388*'Lease Monthly'!$D$4/12)),-L388-J388)</f>
        <v>0</v>
      </c>
      <c r="L388" s="47">
        <f t="shared" si="57"/>
        <v>0</v>
      </c>
      <c r="M388" s="47">
        <f t="shared" si="58"/>
        <v>0</v>
      </c>
      <c r="N388" s="57"/>
      <c r="O388" s="38">
        <v>237</v>
      </c>
      <c r="P388" s="58">
        <f t="shared" si="62"/>
        <v>179336</v>
      </c>
      <c r="Q388" s="47">
        <f t="shared" si="63"/>
        <v>0</v>
      </c>
      <c r="R388" s="47">
        <f>IF(S387&lt;1,0,-'Lease Monthly'!$K$4/'Lease Monthly'!$L$4)</f>
        <v>0</v>
      </c>
      <c r="S388" s="47">
        <f t="shared" si="59"/>
        <v>0</v>
      </c>
      <c r="AE388"/>
      <c r="AF388" s="6"/>
    </row>
    <row r="389" spans="1:32" x14ac:dyDescent="0.25">
      <c r="A389" s="53">
        <f t="shared" si="60"/>
        <v>373</v>
      </c>
      <c r="B389" s="29">
        <f t="shared" si="54"/>
        <v>0</v>
      </c>
      <c r="C389" s="9" t="str">
        <f>IF(D389=0,"-",IF('Lease Monthly'!$H$4="Yearly",EDATE(C388,12),IF('Lease Monthly'!$H$4="Quarterly",EDATE(C388,3),EDATE(C388,1))))</f>
        <v>-</v>
      </c>
      <c r="D389" s="54">
        <f>IF(A389&gt;'Lease Monthly'!$E$4,0,'Lease Monthly'!$G$4)*((1+$M$4)^(((((IF($H$4="Yearly",ROUNDDOWN(IF(A389-($N$4)&lt;0,0,((A389-($N$4)/(($N$4))))/($N$4)),0),IF($H$4="Monthly",ROUNDDOWN(IF(A389-($N$4*12)&lt;0,0,((A389-(12*$N$4)/((12*$N$4))))/($N$4*12)),0),ROUNDDOWN(IF(A389-($N$4*4)&lt;0,0,((A389-(4*$N$4)/((4*$N$4))))/($N$4*4)),0)))))))))+(IF(A389=$E$4,$J$4,0))</f>
        <v>0</v>
      </c>
      <c r="E389" s="49">
        <f>IF(D389=0,0,1/((1+IF('Lease Monthly'!$H$4="Yearly",'Lease Monthly'!$D$4,IF('Lease Monthly'!$H$4="Quarterly",'Lease Monthly'!$D$4/4,'Lease Monthly'!$D$4/12)))^IF($E$17=1,A388,A389)))</f>
        <v>0</v>
      </c>
      <c r="F389" s="55">
        <f t="shared" si="55"/>
        <v>0</v>
      </c>
      <c r="G389" s="56"/>
      <c r="H389" s="38">
        <f t="shared" si="61"/>
        <v>373</v>
      </c>
      <c r="I389" s="9" t="str">
        <f t="shared" si="56"/>
        <v>-</v>
      </c>
      <c r="J389" s="47">
        <f>IF(H389&gt;'Lease Monthly'!$E$4,0,M388)</f>
        <v>0</v>
      </c>
      <c r="K389" s="47">
        <f>IF(IF('Lease Monthly'!$H$4="Yearly",J389*'Lease Monthly'!$D$4,IF('Lease Monthly'!$H$4="Quarterly",J389*('Lease Monthly'!$D$4/4),J389*'Lease Monthly'!$D$4/12))&gt;0,IF('Lease Monthly'!$H$4="Yearly",J389*'Lease Monthly'!$D$4,IF('Lease Monthly'!$H$4="Quarterly",J389*('Lease Monthly'!$D$4/4),J389*'Lease Monthly'!$D$4/12)),-L389-J389)</f>
        <v>0</v>
      </c>
      <c r="L389" s="47">
        <f t="shared" si="57"/>
        <v>0</v>
      </c>
      <c r="M389" s="47">
        <f t="shared" si="58"/>
        <v>0</v>
      </c>
      <c r="N389" s="57"/>
      <c r="O389" s="38">
        <v>237</v>
      </c>
      <c r="P389" s="58">
        <f t="shared" si="62"/>
        <v>179701</v>
      </c>
      <c r="Q389" s="47">
        <f t="shared" si="63"/>
        <v>0</v>
      </c>
      <c r="R389" s="47">
        <f>IF(S388&lt;1,0,-'Lease Monthly'!$K$4/'Lease Monthly'!$L$4)</f>
        <v>0</v>
      </c>
      <c r="S389" s="47">
        <f t="shared" si="59"/>
        <v>0</v>
      </c>
      <c r="AE389"/>
      <c r="AF389" s="6"/>
    </row>
    <row r="390" spans="1:32" x14ac:dyDescent="0.25">
      <c r="A390" s="53">
        <f t="shared" si="60"/>
        <v>374</v>
      </c>
      <c r="B390" s="29">
        <f t="shared" si="54"/>
        <v>0</v>
      </c>
      <c r="C390" s="9" t="str">
        <f>IF(D390=0,"-",IF('Lease Monthly'!$H$4="Yearly",EDATE(C389,12),IF('Lease Monthly'!$H$4="Quarterly",EDATE(C389,3),EDATE(C389,1))))</f>
        <v>-</v>
      </c>
      <c r="D390" s="54">
        <f>IF(A390&gt;'Lease Monthly'!$E$4,0,'Lease Monthly'!$G$4)*((1+$M$4)^(((((IF($H$4="Yearly",ROUNDDOWN(IF(A390-($N$4)&lt;0,0,((A390-($N$4)/(($N$4))))/($N$4)),0),IF($H$4="Monthly",ROUNDDOWN(IF(A390-($N$4*12)&lt;0,0,((A390-(12*$N$4)/((12*$N$4))))/($N$4*12)),0),ROUNDDOWN(IF(A390-($N$4*4)&lt;0,0,((A390-(4*$N$4)/((4*$N$4))))/($N$4*4)),0)))))))))+(IF(A390=$E$4,$J$4,0))</f>
        <v>0</v>
      </c>
      <c r="E390" s="49">
        <f>IF(D390=0,0,1/((1+IF('Lease Monthly'!$H$4="Yearly",'Lease Monthly'!$D$4,IF('Lease Monthly'!$H$4="Quarterly",'Lease Monthly'!$D$4/4,'Lease Monthly'!$D$4/12)))^IF($E$17=1,A389,A390)))</f>
        <v>0</v>
      </c>
      <c r="F390" s="55">
        <f t="shared" si="55"/>
        <v>0</v>
      </c>
      <c r="G390" s="56"/>
      <c r="H390" s="38">
        <f t="shared" si="61"/>
        <v>374</v>
      </c>
      <c r="I390" s="9" t="str">
        <f t="shared" si="56"/>
        <v>-</v>
      </c>
      <c r="J390" s="47">
        <f>IF(H390&gt;'Lease Monthly'!$E$4,0,M389)</f>
        <v>0</v>
      </c>
      <c r="K390" s="47">
        <f>IF(IF('Lease Monthly'!$H$4="Yearly",J390*'Lease Monthly'!$D$4,IF('Lease Monthly'!$H$4="Quarterly",J390*('Lease Monthly'!$D$4/4),J390*'Lease Monthly'!$D$4/12))&gt;0,IF('Lease Monthly'!$H$4="Yearly",J390*'Lease Monthly'!$D$4,IF('Lease Monthly'!$H$4="Quarterly",J390*('Lease Monthly'!$D$4/4),J390*'Lease Monthly'!$D$4/12)),-L390-J390)</f>
        <v>0</v>
      </c>
      <c r="L390" s="47">
        <f t="shared" si="57"/>
        <v>0</v>
      </c>
      <c r="M390" s="47">
        <f t="shared" si="58"/>
        <v>0</v>
      </c>
      <c r="N390" s="57"/>
      <c r="O390" s="38">
        <v>237</v>
      </c>
      <c r="P390" s="58">
        <f t="shared" si="62"/>
        <v>180067</v>
      </c>
      <c r="Q390" s="47">
        <f t="shared" si="63"/>
        <v>0</v>
      </c>
      <c r="R390" s="47">
        <f>IF(S389&lt;1,0,-'Lease Monthly'!$K$4/'Lease Monthly'!$L$4)</f>
        <v>0</v>
      </c>
      <c r="S390" s="47">
        <f t="shared" si="59"/>
        <v>0</v>
      </c>
      <c r="AE390"/>
      <c r="AF390" s="6"/>
    </row>
    <row r="391" spans="1:32" x14ac:dyDescent="0.25">
      <c r="A391" s="53">
        <f t="shared" si="60"/>
        <v>375</v>
      </c>
      <c r="B391" s="29">
        <f t="shared" si="54"/>
        <v>0</v>
      </c>
      <c r="C391" s="9" t="str">
        <f>IF(D391=0,"-",IF('Lease Monthly'!$H$4="Yearly",EDATE(C390,12),IF('Lease Monthly'!$H$4="Quarterly",EDATE(C390,3),EDATE(C390,1))))</f>
        <v>-</v>
      </c>
      <c r="D391" s="54">
        <f>IF(A391&gt;'Lease Monthly'!$E$4,0,'Lease Monthly'!$G$4)*((1+$M$4)^(((((IF($H$4="Yearly",ROUNDDOWN(IF(A391-($N$4)&lt;0,0,((A391-($N$4)/(($N$4))))/($N$4)),0),IF($H$4="Monthly",ROUNDDOWN(IF(A391-($N$4*12)&lt;0,0,((A391-(12*$N$4)/((12*$N$4))))/($N$4*12)),0),ROUNDDOWN(IF(A391-($N$4*4)&lt;0,0,((A391-(4*$N$4)/((4*$N$4))))/($N$4*4)),0)))))))))+(IF(A391=$E$4,$J$4,0))</f>
        <v>0</v>
      </c>
      <c r="E391" s="49">
        <f>IF(D391=0,0,1/((1+IF('Lease Monthly'!$H$4="Yearly",'Lease Monthly'!$D$4,IF('Lease Monthly'!$H$4="Quarterly",'Lease Monthly'!$D$4/4,'Lease Monthly'!$D$4/12)))^IF($E$17=1,A390,A391)))</f>
        <v>0</v>
      </c>
      <c r="F391" s="55">
        <f t="shared" si="55"/>
        <v>0</v>
      </c>
      <c r="G391" s="56"/>
      <c r="H391" s="38">
        <f t="shared" si="61"/>
        <v>375</v>
      </c>
      <c r="I391" s="9" t="str">
        <f t="shared" si="56"/>
        <v>-</v>
      </c>
      <c r="J391" s="47">
        <f>IF(H391&gt;'Lease Monthly'!$E$4,0,M390)</f>
        <v>0</v>
      </c>
      <c r="K391" s="47">
        <f>IF(IF('Lease Monthly'!$H$4="Yearly",J391*'Lease Monthly'!$D$4,IF('Lease Monthly'!$H$4="Quarterly",J391*('Lease Monthly'!$D$4/4),J391*'Lease Monthly'!$D$4/12))&gt;0,IF('Lease Monthly'!$H$4="Yearly",J391*'Lease Monthly'!$D$4,IF('Lease Monthly'!$H$4="Quarterly",J391*('Lease Monthly'!$D$4/4),J391*'Lease Monthly'!$D$4/12)),-L391-J391)</f>
        <v>0</v>
      </c>
      <c r="L391" s="47">
        <f t="shared" si="57"/>
        <v>0</v>
      </c>
      <c r="M391" s="47">
        <f t="shared" si="58"/>
        <v>0</v>
      </c>
      <c r="N391" s="57"/>
      <c r="O391" s="38">
        <v>237</v>
      </c>
      <c r="P391" s="58">
        <f t="shared" si="62"/>
        <v>180432</v>
      </c>
      <c r="Q391" s="47">
        <f t="shared" si="63"/>
        <v>0</v>
      </c>
      <c r="R391" s="47">
        <f>IF(S390&lt;1,0,-'Lease Monthly'!$K$4/'Lease Monthly'!$L$4)</f>
        <v>0</v>
      </c>
      <c r="S391" s="47">
        <f t="shared" si="59"/>
        <v>0</v>
      </c>
      <c r="AE391"/>
      <c r="AF391" s="6"/>
    </row>
    <row r="392" spans="1:32" x14ac:dyDescent="0.25">
      <c r="A392" s="53">
        <f t="shared" si="60"/>
        <v>376</v>
      </c>
      <c r="B392" s="29">
        <f t="shared" si="54"/>
        <v>0</v>
      </c>
      <c r="C392" s="9" t="str">
        <f>IF(D392=0,"-",IF('Lease Monthly'!$H$4="Yearly",EDATE(C391,12),IF('Lease Monthly'!$H$4="Quarterly",EDATE(C391,3),EDATE(C391,1))))</f>
        <v>-</v>
      </c>
      <c r="D392" s="54">
        <f>IF(A392&gt;'Lease Monthly'!$E$4,0,'Lease Monthly'!$G$4)*((1+$M$4)^(((((IF($H$4="Yearly",ROUNDDOWN(IF(A392-($N$4)&lt;0,0,((A392-($N$4)/(($N$4))))/($N$4)),0),IF($H$4="Monthly",ROUNDDOWN(IF(A392-($N$4*12)&lt;0,0,((A392-(12*$N$4)/((12*$N$4))))/($N$4*12)),0),ROUNDDOWN(IF(A392-($N$4*4)&lt;0,0,((A392-(4*$N$4)/((4*$N$4))))/($N$4*4)),0)))))))))+(IF(A392=$E$4,$J$4,0))</f>
        <v>0</v>
      </c>
      <c r="E392" s="49">
        <f>IF(D392=0,0,1/((1+IF('Lease Monthly'!$H$4="Yearly",'Lease Monthly'!$D$4,IF('Lease Monthly'!$H$4="Quarterly",'Lease Monthly'!$D$4/4,'Lease Monthly'!$D$4/12)))^IF($E$17=1,A391,A392)))</f>
        <v>0</v>
      </c>
      <c r="F392" s="55">
        <f t="shared" si="55"/>
        <v>0</v>
      </c>
      <c r="G392" s="56"/>
      <c r="H392" s="38">
        <f t="shared" si="61"/>
        <v>376</v>
      </c>
      <c r="I392" s="9" t="str">
        <f t="shared" si="56"/>
        <v>-</v>
      </c>
      <c r="J392" s="47">
        <f>IF(H392&gt;'Lease Monthly'!$E$4,0,M391)</f>
        <v>0</v>
      </c>
      <c r="K392" s="47">
        <f>IF(IF('Lease Monthly'!$H$4="Yearly",J392*'Lease Monthly'!$D$4,IF('Lease Monthly'!$H$4="Quarterly",J392*('Lease Monthly'!$D$4/4),J392*'Lease Monthly'!$D$4/12))&gt;0,IF('Lease Monthly'!$H$4="Yearly",J392*'Lease Monthly'!$D$4,IF('Lease Monthly'!$H$4="Quarterly",J392*('Lease Monthly'!$D$4/4),J392*'Lease Monthly'!$D$4/12)),-L392-J392)</f>
        <v>0</v>
      </c>
      <c r="L392" s="47">
        <f t="shared" si="57"/>
        <v>0</v>
      </c>
      <c r="M392" s="47">
        <f t="shared" si="58"/>
        <v>0</v>
      </c>
      <c r="N392" s="57"/>
      <c r="O392" s="38">
        <v>237</v>
      </c>
      <c r="P392" s="58">
        <f t="shared" si="62"/>
        <v>180797</v>
      </c>
      <c r="Q392" s="47">
        <f t="shared" si="63"/>
        <v>0</v>
      </c>
      <c r="R392" s="47">
        <f>IF(S391&lt;1,0,-'Lease Monthly'!$K$4/'Lease Monthly'!$L$4)</f>
        <v>0</v>
      </c>
      <c r="S392" s="47">
        <f t="shared" si="59"/>
        <v>0</v>
      </c>
      <c r="AE392"/>
      <c r="AF392" s="6"/>
    </row>
    <row r="393" spans="1:32" x14ac:dyDescent="0.25">
      <c r="A393" s="53">
        <f t="shared" si="60"/>
        <v>377</v>
      </c>
      <c r="B393" s="29">
        <f t="shared" si="54"/>
        <v>0</v>
      </c>
      <c r="C393" s="9" t="str">
        <f>IF(D393=0,"-",IF('Lease Monthly'!$H$4="Yearly",EDATE(C392,12),IF('Lease Monthly'!$H$4="Quarterly",EDATE(C392,3),EDATE(C392,1))))</f>
        <v>-</v>
      </c>
      <c r="D393" s="54">
        <f>IF(A393&gt;'Lease Monthly'!$E$4,0,'Lease Monthly'!$G$4)*((1+$M$4)^(((((IF($H$4="Yearly",ROUNDDOWN(IF(A393-($N$4)&lt;0,0,((A393-($N$4)/(($N$4))))/($N$4)),0),IF($H$4="Monthly",ROUNDDOWN(IF(A393-($N$4*12)&lt;0,0,((A393-(12*$N$4)/((12*$N$4))))/($N$4*12)),0),ROUNDDOWN(IF(A393-($N$4*4)&lt;0,0,((A393-(4*$N$4)/((4*$N$4))))/($N$4*4)),0)))))))))+(IF(A393=$E$4,$J$4,0))</f>
        <v>0</v>
      </c>
      <c r="E393" s="49">
        <f>IF(D393=0,0,1/((1+IF('Lease Monthly'!$H$4="Yearly",'Lease Monthly'!$D$4,IF('Lease Monthly'!$H$4="Quarterly",'Lease Monthly'!$D$4/4,'Lease Monthly'!$D$4/12)))^IF($E$17=1,A392,A393)))</f>
        <v>0</v>
      </c>
      <c r="F393" s="55">
        <f t="shared" si="55"/>
        <v>0</v>
      </c>
      <c r="G393" s="56"/>
      <c r="H393" s="38">
        <f t="shared" si="61"/>
        <v>377</v>
      </c>
      <c r="I393" s="9" t="str">
        <f t="shared" si="56"/>
        <v>-</v>
      </c>
      <c r="J393" s="47">
        <f>IF(H393&gt;'Lease Monthly'!$E$4,0,M392)</f>
        <v>0</v>
      </c>
      <c r="K393" s="47">
        <f>IF(IF('Lease Monthly'!$H$4="Yearly",J393*'Lease Monthly'!$D$4,IF('Lease Monthly'!$H$4="Quarterly",J393*('Lease Monthly'!$D$4/4),J393*'Lease Monthly'!$D$4/12))&gt;0,IF('Lease Monthly'!$H$4="Yearly",J393*'Lease Monthly'!$D$4,IF('Lease Monthly'!$H$4="Quarterly",J393*('Lease Monthly'!$D$4/4),J393*'Lease Monthly'!$D$4/12)),-L393-J393)</f>
        <v>0</v>
      </c>
      <c r="L393" s="47">
        <f t="shared" si="57"/>
        <v>0</v>
      </c>
      <c r="M393" s="47">
        <f t="shared" si="58"/>
        <v>0</v>
      </c>
      <c r="N393" s="57"/>
      <c r="O393" s="38">
        <v>237</v>
      </c>
      <c r="P393" s="58">
        <f t="shared" si="62"/>
        <v>181162</v>
      </c>
      <c r="Q393" s="47">
        <f t="shared" si="63"/>
        <v>0</v>
      </c>
      <c r="R393" s="47">
        <f>IF(S392&lt;1,0,-'Lease Monthly'!$K$4/'Lease Monthly'!$L$4)</f>
        <v>0</v>
      </c>
      <c r="S393" s="47">
        <f t="shared" si="59"/>
        <v>0</v>
      </c>
      <c r="AE393"/>
      <c r="AF393" s="6"/>
    </row>
    <row r="394" spans="1:32" x14ac:dyDescent="0.25">
      <c r="A394" s="53">
        <f t="shared" si="60"/>
        <v>378</v>
      </c>
      <c r="B394" s="29">
        <f t="shared" si="54"/>
        <v>0</v>
      </c>
      <c r="C394" s="9" t="str">
        <f>IF(D394=0,"-",IF('Lease Monthly'!$H$4="Yearly",EDATE(C393,12),IF('Lease Monthly'!$H$4="Quarterly",EDATE(C393,3),EDATE(C393,1))))</f>
        <v>-</v>
      </c>
      <c r="D394" s="54">
        <f>IF(A394&gt;'Lease Monthly'!$E$4,0,'Lease Monthly'!$G$4)*((1+$M$4)^(((((IF($H$4="Yearly",ROUNDDOWN(IF(A394-($N$4)&lt;0,0,((A394-($N$4)/(($N$4))))/($N$4)),0),IF($H$4="Monthly",ROUNDDOWN(IF(A394-($N$4*12)&lt;0,0,((A394-(12*$N$4)/((12*$N$4))))/($N$4*12)),0),ROUNDDOWN(IF(A394-($N$4*4)&lt;0,0,((A394-(4*$N$4)/((4*$N$4))))/($N$4*4)),0)))))))))+(IF(A394=$E$4,$J$4,0))</f>
        <v>0</v>
      </c>
      <c r="E394" s="49">
        <f>IF(D394=0,0,1/((1+IF('Lease Monthly'!$H$4="Yearly",'Lease Monthly'!$D$4,IF('Lease Monthly'!$H$4="Quarterly",'Lease Monthly'!$D$4/4,'Lease Monthly'!$D$4/12)))^IF($E$17=1,A393,A394)))</f>
        <v>0</v>
      </c>
      <c r="F394" s="55">
        <f t="shared" si="55"/>
        <v>0</v>
      </c>
      <c r="G394" s="56"/>
      <c r="H394" s="38">
        <f t="shared" si="61"/>
        <v>378</v>
      </c>
      <c r="I394" s="9" t="str">
        <f t="shared" si="56"/>
        <v>-</v>
      </c>
      <c r="J394" s="47">
        <f>IF(H394&gt;'Lease Monthly'!$E$4,0,M393)</f>
        <v>0</v>
      </c>
      <c r="K394" s="47">
        <f>IF(IF('Lease Monthly'!$H$4="Yearly",J394*'Lease Monthly'!$D$4,IF('Lease Monthly'!$H$4="Quarterly",J394*('Lease Monthly'!$D$4/4),J394*'Lease Monthly'!$D$4/12))&gt;0,IF('Lease Monthly'!$H$4="Yearly",J394*'Lease Monthly'!$D$4,IF('Lease Monthly'!$H$4="Quarterly",J394*('Lease Monthly'!$D$4/4),J394*'Lease Monthly'!$D$4/12)),-L394-J394)</f>
        <v>0</v>
      </c>
      <c r="L394" s="47">
        <f t="shared" si="57"/>
        <v>0</v>
      </c>
      <c r="M394" s="47">
        <f t="shared" si="58"/>
        <v>0</v>
      </c>
      <c r="N394" s="57"/>
      <c r="O394" s="38">
        <v>237</v>
      </c>
      <c r="P394" s="58">
        <f t="shared" si="62"/>
        <v>181528</v>
      </c>
      <c r="Q394" s="47">
        <f t="shared" si="63"/>
        <v>0</v>
      </c>
      <c r="R394" s="47">
        <f>IF(S393&lt;1,0,-'Lease Monthly'!$K$4/'Lease Monthly'!$L$4)</f>
        <v>0</v>
      </c>
      <c r="S394" s="47">
        <f t="shared" si="59"/>
        <v>0</v>
      </c>
      <c r="AE394"/>
      <c r="AF394" s="6"/>
    </row>
    <row r="395" spans="1:32" x14ac:dyDescent="0.25">
      <c r="A395" s="53">
        <f t="shared" si="60"/>
        <v>379</v>
      </c>
      <c r="B395" s="29">
        <f t="shared" si="54"/>
        <v>0</v>
      </c>
      <c r="C395" s="9" t="str">
        <f>IF(D395=0,"-",IF('Lease Monthly'!$H$4="Yearly",EDATE(C394,12),IF('Lease Monthly'!$H$4="Quarterly",EDATE(C394,3),EDATE(C394,1))))</f>
        <v>-</v>
      </c>
      <c r="D395" s="54">
        <f>IF(A395&gt;'Lease Monthly'!$E$4,0,'Lease Monthly'!$G$4)*((1+$M$4)^(((((IF($H$4="Yearly",ROUNDDOWN(IF(A395-($N$4)&lt;0,0,((A395-($N$4)/(($N$4))))/($N$4)),0),IF($H$4="Monthly",ROUNDDOWN(IF(A395-($N$4*12)&lt;0,0,((A395-(12*$N$4)/((12*$N$4))))/($N$4*12)),0),ROUNDDOWN(IF(A395-($N$4*4)&lt;0,0,((A395-(4*$N$4)/((4*$N$4))))/($N$4*4)),0)))))))))+(IF(A395=$E$4,$J$4,0))</f>
        <v>0</v>
      </c>
      <c r="E395" s="49">
        <f>IF(D395=0,0,1/((1+IF('Lease Monthly'!$H$4="Yearly",'Lease Monthly'!$D$4,IF('Lease Monthly'!$H$4="Quarterly",'Lease Monthly'!$D$4/4,'Lease Monthly'!$D$4/12)))^IF($E$17=1,A394,A395)))</f>
        <v>0</v>
      </c>
      <c r="F395" s="55">
        <f t="shared" si="55"/>
        <v>0</v>
      </c>
      <c r="G395" s="56"/>
      <c r="H395" s="38">
        <f t="shared" si="61"/>
        <v>379</v>
      </c>
      <c r="I395" s="9" t="str">
        <f t="shared" si="56"/>
        <v>-</v>
      </c>
      <c r="J395" s="47">
        <f>IF(H395&gt;'Lease Monthly'!$E$4,0,M394)</f>
        <v>0</v>
      </c>
      <c r="K395" s="47">
        <f>IF(IF('Lease Monthly'!$H$4="Yearly",J395*'Lease Monthly'!$D$4,IF('Lease Monthly'!$H$4="Quarterly",J395*('Lease Monthly'!$D$4/4),J395*'Lease Monthly'!$D$4/12))&gt;0,IF('Lease Monthly'!$H$4="Yearly",J395*'Lease Monthly'!$D$4,IF('Lease Monthly'!$H$4="Quarterly",J395*('Lease Monthly'!$D$4/4),J395*'Lease Monthly'!$D$4/12)),-L395-J395)</f>
        <v>0</v>
      </c>
      <c r="L395" s="47">
        <f t="shared" si="57"/>
        <v>0</v>
      </c>
      <c r="M395" s="47">
        <f t="shared" si="58"/>
        <v>0</v>
      </c>
      <c r="N395" s="57"/>
      <c r="O395" s="38">
        <v>237</v>
      </c>
      <c r="P395" s="58">
        <f t="shared" si="62"/>
        <v>181893</v>
      </c>
      <c r="Q395" s="47">
        <f t="shared" si="63"/>
        <v>0</v>
      </c>
      <c r="R395" s="47">
        <f>IF(S394&lt;1,0,-'Lease Monthly'!$K$4/'Lease Monthly'!$L$4)</f>
        <v>0</v>
      </c>
      <c r="S395" s="47">
        <f t="shared" si="59"/>
        <v>0</v>
      </c>
      <c r="AE395"/>
      <c r="AF395" s="6"/>
    </row>
    <row r="396" spans="1:32" x14ac:dyDescent="0.25">
      <c r="A396" s="53">
        <f t="shared" si="60"/>
        <v>380</v>
      </c>
      <c r="B396" s="29">
        <f t="shared" si="54"/>
        <v>0</v>
      </c>
      <c r="C396" s="9" t="str">
        <f>IF(D396=0,"-",IF('Lease Monthly'!$H$4="Yearly",EDATE(C395,12),IF('Lease Monthly'!$H$4="Quarterly",EDATE(C395,3),EDATE(C395,1))))</f>
        <v>-</v>
      </c>
      <c r="D396" s="54">
        <f>IF(A396&gt;'Lease Monthly'!$E$4,0,'Lease Monthly'!$G$4)*((1+$M$4)^(((((IF($H$4="Yearly",ROUNDDOWN(IF(A396-($N$4)&lt;0,0,((A396-($N$4)/(($N$4))))/($N$4)),0),IF($H$4="Monthly",ROUNDDOWN(IF(A396-($N$4*12)&lt;0,0,((A396-(12*$N$4)/((12*$N$4))))/($N$4*12)),0),ROUNDDOWN(IF(A396-($N$4*4)&lt;0,0,((A396-(4*$N$4)/((4*$N$4))))/($N$4*4)),0)))))))))+(IF(A396=$E$4,$J$4,0))</f>
        <v>0</v>
      </c>
      <c r="E396" s="49">
        <f>IF(D396=0,0,1/((1+IF('Lease Monthly'!$H$4="Yearly",'Lease Monthly'!$D$4,IF('Lease Monthly'!$H$4="Quarterly",'Lease Monthly'!$D$4/4,'Lease Monthly'!$D$4/12)))^IF($E$17=1,A395,A396)))</f>
        <v>0</v>
      </c>
      <c r="F396" s="55">
        <f t="shared" si="55"/>
        <v>0</v>
      </c>
      <c r="G396" s="56"/>
      <c r="H396" s="38">
        <f t="shared" si="61"/>
        <v>380</v>
      </c>
      <c r="I396" s="9" t="str">
        <f t="shared" si="56"/>
        <v>-</v>
      </c>
      <c r="J396" s="47">
        <f>IF(H396&gt;'Lease Monthly'!$E$4,0,M395)</f>
        <v>0</v>
      </c>
      <c r="K396" s="47">
        <f>IF(IF('Lease Monthly'!$H$4="Yearly",J396*'Lease Monthly'!$D$4,IF('Lease Monthly'!$H$4="Quarterly",J396*('Lease Monthly'!$D$4/4),J396*'Lease Monthly'!$D$4/12))&gt;0,IF('Lease Monthly'!$H$4="Yearly",J396*'Lease Monthly'!$D$4,IF('Lease Monthly'!$H$4="Quarterly",J396*('Lease Monthly'!$D$4/4),J396*'Lease Monthly'!$D$4/12)),-L396-J396)</f>
        <v>0</v>
      </c>
      <c r="L396" s="47">
        <f t="shared" si="57"/>
        <v>0</v>
      </c>
      <c r="M396" s="47">
        <f t="shared" si="58"/>
        <v>0</v>
      </c>
      <c r="N396" s="57"/>
      <c r="O396" s="38">
        <v>237</v>
      </c>
      <c r="P396" s="58">
        <f t="shared" si="62"/>
        <v>182258</v>
      </c>
      <c r="Q396" s="47">
        <f t="shared" si="63"/>
        <v>0</v>
      </c>
      <c r="R396" s="47">
        <f>IF(S395&lt;1,0,-'Lease Monthly'!$K$4/'Lease Monthly'!$L$4)</f>
        <v>0</v>
      </c>
      <c r="S396" s="47">
        <f t="shared" si="59"/>
        <v>0</v>
      </c>
      <c r="AE396"/>
      <c r="AF396" s="6"/>
    </row>
    <row r="397" spans="1:32" x14ac:dyDescent="0.25">
      <c r="A397" s="53">
        <f t="shared" si="60"/>
        <v>381</v>
      </c>
      <c r="B397" s="29">
        <f t="shared" si="54"/>
        <v>0</v>
      </c>
      <c r="C397" s="9" t="str">
        <f>IF(D397=0,"-",IF('Lease Monthly'!$H$4="Yearly",EDATE(C396,12),IF('Lease Monthly'!$H$4="Quarterly",EDATE(C396,3),EDATE(C396,1))))</f>
        <v>-</v>
      </c>
      <c r="D397" s="54">
        <f>IF(A397&gt;'Lease Monthly'!$E$4,0,'Lease Monthly'!$G$4)*((1+$M$4)^(((((IF($H$4="Yearly",ROUNDDOWN(IF(A397-($N$4)&lt;0,0,((A397-($N$4)/(($N$4))))/($N$4)),0),IF($H$4="Monthly",ROUNDDOWN(IF(A397-($N$4*12)&lt;0,0,((A397-(12*$N$4)/((12*$N$4))))/($N$4*12)),0),ROUNDDOWN(IF(A397-($N$4*4)&lt;0,0,((A397-(4*$N$4)/((4*$N$4))))/($N$4*4)),0)))))))))+(IF(A397=$E$4,$J$4,0))</f>
        <v>0</v>
      </c>
      <c r="E397" s="49">
        <f>IF(D397=0,0,1/((1+IF('Lease Monthly'!$H$4="Yearly",'Lease Monthly'!$D$4,IF('Lease Monthly'!$H$4="Quarterly",'Lease Monthly'!$D$4/4,'Lease Monthly'!$D$4/12)))^IF($E$17=1,A396,A397)))</f>
        <v>0</v>
      </c>
      <c r="F397" s="55">
        <f t="shared" si="55"/>
        <v>0</v>
      </c>
      <c r="G397" s="56"/>
      <c r="H397" s="38">
        <f t="shared" si="61"/>
        <v>381</v>
      </c>
      <c r="I397" s="9" t="str">
        <f t="shared" si="56"/>
        <v>-</v>
      </c>
      <c r="J397" s="47">
        <f>IF(H397&gt;'Lease Monthly'!$E$4,0,M396)</f>
        <v>0</v>
      </c>
      <c r="K397" s="47">
        <f>IF(IF('Lease Monthly'!$H$4="Yearly",J397*'Lease Monthly'!$D$4,IF('Lease Monthly'!$H$4="Quarterly",J397*('Lease Monthly'!$D$4/4),J397*'Lease Monthly'!$D$4/12))&gt;0,IF('Lease Monthly'!$H$4="Yearly",J397*'Lease Monthly'!$D$4,IF('Lease Monthly'!$H$4="Quarterly",J397*('Lease Monthly'!$D$4/4),J397*'Lease Monthly'!$D$4/12)),-L397-J397)</f>
        <v>0</v>
      </c>
      <c r="L397" s="47">
        <f t="shared" si="57"/>
        <v>0</v>
      </c>
      <c r="M397" s="47">
        <f t="shared" si="58"/>
        <v>0</v>
      </c>
      <c r="N397" s="57"/>
      <c r="O397" s="38">
        <v>237</v>
      </c>
      <c r="P397" s="58">
        <f t="shared" si="62"/>
        <v>182623</v>
      </c>
      <c r="Q397" s="47">
        <f t="shared" si="63"/>
        <v>0</v>
      </c>
      <c r="R397" s="47">
        <f>IF(S396&lt;1,0,-'Lease Monthly'!$K$4/'Lease Monthly'!$L$4)</f>
        <v>0</v>
      </c>
      <c r="S397" s="47">
        <f t="shared" si="59"/>
        <v>0</v>
      </c>
      <c r="AE397"/>
      <c r="AF397" s="6"/>
    </row>
    <row r="398" spans="1:32" x14ac:dyDescent="0.25">
      <c r="A398" s="53">
        <f t="shared" si="60"/>
        <v>382</v>
      </c>
      <c r="B398" s="29">
        <f t="shared" si="54"/>
        <v>0</v>
      </c>
      <c r="C398" s="9" t="str">
        <f>IF(D398=0,"-",IF('Lease Monthly'!$H$4="Yearly",EDATE(C397,12),IF('Lease Monthly'!$H$4="Quarterly",EDATE(C397,3),EDATE(C397,1))))</f>
        <v>-</v>
      </c>
      <c r="D398" s="54">
        <f>IF(A398&gt;'Lease Monthly'!$E$4,0,'Lease Monthly'!$G$4)*((1+$M$4)^(((((IF($H$4="Yearly",ROUNDDOWN(IF(A398-($N$4)&lt;0,0,((A398-($N$4)/(($N$4))))/($N$4)),0),IF($H$4="Monthly",ROUNDDOWN(IF(A398-($N$4*12)&lt;0,0,((A398-(12*$N$4)/((12*$N$4))))/($N$4*12)),0),ROUNDDOWN(IF(A398-($N$4*4)&lt;0,0,((A398-(4*$N$4)/((4*$N$4))))/($N$4*4)),0)))))))))+(IF(A398=$E$4,$J$4,0))</f>
        <v>0</v>
      </c>
      <c r="E398" s="49">
        <f>IF(D398=0,0,1/((1+IF('Lease Monthly'!$H$4="Yearly",'Lease Monthly'!$D$4,IF('Lease Monthly'!$H$4="Quarterly",'Lease Monthly'!$D$4/4,'Lease Monthly'!$D$4/12)))^IF($E$17=1,A397,A398)))</f>
        <v>0</v>
      </c>
      <c r="F398" s="55">
        <f t="shared" si="55"/>
        <v>0</v>
      </c>
      <c r="G398" s="56"/>
      <c r="H398" s="38">
        <f t="shared" si="61"/>
        <v>382</v>
      </c>
      <c r="I398" s="9" t="str">
        <f t="shared" si="56"/>
        <v>-</v>
      </c>
      <c r="J398" s="47">
        <f>IF(H398&gt;'Lease Monthly'!$E$4,0,M397)</f>
        <v>0</v>
      </c>
      <c r="K398" s="47">
        <f>IF(IF('Lease Monthly'!$H$4="Yearly",J398*'Lease Monthly'!$D$4,IF('Lease Monthly'!$H$4="Quarterly",J398*('Lease Monthly'!$D$4/4),J398*'Lease Monthly'!$D$4/12))&gt;0,IF('Lease Monthly'!$H$4="Yearly",J398*'Lease Monthly'!$D$4,IF('Lease Monthly'!$H$4="Quarterly",J398*('Lease Monthly'!$D$4/4),J398*'Lease Monthly'!$D$4/12)),-L398-J398)</f>
        <v>0</v>
      </c>
      <c r="L398" s="47">
        <f t="shared" si="57"/>
        <v>0</v>
      </c>
      <c r="M398" s="47">
        <f t="shared" si="58"/>
        <v>0</v>
      </c>
      <c r="N398" s="57"/>
      <c r="O398" s="38">
        <v>237</v>
      </c>
      <c r="P398" s="58">
        <f t="shared" si="62"/>
        <v>182989</v>
      </c>
      <c r="Q398" s="47">
        <f t="shared" si="63"/>
        <v>0</v>
      </c>
      <c r="R398" s="47">
        <f>IF(S397&lt;1,0,-'Lease Monthly'!$K$4/'Lease Monthly'!$L$4)</f>
        <v>0</v>
      </c>
      <c r="S398" s="47">
        <f t="shared" si="59"/>
        <v>0</v>
      </c>
      <c r="AE398"/>
      <c r="AF398" s="6"/>
    </row>
    <row r="399" spans="1:32" x14ac:dyDescent="0.25">
      <c r="A399" s="53">
        <f t="shared" si="60"/>
        <v>383</v>
      </c>
      <c r="B399" s="29">
        <f t="shared" si="54"/>
        <v>0</v>
      </c>
      <c r="C399" s="9" t="str">
        <f>IF(D399=0,"-",IF('Lease Monthly'!$H$4="Yearly",EDATE(C398,12),IF('Lease Monthly'!$H$4="Quarterly",EDATE(C398,3),EDATE(C398,1))))</f>
        <v>-</v>
      </c>
      <c r="D399" s="54">
        <f>IF(A399&gt;'Lease Monthly'!$E$4,0,'Lease Monthly'!$G$4)*((1+$M$4)^(((((IF($H$4="Yearly",ROUNDDOWN(IF(A399-($N$4)&lt;0,0,((A399-($N$4)/(($N$4))))/($N$4)),0),IF($H$4="Monthly",ROUNDDOWN(IF(A399-($N$4*12)&lt;0,0,((A399-(12*$N$4)/((12*$N$4))))/($N$4*12)),0),ROUNDDOWN(IF(A399-($N$4*4)&lt;0,0,((A399-(4*$N$4)/((4*$N$4))))/($N$4*4)),0)))))))))+(IF(A399=$E$4,$J$4,0))</f>
        <v>0</v>
      </c>
      <c r="E399" s="49">
        <f>IF(D399=0,0,1/((1+IF('Lease Monthly'!$H$4="Yearly",'Lease Monthly'!$D$4,IF('Lease Monthly'!$H$4="Quarterly",'Lease Monthly'!$D$4/4,'Lease Monthly'!$D$4/12)))^IF($E$17=1,A398,A399)))</f>
        <v>0</v>
      </c>
      <c r="F399" s="55">
        <f t="shared" si="55"/>
        <v>0</v>
      </c>
      <c r="G399" s="56"/>
      <c r="H399" s="38">
        <f t="shared" si="61"/>
        <v>383</v>
      </c>
      <c r="I399" s="9" t="str">
        <f t="shared" si="56"/>
        <v>-</v>
      </c>
      <c r="J399" s="47">
        <f>IF(H399&gt;'Lease Monthly'!$E$4,0,M398)</f>
        <v>0</v>
      </c>
      <c r="K399" s="47">
        <f>IF(IF('Lease Monthly'!$H$4="Yearly",J399*'Lease Monthly'!$D$4,IF('Lease Monthly'!$H$4="Quarterly",J399*('Lease Monthly'!$D$4/4),J399*'Lease Monthly'!$D$4/12))&gt;0,IF('Lease Monthly'!$H$4="Yearly",J399*'Lease Monthly'!$D$4,IF('Lease Monthly'!$H$4="Quarterly",J399*('Lease Monthly'!$D$4/4),J399*'Lease Monthly'!$D$4/12)),-L399-J399)</f>
        <v>0</v>
      </c>
      <c r="L399" s="47">
        <f t="shared" si="57"/>
        <v>0</v>
      </c>
      <c r="M399" s="47">
        <f t="shared" si="58"/>
        <v>0</v>
      </c>
      <c r="N399" s="57"/>
      <c r="O399" s="38">
        <v>237</v>
      </c>
      <c r="P399" s="58">
        <f t="shared" si="62"/>
        <v>183354</v>
      </c>
      <c r="Q399" s="47">
        <f t="shared" si="63"/>
        <v>0</v>
      </c>
      <c r="R399" s="47">
        <f>IF(S398&lt;1,0,-'Lease Monthly'!$K$4/'Lease Monthly'!$L$4)</f>
        <v>0</v>
      </c>
      <c r="S399" s="47">
        <f t="shared" si="59"/>
        <v>0</v>
      </c>
      <c r="AE399"/>
      <c r="AF399" s="6"/>
    </row>
    <row r="400" spans="1:32" x14ac:dyDescent="0.25">
      <c r="A400" s="53">
        <f t="shared" si="60"/>
        <v>384</v>
      </c>
      <c r="B400" s="29">
        <f t="shared" si="54"/>
        <v>0</v>
      </c>
      <c r="C400" s="9" t="str">
        <f>IF(D400=0,"-",IF('Lease Monthly'!$H$4="Yearly",EDATE(C399,12),IF('Lease Monthly'!$H$4="Quarterly",EDATE(C399,3),EDATE(C399,1))))</f>
        <v>-</v>
      </c>
      <c r="D400" s="54">
        <f>IF(A400&gt;'Lease Monthly'!$E$4,0,'Lease Monthly'!$G$4)*((1+$M$4)^(((((IF($H$4="Yearly",ROUNDDOWN(IF(A400-($N$4)&lt;0,0,((A400-($N$4)/(($N$4))))/($N$4)),0),IF($H$4="Monthly",ROUNDDOWN(IF(A400-($N$4*12)&lt;0,0,((A400-(12*$N$4)/((12*$N$4))))/($N$4*12)),0),ROUNDDOWN(IF(A400-($N$4*4)&lt;0,0,((A400-(4*$N$4)/((4*$N$4))))/($N$4*4)),0)))))))))+(IF(A400=$E$4,$J$4,0))</f>
        <v>0</v>
      </c>
      <c r="E400" s="49">
        <f>IF(D400=0,0,1/((1+IF('Lease Monthly'!$H$4="Yearly",'Lease Monthly'!$D$4,IF('Lease Monthly'!$H$4="Quarterly",'Lease Monthly'!$D$4/4,'Lease Monthly'!$D$4/12)))^IF($E$17=1,A399,A400)))</f>
        <v>0</v>
      </c>
      <c r="F400" s="55">
        <f t="shared" si="55"/>
        <v>0</v>
      </c>
      <c r="G400" s="56"/>
      <c r="H400" s="38">
        <f t="shared" si="61"/>
        <v>384</v>
      </c>
      <c r="I400" s="9" t="str">
        <f t="shared" si="56"/>
        <v>-</v>
      </c>
      <c r="J400" s="47">
        <f>IF(H400&gt;'Lease Monthly'!$E$4,0,M399)</f>
        <v>0</v>
      </c>
      <c r="K400" s="47">
        <f>IF(IF('Lease Monthly'!$H$4="Yearly",J400*'Lease Monthly'!$D$4,IF('Lease Monthly'!$H$4="Quarterly",J400*('Lease Monthly'!$D$4/4),J400*'Lease Monthly'!$D$4/12))&gt;0,IF('Lease Monthly'!$H$4="Yearly",J400*'Lease Monthly'!$D$4,IF('Lease Monthly'!$H$4="Quarterly",J400*('Lease Monthly'!$D$4/4),J400*'Lease Monthly'!$D$4/12)),-L400-J400)</f>
        <v>0</v>
      </c>
      <c r="L400" s="47">
        <f t="shared" si="57"/>
        <v>0</v>
      </c>
      <c r="M400" s="47">
        <f t="shared" si="58"/>
        <v>0</v>
      </c>
      <c r="N400" s="57"/>
      <c r="O400" s="38">
        <v>237</v>
      </c>
      <c r="P400" s="58">
        <f t="shared" si="62"/>
        <v>183719</v>
      </c>
      <c r="Q400" s="47">
        <f t="shared" si="63"/>
        <v>0</v>
      </c>
      <c r="R400" s="47">
        <f>IF(S399&lt;1,0,-'Lease Monthly'!$K$4/'Lease Monthly'!$L$4)</f>
        <v>0</v>
      </c>
      <c r="S400" s="47">
        <f t="shared" si="59"/>
        <v>0</v>
      </c>
      <c r="AE400"/>
      <c r="AF400" s="6"/>
    </row>
    <row r="401" spans="1:32" x14ac:dyDescent="0.25">
      <c r="A401" s="53">
        <f t="shared" si="60"/>
        <v>385</v>
      </c>
      <c r="B401" s="29">
        <f t="shared" ref="B401:B464" si="64">IF(C401="-",0,YEAR(C401))</f>
        <v>0</v>
      </c>
      <c r="C401" s="9" t="str">
        <f>IF(D401=0,"-",IF('Lease Monthly'!$H$4="Yearly",EDATE(C400,12),IF('Lease Monthly'!$H$4="Quarterly",EDATE(C400,3),EDATE(C400,1))))</f>
        <v>-</v>
      </c>
      <c r="D401" s="54">
        <f>IF(A401&gt;'Lease Monthly'!$E$4,0,'Lease Monthly'!$G$4)*((1+$M$4)^(((((IF($H$4="Yearly",ROUNDDOWN(IF(A401-($N$4)&lt;0,0,((A401-($N$4)/(($N$4))))/($N$4)),0),IF($H$4="Monthly",ROUNDDOWN(IF(A401-($N$4*12)&lt;0,0,((A401-(12*$N$4)/((12*$N$4))))/($N$4*12)),0),ROUNDDOWN(IF(A401-($N$4*4)&lt;0,0,((A401-(4*$N$4)/((4*$N$4))))/($N$4*4)),0)))))))))+(IF(A401=$E$4,$J$4,0))</f>
        <v>0</v>
      </c>
      <c r="E401" s="49">
        <f>IF(D401=0,0,1/((1+IF('Lease Monthly'!$H$4="Yearly",'Lease Monthly'!$D$4,IF('Lease Monthly'!$H$4="Quarterly",'Lease Monthly'!$D$4/4,'Lease Monthly'!$D$4/12)))^IF($E$17=1,A400,A401)))</f>
        <v>0</v>
      </c>
      <c r="F401" s="55">
        <f t="shared" ref="F401:F464" si="65">D401*E401</f>
        <v>0</v>
      </c>
      <c r="G401" s="56"/>
      <c r="H401" s="38">
        <f t="shared" si="61"/>
        <v>385</v>
      </c>
      <c r="I401" s="9" t="str">
        <f t="shared" ref="I401:I464" si="66">C401</f>
        <v>-</v>
      </c>
      <c r="J401" s="47">
        <f>IF(H401&gt;'Lease Monthly'!$E$4,0,M400)</f>
        <v>0</v>
      </c>
      <c r="K401" s="47">
        <f>IF(IF('Lease Monthly'!$H$4="Yearly",J401*'Lease Monthly'!$D$4,IF('Lease Monthly'!$H$4="Quarterly",J401*('Lease Monthly'!$D$4/4),J401*'Lease Monthly'!$D$4/12))&gt;0,IF('Lease Monthly'!$H$4="Yearly",J401*'Lease Monthly'!$D$4,IF('Lease Monthly'!$H$4="Quarterly",J401*('Lease Monthly'!$D$4/4),J401*'Lease Monthly'!$D$4/12)),-L401-J401)</f>
        <v>0</v>
      </c>
      <c r="L401" s="47">
        <f t="shared" si="57"/>
        <v>0</v>
      </c>
      <c r="M401" s="47">
        <f t="shared" si="58"/>
        <v>0</v>
      </c>
      <c r="N401" s="57"/>
      <c r="O401" s="38">
        <v>237</v>
      </c>
      <c r="P401" s="58">
        <f t="shared" si="62"/>
        <v>184084</v>
      </c>
      <c r="Q401" s="47">
        <f t="shared" si="63"/>
        <v>0</v>
      </c>
      <c r="R401" s="47">
        <f>IF(S400&lt;1,0,-'Lease Monthly'!$K$4/'Lease Monthly'!$L$4)</f>
        <v>0</v>
      </c>
      <c r="S401" s="47">
        <f t="shared" si="59"/>
        <v>0</v>
      </c>
      <c r="AE401"/>
      <c r="AF401" s="6"/>
    </row>
    <row r="402" spans="1:32" x14ac:dyDescent="0.25">
      <c r="A402" s="53">
        <f t="shared" si="60"/>
        <v>386</v>
      </c>
      <c r="B402" s="29">
        <f t="shared" si="64"/>
        <v>0</v>
      </c>
      <c r="C402" s="9" t="str">
        <f>IF(D402=0,"-",IF('Lease Monthly'!$H$4="Yearly",EDATE(C401,12),IF('Lease Monthly'!$H$4="Quarterly",EDATE(C401,3),EDATE(C401,1))))</f>
        <v>-</v>
      </c>
      <c r="D402" s="54">
        <f>IF(A402&gt;'Lease Monthly'!$E$4,0,'Lease Monthly'!$G$4)*((1+$M$4)^(((((IF($H$4="Yearly",ROUNDDOWN(IF(A402-($N$4)&lt;0,0,((A402-($N$4)/(($N$4))))/($N$4)),0),IF($H$4="Monthly",ROUNDDOWN(IF(A402-($N$4*12)&lt;0,0,((A402-(12*$N$4)/((12*$N$4))))/($N$4*12)),0),ROUNDDOWN(IF(A402-($N$4*4)&lt;0,0,((A402-(4*$N$4)/((4*$N$4))))/($N$4*4)),0)))))))))+(IF(A402=$E$4,$J$4,0))</f>
        <v>0</v>
      </c>
      <c r="E402" s="49">
        <f>IF(D402=0,0,1/((1+IF('Lease Monthly'!$H$4="Yearly",'Lease Monthly'!$D$4,IF('Lease Monthly'!$H$4="Quarterly",'Lease Monthly'!$D$4/4,'Lease Monthly'!$D$4/12)))^IF($E$17=1,A401,A402)))</f>
        <v>0</v>
      </c>
      <c r="F402" s="55">
        <f t="shared" si="65"/>
        <v>0</v>
      </c>
      <c r="G402" s="56"/>
      <c r="H402" s="38">
        <f t="shared" si="61"/>
        <v>386</v>
      </c>
      <c r="I402" s="9" t="str">
        <f t="shared" si="66"/>
        <v>-</v>
      </c>
      <c r="J402" s="47">
        <f>IF(H402&gt;'Lease Monthly'!$E$4,0,M401)</f>
        <v>0</v>
      </c>
      <c r="K402" s="47">
        <f>IF(IF('Lease Monthly'!$H$4="Yearly",J402*'Lease Monthly'!$D$4,IF('Lease Monthly'!$H$4="Quarterly",J402*('Lease Monthly'!$D$4/4),J402*'Lease Monthly'!$D$4/12))&gt;0,IF('Lease Monthly'!$H$4="Yearly",J402*'Lease Monthly'!$D$4,IF('Lease Monthly'!$H$4="Quarterly",J402*('Lease Monthly'!$D$4/4),J402*'Lease Monthly'!$D$4/12)),-L402-J402)</f>
        <v>0</v>
      </c>
      <c r="L402" s="47">
        <f t="shared" ref="L402:L465" si="67">D402</f>
        <v>0</v>
      </c>
      <c r="M402" s="47">
        <f t="shared" ref="M402:M465" si="68">J402+K402-L402</f>
        <v>0</v>
      </c>
      <c r="N402" s="57"/>
      <c r="O402" s="38">
        <v>237</v>
      </c>
      <c r="P402" s="58">
        <f t="shared" si="62"/>
        <v>184450</v>
      </c>
      <c r="Q402" s="47">
        <f t="shared" si="63"/>
        <v>0</v>
      </c>
      <c r="R402" s="47">
        <f>IF(S401&lt;1,0,-'Lease Monthly'!$K$4/'Lease Monthly'!$L$4)</f>
        <v>0</v>
      </c>
      <c r="S402" s="47">
        <f t="shared" ref="S402:S465" si="69">IF(S401&lt;1,0,SUM(Q402:R402))</f>
        <v>0</v>
      </c>
      <c r="AE402"/>
      <c r="AF402" s="6"/>
    </row>
    <row r="403" spans="1:32" x14ac:dyDescent="0.25">
      <c r="A403" s="53">
        <f t="shared" ref="A403:A466" si="70">A402+1</f>
        <v>387</v>
      </c>
      <c r="B403" s="29">
        <f t="shared" si="64"/>
        <v>0</v>
      </c>
      <c r="C403" s="9" t="str">
        <f>IF(D403=0,"-",IF('Lease Monthly'!$H$4="Yearly",EDATE(C402,12),IF('Lease Monthly'!$H$4="Quarterly",EDATE(C402,3),EDATE(C402,1))))</f>
        <v>-</v>
      </c>
      <c r="D403" s="54">
        <f>IF(A403&gt;'Lease Monthly'!$E$4,0,'Lease Monthly'!$G$4)*((1+$M$4)^(((((IF($H$4="Yearly",ROUNDDOWN(IF(A403-($N$4)&lt;0,0,((A403-($N$4)/(($N$4))))/($N$4)),0),IF($H$4="Monthly",ROUNDDOWN(IF(A403-($N$4*12)&lt;0,0,((A403-(12*$N$4)/((12*$N$4))))/($N$4*12)),0),ROUNDDOWN(IF(A403-($N$4*4)&lt;0,0,((A403-(4*$N$4)/((4*$N$4))))/($N$4*4)),0)))))))))+(IF(A403=$E$4,$J$4,0))</f>
        <v>0</v>
      </c>
      <c r="E403" s="49">
        <f>IF(D403=0,0,1/((1+IF('Lease Monthly'!$H$4="Yearly",'Lease Monthly'!$D$4,IF('Lease Monthly'!$H$4="Quarterly",'Lease Monthly'!$D$4/4,'Lease Monthly'!$D$4/12)))^IF($E$17=1,A402,A403)))</f>
        <v>0</v>
      </c>
      <c r="F403" s="55">
        <f t="shared" si="65"/>
        <v>0</v>
      </c>
      <c r="G403" s="56"/>
      <c r="H403" s="38">
        <f t="shared" ref="H403:H466" si="71">H402+1</f>
        <v>387</v>
      </c>
      <c r="I403" s="9" t="str">
        <f t="shared" si="66"/>
        <v>-</v>
      </c>
      <c r="J403" s="47">
        <f>IF(H403&gt;'Lease Monthly'!$E$4,0,M402)</f>
        <v>0</v>
      </c>
      <c r="K403" s="47">
        <f>IF(IF('Lease Monthly'!$H$4="Yearly",J403*'Lease Monthly'!$D$4,IF('Lease Monthly'!$H$4="Quarterly",J403*('Lease Monthly'!$D$4/4),J403*'Lease Monthly'!$D$4/12))&gt;0,IF('Lease Monthly'!$H$4="Yearly",J403*'Lease Monthly'!$D$4,IF('Lease Monthly'!$H$4="Quarterly",J403*('Lease Monthly'!$D$4/4),J403*'Lease Monthly'!$D$4/12)),-L403-J403)</f>
        <v>0</v>
      </c>
      <c r="L403" s="47">
        <f t="shared" si="67"/>
        <v>0</v>
      </c>
      <c r="M403" s="47">
        <f t="shared" si="68"/>
        <v>0</v>
      </c>
      <c r="N403" s="57"/>
      <c r="O403" s="38">
        <v>237</v>
      </c>
      <c r="P403" s="58">
        <f t="shared" ref="P403:P466" si="72">DATE(YEAR(P402)+1,MONTH(P402),DAY(P402))</f>
        <v>184815</v>
      </c>
      <c r="Q403" s="47">
        <f t="shared" ref="Q403:Q466" si="73">S402</f>
        <v>0</v>
      </c>
      <c r="R403" s="47">
        <f>IF(S402&lt;1,0,-'Lease Monthly'!$K$4/'Lease Monthly'!$L$4)</f>
        <v>0</v>
      </c>
      <c r="S403" s="47">
        <f t="shared" si="69"/>
        <v>0</v>
      </c>
      <c r="AE403"/>
      <c r="AF403" s="6"/>
    </row>
    <row r="404" spans="1:32" x14ac:dyDescent="0.25">
      <c r="A404" s="53">
        <f t="shared" si="70"/>
        <v>388</v>
      </c>
      <c r="B404" s="29">
        <f t="shared" si="64"/>
        <v>0</v>
      </c>
      <c r="C404" s="9" t="str">
        <f>IF(D404=0,"-",IF('Lease Monthly'!$H$4="Yearly",EDATE(C403,12),IF('Lease Monthly'!$H$4="Quarterly",EDATE(C403,3),EDATE(C403,1))))</f>
        <v>-</v>
      </c>
      <c r="D404" s="54">
        <f>IF(A404&gt;'Lease Monthly'!$E$4,0,'Lease Monthly'!$G$4)*((1+$M$4)^(((((IF($H$4="Yearly",ROUNDDOWN(IF(A404-($N$4)&lt;0,0,((A404-($N$4)/(($N$4))))/($N$4)),0),IF($H$4="Monthly",ROUNDDOWN(IF(A404-($N$4*12)&lt;0,0,((A404-(12*$N$4)/((12*$N$4))))/($N$4*12)),0),ROUNDDOWN(IF(A404-($N$4*4)&lt;0,0,((A404-(4*$N$4)/((4*$N$4))))/($N$4*4)),0)))))))))+(IF(A404=$E$4,$J$4,0))</f>
        <v>0</v>
      </c>
      <c r="E404" s="49">
        <f>IF(D404=0,0,1/((1+IF('Lease Monthly'!$H$4="Yearly",'Lease Monthly'!$D$4,IF('Lease Monthly'!$H$4="Quarterly",'Lease Monthly'!$D$4/4,'Lease Monthly'!$D$4/12)))^IF($E$17=1,A403,A404)))</f>
        <v>0</v>
      </c>
      <c r="F404" s="55">
        <f t="shared" si="65"/>
        <v>0</v>
      </c>
      <c r="G404" s="56"/>
      <c r="H404" s="38">
        <f t="shared" si="71"/>
        <v>388</v>
      </c>
      <c r="I404" s="9" t="str">
        <f t="shared" si="66"/>
        <v>-</v>
      </c>
      <c r="J404" s="47">
        <f>IF(H404&gt;'Lease Monthly'!$E$4,0,M403)</f>
        <v>0</v>
      </c>
      <c r="K404" s="47">
        <f>IF(IF('Lease Monthly'!$H$4="Yearly",J404*'Lease Monthly'!$D$4,IF('Lease Monthly'!$H$4="Quarterly",J404*('Lease Monthly'!$D$4/4),J404*'Lease Monthly'!$D$4/12))&gt;0,IF('Lease Monthly'!$H$4="Yearly",J404*'Lease Monthly'!$D$4,IF('Lease Monthly'!$H$4="Quarterly",J404*('Lease Monthly'!$D$4/4),J404*'Lease Monthly'!$D$4/12)),-L404-J404)</f>
        <v>0</v>
      </c>
      <c r="L404" s="47">
        <f t="shared" si="67"/>
        <v>0</v>
      </c>
      <c r="M404" s="47">
        <f t="shared" si="68"/>
        <v>0</v>
      </c>
      <c r="N404" s="57"/>
      <c r="O404" s="38">
        <v>237</v>
      </c>
      <c r="P404" s="58">
        <f t="shared" si="72"/>
        <v>185180</v>
      </c>
      <c r="Q404" s="47">
        <f t="shared" si="73"/>
        <v>0</v>
      </c>
      <c r="R404" s="47">
        <f>IF(S403&lt;1,0,-'Lease Monthly'!$K$4/'Lease Monthly'!$L$4)</f>
        <v>0</v>
      </c>
      <c r="S404" s="47">
        <f t="shared" si="69"/>
        <v>0</v>
      </c>
      <c r="AE404"/>
      <c r="AF404" s="6"/>
    </row>
    <row r="405" spans="1:32" x14ac:dyDescent="0.25">
      <c r="A405" s="53">
        <f t="shared" si="70"/>
        <v>389</v>
      </c>
      <c r="B405" s="29">
        <f t="shared" si="64"/>
        <v>0</v>
      </c>
      <c r="C405" s="9" t="str">
        <f>IF(D405=0,"-",IF('Lease Monthly'!$H$4="Yearly",EDATE(C404,12),IF('Lease Monthly'!$H$4="Quarterly",EDATE(C404,3),EDATE(C404,1))))</f>
        <v>-</v>
      </c>
      <c r="D405" s="54">
        <f>IF(A405&gt;'Lease Monthly'!$E$4,0,'Lease Monthly'!$G$4)*((1+$M$4)^(((((IF($H$4="Yearly",ROUNDDOWN(IF(A405-($N$4)&lt;0,0,((A405-($N$4)/(($N$4))))/($N$4)),0),IF($H$4="Monthly",ROUNDDOWN(IF(A405-($N$4*12)&lt;0,0,((A405-(12*$N$4)/((12*$N$4))))/($N$4*12)),0),ROUNDDOWN(IF(A405-($N$4*4)&lt;0,0,((A405-(4*$N$4)/((4*$N$4))))/($N$4*4)),0)))))))))+(IF(A405=$E$4,$J$4,0))</f>
        <v>0</v>
      </c>
      <c r="E405" s="49">
        <f>IF(D405=0,0,1/((1+IF('Lease Monthly'!$H$4="Yearly",'Lease Monthly'!$D$4,IF('Lease Monthly'!$H$4="Quarterly",'Lease Monthly'!$D$4/4,'Lease Monthly'!$D$4/12)))^IF($E$17=1,A404,A405)))</f>
        <v>0</v>
      </c>
      <c r="F405" s="55">
        <f t="shared" si="65"/>
        <v>0</v>
      </c>
      <c r="G405" s="56"/>
      <c r="H405" s="38">
        <f t="shared" si="71"/>
        <v>389</v>
      </c>
      <c r="I405" s="9" t="str">
        <f t="shared" si="66"/>
        <v>-</v>
      </c>
      <c r="J405" s="47">
        <f>IF(H405&gt;'Lease Monthly'!$E$4,0,M404)</f>
        <v>0</v>
      </c>
      <c r="K405" s="47">
        <f>IF(IF('Lease Monthly'!$H$4="Yearly",J405*'Lease Monthly'!$D$4,IF('Lease Monthly'!$H$4="Quarterly",J405*('Lease Monthly'!$D$4/4),J405*'Lease Monthly'!$D$4/12))&gt;0,IF('Lease Monthly'!$H$4="Yearly",J405*'Lease Monthly'!$D$4,IF('Lease Monthly'!$H$4="Quarterly",J405*('Lease Monthly'!$D$4/4),J405*'Lease Monthly'!$D$4/12)),-L405-J405)</f>
        <v>0</v>
      </c>
      <c r="L405" s="47">
        <f t="shared" si="67"/>
        <v>0</v>
      </c>
      <c r="M405" s="47">
        <f t="shared" si="68"/>
        <v>0</v>
      </c>
      <c r="N405" s="57"/>
      <c r="O405" s="38">
        <v>237</v>
      </c>
      <c r="P405" s="58">
        <f t="shared" si="72"/>
        <v>185545</v>
      </c>
      <c r="Q405" s="47">
        <f t="shared" si="73"/>
        <v>0</v>
      </c>
      <c r="R405" s="47">
        <f>IF(S404&lt;1,0,-'Lease Monthly'!$K$4/'Lease Monthly'!$L$4)</f>
        <v>0</v>
      </c>
      <c r="S405" s="47">
        <f t="shared" si="69"/>
        <v>0</v>
      </c>
      <c r="AE405"/>
      <c r="AF405" s="6"/>
    </row>
    <row r="406" spans="1:32" x14ac:dyDescent="0.25">
      <c r="A406" s="53">
        <f t="shared" si="70"/>
        <v>390</v>
      </c>
      <c r="B406" s="29">
        <f t="shared" si="64"/>
        <v>0</v>
      </c>
      <c r="C406" s="9" t="str">
        <f>IF(D406=0,"-",IF('Lease Monthly'!$H$4="Yearly",EDATE(C405,12),IF('Lease Monthly'!$H$4="Quarterly",EDATE(C405,3),EDATE(C405,1))))</f>
        <v>-</v>
      </c>
      <c r="D406" s="54">
        <f>IF(A406&gt;'Lease Monthly'!$E$4,0,'Lease Monthly'!$G$4)*((1+$M$4)^(((((IF($H$4="Yearly",ROUNDDOWN(IF(A406-($N$4)&lt;0,0,((A406-($N$4)/(($N$4))))/($N$4)),0),IF($H$4="Monthly",ROUNDDOWN(IF(A406-($N$4*12)&lt;0,0,((A406-(12*$N$4)/((12*$N$4))))/($N$4*12)),0),ROUNDDOWN(IF(A406-($N$4*4)&lt;0,0,((A406-(4*$N$4)/((4*$N$4))))/($N$4*4)),0)))))))))+(IF(A406=$E$4,$J$4,0))</f>
        <v>0</v>
      </c>
      <c r="E406" s="49">
        <f>IF(D406=0,0,1/((1+IF('Lease Monthly'!$H$4="Yearly",'Lease Monthly'!$D$4,IF('Lease Monthly'!$H$4="Quarterly",'Lease Monthly'!$D$4/4,'Lease Monthly'!$D$4/12)))^IF($E$17=1,A405,A406)))</f>
        <v>0</v>
      </c>
      <c r="F406" s="55">
        <f t="shared" si="65"/>
        <v>0</v>
      </c>
      <c r="G406" s="56"/>
      <c r="H406" s="38">
        <f t="shared" si="71"/>
        <v>390</v>
      </c>
      <c r="I406" s="9" t="str">
        <f t="shared" si="66"/>
        <v>-</v>
      </c>
      <c r="J406" s="47">
        <f>IF(H406&gt;'Lease Monthly'!$E$4,0,M405)</f>
        <v>0</v>
      </c>
      <c r="K406" s="47">
        <f>IF(IF('Lease Monthly'!$H$4="Yearly",J406*'Lease Monthly'!$D$4,IF('Lease Monthly'!$H$4="Quarterly",J406*('Lease Monthly'!$D$4/4),J406*'Lease Monthly'!$D$4/12))&gt;0,IF('Lease Monthly'!$H$4="Yearly",J406*'Lease Monthly'!$D$4,IF('Lease Monthly'!$H$4="Quarterly",J406*('Lease Monthly'!$D$4/4),J406*'Lease Monthly'!$D$4/12)),-L406-J406)</f>
        <v>0</v>
      </c>
      <c r="L406" s="47">
        <f t="shared" si="67"/>
        <v>0</v>
      </c>
      <c r="M406" s="47">
        <f t="shared" si="68"/>
        <v>0</v>
      </c>
      <c r="N406" s="57"/>
      <c r="O406" s="38">
        <v>237</v>
      </c>
      <c r="P406" s="58">
        <f t="shared" si="72"/>
        <v>185911</v>
      </c>
      <c r="Q406" s="47">
        <f t="shared" si="73"/>
        <v>0</v>
      </c>
      <c r="R406" s="47">
        <f>IF(S405&lt;1,0,-'Lease Monthly'!$K$4/'Lease Monthly'!$L$4)</f>
        <v>0</v>
      </c>
      <c r="S406" s="47">
        <f t="shared" si="69"/>
        <v>0</v>
      </c>
      <c r="AE406"/>
      <c r="AF406" s="6"/>
    </row>
    <row r="407" spans="1:32" x14ac:dyDescent="0.25">
      <c r="A407" s="53">
        <f t="shared" si="70"/>
        <v>391</v>
      </c>
      <c r="B407" s="29">
        <f t="shared" si="64"/>
        <v>0</v>
      </c>
      <c r="C407" s="9" t="str">
        <f>IF(D407=0,"-",IF('Lease Monthly'!$H$4="Yearly",EDATE(C406,12),IF('Lease Monthly'!$H$4="Quarterly",EDATE(C406,3),EDATE(C406,1))))</f>
        <v>-</v>
      </c>
      <c r="D407" s="54">
        <f>IF(A407&gt;'Lease Monthly'!$E$4,0,'Lease Monthly'!$G$4)*((1+$M$4)^(((((IF($H$4="Yearly",ROUNDDOWN(IF(A407-($N$4)&lt;0,0,((A407-($N$4)/(($N$4))))/($N$4)),0),IF($H$4="Monthly",ROUNDDOWN(IF(A407-($N$4*12)&lt;0,0,((A407-(12*$N$4)/((12*$N$4))))/($N$4*12)),0),ROUNDDOWN(IF(A407-($N$4*4)&lt;0,0,((A407-(4*$N$4)/((4*$N$4))))/($N$4*4)),0)))))))))+(IF(A407=$E$4,$J$4,0))</f>
        <v>0</v>
      </c>
      <c r="E407" s="49">
        <f>IF(D407=0,0,1/((1+IF('Lease Monthly'!$H$4="Yearly",'Lease Monthly'!$D$4,IF('Lease Monthly'!$H$4="Quarterly",'Lease Monthly'!$D$4/4,'Lease Monthly'!$D$4/12)))^IF($E$17=1,A406,A407)))</f>
        <v>0</v>
      </c>
      <c r="F407" s="55">
        <f t="shared" si="65"/>
        <v>0</v>
      </c>
      <c r="G407" s="56"/>
      <c r="H407" s="38">
        <f t="shared" si="71"/>
        <v>391</v>
      </c>
      <c r="I407" s="9" t="str">
        <f t="shared" si="66"/>
        <v>-</v>
      </c>
      <c r="J407" s="47">
        <f>IF(H407&gt;'Lease Monthly'!$E$4,0,M406)</f>
        <v>0</v>
      </c>
      <c r="K407" s="47">
        <f>IF(IF('Lease Monthly'!$H$4="Yearly",J407*'Lease Monthly'!$D$4,IF('Lease Monthly'!$H$4="Quarterly",J407*('Lease Monthly'!$D$4/4),J407*'Lease Monthly'!$D$4/12))&gt;0,IF('Lease Monthly'!$H$4="Yearly",J407*'Lease Monthly'!$D$4,IF('Lease Monthly'!$H$4="Quarterly",J407*('Lease Monthly'!$D$4/4),J407*'Lease Monthly'!$D$4/12)),-L407-J407)</f>
        <v>0</v>
      </c>
      <c r="L407" s="47">
        <f t="shared" si="67"/>
        <v>0</v>
      </c>
      <c r="M407" s="47">
        <f t="shared" si="68"/>
        <v>0</v>
      </c>
      <c r="N407" s="57"/>
      <c r="O407" s="38">
        <v>237</v>
      </c>
      <c r="P407" s="58">
        <f t="shared" si="72"/>
        <v>186276</v>
      </c>
      <c r="Q407" s="47">
        <f t="shared" si="73"/>
        <v>0</v>
      </c>
      <c r="R407" s="47">
        <f>IF(S406&lt;1,0,-'Lease Monthly'!$K$4/'Lease Monthly'!$L$4)</f>
        <v>0</v>
      </c>
      <c r="S407" s="47">
        <f t="shared" si="69"/>
        <v>0</v>
      </c>
      <c r="AE407"/>
      <c r="AF407" s="6"/>
    </row>
    <row r="408" spans="1:32" x14ac:dyDescent="0.25">
      <c r="A408" s="53">
        <f t="shared" si="70"/>
        <v>392</v>
      </c>
      <c r="B408" s="29">
        <f t="shared" si="64"/>
        <v>0</v>
      </c>
      <c r="C408" s="9" t="str">
        <f>IF(D408=0,"-",IF('Lease Monthly'!$H$4="Yearly",EDATE(C407,12),IF('Lease Monthly'!$H$4="Quarterly",EDATE(C407,3),EDATE(C407,1))))</f>
        <v>-</v>
      </c>
      <c r="D408" s="54">
        <f>IF(A408&gt;'Lease Monthly'!$E$4,0,'Lease Monthly'!$G$4)*((1+$M$4)^(((((IF($H$4="Yearly",ROUNDDOWN(IF(A408-($N$4)&lt;0,0,((A408-($N$4)/(($N$4))))/($N$4)),0),IF($H$4="Monthly",ROUNDDOWN(IF(A408-($N$4*12)&lt;0,0,((A408-(12*$N$4)/((12*$N$4))))/($N$4*12)),0),ROUNDDOWN(IF(A408-($N$4*4)&lt;0,0,((A408-(4*$N$4)/((4*$N$4))))/($N$4*4)),0)))))))))+(IF(A408=$E$4,$J$4,0))</f>
        <v>0</v>
      </c>
      <c r="E408" s="49">
        <f>IF(D408=0,0,1/((1+IF('Lease Monthly'!$H$4="Yearly",'Lease Monthly'!$D$4,IF('Lease Monthly'!$H$4="Quarterly",'Lease Monthly'!$D$4/4,'Lease Monthly'!$D$4/12)))^IF($E$17=1,A407,A408)))</f>
        <v>0</v>
      </c>
      <c r="F408" s="55">
        <f t="shared" si="65"/>
        <v>0</v>
      </c>
      <c r="G408" s="56"/>
      <c r="H408" s="38">
        <f t="shared" si="71"/>
        <v>392</v>
      </c>
      <c r="I408" s="9" t="str">
        <f t="shared" si="66"/>
        <v>-</v>
      </c>
      <c r="J408" s="47">
        <f>IF(H408&gt;'Lease Monthly'!$E$4,0,M407)</f>
        <v>0</v>
      </c>
      <c r="K408" s="47">
        <f>IF(IF('Lease Monthly'!$H$4="Yearly",J408*'Lease Monthly'!$D$4,IF('Lease Monthly'!$H$4="Quarterly",J408*('Lease Monthly'!$D$4/4),J408*'Lease Monthly'!$D$4/12))&gt;0,IF('Lease Monthly'!$H$4="Yearly",J408*'Lease Monthly'!$D$4,IF('Lease Monthly'!$H$4="Quarterly",J408*('Lease Monthly'!$D$4/4),J408*'Lease Monthly'!$D$4/12)),-L408-J408)</f>
        <v>0</v>
      </c>
      <c r="L408" s="47">
        <f t="shared" si="67"/>
        <v>0</v>
      </c>
      <c r="M408" s="47">
        <f t="shared" si="68"/>
        <v>0</v>
      </c>
      <c r="N408" s="57"/>
      <c r="O408" s="38">
        <v>237</v>
      </c>
      <c r="P408" s="58">
        <f t="shared" si="72"/>
        <v>186641</v>
      </c>
      <c r="Q408" s="47">
        <f t="shared" si="73"/>
        <v>0</v>
      </c>
      <c r="R408" s="47">
        <f>IF(S407&lt;1,0,-'Lease Monthly'!$K$4/'Lease Monthly'!$L$4)</f>
        <v>0</v>
      </c>
      <c r="S408" s="47">
        <f t="shared" si="69"/>
        <v>0</v>
      </c>
      <c r="AE408"/>
      <c r="AF408" s="6"/>
    </row>
    <row r="409" spans="1:32" x14ac:dyDescent="0.25">
      <c r="A409" s="53">
        <f t="shared" si="70"/>
        <v>393</v>
      </c>
      <c r="B409" s="29">
        <f t="shared" si="64"/>
        <v>0</v>
      </c>
      <c r="C409" s="9" t="str">
        <f>IF(D409=0,"-",IF('Lease Monthly'!$H$4="Yearly",EDATE(C408,12),IF('Lease Monthly'!$H$4="Quarterly",EDATE(C408,3),EDATE(C408,1))))</f>
        <v>-</v>
      </c>
      <c r="D409" s="54">
        <f>IF(A409&gt;'Lease Monthly'!$E$4,0,'Lease Monthly'!$G$4)*((1+$M$4)^(((((IF($H$4="Yearly",ROUNDDOWN(IF(A409-($N$4)&lt;0,0,((A409-($N$4)/(($N$4))))/($N$4)),0),IF($H$4="Monthly",ROUNDDOWN(IF(A409-($N$4*12)&lt;0,0,((A409-(12*$N$4)/((12*$N$4))))/($N$4*12)),0),ROUNDDOWN(IF(A409-($N$4*4)&lt;0,0,((A409-(4*$N$4)/((4*$N$4))))/($N$4*4)),0)))))))))+(IF(A409=$E$4,$J$4,0))</f>
        <v>0</v>
      </c>
      <c r="E409" s="49">
        <f>IF(D409=0,0,1/((1+IF('Lease Monthly'!$H$4="Yearly",'Lease Monthly'!$D$4,IF('Lease Monthly'!$H$4="Quarterly",'Lease Monthly'!$D$4/4,'Lease Monthly'!$D$4/12)))^IF($E$17=1,A408,A409)))</f>
        <v>0</v>
      </c>
      <c r="F409" s="55">
        <f t="shared" si="65"/>
        <v>0</v>
      </c>
      <c r="G409" s="56"/>
      <c r="H409" s="38">
        <f t="shared" si="71"/>
        <v>393</v>
      </c>
      <c r="I409" s="9" t="str">
        <f t="shared" si="66"/>
        <v>-</v>
      </c>
      <c r="J409" s="47">
        <f>IF(H409&gt;'Lease Monthly'!$E$4,0,M408)</f>
        <v>0</v>
      </c>
      <c r="K409" s="47">
        <f>IF(IF('Lease Monthly'!$H$4="Yearly",J409*'Lease Monthly'!$D$4,IF('Lease Monthly'!$H$4="Quarterly",J409*('Lease Monthly'!$D$4/4),J409*'Lease Monthly'!$D$4/12))&gt;0,IF('Lease Monthly'!$H$4="Yearly",J409*'Lease Monthly'!$D$4,IF('Lease Monthly'!$H$4="Quarterly",J409*('Lease Monthly'!$D$4/4),J409*'Lease Monthly'!$D$4/12)),-L409-J409)</f>
        <v>0</v>
      </c>
      <c r="L409" s="47">
        <f t="shared" si="67"/>
        <v>0</v>
      </c>
      <c r="M409" s="47">
        <f t="shared" si="68"/>
        <v>0</v>
      </c>
      <c r="N409" s="57"/>
      <c r="O409" s="38">
        <v>237</v>
      </c>
      <c r="P409" s="58">
        <f t="shared" si="72"/>
        <v>187006</v>
      </c>
      <c r="Q409" s="47">
        <f t="shared" si="73"/>
        <v>0</v>
      </c>
      <c r="R409" s="47">
        <f>IF(S408&lt;1,0,-'Lease Monthly'!$K$4/'Lease Monthly'!$L$4)</f>
        <v>0</v>
      </c>
      <c r="S409" s="47">
        <f t="shared" si="69"/>
        <v>0</v>
      </c>
      <c r="AE409"/>
      <c r="AF409" s="6"/>
    </row>
    <row r="410" spans="1:32" x14ac:dyDescent="0.25">
      <c r="A410" s="53">
        <f t="shared" si="70"/>
        <v>394</v>
      </c>
      <c r="B410" s="29">
        <f t="shared" si="64"/>
        <v>0</v>
      </c>
      <c r="C410" s="9" t="str">
        <f>IF(D410=0,"-",IF('Lease Monthly'!$H$4="Yearly",EDATE(C409,12),IF('Lease Monthly'!$H$4="Quarterly",EDATE(C409,3),EDATE(C409,1))))</f>
        <v>-</v>
      </c>
      <c r="D410" s="54">
        <f>IF(A410&gt;'Lease Monthly'!$E$4,0,'Lease Monthly'!$G$4)*((1+$M$4)^(((((IF($H$4="Yearly",ROUNDDOWN(IF(A410-($N$4)&lt;0,0,((A410-($N$4)/(($N$4))))/($N$4)),0),IF($H$4="Monthly",ROUNDDOWN(IF(A410-($N$4*12)&lt;0,0,((A410-(12*$N$4)/((12*$N$4))))/($N$4*12)),0),ROUNDDOWN(IF(A410-($N$4*4)&lt;0,0,((A410-(4*$N$4)/((4*$N$4))))/($N$4*4)),0)))))))))+(IF(A410=$E$4,$J$4,0))</f>
        <v>0</v>
      </c>
      <c r="E410" s="49">
        <f>IF(D410=0,0,1/((1+IF('Lease Monthly'!$H$4="Yearly",'Lease Monthly'!$D$4,IF('Lease Monthly'!$H$4="Quarterly",'Lease Monthly'!$D$4/4,'Lease Monthly'!$D$4/12)))^IF($E$17=1,A409,A410)))</f>
        <v>0</v>
      </c>
      <c r="F410" s="55">
        <f t="shared" si="65"/>
        <v>0</v>
      </c>
      <c r="G410" s="56"/>
      <c r="H410" s="38">
        <f t="shared" si="71"/>
        <v>394</v>
      </c>
      <c r="I410" s="9" t="str">
        <f t="shared" si="66"/>
        <v>-</v>
      </c>
      <c r="J410" s="47">
        <f>IF(H410&gt;'Lease Monthly'!$E$4,0,M409)</f>
        <v>0</v>
      </c>
      <c r="K410" s="47">
        <f>IF(IF('Lease Monthly'!$H$4="Yearly",J410*'Lease Monthly'!$D$4,IF('Lease Monthly'!$H$4="Quarterly",J410*('Lease Monthly'!$D$4/4),J410*'Lease Monthly'!$D$4/12))&gt;0,IF('Lease Monthly'!$H$4="Yearly",J410*'Lease Monthly'!$D$4,IF('Lease Monthly'!$H$4="Quarterly",J410*('Lease Monthly'!$D$4/4),J410*'Lease Monthly'!$D$4/12)),-L410-J410)</f>
        <v>0</v>
      </c>
      <c r="L410" s="47">
        <f t="shared" si="67"/>
        <v>0</v>
      </c>
      <c r="M410" s="47">
        <f t="shared" si="68"/>
        <v>0</v>
      </c>
      <c r="N410" s="57"/>
      <c r="O410" s="38">
        <v>237</v>
      </c>
      <c r="P410" s="58">
        <f t="shared" si="72"/>
        <v>187372</v>
      </c>
      <c r="Q410" s="47">
        <f t="shared" si="73"/>
        <v>0</v>
      </c>
      <c r="R410" s="47">
        <f>IF(S409&lt;1,0,-'Lease Monthly'!$K$4/'Lease Monthly'!$L$4)</f>
        <v>0</v>
      </c>
      <c r="S410" s="47">
        <f t="shared" si="69"/>
        <v>0</v>
      </c>
      <c r="AE410"/>
      <c r="AF410" s="6"/>
    </row>
    <row r="411" spans="1:32" x14ac:dyDescent="0.25">
      <c r="A411" s="53">
        <f t="shared" si="70"/>
        <v>395</v>
      </c>
      <c r="B411" s="29">
        <f t="shared" si="64"/>
        <v>0</v>
      </c>
      <c r="C411" s="9" t="str">
        <f>IF(D411=0,"-",IF('Lease Monthly'!$H$4="Yearly",EDATE(C410,12),IF('Lease Monthly'!$H$4="Quarterly",EDATE(C410,3),EDATE(C410,1))))</f>
        <v>-</v>
      </c>
      <c r="D411" s="54">
        <f>IF(A411&gt;'Lease Monthly'!$E$4,0,'Lease Monthly'!$G$4)*((1+$M$4)^(((((IF($H$4="Yearly",ROUNDDOWN(IF(A411-($N$4)&lt;0,0,((A411-($N$4)/(($N$4))))/($N$4)),0),IF($H$4="Monthly",ROUNDDOWN(IF(A411-($N$4*12)&lt;0,0,((A411-(12*$N$4)/((12*$N$4))))/($N$4*12)),0),ROUNDDOWN(IF(A411-($N$4*4)&lt;0,0,((A411-(4*$N$4)/((4*$N$4))))/($N$4*4)),0)))))))))+(IF(A411=$E$4,$J$4,0))</f>
        <v>0</v>
      </c>
      <c r="E411" s="49">
        <f>IF(D411=0,0,1/((1+IF('Lease Monthly'!$H$4="Yearly",'Lease Monthly'!$D$4,IF('Lease Monthly'!$H$4="Quarterly",'Lease Monthly'!$D$4/4,'Lease Monthly'!$D$4/12)))^IF($E$17=1,A410,A411)))</f>
        <v>0</v>
      </c>
      <c r="F411" s="55">
        <f t="shared" si="65"/>
        <v>0</v>
      </c>
      <c r="G411" s="56"/>
      <c r="H411" s="38">
        <f t="shared" si="71"/>
        <v>395</v>
      </c>
      <c r="I411" s="9" t="str">
        <f t="shared" si="66"/>
        <v>-</v>
      </c>
      <c r="J411" s="47">
        <f>IF(H411&gt;'Lease Monthly'!$E$4,0,M410)</f>
        <v>0</v>
      </c>
      <c r="K411" s="47">
        <f>IF(IF('Lease Monthly'!$H$4="Yearly",J411*'Lease Monthly'!$D$4,IF('Lease Monthly'!$H$4="Quarterly",J411*('Lease Monthly'!$D$4/4),J411*'Lease Monthly'!$D$4/12))&gt;0,IF('Lease Monthly'!$H$4="Yearly",J411*'Lease Monthly'!$D$4,IF('Lease Monthly'!$H$4="Quarterly",J411*('Lease Monthly'!$D$4/4),J411*'Lease Monthly'!$D$4/12)),-L411-J411)</f>
        <v>0</v>
      </c>
      <c r="L411" s="47">
        <f t="shared" si="67"/>
        <v>0</v>
      </c>
      <c r="M411" s="47">
        <f t="shared" si="68"/>
        <v>0</v>
      </c>
      <c r="N411" s="57"/>
      <c r="O411" s="38">
        <v>237</v>
      </c>
      <c r="P411" s="58">
        <f t="shared" si="72"/>
        <v>187737</v>
      </c>
      <c r="Q411" s="47">
        <f t="shared" si="73"/>
        <v>0</v>
      </c>
      <c r="R411" s="47">
        <f>IF(S410&lt;1,0,-'Lease Monthly'!$K$4/'Lease Monthly'!$L$4)</f>
        <v>0</v>
      </c>
      <c r="S411" s="47">
        <f t="shared" si="69"/>
        <v>0</v>
      </c>
      <c r="AE411"/>
      <c r="AF411" s="6"/>
    </row>
    <row r="412" spans="1:32" x14ac:dyDescent="0.25">
      <c r="A412" s="53">
        <f t="shared" si="70"/>
        <v>396</v>
      </c>
      <c r="B412" s="29">
        <f t="shared" si="64"/>
        <v>0</v>
      </c>
      <c r="C412" s="9" t="str">
        <f>IF(D412=0,"-",IF('Lease Monthly'!$H$4="Yearly",EDATE(C411,12),IF('Lease Monthly'!$H$4="Quarterly",EDATE(C411,3),EDATE(C411,1))))</f>
        <v>-</v>
      </c>
      <c r="D412" s="54">
        <f>IF(A412&gt;'Lease Monthly'!$E$4,0,'Lease Monthly'!$G$4)*((1+$M$4)^(((((IF($H$4="Yearly",ROUNDDOWN(IF(A412-($N$4)&lt;0,0,((A412-($N$4)/(($N$4))))/($N$4)),0),IF($H$4="Monthly",ROUNDDOWN(IF(A412-($N$4*12)&lt;0,0,((A412-(12*$N$4)/((12*$N$4))))/($N$4*12)),0),ROUNDDOWN(IF(A412-($N$4*4)&lt;0,0,((A412-(4*$N$4)/((4*$N$4))))/($N$4*4)),0)))))))))+(IF(A412=$E$4,$J$4,0))</f>
        <v>0</v>
      </c>
      <c r="E412" s="49">
        <f>IF(D412=0,0,1/((1+IF('Lease Monthly'!$H$4="Yearly",'Lease Monthly'!$D$4,IF('Lease Monthly'!$H$4="Quarterly",'Lease Monthly'!$D$4/4,'Lease Monthly'!$D$4/12)))^IF($E$17=1,A411,A412)))</f>
        <v>0</v>
      </c>
      <c r="F412" s="55">
        <f t="shared" si="65"/>
        <v>0</v>
      </c>
      <c r="G412" s="56"/>
      <c r="H412" s="38">
        <f t="shared" si="71"/>
        <v>396</v>
      </c>
      <c r="I412" s="9" t="str">
        <f t="shared" si="66"/>
        <v>-</v>
      </c>
      <c r="J412" s="47">
        <f>IF(H412&gt;'Lease Monthly'!$E$4,0,M411)</f>
        <v>0</v>
      </c>
      <c r="K412" s="47">
        <f>IF(IF('Lease Monthly'!$H$4="Yearly",J412*'Lease Monthly'!$D$4,IF('Lease Monthly'!$H$4="Quarterly",J412*('Lease Monthly'!$D$4/4),J412*'Lease Monthly'!$D$4/12))&gt;0,IF('Lease Monthly'!$H$4="Yearly",J412*'Lease Monthly'!$D$4,IF('Lease Monthly'!$H$4="Quarterly",J412*('Lease Monthly'!$D$4/4),J412*'Lease Monthly'!$D$4/12)),-L412-J412)</f>
        <v>0</v>
      </c>
      <c r="L412" s="47">
        <f t="shared" si="67"/>
        <v>0</v>
      </c>
      <c r="M412" s="47">
        <f t="shared" si="68"/>
        <v>0</v>
      </c>
      <c r="N412" s="57"/>
      <c r="O412" s="38">
        <v>237</v>
      </c>
      <c r="P412" s="58">
        <f t="shared" si="72"/>
        <v>188102</v>
      </c>
      <c r="Q412" s="47">
        <f t="shared" si="73"/>
        <v>0</v>
      </c>
      <c r="R412" s="47">
        <f>IF(S411&lt;1,0,-'Lease Monthly'!$K$4/'Lease Monthly'!$L$4)</f>
        <v>0</v>
      </c>
      <c r="S412" s="47">
        <f t="shared" si="69"/>
        <v>0</v>
      </c>
      <c r="AE412"/>
      <c r="AF412" s="6"/>
    </row>
    <row r="413" spans="1:32" x14ac:dyDescent="0.25">
      <c r="A413" s="53">
        <f t="shared" si="70"/>
        <v>397</v>
      </c>
      <c r="B413" s="29">
        <f t="shared" si="64"/>
        <v>0</v>
      </c>
      <c r="C413" s="9" t="str">
        <f>IF(D413=0,"-",IF('Lease Monthly'!$H$4="Yearly",EDATE(C412,12),IF('Lease Monthly'!$H$4="Quarterly",EDATE(C412,3),EDATE(C412,1))))</f>
        <v>-</v>
      </c>
      <c r="D413" s="54">
        <f>IF(A413&gt;'Lease Monthly'!$E$4,0,'Lease Monthly'!$G$4)*((1+$M$4)^(((((IF($H$4="Yearly",ROUNDDOWN(IF(A413-($N$4)&lt;0,0,((A413-($N$4)/(($N$4))))/($N$4)),0),IF($H$4="Monthly",ROUNDDOWN(IF(A413-($N$4*12)&lt;0,0,((A413-(12*$N$4)/((12*$N$4))))/($N$4*12)),0),ROUNDDOWN(IF(A413-($N$4*4)&lt;0,0,((A413-(4*$N$4)/((4*$N$4))))/($N$4*4)),0)))))))))+(IF(A413=$E$4,$J$4,0))</f>
        <v>0</v>
      </c>
      <c r="E413" s="49">
        <f>IF(D413=0,0,1/((1+IF('Lease Monthly'!$H$4="Yearly",'Lease Monthly'!$D$4,IF('Lease Monthly'!$H$4="Quarterly",'Lease Monthly'!$D$4/4,'Lease Monthly'!$D$4/12)))^IF($E$17=1,A412,A413)))</f>
        <v>0</v>
      </c>
      <c r="F413" s="55">
        <f t="shared" si="65"/>
        <v>0</v>
      </c>
      <c r="G413" s="56"/>
      <c r="H413" s="38">
        <f t="shared" si="71"/>
        <v>397</v>
      </c>
      <c r="I413" s="9" t="str">
        <f t="shared" si="66"/>
        <v>-</v>
      </c>
      <c r="J413" s="47">
        <f>IF(H413&gt;'Lease Monthly'!$E$4,0,M412)</f>
        <v>0</v>
      </c>
      <c r="K413" s="47">
        <f>IF(IF('Lease Monthly'!$H$4="Yearly",J413*'Lease Monthly'!$D$4,IF('Lease Monthly'!$H$4="Quarterly",J413*('Lease Monthly'!$D$4/4),J413*'Lease Monthly'!$D$4/12))&gt;0,IF('Lease Monthly'!$H$4="Yearly",J413*'Lease Monthly'!$D$4,IF('Lease Monthly'!$H$4="Quarterly",J413*('Lease Monthly'!$D$4/4),J413*'Lease Monthly'!$D$4/12)),-L413-J413)</f>
        <v>0</v>
      </c>
      <c r="L413" s="47">
        <f t="shared" si="67"/>
        <v>0</v>
      </c>
      <c r="M413" s="47">
        <f t="shared" si="68"/>
        <v>0</v>
      </c>
      <c r="N413" s="57"/>
      <c r="O413" s="38">
        <v>237</v>
      </c>
      <c r="P413" s="58">
        <f t="shared" si="72"/>
        <v>188467</v>
      </c>
      <c r="Q413" s="47">
        <f t="shared" si="73"/>
        <v>0</v>
      </c>
      <c r="R413" s="47">
        <f>IF(S412&lt;1,0,-'Lease Monthly'!$K$4/'Lease Monthly'!$L$4)</f>
        <v>0</v>
      </c>
      <c r="S413" s="47">
        <f t="shared" si="69"/>
        <v>0</v>
      </c>
      <c r="AE413"/>
      <c r="AF413" s="6"/>
    </row>
    <row r="414" spans="1:32" x14ac:dyDescent="0.25">
      <c r="A414" s="53">
        <f t="shared" si="70"/>
        <v>398</v>
      </c>
      <c r="B414" s="29">
        <f t="shared" si="64"/>
        <v>0</v>
      </c>
      <c r="C414" s="9" t="str">
        <f>IF(D414=0,"-",IF('Lease Monthly'!$H$4="Yearly",EDATE(C413,12),IF('Lease Monthly'!$H$4="Quarterly",EDATE(C413,3),EDATE(C413,1))))</f>
        <v>-</v>
      </c>
      <c r="D414" s="54">
        <f>IF(A414&gt;'Lease Monthly'!$E$4,0,'Lease Monthly'!$G$4)*((1+$M$4)^(((((IF($H$4="Yearly",ROUNDDOWN(IF(A414-($N$4)&lt;0,0,((A414-($N$4)/(($N$4))))/($N$4)),0),IF($H$4="Monthly",ROUNDDOWN(IF(A414-($N$4*12)&lt;0,0,((A414-(12*$N$4)/((12*$N$4))))/($N$4*12)),0),ROUNDDOWN(IF(A414-($N$4*4)&lt;0,0,((A414-(4*$N$4)/((4*$N$4))))/($N$4*4)),0)))))))))+(IF(A414=$E$4,$J$4,0))</f>
        <v>0</v>
      </c>
      <c r="E414" s="49">
        <f>IF(D414=0,0,1/((1+IF('Lease Monthly'!$H$4="Yearly",'Lease Monthly'!$D$4,IF('Lease Monthly'!$H$4="Quarterly",'Lease Monthly'!$D$4/4,'Lease Monthly'!$D$4/12)))^IF($E$17=1,A413,A414)))</f>
        <v>0</v>
      </c>
      <c r="F414" s="55">
        <f t="shared" si="65"/>
        <v>0</v>
      </c>
      <c r="G414" s="56"/>
      <c r="H414" s="38">
        <f t="shared" si="71"/>
        <v>398</v>
      </c>
      <c r="I414" s="9" t="str">
        <f t="shared" si="66"/>
        <v>-</v>
      </c>
      <c r="J414" s="47">
        <f>IF(H414&gt;'Lease Monthly'!$E$4,0,M413)</f>
        <v>0</v>
      </c>
      <c r="K414" s="47">
        <f>IF(IF('Lease Monthly'!$H$4="Yearly",J414*'Lease Monthly'!$D$4,IF('Lease Monthly'!$H$4="Quarterly",J414*('Lease Monthly'!$D$4/4),J414*'Lease Monthly'!$D$4/12))&gt;0,IF('Lease Monthly'!$H$4="Yearly",J414*'Lease Monthly'!$D$4,IF('Lease Monthly'!$H$4="Quarterly",J414*('Lease Monthly'!$D$4/4),J414*'Lease Monthly'!$D$4/12)),-L414-J414)</f>
        <v>0</v>
      </c>
      <c r="L414" s="47">
        <f t="shared" si="67"/>
        <v>0</v>
      </c>
      <c r="M414" s="47">
        <f t="shared" si="68"/>
        <v>0</v>
      </c>
      <c r="N414" s="57"/>
      <c r="O414" s="38">
        <v>237</v>
      </c>
      <c r="P414" s="58">
        <f t="shared" si="72"/>
        <v>188833</v>
      </c>
      <c r="Q414" s="47">
        <f t="shared" si="73"/>
        <v>0</v>
      </c>
      <c r="R414" s="47">
        <f>IF(S413&lt;1,0,-'Lease Monthly'!$K$4/'Lease Monthly'!$L$4)</f>
        <v>0</v>
      </c>
      <c r="S414" s="47">
        <f t="shared" si="69"/>
        <v>0</v>
      </c>
      <c r="AE414"/>
      <c r="AF414" s="6"/>
    </row>
    <row r="415" spans="1:32" x14ac:dyDescent="0.25">
      <c r="A415" s="53">
        <f t="shared" si="70"/>
        <v>399</v>
      </c>
      <c r="B415" s="29">
        <f t="shared" si="64"/>
        <v>0</v>
      </c>
      <c r="C415" s="9" t="str">
        <f>IF(D415=0,"-",IF('Lease Monthly'!$H$4="Yearly",EDATE(C414,12),IF('Lease Monthly'!$H$4="Quarterly",EDATE(C414,3),EDATE(C414,1))))</f>
        <v>-</v>
      </c>
      <c r="D415" s="54">
        <f>IF(A415&gt;'Lease Monthly'!$E$4,0,'Lease Monthly'!$G$4)*((1+$M$4)^(((((IF($H$4="Yearly",ROUNDDOWN(IF(A415-($N$4)&lt;0,0,((A415-($N$4)/(($N$4))))/($N$4)),0),IF($H$4="Monthly",ROUNDDOWN(IF(A415-($N$4*12)&lt;0,0,((A415-(12*$N$4)/((12*$N$4))))/($N$4*12)),0),ROUNDDOWN(IF(A415-($N$4*4)&lt;0,0,((A415-(4*$N$4)/((4*$N$4))))/($N$4*4)),0)))))))))+(IF(A415=$E$4,$J$4,0))</f>
        <v>0</v>
      </c>
      <c r="E415" s="49">
        <f>IF(D415=0,0,1/((1+IF('Lease Monthly'!$H$4="Yearly",'Lease Monthly'!$D$4,IF('Lease Monthly'!$H$4="Quarterly",'Lease Monthly'!$D$4/4,'Lease Monthly'!$D$4/12)))^IF($E$17=1,A414,A415)))</f>
        <v>0</v>
      </c>
      <c r="F415" s="55">
        <f t="shared" si="65"/>
        <v>0</v>
      </c>
      <c r="G415" s="56"/>
      <c r="H415" s="38">
        <f t="shared" si="71"/>
        <v>399</v>
      </c>
      <c r="I415" s="9" t="str">
        <f t="shared" si="66"/>
        <v>-</v>
      </c>
      <c r="J415" s="47">
        <f>IF(H415&gt;'Lease Monthly'!$E$4,0,M414)</f>
        <v>0</v>
      </c>
      <c r="K415" s="47">
        <f>IF(IF('Lease Monthly'!$H$4="Yearly",J415*'Lease Monthly'!$D$4,IF('Lease Monthly'!$H$4="Quarterly",J415*('Lease Monthly'!$D$4/4),J415*'Lease Monthly'!$D$4/12))&gt;0,IF('Lease Monthly'!$H$4="Yearly",J415*'Lease Monthly'!$D$4,IF('Lease Monthly'!$H$4="Quarterly",J415*('Lease Monthly'!$D$4/4),J415*'Lease Monthly'!$D$4/12)),-L415-J415)</f>
        <v>0</v>
      </c>
      <c r="L415" s="47">
        <f t="shared" si="67"/>
        <v>0</v>
      </c>
      <c r="M415" s="47">
        <f t="shared" si="68"/>
        <v>0</v>
      </c>
      <c r="N415" s="57"/>
      <c r="O415" s="38">
        <v>237</v>
      </c>
      <c r="P415" s="58">
        <f t="shared" si="72"/>
        <v>189198</v>
      </c>
      <c r="Q415" s="47">
        <f t="shared" si="73"/>
        <v>0</v>
      </c>
      <c r="R415" s="47">
        <f>IF(S414&lt;1,0,-'Lease Monthly'!$K$4/'Lease Monthly'!$L$4)</f>
        <v>0</v>
      </c>
      <c r="S415" s="47">
        <f t="shared" si="69"/>
        <v>0</v>
      </c>
      <c r="AE415"/>
      <c r="AF415" s="6"/>
    </row>
    <row r="416" spans="1:32" x14ac:dyDescent="0.25">
      <c r="A416" s="53">
        <f t="shared" si="70"/>
        <v>400</v>
      </c>
      <c r="B416" s="29">
        <f t="shared" si="64"/>
        <v>0</v>
      </c>
      <c r="C416" s="9" t="str">
        <f>IF(D416=0,"-",IF('Lease Monthly'!$H$4="Yearly",EDATE(C415,12),IF('Lease Monthly'!$H$4="Quarterly",EDATE(C415,3),EDATE(C415,1))))</f>
        <v>-</v>
      </c>
      <c r="D416" s="54">
        <f>IF(A416&gt;'Lease Monthly'!$E$4,0,'Lease Monthly'!$G$4)*((1+$M$4)^(((((IF($H$4="Yearly",ROUNDDOWN(IF(A416-($N$4)&lt;0,0,((A416-($N$4)/(($N$4))))/($N$4)),0),IF($H$4="Monthly",ROUNDDOWN(IF(A416-($N$4*12)&lt;0,0,((A416-(12*$N$4)/((12*$N$4))))/($N$4*12)),0),ROUNDDOWN(IF(A416-($N$4*4)&lt;0,0,((A416-(4*$N$4)/((4*$N$4))))/($N$4*4)),0)))))))))+(IF(A416=$E$4,$J$4,0))</f>
        <v>0</v>
      </c>
      <c r="E416" s="49">
        <f>IF(D416=0,0,1/((1+IF('Lease Monthly'!$H$4="Yearly",'Lease Monthly'!$D$4,IF('Lease Monthly'!$H$4="Quarterly",'Lease Monthly'!$D$4/4,'Lease Monthly'!$D$4/12)))^IF($E$17=1,A415,A416)))</f>
        <v>0</v>
      </c>
      <c r="F416" s="55">
        <f t="shared" si="65"/>
        <v>0</v>
      </c>
      <c r="G416" s="56"/>
      <c r="H416" s="38">
        <f t="shared" si="71"/>
        <v>400</v>
      </c>
      <c r="I416" s="9" t="str">
        <f t="shared" si="66"/>
        <v>-</v>
      </c>
      <c r="J416" s="47">
        <f>IF(H416&gt;'Lease Monthly'!$E$4,0,M415)</f>
        <v>0</v>
      </c>
      <c r="K416" s="47">
        <f>IF(IF('Lease Monthly'!$H$4="Yearly",J416*'Lease Monthly'!$D$4,IF('Lease Monthly'!$H$4="Quarterly",J416*('Lease Monthly'!$D$4/4),J416*'Lease Monthly'!$D$4/12))&gt;0,IF('Lease Monthly'!$H$4="Yearly",J416*'Lease Monthly'!$D$4,IF('Lease Monthly'!$H$4="Quarterly",J416*('Lease Monthly'!$D$4/4),J416*'Lease Monthly'!$D$4/12)),-L416-J416)</f>
        <v>0</v>
      </c>
      <c r="L416" s="47">
        <f t="shared" si="67"/>
        <v>0</v>
      </c>
      <c r="M416" s="47">
        <f t="shared" si="68"/>
        <v>0</v>
      </c>
      <c r="N416" s="57"/>
      <c r="O416" s="38">
        <v>237</v>
      </c>
      <c r="P416" s="58">
        <f t="shared" si="72"/>
        <v>189563</v>
      </c>
      <c r="Q416" s="47">
        <f t="shared" si="73"/>
        <v>0</v>
      </c>
      <c r="R416" s="47">
        <f>IF(S415&lt;1,0,-'Lease Monthly'!$K$4/'Lease Monthly'!$L$4)</f>
        <v>0</v>
      </c>
      <c r="S416" s="47">
        <f t="shared" si="69"/>
        <v>0</v>
      </c>
      <c r="AE416"/>
      <c r="AF416" s="6"/>
    </row>
    <row r="417" spans="1:32" x14ac:dyDescent="0.25">
      <c r="A417" s="53">
        <f t="shared" si="70"/>
        <v>401</v>
      </c>
      <c r="B417" s="29">
        <f t="shared" si="64"/>
        <v>0</v>
      </c>
      <c r="C417" s="9" t="str">
        <f>IF(D417=0,"-",IF('Lease Monthly'!$H$4="Yearly",EDATE(C416,12),IF('Lease Monthly'!$H$4="Quarterly",EDATE(C416,3),EDATE(C416,1))))</f>
        <v>-</v>
      </c>
      <c r="D417" s="54">
        <f>IF(A417&gt;'Lease Monthly'!$E$4,0,'Lease Monthly'!$G$4)*((1+$M$4)^(((((IF($H$4="Yearly",ROUNDDOWN(IF(A417-($N$4)&lt;0,0,((A417-($N$4)/(($N$4))))/($N$4)),0),IF($H$4="Monthly",ROUNDDOWN(IF(A417-($N$4*12)&lt;0,0,((A417-(12*$N$4)/((12*$N$4))))/($N$4*12)),0),ROUNDDOWN(IF(A417-($N$4*4)&lt;0,0,((A417-(4*$N$4)/((4*$N$4))))/($N$4*4)),0)))))))))+(IF(A417=$E$4,$J$4,0))</f>
        <v>0</v>
      </c>
      <c r="E417" s="49">
        <f>IF(D417=0,0,1/((1+IF('Lease Monthly'!$H$4="Yearly",'Lease Monthly'!$D$4,IF('Lease Monthly'!$H$4="Quarterly",'Lease Monthly'!$D$4/4,'Lease Monthly'!$D$4/12)))^IF($E$17=1,A416,A417)))</f>
        <v>0</v>
      </c>
      <c r="F417" s="55">
        <f t="shared" si="65"/>
        <v>0</v>
      </c>
      <c r="G417" s="56"/>
      <c r="H417" s="38">
        <f t="shared" si="71"/>
        <v>401</v>
      </c>
      <c r="I417" s="9" t="str">
        <f t="shared" si="66"/>
        <v>-</v>
      </c>
      <c r="J417" s="47">
        <f>IF(H417&gt;'Lease Monthly'!$E$4,0,M416)</f>
        <v>0</v>
      </c>
      <c r="K417" s="47">
        <f>IF(IF('Lease Monthly'!$H$4="Yearly",J417*'Lease Monthly'!$D$4,IF('Lease Monthly'!$H$4="Quarterly",J417*('Lease Monthly'!$D$4/4),J417*'Lease Monthly'!$D$4/12))&gt;0,IF('Lease Monthly'!$H$4="Yearly",J417*'Lease Monthly'!$D$4,IF('Lease Monthly'!$H$4="Quarterly",J417*('Lease Monthly'!$D$4/4),J417*'Lease Monthly'!$D$4/12)),-L417-J417)</f>
        <v>0</v>
      </c>
      <c r="L417" s="47">
        <f t="shared" si="67"/>
        <v>0</v>
      </c>
      <c r="M417" s="47">
        <f t="shared" si="68"/>
        <v>0</v>
      </c>
      <c r="N417" s="57"/>
      <c r="O417" s="38">
        <v>237</v>
      </c>
      <c r="P417" s="58">
        <f t="shared" si="72"/>
        <v>189928</v>
      </c>
      <c r="Q417" s="47">
        <f t="shared" si="73"/>
        <v>0</v>
      </c>
      <c r="R417" s="47">
        <f>IF(S416&lt;1,0,-'Lease Monthly'!$K$4/'Lease Monthly'!$L$4)</f>
        <v>0</v>
      </c>
      <c r="S417" s="47">
        <f t="shared" si="69"/>
        <v>0</v>
      </c>
      <c r="AE417"/>
      <c r="AF417" s="6"/>
    </row>
    <row r="418" spans="1:32" x14ac:dyDescent="0.25">
      <c r="A418" s="53">
        <f t="shared" si="70"/>
        <v>402</v>
      </c>
      <c r="B418" s="29">
        <f t="shared" si="64"/>
        <v>0</v>
      </c>
      <c r="C418" s="9" t="str">
        <f>IF(D418=0,"-",IF('Lease Monthly'!$H$4="Yearly",EDATE(C417,12),IF('Lease Monthly'!$H$4="Quarterly",EDATE(C417,3),EDATE(C417,1))))</f>
        <v>-</v>
      </c>
      <c r="D418" s="54">
        <f>IF(A418&gt;'Lease Monthly'!$E$4,0,'Lease Monthly'!$G$4)*((1+$M$4)^(((((IF($H$4="Yearly",ROUNDDOWN(IF(A418-($N$4)&lt;0,0,((A418-($N$4)/(($N$4))))/($N$4)),0),IF($H$4="Monthly",ROUNDDOWN(IF(A418-($N$4*12)&lt;0,0,((A418-(12*$N$4)/((12*$N$4))))/($N$4*12)),0),ROUNDDOWN(IF(A418-($N$4*4)&lt;0,0,((A418-(4*$N$4)/((4*$N$4))))/($N$4*4)),0)))))))))+(IF(A418=$E$4,$J$4,0))</f>
        <v>0</v>
      </c>
      <c r="E418" s="49">
        <f>IF(D418=0,0,1/((1+IF('Lease Monthly'!$H$4="Yearly",'Lease Monthly'!$D$4,IF('Lease Monthly'!$H$4="Quarterly",'Lease Monthly'!$D$4/4,'Lease Monthly'!$D$4/12)))^IF($E$17=1,A417,A418)))</f>
        <v>0</v>
      </c>
      <c r="F418" s="55">
        <f t="shared" si="65"/>
        <v>0</v>
      </c>
      <c r="G418" s="56"/>
      <c r="H418" s="38">
        <f t="shared" si="71"/>
        <v>402</v>
      </c>
      <c r="I418" s="9" t="str">
        <f t="shared" si="66"/>
        <v>-</v>
      </c>
      <c r="J418" s="47">
        <f>IF(H418&gt;'Lease Monthly'!$E$4,0,M417)</f>
        <v>0</v>
      </c>
      <c r="K418" s="47">
        <f>IF(IF('Lease Monthly'!$H$4="Yearly",J418*'Lease Monthly'!$D$4,IF('Lease Monthly'!$H$4="Quarterly",J418*('Lease Monthly'!$D$4/4),J418*'Lease Monthly'!$D$4/12))&gt;0,IF('Lease Monthly'!$H$4="Yearly",J418*'Lease Monthly'!$D$4,IF('Lease Monthly'!$H$4="Quarterly",J418*('Lease Monthly'!$D$4/4),J418*'Lease Monthly'!$D$4/12)),-L418-J418)</f>
        <v>0</v>
      </c>
      <c r="L418" s="47">
        <f t="shared" si="67"/>
        <v>0</v>
      </c>
      <c r="M418" s="47">
        <f t="shared" si="68"/>
        <v>0</v>
      </c>
      <c r="N418" s="57"/>
      <c r="O418" s="38">
        <v>237</v>
      </c>
      <c r="P418" s="58">
        <f t="shared" si="72"/>
        <v>190294</v>
      </c>
      <c r="Q418" s="47">
        <f t="shared" si="73"/>
        <v>0</v>
      </c>
      <c r="R418" s="47">
        <f>IF(S417&lt;1,0,-'Lease Monthly'!$K$4/'Lease Monthly'!$L$4)</f>
        <v>0</v>
      </c>
      <c r="S418" s="47">
        <f t="shared" si="69"/>
        <v>0</v>
      </c>
      <c r="AE418"/>
      <c r="AF418" s="6"/>
    </row>
    <row r="419" spans="1:32" x14ac:dyDescent="0.25">
      <c r="A419" s="53">
        <f t="shared" si="70"/>
        <v>403</v>
      </c>
      <c r="B419" s="29">
        <f t="shared" si="64"/>
        <v>0</v>
      </c>
      <c r="C419" s="9" t="str">
        <f>IF(D419=0,"-",IF('Lease Monthly'!$H$4="Yearly",EDATE(C418,12),IF('Lease Monthly'!$H$4="Quarterly",EDATE(C418,3),EDATE(C418,1))))</f>
        <v>-</v>
      </c>
      <c r="D419" s="54">
        <f>IF(A419&gt;'Lease Monthly'!$E$4,0,'Lease Monthly'!$G$4)*((1+$M$4)^(((((IF($H$4="Yearly",ROUNDDOWN(IF(A419-($N$4)&lt;0,0,((A419-($N$4)/(($N$4))))/($N$4)),0),IF($H$4="Monthly",ROUNDDOWN(IF(A419-($N$4*12)&lt;0,0,((A419-(12*$N$4)/((12*$N$4))))/($N$4*12)),0),ROUNDDOWN(IF(A419-($N$4*4)&lt;0,0,((A419-(4*$N$4)/((4*$N$4))))/($N$4*4)),0)))))))))+(IF(A419=$E$4,$J$4,0))</f>
        <v>0</v>
      </c>
      <c r="E419" s="49">
        <f>IF(D419=0,0,1/((1+IF('Lease Monthly'!$H$4="Yearly",'Lease Monthly'!$D$4,IF('Lease Monthly'!$H$4="Quarterly",'Lease Monthly'!$D$4/4,'Lease Monthly'!$D$4/12)))^IF($E$17=1,A418,A419)))</f>
        <v>0</v>
      </c>
      <c r="F419" s="55">
        <f t="shared" si="65"/>
        <v>0</v>
      </c>
      <c r="G419" s="56"/>
      <c r="H419" s="38">
        <f t="shared" si="71"/>
        <v>403</v>
      </c>
      <c r="I419" s="9" t="str">
        <f t="shared" si="66"/>
        <v>-</v>
      </c>
      <c r="J419" s="47">
        <f>IF(H419&gt;'Lease Monthly'!$E$4,0,M418)</f>
        <v>0</v>
      </c>
      <c r="K419" s="47">
        <f>IF(IF('Lease Monthly'!$H$4="Yearly",J419*'Lease Monthly'!$D$4,IF('Lease Monthly'!$H$4="Quarterly",J419*('Lease Monthly'!$D$4/4),J419*'Lease Monthly'!$D$4/12))&gt;0,IF('Lease Monthly'!$H$4="Yearly",J419*'Lease Monthly'!$D$4,IF('Lease Monthly'!$H$4="Quarterly",J419*('Lease Monthly'!$D$4/4),J419*'Lease Monthly'!$D$4/12)),-L419-J419)</f>
        <v>0</v>
      </c>
      <c r="L419" s="47">
        <f t="shared" si="67"/>
        <v>0</v>
      </c>
      <c r="M419" s="47">
        <f t="shared" si="68"/>
        <v>0</v>
      </c>
      <c r="N419" s="57"/>
      <c r="O419" s="38">
        <v>237</v>
      </c>
      <c r="P419" s="58">
        <f t="shared" si="72"/>
        <v>190659</v>
      </c>
      <c r="Q419" s="47">
        <f t="shared" si="73"/>
        <v>0</v>
      </c>
      <c r="R419" s="47">
        <f>IF(S418&lt;1,0,-'Lease Monthly'!$K$4/'Lease Monthly'!$L$4)</f>
        <v>0</v>
      </c>
      <c r="S419" s="47">
        <f t="shared" si="69"/>
        <v>0</v>
      </c>
      <c r="AE419"/>
      <c r="AF419" s="6"/>
    </row>
    <row r="420" spans="1:32" x14ac:dyDescent="0.25">
      <c r="A420" s="53">
        <f t="shared" si="70"/>
        <v>404</v>
      </c>
      <c r="B420" s="29">
        <f t="shared" si="64"/>
        <v>0</v>
      </c>
      <c r="C420" s="9" t="str">
        <f>IF(D420=0,"-",IF('Lease Monthly'!$H$4="Yearly",EDATE(C419,12),IF('Lease Monthly'!$H$4="Quarterly",EDATE(C419,3),EDATE(C419,1))))</f>
        <v>-</v>
      </c>
      <c r="D420" s="54">
        <f>IF(A420&gt;'Lease Monthly'!$E$4,0,'Lease Monthly'!$G$4)*((1+$M$4)^(((((IF($H$4="Yearly",ROUNDDOWN(IF(A420-($N$4)&lt;0,0,((A420-($N$4)/(($N$4))))/($N$4)),0),IF($H$4="Monthly",ROUNDDOWN(IF(A420-($N$4*12)&lt;0,0,((A420-(12*$N$4)/((12*$N$4))))/($N$4*12)),0),ROUNDDOWN(IF(A420-($N$4*4)&lt;0,0,((A420-(4*$N$4)/((4*$N$4))))/($N$4*4)),0)))))))))+(IF(A420=$E$4,$J$4,0))</f>
        <v>0</v>
      </c>
      <c r="E420" s="49">
        <f>IF(D420=0,0,1/((1+IF('Lease Monthly'!$H$4="Yearly",'Lease Monthly'!$D$4,IF('Lease Monthly'!$H$4="Quarterly",'Lease Monthly'!$D$4/4,'Lease Monthly'!$D$4/12)))^IF($E$17=1,A419,A420)))</f>
        <v>0</v>
      </c>
      <c r="F420" s="55">
        <f t="shared" si="65"/>
        <v>0</v>
      </c>
      <c r="G420" s="56"/>
      <c r="H420" s="38">
        <f t="shared" si="71"/>
        <v>404</v>
      </c>
      <c r="I420" s="9" t="str">
        <f t="shared" si="66"/>
        <v>-</v>
      </c>
      <c r="J420" s="47">
        <f>IF(H420&gt;'Lease Monthly'!$E$4,0,M419)</f>
        <v>0</v>
      </c>
      <c r="K420" s="47">
        <f>IF(IF('Lease Monthly'!$H$4="Yearly",J420*'Lease Monthly'!$D$4,IF('Lease Monthly'!$H$4="Quarterly",J420*('Lease Monthly'!$D$4/4),J420*'Lease Monthly'!$D$4/12))&gt;0,IF('Lease Monthly'!$H$4="Yearly",J420*'Lease Monthly'!$D$4,IF('Lease Monthly'!$H$4="Quarterly",J420*('Lease Monthly'!$D$4/4),J420*'Lease Monthly'!$D$4/12)),-L420-J420)</f>
        <v>0</v>
      </c>
      <c r="L420" s="47">
        <f t="shared" si="67"/>
        <v>0</v>
      </c>
      <c r="M420" s="47">
        <f t="shared" si="68"/>
        <v>0</v>
      </c>
      <c r="N420" s="57"/>
      <c r="O420" s="38">
        <v>237</v>
      </c>
      <c r="P420" s="58">
        <f t="shared" si="72"/>
        <v>191024</v>
      </c>
      <c r="Q420" s="47">
        <f t="shared" si="73"/>
        <v>0</v>
      </c>
      <c r="R420" s="47">
        <f>IF(S419&lt;1,0,-'Lease Monthly'!$K$4/'Lease Monthly'!$L$4)</f>
        <v>0</v>
      </c>
      <c r="S420" s="47">
        <f t="shared" si="69"/>
        <v>0</v>
      </c>
      <c r="AE420"/>
      <c r="AF420" s="6"/>
    </row>
    <row r="421" spans="1:32" x14ac:dyDescent="0.25">
      <c r="A421" s="53">
        <f t="shared" si="70"/>
        <v>405</v>
      </c>
      <c r="B421" s="29">
        <f t="shared" si="64"/>
        <v>0</v>
      </c>
      <c r="C421" s="9" t="str">
        <f>IF(D421=0,"-",IF('Lease Monthly'!$H$4="Yearly",EDATE(C420,12),IF('Lease Monthly'!$H$4="Quarterly",EDATE(C420,3),EDATE(C420,1))))</f>
        <v>-</v>
      </c>
      <c r="D421" s="54">
        <f>IF(A421&gt;'Lease Monthly'!$E$4,0,'Lease Monthly'!$G$4)*((1+$M$4)^(((((IF($H$4="Yearly",ROUNDDOWN(IF(A421-($N$4)&lt;0,0,((A421-($N$4)/(($N$4))))/($N$4)),0),IF($H$4="Monthly",ROUNDDOWN(IF(A421-($N$4*12)&lt;0,0,((A421-(12*$N$4)/((12*$N$4))))/($N$4*12)),0),ROUNDDOWN(IF(A421-($N$4*4)&lt;0,0,((A421-(4*$N$4)/((4*$N$4))))/($N$4*4)),0)))))))))+(IF(A421=$E$4,$J$4,0))</f>
        <v>0</v>
      </c>
      <c r="E421" s="49">
        <f>IF(D421=0,0,1/((1+IF('Lease Monthly'!$H$4="Yearly",'Lease Monthly'!$D$4,IF('Lease Monthly'!$H$4="Quarterly",'Lease Monthly'!$D$4/4,'Lease Monthly'!$D$4/12)))^IF($E$17=1,A420,A421)))</f>
        <v>0</v>
      </c>
      <c r="F421" s="55">
        <f t="shared" si="65"/>
        <v>0</v>
      </c>
      <c r="G421" s="56"/>
      <c r="H421" s="38">
        <f t="shared" si="71"/>
        <v>405</v>
      </c>
      <c r="I421" s="9" t="str">
        <f t="shared" si="66"/>
        <v>-</v>
      </c>
      <c r="J421" s="47">
        <f>IF(H421&gt;'Lease Monthly'!$E$4,0,M420)</f>
        <v>0</v>
      </c>
      <c r="K421" s="47">
        <f>IF(IF('Lease Monthly'!$H$4="Yearly",J421*'Lease Monthly'!$D$4,IF('Lease Monthly'!$H$4="Quarterly",J421*('Lease Monthly'!$D$4/4),J421*'Lease Monthly'!$D$4/12))&gt;0,IF('Lease Monthly'!$H$4="Yearly",J421*'Lease Monthly'!$D$4,IF('Lease Monthly'!$H$4="Quarterly",J421*('Lease Monthly'!$D$4/4),J421*'Lease Monthly'!$D$4/12)),-L421-J421)</f>
        <v>0</v>
      </c>
      <c r="L421" s="47">
        <f t="shared" si="67"/>
        <v>0</v>
      </c>
      <c r="M421" s="47">
        <f t="shared" si="68"/>
        <v>0</v>
      </c>
      <c r="N421" s="57"/>
      <c r="O421" s="38">
        <v>237</v>
      </c>
      <c r="P421" s="58">
        <f t="shared" si="72"/>
        <v>191389</v>
      </c>
      <c r="Q421" s="47">
        <f t="shared" si="73"/>
        <v>0</v>
      </c>
      <c r="R421" s="47">
        <f>IF(S420&lt;1,0,-'Lease Monthly'!$K$4/'Lease Monthly'!$L$4)</f>
        <v>0</v>
      </c>
      <c r="S421" s="47">
        <f t="shared" si="69"/>
        <v>0</v>
      </c>
      <c r="AE421"/>
      <c r="AF421" s="6"/>
    </row>
    <row r="422" spans="1:32" x14ac:dyDescent="0.25">
      <c r="A422" s="53">
        <f t="shared" si="70"/>
        <v>406</v>
      </c>
      <c r="B422" s="29">
        <f t="shared" si="64"/>
        <v>0</v>
      </c>
      <c r="C422" s="9" t="str">
        <f>IF(D422=0,"-",IF('Lease Monthly'!$H$4="Yearly",EDATE(C421,12),IF('Lease Monthly'!$H$4="Quarterly",EDATE(C421,3),EDATE(C421,1))))</f>
        <v>-</v>
      </c>
      <c r="D422" s="54">
        <f>IF(A422&gt;'Lease Monthly'!$E$4,0,'Lease Monthly'!$G$4)*((1+$M$4)^(((((IF($H$4="Yearly",ROUNDDOWN(IF(A422-($N$4)&lt;0,0,((A422-($N$4)/(($N$4))))/($N$4)),0),IF($H$4="Monthly",ROUNDDOWN(IF(A422-($N$4*12)&lt;0,0,((A422-(12*$N$4)/((12*$N$4))))/($N$4*12)),0),ROUNDDOWN(IF(A422-($N$4*4)&lt;0,0,((A422-(4*$N$4)/((4*$N$4))))/($N$4*4)),0)))))))))+(IF(A422=$E$4,$J$4,0))</f>
        <v>0</v>
      </c>
      <c r="E422" s="49">
        <f>IF(D422=0,0,1/((1+IF('Lease Monthly'!$H$4="Yearly",'Lease Monthly'!$D$4,IF('Lease Monthly'!$H$4="Quarterly",'Lease Monthly'!$D$4/4,'Lease Monthly'!$D$4/12)))^IF($E$17=1,A421,A422)))</f>
        <v>0</v>
      </c>
      <c r="F422" s="55">
        <f t="shared" si="65"/>
        <v>0</v>
      </c>
      <c r="G422" s="56"/>
      <c r="H422" s="38">
        <f t="shared" si="71"/>
        <v>406</v>
      </c>
      <c r="I422" s="9" t="str">
        <f t="shared" si="66"/>
        <v>-</v>
      </c>
      <c r="J422" s="47">
        <f>IF(H422&gt;'Lease Monthly'!$E$4,0,M421)</f>
        <v>0</v>
      </c>
      <c r="K422" s="47">
        <f>IF(IF('Lease Monthly'!$H$4="Yearly",J422*'Lease Monthly'!$D$4,IF('Lease Monthly'!$H$4="Quarterly",J422*('Lease Monthly'!$D$4/4),J422*'Lease Monthly'!$D$4/12))&gt;0,IF('Lease Monthly'!$H$4="Yearly",J422*'Lease Monthly'!$D$4,IF('Lease Monthly'!$H$4="Quarterly",J422*('Lease Monthly'!$D$4/4),J422*'Lease Monthly'!$D$4/12)),-L422-J422)</f>
        <v>0</v>
      </c>
      <c r="L422" s="47">
        <f t="shared" si="67"/>
        <v>0</v>
      </c>
      <c r="M422" s="47">
        <f t="shared" si="68"/>
        <v>0</v>
      </c>
      <c r="N422" s="57"/>
      <c r="O422" s="38">
        <v>237</v>
      </c>
      <c r="P422" s="58">
        <f t="shared" si="72"/>
        <v>191755</v>
      </c>
      <c r="Q422" s="47">
        <f t="shared" si="73"/>
        <v>0</v>
      </c>
      <c r="R422" s="47">
        <f>IF(S421&lt;1,0,-'Lease Monthly'!$K$4/'Lease Monthly'!$L$4)</f>
        <v>0</v>
      </c>
      <c r="S422" s="47">
        <f t="shared" si="69"/>
        <v>0</v>
      </c>
      <c r="AE422"/>
      <c r="AF422" s="6"/>
    </row>
    <row r="423" spans="1:32" x14ac:dyDescent="0.25">
      <c r="A423" s="53">
        <f t="shared" si="70"/>
        <v>407</v>
      </c>
      <c r="B423" s="29">
        <f t="shared" si="64"/>
        <v>0</v>
      </c>
      <c r="C423" s="9" t="str">
        <f>IF(D423=0,"-",IF('Lease Monthly'!$H$4="Yearly",EDATE(C422,12),IF('Lease Monthly'!$H$4="Quarterly",EDATE(C422,3),EDATE(C422,1))))</f>
        <v>-</v>
      </c>
      <c r="D423" s="54">
        <f>IF(A423&gt;'Lease Monthly'!$E$4,0,'Lease Monthly'!$G$4)*((1+$M$4)^(((((IF($H$4="Yearly",ROUNDDOWN(IF(A423-($N$4)&lt;0,0,((A423-($N$4)/(($N$4))))/($N$4)),0),IF($H$4="Monthly",ROUNDDOWN(IF(A423-($N$4*12)&lt;0,0,((A423-(12*$N$4)/((12*$N$4))))/($N$4*12)),0),ROUNDDOWN(IF(A423-($N$4*4)&lt;0,0,((A423-(4*$N$4)/((4*$N$4))))/($N$4*4)),0)))))))))+(IF(A423=$E$4,$J$4,0))</f>
        <v>0</v>
      </c>
      <c r="E423" s="49">
        <f>IF(D423=0,0,1/((1+IF('Lease Monthly'!$H$4="Yearly",'Lease Monthly'!$D$4,IF('Lease Monthly'!$H$4="Quarterly",'Lease Monthly'!$D$4/4,'Lease Monthly'!$D$4/12)))^IF($E$17=1,A422,A423)))</f>
        <v>0</v>
      </c>
      <c r="F423" s="55">
        <f t="shared" si="65"/>
        <v>0</v>
      </c>
      <c r="G423" s="56"/>
      <c r="H423" s="38">
        <f t="shared" si="71"/>
        <v>407</v>
      </c>
      <c r="I423" s="9" t="str">
        <f t="shared" si="66"/>
        <v>-</v>
      </c>
      <c r="J423" s="47">
        <f>IF(H423&gt;'Lease Monthly'!$E$4,0,M422)</f>
        <v>0</v>
      </c>
      <c r="K423" s="47">
        <f>IF(IF('Lease Monthly'!$H$4="Yearly",J423*'Lease Monthly'!$D$4,IF('Lease Monthly'!$H$4="Quarterly",J423*('Lease Monthly'!$D$4/4),J423*'Lease Monthly'!$D$4/12))&gt;0,IF('Lease Monthly'!$H$4="Yearly",J423*'Lease Monthly'!$D$4,IF('Lease Monthly'!$H$4="Quarterly",J423*('Lease Monthly'!$D$4/4),J423*'Lease Monthly'!$D$4/12)),-L423-J423)</f>
        <v>0</v>
      </c>
      <c r="L423" s="47">
        <f t="shared" si="67"/>
        <v>0</v>
      </c>
      <c r="M423" s="47">
        <f t="shared" si="68"/>
        <v>0</v>
      </c>
      <c r="N423" s="57"/>
      <c r="O423" s="38">
        <v>237</v>
      </c>
      <c r="P423" s="58">
        <f t="shared" si="72"/>
        <v>192120</v>
      </c>
      <c r="Q423" s="47">
        <f t="shared" si="73"/>
        <v>0</v>
      </c>
      <c r="R423" s="47">
        <f>IF(S422&lt;1,0,-'Lease Monthly'!$K$4/'Lease Monthly'!$L$4)</f>
        <v>0</v>
      </c>
      <c r="S423" s="47">
        <f t="shared" si="69"/>
        <v>0</v>
      </c>
      <c r="AE423"/>
      <c r="AF423" s="6"/>
    </row>
    <row r="424" spans="1:32" x14ac:dyDescent="0.25">
      <c r="A424" s="53">
        <f t="shared" si="70"/>
        <v>408</v>
      </c>
      <c r="B424" s="29">
        <f t="shared" si="64"/>
        <v>0</v>
      </c>
      <c r="C424" s="9" t="str">
        <f>IF(D424=0,"-",IF('Lease Monthly'!$H$4="Yearly",EDATE(C423,12),IF('Lease Monthly'!$H$4="Quarterly",EDATE(C423,3),EDATE(C423,1))))</f>
        <v>-</v>
      </c>
      <c r="D424" s="54">
        <f>IF(A424&gt;'Lease Monthly'!$E$4,0,'Lease Monthly'!$G$4)*((1+$M$4)^(((((IF($H$4="Yearly",ROUNDDOWN(IF(A424-($N$4)&lt;0,0,((A424-($N$4)/(($N$4))))/($N$4)),0),IF($H$4="Monthly",ROUNDDOWN(IF(A424-($N$4*12)&lt;0,0,((A424-(12*$N$4)/((12*$N$4))))/($N$4*12)),0),ROUNDDOWN(IF(A424-($N$4*4)&lt;0,0,((A424-(4*$N$4)/((4*$N$4))))/($N$4*4)),0)))))))))+(IF(A424=$E$4,$J$4,0))</f>
        <v>0</v>
      </c>
      <c r="E424" s="49">
        <f>IF(D424=0,0,1/((1+IF('Lease Monthly'!$H$4="Yearly",'Lease Monthly'!$D$4,IF('Lease Monthly'!$H$4="Quarterly",'Lease Monthly'!$D$4/4,'Lease Monthly'!$D$4/12)))^IF($E$17=1,A423,A424)))</f>
        <v>0</v>
      </c>
      <c r="F424" s="55">
        <f t="shared" si="65"/>
        <v>0</v>
      </c>
      <c r="G424" s="56"/>
      <c r="H424" s="38">
        <f t="shared" si="71"/>
        <v>408</v>
      </c>
      <c r="I424" s="9" t="str">
        <f t="shared" si="66"/>
        <v>-</v>
      </c>
      <c r="J424" s="47">
        <f>IF(H424&gt;'Lease Monthly'!$E$4,0,M423)</f>
        <v>0</v>
      </c>
      <c r="K424" s="47">
        <f>IF(IF('Lease Monthly'!$H$4="Yearly",J424*'Lease Monthly'!$D$4,IF('Lease Monthly'!$H$4="Quarterly",J424*('Lease Monthly'!$D$4/4),J424*'Lease Monthly'!$D$4/12))&gt;0,IF('Lease Monthly'!$H$4="Yearly",J424*'Lease Monthly'!$D$4,IF('Lease Monthly'!$H$4="Quarterly",J424*('Lease Monthly'!$D$4/4),J424*'Lease Monthly'!$D$4/12)),-L424-J424)</f>
        <v>0</v>
      </c>
      <c r="L424" s="47">
        <f t="shared" si="67"/>
        <v>0</v>
      </c>
      <c r="M424" s="47">
        <f t="shared" si="68"/>
        <v>0</v>
      </c>
      <c r="N424" s="57"/>
      <c r="O424" s="38">
        <v>237</v>
      </c>
      <c r="P424" s="58">
        <f t="shared" si="72"/>
        <v>192485</v>
      </c>
      <c r="Q424" s="47">
        <f t="shared" si="73"/>
        <v>0</v>
      </c>
      <c r="R424" s="47">
        <f>IF(S423&lt;1,0,-'Lease Monthly'!$K$4/'Lease Monthly'!$L$4)</f>
        <v>0</v>
      </c>
      <c r="S424" s="47">
        <f t="shared" si="69"/>
        <v>0</v>
      </c>
      <c r="AE424"/>
      <c r="AF424" s="6"/>
    </row>
    <row r="425" spans="1:32" x14ac:dyDescent="0.25">
      <c r="A425" s="53">
        <f t="shared" si="70"/>
        <v>409</v>
      </c>
      <c r="B425" s="29">
        <f t="shared" si="64"/>
        <v>0</v>
      </c>
      <c r="C425" s="9" t="str">
        <f>IF(D425=0,"-",IF('Lease Monthly'!$H$4="Yearly",EDATE(C424,12),IF('Lease Monthly'!$H$4="Quarterly",EDATE(C424,3),EDATE(C424,1))))</f>
        <v>-</v>
      </c>
      <c r="D425" s="54">
        <f>IF(A425&gt;'Lease Monthly'!$E$4,0,'Lease Monthly'!$G$4)*((1+$M$4)^(((((IF($H$4="Yearly",ROUNDDOWN(IF(A425-($N$4)&lt;0,0,((A425-($N$4)/(($N$4))))/($N$4)),0),IF($H$4="Monthly",ROUNDDOWN(IF(A425-($N$4*12)&lt;0,0,((A425-(12*$N$4)/((12*$N$4))))/($N$4*12)),0),ROUNDDOWN(IF(A425-($N$4*4)&lt;0,0,((A425-(4*$N$4)/((4*$N$4))))/($N$4*4)),0)))))))))+(IF(A425=$E$4,$J$4,0))</f>
        <v>0</v>
      </c>
      <c r="E425" s="49">
        <f>IF(D425=0,0,1/((1+IF('Lease Monthly'!$H$4="Yearly",'Lease Monthly'!$D$4,IF('Lease Monthly'!$H$4="Quarterly",'Lease Monthly'!$D$4/4,'Lease Monthly'!$D$4/12)))^IF($E$17=1,A424,A425)))</f>
        <v>0</v>
      </c>
      <c r="F425" s="55">
        <f t="shared" si="65"/>
        <v>0</v>
      </c>
      <c r="G425" s="56"/>
      <c r="H425" s="38">
        <f t="shared" si="71"/>
        <v>409</v>
      </c>
      <c r="I425" s="9" t="str">
        <f t="shared" si="66"/>
        <v>-</v>
      </c>
      <c r="J425" s="47">
        <f>IF(H425&gt;'Lease Monthly'!$E$4,0,M424)</f>
        <v>0</v>
      </c>
      <c r="K425" s="47">
        <f>IF(IF('Lease Monthly'!$H$4="Yearly",J425*'Lease Monthly'!$D$4,IF('Lease Monthly'!$H$4="Quarterly",J425*('Lease Monthly'!$D$4/4),J425*'Lease Monthly'!$D$4/12))&gt;0,IF('Lease Monthly'!$H$4="Yearly",J425*'Lease Monthly'!$D$4,IF('Lease Monthly'!$H$4="Quarterly",J425*('Lease Monthly'!$D$4/4),J425*'Lease Monthly'!$D$4/12)),-L425-J425)</f>
        <v>0</v>
      </c>
      <c r="L425" s="47">
        <f t="shared" si="67"/>
        <v>0</v>
      </c>
      <c r="M425" s="47">
        <f t="shared" si="68"/>
        <v>0</v>
      </c>
      <c r="N425" s="57"/>
      <c r="O425" s="38">
        <v>237</v>
      </c>
      <c r="P425" s="58">
        <f t="shared" si="72"/>
        <v>192850</v>
      </c>
      <c r="Q425" s="47">
        <f t="shared" si="73"/>
        <v>0</v>
      </c>
      <c r="R425" s="47">
        <f>IF(S424&lt;1,0,-'Lease Monthly'!$K$4/'Lease Monthly'!$L$4)</f>
        <v>0</v>
      </c>
      <c r="S425" s="47">
        <f t="shared" si="69"/>
        <v>0</v>
      </c>
      <c r="AE425"/>
      <c r="AF425" s="6"/>
    </row>
    <row r="426" spans="1:32" x14ac:dyDescent="0.25">
      <c r="A426" s="53">
        <f t="shared" si="70"/>
        <v>410</v>
      </c>
      <c r="B426" s="29">
        <f t="shared" si="64"/>
        <v>0</v>
      </c>
      <c r="C426" s="9" t="str">
        <f>IF(D426=0,"-",IF('Lease Monthly'!$H$4="Yearly",EDATE(C425,12),IF('Lease Monthly'!$H$4="Quarterly",EDATE(C425,3),EDATE(C425,1))))</f>
        <v>-</v>
      </c>
      <c r="D426" s="54">
        <f>IF(A426&gt;'Lease Monthly'!$E$4,0,'Lease Monthly'!$G$4)*((1+$M$4)^(((((IF($H$4="Yearly",ROUNDDOWN(IF(A426-($N$4)&lt;0,0,((A426-($N$4)/(($N$4))))/($N$4)),0),IF($H$4="Monthly",ROUNDDOWN(IF(A426-($N$4*12)&lt;0,0,((A426-(12*$N$4)/((12*$N$4))))/($N$4*12)),0),ROUNDDOWN(IF(A426-($N$4*4)&lt;0,0,((A426-(4*$N$4)/((4*$N$4))))/($N$4*4)),0)))))))))+(IF(A426=$E$4,$J$4,0))</f>
        <v>0</v>
      </c>
      <c r="E426" s="49">
        <f>IF(D426=0,0,1/((1+IF('Lease Monthly'!$H$4="Yearly",'Lease Monthly'!$D$4,IF('Lease Monthly'!$H$4="Quarterly",'Lease Monthly'!$D$4/4,'Lease Monthly'!$D$4/12)))^IF($E$17=1,A425,A426)))</f>
        <v>0</v>
      </c>
      <c r="F426" s="55">
        <f t="shared" si="65"/>
        <v>0</v>
      </c>
      <c r="G426" s="56"/>
      <c r="H426" s="38">
        <f t="shared" si="71"/>
        <v>410</v>
      </c>
      <c r="I426" s="9" t="str">
        <f t="shared" si="66"/>
        <v>-</v>
      </c>
      <c r="J426" s="47">
        <f>IF(H426&gt;'Lease Monthly'!$E$4,0,M425)</f>
        <v>0</v>
      </c>
      <c r="K426" s="47">
        <f>IF(IF('Lease Monthly'!$H$4="Yearly",J426*'Lease Monthly'!$D$4,IF('Lease Monthly'!$H$4="Quarterly",J426*('Lease Monthly'!$D$4/4),J426*'Lease Monthly'!$D$4/12))&gt;0,IF('Lease Monthly'!$H$4="Yearly",J426*'Lease Monthly'!$D$4,IF('Lease Monthly'!$H$4="Quarterly",J426*('Lease Monthly'!$D$4/4),J426*'Lease Monthly'!$D$4/12)),-L426-J426)</f>
        <v>0</v>
      </c>
      <c r="L426" s="47">
        <f t="shared" si="67"/>
        <v>0</v>
      </c>
      <c r="M426" s="47">
        <f t="shared" si="68"/>
        <v>0</v>
      </c>
      <c r="N426" s="57"/>
      <c r="O426" s="38">
        <v>237</v>
      </c>
      <c r="P426" s="58">
        <f t="shared" si="72"/>
        <v>193216</v>
      </c>
      <c r="Q426" s="47">
        <f t="shared" si="73"/>
        <v>0</v>
      </c>
      <c r="R426" s="47">
        <f>IF(S425&lt;1,0,-'Lease Monthly'!$K$4/'Lease Monthly'!$L$4)</f>
        <v>0</v>
      </c>
      <c r="S426" s="47">
        <f t="shared" si="69"/>
        <v>0</v>
      </c>
      <c r="AE426"/>
      <c r="AF426" s="6"/>
    </row>
    <row r="427" spans="1:32" x14ac:dyDescent="0.25">
      <c r="A427" s="53">
        <f t="shared" si="70"/>
        <v>411</v>
      </c>
      <c r="B427" s="29">
        <f t="shared" si="64"/>
        <v>0</v>
      </c>
      <c r="C427" s="9" t="str">
        <f>IF(D427=0,"-",IF('Lease Monthly'!$H$4="Yearly",EDATE(C426,12),IF('Lease Monthly'!$H$4="Quarterly",EDATE(C426,3),EDATE(C426,1))))</f>
        <v>-</v>
      </c>
      <c r="D427" s="54">
        <f>IF(A427&gt;'Lease Monthly'!$E$4,0,'Lease Monthly'!$G$4)*((1+$M$4)^(((((IF($H$4="Yearly",ROUNDDOWN(IF(A427-($N$4)&lt;0,0,((A427-($N$4)/(($N$4))))/($N$4)),0),IF($H$4="Monthly",ROUNDDOWN(IF(A427-($N$4*12)&lt;0,0,((A427-(12*$N$4)/((12*$N$4))))/($N$4*12)),0),ROUNDDOWN(IF(A427-($N$4*4)&lt;0,0,((A427-(4*$N$4)/((4*$N$4))))/($N$4*4)),0)))))))))+(IF(A427=$E$4,$J$4,0))</f>
        <v>0</v>
      </c>
      <c r="E427" s="49">
        <f>IF(D427=0,0,1/((1+IF('Lease Monthly'!$H$4="Yearly",'Lease Monthly'!$D$4,IF('Lease Monthly'!$H$4="Quarterly",'Lease Monthly'!$D$4/4,'Lease Monthly'!$D$4/12)))^IF($E$17=1,A426,A427)))</f>
        <v>0</v>
      </c>
      <c r="F427" s="55">
        <f t="shared" si="65"/>
        <v>0</v>
      </c>
      <c r="G427" s="56"/>
      <c r="H427" s="38">
        <f t="shared" si="71"/>
        <v>411</v>
      </c>
      <c r="I427" s="9" t="str">
        <f t="shared" si="66"/>
        <v>-</v>
      </c>
      <c r="J427" s="47">
        <f>IF(H427&gt;'Lease Monthly'!$E$4,0,M426)</f>
        <v>0</v>
      </c>
      <c r="K427" s="47">
        <f>IF(IF('Lease Monthly'!$H$4="Yearly",J427*'Lease Monthly'!$D$4,IF('Lease Monthly'!$H$4="Quarterly",J427*('Lease Monthly'!$D$4/4),J427*'Lease Monthly'!$D$4/12))&gt;0,IF('Lease Monthly'!$H$4="Yearly",J427*'Lease Monthly'!$D$4,IF('Lease Monthly'!$H$4="Quarterly",J427*('Lease Monthly'!$D$4/4),J427*'Lease Monthly'!$D$4/12)),-L427-J427)</f>
        <v>0</v>
      </c>
      <c r="L427" s="47">
        <f t="shared" si="67"/>
        <v>0</v>
      </c>
      <c r="M427" s="47">
        <f t="shared" si="68"/>
        <v>0</v>
      </c>
      <c r="N427" s="57"/>
      <c r="O427" s="38">
        <v>237</v>
      </c>
      <c r="P427" s="58">
        <f t="shared" si="72"/>
        <v>193581</v>
      </c>
      <c r="Q427" s="47">
        <f t="shared" si="73"/>
        <v>0</v>
      </c>
      <c r="R427" s="47">
        <f>IF(S426&lt;1,0,-'Lease Monthly'!$K$4/'Lease Monthly'!$L$4)</f>
        <v>0</v>
      </c>
      <c r="S427" s="47">
        <f t="shared" si="69"/>
        <v>0</v>
      </c>
      <c r="AE427"/>
      <c r="AF427" s="6"/>
    </row>
    <row r="428" spans="1:32" x14ac:dyDescent="0.25">
      <c r="A428" s="53">
        <f t="shared" si="70"/>
        <v>412</v>
      </c>
      <c r="B428" s="29">
        <f t="shared" si="64"/>
        <v>0</v>
      </c>
      <c r="C428" s="9" t="str">
        <f>IF(D428=0,"-",IF('Lease Monthly'!$H$4="Yearly",EDATE(C427,12),IF('Lease Monthly'!$H$4="Quarterly",EDATE(C427,3),EDATE(C427,1))))</f>
        <v>-</v>
      </c>
      <c r="D428" s="54">
        <f>IF(A428&gt;'Lease Monthly'!$E$4,0,'Lease Monthly'!$G$4)*((1+$M$4)^(((((IF($H$4="Yearly",ROUNDDOWN(IF(A428-($N$4)&lt;0,0,((A428-($N$4)/(($N$4))))/($N$4)),0),IF($H$4="Monthly",ROUNDDOWN(IF(A428-($N$4*12)&lt;0,0,((A428-(12*$N$4)/((12*$N$4))))/($N$4*12)),0),ROUNDDOWN(IF(A428-($N$4*4)&lt;0,0,((A428-(4*$N$4)/((4*$N$4))))/($N$4*4)),0)))))))))+(IF(A428=$E$4,$J$4,0))</f>
        <v>0</v>
      </c>
      <c r="E428" s="49">
        <f>IF(D428=0,0,1/((1+IF('Lease Monthly'!$H$4="Yearly",'Lease Monthly'!$D$4,IF('Lease Monthly'!$H$4="Quarterly",'Lease Monthly'!$D$4/4,'Lease Monthly'!$D$4/12)))^IF($E$17=1,A427,A428)))</f>
        <v>0</v>
      </c>
      <c r="F428" s="55">
        <f t="shared" si="65"/>
        <v>0</v>
      </c>
      <c r="G428" s="56"/>
      <c r="H428" s="38">
        <f t="shared" si="71"/>
        <v>412</v>
      </c>
      <c r="I428" s="9" t="str">
        <f t="shared" si="66"/>
        <v>-</v>
      </c>
      <c r="J428" s="47">
        <f>IF(H428&gt;'Lease Monthly'!$E$4,0,M427)</f>
        <v>0</v>
      </c>
      <c r="K428" s="47">
        <f>IF(IF('Lease Monthly'!$H$4="Yearly",J428*'Lease Monthly'!$D$4,IF('Lease Monthly'!$H$4="Quarterly",J428*('Lease Monthly'!$D$4/4),J428*'Lease Monthly'!$D$4/12))&gt;0,IF('Lease Monthly'!$H$4="Yearly",J428*'Lease Monthly'!$D$4,IF('Lease Monthly'!$H$4="Quarterly",J428*('Lease Monthly'!$D$4/4),J428*'Lease Monthly'!$D$4/12)),-L428-J428)</f>
        <v>0</v>
      </c>
      <c r="L428" s="47">
        <f t="shared" si="67"/>
        <v>0</v>
      </c>
      <c r="M428" s="47">
        <f t="shared" si="68"/>
        <v>0</v>
      </c>
      <c r="N428" s="57"/>
      <c r="O428" s="38">
        <v>237</v>
      </c>
      <c r="P428" s="58">
        <f t="shared" si="72"/>
        <v>193946</v>
      </c>
      <c r="Q428" s="47">
        <f t="shared" si="73"/>
        <v>0</v>
      </c>
      <c r="R428" s="47">
        <f>IF(S427&lt;1,0,-'Lease Monthly'!$K$4/'Lease Monthly'!$L$4)</f>
        <v>0</v>
      </c>
      <c r="S428" s="47">
        <f t="shared" si="69"/>
        <v>0</v>
      </c>
      <c r="AE428"/>
      <c r="AF428" s="6"/>
    </row>
    <row r="429" spans="1:32" x14ac:dyDescent="0.25">
      <c r="A429" s="53">
        <f t="shared" si="70"/>
        <v>413</v>
      </c>
      <c r="B429" s="29">
        <f t="shared" si="64"/>
        <v>0</v>
      </c>
      <c r="C429" s="9" t="str">
        <f>IF(D429=0,"-",IF('Lease Monthly'!$H$4="Yearly",EDATE(C428,12),IF('Lease Monthly'!$H$4="Quarterly",EDATE(C428,3),EDATE(C428,1))))</f>
        <v>-</v>
      </c>
      <c r="D429" s="54">
        <f>IF(A429&gt;'Lease Monthly'!$E$4,0,'Lease Monthly'!$G$4)*((1+$M$4)^(((((IF($H$4="Yearly",ROUNDDOWN(IF(A429-($N$4)&lt;0,0,((A429-($N$4)/(($N$4))))/($N$4)),0),IF($H$4="Monthly",ROUNDDOWN(IF(A429-($N$4*12)&lt;0,0,((A429-(12*$N$4)/((12*$N$4))))/($N$4*12)),0),ROUNDDOWN(IF(A429-($N$4*4)&lt;0,0,((A429-(4*$N$4)/((4*$N$4))))/($N$4*4)),0)))))))))+(IF(A429=$E$4,$J$4,0))</f>
        <v>0</v>
      </c>
      <c r="E429" s="49">
        <f>IF(D429=0,0,1/((1+IF('Lease Monthly'!$H$4="Yearly",'Lease Monthly'!$D$4,IF('Lease Monthly'!$H$4="Quarterly",'Lease Monthly'!$D$4/4,'Lease Monthly'!$D$4/12)))^IF($E$17=1,A428,A429)))</f>
        <v>0</v>
      </c>
      <c r="F429" s="55">
        <f t="shared" si="65"/>
        <v>0</v>
      </c>
      <c r="G429" s="56"/>
      <c r="H429" s="38">
        <f t="shared" si="71"/>
        <v>413</v>
      </c>
      <c r="I429" s="9" t="str">
        <f t="shared" si="66"/>
        <v>-</v>
      </c>
      <c r="J429" s="47">
        <f>IF(H429&gt;'Lease Monthly'!$E$4,0,M428)</f>
        <v>0</v>
      </c>
      <c r="K429" s="47">
        <f>IF(IF('Lease Monthly'!$H$4="Yearly",J429*'Lease Monthly'!$D$4,IF('Lease Monthly'!$H$4="Quarterly",J429*('Lease Monthly'!$D$4/4),J429*'Lease Monthly'!$D$4/12))&gt;0,IF('Lease Monthly'!$H$4="Yearly",J429*'Lease Monthly'!$D$4,IF('Lease Monthly'!$H$4="Quarterly",J429*('Lease Monthly'!$D$4/4),J429*'Lease Monthly'!$D$4/12)),-L429-J429)</f>
        <v>0</v>
      </c>
      <c r="L429" s="47">
        <f t="shared" si="67"/>
        <v>0</v>
      </c>
      <c r="M429" s="47">
        <f t="shared" si="68"/>
        <v>0</v>
      </c>
      <c r="N429" s="57"/>
      <c r="O429" s="38">
        <v>237</v>
      </c>
      <c r="P429" s="58">
        <f t="shared" si="72"/>
        <v>194311</v>
      </c>
      <c r="Q429" s="47">
        <f t="shared" si="73"/>
        <v>0</v>
      </c>
      <c r="R429" s="47">
        <f>IF(S428&lt;1,0,-'Lease Monthly'!$K$4/'Lease Monthly'!$L$4)</f>
        <v>0</v>
      </c>
      <c r="S429" s="47">
        <f t="shared" si="69"/>
        <v>0</v>
      </c>
      <c r="AE429"/>
      <c r="AF429" s="6"/>
    </row>
    <row r="430" spans="1:32" x14ac:dyDescent="0.25">
      <c r="A430" s="53">
        <f t="shared" si="70"/>
        <v>414</v>
      </c>
      <c r="B430" s="29">
        <f t="shared" si="64"/>
        <v>0</v>
      </c>
      <c r="C430" s="9" t="str">
        <f>IF(D430=0,"-",IF('Lease Monthly'!$H$4="Yearly",EDATE(C429,12),IF('Lease Monthly'!$H$4="Quarterly",EDATE(C429,3),EDATE(C429,1))))</f>
        <v>-</v>
      </c>
      <c r="D430" s="54">
        <f>IF(A430&gt;'Lease Monthly'!$E$4,0,'Lease Monthly'!$G$4)*((1+$M$4)^(((((IF($H$4="Yearly",ROUNDDOWN(IF(A430-($N$4)&lt;0,0,((A430-($N$4)/(($N$4))))/($N$4)),0),IF($H$4="Monthly",ROUNDDOWN(IF(A430-($N$4*12)&lt;0,0,((A430-(12*$N$4)/((12*$N$4))))/($N$4*12)),0),ROUNDDOWN(IF(A430-($N$4*4)&lt;0,0,((A430-(4*$N$4)/((4*$N$4))))/($N$4*4)),0)))))))))+(IF(A430=$E$4,$J$4,0))</f>
        <v>0</v>
      </c>
      <c r="E430" s="49">
        <f>IF(D430=0,0,1/((1+IF('Lease Monthly'!$H$4="Yearly",'Lease Monthly'!$D$4,IF('Lease Monthly'!$H$4="Quarterly",'Lease Monthly'!$D$4/4,'Lease Monthly'!$D$4/12)))^IF($E$17=1,A429,A430)))</f>
        <v>0</v>
      </c>
      <c r="F430" s="55">
        <f t="shared" si="65"/>
        <v>0</v>
      </c>
      <c r="G430" s="56"/>
      <c r="H430" s="38">
        <f t="shared" si="71"/>
        <v>414</v>
      </c>
      <c r="I430" s="9" t="str">
        <f t="shared" si="66"/>
        <v>-</v>
      </c>
      <c r="J430" s="47">
        <f>IF(H430&gt;'Lease Monthly'!$E$4,0,M429)</f>
        <v>0</v>
      </c>
      <c r="K430" s="47">
        <f>IF(IF('Lease Monthly'!$H$4="Yearly",J430*'Lease Monthly'!$D$4,IF('Lease Monthly'!$H$4="Quarterly",J430*('Lease Monthly'!$D$4/4),J430*'Lease Monthly'!$D$4/12))&gt;0,IF('Lease Monthly'!$H$4="Yearly",J430*'Lease Monthly'!$D$4,IF('Lease Monthly'!$H$4="Quarterly",J430*('Lease Monthly'!$D$4/4),J430*'Lease Monthly'!$D$4/12)),-L430-J430)</f>
        <v>0</v>
      </c>
      <c r="L430" s="47">
        <f t="shared" si="67"/>
        <v>0</v>
      </c>
      <c r="M430" s="47">
        <f t="shared" si="68"/>
        <v>0</v>
      </c>
      <c r="N430" s="57"/>
      <c r="O430" s="38">
        <v>237</v>
      </c>
      <c r="P430" s="58">
        <f t="shared" si="72"/>
        <v>194677</v>
      </c>
      <c r="Q430" s="47">
        <f t="shared" si="73"/>
        <v>0</v>
      </c>
      <c r="R430" s="47">
        <f>IF(S429&lt;1,0,-'Lease Monthly'!$K$4/'Lease Monthly'!$L$4)</f>
        <v>0</v>
      </c>
      <c r="S430" s="47">
        <f t="shared" si="69"/>
        <v>0</v>
      </c>
      <c r="AE430"/>
      <c r="AF430" s="6"/>
    </row>
    <row r="431" spans="1:32" x14ac:dyDescent="0.25">
      <c r="A431" s="53">
        <f t="shared" si="70"/>
        <v>415</v>
      </c>
      <c r="B431" s="29">
        <f t="shared" si="64"/>
        <v>0</v>
      </c>
      <c r="C431" s="9" t="str">
        <f>IF(D431=0,"-",IF('Lease Monthly'!$H$4="Yearly",EDATE(C430,12),IF('Lease Monthly'!$H$4="Quarterly",EDATE(C430,3),EDATE(C430,1))))</f>
        <v>-</v>
      </c>
      <c r="D431" s="54">
        <f>IF(A431&gt;'Lease Monthly'!$E$4,0,'Lease Monthly'!$G$4)*((1+$M$4)^(((((IF($H$4="Yearly",ROUNDDOWN(IF(A431-($N$4)&lt;0,0,((A431-($N$4)/(($N$4))))/($N$4)),0),IF($H$4="Monthly",ROUNDDOWN(IF(A431-($N$4*12)&lt;0,0,((A431-(12*$N$4)/((12*$N$4))))/($N$4*12)),0),ROUNDDOWN(IF(A431-($N$4*4)&lt;0,0,((A431-(4*$N$4)/((4*$N$4))))/($N$4*4)),0)))))))))+(IF(A431=$E$4,$J$4,0))</f>
        <v>0</v>
      </c>
      <c r="E431" s="49">
        <f>IF(D431=0,0,1/((1+IF('Lease Monthly'!$H$4="Yearly",'Lease Monthly'!$D$4,IF('Lease Monthly'!$H$4="Quarterly",'Lease Monthly'!$D$4/4,'Lease Monthly'!$D$4/12)))^IF($E$17=1,A430,A431)))</f>
        <v>0</v>
      </c>
      <c r="F431" s="55">
        <f t="shared" si="65"/>
        <v>0</v>
      </c>
      <c r="G431" s="56"/>
      <c r="H431" s="38">
        <f t="shared" si="71"/>
        <v>415</v>
      </c>
      <c r="I431" s="9" t="str">
        <f t="shared" si="66"/>
        <v>-</v>
      </c>
      <c r="J431" s="47">
        <f>IF(H431&gt;'Lease Monthly'!$E$4,0,M430)</f>
        <v>0</v>
      </c>
      <c r="K431" s="47">
        <f>IF(IF('Lease Monthly'!$H$4="Yearly",J431*'Lease Monthly'!$D$4,IF('Lease Monthly'!$H$4="Quarterly",J431*('Lease Monthly'!$D$4/4),J431*'Lease Monthly'!$D$4/12))&gt;0,IF('Lease Monthly'!$H$4="Yearly",J431*'Lease Monthly'!$D$4,IF('Lease Monthly'!$H$4="Quarterly",J431*('Lease Monthly'!$D$4/4),J431*'Lease Monthly'!$D$4/12)),-L431-J431)</f>
        <v>0</v>
      </c>
      <c r="L431" s="47">
        <f t="shared" si="67"/>
        <v>0</v>
      </c>
      <c r="M431" s="47">
        <f t="shared" si="68"/>
        <v>0</v>
      </c>
      <c r="N431" s="57"/>
      <c r="O431" s="38">
        <v>237</v>
      </c>
      <c r="P431" s="58">
        <f t="shared" si="72"/>
        <v>195042</v>
      </c>
      <c r="Q431" s="47">
        <f t="shared" si="73"/>
        <v>0</v>
      </c>
      <c r="R431" s="47">
        <f>IF(S430&lt;1,0,-'Lease Monthly'!$K$4/'Lease Monthly'!$L$4)</f>
        <v>0</v>
      </c>
      <c r="S431" s="47">
        <f t="shared" si="69"/>
        <v>0</v>
      </c>
      <c r="AE431"/>
      <c r="AF431" s="6"/>
    </row>
    <row r="432" spans="1:32" x14ac:dyDescent="0.25">
      <c r="A432" s="53">
        <f t="shared" si="70"/>
        <v>416</v>
      </c>
      <c r="B432" s="29">
        <f t="shared" si="64"/>
        <v>0</v>
      </c>
      <c r="C432" s="9" t="str">
        <f>IF(D432=0,"-",IF('Lease Monthly'!$H$4="Yearly",EDATE(C431,12),IF('Lease Monthly'!$H$4="Quarterly",EDATE(C431,3),EDATE(C431,1))))</f>
        <v>-</v>
      </c>
      <c r="D432" s="54">
        <f>IF(A432&gt;'Lease Monthly'!$E$4,0,'Lease Monthly'!$G$4)*((1+$M$4)^(((((IF($H$4="Yearly",ROUNDDOWN(IF(A432-($N$4)&lt;0,0,((A432-($N$4)/(($N$4))))/($N$4)),0),IF($H$4="Monthly",ROUNDDOWN(IF(A432-($N$4*12)&lt;0,0,((A432-(12*$N$4)/((12*$N$4))))/($N$4*12)),0),ROUNDDOWN(IF(A432-($N$4*4)&lt;0,0,((A432-(4*$N$4)/((4*$N$4))))/($N$4*4)),0)))))))))+(IF(A432=$E$4,$J$4,0))</f>
        <v>0</v>
      </c>
      <c r="E432" s="49">
        <f>IF(D432=0,0,1/((1+IF('Lease Monthly'!$H$4="Yearly",'Lease Monthly'!$D$4,IF('Lease Monthly'!$H$4="Quarterly",'Lease Monthly'!$D$4/4,'Lease Monthly'!$D$4/12)))^IF($E$17=1,A431,A432)))</f>
        <v>0</v>
      </c>
      <c r="F432" s="55">
        <f t="shared" si="65"/>
        <v>0</v>
      </c>
      <c r="G432" s="56"/>
      <c r="H432" s="38">
        <f t="shared" si="71"/>
        <v>416</v>
      </c>
      <c r="I432" s="9" t="str">
        <f t="shared" si="66"/>
        <v>-</v>
      </c>
      <c r="J432" s="47">
        <f>IF(H432&gt;'Lease Monthly'!$E$4,0,M431)</f>
        <v>0</v>
      </c>
      <c r="K432" s="47">
        <f>IF(IF('Lease Monthly'!$H$4="Yearly",J432*'Lease Monthly'!$D$4,IF('Lease Monthly'!$H$4="Quarterly",J432*('Lease Monthly'!$D$4/4),J432*'Lease Monthly'!$D$4/12))&gt;0,IF('Lease Monthly'!$H$4="Yearly",J432*'Lease Monthly'!$D$4,IF('Lease Monthly'!$H$4="Quarterly",J432*('Lease Monthly'!$D$4/4),J432*'Lease Monthly'!$D$4/12)),-L432-J432)</f>
        <v>0</v>
      </c>
      <c r="L432" s="47">
        <f t="shared" si="67"/>
        <v>0</v>
      </c>
      <c r="M432" s="47">
        <f t="shared" si="68"/>
        <v>0</v>
      </c>
      <c r="N432" s="57"/>
      <c r="O432" s="38">
        <v>237</v>
      </c>
      <c r="P432" s="58">
        <f t="shared" si="72"/>
        <v>195407</v>
      </c>
      <c r="Q432" s="47">
        <f t="shared" si="73"/>
        <v>0</v>
      </c>
      <c r="R432" s="47">
        <f>IF(S431&lt;1,0,-'Lease Monthly'!$K$4/'Lease Monthly'!$L$4)</f>
        <v>0</v>
      </c>
      <c r="S432" s="47">
        <f t="shared" si="69"/>
        <v>0</v>
      </c>
      <c r="AE432"/>
      <c r="AF432" s="6"/>
    </row>
    <row r="433" spans="1:32" x14ac:dyDescent="0.25">
      <c r="A433" s="53">
        <f t="shared" si="70"/>
        <v>417</v>
      </c>
      <c r="B433" s="29">
        <f t="shared" si="64"/>
        <v>0</v>
      </c>
      <c r="C433" s="9" t="str">
        <f>IF(D433=0,"-",IF('Lease Monthly'!$H$4="Yearly",EDATE(C432,12),IF('Lease Monthly'!$H$4="Quarterly",EDATE(C432,3),EDATE(C432,1))))</f>
        <v>-</v>
      </c>
      <c r="D433" s="54">
        <f>IF(A433&gt;'Lease Monthly'!$E$4,0,'Lease Monthly'!$G$4)*((1+$M$4)^(((((IF($H$4="Yearly",ROUNDDOWN(IF(A433-($N$4)&lt;0,0,((A433-($N$4)/(($N$4))))/($N$4)),0),IF($H$4="Monthly",ROUNDDOWN(IF(A433-($N$4*12)&lt;0,0,((A433-(12*$N$4)/((12*$N$4))))/($N$4*12)),0),ROUNDDOWN(IF(A433-($N$4*4)&lt;0,0,((A433-(4*$N$4)/((4*$N$4))))/($N$4*4)),0)))))))))+(IF(A433=$E$4,$J$4,0))</f>
        <v>0</v>
      </c>
      <c r="E433" s="49">
        <f>IF(D433=0,0,1/((1+IF('Lease Monthly'!$H$4="Yearly",'Lease Monthly'!$D$4,IF('Lease Monthly'!$H$4="Quarterly",'Lease Monthly'!$D$4/4,'Lease Monthly'!$D$4/12)))^IF($E$17=1,A432,A433)))</f>
        <v>0</v>
      </c>
      <c r="F433" s="55">
        <f t="shared" si="65"/>
        <v>0</v>
      </c>
      <c r="G433" s="56"/>
      <c r="H433" s="38">
        <f t="shared" si="71"/>
        <v>417</v>
      </c>
      <c r="I433" s="9" t="str">
        <f t="shared" si="66"/>
        <v>-</v>
      </c>
      <c r="J433" s="47">
        <f>IF(H433&gt;'Lease Monthly'!$E$4,0,M432)</f>
        <v>0</v>
      </c>
      <c r="K433" s="47">
        <f>IF(IF('Lease Monthly'!$H$4="Yearly",J433*'Lease Monthly'!$D$4,IF('Lease Monthly'!$H$4="Quarterly",J433*('Lease Monthly'!$D$4/4),J433*'Lease Monthly'!$D$4/12))&gt;0,IF('Lease Monthly'!$H$4="Yearly",J433*'Lease Monthly'!$D$4,IF('Lease Monthly'!$H$4="Quarterly",J433*('Lease Monthly'!$D$4/4),J433*'Lease Monthly'!$D$4/12)),-L433-J433)</f>
        <v>0</v>
      </c>
      <c r="L433" s="47">
        <f t="shared" si="67"/>
        <v>0</v>
      </c>
      <c r="M433" s="47">
        <f t="shared" si="68"/>
        <v>0</v>
      </c>
      <c r="N433" s="57"/>
      <c r="O433" s="38">
        <v>237</v>
      </c>
      <c r="P433" s="58">
        <f t="shared" si="72"/>
        <v>195772</v>
      </c>
      <c r="Q433" s="47">
        <f t="shared" si="73"/>
        <v>0</v>
      </c>
      <c r="R433" s="47">
        <f>IF(S432&lt;1,0,-'Lease Monthly'!$K$4/'Lease Monthly'!$L$4)</f>
        <v>0</v>
      </c>
      <c r="S433" s="47">
        <f t="shared" si="69"/>
        <v>0</v>
      </c>
      <c r="AE433"/>
      <c r="AF433" s="6"/>
    </row>
    <row r="434" spans="1:32" x14ac:dyDescent="0.25">
      <c r="A434" s="53">
        <f t="shared" si="70"/>
        <v>418</v>
      </c>
      <c r="B434" s="29">
        <f t="shared" si="64"/>
        <v>0</v>
      </c>
      <c r="C434" s="9" t="str">
        <f>IF(D434=0,"-",IF('Lease Monthly'!$H$4="Yearly",EDATE(C433,12),IF('Lease Monthly'!$H$4="Quarterly",EDATE(C433,3),EDATE(C433,1))))</f>
        <v>-</v>
      </c>
      <c r="D434" s="54">
        <f>IF(A434&gt;'Lease Monthly'!$E$4,0,'Lease Monthly'!$G$4)*((1+$M$4)^(((((IF($H$4="Yearly",ROUNDDOWN(IF(A434-($N$4)&lt;0,0,((A434-($N$4)/(($N$4))))/($N$4)),0),IF($H$4="Monthly",ROUNDDOWN(IF(A434-($N$4*12)&lt;0,0,((A434-(12*$N$4)/((12*$N$4))))/($N$4*12)),0),ROUNDDOWN(IF(A434-($N$4*4)&lt;0,0,((A434-(4*$N$4)/((4*$N$4))))/($N$4*4)),0)))))))))+(IF(A434=$E$4,$J$4,0))</f>
        <v>0</v>
      </c>
      <c r="E434" s="49">
        <f>IF(D434=0,0,1/((1+IF('Lease Monthly'!$H$4="Yearly",'Lease Monthly'!$D$4,IF('Lease Monthly'!$H$4="Quarterly",'Lease Monthly'!$D$4/4,'Lease Monthly'!$D$4/12)))^IF($E$17=1,A433,A434)))</f>
        <v>0</v>
      </c>
      <c r="F434" s="55">
        <f t="shared" si="65"/>
        <v>0</v>
      </c>
      <c r="G434" s="56"/>
      <c r="H434" s="38">
        <f t="shared" si="71"/>
        <v>418</v>
      </c>
      <c r="I434" s="9" t="str">
        <f t="shared" si="66"/>
        <v>-</v>
      </c>
      <c r="J434" s="47">
        <f>IF(H434&gt;'Lease Monthly'!$E$4,0,M433)</f>
        <v>0</v>
      </c>
      <c r="K434" s="47">
        <f>IF(IF('Lease Monthly'!$H$4="Yearly",J434*'Lease Monthly'!$D$4,IF('Lease Monthly'!$H$4="Quarterly",J434*('Lease Monthly'!$D$4/4),J434*'Lease Monthly'!$D$4/12))&gt;0,IF('Lease Monthly'!$H$4="Yearly",J434*'Lease Monthly'!$D$4,IF('Lease Monthly'!$H$4="Quarterly",J434*('Lease Monthly'!$D$4/4),J434*'Lease Monthly'!$D$4/12)),-L434-J434)</f>
        <v>0</v>
      </c>
      <c r="L434" s="47">
        <f t="shared" si="67"/>
        <v>0</v>
      </c>
      <c r="M434" s="47">
        <f t="shared" si="68"/>
        <v>0</v>
      </c>
      <c r="N434" s="57"/>
      <c r="O434" s="38">
        <v>237</v>
      </c>
      <c r="P434" s="58">
        <f t="shared" si="72"/>
        <v>196138</v>
      </c>
      <c r="Q434" s="47">
        <f t="shared" si="73"/>
        <v>0</v>
      </c>
      <c r="R434" s="47">
        <f>IF(S433&lt;1,0,-'Lease Monthly'!$K$4/'Lease Monthly'!$L$4)</f>
        <v>0</v>
      </c>
      <c r="S434" s="47">
        <f t="shared" si="69"/>
        <v>0</v>
      </c>
      <c r="AE434"/>
      <c r="AF434" s="6"/>
    </row>
    <row r="435" spans="1:32" x14ac:dyDescent="0.25">
      <c r="A435" s="53">
        <f t="shared" si="70"/>
        <v>419</v>
      </c>
      <c r="B435" s="29">
        <f t="shared" si="64"/>
        <v>0</v>
      </c>
      <c r="C435" s="9" t="str">
        <f>IF(D435=0,"-",IF('Lease Monthly'!$H$4="Yearly",EDATE(C434,12),IF('Lease Monthly'!$H$4="Quarterly",EDATE(C434,3),EDATE(C434,1))))</f>
        <v>-</v>
      </c>
      <c r="D435" s="54">
        <f>IF(A435&gt;'Lease Monthly'!$E$4,0,'Lease Monthly'!$G$4)*((1+$M$4)^(((((IF($H$4="Yearly",ROUNDDOWN(IF(A435-($N$4)&lt;0,0,((A435-($N$4)/(($N$4))))/($N$4)),0),IF($H$4="Monthly",ROUNDDOWN(IF(A435-($N$4*12)&lt;0,0,((A435-(12*$N$4)/((12*$N$4))))/($N$4*12)),0),ROUNDDOWN(IF(A435-($N$4*4)&lt;0,0,((A435-(4*$N$4)/((4*$N$4))))/($N$4*4)),0)))))))))+(IF(A435=$E$4,$J$4,0))</f>
        <v>0</v>
      </c>
      <c r="E435" s="49">
        <f>IF(D435=0,0,1/((1+IF('Lease Monthly'!$H$4="Yearly",'Lease Monthly'!$D$4,IF('Lease Monthly'!$H$4="Quarterly",'Lease Monthly'!$D$4/4,'Lease Monthly'!$D$4/12)))^IF($E$17=1,A434,A435)))</f>
        <v>0</v>
      </c>
      <c r="F435" s="55">
        <f t="shared" si="65"/>
        <v>0</v>
      </c>
      <c r="G435" s="56"/>
      <c r="H435" s="38">
        <f t="shared" si="71"/>
        <v>419</v>
      </c>
      <c r="I435" s="9" t="str">
        <f t="shared" si="66"/>
        <v>-</v>
      </c>
      <c r="J435" s="47">
        <f>IF(H435&gt;'Lease Monthly'!$E$4,0,M434)</f>
        <v>0</v>
      </c>
      <c r="K435" s="47">
        <f>IF(IF('Lease Monthly'!$H$4="Yearly",J435*'Lease Monthly'!$D$4,IF('Lease Monthly'!$H$4="Quarterly",J435*('Lease Monthly'!$D$4/4),J435*'Lease Monthly'!$D$4/12))&gt;0,IF('Lease Monthly'!$H$4="Yearly",J435*'Lease Monthly'!$D$4,IF('Lease Monthly'!$H$4="Quarterly",J435*('Lease Monthly'!$D$4/4),J435*'Lease Monthly'!$D$4/12)),-L435-J435)</f>
        <v>0</v>
      </c>
      <c r="L435" s="47">
        <f t="shared" si="67"/>
        <v>0</v>
      </c>
      <c r="M435" s="47">
        <f t="shared" si="68"/>
        <v>0</v>
      </c>
      <c r="N435" s="57"/>
      <c r="O435" s="38">
        <v>237</v>
      </c>
      <c r="P435" s="58">
        <f t="shared" si="72"/>
        <v>196503</v>
      </c>
      <c r="Q435" s="47">
        <f t="shared" si="73"/>
        <v>0</v>
      </c>
      <c r="R435" s="47">
        <f>IF(S434&lt;1,0,-'Lease Monthly'!$K$4/'Lease Monthly'!$L$4)</f>
        <v>0</v>
      </c>
      <c r="S435" s="47">
        <f t="shared" si="69"/>
        <v>0</v>
      </c>
      <c r="AE435"/>
      <c r="AF435" s="6"/>
    </row>
    <row r="436" spans="1:32" x14ac:dyDescent="0.25">
      <c r="A436" s="53">
        <f t="shared" si="70"/>
        <v>420</v>
      </c>
      <c r="B436" s="29">
        <f t="shared" si="64"/>
        <v>0</v>
      </c>
      <c r="C436" s="9" t="str">
        <f>IF(D436=0,"-",IF('Lease Monthly'!$H$4="Yearly",EDATE(C435,12),IF('Lease Monthly'!$H$4="Quarterly",EDATE(C435,3),EDATE(C435,1))))</f>
        <v>-</v>
      </c>
      <c r="D436" s="54">
        <f>IF(A436&gt;'Lease Monthly'!$E$4,0,'Lease Monthly'!$G$4)*((1+$M$4)^(((((IF($H$4="Yearly",ROUNDDOWN(IF(A436-($N$4)&lt;0,0,((A436-($N$4)/(($N$4))))/($N$4)),0),IF($H$4="Monthly",ROUNDDOWN(IF(A436-($N$4*12)&lt;0,0,((A436-(12*$N$4)/((12*$N$4))))/($N$4*12)),0),ROUNDDOWN(IF(A436-($N$4*4)&lt;0,0,((A436-(4*$N$4)/((4*$N$4))))/($N$4*4)),0)))))))))+(IF(A436=$E$4,$J$4,0))</f>
        <v>0</v>
      </c>
      <c r="E436" s="49">
        <f>IF(D436=0,0,1/((1+IF('Lease Monthly'!$H$4="Yearly",'Lease Monthly'!$D$4,IF('Lease Monthly'!$H$4="Quarterly",'Lease Monthly'!$D$4/4,'Lease Monthly'!$D$4/12)))^IF($E$17=1,A435,A436)))</f>
        <v>0</v>
      </c>
      <c r="F436" s="55">
        <f t="shared" si="65"/>
        <v>0</v>
      </c>
      <c r="G436" s="56"/>
      <c r="H436" s="38">
        <f t="shared" si="71"/>
        <v>420</v>
      </c>
      <c r="I436" s="9" t="str">
        <f t="shared" si="66"/>
        <v>-</v>
      </c>
      <c r="J436" s="47">
        <f>IF(H436&gt;'Lease Monthly'!$E$4,0,M435)</f>
        <v>0</v>
      </c>
      <c r="K436" s="47">
        <f>IF(IF('Lease Monthly'!$H$4="Yearly",J436*'Lease Monthly'!$D$4,IF('Lease Monthly'!$H$4="Quarterly",J436*('Lease Monthly'!$D$4/4),J436*'Lease Monthly'!$D$4/12))&gt;0,IF('Lease Monthly'!$H$4="Yearly",J436*'Lease Monthly'!$D$4,IF('Lease Monthly'!$H$4="Quarterly",J436*('Lease Monthly'!$D$4/4),J436*'Lease Monthly'!$D$4/12)),-L436-J436)</f>
        <v>0</v>
      </c>
      <c r="L436" s="47">
        <f t="shared" si="67"/>
        <v>0</v>
      </c>
      <c r="M436" s="47">
        <f t="shared" si="68"/>
        <v>0</v>
      </c>
      <c r="N436" s="57"/>
      <c r="O436" s="38">
        <v>237</v>
      </c>
      <c r="P436" s="58">
        <f t="shared" si="72"/>
        <v>196868</v>
      </c>
      <c r="Q436" s="47">
        <f t="shared" si="73"/>
        <v>0</v>
      </c>
      <c r="R436" s="47">
        <f>IF(S435&lt;1,0,-'Lease Monthly'!$K$4/'Lease Monthly'!$L$4)</f>
        <v>0</v>
      </c>
      <c r="S436" s="47">
        <f t="shared" si="69"/>
        <v>0</v>
      </c>
      <c r="AE436"/>
      <c r="AF436" s="6"/>
    </row>
    <row r="437" spans="1:32" x14ac:dyDescent="0.25">
      <c r="A437" s="53">
        <f t="shared" si="70"/>
        <v>421</v>
      </c>
      <c r="B437" s="29">
        <f t="shared" si="64"/>
        <v>0</v>
      </c>
      <c r="C437" s="9" t="str">
        <f>IF(D437=0,"-",IF('Lease Monthly'!$H$4="Yearly",EDATE(C436,12),IF('Lease Monthly'!$H$4="Quarterly",EDATE(C436,3),EDATE(C436,1))))</f>
        <v>-</v>
      </c>
      <c r="D437" s="54">
        <f>IF(A437&gt;'Lease Monthly'!$E$4,0,'Lease Monthly'!$G$4)*((1+$M$4)^(((((IF($H$4="Yearly",ROUNDDOWN(IF(A437-($N$4)&lt;0,0,((A437-($N$4)/(($N$4))))/($N$4)),0),IF($H$4="Monthly",ROUNDDOWN(IF(A437-($N$4*12)&lt;0,0,((A437-(12*$N$4)/((12*$N$4))))/($N$4*12)),0),ROUNDDOWN(IF(A437-($N$4*4)&lt;0,0,((A437-(4*$N$4)/((4*$N$4))))/($N$4*4)),0)))))))))+(IF(A437=$E$4,$J$4,0))</f>
        <v>0</v>
      </c>
      <c r="E437" s="49">
        <f>IF(D437=0,0,1/((1+IF('Lease Monthly'!$H$4="Yearly",'Lease Monthly'!$D$4,IF('Lease Monthly'!$H$4="Quarterly",'Lease Monthly'!$D$4/4,'Lease Monthly'!$D$4/12)))^IF($E$17=1,A436,A437)))</f>
        <v>0</v>
      </c>
      <c r="F437" s="55">
        <f t="shared" si="65"/>
        <v>0</v>
      </c>
      <c r="G437" s="56"/>
      <c r="H437" s="38">
        <f t="shared" si="71"/>
        <v>421</v>
      </c>
      <c r="I437" s="9" t="str">
        <f t="shared" si="66"/>
        <v>-</v>
      </c>
      <c r="J437" s="47">
        <f>IF(H437&gt;'Lease Monthly'!$E$4,0,M436)</f>
        <v>0</v>
      </c>
      <c r="K437" s="47">
        <f>IF(IF('Lease Monthly'!$H$4="Yearly",J437*'Lease Monthly'!$D$4,IF('Lease Monthly'!$H$4="Quarterly",J437*('Lease Monthly'!$D$4/4),J437*'Lease Monthly'!$D$4/12))&gt;0,IF('Lease Monthly'!$H$4="Yearly",J437*'Lease Monthly'!$D$4,IF('Lease Monthly'!$H$4="Quarterly",J437*('Lease Monthly'!$D$4/4),J437*'Lease Monthly'!$D$4/12)),-L437-J437)</f>
        <v>0</v>
      </c>
      <c r="L437" s="47">
        <f t="shared" si="67"/>
        <v>0</v>
      </c>
      <c r="M437" s="47">
        <f t="shared" si="68"/>
        <v>0</v>
      </c>
      <c r="N437" s="57"/>
      <c r="O437" s="38">
        <v>237</v>
      </c>
      <c r="P437" s="58">
        <f t="shared" si="72"/>
        <v>197233</v>
      </c>
      <c r="Q437" s="47">
        <f t="shared" si="73"/>
        <v>0</v>
      </c>
      <c r="R437" s="47">
        <f>IF(S436&lt;1,0,-'Lease Monthly'!$K$4/'Lease Monthly'!$L$4)</f>
        <v>0</v>
      </c>
      <c r="S437" s="47">
        <f t="shared" si="69"/>
        <v>0</v>
      </c>
      <c r="AE437"/>
      <c r="AF437" s="6"/>
    </row>
    <row r="438" spans="1:32" x14ac:dyDescent="0.25">
      <c r="A438" s="53">
        <f t="shared" si="70"/>
        <v>422</v>
      </c>
      <c r="B438" s="29">
        <f t="shared" si="64"/>
        <v>0</v>
      </c>
      <c r="C438" s="9" t="str">
        <f>IF(D438=0,"-",IF('Lease Monthly'!$H$4="Yearly",EDATE(C437,12),IF('Lease Monthly'!$H$4="Quarterly",EDATE(C437,3),EDATE(C437,1))))</f>
        <v>-</v>
      </c>
      <c r="D438" s="54">
        <f>IF(A438&gt;'Lease Monthly'!$E$4,0,'Lease Monthly'!$G$4)*((1+$M$4)^(((((IF($H$4="Yearly",ROUNDDOWN(IF(A438-($N$4)&lt;0,0,((A438-($N$4)/(($N$4))))/($N$4)),0),IF($H$4="Monthly",ROUNDDOWN(IF(A438-($N$4*12)&lt;0,0,((A438-(12*$N$4)/((12*$N$4))))/($N$4*12)),0),ROUNDDOWN(IF(A438-($N$4*4)&lt;0,0,((A438-(4*$N$4)/((4*$N$4))))/($N$4*4)),0)))))))))+(IF(A438=$E$4,$J$4,0))</f>
        <v>0</v>
      </c>
      <c r="E438" s="49">
        <f>IF(D438=0,0,1/((1+IF('Lease Monthly'!$H$4="Yearly",'Lease Monthly'!$D$4,IF('Lease Monthly'!$H$4="Quarterly",'Lease Monthly'!$D$4/4,'Lease Monthly'!$D$4/12)))^IF($E$17=1,A437,A438)))</f>
        <v>0</v>
      </c>
      <c r="F438" s="55">
        <f t="shared" si="65"/>
        <v>0</v>
      </c>
      <c r="G438" s="56"/>
      <c r="H438" s="38">
        <f t="shared" si="71"/>
        <v>422</v>
      </c>
      <c r="I438" s="9" t="str">
        <f t="shared" si="66"/>
        <v>-</v>
      </c>
      <c r="J438" s="47">
        <f>IF(H438&gt;'Lease Monthly'!$E$4,0,M437)</f>
        <v>0</v>
      </c>
      <c r="K438" s="47">
        <f>IF(IF('Lease Monthly'!$H$4="Yearly",J438*'Lease Monthly'!$D$4,IF('Lease Monthly'!$H$4="Quarterly",J438*('Lease Monthly'!$D$4/4),J438*'Lease Monthly'!$D$4/12))&gt;0,IF('Lease Monthly'!$H$4="Yearly",J438*'Lease Monthly'!$D$4,IF('Lease Monthly'!$H$4="Quarterly",J438*('Lease Monthly'!$D$4/4),J438*'Lease Monthly'!$D$4/12)),-L438-J438)</f>
        <v>0</v>
      </c>
      <c r="L438" s="47">
        <f t="shared" si="67"/>
        <v>0</v>
      </c>
      <c r="M438" s="47">
        <f t="shared" si="68"/>
        <v>0</v>
      </c>
      <c r="N438" s="57"/>
      <c r="O438" s="38">
        <v>237</v>
      </c>
      <c r="P438" s="58">
        <f t="shared" si="72"/>
        <v>197599</v>
      </c>
      <c r="Q438" s="47">
        <f t="shared" si="73"/>
        <v>0</v>
      </c>
      <c r="R438" s="47">
        <f>IF(S437&lt;1,0,-'Lease Monthly'!$K$4/'Lease Monthly'!$L$4)</f>
        <v>0</v>
      </c>
      <c r="S438" s="47">
        <f t="shared" si="69"/>
        <v>0</v>
      </c>
      <c r="AE438"/>
      <c r="AF438" s="6"/>
    </row>
    <row r="439" spans="1:32" x14ac:dyDescent="0.25">
      <c r="A439" s="53">
        <f t="shared" si="70"/>
        <v>423</v>
      </c>
      <c r="B439" s="29">
        <f t="shared" si="64"/>
        <v>0</v>
      </c>
      <c r="C439" s="9" t="str">
        <f>IF(D439=0,"-",IF('Lease Monthly'!$H$4="Yearly",EDATE(C438,12),IF('Lease Monthly'!$H$4="Quarterly",EDATE(C438,3),EDATE(C438,1))))</f>
        <v>-</v>
      </c>
      <c r="D439" s="54">
        <f>IF(A439&gt;'Lease Monthly'!$E$4,0,'Lease Monthly'!$G$4)*((1+$M$4)^(((((IF($H$4="Yearly",ROUNDDOWN(IF(A439-($N$4)&lt;0,0,((A439-($N$4)/(($N$4))))/($N$4)),0),IF($H$4="Monthly",ROUNDDOWN(IF(A439-($N$4*12)&lt;0,0,((A439-(12*$N$4)/((12*$N$4))))/($N$4*12)),0),ROUNDDOWN(IF(A439-($N$4*4)&lt;0,0,((A439-(4*$N$4)/((4*$N$4))))/($N$4*4)),0)))))))))+(IF(A439=$E$4,$J$4,0))</f>
        <v>0</v>
      </c>
      <c r="E439" s="49">
        <f>IF(D439=0,0,1/((1+IF('Lease Monthly'!$H$4="Yearly",'Lease Monthly'!$D$4,IF('Lease Monthly'!$H$4="Quarterly",'Lease Monthly'!$D$4/4,'Lease Monthly'!$D$4/12)))^IF($E$17=1,A438,A439)))</f>
        <v>0</v>
      </c>
      <c r="F439" s="55">
        <f t="shared" si="65"/>
        <v>0</v>
      </c>
      <c r="G439" s="56"/>
      <c r="H439" s="38">
        <f t="shared" si="71"/>
        <v>423</v>
      </c>
      <c r="I439" s="9" t="str">
        <f t="shared" si="66"/>
        <v>-</v>
      </c>
      <c r="J439" s="47">
        <f>IF(H439&gt;'Lease Monthly'!$E$4,0,M438)</f>
        <v>0</v>
      </c>
      <c r="K439" s="47">
        <f>IF(IF('Lease Monthly'!$H$4="Yearly",J439*'Lease Monthly'!$D$4,IF('Lease Monthly'!$H$4="Quarterly",J439*('Lease Monthly'!$D$4/4),J439*'Lease Monthly'!$D$4/12))&gt;0,IF('Lease Monthly'!$H$4="Yearly",J439*'Lease Monthly'!$D$4,IF('Lease Monthly'!$H$4="Quarterly",J439*('Lease Monthly'!$D$4/4),J439*'Lease Monthly'!$D$4/12)),-L439-J439)</f>
        <v>0</v>
      </c>
      <c r="L439" s="47">
        <f t="shared" si="67"/>
        <v>0</v>
      </c>
      <c r="M439" s="47">
        <f t="shared" si="68"/>
        <v>0</v>
      </c>
      <c r="N439" s="57"/>
      <c r="O439" s="38">
        <v>237</v>
      </c>
      <c r="P439" s="58">
        <f t="shared" si="72"/>
        <v>197964</v>
      </c>
      <c r="Q439" s="47">
        <f t="shared" si="73"/>
        <v>0</v>
      </c>
      <c r="R439" s="47">
        <f>IF(S438&lt;1,0,-'Lease Monthly'!$K$4/'Lease Monthly'!$L$4)</f>
        <v>0</v>
      </c>
      <c r="S439" s="47">
        <f t="shared" si="69"/>
        <v>0</v>
      </c>
      <c r="AE439"/>
      <c r="AF439" s="6"/>
    </row>
    <row r="440" spans="1:32" x14ac:dyDescent="0.25">
      <c r="A440" s="53">
        <f t="shared" si="70"/>
        <v>424</v>
      </c>
      <c r="B440" s="29">
        <f t="shared" si="64"/>
        <v>0</v>
      </c>
      <c r="C440" s="9" t="str">
        <f>IF(D440=0,"-",IF('Lease Monthly'!$H$4="Yearly",EDATE(C439,12),IF('Lease Monthly'!$H$4="Quarterly",EDATE(C439,3),EDATE(C439,1))))</f>
        <v>-</v>
      </c>
      <c r="D440" s="54">
        <f>IF(A440&gt;'Lease Monthly'!$E$4,0,'Lease Monthly'!$G$4)*((1+$M$4)^(((((IF($H$4="Yearly",ROUNDDOWN(IF(A440-($N$4)&lt;0,0,((A440-($N$4)/(($N$4))))/($N$4)),0),IF($H$4="Monthly",ROUNDDOWN(IF(A440-($N$4*12)&lt;0,0,((A440-(12*$N$4)/((12*$N$4))))/($N$4*12)),0),ROUNDDOWN(IF(A440-($N$4*4)&lt;0,0,((A440-(4*$N$4)/((4*$N$4))))/($N$4*4)),0)))))))))+(IF(A440=$E$4,$J$4,0))</f>
        <v>0</v>
      </c>
      <c r="E440" s="49">
        <f>IF(D440=0,0,1/((1+IF('Lease Monthly'!$H$4="Yearly",'Lease Monthly'!$D$4,IF('Lease Monthly'!$H$4="Quarterly",'Lease Monthly'!$D$4/4,'Lease Monthly'!$D$4/12)))^IF($E$17=1,A439,A440)))</f>
        <v>0</v>
      </c>
      <c r="F440" s="55">
        <f t="shared" si="65"/>
        <v>0</v>
      </c>
      <c r="G440" s="56"/>
      <c r="H440" s="38">
        <f t="shared" si="71"/>
        <v>424</v>
      </c>
      <c r="I440" s="9" t="str">
        <f t="shared" si="66"/>
        <v>-</v>
      </c>
      <c r="J440" s="47">
        <f>IF(H440&gt;'Lease Monthly'!$E$4,0,M439)</f>
        <v>0</v>
      </c>
      <c r="K440" s="47">
        <f>IF(IF('Lease Monthly'!$H$4="Yearly",J440*'Lease Monthly'!$D$4,IF('Lease Monthly'!$H$4="Quarterly",J440*('Lease Monthly'!$D$4/4),J440*'Lease Monthly'!$D$4/12))&gt;0,IF('Lease Monthly'!$H$4="Yearly",J440*'Lease Monthly'!$D$4,IF('Lease Monthly'!$H$4="Quarterly",J440*('Lease Monthly'!$D$4/4),J440*'Lease Monthly'!$D$4/12)),-L440-J440)</f>
        <v>0</v>
      </c>
      <c r="L440" s="47">
        <f t="shared" si="67"/>
        <v>0</v>
      </c>
      <c r="M440" s="47">
        <f t="shared" si="68"/>
        <v>0</v>
      </c>
      <c r="N440" s="57"/>
      <c r="O440" s="38">
        <v>237</v>
      </c>
      <c r="P440" s="58">
        <f t="shared" si="72"/>
        <v>198329</v>
      </c>
      <c r="Q440" s="47">
        <f t="shared" si="73"/>
        <v>0</v>
      </c>
      <c r="R440" s="47">
        <f>IF(S439&lt;1,0,-'Lease Monthly'!$K$4/'Lease Monthly'!$L$4)</f>
        <v>0</v>
      </c>
      <c r="S440" s="47">
        <f t="shared" si="69"/>
        <v>0</v>
      </c>
      <c r="AE440"/>
      <c r="AF440" s="6"/>
    </row>
    <row r="441" spans="1:32" x14ac:dyDescent="0.25">
      <c r="A441" s="53">
        <f t="shared" si="70"/>
        <v>425</v>
      </c>
      <c r="B441" s="29">
        <f t="shared" si="64"/>
        <v>0</v>
      </c>
      <c r="C441" s="9" t="str">
        <f>IF(D441=0,"-",IF('Lease Monthly'!$H$4="Yearly",EDATE(C440,12),IF('Lease Monthly'!$H$4="Quarterly",EDATE(C440,3),EDATE(C440,1))))</f>
        <v>-</v>
      </c>
      <c r="D441" s="54">
        <f>IF(A441&gt;'Lease Monthly'!$E$4,0,'Lease Monthly'!$G$4)*((1+$M$4)^(((((IF($H$4="Yearly",ROUNDDOWN(IF(A441-($N$4)&lt;0,0,((A441-($N$4)/(($N$4))))/($N$4)),0),IF($H$4="Monthly",ROUNDDOWN(IF(A441-($N$4*12)&lt;0,0,((A441-(12*$N$4)/((12*$N$4))))/($N$4*12)),0),ROUNDDOWN(IF(A441-($N$4*4)&lt;0,0,((A441-(4*$N$4)/((4*$N$4))))/($N$4*4)),0)))))))))+(IF(A441=$E$4,$J$4,0))</f>
        <v>0</v>
      </c>
      <c r="E441" s="49">
        <f>IF(D441=0,0,1/((1+IF('Lease Monthly'!$H$4="Yearly",'Lease Monthly'!$D$4,IF('Lease Monthly'!$H$4="Quarterly",'Lease Monthly'!$D$4/4,'Lease Monthly'!$D$4/12)))^IF($E$17=1,A440,A441)))</f>
        <v>0</v>
      </c>
      <c r="F441" s="55">
        <f t="shared" si="65"/>
        <v>0</v>
      </c>
      <c r="G441" s="56"/>
      <c r="H441" s="38">
        <f t="shared" si="71"/>
        <v>425</v>
      </c>
      <c r="I441" s="9" t="str">
        <f t="shared" si="66"/>
        <v>-</v>
      </c>
      <c r="J441" s="47">
        <f>IF(H441&gt;'Lease Monthly'!$E$4,0,M440)</f>
        <v>0</v>
      </c>
      <c r="K441" s="47">
        <f>IF(IF('Lease Monthly'!$H$4="Yearly",J441*'Lease Monthly'!$D$4,IF('Lease Monthly'!$H$4="Quarterly",J441*('Lease Monthly'!$D$4/4),J441*'Lease Monthly'!$D$4/12))&gt;0,IF('Lease Monthly'!$H$4="Yearly",J441*'Lease Monthly'!$D$4,IF('Lease Monthly'!$H$4="Quarterly",J441*('Lease Monthly'!$D$4/4),J441*'Lease Monthly'!$D$4/12)),-L441-J441)</f>
        <v>0</v>
      </c>
      <c r="L441" s="47">
        <f t="shared" si="67"/>
        <v>0</v>
      </c>
      <c r="M441" s="47">
        <f t="shared" si="68"/>
        <v>0</v>
      </c>
      <c r="N441" s="57"/>
      <c r="O441" s="38">
        <v>237</v>
      </c>
      <c r="P441" s="58">
        <f t="shared" si="72"/>
        <v>198694</v>
      </c>
      <c r="Q441" s="47">
        <f t="shared" si="73"/>
        <v>0</v>
      </c>
      <c r="R441" s="47">
        <f>IF(S440&lt;1,0,-'Lease Monthly'!$K$4/'Lease Monthly'!$L$4)</f>
        <v>0</v>
      </c>
      <c r="S441" s="47">
        <f t="shared" si="69"/>
        <v>0</v>
      </c>
      <c r="AE441"/>
      <c r="AF441" s="6"/>
    </row>
    <row r="442" spans="1:32" x14ac:dyDescent="0.25">
      <c r="A442" s="53">
        <f t="shared" si="70"/>
        <v>426</v>
      </c>
      <c r="B442" s="29">
        <f t="shared" si="64"/>
        <v>0</v>
      </c>
      <c r="C442" s="9" t="str">
        <f>IF(D442=0,"-",IF('Lease Monthly'!$H$4="Yearly",EDATE(C441,12),IF('Lease Monthly'!$H$4="Quarterly",EDATE(C441,3),EDATE(C441,1))))</f>
        <v>-</v>
      </c>
      <c r="D442" s="54">
        <f>IF(A442&gt;'Lease Monthly'!$E$4,0,'Lease Monthly'!$G$4)*((1+$M$4)^(((((IF($H$4="Yearly",ROUNDDOWN(IF(A442-($N$4)&lt;0,0,((A442-($N$4)/(($N$4))))/($N$4)),0),IF($H$4="Monthly",ROUNDDOWN(IF(A442-($N$4*12)&lt;0,0,((A442-(12*$N$4)/((12*$N$4))))/($N$4*12)),0),ROUNDDOWN(IF(A442-($N$4*4)&lt;0,0,((A442-(4*$N$4)/((4*$N$4))))/($N$4*4)),0)))))))))+(IF(A442=$E$4,$J$4,0))</f>
        <v>0</v>
      </c>
      <c r="E442" s="49">
        <f>IF(D442=0,0,1/((1+IF('Lease Monthly'!$H$4="Yearly",'Lease Monthly'!$D$4,IF('Lease Monthly'!$H$4="Quarterly",'Lease Monthly'!$D$4/4,'Lease Monthly'!$D$4/12)))^IF($E$17=1,A441,A442)))</f>
        <v>0</v>
      </c>
      <c r="F442" s="55">
        <f t="shared" si="65"/>
        <v>0</v>
      </c>
      <c r="G442" s="56"/>
      <c r="H442" s="38">
        <f t="shared" si="71"/>
        <v>426</v>
      </c>
      <c r="I442" s="9" t="str">
        <f t="shared" si="66"/>
        <v>-</v>
      </c>
      <c r="J442" s="47">
        <f>IF(H442&gt;'Lease Monthly'!$E$4,0,M441)</f>
        <v>0</v>
      </c>
      <c r="K442" s="47">
        <f>IF(IF('Lease Monthly'!$H$4="Yearly",J442*'Lease Monthly'!$D$4,IF('Lease Monthly'!$H$4="Quarterly",J442*('Lease Monthly'!$D$4/4),J442*'Lease Monthly'!$D$4/12))&gt;0,IF('Lease Monthly'!$H$4="Yearly",J442*'Lease Monthly'!$D$4,IF('Lease Monthly'!$H$4="Quarterly",J442*('Lease Monthly'!$D$4/4),J442*'Lease Monthly'!$D$4/12)),-L442-J442)</f>
        <v>0</v>
      </c>
      <c r="L442" s="47">
        <f t="shared" si="67"/>
        <v>0</v>
      </c>
      <c r="M442" s="47">
        <f t="shared" si="68"/>
        <v>0</v>
      </c>
      <c r="N442" s="57"/>
      <c r="O442" s="38">
        <v>237</v>
      </c>
      <c r="P442" s="58">
        <f t="shared" si="72"/>
        <v>199060</v>
      </c>
      <c r="Q442" s="47">
        <f t="shared" si="73"/>
        <v>0</v>
      </c>
      <c r="R442" s="47">
        <f>IF(S441&lt;1,0,-'Lease Monthly'!$K$4/'Lease Monthly'!$L$4)</f>
        <v>0</v>
      </c>
      <c r="S442" s="47">
        <f t="shared" si="69"/>
        <v>0</v>
      </c>
      <c r="AE442"/>
      <c r="AF442" s="6"/>
    </row>
    <row r="443" spans="1:32" x14ac:dyDescent="0.25">
      <c r="A443" s="53">
        <f t="shared" si="70"/>
        <v>427</v>
      </c>
      <c r="B443" s="29">
        <f t="shared" si="64"/>
        <v>0</v>
      </c>
      <c r="C443" s="9" t="str">
        <f>IF(D443=0,"-",IF('Lease Monthly'!$H$4="Yearly",EDATE(C442,12),IF('Lease Monthly'!$H$4="Quarterly",EDATE(C442,3),EDATE(C442,1))))</f>
        <v>-</v>
      </c>
      <c r="D443" s="54">
        <f>IF(A443&gt;'Lease Monthly'!$E$4,0,'Lease Monthly'!$G$4)*((1+$M$4)^(((((IF($H$4="Yearly",ROUNDDOWN(IF(A443-($N$4)&lt;0,0,((A443-($N$4)/(($N$4))))/($N$4)),0),IF($H$4="Monthly",ROUNDDOWN(IF(A443-($N$4*12)&lt;0,0,((A443-(12*$N$4)/((12*$N$4))))/($N$4*12)),0),ROUNDDOWN(IF(A443-($N$4*4)&lt;0,0,((A443-(4*$N$4)/((4*$N$4))))/($N$4*4)),0)))))))))+(IF(A443=$E$4,$J$4,0))</f>
        <v>0</v>
      </c>
      <c r="E443" s="49">
        <f>IF(D443=0,0,1/((1+IF('Lease Monthly'!$H$4="Yearly",'Lease Monthly'!$D$4,IF('Lease Monthly'!$H$4="Quarterly",'Lease Monthly'!$D$4/4,'Lease Monthly'!$D$4/12)))^IF($E$17=1,A442,A443)))</f>
        <v>0</v>
      </c>
      <c r="F443" s="55">
        <f t="shared" si="65"/>
        <v>0</v>
      </c>
      <c r="G443" s="56"/>
      <c r="H443" s="38">
        <f t="shared" si="71"/>
        <v>427</v>
      </c>
      <c r="I443" s="9" t="str">
        <f t="shared" si="66"/>
        <v>-</v>
      </c>
      <c r="J443" s="47">
        <f>IF(H443&gt;'Lease Monthly'!$E$4,0,M442)</f>
        <v>0</v>
      </c>
      <c r="K443" s="47">
        <f>IF(IF('Lease Monthly'!$H$4="Yearly",J443*'Lease Monthly'!$D$4,IF('Lease Monthly'!$H$4="Quarterly",J443*('Lease Monthly'!$D$4/4),J443*'Lease Monthly'!$D$4/12))&gt;0,IF('Lease Monthly'!$H$4="Yearly",J443*'Lease Monthly'!$D$4,IF('Lease Monthly'!$H$4="Quarterly",J443*('Lease Monthly'!$D$4/4),J443*'Lease Monthly'!$D$4/12)),-L443-J443)</f>
        <v>0</v>
      </c>
      <c r="L443" s="47">
        <f t="shared" si="67"/>
        <v>0</v>
      </c>
      <c r="M443" s="47">
        <f t="shared" si="68"/>
        <v>0</v>
      </c>
      <c r="N443" s="57"/>
      <c r="O443" s="38">
        <v>237</v>
      </c>
      <c r="P443" s="58">
        <f t="shared" si="72"/>
        <v>199425</v>
      </c>
      <c r="Q443" s="47">
        <f t="shared" si="73"/>
        <v>0</v>
      </c>
      <c r="R443" s="47">
        <f>IF(S442&lt;1,0,-'Lease Monthly'!$K$4/'Lease Monthly'!$L$4)</f>
        <v>0</v>
      </c>
      <c r="S443" s="47">
        <f t="shared" si="69"/>
        <v>0</v>
      </c>
      <c r="AE443"/>
      <c r="AF443" s="6"/>
    </row>
    <row r="444" spans="1:32" x14ac:dyDescent="0.25">
      <c r="A444" s="53">
        <f t="shared" si="70"/>
        <v>428</v>
      </c>
      <c r="B444" s="29">
        <f t="shared" si="64"/>
        <v>0</v>
      </c>
      <c r="C444" s="9" t="str">
        <f>IF(D444=0,"-",IF('Lease Monthly'!$H$4="Yearly",EDATE(C443,12),IF('Lease Monthly'!$H$4="Quarterly",EDATE(C443,3),EDATE(C443,1))))</f>
        <v>-</v>
      </c>
      <c r="D444" s="54">
        <f>IF(A444&gt;'Lease Monthly'!$E$4,0,'Lease Monthly'!$G$4)*((1+$M$4)^(((((IF($H$4="Yearly",ROUNDDOWN(IF(A444-($N$4)&lt;0,0,((A444-($N$4)/(($N$4))))/($N$4)),0),IF($H$4="Monthly",ROUNDDOWN(IF(A444-($N$4*12)&lt;0,0,((A444-(12*$N$4)/((12*$N$4))))/($N$4*12)),0),ROUNDDOWN(IF(A444-($N$4*4)&lt;0,0,((A444-(4*$N$4)/((4*$N$4))))/($N$4*4)),0)))))))))+(IF(A444=$E$4,$J$4,0))</f>
        <v>0</v>
      </c>
      <c r="E444" s="49">
        <f>IF(D444=0,0,1/((1+IF('Lease Monthly'!$H$4="Yearly",'Lease Monthly'!$D$4,IF('Lease Monthly'!$H$4="Quarterly",'Lease Monthly'!$D$4/4,'Lease Monthly'!$D$4/12)))^IF($E$17=1,A443,A444)))</f>
        <v>0</v>
      </c>
      <c r="F444" s="55">
        <f t="shared" si="65"/>
        <v>0</v>
      </c>
      <c r="G444" s="56"/>
      <c r="H444" s="38">
        <f t="shared" si="71"/>
        <v>428</v>
      </c>
      <c r="I444" s="9" t="str">
        <f t="shared" si="66"/>
        <v>-</v>
      </c>
      <c r="J444" s="47">
        <f>IF(H444&gt;'Lease Monthly'!$E$4,0,M443)</f>
        <v>0</v>
      </c>
      <c r="K444" s="47">
        <f>IF(IF('Lease Monthly'!$H$4="Yearly",J444*'Lease Monthly'!$D$4,IF('Lease Monthly'!$H$4="Quarterly",J444*('Lease Monthly'!$D$4/4),J444*'Lease Monthly'!$D$4/12))&gt;0,IF('Lease Monthly'!$H$4="Yearly",J444*'Lease Monthly'!$D$4,IF('Lease Monthly'!$H$4="Quarterly",J444*('Lease Monthly'!$D$4/4),J444*'Lease Monthly'!$D$4/12)),-L444-J444)</f>
        <v>0</v>
      </c>
      <c r="L444" s="47">
        <f t="shared" si="67"/>
        <v>0</v>
      </c>
      <c r="M444" s="47">
        <f t="shared" si="68"/>
        <v>0</v>
      </c>
      <c r="N444" s="57"/>
      <c r="O444" s="38">
        <v>237</v>
      </c>
      <c r="P444" s="58">
        <f t="shared" si="72"/>
        <v>199790</v>
      </c>
      <c r="Q444" s="47">
        <f t="shared" si="73"/>
        <v>0</v>
      </c>
      <c r="R444" s="47">
        <f>IF(S443&lt;1,0,-'Lease Monthly'!$K$4/'Lease Monthly'!$L$4)</f>
        <v>0</v>
      </c>
      <c r="S444" s="47">
        <f t="shared" si="69"/>
        <v>0</v>
      </c>
      <c r="AE444"/>
      <c r="AF444" s="6"/>
    </row>
    <row r="445" spans="1:32" x14ac:dyDescent="0.25">
      <c r="A445" s="53">
        <f t="shared" si="70"/>
        <v>429</v>
      </c>
      <c r="B445" s="29">
        <f t="shared" si="64"/>
        <v>0</v>
      </c>
      <c r="C445" s="9" t="str">
        <f>IF(D445=0,"-",IF('Lease Monthly'!$H$4="Yearly",EDATE(C444,12),IF('Lease Monthly'!$H$4="Quarterly",EDATE(C444,3),EDATE(C444,1))))</f>
        <v>-</v>
      </c>
      <c r="D445" s="54">
        <f>IF(A445&gt;'Lease Monthly'!$E$4,0,'Lease Monthly'!$G$4)*((1+$M$4)^(((((IF($H$4="Yearly",ROUNDDOWN(IF(A445-($N$4)&lt;0,0,((A445-($N$4)/(($N$4))))/($N$4)),0),IF($H$4="Monthly",ROUNDDOWN(IF(A445-($N$4*12)&lt;0,0,((A445-(12*$N$4)/((12*$N$4))))/($N$4*12)),0),ROUNDDOWN(IF(A445-($N$4*4)&lt;0,0,((A445-(4*$N$4)/((4*$N$4))))/($N$4*4)),0)))))))))+(IF(A445=$E$4,$J$4,0))</f>
        <v>0</v>
      </c>
      <c r="E445" s="49">
        <f>IF(D445=0,0,1/((1+IF('Lease Monthly'!$H$4="Yearly",'Lease Monthly'!$D$4,IF('Lease Monthly'!$H$4="Quarterly",'Lease Monthly'!$D$4/4,'Lease Monthly'!$D$4/12)))^IF($E$17=1,A444,A445)))</f>
        <v>0</v>
      </c>
      <c r="F445" s="55">
        <f t="shared" si="65"/>
        <v>0</v>
      </c>
      <c r="G445" s="56"/>
      <c r="H445" s="38">
        <f t="shared" si="71"/>
        <v>429</v>
      </c>
      <c r="I445" s="9" t="str">
        <f t="shared" si="66"/>
        <v>-</v>
      </c>
      <c r="J445" s="47">
        <f>IF(H445&gt;'Lease Monthly'!$E$4,0,M444)</f>
        <v>0</v>
      </c>
      <c r="K445" s="47">
        <f>IF(IF('Lease Monthly'!$H$4="Yearly",J445*'Lease Monthly'!$D$4,IF('Lease Monthly'!$H$4="Quarterly",J445*('Lease Monthly'!$D$4/4),J445*'Lease Monthly'!$D$4/12))&gt;0,IF('Lease Monthly'!$H$4="Yearly",J445*'Lease Monthly'!$D$4,IF('Lease Monthly'!$H$4="Quarterly",J445*('Lease Monthly'!$D$4/4),J445*'Lease Monthly'!$D$4/12)),-L445-J445)</f>
        <v>0</v>
      </c>
      <c r="L445" s="47">
        <f t="shared" si="67"/>
        <v>0</v>
      </c>
      <c r="M445" s="47">
        <f t="shared" si="68"/>
        <v>0</v>
      </c>
      <c r="N445" s="57"/>
      <c r="O445" s="38">
        <v>237</v>
      </c>
      <c r="P445" s="58">
        <f t="shared" si="72"/>
        <v>200155</v>
      </c>
      <c r="Q445" s="47">
        <f t="shared" si="73"/>
        <v>0</v>
      </c>
      <c r="R445" s="47">
        <f>IF(S444&lt;1,0,-'Lease Monthly'!$K$4/'Lease Monthly'!$L$4)</f>
        <v>0</v>
      </c>
      <c r="S445" s="47">
        <f t="shared" si="69"/>
        <v>0</v>
      </c>
      <c r="AE445"/>
      <c r="AF445" s="6"/>
    </row>
    <row r="446" spans="1:32" x14ac:dyDescent="0.25">
      <c r="A446" s="53">
        <f t="shared" si="70"/>
        <v>430</v>
      </c>
      <c r="B446" s="29">
        <f t="shared" si="64"/>
        <v>0</v>
      </c>
      <c r="C446" s="9" t="str">
        <f>IF(D446=0,"-",IF('Lease Monthly'!$H$4="Yearly",EDATE(C445,12),IF('Lease Monthly'!$H$4="Quarterly",EDATE(C445,3),EDATE(C445,1))))</f>
        <v>-</v>
      </c>
      <c r="D446" s="54">
        <f>IF(A446&gt;'Lease Monthly'!$E$4,0,'Lease Monthly'!$G$4)*((1+$M$4)^(((((IF($H$4="Yearly",ROUNDDOWN(IF(A446-($N$4)&lt;0,0,((A446-($N$4)/(($N$4))))/($N$4)),0),IF($H$4="Monthly",ROUNDDOWN(IF(A446-($N$4*12)&lt;0,0,((A446-(12*$N$4)/((12*$N$4))))/($N$4*12)),0),ROUNDDOWN(IF(A446-($N$4*4)&lt;0,0,((A446-(4*$N$4)/((4*$N$4))))/($N$4*4)),0)))))))))+(IF(A446=$E$4,$J$4,0))</f>
        <v>0</v>
      </c>
      <c r="E446" s="49">
        <f>IF(D446=0,0,1/((1+IF('Lease Monthly'!$H$4="Yearly",'Lease Monthly'!$D$4,IF('Lease Monthly'!$H$4="Quarterly",'Lease Monthly'!$D$4/4,'Lease Monthly'!$D$4/12)))^IF($E$17=1,A445,A446)))</f>
        <v>0</v>
      </c>
      <c r="F446" s="55">
        <f t="shared" si="65"/>
        <v>0</v>
      </c>
      <c r="G446" s="56"/>
      <c r="H446" s="38">
        <f t="shared" si="71"/>
        <v>430</v>
      </c>
      <c r="I446" s="9" t="str">
        <f t="shared" si="66"/>
        <v>-</v>
      </c>
      <c r="J446" s="47">
        <f>IF(H446&gt;'Lease Monthly'!$E$4,0,M445)</f>
        <v>0</v>
      </c>
      <c r="K446" s="47">
        <f>IF(IF('Lease Monthly'!$H$4="Yearly",J446*'Lease Monthly'!$D$4,IF('Lease Monthly'!$H$4="Quarterly",J446*('Lease Monthly'!$D$4/4),J446*'Lease Monthly'!$D$4/12))&gt;0,IF('Lease Monthly'!$H$4="Yearly",J446*'Lease Monthly'!$D$4,IF('Lease Monthly'!$H$4="Quarterly",J446*('Lease Monthly'!$D$4/4),J446*'Lease Monthly'!$D$4/12)),-L446-J446)</f>
        <v>0</v>
      </c>
      <c r="L446" s="47">
        <f t="shared" si="67"/>
        <v>0</v>
      </c>
      <c r="M446" s="47">
        <f t="shared" si="68"/>
        <v>0</v>
      </c>
      <c r="N446" s="57"/>
      <c r="O446" s="38">
        <v>237</v>
      </c>
      <c r="P446" s="58">
        <f t="shared" si="72"/>
        <v>200521</v>
      </c>
      <c r="Q446" s="47">
        <f t="shared" si="73"/>
        <v>0</v>
      </c>
      <c r="R446" s="47">
        <f>IF(S445&lt;1,0,-'Lease Monthly'!$K$4/'Lease Monthly'!$L$4)</f>
        <v>0</v>
      </c>
      <c r="S446" s="47">
        <f t="shared" si="69"/>
        <v>0</v>
      </c>
      <c r="AE446"/>
      <c r="AF446" s="6"/>
    </row>
    <row r="447" spans="1:32" x14ac:dyDescent="0.25">
      <c r="A447" s="53">
        <f t="shared" si="70"/>
        <v>431</v>
      </c>
      <c r="B447" s="29">
        <f t="shared" si="64"/>
        <v>0</v>
      </c>
      <c r="C447" s="9" t="str">
        <f>IF(D447=0,"-",IF('Lease Monthly'!$H$4="Yearly",EDATE(C446,12),IF('Lease Monthly'!$H$4="Quarterly",EDATE(C446,3),EDATE(C446,1))))</f>
        <v>-</v>
      </c>
      <c r="D447" s="54">
        <f>IF(A447&gt;'Lease Monthly'!$E$4,0,'Lease Monthly'!$G$4)*((1+$M$4)^(((((IF($H$4="Yearly",ROUNDDOWN(IF(A447-($N$4)&lt;0,0,((A447-($N$4)/(($N$4))))/($N$4)),0),IF($H$4="Monthly",ROUNDDOWN(IF(A447-($N$4*12)&lt;0,0,((A447-(12*$N$4)/((12*$N$4))))/($N$4*12)),0),ROUNDDOWN(IF(A447-($N$4*4)&lt;0,0,((A447-(4*$N$4)/((4*$N$4))))/($N$4*4)),0)))))))))+(IF(A447=$E$4,$J$4,0))</f>
        <v>0</v>
      </c>
      <c r="E447" s="49">
        <f>IF(D447=0,0,1/((1+IF('Lease Monthly'!$H$4="Yearly",'Lease Monthly'!$D$4,IF('Lease Monthly'!$H$4="Quarterly",'Lease Monthly'!$D$4/4,'Lease Monthly'!$D$4/12)))^IF($E$17=1,A446,A447)))</f>
        <v>0</v>
      </c>
      <c r="F447" s="55">
        <f t="shared" si="65"/>
        <v>0</v>
      </c>
      <c r="G447" s="56"/>
      <c r="H447" s="38">
        <f t="shared" si="71"/>
        <v>431</v>
      </c>
      <c r="I447" s="9" t="str">
        <f t="shared" si="66"/>
        <v>-</v>
      </c>
      <c r="J447" s="47">
        <f>IF(H447&gt;'Lease Monthly'!$E$4,0,M446)</f>
        <v>0</v>
      </c>
      <c r="K447" s="47">
        <f>IF(IF('Lease Monthly'!$H$4="Yearly",J447*'Lease Monthly'!$D$4,IF('Lease Monthly'!$H$4="Quarterly",J447*('Lease Monthly'!$D$4/4),J447*'Lease Monthly'!$D$4/12))&gt;0,IF('Lease Monthly'!$H$4="Yearly",J447*'Lease Monthly'!$D$4,IF('Lease Monthly'!$H$4="Quarterly",J447*('Lease Monthly'!$D$4/4),J447*'Lease Monthly'!$D$4/12)),-L447-J447)</f>
        <v>0</v>
      </c>
      <c r="L447" s="47">
        <f t="shared" si="67"/>
        <v>0</v>
      </c>
      <c r="M447" s="47">
        <f t="shared" si="68"/>
        <v>0</v>
      </c>
      <c r="N447" s="57"/>
      <c r="O447" s="38">
        <v>237</v>
      </c>
      <c r="P447" s="58">
        <f t="shared" si="72"/>
        <v>200886</v>
      </c>
      <c r="Q447" s="47">
        <f t="shared" si="73"/>
        <v>0</v>
      </c>
      <c r="R447" s="47">
        <f>IF(S446&lt;1,0,-'Lease Monthly'!$K$4/'Lease Monthly'!$L$4)</f>
        <v>0</v>
      </c>
      <c r="S447" s="47">
        <f t="shared" si="69"/>
        <v>0</v>
      </c>
      <c r="AE447"/>
      <c r="AF447" s="6"/>
    </row>
    <row r="448" spans="1:32" x14ac:dyDescent="0.25">
      <c r="A448" s="53">
        <f t="shared" si="70"/>
        <v>432</v>
      </c>
      <c r="B448" s="29">
        <f t="shared" si="64"/>
        <v>0</v>
      </c>
      <c r="C448" s="9" t="str">
        <f>IF(D448=0,"-",IF('Lease Monthly'!$H$4="Yearly",EDATE(C447,12),IF('Lease Monthly'!$H$4="Quarterly",EDATE(C447,3),EDATE(C447,1))))</f>
        <v>-</v>
      </c>
      <c r="D448" s="54">
        <f>IF(A448&gt;'Lease Monthly'!$E$4,0,'Lease Monthly'!$G$4)*((1+$M$4)^(((((IF($H$4="Yearly",ROUNDDOWN(IF(A448-($N$4)&lt;0,0,((A448-($N$4)/(($N$4))))/($N$4)),0),IF($H$4="Monthly",ROUNDDOWN(IF(A448-($N$4*12)&lt;0,0,((A448-(12*$N$4)/((12*$N$4))))/($N$4*12)),0),ROUNDDOWN(IF(A448-($N$4*4)&lt;0,0,((A448-(4*$N$4)/((4*$N$4))))/($N$4*4)),0)))))))))+(IF(A448=$E$4,$J$4,0))</f>
        <v>0</v>
      </c>
      <c r="E448" s="49">
        <f>IF(D448=0,0,1/((1+IF('Lease Monthly'!$H$4="Yearly",'Lease Monthly'!$D$4,IF('Lease Monthly'!$H$4="Quarterly",'Lease Monthly'!$D$4/4,'Lease Monthly'!$D$4/12)))^IF($E$17=1,A447,A448)))</f>
        <v>0</v>
      </c>
      <c r="F448" s="55">
        <f t="shared" si="65"/>
        <v>0</v>
      </c>
      <c r="G448" s="56"/>
      <c r="H448" s="38">
        <f t="shared" si="71"/>
        <v>432</v>
      </c>
      <c r="I448" s="9" t="str">
        <f t="shared" si="66"/>
        <v>-</v>
      </c>
      <c r="J448" s="47">
        <f>IF(H448&gt;'Lease Monthly'!$E$4,0,M447)</f>
        <v>0</v>
      </c>
      <c r="K448" s="47">
        <f>IF(IF('Lease Monthly'!$H$4="Yearly",J448*'Lease Monthly'!$D$4,IF('Lease Monthly'!$H$4="Quarterly",J448*('Lease Monthly'!$D$4/4),J448*'Lease Monthly'!$D$4/12))&gt;0,IF('Lease Monthly'!$H$4="Yearly",J448*'Lease Monthly'!$D$4,IF('Lease Monthly'!$H$4="Quarterly",J448*('Lease Monthly'!$D$4/4),J448*'Lease Monthly'!$D$4/12)),-L448-J448)</f>
        <v>0</v>
      </c>
      <c r="L448" s="47">
        <f t="shared" si="67"/>
        <v>0</v>
      </c>
      <c r="M448" s="47">
        <f t="shared" si="68"/>
        <v>0</v>
      </c>
      <c r="N448" s="57"/>
      <c r="O448" s="38">
        <v>237</v>
      </c>
      <c r="P448" s="58">
        <f t="shared" si="72"/>
        <v>201251</v>
      </c>
      <c r="Q448" s="47">
        <f t="shared" si="73"/>
        <v>0</v>
      </c>
      <c r="R448" s="47">
        <f>IF(S447&lt;1,0,-'Lease Monthly'!$K$4/'Lease Monthly'!$L$4)</f>
        <v>0</v>
      </c>
      <c r="S448" s="47">
        <f t="shared" si="69"/>
        <v>0</v>
      </c>
      <c r="AE448"/>
      <c r="AF448" s="6"/>
    </row>
    <row r="449" spans="1:32" x14ac:dyDescent="0.25">
      <c r="A449" s="53">
        <f t="shared" si="70"/>
        <v>433</v>
      </c>
      <c r="B449" s="29">
        <f t="shared" si="64"/>
        <v>0</v>
      </c>
      <c r="C449" s="9" t="str">
        <f>IF(D449=0,"-",IF('Lease Monthly'!$H$4="Yearly",EDATE(C448,12),IF('Lease Monthly'!$H$4="Quarterly",EDATE(C448,3),EDATE(C448,1))))</f>
        <v>-</v>
      </c>
      <c r="D449" s="54">
        <f>IF(A449&gt;'Lease Monthly'!$E$4,0,'Lease Monthly'!$G$4)*((1+$M$4)^(((((IF($H$4="Yearly",ROUNDDOWN(IF(A449-($N$4)&lt;0,0,((A449-($N$4)/(($N$4))))/($N$4)),0),IF($H$4="Monthly",ROUNDDOWN(IF(A449-($N$4*12)&lt;0,0,((A449-(12*$N$4)/((12*$N$4))))/($N$4*12)),0),ROUNDDOWN(IF(A449-($N$4*4)&lt;0,0,((A449-(4*$N$4)/((4*$N$4))))/($N$4*4)),0)))))))))+(IF(A449=$E$4,$J$4,0))</f>
        <v>0</v>
      </c>
      <c r="E449" s="49">
        <f>IF(D449=0,0,1/((1+IF('Lease Monthly'!$H$4="Yearly",'Lease Monthly'!$D$4,IF('Lease Monthly'!$H$4="Quarterly",'Lease Monthly'!$D$4/4,'Lease Monthly'!$D$4/12)))^IF($E$17=1,A448,A449)))</f>
        <v>0</v>
      </c>
      <c r="F449" s="55">
        <f t="shared" si="65"/>
        <v>0</v>
      </c>
      <c r="G449" s="56"/>
      <c r="H449" s="38">
        <f t="shared" si="71"/>
        <v>433</v>
      </c>
      <c r="I449" s="9" t="str">
        <f t="shared" si="66"/>
        <v>-</v>
      </c>
      <c r="J449" s="47">
        <f>IF(H449&gt;'Lease Monthly'!$E$4,0,M448)</f>
        <v>0</v>
      </c>
      <c r="K449" s="47">
        <f>IF(IF('Lease Monthly'!$H$4="Yearly",J449*'Lease Monthly'!$D$4,IF('Lease Monthly'!$H$4="Quarterly",J449*('Lease Monthly'!$D$4/4),J449*'Lease Monthly'!$D$4/12))&gt;0,IF('Lease Monthly'!$H$4="Yearly",J449*'Lease Monthly'!$D$4,IF('Lease Monthly'!$H$4="Quarterly",J449*('Lease Monthly'!$D$4/4),J449*'Lease Monthly'!$D$4/12)),-L449-J449)</f>
        <v>0</v>
      </c>
      <c r="L449" s="47">
        <f t="shared" si="67"/>
        <v>0</v>
      </c>
      <c r="M449" s="47">
        <f t="shared" si="68"/>
        <v>0</v>
      </c>
      <c r="N449" s="57"/>
      <c r="O449" s="38">
        <v>237</v>
      </c>
      <c r="P449" s="58">
        <f t="shared" si="72"/>
        <v>201616</v>
      </c>
      <c r="Q449" s="47">
        <f t="shared" si="73"/>
        <v>0</v>
      </c>
      <c r="R449" s="47">
        <f>IF(S448&lt;1,0,-'Lease Monthly'!$K$4/'Lease Monthly'!$L$4)</f>
        <v>0</v>
      </c>
      <c r="S449" s="47">
        <f t="shared" si="69"/>
        <v>0</v>
      </c>
      <c r="AE449"/>
      <c r="AF449" s="6"/>
    </row>
    <row r="450" spans="1:32" x14ac:dyDescent="0.25">
      <c r="A450" s="53">
        <f t="shared" si="70"/>
        <v>434</v>
      </c>
      <c r="B450" s="29">
        <f t="shared" si="64"/>
        <v>0</v>
      </c>
      <c r="C450" s="9" t="str">
        <f>IF(D450=0,"-",IF('Lease Monthly'!$H$4="Yearly",EDATE(C449,12),IF('Lease Monthly'!$H$4="Quarterly",EDATE(C449,3),EDATE(C449,1))))</f>
        <v>-</v>
      </c>
      <c r="D450" s="54">
        <f>IF(A450&gt;'Lease Monthly'!$E$4,0,'Lease Monthly'!$G$4)*((1+$M$4)^(((((IF($H$4="Yearly",ROUNDDOWN(IF(A450-($N$4)&lt;0,0,((A450-($N$4)/(($N$4))))/($N$4)),0),IF($H$4="Monthly",ROUNDDOWN(IF(A450-($N$4*12)&lt;0,0,((A450-(12*$N$4)/((12*$N$4))))/($N$4*12)),0),ROUNDDOWN(IF(A450-($N$4*4)&lt;0,0,((A450-(4*$N$4)/((4*$N$4))))/($N$4*4)),0)))))))))+(IF(A450=$E$4,$J$4,0))</f>
        <v>0</v>
      </c>
      <c r="E450" s="49">
        <f>IF(D450=0,0,1/((1+IF('Lease Monthly'!$H$4="Yearly",'Lease Monthly'!$D$4,IF('Lease Monthly'!$H$4="Quarterly",'Lease Monthly'!$D$4/4,'Lease Monthly'!$D$4/12)))^IF($E$17=1,A449,A450)))</f>
        <v>0</v>
      </c>
      <c r="F450" s="55">
        <f t="shared" si="65"/>
        <v>0</v>
      </c>
      <c r="G450" s="56"/>
      <c r="H450" s="38">
        <f t="shared" si="71"/>
        <v>434</v>
      </c>
      <c r="I450" s="9" t="str">
        <f t="shared" si="66"/>
        <v>-</v>
      </c>
      <c r="J450" s="47">
        <f>IF(H450&gt;'Lease Monthly'!$E$4,0,M449)</f>
        <v>0</v>
      </c>
      <c r="K450" s="47">
        <f>IF(IF('Lease Monthly'!$H$4="Yearly",J450*'Lease Monthly'!$D$4,IF('Lease Monthly'!$H$4="Quarterly",J450*('Lease Monthly'!$D$4/4),J450*'Lease Monthly'!$D$4/12))&gt;0,IF('Lease Monthly'!$H$4="Yearly",J450*'Lease Monthly'!$D$4,IF('Lease Monthly'!$H$4="Quarterly",J450*('Lease Monthly'!$D$4/4),J450*'Lease Monthly'!$D$4/12)),-L450-J450)</f>
        <v>0</v>
      </c>
      <c r="L450" s="47">
        <f t="shared" si="67"/>
        <v>0</v>
      </c>
      <c r="M450" s="47">
        <f t="shared" si="68"/>
        <v>0</v>
      </c>
      <c r="N450" s="57"/>
      <c r="O450" s="38">
        <v>237</v>
      </c>
      <c r="P450" s="58">
        <f t="shared" si="72"/>
        <v>201982</v>
      </c>
      <c r="Q450" s="47">
        <f t="shared" si="73"/>
        <v>0</v>
      </c>
      <c r="R450" s="47">
        <f>IF(S449&lt;1,0,-'Lease Monthly'!$K$4/'Lease Monthly'!$L$4)</f>
        <v>0</v>
      </c>
      <c r="S450" s="47">
        <f t="shared" si="69"/>
        <v>0</v>
      </c>
      <c r="AE450"/>
      <c r="AF450" s="6"/>
    </row>
    <row r="451" spans="1:32" x14ac:dyDescent="0.25">
      <c r="A451" s="53">
        <f t="shared" si="70"/>
        <v>435</v>
      </c>
      <c r="B451" s="29">
        <f t="shared" si="64"/>
        <v>0</v>
      </c>
      <c r="C451" s="9" t="str">
        <f>IF(D451=0,"-",IF('Lease Monthly'!$H$4="Yearly",EDATE(C450,12),IF('Lease Monthly'!$H$4="Quarterly",EDATE(C450,3),EDATE(C450,1))))</f>
        <v>-</v>
      </c>
      <c r="D451" s="54">
        <f>IF(A451&gt;'Lease Monthly'!$E$4,0,'Lease Monthly'!$G$4)*((1+$M$4)^(((((IF($H$4="Yearly",ROUNDDOWN(IF(A451-($N$4)&lt;0,0,((A451-($N$4)/(($N$4))))/($N$4)),0),IF($H$4="Monthly",ROUNDDOWN(IF(A451-($N$4*12)&lt;0,0,((A451-(12*$N$4)/((12*$N$4))))/($N$4*12)),0),ROUNDDOWN(IF(A451-($N$4*4)&lt;0,0,((A451-(4*$N$4)/((4*$N$4))))/($N$4*4)),0)))))))))+(IF(A451=$E$4,$J$4,0))</f>
        <v>0</v>
      </c>
      <c r="E451" s="49">
        <f>IF(D451=0,0,1/((1+IF('Lease Monthly'!$H$4="Yearly",'Lease Monthly'!$D$4,IF('Lease Monthly'!$H$4="Quarterly",'Lease Monthly'!$D$4/4,'Lease Monthly'!$D$4/12)))^IF($E$17=1,A450,A451)))</f>
        <v>0</v>
      </c>
      <c r="F451" s="55">
        <f t="shared" si="65"/>
        <v>0</v>
      </c>
      <c r="G451" s="56"/>
      <c r="H451" s="38">
        <f t="shared" si="71"/>
        <v>435</v>
      </c>
      <c r="I451" s="9" t="str">
        <f t="shared" si="66"/>
        <v>-</v>
      </c>
      <c r="J451" s="47">
        <f>IF(H451&gt;'Lease Monthly'!$E$4,0,M450)</f>
        <v>0</v>
      </c>
      <c r="K451" s="47">
        <f>IF(IF('Lease Monthly'!$H$4="Yearly",J451*'Lease Monthly'!$D$4,IF('Lease Monthly'!$H$4="Quarterly",J451*('Lease Monthly'!$D$4/4),J451*'Lease Monthly'!$D$4/12))&gt;0,IF('Lease Monthly'!$H$4="Yearly",J451*'Lease Monthly'!$D$4,IF('Lease Monthly'!$H$4="Quarterly",J451*('Lease Monthly'!$D$4/4),J451*'Lease Monthly'!$D$4/12)),-L451-J451)</f>
        <v>0</v>
      </c>
      <c r="L451" s="47">
        <f t="shared" si="67"/>
        <v>0</v>
      </c>
      <c r="M451" s="47">
        <f t="shared" si="68"/>
        <v>0</v>
      </c>
      <c r="N451" s="57"/>
      <c r="O451" s="38">
        <v>237</v>
      </c>
      <c r="P451" s="58">
        <f t="shared" si="72"/>
        <v>202347</v>
      </c>
      <c r="Q451" s="47">
        <f t="shared" si="73"/>
        <v>0</v>
      </c>
      <c r="R451" s="47">
        <f>IF(S450&lt;1,0,-'Lease Monthly'!$K$4/'Lease Monthly'!$L$4)</f>
        <v>0</v>
      </c>
      <c r="S451" s="47">
        <f t="shared" si="69"/>
        <v>0</v>
      </c>
      <c r="AE451"/>
      <c r="AF451" s="6"/>
    </row>
    <row r="452" spans="1:32" x14ac:dyDescent="0.25">
      <c r="A452" s="53">
        <f t="shared" si="70"/>
        <v>436</v>
      </c>
      <c r="B452" s="29">
        <f t="shared" si="64"/>
        <v>0</v>
      </c>
      <c r="C452" s="9" t="str">
        <f>IF(D452=0,"-",IF('Lease Monthly'!$H$4="Yearly",EDATE(C451,12),IF('Lease Monthly'!$H$4="Quarterly",EDATE(C451,3),EDATE(C451,1))))</f>
        <v>-</v>
      </c>
      <c r="D452" s="54">
        <f>IF(A452&gt;'Lease Monthly'!$E$4,0,'Lease Monthly'!$G$4)*((1+$M$4)^(((((IF($H$4="Yearly",ROUNDDOWN(IF(A452-($N$4)&lt;0,0,((A452-($N$4)/(($N$4))))/($N$4)),0),IF($H$4="Monthly",ROUNDDOWN(IF(A452-($N$4*12)&lt;0,0,((A452-(12*$N$4)/((12*$N$4))))/($N$4*12)),0),ROUNDDOWN(IF(A452-($N$4*4)&lt;0,0,((A452-(4*$N$4)/((4*$N$4))))/($N$4*4)),0)))))))))+(IF(A452=$E$4,$J$4,0))</f>
        <v>0</v>
      </c>
      <c r="E452" s="49">
        <f>IF(D452=0,0,1/((1+IF('Lease Monthly'!$H$4="Yearly",'Lease Monthly'!$D$4,IF('Lease Monthly'!$H$4="Quarterly",'Lease Monthly'!$D$4/4,'Lease Monthly'!$D$4/12)))^IF($E$17=1,A451,A452)))</f>
        <v>0</v>
      </c>
      <c r="F452" s="55">
        <f t="shared" si="65"/>
        <v>0</v>
      </c>
      <c r="G452" s="56"/>
      <c r="H452" s="38">
        <f t="shared" si="71"/>
        <v>436</v>
      </c>
      <c r="I452" s="9" t="str">
        <f t="shared" si="66"/>
        <v>-</v>
      </c>
      <c r="J452" s="47">
        <f>IF(H452&gt;'Lease Monthly'!$E$4,0,M451)</f>
        <v>0</v>
      </c>
      <c r="K452" s="47">
        <f>IF(IF('Lease Monthly'!$H$4="Yearly",J452*'Lease Monthly'!$D$4,IF('Lease Monthly'!$H$4="Quarterly",J452*('Lease Monthly'!$D$4/4),J452*'Lease Monthly'!$D$4/12))&gt;0,IF('Lease Monthly'!$H$4="Yearly",J452*'Lease Monthly'!$D$4,IF('Lease Monthly'!$H$4="Quarterly",J452*('Lease Monthly'!$D$4/4),J452*'Lease Monthly'!$D$4/12)),-L452-J452)</f>
        <v>0</v>
      </c>
      <c r="L452" s="47">
        <f t="shared" si="67"/>
        <v>0</v>
      </c>
      <c r="M452" s="47">
        <f t="shared" si="68"/>
        <v>0</v>
      </c>
      <c r="N452" s="57"/>
      <c r="O452" s="38">
        <v>237</v>
      </c>
      <c r="P452" s="58">
        <f t="shared" si="72"/>
        <v>202712</v>
      </c>
      <c r="Q452" s="47">
        <f t="shared" si="73"/>
        <v>0</v>
      </c>
      <c r="R452" s="47">
        <f>IF(S451&lt;1,0,-'Lease Monthly'!$K$4/'Lease Monthly'!$L$4)</f>
        <v>0</v>
      </c>
      <c r="S452" s="47">
        <f t="shared" si="69"/>
        <v>0</v>
      </c>
      <c r="AE452"/>
      <c r="AF452" s="6"/>
    </row>
    <row r="453" spans="1:32" x14ac:dyDescent="0.25">
      <c r="A453" s="53">
        <f t="shared" si="70"/>
        <v>437</v>
      </c>
      <c r="B453" s="29">
        <f t="shared" si="64"/>
        <v>0</v>
      </c>
      <c r="C453" s="9" t="str">
        <f>IF(D453=0,"-",IF('Lease Monthly'!$H$4="Yearly",EDATE(C452,12),IF('Lease Monthly'!$H$4="Quarterly",EDATE(C452,3),EDATE(C452,1))))</f>
        <v>-</v>
      </c>
      <c r="D453" s="54">
        <f>IF(A453&gt;'Lease Monthly'!$E$4,0,'Lease Monthly'!$G$4)*((1+$M$4)^(((((IF($H$4="Yearly",ROUNDDOWN(IF(A453-($N$4)&lt;0,0,((A453-($N$4)/(($N$4))))/($N$4)),0),IF($H$4="Monthly",ROUNDDOWN(IF(A453-($N$4*12)&lt;0,0,((A453-(12*$N$4)/((12*$N$4))))/($N$4*12)),0),ROUNDDOWN(IF(A453-($N$4*4)&lt;0,0,((A453-(4*$N$4)/((4*$N$4))))/($N$4*4)),0)))))))))+(IF(A453=$E$4,$J$4,0))</f>
        <v>0</v>
      </c>
      <c r="E453" s="49">
        <f>IF(D453=0,0,1/((1+IF('Lease Monthly'!$H$4="Yearly",'Lease Monthly'!$D$4,IF('Lease Monthly'!$H$4="Quarterly",'Lease Monthly'!$D$4/4,'Lease Monthly'!$D$4/12)))^IF($E$17=1,A452,A453)))</f>
        <v>0</v>
      </c>
      <c r="F453" s="55">
        <f t="shared" si="65"/>
        <v>0</v>
      </c>
      <c r="G453" s="56"/>
      <c r="H453" s="38">
        <f t="shared" si="71"/>
        <v>437</v>
      </c>
      <c r="I453" s="9" t="str">
        <f t="shared" si="66"/>
        <v>-</v>
      </c>
      <c r="J453" s="47">
        <f>IF(H453&gt;'Lease Monthly'!$E$4,0,M452)</f>
        <v>0</v>
      </c>
      <c r="K453" s="47">
        <f>IF(IF('Lease Monthly'!$H$4="Yearly",J453*'Lease Monthly'!$D$4,IF('Lease Monthly'!$H$4="Quarterly",J453*('Lease Monthly'!$D$4/4),J453*'Lease Monthly'!$D$4/12))&gt;0,IF('Lease Monthly'!$H$4="Yearly",J453*'Lease Monthly'!$D$4,IF('Lease Monthly'!$H$4="Quarterly",J453*('Lease Monthly'!$D$4/4),J453*'Lease Monthly'!$D$4/12)),-L453-J453)</f>
        <v>0</v>
      </c>
      <c r="L453" s="47">
        <f t="shared" si="67"/>
        <v>0</v>
      </c>
      <c r="M453" s="47">
        <f t="shared" si="68"/>
        <v>0</v>
      </c>
      <c r="N453" s="57"/>
      <c r="O453" s="38">
        <v>237</v>
      </c>
      <c r="P453" s="58">
        <f t="shared" si="72"/>
        <v>203077</v>
      </c>
      <c r="Q453" s="47">
        <f t="shared" si="73"/>
        <v>0</v>
      </c>
      <c r="R453" s="47">
        <f>IF(S452&lt;1,0,-'Lease Monthly'!$K$4/'Lease Monthly'!$L$4)</f>
        <v>0</v>
      </c>
      <c r="S453" s="47">
        <f t="shared" si="69"/>
        <v>0</v>
      </c>
      <c r="AE453"/>
      <c r="AF453" s="6"/>
    </row>
    <row r="454" spans="1:32" x14ac:dyDescent="0.25">
      <c r="A454" s="53">
        <f t="shared" si="70"/>
        <v>438</v>
      </c>
      <c r="B454" s="29">
        <f t="shared" si="64"/>
        <v>0</v>
      </c>
      <c r="C454" s="9" t="str">
        <f>IF(D454=0,"-",IF('Lease Monthly'!$H$4="Yearly",EDATE(C453,12),IF('Lease Monthly'!$H$4="Quarterly",EDATE(C453,3),EDATE(C453,1))))</f>
        <v>-</v>
      </c>
      <c r="D454" s="54">
        <f>IF(A454&gt;'Lease Monthly'!$E$4,0,'Lease Monthly'!$G$4)*((1+$M$4)^(((((IF($H$4="Yearly",ROUNDDOWN(IF(A454-($N$4)&lt;0,0,((A454-($N$4)/(($N$4))))/($N$4)),0),IF($H$4="Monthly",ROUNDDOWN(IF(A454-($N$4*12)&lt;0,0,((A454-(12*$N$4)/((12*$N$4))))/($N$4*12)),0),ROUNDDOWN(IF(A454-($N$4*4)&lt;0,0,((A454-(4*$N$4)/((4*$N$4))))/($N$4*4)),0)))))))))+(IF(A454=$E$4,$J$4,0))</f>
        <v>0</v>
      </c>
      <c r="E454" s="49">
        <f>IF(D454=0,0,1/((1+IF('Lease Monthly'!$H$4="Yearly",'Lease Monthly'!$D$4,IF('Lease Monthly'!$H$4="Quarterly",'Lease Monthly'!$D$4/4,'Lease Monthly'!$D$4/12)))^IF($E$17=1,A453,A454)))</f>
        <v>0</v>
      </c>
      <c r="F454" s="55">
        <f t="shared" si="65"/>
        <v>0</v>
      </c>
      <c r="G454" s="56"/>
      <c r="H454" s="38">
        <f t="shared" si="71"/>
        <v>438</v>
      </c>
      <c r="I454" s="9" t="str">
        <f t="shared" si="66"/>
        <v>-</v>
      </c>
      <c r="J454" s="47">
        <f>IF(H454&gt;'Lease Monthly'!$E$4,0,M453)</f>
        <v>0</v>
      </c>
      <c r="K454" s="47">
        <f>IF(IF('Lease Monthly'!$H$4="Yearly",J454*'Lease Monthly'!$D$4,IF('Lease Monthly'!$H$4="Quarterly",J454*('Lease Monthly'!$D$4/4),J454*'Lease Monthly'!$D$4/12))&gt;0,IF('Lease Monthly'!$H$4="Yearly",J454*'Lease Monthly'!$D$4,IF('Lease Monthly'!$H$4="Quarterly",J454*('Lease Monthly'!$D$4/4),J454*'Lease Monthly'!$D$4/12)),-L454-J454)</f>
        <v>0</v>
      </c>
      <c r="L454" s="47">
        <f t="shared" si="67"/>
        <v>0</v>
      </c>
      <c r="M454" s="47">
        <f t="shared" si="68"/>
        <v>0</v>
      </c>
      <c r="N454" s="57"/>
      <c r="O454" s="38">
        <v>237</v>
      </c>
      <c r="P454" s="58">
        <f t="shared" si="72"/>
        <v>203443</v>
      </c>
      <c r="Q454" s="47">
        <f t="shared" si="73"/>
        <v>0</v>
      </c>
      <c r="R454" s="47">
        <f>IF(S453&lt;1,0,-'Lease Monthly'!$K$4/'Lease Monthly'!$L$4)</f>
        <v>0</v>
      </c>
      <c r="S454" s="47">
        <f t="shared" si="69"/>
        <v>0</v>
      </c>
      <c r="AE454"/>
      <c r="AF454" s="6"/>
    </row>
    <row r="455" spans="1:32" x14ac:dyDescent="0.25">
      <c r="A455" s="53">
        <f t="shared" si="70"/>
        <v>439</v>
      </c>
      <c r="B455" s="29">
        <f t="shared" si="64"/>
        <v>0</v>
      </c>
      <c r="C455" s="9" t="str">
        <f>IF(D455=0,"-",IF('Lease Monthly'!$H$4="Yearly",EDATE(C454,12),IF('Lease Monthly'!$H$4="Quarterly",EDATE(C454,3),EDATE(C454,1))))</f>
        <v>-</v>
      </c>
      <c r="D455" s="54">
        <f>IF(A455&gt;'Lease Monthly'!$E$4,0,'Lease Monthly'!$G$4)*((1+$M$4)^(((((IF($H$4="Yearly",ROUNDDOWN(IF(A455-($N$4)&lt;0,0,((A455-($N$4)/(($N$4))))/($N$4)),0),IF($H$4="Monthly",ROUNDDOWN(IF(A455-($N$4*12)&lt;0,0,((A455-(12*$N$4)/((12*$N$4))))/($N$4*12)),0),ROUNDDOWN(IF(A455-($N$4*4)&lt;0,0,((A455-(4*$N$4)/((4*$N$4))))/($N$4*4)),0)))))))))+(IF(A455=$E$4,$J$4,0))</f>
        <v>0</v>
      </c>
      <c r="E455" s="49">
        <f>IF(D455=0,0,1/((1+IF('Lease Monthly'!$H$4="Yearly",'Lease Monthly'!$D$4,IF('Lease Monthly'!$H$4="Quarterly",'Lease Monthly'!$D$4/4,'Lease Monthly'!$D$4/12)))^IF($E$17=1,A454,A455)))</f>
        <v>0</v>
      </c>
      <c r="F455" s="55">
        <f t="shared" si="65"/>
        <v>0</v>
      </c>
      <c r="G455" s="56"/>
      <c r="H455" s="38">
        <f t="shared" si="71"/>
        <v>439</v>
      </c>
      <c r="I455" s="9" t="str">
        <f t="shared" si="66"/>
        <v>-</v>
      </c>
      <c r="J455" s="47">
        <f>IF(H455&gt;'Lease Monthly'!$E$4,0,M454)</f>
        <v>0</v>
      </c>
      <c r="K455" s="47">
        <f>IF(IF('Lease Monthly'!$H$4="Yearly",J455*'Lease Monthly'!$D$4,IF('Lease Monthly'!$H$4="Quarterly",J455*('Lease Monthly'!$D$4/4),J455*'Lease Monthly'!$D$4/12))&gt;0,IF('Lease Monthly'!$H$4="Yearly",J455*'Lease Monthly'!$D$4,IF('Lease Monthly'!$H$4="Quarterly",J455*('Lease Monthly'!$D$4/4),J455*'Lease Monthly'!$D$4/12)),-L455-J455)</f>
        <v>0</v>
      </c>
      <c r="L455" s="47">
        <f t="shared" si="67"/>
        <v>0</v>
      </c>
      <c r="M455" s="47">
        <f t="shared" si="68"/>
        <v>0</v>
      </c>
      <c r="N455" s="57"/>
      <c r="O455" s="38">
        <v>237</v>
      </c>
      <c r="P455" s="58">
        <f t="shared" si="72"/>
        <v>203808</v>
      </c>
      <c r="Q455" s="47">
        <f t="shared" si="73"/>
        <v>0</v>
      </c>
      <c r="R455" s="47">
        <f>IF(S454&lt;1,0,-'Lease Monthly'!$K$4/'Lease Monthly'!$L$4)</f>
        <v>0</v>
      </c>
      <c r="S455" s="47">
        <f t="shared" si="69"/>
        <v>0</v>
      </c>
      <c r="AE455"/>
      <c r="AF455" s="6"/>
    </row>
    <row r="456" spans="1:32" x14ac:dyDescent="0.25">
      <c r="A456" s="53">
        <f t="shared" si="70"/>
        <v>440</v>
      </c>
      <c r="B456" s="29">
        <f t="shared" si="64"/>
        <v>0</v>
      </c>
      <c r="C456" s="9" t="str">
        <f>IF(D456=0,"-",IF('Lease Monthly'!$H$4="Yearly",EDATE(C455,12),IF('Lease Monthly'!$H$4="Quarterly",EDATE(C455,3),EDATE(C455,1))))</f>
        <v>-</v>
      </c>
      <c r="D456" s="54">
        <f>IF(A456&gt;'Lease Monthly'!$E$4,0,'Lease Monthly'!$G$4)*((1+$M$4)^(((((IF($H$4="Yearly",ROUNDDOWN(IF(A456-($N$4)&lt;0,0,((A456-($N$4)/(($N$4))))/($N$4)),0),IF($H$4="Monthly",ROUNDDOWN(IF(A456-($N$4*12)&lt;0,0,((A456-(12*$N$4)/((12*$N$4))))/($N$4*12)),0),ROUNDDOWN(IF(A456-($N$4*4)&lt;0,0,((A456-(4*$N$4)/((4*$N$4))))/($N$4*4)),0)))))))))+(IF(A456=$E$4,$J$4,0))</f>
        <v>0</v>
      </c>
      <c r="E456" s="49">
        <f>IF(D456=0,0,1/((1+IF('Lease Monthly'!$H$4="Yearly",'Lease Monthly'!$D$4,IF('Lease Monthly'!$H$4="Quarterly",'Lease Monthly'!$D$4/4,'Lease Monthly'!$D$4/12)))^IF($E$17=1,A455,A456)))</f>
        <v>0</v>
      </c>
      <c r="F456" s="55">
        <f t="shared" si="65"/>
        <v>0</v>
      </c>
      <c r="G456" s="56"/>
      <c r="H456" s="38">
        <f t="shared" si="71"/>
        <v>440</v>
      </c>
      <c r="I456" s="9" t="str">
        <f t="shared" si="66"/>
        <v>-</v>
      </c>
      <c r="J456" s="47">
        <f>IF(H456&gt;'Lease Monthly'!$E$4,0,M455)</f>
        <v>0</v>
      </c>
      <c r="K456" s="47">
        <f>IF(IF('Lease Monthly'!$H$4="Yearly",J456*'Lease Monthly'!$D$4,IF('Lease Monthly'!$H$4="Quarterly",J456*('Lease Monthly'!$D$4/4),J456*'Lease Monthly'!$D$4/12))&gt;0,IF('Lease Monthly'!$H$4="Yearly",J456*'Lease Monthly'!$D$4,IF('Lease Monthly'!$H$4="Quarterly",J456*('Lease Monthly'!$D$4/4),J456*'Lease Monthly'!$D$4/12)),-L456-J456)</f>
        <v>0</v>
      </c>
      <c r="L456" s="47">
        <f t="shared" si="67"/>
        <v>0</v>
      </c>
      <c r="M456" s="47">
        <f t="shared" si="68"/>
        <v>0</v>
      </c>
      <c r="N456" s="57"/>
      <c r="O456" s="38">
        <v>237</v>
      </c>
      <c r="P456" s="58">
        <f t="shared" si="72"/>
        <v>204173</v>
      </c>
      <c r="Q456" s="47">
        <f t="shared" si="73"/>
        <v>0</v>
      </c>
      <c r="R456" s="47">
        <f>IF(S455&lt;1,0,-'Lease Monthly'!$K$4/'Lease Monthly'!$L$4)</f>
        <v>0</v>
      </c>
      <c r="S456" s="47">
        <f t="shared" si="69"/>
        <v>0</v>
      </c>
      <c r="AE456"/>
      <c r="AF456" s="6"/>
    </row>
    <row r="457" spans="1:32" x14ac:dyDescent="0.25">
      <c r="A457" s="53">
        <f t="shared" si="70"/>
        <v>441</v>
      </c>
      <c r="B457" s="29">
        <f t="shared" si="64"/>
        <v>0</v>
      </c>
      <c r="C457" s="9" t="str">
        <f>IF(D457=0,"-",IF('Lease Monthly'!$H$4="Yearly",EDATE(C456,12),IF('Lease Monthly'!$H$4="Quarterly",EDATE(C456,3),EDATE(C456,1))))</f>
        <v>-</v>
      </c>
      <c r="D457" s="54">
        <f>IF(A457&gt;'Lease Monthly'!$E$4,0,'Lease Monthly'!$G$4)*((1+$M$4)^(((((IF($H$4="Yearly",ROUNDDOWN(IF(A457-($N$4)&lt;0,0,((A457-($N$4)/(($N$4))))/($N$4)),0),IF($H$4="Monthly",ROUNDDOWN(IF(A457-($N$4*12)&lt;0,0,((A457-(12*$N$4)/((12*$N$4))))/($N$4*12)),0),ROUNDDOWN(IF(A457-($N$4*4)&lt;0,0,((A457-(4*$N$4)/((4*$N$4))))/($N$4*4)),0)))))))))+(IF(A457=$E$4,$J$4,0))</f>
        <v>0</v>
      </c>
      <c r="E457" s="49">
        <f>IF(D457=0,0,1/((1+IF('Lease Monthly'!$H$4="Yearly",'Lease Monthly'!$D$4,IF('Lease Monthly'!$H$4="Quarterly",'Lease Monthly'!$D$4/4,'Lease Monthly'!$D$4/12)))^IF($E$17=1,A456,A457)))</f>
        <v>0</v>
      </c>
      <c r="F457" s="55">
        <f t="shared" si="65"/>
        <v>0</v>
      </c>
      <c r="G457" s="56"/>
      <c r="H457" s="38">
        <f t="shared" si="71"/>
        <v>441</v>
      </c>
      <c r="I457" s="9" t="str">
        <f t="shared" si="66"/>
        <v>-</v>
      </c>
      <c r="J457" s="47">
        <f>IF(H457&gt;'Lease Monthly'!$E$4,0,M456)</f>
        <v>0</v>
      </c>
      <c r="K457" s="47">
        <f>IF(IF('Lease Monthly'!$H$4="Yearly",J457*'Lease Monthly'!$D$4,IF('Lease Monthly'!$H$4="Quarterly",J457*('Lease Monthly'!$D$4/4),J457*'Lease Monthly'!$D$4/12))&gt;0,IF('Lease Monthly'!$H$4="Yearly",J457*'Lease Monthly'!$D$4,IF('Lease Monthly'!$H$4="Quarterly",J457*('Lease Monthly'!$D$4/4),J457*'Lease Monthly'!$D$4/12)),-L457-J457)</f>
        <v>0</v>
      </c>
      <c r="L457" s="47">
        <f t="shared" si="67"/>
        <v>0</v>
      </c>
      <c r="M457" s="47">
        <f t="shared" si="68"/>
        <v>0</v>
      </c>
      <c r="N457" s="57"/>
      <c r="O457" s="38">
        <v>237</v>
      </c>
      <c r="P457" s="58">
        <f t="shared" si="72"/>
        <v>204538</v>
      </c>
      <c r="Q457" s="47">
        <f t="shared" si="73"/>
        <v>0</v>
      </c>
      <c r="R457" s="47">
        <f>IF(S456&lt;1,0,-'Lease Monthly'!$K$4/'Lease Monthly'!$L$4)</f>
        <v>0</v>
      </c>
      <c r="S457" s="47">
        <f t="shared" si="69"/>
        <v>0</v>
      </c>
      <c r="AE457"/>
      <c r="AF457" s="6"/>
    </row>
    <row r="458" spans="1:32" x14ac:dyDescent="0.25">
      <c r="A458" s="53">
        <f t="shared" si="70"/>
        <v>442</v>
      </c>
      <c r="B458" s="29">
        <f t="shared" si="64"/>
        <v>0</v>
      </c>
      <c r="C458" s="9" t="str">
        <f>IF(D458=0,"-",IF('Lease Monthly'!$H$4="Yearly",EDATE(C457,12),IF('Lease Monthly'!$H$4="Quarterly",EDATE(C457,3),EDATE(C457,1))))</f>
        <v>-</v>
      </c>
      <c r="D458" s="54">
        <f>IF(A458&gt;'Lease Monthly'!$E$4,0,'Lease Monthly'!$G$4)*((1+$M$4)^(((((IF($H$4="Yearly",ROUNDDOWN(IF(A458-($N$4)&lt;0,0,((A458-($N$4)/(($N$4))))/($N$4)),0),IF($H$4="Monthly",ROUNDDOWN(IF(A458-($N$4*12)&lt;0,0,((A458-(12*$N$4)/((12*$N$4))))/($N$4*12)),0),ROUNDDOWN(IF(A458-($N$4*4)&lt;0,0,((A458-(4*$N$4)/((4*$N$4))))/($N$4*4)),0)))))))))+(IF(A458=$E$4,$J$4,0))</f>
        <v>0</v>
      </c>
      <c r="E458" s="49">
        <f>IF(D458=0,0,1/((1+IF('Lease Monthly'!$H$4="Yearly",'Lease Monthly'!$D$4,IF('Lease Monthly'!$H$4="Quarterly",'Lease Monthly'!$D$4/4,'Lease Monthly'!$D$4/12)))^IF($E$17=1,A457,A458)))</f>
        <v>0</v>
      </c>
      <c r="F458" s="55">
        <f t="shared" si="65"/>
        <v>0</v>
      </c>
      <c r="G458" s="56"/>
      <c r="H458" s="38">
        <f t="shared" si="71"/>
        <v>442</v>
      </c>
      <c r="I458" s="9" t="str">
        <f t="shared" si="66"/>
        <v>-</v>
      </c>
      <c r="J458" s="47">
        <f>IF(H458&gt;'Lease Monthly'!$E$4,0,M457)</f>
        <v>0</v>
      </c>
      <c r="K458" s="47">
        <f>IF(IF('Lease Monthly'!$H$4="Yearly",J458*'Lease Monthly'!$D$4,IF('Lease Monthly'!$H$4="Quarterly",J458*('Lease Monthly'!$D$4/4),J458*'Lease Monthly'!$D$4/12))&gt;0,IF('Lease Monthly'!$H$4="Yearly",J458*'Lease Monthly'!$D$4,IF('Lease Monthly'!$H$4="Quarterly",J458*('Lease Monthly'!$D$4/4),J458*'Lease Monthly'!$D$4/12)),-L458-J458)</f>
        <v>0</v>
      </c>
      <c r="L458" s="47">
        <f t="shared" si="67"/>
        <v>0</v>
      </c>
      <c r="M458" s="47">
        <f t="shared" si="68"/>
        <v>0</v>
      </c>
      <c r="N458" s="57"/>
      <c r="O458" s="38">
        <v>237</v>
      </c>
      <c r="P458" s="58">
        <f t="shared" si="72"/>
        <v>204904</v>
      </c>
      <c r="Q458" s="47">
        <f t="shared" si="73"/>
        <v>0</v>
      </c>
      <c r="R458" s="47">
        <f>IF(S457&lt;1,0,-'Lease Monthly'!$K$4/'Lease Monthly'!$L$4)</f>
        <v>0</v>
      </c>
      <c r="S458" s="47">
        <f t="shared" si="69"/>
        <v>0</v>
      </c>
      <c r="AE458"/>
      <c r="AF458" s="6"/>
    </row>
    <row r="459" spans="1:32" x14ac:dyDescent="0.25">
      <c r="A459" s="53">
        <f t="shared" si="70"/>
        <v>443</v>
      </c>
      <c r="B459" s="29">
        <f t="shared" si="64"/>
        <v>0</v>
      </c>
      <c r="C459" s="9" t="str">
        <f>IF(D459=0,"-",IF('Lease Monthly'!$H$4="Yearly",EDATE(C458,12),IF('Lease Monthly'!$H$4="Quarterly",EDATE(C458,3),EDATE(C458,1))))</f>
        <v>-</v>
      </c>
      <c r="D459" s="54">
        <f>IF(A459&gt;'Lease Monthly'!$E$4,0,'Lease Monthly'!$G$4)*((1+$M$4)^(((((IF($H$4="Yearly",ROUNDDOWN(IF(A459-($N$4)&lt;0,0,((A459-($N$4)/(($N$4))))/($N$4)),0),IF($H$4="Monthly",ROUNDDOWN(IF(A459-($N$4*12)&lt;0,0,((A459-(12*$N$4)/((12*$N$4))))/($N$4*12)),0),ROUNDDOWN(IF(A459-($N$4*4)&lt;0,0,((A459-(4*$N$4)/((4*$N$4))))/($N$4*4)),0)))))))))+(IF(A459=$E$4,$J$4,0))</f>
        <v>0</v>
      </c>
      <c r="E459" s="49">
        <f>IF(D459=0,0,1/((1+IF('Lease Monthly'!$H$4="Yearly",'Lease Monthly'!$D$4,IF('Lease Monthly'!$H$4="Quarterly",'Lease Monthly'!$D$4/4,'Lease Monthly'!$D$4/12)))^IF($E$17=1,A458,A459)))</f>
        <v>0</v>
      </c>
      <c r="F459" s="55">
        <f t="shared" si="65"/>
        <v>0</v>
      </c>
      <c r="G459" s="56"/>
      <c r="H459" s="38">
        <f t="shared" si="71"/>
        <v>443</v>
      </c>
      <c r="I459" s="9" t="str">
        <f t="shared" si="66"/>
        <v>-</v>
      </c>
      <c r="J459" s="47">
        <f>IF(H459&gt;'Lease Monthly'!$E$4,0,M458)</f>
        <v>0</v>
      </c>
      <c r="K459" s="47">
        <f>IF(IF('Lease Monthly'!$H$4="Yearly",J459*'Lease Monthly'!$D$4,IF('Lease Monthly'!$H$4="Quarterly",J459*('Lease Monthly'!$D$4/4),J459*'Lease Monthly'!$D$4/12))&gt;0,IF('Lease Monthly'!$H$4="Yearly",J459*'Lease Monthly'!$D$4,IF('Lease Monthly'!$H$4="Quarterly",J459*('Lease Monthly'!$D$4/4),J459*'Lease Monthly'!$D$4/12)),-L459-J459)</f>
        <v>0</v>
      </c>
      <c r="L459" s="47">
        <f t="shared" si="67"/>
        <v>0</v>
      </c>
      <c r="M459" s="47">
        <f t="shared" si="68"/>
        <v>0</v>
      </c>
      <c r="N459" s="57"/>
      <c r="O459" s="38">
        <v>237</v>
      </c>
      <c r="P459" s="58">
        <f t="shared" si="72"/>
        <v>205269</v>
      </c>
      <c r="Q459" s="47">
        <f t="shared" si="73"/>
        <v>0</v>
      </c>
      <c r="R459" s="47">
        <f>IF(S458&lt;1,0,-'Lease Monthly'!$K$4/'Lease Monthly'!$L$4)</f>
        <v>0</v>
      </c>
      <c r="S459" s="47">
        <f t="shared" si="69"/>
        <v>0</v>
      </c>
      <c r="AE459"/>
      <c r="AF459" s="6"/>
    </row>
    <row r="460" spans="1:32" x14ac:dyDescent="0.25">
      <c r="A460" s="53">
        <f t="shared" si="70"/>
        <v>444</v>
      </c>
      <c r="B460" s="29">
        <f t="shared" si="64"/>
        <v>0</v>
      </c>
      <c r="C460" s="9" t="str">
        <f>IF(D460=0,"-",IF('Lease Monthly'!$H$4="Yearly",EDATE(C459,12),IF('Lease Monthly'!$H$4="Quarterly",EDATE(C459,3),EDATE(C459,1))))</f>
        <v>-</v>
      </c>
      <c r="D460" s="54">
        <f>IF(A460&gt;'Lease Monthly'!$E$4,0,'Lease Monthly'!$G$4)*((1+$M$4)^(((((IF($H$4="Yearly",ROUNDDOWN(IF(A460-($N$4)&lt;0,0,((A460-($N$4)/(($N$4))))/($N$4)),0),IF($H$4="Monthly",ROUNDDOWN(IF(A460-($N$4*12)&lt;0,0,((A460-(12*$N$4)/((12*$N$4))))/($N$4*12)),0),ROUNDDOWN(IF(A460-($N$4*4)&lt;0,0,((A460-(4*$N$4)/((4*$N$4))))/($N$4*4)),0)))))))))+(IF(A460=$E$4,$J$4,0))</f>
        <v>0</v>
      </c>
      <c r="E460" s="49">
        <f>IF(D460=0,0,1/((1+IF('Lease Monthly'!$H$4="Yearly",'Lease Monthly'!$D$4,IF('Lease Monthly'!$H$4="Quarterly",'Lease Monthly'!$D$4/4,'Lease Monthly'!$D$4/12)))^IF($E$17=1,A459,A460)))</f>
        <v>0</v>
      </c>
      <c r="F460" s="55">
        <f t="shared" si="65"/>
        <v>0</v>
      </c>
      <c r="G460" s="56"/>
      <c r="H460" s="38">
        <f t="shared" si="71"/>
        <v>444</v>
      </c>
      <c r="I460" s="9" t="str">
        <f t="shared" si="66"/>
        <v>-</v>
      </c>
      <c r="J460" s="47">
        <f>IF(H460&gt;'Lease Monthly'!$E$4,0,M459)</f>
        <v>0</v>
      </c>
      <c r="K460" s="47">
        <f>IF(IF('Lease Monthly'!$H$4="Yearly",J460*'Lease Monthly'!$D$4,IF('Lease Monthly'!$H$4="Quarterly",J460*('Lease Monthly'!$D$4/4),J460*'Lease Monthly'!$D$4/12))&gt;0,IF('Lease Monthly'!$H$4="Yearly",J460*'Lease Monthly'!$D$4,IF('Lease Monthly'!$H$4="Quarterly",J460*('Lease Monthly'!$D$4/4),J460*'Lease Monthly'!$D$4/12)),-L460-J460)</f>
        <v>0</v>
      </c>
      <c r="L460" s="47">
        <f t="shared" si="67"/>
        <v>0</v>
      </c>
      <c r="M460" s="47">
        <f t="shared" si="68"/>
        <v>0</v>
      </c>
      <c r="N460" s="57"/>
      <c r="O460" s="38">
        <v>237</v>
      </c>
      <c r="P460" s="58">
        <f t="shared" si="72"/>
        <v>205634</v>
      </c>
      <c r="Q460" s="47">
        <f t="shared" si="73"/>
        <v>0</v>
      </c>
      <c r="R460" s="47">
        <f>IF(S459&lt;1,0,-'Lease Monthly'!$K$4/'Lease Monthly'!$L$4)</f>
        <v>0</v>
      </c>
      <c r="S460" s="47">
        <f t="shared" si="69"/>
        <v>0</v>
      </c>
      <c r="AE460"/>
      <c r="AF460" s="6"/>
    </row>
    <row r="461" spans="1:32" x14ac:dyDescent="0.25">
      <c r="A461" s="53">
        <f t="shared" si="70"/>
        <v>445</v>
      </c>
      <c r="B461" s="29">
        <f t="shared" si="64"/>
        <v>0</v>
      </c>
      <c r="C461" s="9" t="str">
        <f>IF(D461=0,"-",IF('Lease Monthly'!$H$4="Yearly",EDATE(C460,12),IF('Lease Monthly'!$H$4="Quarterly",EDATE(C460,3),EDATE(C460,1))))</f>
        <v>-</v>
      </c>
      <c r="D461" s="54">
        <f>IF(A461&gt;'Lease Monthly'!$E$4,0,'Lease Monthly'!$G$4)*((1+$M$4)^(((((IF($H$4="Yearly",ROUNDDOWN(IF(A461-($N$4)&lt;0,0,((A461-($N$4)/(($N$4))))/($N$4)),0),IF($H$4="Monthly",ROUNDDOWN(IF(A461-($N$4*12)&lt;0,0,((A461-(12*$N$4)/((12*$N$4))))/($N$4*12)),0),ROUNDDOWN(IF(A461-($N$4*4)&lt;0,0,((A461-(4*$N$4)/((4*$N$4))))/($N$4*4)),0)))))))))+(IF(A461=$E$4,$J$4,0))</f>
        <v>0</v>
      </c>
      <c r="E461" s="49">
        <f>IF(D461=0,0,1/((1+IF('Lease Monthly'!$H$4="Yearly",'Lease Monthly'!$D$4,IF('Lease Monthly'!$H$4="Quarterly",'Lease Monthly'!$D$4/4,'Lease Monthly'!$D$4/12)))^IF($E$17=1,A460,A461)))</f>
        <v>0</v>
      </c>
      <c r="F461" s="55">
        <f t="shared" si="65"/>
        <v>0</v>
      </c>
      <c r="G461" s="56"/>
      <c r="H461" s="38">
        <f t="shared" si="71"/>
        <v>445</v>
      </c>
      <c r="I461" s="9" t="str">
        <f t="shared" si="66"/>
        <v>-</v>
      </c>
      <c r="J461" s="47">
        <f>IF(H461&gt;'Lease Monthly'!$E$4,0,M460)</f>
        <v>0</v>
      </c>
      <c r="K461" s="47">
        <f>IF(IF('Lease Monthly'!$H$4="Yearly",J461*'Lease Monthly'!$D$4,IF('Lease Monthly'!$H$4="Quarterly",J461*('Lease Monthly'!$D$4/4),J461*'Lease Monthly'!$D$4/12))&gt;0,IF('Lease Monthly'!$H$4="Yearly",J461*'Lease Monthly'!$D$4,IF('Lease Monthly'!$H$4="Quarterly",J461*('Lease Monthly'!$D$4/4),J461*'Lease Monthly'!$D$4/12)),-L461-J461)</f>
        <v>0</v>
      </c>
      <c r="L461" s="47">
        <f t="shared" si="67"/>
        <v>0</v>
      </c>
      <c r="M461" s="47">
        <f t="shared" si="68"/>
        <v>0</v>
      </c>
      <c r="N461" s="57"/>
      <c r="O461" s="38">
        <v>237</v>
      </c>
      <c r="P461" s="58">
        <f t="shared" si="72"/>
        <v>205999</v>
      </c>
      <c r="Q461" s="47">
        <f t="shared" si="73"/>
        <v>0</v>
      </c>
      <c r="R461" s="47">
        <f>IF(S460&lt;1,0,-'Lease Monthly'!$K$4/'Lease Monthly'!$L$4)</f>
        <v>0</v>
      </c>
      <c r="S461" s="47">
        <f t="shared" si="69"/>
        <v>0</v>
      </c>
      <c r="AE461"/>
      <c r="AF461" s="6"/>
    </row>
    <row r="462" spans="1:32" x14ac:dyDescent="0.25">
      <c r="A462" s="53">
        <f t="shared" si="70"/>
        <v>446</v>
      </c>
      <c r="B462" s="29">
        <f t="shared" si="64"/>
        <v>0</v>
      </c>
      <c r="C462" s="9" t="str">
        <f>IF(D462=0,"-",IF('Lease Monthly'!$H$4="Yearly",EDATE(C461,12),IF('Lease Monthly'!$H$4="Quarterly",EDATE(C461,3),EDATE(C461,1))))</f>
        <v>-</v>
      </c>
      <c r="D462" s="54">
        <f>IF(A462&gt;'Lease Monthly'!$E$4,0,'Lease Monthly'!$G$4)*((1+$M$4)^(((((IF($H$4="Yearly",ROUNDDOWN(IF(A462-($N$4)&lt;0,0,((A462-($N$4)/(($N$4))))/($N$4)),0),IF($H$4="Monthly",ROUNDDOWN(IF(A462-($N$4*12)&lt;0,0,((A462-(12*$N$4)/((12*$N$4))))/($N$4*12)),0),ROUNDDOWN(IF(A462-($N$4*4)&lt;0,0,((A462-(4*$N$4)/((4*$N$4))))/($N$4*4)),0)))))))))+(IF(A462=$E$4,$J$4,0))</f>
        <v>0</v>
      </c>
      <c r="E462" s="49">
        <f>IF(D462=0,0,1/((1+IF('Lease Monthly'!$H$4="Yearly",'Lease Monthly'!$D$4,IF('Lease Monthly'!$H$4="Quarterly",'Lease Monthly'!$D$4/4,'Lease Monthly'!$D$4/12)))^IF($E$17=1,A461,A462)))</f>
        <v>0</v>
      </c>
      <c r="F462" s="55">
        <f t="shared" si="65"/>
        <v>0</v>
      </c>
      <c r="G462" s="56"/>
      <c r="H462" s="38">
        <f t="shared" si="71"/>
        <v>446</v>
      </c>
      <c r="I462" s="9" t="str">
        <f t="shared" si="66"/>
        <v>-</v>
      </c>
      <c r="J462" s="47">
        <f>IF(H462&gt;'Lease Monthly'!$E$4,0,M461)</f>
        <v>0</v>
      </c>
      <c r="K462" s="47">
        <f>IF(IF('Lease Monthly'!$H$4="Yearly",J462*'Lease Monthly'!$D$4,IF('Lease Monthly'!$H$4="Quarterly",J462*('Lease Monthly'!$D$4/4),J462*'Lease Monthly'!$D$4/12))&gt;0,IF('Lease Monthly'!$H$4="Yearly",J462*'Lease Monthly'!$D$4,IF('Lease Monthly'!$H$4="Quarterly",J462*('Lease Monthly'!$D$4/4),J462*'Lease Monthly'!$D$4/12)),-L462-J462)</f>
        <v>0</v>
      </c>
      <c r="L462" s="47">
        <f t="shared" si="67"/>
        <v>0</v>
      </c>
      <c r="M462" s="47">
        <f t="shared" si="68"/>
        <v>0</v>
      </c>
      <c r="N462" s="57"/>
      <c r="O462" s="38">
        <v>237</v>
      </c>
      <c r="P462" s="58">
        <f t="shared" si="72"/>
        <v>206365</v>
      </c>
      <c r="Q462" s="47">
        <f t="shared" si="73"/>
        <v>0</v>
      </c>
      <c r="R462" s="47">
        <f>IF(S461&lt;1,0,-'Lease Monthly'!$K$4/'Lease Monthly'!$L$4)</f>
        <v>0</v>
      </c>
      <c r="S462" s="47">
        <f t="shared" si="69"/>
        <v>0</v>
      </c>
      <c r="AE462"/>
      <c r="AF462" s="6"/>
    </row>
    <row r="463" spans="1:32" x14ac:dyDescent="0.25">
      <c r="A463" s="53">
        <f t="shared" si="70"/>
        <v>447</v>
      </c>
      <c r="B463" s="29">
        <f t="shared" si="64"/>
        <v>0</v>
      </c>
      <c r="C463" s="9" t="str">
        <f>IF(D463=0,"-",IF('Lease Monthly'!$H$4="Yearly",EDATE(C462,12),IF('Lease Monthly'!$H$4="Quarterly",EDATE(C462,3),EDATE(C462,1))))</f>
        <v>-</v>
      </c>
      <c r="D463" s="54">
        <f>IF(A463&gt;'Lease Monthly'!$E$4,0,'Lease Monthly'!$G$4)*((1+$M$4)^(((((IF($H$4="Yearly",ROUNDDOWN(IF(A463-($N$4)&lt;0,0,((A463-($N$4)/(($N$4))))/($N$4)),0),IF($H$4="Monthly",ROUNDDOWN(IF(A463-($N$4*12)&lt;0,0,((A463-(12*$N$4)/((12*$N$4))))/($N$4*12)),0),ROUNDDOWN(IF(A463-($N$4*4)&lt;0,0,((A463-(4*$N$4)/((4*$N$4))))/($N$4*4)),0)))))))))+(IF(A463=$E$4,$J$4,0))</f>
        <v>0</v>
      </c>
      <c r="E463" s="49">
        <f>IF(D463=0,0,1/((1+IF('Lease Monthly'!$H$4="Yearly",'Lease Monthly'!$D$4,IF('Lease Monthly'!$H$4="Quarterly",'Lease Monthly'!$D$4/4,'Lease Monthly'!$D$4/12)))^IF($E$17=1,A462,A463)))</f>
        <v>0</v>
      </c>
      <c r="F463" s="55">
        <f t="shared" si="65"/>
        <v>0</v>
      </c>
      <c r="G463" s="56"/>
      <c r="H463" s="38">
        <f t="shared" si="71"/>
        <v>447</v>
      </c>
      <c r="I463" s="9" t="str">
        <f t="shared" si="66"/>
        <v>-</v>
      </c>
      <c r="J463" s="47">
        <f>IF(H463&gt;'Lease Monthly'!$E$4,0,M462)</f>
        <v>0</v>
      </c>
      <c r="K463" s="47">
        <f>IF(IF('Lease Monthly'!$H$4="Yearly",J463*'Lease Monthly'!$D$4,IF('Lease Monthly'!$H$4="Quarterly",J463*('Lease Monthly'!$D$4/4),J463*'Lease Monthly'!$D$4/12))&gt;0,IF('Lease Monthly'!$H$4="Yearly",J463*'Lease Monthly'!$D$4,IF('Lease Monthly'!$H$4="Quarterly",J463*('Lease Monthly'!$D$4/4),J463*'Lease Monthly'!$D$4/12)),-L463-J463)</f>
        <v>0</v>
      </c>
      <c r="L463" s="47">
        <f t="shared" si="67"/>
        <v>0</v>
      </c>
      <c r="M463" s="47">
        <f t="shared" si="68"/>
        <v>0</v>
      </c>
      <c r="N463" s="57"/>
      <c r="O463" s="38">
        <v>237</v>
      </c>
      <c r="P463" s="58">
        <f t="shared" si="72"/>
        <v>206730</v>
      </c>
      <c r="Q463" s="47">
        <f t="shared" si="73"/>
        <v>0</v>
      </c>
      <c r="R463" s="47">
        <f>IF(S462&lt;1,0,-'Lease Monthly'!$K$4/'Lease Monthly'!$L$4)</f>
        <v>0</v>
      </c>
      <c r="S463" s="47">
        <f t="shared" si="69"/>
        <v>0</v>
      </c>
      <c r="AE463"/>
      <c r="AF463" s="6"/>
    </row>
    <row r="464" spans="1:32" x14ac:dyDescent="0.25">
      <c r="A464" s="53">
        <f t="shared" si="70"/>
        <v>448</v>
      </c>
      <c r="B464" s="29">
        <f t="shared" si="64"/>
        <v>0</v>
      </c>
      <c r="C464" s="9" t="str">
        <f>IF(D464=0,"-",IF('Lease Monthly'!$H$4="Yearly",EDATE(C463,12),IF('Lease Monthly'!$H$4="Quarterly",EDATE(C463,3),EDATE(C463,1))))</f>
        <v>-</v>
      </c>
      <c r="D464" s="54">
        <f>IF(A464&gt;'Lease Monthly'!$E$4,0,'Lease Monthly'!$G$4)*((1+$M$4)^(((((IF($H$4="Yearly",ROUNDDOWN(IF(A464-($N$4)&lt;0,0,((A464-($N$4)/(($N$4))))/($N$4)),0),IF($H$4="Monthly",ROUNDDOWN(IF(A464-($N$4*12)&lt;0,0,((A464-(12*$N$4)/((12*$N$4))))/($N$4*12)),0),ROUNDDOWN(IF(A464-($N$4*4)&lt;0,0,((A464-(4*$N$4)/((4*$N$4))))/($N$4*4)),0)))))))))+(IF(A464=$E$4,$J$4,0))</f>
        <v>0</v>
      </c>
      <c r="E464" s="49">
        <f>IF(D464=0,0,1/((1+IF('Lease Monthly'!$H$4="Yearly",'Lease Monthly'!$D$4,IF('Lease Monthly'!$H$4="Quarterly",'Lease Monthly'!$D$4/4,'Lease Monthly'!$D$4/12)))^IF($E$17=1,A463,A464)))</f>
        <v>0</v>
      </c>
      <c r="F464" s="55">
        <f t="shared" si="65"/>
        <v>0</v>
      </c>
      <c r="G464" s="56"/>
      <c r="H464" s="38">
        <f t="shared" si="71"/>
        <v>448</v>
      </c>
      <c r="I464" s="9" t="str">
        <f t="shared" si="66"/>
        <v>-</v>
      </c>
      <c r="J464" s="47">
        <f>IF(H464&gt;'Lease Monthly'!$E$4,0,M463)</f>
        <v>0</v>
      </c>
      <c r="K464" s="47">
        <f>IF(IF('Lease Monthly'!$H$4="Yearly",J464*'Lease Monthly'!$D$4,IF('Lease Monthly'!$H$4="Quarterly",J464*('Lease Monthly'!$D$4/4),J464*'Lease Monthly'!$D$4/12))&gt;0,IF('Lease Monthly'!$H$4="Yearly",J464*'Lease Monthly'!$D$4,IF('Lease Monthly'!$H$4="Quarterly",J464*('Lease Monthly'!$D$4/4),J464*'Lease Monthly'!$D$4/12)),-L464-J464)</f>
        <v>0</v>
      </c>
      <c r="L464" s="47">
        <f t="shared" si="67"/>
        <v>0</v>
      </c>
      <c r="M464" s="47">
        <f t="shared" si="68"/>
        <v>0</v>
      </c>
      <c r="N464" s="57"/>
      <c r="O464" s="38">
        <v>237</v>
      </c>
      <c r="P464" s="58">
        <f t="shared" si="72"/>
        <v>207095</v>
      </c>
      <c r="Q464" s="47">
        <f t="shared" si="73"/>
        <v>0</v>
      </c>
      <c r="R464" s="47">
        <f>IF(S463&lt;1,0,-'Lease Monthly'!$K$4/'Lease Monthly'!$L$4)</f>
        <v>0</v>
      </c>
      <c r="S464" s="47">
        <f t="shared" si="69"/>
        <v>0</v>
      </c>
      <c r="AE464"/>
      <c r="AF464" s="6"/>
    </row>
    <row r="465" spans="1:32" x14ac:dyDescent="0.25">
      <c r="A465" s="53">
        <f t="shared" si="70"/>
        <v>449</v>
      </c>
      <c r="B465" s="29">
        <f t="shared" ref="B465:B528" si="74">IF(C465="-",0,YEAR(C465))</f>
        <v>0</v>
      </c>
      <c r="C465" s="9" t="str">
        <f>IF(D465=0,"-",IF('Lease Monthly'!$H$4="Yearly",EDATE(C464,12),IF('Lease Monthly'!$H$4="Quarterly",EDATE(C464,3),EDATE(C464,1))))</f>
        <v>-</v>
      </c>
      <c r="D465" s="54">
        <f>IF(A465&gt;'Lease Monthly'!$E$4,0,'Lease Monthly'!$G$4)*((1+$M$4)^(((((IF($H$4="Yearly",ROUNDDOWN(IF(A465-($N$4)&lt;0,0,((A465-($N$4)/(($N$4))))/($N$4)),0),IF($H$4="Monthly",ROUNDDOWN(IF(A465-($N$4*12)&lt;0,0,((A465-(12*$N$4)/((12*$N$4))))/($N$4*12)),0),ROUNDDOWN(IF(A465-($N$4*4)&lt;0,0,((A465-(4*$N$4)/((4*$N$4))))/($N$4*4)),0)))))))))+(IF(A465=$E$4,$J$4,0))</f>
        <v>0</v>
      </c>
      <c r="E465" s="49">
        <f>IF(D465=0,0,1/((1+IF('Lease Monthly'!$H$4="Yearly",'Lease Monthly'!$D$4,IF('Lease Monthly'!$H$4="Quarterly",'Lease Monthly'!$D$4/4,'Lease Monthly'!$D$4/12)))^IF($E$17=1,A464,A465)))</f>
        <v>0</v>
      </c>
      <c r="F465" s="55">
        <f t="shared" ref="F465:F528" si="75">D465*E465</f>
        <v>0</v>
      </c>
      <c r="G465" s="56"/>
      <c r="H465" s="38">
        <f t="shared" si="71"/>
        <v>449</v>
      </c>
      <c r="I465" s="9" t="str">
        <f t="shared" ref="I465:I528" si="76">C465</f>
        <v>-</v>
      </c>
      <c r="J465" s="47">
        <f>IF(H465&gt;'Lease Monthly'!$E$4,0,M464)</f>
        <v>0</v>
      </c>
      <c r="K465" s="47">
        <f>IF(IF('Lease Monthly'!$H$4="Yearly",J465*'Lease Monthly'!$D$4,IF('Lease Monthly'!$H$4="Quarterly",J465*('Lease Monthly'!$D$4/4),J465*'Lease Monthly'!$D$4/12))&gt;0,IF('Lease Monthly'!$H$4="Yearly",J465*'Lease Monthly'!$D$4,IF('Lease Monthly'!$H$4="Quarterly",J465*('Lease Monthly'!$D$4/4),J465*'Lease Monthly'!$D$4/12)),-L465-J465)</f>
        <v>0</v>
      </c>
      <c r="L465" s="47">
        <f t="shared" si="67"/>
        <v>0</v>
      </c>
      <c r="M465" s="47">
        <f t="shared" si="68"/>
        <v>0</v>
      </c>
      <c r="N465" s="57"/>
      <c r="O465" s="38">
        <v>237</v>
      </c>
      <c r="P465" s="58">
        <f t="shared" si="72"/>
        <v>207460</v>
      </c>
      <c r="Q465" s="47">
        <f t="shared" si="73"/>
        <v>0</v>
      </c>
      <c r="R465" s="47">
        <f>IF(S464&lt;1,0,-'Lease Monthly'!$K$4/'Lease Monthly'!$L$4)</f>
        <v>0</v>
      </c>
      <c r="S465" s="47">
        <f t="shared" si="69"/>
        <v>0</v>
      </c>
      <c r="AE465"/>
      <c r="AF465" s="6"/>
    </row>
    <row r="466" spans="1:32" x14ac:dyDescent="0.25">
      <c r="A466" s="53">
        <f t="shared" si="70"/>
        <v>450</v>
      </c>
      <c r="B466" s="29">
        <f t="shared" si="74"/>
        <v>0</v>
      </c>
      <c r="C466" s="9" t="str">
        <f>IF(D466=0,"-",IF('Lease Monthly'!$H$4="Yearly",EDATE(C465,12),IF('Lease Monthly'!$H$4="Quarterly",EDATE(C465,3),EDATE(C465,1))))</f>
        <v>-</v>
      </c>
      <c r="D466" s="54">
        <f>IF(A466&gt;'Lease Monthly'!$E$4,0,'Lease Monthly'!$G$4)*((1+$M$4)^(((((IF($H$4="Yearly",ROUNDDOWN(IF(A466-($N$4)&lt;0,0,((A466-($N$4)/(($N$4))))/($N$4)),0),IF($H$4="Monthly",ROUNDDOWN(IF(A466-($N$4*12)&lt;0,0,((A466-(12*$N$4)/((12*$N$4))))/($N$4*12)),0),ROUNDDOWN(IF(A466-($N$4*4)&lt;0,0,((A466-(4*$N$4)/((4*$N$4))))/($N$4*4)),0)))))))))+(IF(A466=$E$4,$J$4,0))</f>
        <v>0</v>
      </c>
      <c r="E466" s="49">
        <f>IF(D466=0,0,1/((1+IF('Lease Monthly'!$H$4="Yearly",'Lease Monthly'!$D$4,IF('Lease Monthly'!$H$4="Quarterly",'Lease Monthly'!$D$4/4,'Lease Monthly'!$D$4/12)))^IF($E$17=1,A465,A466)))</f>
        <v>0</v>
      </c>
      <c r="F466" s="55">
        <f t="shared" si="75"/>
        <v>0</v>
      </c>
      <c r="G466" s="56"/>
      <c r="H466" s="38">
        <f t="shared" si="71"/>
        <v>450</v>
      </c>
      <c r="I466" s="9" t="str">
        <f t="shared" si="76"/>
        <v>-</v>
      </c>
      <c r="J466" s="47">
        <f>IF(H466&gt;'Lease Monthly'!$E$4,0,M465)</f>
        <v>0</v>
      </c>
      <c r="K466" s="47">
        <f>IF(IF('Lease Monthly'!$H$4="Yearly",J466*'Lease Monthly'!$D$4,IF('Lease Monthly'!$H$4="Quarterly",J466*('Lease Monthly'!$D$4/4),J466*'Lease Monthly'!$D$4/12))&gt;0,IF('Lease Monthly'!$H$4="Yearly",J466*'Lease Monthly'!$D$4,IF('Lease Monthly'!$H$4="Quarterly",J466*('Lease Monthly'!$D$4/4),J466*'Lease Monthly'!$D$4/12)),-L466-J466)</f>
        <v>0</v>
      </c>
      <c r="L466" s="47">
        <f t="shared" ref="L466:L529" si="77">D466</f>
        <v>0</v>
      </c>
      <c r="M466" s="47">
        <f t="shared" ref="M466:M529" si="78">J466+K466-L466</f>
        <v>0</v>
      </c>
      <c r="N466" s="57"/>
      <c r="O466" s="38">
        <v>237</v>
      </c>
      <c r="P466" s="58">
        <f t="shared" si="72"/>
        <v>207826</v>
      </c>
      <c r="Q466" s="47">
        <f t="shared" si="73"/>
        <v>0</v>
      </c>
      <c r="R466" s="47">
        <f>IF(S465&lt;1,0,-'Lease Monthly'!$K$4/'Lease Monthly'!$L$4)</f>
        <v>0</v>
      </c>
      <c r="S466" s="47">
        <f t="shared" ref="S466:S529" si="79">IF(S465&lt;1,0,SUM(Q466:R466))</f>
        <v>0</v>
      </c>
      <c r="AE466"/>
      <c r="AF466" s="6"/>
    </row>
    <row r="467" spans="1:32" x14ac:dyDescent="0.25">
      <c r="A467" s="53">
        <f t="shared" ref="A467:A530" si="80">A466+1</f>
        <v>451</v>
      </c>
      <c r="B467" s="29">
        <f t="shared" si="74"/>
        <v>0</v>
      </c>
      <c r="C467" s="9" t="str">
        <f>IF(D467=0,"-",IF('Lease Monthly'!$H$4="Yearly",EDATE(C466,12),IF('Lease Monthly'!$H$4="Quarterly",EDATE(C466,3),EDATE(C466,1))))</f>
        <v>-</v>
      </c>
      <c r="D467" s="54">
        <f>IF(A467&gt;'Lease Monthly'!$E$4,0,'Lease Monthly'!$G$4)*((1+$M$4)^(((((IF($H$4="Yearly",ROUNDDOWN(IF(A467-($N$4)&lt;0,0,((A467-($N$4)/(($N$4))))/($N$4)),0),IF($H$4="Monthly",ROUNDDOWN(IF(A467-($N$4*12)&lt;0,0,((A467-(12*$N$4)/((12*$N$4))))/($N$4*12)),0),ROUNDDOWN(IF(A467-($N$4*4)&lt;0,0,((A467-(4*$N$4)/((4*$N$4))))/($N$4*4)),0)))))))))+(IF(A467=$E$4,$J$4,0))</f>
        <v>0</v>
      </c>
      <c r="E467" s="49">
        <f>IF(D467=0,0,1/((1+IF('Lease Monthly'!$H$4="Yearly",'Lease Monthly'!$D$4,IF('Lease Monthly'!$H$4="Quarterly",'Lease Monthly'!$D$4/4,'Lease Monthly'!$D$4/12)))^IF($E$17=1,A466,A467)))</f>
        <v>0</v>
      </c>
      <c r="F467" s="55">
        <f t="shared" si="75"/>
        <v>0</v>
      </c>
      <c r="G467" s="56"/>
      <c r="H467" s="38">
        <f t="shared" ref="H467:H530" si="81">H466+1</f>
        <v>451</v>
      </c>
      <c r="I467" s="9" t="str">
        <f t="shared" si="76"/>
        <v>-</v>
      </c>
      <c r="J467" s="47">
        <f>IF(H467&gt;'Lease Monthly'!$E$4,0,M466)</f>
        <v>0</v>
      </c>
      <c r="K467" s="47">
        <f>IF(IF('Lease Monthly'!$H$4="Yearly",J467*'Lease Monthly'!$D$4,IF('Lease Monthly'!$H$4="Quarterly",J467*('Lease Monthly'!$D$4/4),J467*'Lease Monthly'!$D$4/12))&gt;0,IF('Lease Monthly'!$H$4="Yearly",J467*'Lease Monthly'!$D$4,IF('Lease Monthly'!$H$4="Quarterly",J467*('Lease Monthly'!$D$4/4),J467*'Lease Monthly'!$D$4/12)),-L467-J467)</f>
        <v>0</v>
      </c>
      <c r="L467" s="47">
        <f t="shared" si="77"/>
        <v>0</v>
      </c>
      <c r="M467" s="47">
        <f t="shared" si="78"/>
        <v>0</v>
      </c>
      <c r="N467" s="57"/>
      <c r="O467" s="38">
        <v>237</v>
      </c>
      <c r="P467" s="58">
        <f t="shared" ref="P467:P530" si="82">DATE(YEAR(P466)+1,MONTH(P466),DAY(P466))</f>
        <v>208191</v>
      </c>
      <c r="Q467" s="47">
        <f t="shared" ref="Q467:Q530" si="83">S466</f>
        <v>0</v>
      </c>
      <c r="R467" s="47">
        <f>IF(S466&lt;1,0,-'Lease Monthly'!$K$4/'Lease Monthly'!$L$4)</f>
        <v>0</v>
      </c>
      <c r="S467" s="47">
        <f t="shared" si="79"/>
        <v>0</v>
      </c>
      <c r="AE467"/>
      <c r="AF467" s="6"/>
    </row>
    <row r="468" spans="1:32" x14ac:dyDescent="0.25">
      <c r="A468" s="53">
        <f t="shared" si="80"/>
        <v>452</v>
      </c>
      <c r="B468" s="29">
        <f t="shared" si="74"/>
        <v>0</v>
      </c>
      <c r="C468" s="9" t="str">
        <f>IF(D468=0,"-",IF('Lease Monthly'!$H$4="Yearly",EDATE(C467,12),IF('Lease Monthly'!$H$4="Quarterly",EDATE(C467,3),EDATE(C467,1))))</f>
        <v>-</v>
      </c>
      <c r="D468" s="54">
        <f>IF(A468&gt;'Lease Monthly'!$E$4,0,'Lease Monthly'!$G$4)*((1+$M$4)^(((((IF($H$4="Yearly",ROUNDDOWN(IF(A468-($N$4)&lt;0,0,((A468-($N$4)/(($N$4))))/($N$4)),0),IF($H$4="Monthly",ROUNDDOWN(IF(A468-($N$4*12)&lt;0,0,((A468-(12*$N$4)/((12*$N$4))))/($N$4*12)),0),ROUNDDOWN(IF(A468-($N$4*4)&lt;0,0,((A468-(4*$N$4)/((4*$N$4))))/($N$4*4)),0)))))))))+(IF(A468=$E$4,$J$4,0))</f>
        <v>0</v>
      </c>
      <c r="E468" s="49">
        <f>IF(D468=0,0,1/((1+IF('Lease Monthly'!$H$4="Yearly",'Lease Monthly'!$D$4,IF('Lease Monthly'!$H$4="Quarterly",'Lease Monthly'!$D$4/4,'Lease Monthly'!$D$4/12)))^IF($E$17=1,A467,A468)))</f>
        <v>0</v>
      </c>
      <c r="F468" s="55">
        <f t="shared" si="75"/>
        <v>0</v>
      </c>
      <c r="G468" s="56"/>
      <c r="H468" s="38">
        <f t="shared" si="81"/>
        <v>452</v>
      </c>
      <c r="I468" s="9" t="str">
        <f t="shared" si="76"/>
        <v>-</v>
      </c>
      <c r="J468" s="47">
        <f>IF(H468&gt;'Lease Monthly'!$E$4,0,M467)</f>
        <v>0</v>
      </c>
      <c r="K468" s="47">
        <f>IF(IF('Lease Monthly'!$H$4="Yearly",J468*'Lease Monthly'!$D$4,IF('Lease Monthly'!$H$4="Quarterly",J468*('Lease Monthly'!$D$4/4),J468*'Lease Monthly'!$D$4/12))&gt;0,IF('Lease Monthly'!$H$4="Yearly",J468*'Lease Monthly'!$D$4,IF('Lease Monthly'!$H$4="Quarterly",J468*('Lease Monthly'!$D$4/4),J468*'Lease Monthly'!$D$4/12)),-L468-J468)</f>
        <v>0</v>
      </c>
      <c r="L468" s="47">
        <f t="shared" si="77"/>
        <v>0</v>
      </c>
      <c r="M468" s="47">
        <f t="shared" si="78"/>
        <v>0</v>
      </c>
      <c r="N468" s="57"/>
      <c r="O468" s="38">
        <v>237</v>
      </c>
      <c r="P468" s="58">
        <f t="shared" si="82"/>
        <v>208556</v>
      </c>
      <c r="Q468" s="47">
        <f t="shared" si="83"/>
        <v>0</v>
      </c>
      <c r="R468" s="47">
        <f>IF(S467&lt;1,0,-'Lease Monthly'!$K$4/'Lease Monthly'!$L$4)</f>
        <v>0</v>
      </c>
      <c r="S468" s="47">
        <f t="shared" si="79"/>
        <v>0</v>
      </c>
      <c r="AE468"/>
      <c r="AF468" s="6"/>
    </row>
    <row r="469" spans="1:32" x14ac:dyDescent="0.25">
      <c r="A469" s="53">
        <f t="shared" si="80"/>
        <v>453</v>
      </c>
      <c r="B469" s="29">
        <f t="shared" si="74"/>
        <v>0</v>
      </c>
      <c r="C469" s="9" t="str">
        <f>IF(D469=0,"-",IF('Lease Monthly'!$H$4="Yearly",EDATE(C468,12),IF('Lease Monthly'!$H$4="Quarterly",EDATE(C468,3),EDATE(C468,1))))</f>
        <v>-</v>
      </c>
      <c r="D469" s="54">
        <f>IF(A469&gt;'Lease Monthly'!$E$4,0,'Lease Monthly'!$G$4)*((1+$M$4)^(((((IF($H$4="Yearly",ROUNDDOWN(IF(A469-($N$4)&lt;0,0,((A469-($N$4)/(($N$4))))/($N$4)),0),IF($H$4="Monthly",ROUNDDOWN(IF(A469-($N$4*12)&lt;0,0,((A469-(12*$N$4)/((12*$N$4))))/($N$4*12)),0),ROUNDDOWN(IF(A469-($N$4*4)&lt;0,0,((A469-(4*$N$4)/((4*$N$4))))/($N$4*4)),0)))))))))+(IF(A469=$E$4,$J$4,0))</f>
        <v>0</v>
      </c>
      <c r="E469" s="49">
        <f>IF(D469=0,0,1/((1+IF('Lease Monthly'!$H$4="Yearly",'Lease Monthly'!$D$4,IF('Lease Monthly'!$H$4="Quarterly",'Lease Monthly'!$D$4/4,'Lease Monthly'!$D$4/12)))^IF($E$17=1,A468,A469)))</f>
        <v>0</v>
      </c>
      <c r="F469" s="55">
        <f t="shared" si="75"/>
        <v>0</v>
      </c>
      <c r="G469" s="56"/>
      <c r="H469" s="38">
        <f t="shared" si="81"/>
        <v>453</v>
      </c>
      <c r="I469" s="9" t="str">
        <f t="shared" si="76"/>
        <v>-</v>
      </c>
      <c r="J469" s="47">
        <f>IF(H469&gt;'Lease Monthly'!$E$4,0,M468)</f>
        <v>0</v>
      </c>
      <c r="K469" s="47">
        <f>IF(IF('Lease Monthly'!$H$4="Yearly",J469*'Lease Monthly'!$D$4,IF('Lease Monthly'!$H$4="Quarterly",J469*('Lease Monthly'!$D$4/4),J469*'Lease Monthly'!$D$4/12))&gt;0,IF('Lease Monthly'!$H$4="Yearly",J469*'Lease Monthly'!$D$4,IF('Lease Monthly'!$H$4="Quarterly",J469*('Lease Monthly'!$D$4/4),J469*'Lease Monthly'!$D$4/12)),-L469-J469)</f>
        <v>0</v>
      </c>
      <c r="L469" s="47">
        <f t="shared" si="77"/>
        <v>0</v>
      </c>
      <c r="M469" s="47">
        <f t="shared" si="78"/>
        <v>0</v>
      </c>
      <c r="N469" s="57"/>
      <c r="O469" s="38">
        <v>237</v>
      </c>
      <c r="P469" s="58">
        <f t="shared" si="82"/>
        <v>208921</v>
      </c>
      <c r="Q469" s="47">
        <f t="shared" si="83"/>
        <v>0</v>
      </c>
      <c r="R469" s="47">
        <f>IF(S468&lt;1,0,-'Lease Monthly'!$K$4/'Lease Monthly'!$L$4)</f>
        <v>0</v>
      </c>
      <c r="S469" s="47">
        <f t="shared" si="79"/>
        <v>0</v>
      </c>
      <c r="AE469"/>
      <c r="AF469" s="6"/>
    </row>
    <row r="470" spans="1:32" x14ac:dyDescent="0.25">
      <c r="A470" s="53">
        <f t="shared" si="80"/>
        <v>454</v>
      </c>
      <c r="B470" s="29">
        <f t="shared" si="74"/>
        <v>0</v>
      </c>
      <c r="C470" s="9" t="str">
        <f>IF(D470=0,"-",IF('Lease Monthly'!$H$4="Yearly",EDATE(C469,12),IF('Lease Monthly'!$H$4="Quarterly",EDATE(C469,3),EDATE(C469,1))))</f>
        <v>-</v>
      </c>
      <c r="D470" s="54">
        <f>IF(A470&gt;'Lease Monthly'!$E$4,0,'Lease Monthly'!$G$4)*((1+$M$4)^(((((IF($H$4="Yearly",ROUNDDOWN(IF(A470-($N$4)&lt;0,0,((A470-($N$4)/(($N$4))))/($N$4)),0),IF($H$4="Monthly",ROUNDDOWN(IF(A470-($N$4*12)&lt;0,0,((A470-(12*$N$4)/((12*$N$4))))/($N$4*12)),0),ROUNDDOWN(IF(A470-($N$4*4)&lt;0,0,((A470-(4*$N$4)/((4*$N$4))))/($N$4*4)),0)))))))))+(IF(A470=$E$4,$J$4,0))</f>
        <v>0</v>
      </c>
      <c r="E470" s="49">
        <f>IF(D470=0,0,1/((1+IF('Lease Monthly'!$H$4="Yearly",'Lease Monthly'!$D$4,IF('Lease Monthly'!$H$4="Quarterly",'Lease Monthly'!$D$4/4,'Lease Monthly'!$D$4/12)))^IF($E$17=1,A469,A470)))</f>
        <v>0</v>
      </c>
      <c r="F470" s="55">
        <f t="shared" si="75"/>
        <v>0</v>
      </c>
      <c r="G470" s="56"/>
      <c r="H470" s="38">
        <f t="shared" si="81"/>
        <v>454</v>
      </c>
      <c r="I470" s="9" t="str">
        <f t="shared" si="76"/>
        <v>-</v>
      </c>
      <c r="J470" s="47">
        <f>IF(H470&gt;'Lease Monthly'!$E$4,0,M469)</f>
        <v>0</v>
      </c>
      <c r="K470" s="47">
        <f>IF(IF('Lease Monthly'!$H$4="Yearly",J470*'Lease Monthly'!$D$4,IF('Lease Monthly'!$H$4="Quarterly",J470*('Lease Monthly'!$D$4/4),J470*'Lease Monthly'!$D$4/12))&gt;0,IF('Lease Monthly'!$H$4="Yearly",J470*'Lease Monthly'!$D$4,IF('Lease Monthly'!$H$4="Quarterly",J470*('Lease Monthly'!$D$4/4),J470*'Lease Monthly'!$D$4/12)),-L470-J470)</f>
        <v>0</v>
      </c>
      <c r="L470" s="47">
        <f t="shared" si="77"/>
        <v>0</v>
      </c>
      <c r="M470" s="47">
        <f t="shared" si="78"/>
        <v>0</v>
      </c>
      <c r="N470" s="57"/>
      <c r="O470" s="38">
        <v>237</v>
      </c>
      <c r="P470" s="58">
        <f t="shared" si="82"/>
        <v>209287</v>
      </c>
      <c r="Q470" s="47">
        <f t="shared" si="83"/>
        <v>0</v>
      </c>
      <c r="R470" s="47">
        <f>IF(S469&lt;1,0,-'Lease Monthly'!$K$4/'Lease Monthly'!$L$4)</f>
        <v>0</v>
      </c>
      <c r="S470" s="47">
        <f t="shared" si="79"/>
        <v>0</v>
      </c>
      <c r="AE470"/>
      <c r="AF470" s="6"/>
    </row>
    <row r="471" spans="1:32" x14ac:dyDescent="0.25">
      <c r="A471" s="53">
        <f t="shared" si="80"/>
        <v>455</v>
      </c>
      <c r="B471" s="29">
        <f t="shared" si="74"/>
        <v>0</v>
      </c>
      <c r="C471" s="9" t="str">
        <f>IF(D471=0,"-",IF('Lease Monthly'!$H$4="Yearly",EDATE(C470,12),IF('Lease Monthly'!$H$4="Quarterly",EDATE(C470,3),EDATE(C470,1))))</f>
        <v>-</v>
      </c>
      <c r="D471" s="54">
        <f>IF(A471&gt;'Lease Monthly'!$E$4,0,'Lease Monthly'!$G$4)*((1+$M$4)^(((((IF($H$4="Yearly",ROUNDDOWN(IF(A471-($N$4)&lt;0,0,((A471-($N$4)/(($N$4))))/($N$4)),0),IF($H$4="Monthly",ROUNDDOWN(IF(A471-($N$4*12)&lt;0,0,((A471-(12*$N$4)/((12*$N$4))))/($N$4*12)),0),ROUNDDOWN(IF(A471-($N$4*4)&lt;0,0,((A471-(4*$N$4)/((4*$N$4))))/($N$4*4)),0)))))))))+(IF(A471=$E$4,$J$4,0))</f>
        <v>0</v>
      </c>
      <c r="E471" s="49">
        <f>IF(D471=0,0,1/((1+IF('Lease Monthly'!$H$4="Yearly",'Lease Monthly'!$D$4,IF('Lease Monthly'!$H$4="Quarterly",'Lease Monthly'!$D$4/4,'Lease Monthly'!$D$4/12)))^IF($E$17=1,A470,A471)))</f>
        <v>0</v>
      </c>
      <c r="F471" s="55">
        <f t="shared" si="75"/>
        <v>0</v>
      </c>
      <c r="G471" s="56"/>
      <c r="H471" s="38">
        <f t="shared" si="81"/>
        <v>455</v>
      </c>
      <c r="I471" s="9" t="str">
        <f t="shared" si="76"/>
        <v>-</v>
      </c>
      <c r="J471" s="47">
        <f>IF(H471&gt;'Lease Monthly'!$E$4,0,M470)</f>
        <v>0</v>
      </c>
      <c r="K471" s="47">
        <f>IF(IF('Lease Monthly'!$H$4="Yearly",J471*'Lease Monthly'!$D$4,IF('Lease Monthly'!$H$4="Quarterly",J471*('Lease Monthly'!$D$4/4),J471*'Lease Monthly'!$D$4/12))&gt;0,IF('Lease Monthly'!$H$4="Yearly",J471*'Lease Monthly'!$D$4,IF('Lease Monthly'!$H$4="Quarterly",J471*('Lease Monthly'!$D$4/4),J471*'Lease Monthly'!$D$4/12)),-L471-J471)</f>
        <v>0</v>
      </c>
      <c r="L471" s="47">
        <f t="shared" si="77"/>
        <v>0</v>
      </c>
      <c r="M471" s="47">
        <f t="shared" si="78"/>
        <v>0</v>
      </c>
      <c r="N471" s="57"/>
      <c r="O471" s="38">
        <v>237</v>
      </c>
      <c r="P471" s="58">
        <f t="shared" si="82"/>
        <v>209652</v>
      </c>
      <c r="Q471" s="47">
        <f t="shared" si="83"/>
        <v>0</v>
      </c>
      <c r="R471" s="47">
        <f>IF(S470&lt;1,0,-'Lease Monthly'!$K$4/'Lease Monthly'!$L$4)</f>
        <v>0</v>
      </c>
      <c r="S471" s="47">
        <f t="shared" si="79"/>
        <v>0</v>
      </c>
      <c r="AE471"/>
      <c r="AF471" s="6"/>
    </row>
    <row r="472" spans="1:32" x14ac:dyDescent="0.25">
      <c r="A472" s="53">
        <f t="shared" si="80"/>
        <v>456</v>
      </c>
      <c r="B472" s="29">
        <f t="shared" si="74"/>
        <v>0</v>
      </c>
      <c r="C472" s="9" t="str">
        <f>IF(D472=0,"-",IF('Lease Monthly'!$H$4="Yearly",EDATE(C471,12),IF('Lease Monthly'!$H$4="Quarterly",EDATE(C471,3),EDATE(C471,1))))</f>
        <v>-</v>
      </c>
      <c r="D472" s="54">
        <f>IF(A472&gt;'Lease Monthly'!$E$4,0,'Lease Monthly'!$G$4)*((1+$M$4)^(((((IF($H$4="Yearly",ROUNDDOWN(IF(A472-($N$4)&lt;0,0,((A472-($N$4)/(($N$4))))/($N$4)),0),IF($H$4="Monthly",ROUNDDOWN(IF(A472-($N$4*12)&lt;0,0,((A472-(12*$N$4)/((12*$N$4))))/($N$4*12)),0),ROUNDDOWN(IF(A472-($N$4*4)&lt;0,0,((A472-(4*$N$4)/((4*$N$4))))/($N$4*4)),0)))))))))+(IF(A472=$E$4,$J$4,0))</f>
        <v>0</v>
      </c>
      <c r="E472" s="49">
        <f>IF(D472=0,0,1/((1+IF('Lease Monthly'!$H$4="Yearly",'Lease Monthly'!$D$4,IF('Lease Monthly'!$H$4="Quarterly",'Lease Monthly'!$D$4/4,'Lease Monthly'!$D$4/12)))^IF($E$17=1,A471,A472)))</f>
        <v>0</v>
      </c>
      <c r="F472" s="55">
        <f t="shared" si="75"/>
        <v>0</v>
      </c>
      <c r="G472" s="56"/>
      <c r="H472" s="38">
        <f t="shared" si="81"/>
        <v>456</v>
      </c>
      <c r="I472" s="9" t="str">
        <f t="shared" si="76"/>
        <v>-</v>
      </c>
      <c r="J472" s="47">
        <f>IF(H472&gt;'Lease Monthly'!$E$4,0,M471)</f>
        <v>0</v>
      </c>
      <c r="K472" s="47">
        <f>IF(IF('Lease Monthly'!$H$4="Yearly",J472*'Lease Monthly'!$D$4,IF('Lease Monthly'!$H$4="Quarterly",J472*('Lease Monthly'!$D$4/4),J472*'Lease Monthly'!$D$4/12))&gt;0,IF('Lease Monthly'!$H$4="Yearly",J472*'Lease Monthly'!$D$4,IF('Lease Monthly'!$H$4="Quarterly",J472*('Lease Monthly'!$D$4/4),J472*'Lease Monthly'!$D$4/12)),-L472-J472)</f>
        <v>0</v>
      </c>
      <c r="L472" s="47">
        <f t="shared" si="77"/>
        <v>0</v>
      </c>
      <c r="M472" s="47">
        <f t="shared" si="78"/>
        <v>0</v>
      </c>
      <c r="N472" s="57"/>
      <c r="O472" s="38">
        <v>237</v>
      </c>
      <c r="P472" s="58">
        <f t="shared" si="82"/>
        <v>210017</v>
      </c>
      <c r="Q472" s="47">
        <f t="shared" si="83"/>
        <v>0</v>
      </c>
      <c r="R472" s="47">
        <f>IF(S471&lt;1,0,-'Lease Monthly'!$K$4/'Lease Monthly'!$L$4)</f>
        <v>0</v>
      </c>
      <c r="S472" s="47">
        <f t="shared" si="79"/>
        <v>0</v>
      </c>
      <c r="AE472"/>
      <c r="AF472" s="6"/>
    </row>
    <row r="473" spans="1:32" x14ac:dyDescent="0.25">
      <c r="A473" s="53">
        <f t="shared" si="80"/>
        <v>457</v>
      </c>
      <c r="B473" s="29">
        <f t="shared" si="74"/>
        <v>0</v>
      </c>
      <c r="C473" s="9" t="str">
        <f>IF(D473=0,"-",IF('Lease Monthly'!$H$4="Yearly",EDATE(C472,12),IF('Lease Monthly'!$H$4="Quarterly",EDATE(C472,3),EDATE(C472,1))))</f>
        <v>-</v>
      </c>
      <c r="D473" s="54">
        <f>IF(A473&gt;'Lease Monthly'!$E$4,0,'Lease Monthly'!$G$4)*((1+$M$4)^(((((IF($H$4="Yearly",ROUNDDOWN(IF(A473-($N$4)&lt;0,0,((A473-($N$4)/(($N$4))))/($N$4)),0),IF($H$4="Monthly",ROUNDDOWN(IF(A473-($N$4*12)&lt;0,0,((A473-(12*$N$4)/((12*$N$4))))/($N$4*12)),0),ROUNDDOWN(IF(A473-($N$4*4)&lt;0,0,((A473-(4*$N$4)/((4*$N$4))))/($N$4*4)),0)))))))))+(IF(A473=$E$4,$J$4,0))</f>
        <v>0</v>
      </c>
      <c r="E473" s="49">
        <f>IF(D473=0,0,1/((1+IF('Lease Monthly'!$H$4="Yearly",'Lease Monthly'!$D$4,IF('Lease Monthly'!$H$4="Quarterly",'Lease Monthly'!$D$4/4,'Lease Monthly'!$D$4/12)))^IF($E$17=1,A472,A473)))</f>
        <v>0</v>
      </c>
      <c r="F473" s="55">
        <f t="shared" si="75"/>
        <v>0</v>
      </c>
      <c r="G473" s="56"/>
      <c r="H473" s="38">
        <f t="shared" si="81"/>
        <v>457</v>
      </c>
      <c r="I473" s="9" t="str">
        <f t="shared" si="76"/>
        <v>-</v>
      </c>
      <c r="J473" s="47">
        <f>IF(H473&gt;'Lease Monthly'!$E$4,0,M472)</f>
        <v>0</v>
      </c>
      <c r="K473" s="47">
        <f>IF(IF('Lease Monthly'!$H$4="Yearly",J473*'Lease Monthly'!$D$4,IF('Lease Monthly'!$H$4="Quarterly",J473*('Lease Monthly'!$D$4/4),J473*'Lease Monthly'!$D$4/12))&gt;0,IF('Lease Monthly'!$H$4="Yearly",J473*'Lease Monthly'!$D$4,IF('Lease Monthly'!$H$4="Quarterly",J473*('Lease Monthly'!$D$4/4),J473*'Lease Monthly'!$D$4/12)),-L473-J473)</f>
        <v>0</v>
      </c>
      <c r="L473" s="47">
        <f t="shared" si="77"/>
        <v>0</v>
      </c>
      <c r="M473" s="47">
        <f t="shared" si="78"/>
        <v>0</v>
      </c>
      <c r="N473" s="57"/>
      <c r="O473" s="38">
        <v>237</v>
      </c>
      <c r="P473" s="58">
        <f t="shared" si="82"/>
        <v>210382</v>
      </c>
      <c r="Q473" s="47">
        <f t="shared" si="83"/>
        <v>0</v>
      </c>
      <c r="R473" s="47">
        <f>IF(S472&lt;1,0,-'Lease Monthly'!$K$4/'Lease Monthly'!$L$4)</f>
        <v>0</v>
      </c>
      <c r="S473" s="47">
        <f t="shared" si="79"/>
        <v>0</v>
      </c>
      <c r="AE473"/>
      <c r="AF473" s="6"/>
    </row>
    <row r="474" spans="1:32" x14ac:dyDescent="0.25">
      <c r="A474" s="53">
        <f t="shared" si="80"/>
        <v>458</v>
      </c>
      <c r="B474" s="29">
        <f t="shared" si="74"/>
        <v>0</v>
      </c>
      <c r="C474" s="9" t="str">
        <f>IF(D474=0,"-",IF('Lease Monthly'!$H$4="Yearly",EDATE(C473,12),IF('Lease Monthly'!$H$4="Quarterly",EDATE(C473,3),EDATE(C473,1))))</f>
        <v>-</v>
      </c>
      <c r="D474" s="54">
        <f>IF(A474&gt;'Lease Monthly'!$E$4,0,'Lease Monthly'!$G$4)*((1+$M$4)^(((((IF($H$4="Yearly",ROUNDDOWN(IF(A474-($N$4)&lt;0,0,((A474-($N$4)/(($N$4))))/($N$4)),0),IF($H$4="Monthly",ROUNDDOWN(IF(A474-($N$4*12)&lt;0,0,((A474-(12*$N$4)/((12*$N$4))))/($N$4*12)),0),ROUNDDOWN(IF(A474-($N$4*4)&lt;0,0,((A474-(4*$N$4)/((4*$N$4))))/($N$4*4)),0)))))))))+(IF(A474=$E$4,$J$4,0))</f>
        <v>0</v>
      </c>
      <c r="E474" s="49">
        <f>IF(D474=0,0,1/((1+IF('Lease Monthly'!$H$4="Yearly",'Lease Monthly'!$D$4,IF('Lease Monthly'!$H$4="Quarterly",'Lease Monthly'!$D$4/4,'Lease Monthly'!$D$4/12)))^IF($E$17=1,A473,A474)))</f>
        <v>0</v>
      </c>
      <c r="F474" s="55">
        <f t="shared" si="75"/>
        <v>0</v>
      </c>
      <c r="G474" s="56"/>
      <c r="H474" s="38">
        <f t="shared" si="81"/>
        <v>458</v>
      </c>
      <c r="I474" s="9" t="str">
        <f t="shared" si="76"/>
        <v>-</v>
      </c>
      <c r="J474" s="47">
        <f>IF(H474&gt;'Lease Monthly'!$E$4,0,M473)</f>
        <v>0</v>
      </c>
      <c r="K474" s="47">
        <f>IF(IF('Lease Monthly'!$H$4="Yearly",J474*'Lease Monthly'!$D$4,IF('Lease Monthly'!$H$4="Quarterly",J474*('Lease Monthly'!$D$4/4),J474*'Lease Monthly'!$D$4/12))&gt;0,IF('Lease Monthly'!$H$4="Yearly",J474*'Lease Monthly'!$D$4,IF('Lease Monthly'!$H$4="Quarterly",J474*('Lease Monthly'!$D$4/4),J474*'Lease Monthly'!$D$4/12)),-L474-J474)</f>
        <v>0</v>
      </c>
      <c r="L474" s="47">
        <f t="shared" si="77"/>
        <v>0</v>
      </c>
      <c r="M474" s="47">
        <f t="shared" si="78"/>
        <v>0</v>
      </c>
      <c r="N474" s="57"/>
      <c r="O474" s="38">
        <v>237</v>
      </c>
      <c r="P474" s="58">
        <f t="shared" si="82"/>
        <v>210748</v>
      </c>
      <c r="Q474" s="47">
        <f t="shared" si="83"/>
        <v>0</v>
      </c>
      <c r="R474" s="47">
        <f>IF(S473&lt;1,0,-'Lease Monthly'!$K$4/'Lease Monthly'!$L$4)</f>
        <v>0</v>
      </c>
      <c r="S474" s="47">
        <f t="shared" si="79"/>
        <v>0</v>
      </c>
      <c r="AE474"/>
      <c r="AF474" s="6"/>
    </row>
    <row r="475" spans="1:32" x14ac:dyDescent="0.25">
      <c r="A475" s="53">
        <f t="shared" si="80"/>
        <v>459</v>
      </c>
      <c r="B475" s="29">
        <f t="shared" si="74"/>
        <v>0</v>
      </c>
      <c r="C475" s="9" t="str">
        <f>IF(D475=0,"-",IF('Lease Monthly'!$H$4="Yearly",EDATE(C474,12),IF('Lease Monthly'!$H$4="Quarterly",EDATE(C474,3),EDATE(C474,1))))</f>
        <v>-</v>
      </c>
      <c r="D475" s="54">
        <f>IF(A475&gt;'Lease Monthly'!$E$4,0,'Lease Monthly'!$G$4)*((1+$M$4)^(((((IF($H$4="Yearly",ROUNDDOWN(IF(A475-($N$4)&lt;0,0,((A475-($N$4)/(($N$4))))/($N$4)),0),IF($H$4="Monthly",ROUNDDOWN(IF(A475-($N$4*12)&lt;0,0,((A475-(12*$N$4)/((12*$N$4))))/($N$4*12)),0),ROUNDDOWN(IF(A475-($N$4*4)&lt;0,0,((A475-(4*$N$4)/((4*$N$4))))/($N$4*4)),0)))))))))+(IF(A475=$E$4,$J$4,0))</f>
        <v>0</v>
      </c>
      <c r="E475" s="49">
        <f>IF(D475=0,0,1/((1+IF('Lease Monthly'!$H$4="Yearly",'Lease Monthly'!$D$4,IF('Lease Monthly'!$H$4="Quarterly",'Lease Monthly'!$D$4/4,'Lease Monthly'!$D$4/12)))^IF($E$17=1,A474,A475)))</f>
        <v>0</v>
      </c>
      <c r="F475" s="55">
        <f t="shared" si="75"/>
        <v>0</v>
      </c>
      <c r="G475" s="56"/>
      <c r="H475" s="38">
        <f t="shared" si="81"/>
        <v>459</v>
      </c>
      <c r="I475" s="9" t="str">
        <f t="shared" si="76"/>
        <v>-</v>
      </c>
      <c r="J475" s="47">
        <f>IF(H475&gt;'Lease Monthly'!$E$4,0,M474)</f>
        <v>0</v>
      </c>
      <c r="K475" s="47">
        <f>IF(IF('Lease Monthly'!$H$4="Yearly",J475*'Lease Monthly'!$D$4,IF('Lease Monthly'!$H$4="Quarterly",J475*('Lease Monthly'!$D$4/4),J475*'Lease Monthly'!$D$4/12))&gt;0,IF('Lease Monthly'!$H$4="Yearly",J475*'Lease Monthly'!$D$4,IF('Lease Monthly'!$H$4="Quarterly",J475*('Lease Monthly'!$D$4/4),J475*'Lease Monthly'!$D$4/12)),-L475-J475)</f>
        <v>0</v>
      </c>
      <c r="L475" s="47">
        <f t="shared" si="77"/>
        <v>0</v>
      </c>
      <c r="M475" s="47">
        <f t="shared" si="78"/>
        <v>0</v>
      </c>
      <c r="N475" s="57"/>
      <c r="O475" s="38">
        <v>237</v>
      </c>
      <c r="P475" s="58">
        <f t="shared" si="82"/>
        <v>211113</v>
      </c>
      <c r="Q475" s="47">
        <f t="shared" si="83"/>
        <v>0</v>
      </c>
      <c r="R475" s="47">
        <f>IF(S474&lt;1,0,-'Lease Monthly'!$K$4/'Lease Monthly'!$L$4)</f>
        <v>0</v>
      </c>
      <c r="S475" s="47">
        <f t="shared" si="79"/>
        <v>0</v>
      </c>
      <c r="AE475"/>
      <c r="AF475" s="6"/>
    </row>
    <row r="476" spans="1:32" x14ac:dyDescent="0.25">
      <c r="A476" s="53">
        <f t="shared" si="80"/>
        <v>460</v>
      </c>
      <c r="B476" s="29">
        <f t="shared" si="74"/>
        <v>0</v>
      </c>
      <c r="C476" s="9" t="str">
        <f>IF(D476=0,"-",IF('Lease Monthly'!$H$4="Yearly",EDATE(C475,12),IF('Lease Monthly'!$H$4="Quarterly",EDATE(C475,3),EDATE(C475,1))))</f>
        <v>-</v>
      </c>
      <c r="D476" s="54">
        <f>IF(A476&gt;'Lease Monthly'!$E$4,0,'Lease Monthly'!$G$4)*((1+$M$4)^(((((IF($H$4="Yearly",ROUNDDOWN(IF(A476-($N$4)&lt;0,0,((A476-($N$4)/(($N$4))))/($N$4)),0),IF($H$4="Monthly",ROUNDDOWN(IF(A476-($N$4*12)&lt;0,0,((A476-(12*$N$4)/((12*$N$4))))/($N$4*12)),0),ROUNDDOWN(IF(A476-($N$4*4)&lt;0,0,((A476-(4*$N$4)/((4*$N$4))))/($N$4*4)),0)))))))))+(IF(A476=$E$4,$J$4,0))</f>
        <v>0</v>
      </c>
      <c r="E476" s="49">
        <f>IF(D476=0,0,1/((1+IF('Lease Monthly'!$H$4="Yearly",'Lease Monthly'!$D$4,IF('Lease Monthly'!$H$4="Quarterly",'Lease Monthly'!$D$4/4,'Lease Monthly'!$D$4/12)))^IF($E$17=1,A475,A476)))</f>
        <v>0</v>
      </c>
      <c r="F476" s="55">
        <f t="shared" si="75"/>
        <v>0</v>
      </c>
      <c r="G476" s="56"/>
      <c r="H476" s="38">
        <f t="shared" si="81"/>
        <v>460</v>
      </c>
      <c r="I476" s="9" t="str">
        <f t="shared" si="76"/>
        <v>-</v>
      </c>
      <c r="J476" s="47">
        <f>IF(H476&gt;'Lease Monthly'!$E$4,0,M475)</f>
        <v>0</v>
      </c>
      <c r="K476" s="47">
        <f>IF(IF('Lease Monthly'!$H$4="Yearly",J476*'Lease Monthly'!$D$4,IF('Lease Monthly'!$H$4="Quarterly",J476*('Lease Monthly'!$D$4/4),J476*'Lease Monthly'!$D$4/12))&gt;0,IF('Lease Monthly'!$H$4="Yearly",J476*'Lease Monthly'!$D$4,IF('Lease Monthly'!$H$4="Quarterly",J476*('Lease Monthly'!$D$4/4),J476*'Lease Monthly'!$D$4/12)),-L476-J476)</f>
        <v>0</v>
      </c>
      <c r="L476" s="47">
        <f t="shared" si="77"/>
        <v>0</v>
      </c>
      <c r="M476" s="47">
        <f t="shared" si="78"/>
        <v>0</v>
      </c>
      <c r="N476" s="57"/>
      <c r="O476" s="38">
        <v>237</v>
      </c>
      <c r="P476" s="58">
        <f t="shared" si="82"/>
        <v>211478</v>
      </c>
      <c r="Q476" s="47">
        <f t="shared" si="83"/>
        <v>0</v>
      </c>
      <c r="R476" s="47">
        <f>IF(S475&lt;1,0,-'Lease Monthly'!$K$4/'Lease Monthly'!$L$4)</f>
        <v>0</v>
      </c>
      <c r="S476" s="47">
        <f t="shared" si="79"/>
        <v>0</v>
      </c>
      <c r="AE476"/>
      <c r="AF476" s="6"/>
    </row>
    <row r="477" spans="1:32" x14ac:dyDescent="0.25">
      <c r="A477" s="53">
        <f t="shared" si="80"/>
        <v>461</v>
      </c>
      <c r="B477" s="29">
        <f t="shared" si="74"/>
        <v>0</v>
      </c>
      <c r="C477" s="9" t="str">
        <f>IF(D477=0,"-",IF('Lease Monthly'!$H$4="Yearly",EDATE(C476,12),IF('Lease Monthly'!$H$4="Quarterly",EDATE(C476,3),EDATE(C476,1))))</f>
        <v>-</v>
      </c>
      <c r="D477" s="54">
        <f>IF(A477&gt;'Lease Monthly'!$E$4,0,'Lease Monthly'!$G$4)*((1+$M$4)^(((((IF($H$4="Yearly",ROUNDDOWN(IF(A477-($N$4)&lt;0,0,((A477-($N$4)/(($N$4))))/($N$4)),0),IF($H$4="Monthly",ROUNDDOWN(IF(A477-($N$4*12)&lt;0,0,((A477-(12*$N$4)/((12*$N$4))))/($N$4*12)),0),ROUNDDOWN(IF(A477-($N$4*4)&lt;0,0,((A477-(4*$N$4)/((4*$N$4))))/($N$4*4)),0)))))))))+(IF(A477=$E$4,$J$4,0))</f>
        <v>0</v>
      </c>
      <c r="E477" s="49">
        <f>IF(D477=0,0,1/((1+IF('Lease Monthly'!$H$4="Yearly",'Lease Monthly'!$D$4,IF('Lease Monthly'!$H$4="Quarterly",'Lease Monthly'!$D$4/4,'Lease Monthly'!$D$4/12)))^IF($E$17=1,A476,A477)))</f>
        <v>0</v>
      </c>
      <c r="F477" s="55">
        <f t="shared" si="75"/>
        <v>0</v>
      </c>
      <c r="G477" s="56"/>
      <c r="H477" s="38">
        <f t="shared" si="81"/>
        <v>461</v>
      </c>
      <c r="I477" s="9" t="str">
        <f t="shared" si="76"/>
        <v>-</v>
      </c>
      <c r="J477" s="47">
        <f>IF(H477&gt;'Lease Monthly'!$E$4,0,M476)</f>
        <v>0</v>
      </c>
      <c r="K477" s="47">
        <f>IF(IF('Lease Monthly'!$H$4="Yearly",J477*'Lease Monthly'!$D$4,IF('Lease Monthly'!$H$4="Quarterly",J477*('Lease Monthly'!$D$4/4),J477*'Lease Monthly'!$D$4/12))&gt;0,IF('Lease Monthly'!$H$4="Yearly",J477*'Lease Monthly'!$D$4,IF('Lease Monthly'!$H$4="Quarterly",J477*('Lease Monthly'!$D$4/4),J477*'Lease Monthly'!$D$4/12)),-L477-J477)</f>
        <v>0</v>
      </c>
      <c r="L477" s="47">
        <f t="shared" si="77"/>
        <v>0</v>
      </c>
      <c r="M477" s="47">
        <f t="shared" si="78"/>
        <v>0</v>
      </c>
      <c r="N477" s="57"/>
      <c r="O477" s="38">
        <v>237</v>
      </c>
      <c r="P477" s="58">
        <f t="shared" si="82"/>
        <v>211843</v>
      </c>
      <c r="Q477" s="47">
        <f t="shared" si="83"/>
        <v>0</v>
      </c>
      <c r="R477" s="47">
        <f>IF(S476&lt;1,0,-'Lease Monthly'!$K$4/'Lease Monthly'!$L$4)</f>
        <v>0</v>
      </c>
      <c r="S477" s="47">
        <f t="shared" si="79"/>
        <v>0</v>
      </c>
      <c r="AE477"/>
      <c r="AF477" s="6"/>
    </row>
    <row r="478" spans="1:32" x14ac:dyDescent="0.25">
      <c r="A478" s="53">
        <f t="shared" si="80"/>
        <v>462</v>
      </c>
      <c r="B478" s="29">
        <f t="shared" si="74"/>
        <v>0</v>
      </c>
      <c r="C478" s="9" t="str">
        <f>IF(D478=0,"-",IF('Lease Monthly'!$H$4="Yearly",EDATE(C477,12),IF('Lease Monthly'!$H$4="Quarterly",EDATE(C477,3),EDATE(C477,1))))</f>
        <v>-</v>
      </c>
      <c r="D478" s="54">
        <f>IF(A478&gt;'Lease Monthly'!$E$4,0,'Lease Monthly'!$G$4)*((1+$M$4)^(((((IF($H$4="Yearly",ROUNDDOWN(IF(A478-($N$4)&lt;0,0,((A478-($N$4)/(($N$4))))/($N$4)),0),IF($H$4="Monthly",ROUNDDOWN(IF(A478-($N$4*12)&lt;0,0,((A478-(12*$N$4)/((12*$N$4))))/($N$4*12)),0),ROUNDDOWN(IF(A478-($N$4*4)&lt;0,0,((A478-(4*$N$4)/((4*$N$4))))/($N$4*4)),0)))))))))+(IF(A478=$E$4,$J$4,0))</f>
        <v>0</v>
      </c>
      <c r="E478" s="49">
        <f>IF(D478=0,0,1/((1+IF('Lease Monthly'!$H$4="Yearly",'Lease Monthly'!$D$4,IF('Lease Monthly'!$H$4="Quarterly",'Lease Monthly'!$D$4/4,'Lease Monthly'!$D$4/12)))^IF($E$17=1,A477,A478)))</f>
        <v>0</v>
      </c>
      <c r="F478" s="55">
        <f t="shared" si="75"/>
        <v>0</v>
      </c>
      <c r="G478" s="56"/>
      <c r="H478" s="38">
        <f t="shared" si="81"/>
        <v>462</v>
      </c>
      <c r="I478" s="9" t="str">
        <f t="shared" si="76"/>
        <v>-</v>
      </c>
      <c r="J478" s="47">
        <f>IF(H478&gt;'Lease Monthly'!$E$4,0,M477)</f>
        <v>0</v>
      </c>
      <c r="K478" s="47">
        <f>IF(IF('Lease Monthly'!$H$4="Yearly",J478*'Lease Monthly'!$D$4,IF('Lease Monthly'!$H$4="Quarterly",J478*('Lease Monthly'!$D$4/4),J478*'Lease Monthly'!$D$4/12))&gt;0,IF('Lease Monthly'!$H$4="Yearly",J478*'Lease Monthly'!$D$4,IF('Lease Monthly'!$H$4="Quarterly",J478*('Lease Monthly'!$D$4/4),J478*'Lease Monthly'!$D$4/12)),-L478-J478)</f>
        <v>0</v>
      </c>
      <c r="L478" s="47">
        <f t="shared" si="77"/>
        <v>0</v>
      </c>
      <c r="M478" s="47">
        <f t="shared" si="78"/>
        <v>0</v>
      </c>
      <c r="N478" s="57"/>
      <c r="O478" s="38">
        <v>237</v>
      </c>
      <c r="P478" s="58">
        <f t="shared" si="82"/>
        <v>212209</v>
      </c>
      <c r="Q478" s="47">
        <f t="shared" si="83"/>
        <v>0</v>
      </c>
      <c r="R478" s="47">
        <f>IF(S477&lt;1,0,-'Lease Monthly'!$K$4/'Lease Monthly'!$L$4)</f>
        <v>0</v>
      </c>
      <c r="S478" s="47">
        <f t="shared" si="79"/>
        <v>0</v>
      </c>
      <c r="AE478"/>
      <c r="AF478" s="6"/>
    </row>
    <row r="479" spans="1:32" x14ac:dyDescent="0.25">
      <c r="A479" s="53">
        <f t="shared" si="80"/>
        <v>463</v>
      </c>
      <c r="B479" s="29">
        <f t="shared" si="74"/>
        <v>0</v>
      </c>
      <c r="C479" s="9" t="str">
        <f>IF(D479=0,"-",IF('Lease Monthly'!$H$4="Yearly",EDATE(C478,12),IF('Lease Monthly'!$H$4="Quarterly",EDATE(C478,3),EDATE(C478,1))))</f>
        <v>-</v>
      </c>
      <c r="D479" s="54">
        <f>IF(A479&gt;'Lease Monthly'!$E$4,0,'Lease Monthly'!$G$4)*((1+$M$4)^(((((IF($H$4="Yearly",ROUNDDOWN(IF(A479-($N$4)&lt;0,0,((A479-($N$4)/(($N$4))))/($N$4)),0),IF($H$4="Monthly",ROUNDDOWN(IF(A479-($N$4*12)&lt;0,0,((A479-(12*$N$4)/((12*$N$4))))/($N$4*12)),0),ROUNDDOWN(IF(A479-($N$4*4)&lt;0,0,((A479-(4*$N$4)/((4*$N$4))))/($N$4*4)),0)))))))))+(IF(A479=$E$4,$J$4,0))</f>
        <v>0</v>
      </c>
      <c r="E479" s="49">
        <f>IF(D479=0,0,1/((1+IF('Lease Monthly'!$H$4="Yearly",'Lease Monthly'!$D$4,IF('Lease Monthly'!$H$4="Quarterly",'Lease Monthly'!$D$4/4,'Lease Monthly'!$D$4/12)))^IF($E$17=1,A478,A479)))</f>
        <v>0</v>
      </c>
      <c r="F479" s="55">
        <f t="shared" si="75"/>
        <v>0</v>
      </c>
      <c r="G479" s="56"/>
      <c r="H479" s="38">
        <f t="shared" si="81"/>
        <v>463</v>
      </c>
      <c r="I479" s="9" t="str">
        <f t="shared" si="76"/>
        <v>-</v>
      </c>
      <c r="J479" s="47">
        <f>IF(H479&gt;'Lease Monthly'!$E$4,0,M478)</f>
        <v>0</v>
      </c>
      <c r="K479" s="47">
        <f>IF(IF('Lease Monthly'!$H$4="Yearly",J479*'Lease Monthly'!$D$4,IF('Lease Monthly'!$H$4="Quarterly",J479*('Lease Monthly'!$D$4/4),J479*'Lease Monthly'!$D$4/12))&gt;0,IF('Lease Monthly'!$H$4="Yearly",J479*'Lease Monthly'!$D$4,IF('Lease Monthly'!$H$4="Quarterly",J479*('Lease Monthly'!$D$4/4),J479*'Lease Monthly'!$D$4/12)),-L479-J479)</f>
        <v>0</v>
      </c>
      <c r="L479" s="47">
        <f t="shared" si="77"/>
        <v>0</v>
      </c>
      <c r="M479" s="47">
        <f t="shared" si="78"/>
        <v>0</v>
      </c>
      <c r="N479" s="57"/>
      <c r="O479" s="38">
        <v>237</v>
      </c>
      <c r="P479" s="58">
        <f t="shared" si="82"/>
        <v>212574</v>
      </c>
      <c r="Q479" s="47">
        <f t="shared" si="83"/>
        <v>0</v>
      </c>
      <c r="R479" s="47">
        <f>IF(S478&lt;1,0,-'Lease Monthly'!$K$4/'Lease Monthly'!$L$4)</f>
        <v>0</v>
      </c>
      <c r="S479" s="47">
        <f t="shared" si="79"/>
        <v>0</v>
      </c>
      <c r="AE479"/>
      <c r="AF479" s="6"/>
    </row>
    <row r="480" spans="1:32" x14ac:dyDescent="0.25">
      <c r="A480" s="53">
        <f t="shared" si="80"/>
        <v>464</v>
      </c>
      <c r="B480" s="29">
        <f t="shared" si="74"/>
        <v>0</v>
      </c>
      <c r="C480" s="9" t="str">
        <f>IF(D480=0,"-",IF('Lease Monthly'!$H$4="Yearly",EDATE(C479,12),IF('Lease Monthly'!$H$4="Quarterly",EDATE(C479,3),EDATE(C479,1))))</f>
        <v>-</v>
      </c>
      <c r="D480" s="54">
        <f>IF(A480&gt;'Lease Monthly'!$E$4,0,'Lease Monthly'!$G$4)*((1+$M$4)^(((((IF($H$4="Yearly",ROUNDDOWN(IF(A480-($N$4)&lt;0,0,((A480-($N$4)/(($N$4))))/($N$4)),0),IF($H$4="Monthly",ROUNDDOWN(IF(A480-($N$4*12)&lt;0,0,((A480-(12*$N$4)/((12*$N$4))))/($N$4*12)),0),ROUNDDOWN(IF(A480-($N$4*4)&lt;0,0,((A480-(4*$N$4)/((4*$N$4))))/($N$4*4)),0)))))))))+(IF(A480=$E$4,$J$4,0))</f>
        <v>0</v>
      </c>
      <c r="E480" s="49">
        <f>IF(D480=0,0,1/((1+IF('Lease Monthly'!$H$4="Yearly",'Lease Monthly'!$D$4,IF('Lease Monthly'!$H$4="Quarterly",'Lease Monthly'!$D$4/4,'Lease Monthly'!$D$4/12)))^IF($E$17=1,A479,A480)))</f>
        <v>0</v>
      </c>
      <c r="F480" s="55">
        <f t="shared" si="75"/>
        <v>0</v>
      </c>
      <c r="G480" s="56"/>
      <c r="H480" s="38">
        <f t="shared" si="81"/>
        <v>464</v>
      </c>
      <c r="I480" s="9" t="str">
        <f t="shared" si="76"/>
        <v>-</v>
      </c>
      <c r="J480" s="47">
        <f>IF(H480&gt;'Lease Monthly'!$E$4,0,M479)</f>
        <v>0</v>
      </c>
      <c r="K480" s="47">
        <f>IF(IF('Lease Monthly'!$H$4="Yearly",J480*'Lease Monthly'!$D$4,IF('Lease Monthly'!$H$4="Quarterly",J480*('Lease Monthly'!$D$4/4),J480*'Lease Monthly'!$D$4/12))&gt;0,IF('Lease Monthly'!$H$4="Yearly",J480*'Lease Monthly'!$D$4,IF('Lease Monthly'!$H$4="Quarterly",J480*('Lease Monthly'!$D$4/4),J480*'Lease Monthly'!$D$4/12)),-L480-J480)</f>
        <v>0</v>
      </c>
      <c r="L480" s="47">
        <f t="shared" si="77"/>
        <v>0</v>
      </c>
      <c r="M480" s="47">
        <f t="shared" si="78"/>
        <v>0</v>
      </c>
      <c r="N480" s="57"/>
      <c r="O480" s="38">
        <v>237</v>
      </c>
      <c r="P480" s="58">
        <f t="shared" si="82"/>
        <v>212939</v>
      </c>
      <c r="Q480" s="47">
        <f t="shared" si="83"/>
        <v>0</v>
      </c>
      <c r="R480" s="47">
        <f>IF(S479&lt;1,0,-'Lease Monthly'!$K$4/'Lease Monthly'!$L$4)</f>
        <v>0</v>
      </c>
      <c r="S480" s="47">
        <f t="shared" si="79"/>
        <v>0</v>
      </c>
      <c r="AE480"/>
      <c r="AF480" s="6"/>
    </row>
    <row r="481" spans="1:32" x14ac:dyDescent="0.25">
      <c r="A481" s="53">
        <f t="shared" si="80"/>
        <v>465</v>
      </c>
      <c r="B481" s="29">
        <f t="shared" si="74"/>
        <v>0</v>
      </c>
      <c r="C481" s="9" t="str">
        <f>IF(D481=0,"-",IF('Lease Monthly'!$H$4="Yearly",EDATE(C480,12),IF('Lease Monthly'!$H$4="Quarterly",EDATE(C480,3),EDATE(C480,1))))</f>
        <v>-</v>
      </c>
      <c r="D481" s="54">
        <f>IF(A481&gt;'Lease Monthly'!$E$4,0,'Lease Monthly'!$G$4)*((1+$M$4)^(((((IF($H$4="Yearly",ROUNDDOWN(IF(A481-($N$4)&lt;0,0,((A481-($N$4)/(($N$4))))/($N$4)),0),IF($H$4="Monthly",ROUNDDOWN(IF(A481-($N$4*12)&lt;0,0,((A481-(12*$N$4)/((12*$N$4))))/($N$4*12)),0),ROUNDDOWN(IF(A481-($N$4*4)&lt;0,0,((A481-(4*$N$4)/((4*$N$4))))/($N$4*4)),0)))))))))+(IF(A481=$E$4,$J$4,0))</f>
        <v>0</v>
      </c>
      <c r="E481" s="49">
        <f>IF(D481=0,0,1/((1+IF('Lease Monthly'!$H$4="Yearly",'Lease Monthly'!$D$4,IF('Lease Monthly'!$H$4="Quarterly",'Lease Monthly'!$D$4/4,'Lease Monthly'!$D$4/12)))^IF($E$17=1,A480,A481)))</f>
        <v>0</v>
      </c>
      <c r="F481" s="55">
        <f t="shared" si="75"/>
        <v>0</v>
      </c>
      <c r="G481" s="56"/>
      <c r="H481" s="38">
        <f t="shared" si="81"/>
        <v>465</v>
      </c>
      <c r="I481" s="9" t="str">
        <f t="shared" si="76"/>
        <v>-</v>
      </c>
      <c r="J481" s="47">
        <f>IF(H481&gt;'Lease Monthly'!$E$4,0,M480)</f>
        <v>0</v>
      </c>
      <c r="K481" s="47">
        <f>IF(IF('Lease Monthly'!$H$4="Yearly",J481*'Lease Monthly'!$D$4,IF('Lease Monthly'!$H$4="Quarterly",J481*('Lease Monthly'!$D$4/4),J481*'Lease Monthly'!$D$4/12))&gt;0,IF('Lease Monthly'!$H$4="Yearly",J481*'Lease Monthly'!$D$4,IF('Lease Monthly'!$H$4="Quarterly",J481*('Lease Monthly'!$D$4/4),J481*'Lease Monthly'!$D$4/12)),-L481-J481)</f>
        <v>0</v>
      </c>
      <c r="L481" s="47">
        <f t="shared" si="77"/>
        <v>0</v>
      </c>
      <c r="M481" s="47">
        <f t="shared" si="78"/>
        <v>0</v>
      </c>
      <c r="N481" s="57"/>
      <c r="O481" s="38">
        <v>237</v>
      </c>
      <c r="P481" s="58">
        <f t="shared" si="82"/>
        <v>213304</v>
      </c>
      <c r="Q481" s="47">
        <f t="shared" si="83"/>
        <v>0</v>
      </c>
      <c r="R481" s="47">
        <f>IF(S480&lt;1,0,-'Lease Monthly'!$K$4/'Lease Monthly'!$L$4)</f>
        <v>0</v>
      </c>
      <c r="S481" s="47">
        <f t="shared" si="79"/>
        <v>0</v>
      </c>
      <c r="AE481"/>
      <c r="AF481" s="6"/>
    </row>
    <row r="482" spans="1:32" x14ac:dyDescent="0.25">
      <c r="A482" s="53">
        <f t="shared" si="80"/>
        <v>466</v>
      </c>
      <c r="B482" s="29">
        <f t="shared" si="74"/>
        <v>0</v>
      </c>
      <c r="C482" s="9" t="str">
        <f>IF(D482=0,"-",IF('Lease Monthly'!$H$4="Yearly",EDATE(C481,12),IF('Lease Monthly'!$H$4="Quarterly",EDATE(C481,3),EDATE(C481,1))))</f>
        <v>-</v>
      </c>
      <c r="D482" s="54">
        <f>IF(A482&gt;'Lease Monthly'!$E$4,0,'Lease Monthly'!$G$4)*((1+$M$4)^(((((IF($H$4="Yearly",ROUNDDOWN(IF(A482-($N$4)&lt;0,0,((A482-($N$4)/(($N$4))))/($N$4)),0),IF($H$4="Monthly",ROUNDDOWN(IF(A482-($N$4*12)&lt;0,0,((A482-(12*$N$4)/((12*$N$4))))/($N$4*12)),0),ROUNDDOWN(IF(A482-($N$4*4)&lt;0,0,((A482-(4*$N$4)/((4*$N$4))))/($N$4*4)),0)))))))))+(IF(A482=$E$4,$J$4,0))</f>
        <v>0</v>
      </c>
      <c r="E482" s="49">
        <f>IF(D482=0,0,1/((1+IF('Lease Monthly'!$H$4="Yearly",'Lease Monthly'!$D$4,IF('Lease Monthly'!$H$4="Quarterly",'Lease Monthly'!$D$4/4,'Lease Monthly'!$D$4/12)))^IF($E$17=1,A481,A482)))</f>
        <v>0</v>
      </c>
      <c r="F482" s="55">
        <f t="shared" si="75"/>
        <v>0</v>
      </c>
      <c r="G482" s="56"/>
      <c r="H482" s="38">
        <f t="shared" si="81"/>
        <v>466</v>
      </c>
      <c r="I482" s="9" t="str">
        <f t="shared" si="76"/>
        <v>-</v>
      </c>
      <c r="J482" s="47">
        <f>IF(H482&gt;'Lease Monthly'!$E$4,0,M481)</f>
        <v>0</v>
      </c>
      <c r="K482" s="47">
        <f>IF(IF('Lease Monthly'!$H$4="Yearly",J482*'Lease Monthly'!$D$4,IF('Lease Monthly'!$H$4="Quarterly",J482*('Lease Monthly'!$D$4/4),J482*'Lease Monthly'!$D$4/12))&gt;0,IF('Lease Monthly'!$H$4="Yearly",J482*'Lease Monthly'!$D$4,IF('Lease Monthly'!$H$4="Quarterly",J482*('Lease Monthly'!$D$4/4),J482*'Lease Monthly'!$D$4/12)),-L482-J482)</f>
        <v>0</v>
      </c>
      <c r="L482" s="47">
        <f t="shared" si="77"/>
        <v>0</v>
      </c>
      <c r="M482" s="47">
        <f t="shared" si="78"/>
        <v>0</v>
      </c>
      <c r="N482" s="57"/>
      <c r="O482" s="38">
        <v>237</v>
      </c>
      <c r="P482" s="58">
        <f t="shared" si="82"/>
        <v>213670</v>
      </c>
      <c r="Q482" s="47">
        <f t="shared" si="83"/>
        <v>0</v>
      </c>
      <c r="R482" s="47">
        <f>IF(S481&lt;1,0,-'Lease Monthly'!$K$4/'Lease Monthly'!$L$4)</f>
        <v>0</v>
      </c>
      <c r="S482" s="47">
        <f t="shared" si="79"/>
        <v>0</v>
      </c>
      <c r="AE482"/>
      <c r="AF482" s="6"/>
    </row>
    <row r="483" spans="1:32" x14ac:dyDescent="0.25">
      <c r="A483" s="53">
        <f t="shared" si="80"/>
        <v>467</v>
      </c>
      <c r="B483" s="29">
        <f t="shared" si="74"/>
        <v>0</v>
      </c>
      <c r="C483" s="9" t="str">
        <f>IF(D483=0,"-",IF('Lease Monthly'!$H$4="Yearly",EDATE(C482,12),IF('Lease Monthly'!$H$4="Quarterly",EDATE(C482,3),EDATE(C482,1))))</f>
        <v>-</v>
      </c>
      <c r="D483" s="54">
        <f>IF(A483&gt;'Lease Monthly'!$E$4,0,'Lease Monthly'!$G$4)*((1+$M$4)^(((((IF($H$4="Yearly",ROUNDDOWN(IF(A483-($N$4)&lt;0,0,((A483-($N$4)/(($N$4))))/($N$4)),0),IF($H$4="Monthly",ROUNDDOWN(IF(A483-($N$4*12)&lt;0,0,((A483-(12*$N$4)/((12*$N$4))))/($N$4*12)),0),ROUNDDOWN(IF(A483-($N$4*4)&lt;0,0,((A483-(4*$N$4)/((4*$N$4))))/($N$4*4)),0)))))))))+(IF(A483=$E$4,$J$4,0))</f>
        <v>0</v>
      </c>
      <c r="E483" s="49">
        <f>IF(D483=0,0,1/((1+IF('Lease Monthly'!$H$4="Yearly",'Lease Monthly'!$D$4,IF('Lease Monthly'!$H$4="Quarterly",'Lease Monthly'!$D$4/4,'Lease Monthly'!$D$4/12)))^IF($E$17=1,A482,A483)))</f>
        <v>0</v>
      </c>
      <c r="F483" s="55">
        <f t="shared" si="75"/>
        <v>0</v>
      </c>
      <c r="G483" s="56"/>
      <c r="H483" s="38">
        <f t="shared" si="81"/>
        <v>467</v>
      </c>
      <c r="I483" s="9" t="str">
        <f t="shared" si="76"/>
        <v>-</v>
      </c>
      <c r="J483" s="47">
        <f>IF(H483&gt;'Lease Monthly'!$E$4,0,M482)</f>
        <v>0</v>
      </c>
      <c r="K483" s="47">
        <f>IF(IF('Lease Monthly'!$H$4="Yearly",J483*'Lease Monthly'!$D$4,IF('Lease Monthly'!$H$4="Quarterly",J483*('Lease Monthly'!$D$4/4),J483*'Lease Monthly'!$D$4/12))&gt;0,IF('Lease Monthly'!$H$4="Yearly",J483*'Lease Monthly'!$D$4,IF('Lease Monthly'!$H$4="Quarterly",J483*('Lease Monthly'!$D$4/4),J483*'Lease Monthly'!$D$4/12)),-L483-J483)</f>
        <v>0</v>
      </c>
      <c r="L483" s="47">
        <f t="shared" si="77"/>
        <v>0</v>
      </c>
      <c r="M483" s="47">
        <f t="shared" si="78"/>
        <v>0</v>
      </c>
      <c r="N483" s="57"/>
      <c r="O483" s="38">
        <v>237</v>
      </c>
      <c r="P483" s="58">
        <f t="shared" si="82"/>
        <v>214035</v>
      </c>
      <c r="Q483" s="47">
        <f t="shared" si="83"/>
        <v>0</v>
      </c>
      <c r="R483" s="47">
        <f>IF(S482&lt;1,0,-'Lease Monthly'!$K$4/'Lease Monthly'!$L$4)</f>
        <v>0</v>
      </c>
      <c r="S483" s="47">
        <f t="shared" si="79"/>
        <v>0</v>
      </c>
      <c r="AE483"/>
      <c r="AF483" s="6"/>
    </row>
    <row r="484" spans="1:32" x14ac:dyDescent="0.25">
      <c r="A484" s="53">
        <f t="shared" si="80"/>
        <v>468</v>
      </c>
      <c r="B484" s="29">
        <f t="shared" si="74"/>
        <v>0</v>
      </c>
      <c r="C484" s="9" t="str">
        <f>IF(D484=0,"-",IF('Lease Monthly'!$H$4="Yearly",EDATE(C483,12),IF('Lease Monthly'!$H$4="Quarterly",EDATE(C483,3),EDATE(C483,1))))</f>
        <v>-</v>
      </c>
      <c r="D484" s="54">
        <f>IF(A484&gt;'Lease Monthly'!$E$4,0,'Lease Monthly'!$G$4)*((1+$M$4)^(((((IF($H$4="Yearly",ROUNDDOWN(IF(A484-($N$4)&lt;0,0,((A484-($N$4)/(($N$4))))/($N$4)),0),IF($H$4="Monthly",ROUNDDOWN(IF(A484-($N$4*12)&lt;0,0,((A484-(12*$N$4)/((12*$N$4))))/($N$4*12)),0),ROUNDDOWN(IF(A484-($N$4*4)&lt;0,0,((A484-(4*$N$4)/((4*$N$4))))/($N$4*4)),0)))))))))+(IF(A484=$E$4,$J$4,0))</f>
        <v>0</v>
      </c>
      <c r="E484" s="49">
        <f>IF(D484=0,0,1/((1+IF('Lease Monthly'!$H$4="Yearly",'Lease Monthly'!$D$4,IF('Lease Monthly'!$H$4="Quarterly",'Lease Monthly'!$D$4/4,'Lease Monthly'!$D$4/12)))^IF($E$17=1,A483,A484)))</f>
        <v>0</v>
      </c>
      <c r="F484" s="55">
        <f t="shared" si="75"/>
        <v>0</v>
      </c>
      <c r="G484" s="56"/>
      <c r="H484" s="38">
        <f t="shared" si="81"/>
        <v>468</v>
      </c>
      <c r="I484" s="9" t="str">
        <f t="shared" si="76"/>
        <v>-</v>
      </c>
      <c r="J484" s="47">
        <f>IF(H484&gt;'Lease Monthly'!$E$4,0,M483)</f>
        <v>0</v>
      </c>
      <c r="K484" s="47">
        <f>IF(IF('Lease Monthly'!$H$4="Yearly",J484*'Lease Monthly'!$D$4,IF('Lease Monthly'!$H$4="Quarterly",J484*('Lease Monthly'!$D$4/4),J484*'Lease Monthly'!$D$4/12))&gt;0,IF('Lease Monthly'!$H$4="Yearly",J484*'Lease Monthly'!$D$4,IF('Lease Monthly'!$H$4="Quarterly",J484*('Lease Monthly'!$D$4/4),J484*'Lease Monthly'!$D$4/12)),-L484-J484)</f>
        <v>0</v>
      </c>
      <c r="L484" s="47">
        <f t="shared" si="77"/>
        <v>0</v>
      </c>
      <c r="M484" s="47">
        <f t="shared" si="78"/>
        <v>0</v>
      </c>
      <c r="N484" s="57"/>
      <c r="O484" s="38">
        <v>237</v>
      </c>
      <c r="P484" s="58">
        <f t="shared" si="82"/>
        <v>214400</v>
      </c>
      <c r="Q484" s="47">
        <f t="shared" si="83"/>
        <v>0</v>
      </c>
      <c r="R484" s="47">
        <f>IF(S483&lt;1,0,-'Lease Monthly'!$K$4/'Lease Monthly'!$L$4)</f>
        <v>0</v>
      </c>
      <c r="S484" s="47">
        <f t="shared" si="79"/>
        <v>0</v>
      </c>
      <c r="AE484"/>
      <c r="AF484" s="6"/>
    </row>
    <row r="485" spans="1:32" x14ac:dyDescent="0.25">
      <c r="A485" s="53">
        <f t="shared" si="80"/>
        <v>469</v>
      </c>
      <c r="B485" s="29">
        <f t="shared" si="74"/>
        <v>0</v>
      </c>
      <c r="C485" s="9" t="str">
        <f>IF(D485=0,"-",IF('Lease Monthly'!$H$4="Yearly",EDATE(C484,12),IF('Lease Monthly'!$H$4="Quarterly",EDATE(C484,3),EDATE(C484,1))))</f>
        <v>-</v>
      </c>
      <c r="D485" s="54">
        <f>IF(A485&gt;'Lease Monthly'!$E$4,0,'Lease Monthly'!$G$4)*((1+$M$4)^(((((IF($H$4="Yearly",ROUNDDOWN(IF(A485-($N$4)&lt;0,0,((A485-($N$4)/(($N$4))))/($N$4)),0),IF($H$4="Monthly",ROUNDDOWN(IF(A485-($N$4*12)&lt;0,0,((A485-(12*$N$4)/((12*$N$4))))/($N$4*12)),0),ROUNDDOWN(IF(A485-($N$4*4)&lt;0,0,((A485-(4*$N$4)/((4*$N$4))))/($N$4*4)),0)))))))))+(IF(A485=$E$4,$J$4,0))</f>
        <v>0</v>
      </c>
      <c r="E485" s="49">
        <f>IF(D485=0,0,1/((1+IF('Lease Monthly'!$H$4="Yearly",'Lease Monthly'!$D$4,IF('Lease Monthly'!$H$4="Quarterly",'Lease Monthly'!$D$4/4,'Lease Monthly'!$D$4/12)))^IF($E$17=1,A484,A485)))</f>
        <v>0</v>
      </c>
      <c r="F485" s="55">
        <f t="shared" si="75"/>
        <v>0</v>
      </c>
      <c r="G485" s="56"/>
      <c r="H485" s="38">
        <f t="shared" si="81"/>
        <v>469</v>
      </c>
      <c r="I485" s="9" t="str">
        <f t="shared" si="76"/>
        <v>-</v>
      </c>
      <c r="J485" s="47">
        <f>IF(H485&gt;'Lease Monthly'!$E$4,0,M484)</f>
        <v>0</v>
      </c>
      <c r="K485" s="47">
        <f>IF(IF('Lease Monthly'!$H$4="Yearly",J485*'Lease Monthly'!$D$4,IF('Lease Monthly'!$H$4="Quarterly",J485*('Lease Monthly'!$D$4/4),J485*'Lease Monthly'!$D$4/12))&gt;0,IF('Lease Monthly'!$H$4="Yearly",J485*'Lease Monthly'!$D$4,IF('Lease Monthly'!$H$4="Quarterly",J485*('Lease Monthly'!$D$4/4),J485*'Lease Monthly'!$D$4/12)),-L485-J485)</f>
        <v>0</v>
      </c>
      <c r="L485" s="47">
        <f t="shared" si="77"/>
        <v>0</v>
      </c>
      <c r="M485" s="47">
        <f t="shared" si="78"/>
        <v>0</v>
      </c>
      <c r="N485" s="57"/>
      <c r="O485" s="38">
        <v>237</v>
      </c>
      <c r="P485" s="58">
        <f t="shared" si="82"/>
        <v>214765</v>
      </c>
      <c r="Q485" s="47">
        <f t="shared" si="83"/>
        <v>0</v>
      </c>
      <c r="R485" s="47">
        <f>IF(S484&lt;1,0,-'Lease Monthly'!$K$4/'Lease Monthly'!$L$4)</f>
        <v>0</v>
      </c>
      <c r="S485" s="47">
        <f t="shared" si="79"/>
        <v>0</v>
      </c>
      <c r="AE485"/>
      <c r="AF485" s="6"/>
    </row>
    <row r="486" spans="1:32" x14ac:dyDescent="0.25">
      <c r="A486" s="53">
        <f t="shared" si="80"/>
        <v>470</v>
      </c>
      <c r="B486" s="29">
        <f t="shared" si="74"/>
        <v>0</v>
      </c>
      <c r="C486" s="9" t="str">
        <f>IF(D486=0,"-",IF('Lease Monthly'!$H$4="Yearly",EDATE(C485,12),IF('Lease Monthly'!$H$4="Quarterly",EDATE(C485,3),EDATE(C485,1))))</f>
        <v>-</v>
      </c>
      <c r="D486" s="54">
        <f>IF(A486&gt;'Lease Monthly'!$E$4,0,'Lease Monthly'!$G$4)*((1+$M$4)^(((((IF($H$4="Yearly",ROUNDDOWN(IF(A486-($N$4)&lt;0,0,((A486-($N$4)/(($N$4))))/($N$4)),0),IF($H$4="Monthly",ROUNDDOWN(IF(A486-($N$4*12)&lt;0,0,((A486-(12*$N$4)/((12*$N$4))))/($N$4*12)),0),ROUNDDOWN(IF(A486-($N$4*4)&lt;0,0,((A486-(4*$N$4)/((4*$N$4))))/($N$4*4)),0)))))))))+(IF(A486=$E$4,$J$4,0))</f>
        <v>0</v>
      </c>
      <c r="E486" s="49">
        <f>IF(D486=0,0,1/((1+IF('Lease Monthly'!$H$4="Yearly",'Lease Monthly'!$D$4,IF('Lease Monthly'!$H$4="Quarterly",'Lease Monthly'!$D$4/4,'Lease Monthly'!$D$4/12)))^IF($E$17=1,A485,A486)))</f>
        <v>0</v>
      </c>
      <c r="F486" s="55">
        <f t="shared" si="75"/>
        <v>0</v>
      </c>
      <c r="G486" s="56"/>
      <c r="H486" s="38">
        <f t="shared" si="81"/>
        <v>470</v>
      </c>
      <c r="I486" s="9" t="str">
        <f t="shared" si="76"/>
        <v>-</v>
      </c>
      <c r="J486" s="47">
        <f>IF(H486&gt;'Lease Monthly'!$E$4,0,M485)</f>
        <v>0</v>
      </c>
      <c r="K486" s="47">
        <f>IF(IF('Lease Monthly'!$H$4="Yearly",J486*'Lease Monthly'!$D$4,IF('Lease Monthly'!$H$4="Quarterly",J486*('Lease Monthly'!$D$4/4),J486*'Lease Monthly'!$D$4/12))&gt;0,IF('Lease Monthly'!$H$4="Yearly",J486*'Lease Monthly'!$D$4,IF('Lease Monthly'!$H$4="Quarterly",J486*('Lease Monthly'!$D$4/4),J486*'Lease Monthly'!$D$4/12)),-L486-J486)</f>
        <v>0</v>
      </c>
      <c r="L486" s="47">
        <f t="shared" si="77"/>
        <v>0</v>
      </c>
      <c r="M486" s="47">
        <f t="shared" si="78"/>
        <v>0</v>
      </c>
      <c r="N486" s="57"/>
      <c r="O486" s="38">
        <v>237</v>
      </c>
      <c r="P486" s="58">
        <f t="shared" si="82"/>
        <v>215131</v>
      </c>
      <c r="Q486" s="47">
        <f t="shared" si="83"/>
        <v>0</v>
      </c>
      <c r="R486" s="47">
        <f>IF(S485&lt;1,0,-'Lease Monthly'!$K$4/'Lease Monthly'!$L$4)</f>
        <v>0</v>
      </c>
      <c r="S486" s="47">
        <f t="shared" si="79"/>
        <v>0</v>
      </c>
      <c r="AE486"/>
      <c r="AF486" s="6"/>
    </row>
    <row r="487" spans="1:32" x14ac:dyDescent="0.25">
      <c r="A487" s="53">
        <f t="shared" si="80"/>
        <v>471</v>
      </c>
      <c r="B487" s="29">
        <f t="shared" si="74"/>
        <v>0</v>
      </c>
      <c r="C487" s="9" t="str">
        <f>IF(D487=0,"-",IF('Lease Monthly'!$H$4="Yearly",EDATE(C486,12),IF('Lease Monthly'!$H$4="Quarterly",EDATE(C486,3),EDATE(C486,1))))</f>
        <v>-</v>
      </c>
      <c r="D487" s="54">
        <f>IF(A487&gt;'Lease Monthly'!$E$4,0,'Lease Monthly'!$G$4)*((1+$M$4)^(((((IF($H$4="Yearly",ROUNDDOWN(IF(A487-($N$4)&lt;0,0,((A487-($N$4)/(($N$4))))/($N$4)),0),IF($H$4="Monthly",ROUNDDOWN(IF(A487-($N$4*12)&lt;0,0,((A487-(12*$N$4)/((12*$N$4))))/($N$4*12)),0),ROUNDDOWN(IF(A487-($N$4*4)&lt;0,0,((A487-(4*$N$4)/((4*$N$4))))/($N$4*4)),0)))))))))+(IF(A487=$E$4,$J$4,0))</f>
        <v>0</v>
      </c>
      <c r="E487" s="49">
        <f>IF(D487=0,0,1/((1+IF('Lease Monthly'!$H$4="Yearly",'Lease Monthly'!$D$4,IF('Lease Monthly'!$H$4="Quarterly",'Lease Monthly'!$D$4/4,'Lease Monthly'!$D$4/12)))^IF($E$17=1,A486,A487)))</f>
        <v>0</v>
      </c>
      <c r="F487" s="55">
        <f t="shared" si="75"/>
        <v>0</v>
      </c>
      <c r="G487" s="56"/>
      <c r="H487" s="38">
        <f t="shared" si="81"/>
        <v>471</v>
      </c>
      <c r="I487" s="9" t="str">
        <f t="shared" si="76"/>
        <v>-</v>
      </c>
      <c r="J487" s="47">
        <f>IF(H487&gt;'Lease Monthly'!$E$4,0,M486)</f>
        <v>0</v>
      </c>
      <c r="K487" s="47">
        <f>IF(IF('Lease Monthly'!$H$4="Yearly",J487*'Lease Monthly'!$D$4,IF('Lease Monthly'!$H$4="Quarterly",J487*('Lease Monthly'!$D$4/4),J487*'Lease Monthly'!$D$4/12))&gt;0,IF('Lease Monthly'!$H$4="Yearly",J487*'Lease Monthly'!$D$4,IF('Lease Monthly'!$H$4="Quarterly",J487*('Lease Monthly'!$D$4/4),J487*'Lease Monthly'!$D$4/12)),-L487-J487)</f>
        <v>0</v>
      </c>
      <c r="L487" s="47">
        <f t="shared" si="77"/>
        <v>0</v>
      </c>
      <c r="M487" s="47">
        <f t="shared" si="78"/>
        <v>0</v>
      </c>
      <c r="N487" s="57"/>
      <c r="O487" s="38">
        <v>237</v>
      </c>
      <c r="P487" s="58">
        <f t="shared" si="82"/>
        <v>215496</v>
      </c>
      <c r="Q487" s="47">
        <f t="shared" si="83"/>
        <v>0</v>
      </c>
      <c r="R487" s="47">
        <f>IF(S486&lt;1,0,-'Lease Monthly'!$K$4/'Lease Monthly'!$L$4)</f>
        <v>0</v>
      </c>
      <c r="S487" s="47">
        <f t="shared" si="79"/>
        <v>0</v>
      </c>
      <c r="AE487"/>
      <c r="AF487" s="6"/>
    </row>
    <row r="488" spans="1:32" x14ac:dyDescent="0.25">
      <c r="A488" s="53">
        <f t="shared" si="80"/>
        <v>472</v>
      </c>
      <c r="B488" s="29">
        <f t="shared" si="74"/>
        <v>0</v>
      </c>
      <c r="C488" s="9" t="str">
        <f>IF(D488=0,"-",IF('Lease Monthly'!$H$4="Yearly",EDATE(C487,12),IF('Lease Monthly'!$H$4="Quarterly",EDATE(C487,3),EDATE(C487,1))))</f>
        <v>-</v>
      </c>
      <c r="D488" s="54">
        <f>IF(A488&gt;'Lease Monthly'!$E$4,0,'Lease Monthly'!$G$4)*((1+$M$4)^(((((IF($H$4="Yearly",ROUNDDOWN(IF(A488-($N$4)&lt;0,0,((A488-($N$4)/(($N$4))))/($N$4)),0),IF($H$4="Monthly",ROUNDDOWN(IF(A488-($N$4*12)&lt;0,0,((A488-(12*$N$4)/((12*$N$4))))/($N$4*12)),0),ROUNDDOWN(IF(A488-($N$4*4)&lt;0,0,((A488-(4*$N$4)/((4*$N$4))))/($N$4*4)),0)))))))))+(IF(A488=$E$4,$J$4,0))</f>
        <v>0</v>
      </c>
      <c r="E488" s="49">
        <f>IF(D488=0,0,1/((1+IF('Lease Monthly'!$H$4="Yearly",'Lease Monthly'!$D$4,IF('Lease Monthly'!$H$4="Quarterly",'Lease Monthly'!$D$4/4,'Lease Monthly'!$D$4/12)))^IF($E$17=1,A487,A488)))</f>
        <v>0</v>
      </c>
      <c r="F488" s="55">
        <f t="shared" si="75"/>
        <v>0</v>
      </c>
      <c r="G488" s="56"/>
      <c r="H488" s="38">
        <f t="shared" si="81"/>
        <v>472</v>
      </c>
      <c r="I488" s="9" t="str">
        <f t="shared" si="76"/>
        <v>-</v>
      </c>
      <c r="J488" s="47">
        <f>IF(H488&gt;'Lease Monthly'!$E$4,0,M487)</f>
        <v>0</v>
      </c>
      <c r="K488" s="47">
        <f>IF(IF('Lease Monthly'!$H$4="Yearly",J488*'Lease Monthly'!$D$4,IF('Lease Monthly'!$H$4="Quarterly",J488*('Lease Monthly'!$D$4/4),J488*'Lease Monthly'!$D$4/12))&gt;0,IF('Lease Monthly'!$H$4="Yearly",J488*'Lease Monthly'!$D$4,IF('Lease Monthly'!$H$4="Quarterly",J488*('Lease Monthly'!$D$4/4),J488*'Lease Monthly'!$D$4/12)),-L488-J488)</f>
        <v>0</v>
      </c>
      <c r="L488" s="47">
        <f t="shared" si="77"/>
        <v>0</v>
      </c>
      <c r="M488" s="47">
        <f t="shared" si="78"/>
        <v>0</v>
      </c>
      <c r="N488" s="57"/>
      <c r="O488" s="38">
        <v>237</v>
      </c>
      <c r="P488" s="58">
        <f t="shared" si="82"/>
        <v>215861</v>
      </c>
      <c r="Q488" s="47">
        <f t="shared" si="83"/>
        <v>0</v>
      </c>
      <c r="R488" s="47">
        <f>IF(S487&lt;1,0,-'Lease Monthly'!$K$4/'Lease Monthly'!$L$4)</f>
        <v>0</v>
      </c>
      <c r="S488" s="47">
        <f t="shared" si="79"/>
        <v>0</v>
      </c>
      <c r="AE488"/>
      <c r="AF488" s="6"/>
    </row>
    <row r="489" spans="1:32" x14ac:dyDescent="0.25">
      <c r="A489" s="53">
        <f t="shared" si="80"/>
        <v>473</v>
      </c>
      <c r="B489" s="29">
        <f t="shared" si="74"/>
        <v>0</v>
      </c>
      <c r="C489" s="9" t="str">
        <f>IF(D489=0,"-",IF('Lease Monthly'!$H$4="Yearly",EDATE(C488,12),IF('Lease Monthly'!$H$4="Quarterly",EDATE(C488,3),EDATE(C488,1))))</f>
        <v>-</v>
      </c>
      <c r="D489" s="54">
        <f>IF(A489&gt;'Lease Monthly'!$E$4,0,'Lease Monthly'!$G$4)*((1+$M$4)^(((((IF($H$4="Yearly",ROUNDDOWN(IF(A489-($N$4)&lt;0,0,((A489-($N$4)/(($N$4))))/($N$4)),0),IF($H$4="Monthly",ROUNDDOWN(IF(A489-($N$4*12)&lt;0,0,((A489-(12*$N$4)/((12*$N$4))))/($N$4*12)),0),ROUNDDOWN(IF(A489-($N$4*4)&lt;0,0,((A489-(4*$N$4)/((4*$N$4))))/($N$4*4)),0)))))))))+(IF(A489=$E$4,$J$4,0))</f>
        <v>0</v>
      </c>
      <c r="E489" s="49">
        <f>IF(D489=0,0,1/((1+IF('Lease Monthly'!$H$4="Yearly",'Lease Monthly'!$D$4,IF('Lease Monthly'!$H$4="Quarterly",'Lease Monthly'!$D$4/4,'Lease Monthly'!$D$4/12)))^IF($E$17=1,A488,A489)))</f>
        <v>0</v>
      </c>
      <c r="F489" s="55">
        <f t="shared" si="75"/>
        <v>0</v>
      </c>
      <c r="G489" s="56"/>
      <c r="H489" s="38">
        <f t="shared" si="81"/>
        <v>473</v>
      </c>
      <c r="I489" s="9" t="str">
        <f t="shared" si="76"/>
        <v>-</v>
      </c>
      <c r="J489" s="47">
        <f>IF(H489&gt;'Lease Monthly'!$E$4,0,M488)</f>
        <v>0</v>
      </c>
      <c r="K489" s="47">
        <f>IF(IF('Lease Monthly'!$H$4="Yearly",J489*'Lease Monthly'!$D$4,IF('Lease Monthly'!$H$4="Quarterly",J489*('Lease Monthly'!$D$4/4),J489*'Lease Monthly'!$D$4/12))&gt;0,IF('Lease Monthly'!$H$4="Yearly",J489*'Lease Monthly'!$D$4,IF('Lease Monthly'!$H$4="Quarterly",J489*('Lease Monthly'!$D$4/4),J489*'Lease Monthly'!$D$4/12)),-L489-J489)</f>
        <v>0</v>
      </c>
      <c r="L489" s="47">
        <f t="shared" si="77"/>
        <v>0</v>
      </c>
      <c r="M489" s="47">
        <f t="shared" si="78"/>
        <v>0</v>
      </c>
      <c r="N489" s="57"/>
      <c r="O489" s="38">
        <v>237</v>
      </c>
      <c r="P489" s="58">
        <f t="shared" si="82"/>
        <v>216226</v>
      </c>
      <c r="Q489" s="47">
        <f t="shared" si="83"/>
        <v>0</v>
      </c>
      <c r="R489" s="47">
        <f>IF(S488&lt;1,0,-'Lease Monthly'!$K$4/'Lease Monthly'!$L$4)</f>
        <v>0</v>
      </c>
      <c r="S489" s="47">
        <f t="shared" si="79"/>
        <v>0</v>
      </c>
      <c r="AE489"/>
      <c r="AF489" s="6"/>
    </row>
    <row r="490" spans="1:32" x14ac:dyDescent="0.25">
      <c r="A490" s="53">
        <f t="shared" si="80"/>
        <v>474</v>
      </c>
      <c r="B490" s="29">
        <f t="shared" si="74"/>
        <v>0</v>
      </c>
      <c r="C490" s="9" t="str">
        <f>IF(D490=0,"-",IF('Lease Monthly'!$H$4="Yearly",EDATE(C489,12),IF('Lease Monthly'!$H$4="Quarterly",EDATE(C489,3),EDATE(C489,1))))</f>
        <v>-</v>
      </c>
      <c r="D490" s="54">
        <f>IF(A490&gt;'Lease Monthly'!$E$4,0,'Lease Monthly'!$G$4)*((1+$M$4)^(((((IF($H$4="Yearly",ROUNDDOWN(IF(A490-($N$4)&lt;0,0,((A490-($N$4)/(($N$4))))/($N$4)),0),IF($H$4="Monthly",ROUNDDOWN(IF(A490-($N$4*12)&lt;0,0,((A490-(12*$N$4)/((12*$N$4))))/($N$4*12)),0),ROUNDDOWN(IF(A490-($N$4*4)&lt;0,0,((A490-(4*$N$4)/((4*$N$4))))/($N$4*4)),0)))))))))+(IF(A490=$E$4,$J$4,0))</f>
        <v>0</v>
      </c>
      <c r="E490" s="49">
        <f>IF(D490=0,0,1/((1+IF('Lease Monthly'!$H$4="Yearly",'Lease Monthly'!$D$4,IF('Lease Monthly'!$H$4="Quarterly",'Lease Monthly'!$D$4/4,'Lease Monthly'!$D$4/12)))^IF($E$17=1,A489,A490)))</f>
        <v>0</v>
      </c>
      <c r="F490" s="55">
        <f t="shared" si="75"/>
        <v>0</v>
      </c>
      <c r="G490" s="56"/>
      <c r="H490" s="38">
        <f t="shared" si="81"/>
        <v>474</v>
      </c>
      <c r="I490" s="9" t="str">
        <f t="shared" si="76"/>
        <v>-</v>
      </c>
      <c r="J490" s="47">
        <f>IF(H490&gt;'Lease Monthly'!$E$4,0,M489)</f>
        <v>0</v>
      </c>
      <c r="K490" s="47">
        <f>IF(IF('Lease Monthly'!$H$4="Yearly",J490*'Lease Monthly'!$D$4,IF('Lease Monthly'!$H$4="Quarterly",J490*('Lease Monthly'!$D$4/4),J490*'Lease Monthly'!$D$4/12))&gt;0,IF('Lease Monthly'!$H$4="Yearly",J490*'Lease Monthly'!$D$4,IF('Lease Monthly'!$H$4="Quarterly",J490*('Lease Monthly'!$D$4/4),J490*'Lease Monthly'!$D$4/12)),-L490-J490)</f>
        <v>0</v>
      </c>
      <c r="L490" s="47">
        <f t="shared" si="77"/>
        <v>0</v>
      </c>
      <c r="M490" s="47">
        <f t="shared" si="78"/>
        <v>0</v>
      </c>
      <c r="N490" s="57"/>
      <c r="O490" s="38">
        <v>237</v>
      </c>
      <c r="P490" s="58">
        <f t="shared" si="82"/>
        <v>216592</v>
      </c>
      <c r="Q490" s="47">
        <f t="shared" si="83"/>
        <v>0</v>
      </c>
      <c r="R490" s="47">
        <f>IF(S489&lt;1,0,-'Lease Monthly'!$K$4/'Lease Monthly'!$L$4)</f>
        <v>0</v>
      </c>
      <c r="S490" s="47">
        <f t="shared" si="79"/>
        <v>0</v>
      </c>
      <c r="AE490"/>
      <c r="AF490" s="6"/>
    </row>
    <row r="491" spans="1:32" x14ac:dyDescent="0.25">
      <c r="A491" s="53">
        <f t="shared" si="80"/>
        <v>475</v>
      </c>
      <c r="B491" s="29">
        <f t="shared" si="74"/>
        <v>0</v>
      </c>
      <c r="C491" s="9" t="str">
        <f>IF(D491=0,"-",IF('Lease Monthly'!$H$4="Yearly",EDATE(C490,12),IF('Lease Monthly'!$H$4="Quarterly",EDATE(C490,3),EDATE(C490,1))))</f>
        <v>-</v>
      </c>
      <c r="D491" s="54">
        <f>IF(A491&gt;'Lease Monthly'!$E$4,0,'Lease Monthly'!$G$4)*((1+$M$4)^(((((IF($H$4="Yearly",ROUNDDOWN(IF(A491-($N$4)&lt;0,0,((A491-($N$4)/(($N$4))))/($N$4)),0),IF($H$4="Monthly",ROUNDDOWN(IF(A491-($N$4*12)&lt;0,0,((A491-(12*$N$4)/((12*$N$4))))/($N$4*12)),0),ROUNDDOWN(IF(A491-($N$4*4)&lt;0,0,((A491-(4*$N$4)/((4*$N$4))))/($N$4*4)),0)))))))))+(IF(A491=$E$4,$J$4,0))</f>
        <v>0</v>
      </c>
      <c r="E491" s="49">
        <f>IF(D491=0,0,1/((1+IF('Lease Monthly'!$H$4="Yearly",'Lease Monthly'!$D$4,IF('Lease Monthly'!$H$4="Quarterly",'Lease Monthly'!$D$4/4,'Lease Monthly'!$D$4/12)))^IF($E$17=1,A490,A491)))</f>
        <v>0</v>
      </c>
      <c r="F491" s="55">
        <f t="shared" si="75"/>
        <v>0</v>
      </c>
      <c r="G491" s="56"/>
      <c r="H491" s="38">
        <f t="shared" si="81"/>
        <v>475</v>
      </c>
      <c r="I491" s="9" t="str">
        <f t="shared" si="76"/>
        <v>-</v>
      </c>
      <c r="J491" s="47">
        <f>IF(H491&gt;'Lease Monthly'!$E$4,0,M490)</f>
        <v>0</v>
      </c>
      <c r="K491" s="47">
        <f>IF(IF('Lease Monthly'!$H$4="Yearly",J491*'Lease Monthly'!$D$4,IF('Lease Monthly'!$H$4="Quarterly",J491*('Lease Monthly'!$D$4/4),J491*'Lease Monthly'!$D$4/12))&gt;0,IF('Lease Monthly'!$H$4="Yearly",J491*'Lease Monthly'!$D$4,IF('Lease Monthly'!$H$4="Quarterly",J491*('Lease Monthly'!$D$4/4),J491*'Lease Monthly'!$D$4/12)),-L491-J491)</f>
        <v>0</v>
      </c>
      <c r="L491" s="47">
        <f t="shared" si="77"/>
        <v>0</v>
      </c>
      <c r="M491" s="47">
        <f t="shared" si="78"/>
        <v>0</v>
      </c>
      <c r="N491" s="57"/>
      <c r="O491" s="38">
        <v>237</v>
      </c>
      <c r="P491" s="58">
        <f t="shared" si="82"/>
        <v>216957</v>
      </c>
      <c r="Q491" s="47">
        <f t="shared" si="83"/>
        <v>0</v>
      </c>
      <c r="R491" s="47">
        <f>IF(S490&lt;1,0,-'Lease Monthly'!$K$4/'Lease Monthly'!$L$4)</f>
        <v>0</v>
      </c>
      <c r="S491" s="47">
        <f t="shared" si="79"/>
        <v>0</v>
      </c>
      <c r="AE491"/>
      <c r="AF491" s="6"/>
    </row>
    <row r="492" spans="1:32" x14ac:dyDescent="0.25">
      <c r="A492" s="53">
        <f t="shared" si="80"/>
        <v>476</v>
      </c>
      <c r="B492" s="29">
        <f t="shared" si="74"/>
        <v>0</v>
      </c>
      <c r="C492" s="9" t="str">
        <f>IF(D492=0,"-",IF('Lease Monthly'!$H$4="Yearly",EDATE(C491,12),IF('Lease Monthly'!$H$4="Quarterly",EDATE(C491,3),EDATE(C491,1))))</f>
        <v>-</v>
      </c>
      <c r="D492" s="54">
        <f>IF(A492&gt;'Lease Monthly'!$E$4,0,'Lease Monthly'!$G$4)*((1+$M$4)^(((((IF($H$4="Yearly",ROUNDDOWN(IF(A492-($N$4)&lt;0,0,((A492-($N$4)/(($N$4))))/($N$4)),0),IF($H$4="Monthly",ROUNDDOWN(IF(A492-($N$4*12)&lt;0,0,((A492-(12*$N$4)/((12*$N$4))))/($N$4*12)),0),ROUNDDOWN(IF(A492-($N$4*4)&lt;0,0,((A492-(4*$N$4)/((4*$N$4))))/($N$4*4)),0)))))))))+(IF(A492=$E$4,$J$4,0))</f>
        <v>0</v>
      </c>
      <c r="E492" s="49">
        <f>IF(D492=0,0,1/((1+IF('Lease Monthly'!$H$4="Yearly",'Lease Monthly'!$D$4,IF('Lease Monthly'!$H$4="Quarterly",'Lease Monthly'!$D$4/4,'Lease Monthly'!$D$4/12)))^IF($E$17=1,A491,A492)))</f>
        <v>0</v>
      </c>
      <c r="F492" s="55">
        <f t="shared" si="75"/>
        <v>0</v>
      </c>
      <c r="G492" s="56"/>
      <c r="H492" s="38">
        <f t="shared" si="81"/>
        <v>476</v>
      </c>
      <c r="I492" s="9" t="str">
        <f t="shared" si="76"/>
        <v>-</v>
      </c>
      <c r="J492" s="47">
        <f>IF(H492&gt;'Lease Monthly'!$E$4,0,M491)</f>
        <v>0</v>
      </c>
      <c r="K492" s="47">
        <f>IF(IF('Lease Monthly'!$H$4="Yearly",J492*'Lease Monthly'!$D$4,IF('Lease Monthly'!$H$4="Quarterly",J492*('Lease Monthly'!$D$4/4),J492*'Lease Monthly'!$D$4/12))&gt;0,IF('Lease Monthly'!$H$4="Yearly",J492*'Lease Monthly'!$D$4,IF('Lease Monthly'!$H$4="Quarterly",J492*('Lease Monthly'!$D$4/4),J492*'Lease Monthly'!$D$4/12)),-L492-J492)</f>
        <v>0</v>
      </c>
      <c r="L492" s="47">
        <f t="shared" si="77"/>
        <v>0</v>
      </c>
      <c r="M492" s="47">
        <f t="shared" si="78"/>
        <v>0</v>
      </c>
      <c r="N492" s="57"/>
      <c r="O492" s="38">
        <v>237</v>
      </c>
      <c r="P492" s="58">
        <f t="shared" si="82"/>
        <v>217322</v>
      </c>
      <c r="Q492" s="47">
        <f t="shared" si="83"/>
        <v>0</v>
      </c>
      <c r="R492" s="47">
        <f>IF(S491&lt;1,0,-'Lease Monthly'!$K$4/'Lease Monthly'!$L$4)</f>
        <v>0</v>
      </c>
      <c r="S492" s="47">
        <f t="shared" si="79"/>
        <v>0</v>
      </c>
      <c r="AE492"/>
      <c r="AF492" s="6"/>
    </row>
    <row r="493" spans="1:32" x14ac:dyDescent="0.25">
      <c r="A493" s="53">
        <f t="shared" si="80"/>
        <v>477</v>
      </c>
      <c r="B493" s="29">
        <f t="shared" si="74"/>
        <v>0</v>
      </c>
      <c r="C493" s="9" t="str">
        <f>IF(D493=0,"-",IF('Lease Monthly'!$H$4="Yearly",EDATE(C492,12),IF('Lease Monthly'!$H$4="Quarterly",EDATE(C492,3),EDATE(C492,1))))</f>
        <v>-</v>
      </c>
      <c r="D493" s="54">
        <f>IF(A493&gt;'Lease Monthly'!$E$4,0,'Lease Monthly'!$G$4)*((1+$M$4)^(((((IF($H$4="Yearly",ROUNDDOWN(IF(A493-($N$4)&lt;0,0,((A493-($N$4)/(($N$4))))/($N$4)),0),IF($H$4="Monthly",ROUNDDOWN(IF(A493-($N$4*12)&lt;0,0,((A493-(12*$N$4)/((12*$N$4))))/($N$4*12)),0),ROUNDDOWN(IF(A493-($N$4*4)&lt;0,0,((A493-(4*$N$4)/((4*$N$4))))/($N$4*4)),0)))))))))+(IF(A493=$E$4,$J$4,0))</f>
        <v>0</v>
      </c>
      <c r="E493" s="49">
        <f>IF(D493=0,0,1/((1+IF('Lease Monthly'!$H$4="Yearly",'Lease Monthly'!$D$4,IF('Lease Monthly'!$H$4="Quarterly",'Lease Monthly'!$D$4/4,'Lease Monthly'!$D$4/12)))^IF($E$17=1,A492,A493)))</f>
        <v>0</v>
      </c>
      <c r="F493" s="55">
        <f t="shared" si="75"/>
        <v>0</v>
      </c>
      <c r="G493" s="56"/>
      <c r="H493" s="38">
        <f t="shared" si="81"/>
        <v>477</v>
      </c>
      <c r="I493" s="9" t="str">
        <f t="shared" si="76"/>
        <v>-</v>
      </c>
      <c r="J493" s="47">
        <f>IF(H493&gt;'Lease Monthly'!$E$4,0,M492)</f>
        <v>0</v>
      </c>
      <c r="K493" s="47">
        <f>IF(IF('Lease Monthly'!$H$4="Yearly",J493*'Lease Monthly'!$D$4,IF('Lease Monthly'!$H$4="Quarterly",J493*('Lease Monthly'!$D$4/4),J493*'Lease Monthly'!$D$4/12))&gt;0,IF('Lease Monthly'!$H$4="Yearly",J493*'Lease Monthly'!$D$4,IF('Lease Monthly'!$H$4="Quarterly",J493*('Lease Monthly'!$D$4/4),J493*'Lease Monthly'!$D$4/12)),-L493-J493)</f>
        <v>0</v>
      </c>
      <c r="L493" s="47">
        <f t="shared" si="77"/>
        <v>0</v>
      </c>
      <c r="M493" s="47">
        <f t="shared" si="78"/>
        <v>0</v>
      </c>
      <c r="N493" s="57"/>
      <c r="O493" s="38">
        <v>237</v>
      </c>
      <c r="P493" s="58">
        <f t="shared" si="82"/>
        <v>217687</v>
      </c>
      <c r="Q493" s="47">
        <f t="shared" si="83"/>
        <v>0</v>
      </c>
      <c r="R493" s="47">
        <f>IF(S492&lt;1,0,-'Lease Monthly'!$K$4/'Lease Monthly'!$L$4)</f>
        <v>0</v>
      </c>
      <c r="S493" s="47">
        <f t="shared" si="79"/>
        <v>0</v>
      </c>
      <c r="AE493"/>
      <c r="AF493" s="6"/>
    </row>
    <row r="494" spans="1:32" x14ac:dyDescent="0.25">
      <c r="A494" s="53">
        <f t="shared" si="80"/>
        <v>478</v>
      </c>
      <c r="B494" s="29">
        <f t="shared" si="74"/>
        <v>0</v>
      </c>
      <c r="C494" s="9" t="str">
        <f>IF(D494=0,"-",IF('Lease Monthly'!$H$4="Yearly",EDATE(C493,12),IF('Lease Monthly'!$H$4="Quarterly",EDATE(C493,3),EDATE(C493,1))))</f>
        <v>-</v>
      </c>
      <c r="D494" s="54">
        <f>IF(A494&gt;'Lease Monthly'!$E$4,0,'Lease Monthly'!$G$4)*((1+$M$4)^(((((IF($H$4="Yearly",ROUNDDOWN(IF(A494-($N$4)&lt;0,0,((A494-($N$4)/(($N$4))))/($N$4)),0),IF($H$4="Monthly",ROUNDDOWN(IF(A494-($N$4*12)&lt;0,0,((A494-(12*$N$4)/((12*$N$4))))/($N$4*12)),0),ROUNDDOWN(IF(A494-($N$4*4)&lt;0,0,((A494-(4*$N$4)/((4*$N$4))))/($N$4*4)),0)))))))))+(IF(A494=$E$4,$J$4,0))</f>
        <v>0</v>
      </c>
      <c r="E494" s="49">
        <f>IF(D494=0,0,1/((1+IF('Lease Monthly'!$H$4="Yearly",'Lease Monthly'!$D$4,IF('Lease Monthly'!$H$4="Quarterly",'Lease Monthly'!$D$4/4,'Lease Monthly'!$D$4/12)))^IF($E$17=1,A493,A494)))</f>
        <v>0</v>
      </c>
      <c r="F494" s="55">
        <f t="shared" si="75"/>
        <v>0</v>
      </c>
      <c r="G494" s="56"/>
      <c r="H494" s="38">
        <f t="shared" si="81"/>
        <v>478</v>
      </c>
      <c r="I494" s="9" t="str">
        <f t="shared" si="76"/>
        <v>-</v>
      </c>
      <c r="J494" s="47">
        <f>IF(H494&gt;'Lease Monthly'!$E$4,0,M493)</f>
        <v>0</v>
      </c>
      <c r="K494" s="47">
        <f>IF(IF('Lease Monthly'!$H$4="Yearly",J494*'Lease Monthly'!$D$4,IF('Lease Monthly'!$H$4="Quarterly",J494*('Lease Monthly'!$D$4/4),J494*'Lease Monthly'!$D$4/12))&gt;0,IF('Lease Monthly'!$H$4="Yearly",J494*'Lease Monthly'!$D$4,IF('Lease Monthly'!$H$4="Quarterly",J494*('Lease Monthly'!$D$4/4),J494*'Lease Monthly'!$D$4/12)),-L494-J494)</f>
        <v>0</v>
      </c>
      <c r="L494" s="47">
        <f t="shared" si="77"/>
        <v>0</v>
      </c>
      <c r="M494" s="47">
        <f t="shared" si="78"/>
        <v>0</v>
      </c>
      <c r="N494" s="57"/>
      <c r="O494" s="38">
        <v>237</v>
      </c>
      <c r="P494" s="58">
        <f t="shared" si="82"/>
        <v>218053</v>
      </c>
      <c r="Q494" s="47">
        <f t="shared" si="83"/>
        <v>0</v>
      </c>
      <c r="R494" s="47">
        <f>IF(S493&lt;1,0,-'Lease Monthly'!$K$4/'Lease Monthly'!$L$4)</f>
        <v>0</v>
      </c>
      <c r="S494" s="47">
        <f t="shared" si="79"/>
        <v>0</v>
      </c>
      <c r="AE494"/>
      <c r="AF494" s="6"/>
    </row>
    <row r="495" spans="1:32" x14ac:dyDescent="0.25">
      <c r="A495" s="53">
        <f t="shared" si="80"/>
        <v>479</v>
      </c>
      <c r="B495" s="29">
        <f t="shared" si="74"/>
        <v>0</v>
      </c>
      <c r="C495" s="9" t="str">
        <f>IF(D495=0,"-",IF('Lease Monthly'!$H$4="Yearly",EDATE(C494,12),IF('Lease Monthly'!$H$4="Quarterly",EDATE(C494,3),EDATE(C494,1))))</f>
        <v>-</v>
      </c>
      <c r="D495" s="54">
        <f>IF(A495&gt;'Lease Monthly'!$E$4,0,'Lease Monthly'!$G$4)*((1+$M$4)^(((((IF($H$4="Yearly",ROUNDDOWN(IF(A495-($N$4)&lt;0,0,((A495-($N$4)/(($N$4))))/($N$4)),0),IF($H$4="Monthly",ROUNDDOWN(IF(A495-($N$4*12)&lt;0,0,((A495-(12*$N$4)/((12*$N$4))))/($N$4*12)),0),ROUNDDOWN(IF(A495-($N$4*4)&lt;0,0,((A495-(4*$N$4)/((4*$N$4))))/($N$4*4)),0)))))))))+(IF(A495=$E$4,$J$4,0))</f>
        <v>0</v>
      </c>
      <c r="E495" s="49">
        <f>IF(D495=0,0,1/((1+IF('Lease Monthly'!$H$4="Yearly",'Lease Monthly'!$D$4,IF('Lease Monthly'!$H$4="Quarterly",'Lease Monthly'!$D$4/4,'Lease Monthly'!$D$4/12)))^IF($E$17=1,A494,A495)))</f>
        <v>0</v>
      </c>
      <c r="F495" s="55">
        <f t="shared" si="75"/>
        <v>0</v>
      </c>
      <c r="G495" s="56"/>
      <c r="H495" s="38">
        <f t="shared" si="81"/>
        <v>479</v>
      </c>
      <c r="I495" s="9" t="str">
        <f t="shared" si="76"/>
        <v>-</v>
      </c>
      <c r="J495" s="47">
        <f>IF(H495&gt;'Lease Monthly'!$E$4,0,M494)</f>
        <v>0</v>
      </c>
      <c r="K495" s="47">
        <f>IF(IF('Lease Monthly'!$H$4="Yearly",J495*'Lease Monthly'!$D$4,IF('Lease Monthly'!$H$4="Quarterly",J495*('Lease Monthly'!$D$4/4),J495*'Lease Monthly'!$D$4/12))&gt;0,IF('Lease Monthly'!$H$4="Yearly",J495*'Lease Monthly'!$D$4,IF('Lease Monthly'!$H$4="Quarterly",J495*('Lease Monthly'!$D$4/4),J495*'Lease Monthly'!$D$4/12)),-L495-J495)</f>
        <v>0</v>
      </c>
      <c r="L495" s="47">
        <f t="shared" si="77"/>
        <v>0</v>
      </c>
      <c r="M495" s="47">
        <f t="shared" si="78"/>
        <v>0</v>
      </c>
      <c r="N495" s="57"/>
      <c r="O495" s="38">
        <v>237</v>
      </c>
      <c r="P495" s="58">
        <f t="shared" si="82"/>
        <v>218418</v>
      </c>
      <c r="Q495" s="47">
        <f t="shared" si="83"/>
        <v>0</v>
      </c>
      <c r="R495" s="47">
        <f>IF(S494&lt;1,0,-'Lease Monthly'!$K$4/'Lease Monthly'!$L$4)</f>
        <v>0</v>
      </c>
      <c r="S495" s="47">
        <f t="shared" si="79"/>
        <v>0</v>
      </c>
      <c r="AE495"/>
      <c r="AF495" s="6"/>
    </row>
    <row r="496" spans="1:32" x14ac:dyDescent="0.25">
      <c r="A496" s="53">
        <f t="shared" si="80"/>
        <v>480</v>
      </c>
      <c r="B496" s="29">
        <f t="shared" si="74"/>
        <v>0</v>
      </c>
      <c r="C496" s="9" t="str">
        <f>IF(D496=0,"-",IF('Lease Monthly'!$H$4="Yearly",EDATE(C495,12),IF('Lease Monthly'!$H$4="Quarterly",EDATE(C495,3),EDATE(C495,1))))</f>
        <v>-</v>
      </c>
      <c r="D496" s="54">
        <f>IF(A496&gt;'Lease Monthly'!$E$4,0,'Lease Monthly'!$G$4)*((1+$M$4)^(((((IF($H$4="Yearly",ROUNDDOWN(IF(A496-($N$4)&lt;0,0,((A496-($N$4)/(($N$4))))/($N$4)),0),IF($H$4="Monthly",ROUNDDOWN(IF(A496-($N$4*12)&lt;0,0,((A496-(12*$N$4)/((12*$N$4))))/($N$4*12)),0),ROUNDDOWN(IF(A496-($N$4*4)&lt;0,0,((A496-(4*$N$4)/((4*$N$4))))/($N$4*4)),0)))))))))+(IF(A496=$E$4,$J$4,0))</f>
        <v>0</v>
      </c>
      <c r="E496" s="49">
        <f>IF(D496=0,0,1/((1+IF('Lease Monthly'!$H$4="Yearly",'Lease Monthly'!$D$4,IF('Lease Monthly'!$H$4="Quarterly",'Lease Monthly'!$D$4/4,'Lease Monthly'!$D$4/12)))^IF($E$17=1,A495,A496)))</f>
        <v>0</v>
      </c>
      <c r="F496" s="55">
        <f t="shared" si="75"/>
        <v>0</v>
      </c>
      <c r="G496" s="56"/>
      <c r="H496" s="38">
        <f t="shared" si="81"/>
        <v>480</v>
      </c>
      <c r="I496" s="9" t="str">
        <f t="shared" si="76"/>
        <v>-</v>
      </c>
      <c r="J496" s="47">
        <f>IF(H496&gt;'Lease Monthly'!$E$4,0,M495)</f>
        <v>0</v>
      </c>
      <c r="K496" s="47">
        <f>IF(IF('Lease Monthly'!$H$4="Yearly",J496*'Lease Monthly'!$D$4,IF('Lease Monthly'!$H$4="Quarterly",J496*('Lease Monthly'!$D$4/4),J496*'Lease Monthly'!$D$4/12))&gt;0,IF('Lease Monthly'!$H$4="Yearly",J496*'Lease Monthly'!$D$4,IF('Lease Monthly'!$H$4="Quarterly",J496*('Lease Monthly'!$D$4/4),J496*'Lease Monthly'!$D$4/12)),-L496-J496)</f>
        <v>0</v>
      </c>
      <c r="L496" s="47">
        <f t="shared" si="77"/>
        <v>0</v>
      </c>
      <c r="M496" s="47">
        <f t="shared" si="78"/>
        <v>0</v>
      </c>
      <c r="N496" s="57"/>
      <c r="O496" s="38">
        <v>237</v>
      </c>
      <c r="P496" s="58">
        <f t="shared" si="82"/>
        <v>218783</v>
      </c>
      <c r="Q496" s="47">
        <f t="shared" si="83"/>
        <v>0</v>
      </c>
      <c r="R496" s="47">
        <f>IF(S495&lt;1,0,-'Lease Monthly'!$K$4/'Lease Monthly'!$L$4)</f>
        <v>0</v>
      </c>
      <c r="S496" s="47">
        <f t="shared" si="79"/>
        <v>0</v>
      </c>
      <c r="AE496"/>
      <c r="AF496" s="6"/>
    </row>
    <row r="497" spans="1:32" x14ac:dyDescent="0.25">
      <c r="A497" s="53">
        <f t="shared" si="80"/>
        <v>481</v>
      </c>
      <c r="B497" s="29">
        <f t="shared" si="74"/>
        <v>0</v>
      </c>
      <c r="C497" s="9" t="str">
        <f>IF(D497=0,"-",IF('Lease Monthly'!$H$4="Yearly",EDATE(C496,12),IF('Lease Monthly'!$H$4="Quarterly",EDATE(C496,3),EDATE(C496,1))))</f>
        <v>-</v>
      </c>
      <c r="D497" s="54">
        <f>IF(A497&gt;'Lease Monthly'!$E$4,0,'Lease Monthly'!$G$4)*((1+$M$4)^(((((IF($H$4="Yearly",ROUNDDOWN(IF(A497-($N$4)&lt;0,0,((A497-($N$4)/(($N$4))))/($N$4)),0),IF($H$4="Monthly",ROUNDDOWN(IF(A497-($N$4*12)&lt;0,0,((A497-(12*$N$4)/((12*$N$4))))/($N$4*12)),0),ROUNDDOWN(IF(A497-($N$4*4)&lt;0,0,((A497-(4*$N$4)/((4*$N$4))))/($N$4*4)),0)))))))))+(IF(A497=$E$4,$J$4,0))</f>
        <v>0</v>
      </c>
      <c r="E497" s="49">
        <f>IF(D497=0,0,1/((1+IF('Lease Monthly'!$H$4="Yearly",'Lease Monthly'!$D$4,IF('Lease Monthly'!$H$4="Quarterly",'Lease Monthly'!$D$4/4,'Lease Monthly'!$D$4/12)))^IF($E$17=1,A496,A497)))</f>
        <v>0</v>
      </c>
      <c r="F497" s="55">
        <f t="shared" si="75"/>
        <v>0</v>
      </c>
      <c r="G497" s="56"/>
      <c r="H497" s="38">
        <f t="shared" si="81"/>
        <v>481</v>
      </c>
      <c r="I497" s="9" t="str">
        <f t="shared" si="76"/>
        <v>-</v>
      </c>
      <c r="J497" s="47">
        <f>IF(H497&gt;'Lease Monthly'!$E$4,0,M496)</f>
        <v>0</v>
      </c>
      <c r="K497" s="47">
        <f>IF(IF('Lease Monthly'!$H$4="Yearly",J497*'Lease Monthly'!$D$4,IF('Lease Monthly'!$H$4="Quarterly",J497*('Lease Monthly'!$D$4/4),J497*'Lease Monthly'!$D$4/12))&gt;0,IF('Lease Monthly'!$H$4="Yearly",J497*'Lease Monthly'!$D$4,IF('Lease Monthly'!$H$4="Quarterly",J497*('Lease Monthly'!$D$4/4),J497*'Lease Monthly'!$D$4/12)),-L497-J497)</f>
        <v>0</v>
      </c>
      <c r="L497" s="47">
        <f t="shared" si="77"/>
        <v>0</v>
      </c>
      <c r="M497" s="47">
        <f t="shared" si="78"/>
        <v>0</v>
      </c>
      <c r="N497" s="57"/>
      <c r="O497" s="38">
        <v>237</v>
      </c>
      <c r="P497" s="58">
        <f t="shared" si="82"/>
        <v>219148</v>
      </c>
      <c r="Q497" s="47">
        <f t="shared" si="83"/>
        <v>0</v>
      </c>
      <c r="R497" s="47">
        <f>IF(S496&lt;1,0,-'Lease Monthly'!$K$4/'Lease Monthly'!$L$4)</f>
        <v>0</v>
      </c>
      <c r="S497" s="47">
        <f t="shared" si="79"/>
        <v>0</v>
      </c>
      <c r="AE497"/>
      <c r="AF497" s="6"/>
    </row>
    <row r="498" spans="1:32" x14ac:dyDescent="0.25">
      <c r="A498" s="53">
        <f t="shared" si="80"/>
        <v>482</v>
      </c>
      <c r="B498" s="29">
        <f t="shared" si="74"/>
        <v>0</v>
      </c>
      <c r="C498" s="9" t="str">
        <f>IF(D498=0,"-",IF('Lease Monthly'!$H$4="Yearly",EDATE(C497,12),IF('Lease Monthly'!$H$4="Quarterly",EDATE(C497,3),EDATE(C497,1))))</f>
        <v>-</v>
      </c>
      <c r="D498" s="54">
        <f>IF(A498&gt;'Lease Monthly'!$E$4,0,'Lease Monthly'!$G$4)*((1+$M$4)^(((((IF($H$4="Yearly",ROUNDDOWN(IF(A498-($N$4)&lt;0,0,((A498-($N$4)/(($N$4))))/($N$4)),0),IF($H$4="Monthly",ROUNDDOWN(IF(A498-($N$4*12)&lt;0,0,((A498-(12*$N$4)/((12*$N$4))))/($N$4*12)),0),ROUNDDOWN(IF(A498-($N$4*4)&lt;0,0,((A498-(4*$N$4)/((4*$N$4))))/($N$4*4)),0)))))))))+(IF(A498=$E$4,$J$4,0))</f>
        <v>0</v>
      </c>
      <c r="E498" s="49">
        <f>IF(D498=0,0,1/((1+IF('Lease Monthly'!$H$4="Yearly",'Lease Monthly'!$D$4,IF('Lease Monthly'!$H$4="Quarterly",'Lease Monthly'!$D$4/4,'Lease Monthly'!$D$4/12)))^IF($E$17=1,A497,A498)))</f>
        <v>0</v>
      </c>
      <c r="F498" s="55">
        <f t="shared" si="75"/>
        <v>0</v>
      </c>
      <c r="G498" s="56"/>
      <c r="H498" s="38">
        <f t="shared" si="81"/>
        <v>482</v>
      </c>
      <c r="I498" s="9" t="str">
        <f t="shared" si="76"/>
        <v>-</v>
      </c>
      <c r="J498" s="47">
        <f>IF(H498&gt;'Lease Monthly'!$E$4,0,M497)</f>
        <v>0</v>
      </c>
      <c r="K498" s="47">
        <f>IF(IF('Lease Monthly'!$H$4="Yearly",J498*'Lease Monthly'!$D$4,IF('Lease Monthly'!$H$4="Quarterly",J498*('Lease Monthly'!$D$4/4),J498*'Lease Monthly'!$D$4/12))&gt;0,IF('Lease Monthly'!$H$4="Yearly",J498*'Lease Monthly'!$D$4,IF('Lease Monthly'!$H$4="Quarterly",J498*('Lease Monthly'!$D$4/4),J498*'Lease Monthly'!$D$4/12)),-L498-J498)</f>
        <v>0</v>
      </c>
      <c r="L498" s="47">
        <f t="shared" si="77"/>
        <v>0</v>
      </c>
      <c r="M498" s="47">
        <f t="shared" si="78"/>
        <v>0</v>
      </c>
      <c r="N498" s="57"/>
      <c r="O498" s="38">
        <v>237</v>
      </c>
      <c r="P498" s="58">
        <f t="shared" si="82"/>
        <v>219513</v>
      </c>
      <c r="Q498" s="47">
        <f t="shared" si="83"/>
        <v>0</v>
      </c>
      <c r="R498" s="47">
        <f>IF(S497&lt;1,0,-'Lease Monthly'!$K$4/'Lease Monthly'!$L$4)</f>
        <v>0</v>
      </c>
      <c r="S498" s="47">
        <f t="shared" si="79"/>
        <v>0</v>
      </c>
      <c r="AE498"/>
      <c r="AF498" s="6"/>
    </row>
    <row r="499" spans="1:32" x14ac:dyDescent="0.25">
      <c r="A499" s="53">
        <f t="shared" si="80"/>
        <v>483</v>
      </c>
      <c r="B499" s="29">
        <f t="shared" si="74"/>
        <v>0</v>
      </c>
      <c r="C499" s="9" t="str">
        <f>IF(D499=0,"-",IF('Lease Monthly'!$H$4="Yearly",EDATE(C498,12),IF('Lease Monthly'!$H$4="Quarterly",EDATE(C498,3),EDATE(C498,1))))</f>
        <v>-</v>
      </c>
      <c r="D499" s="54">
        <f>IF(A499&gt;'Lease Monthly'!$E$4,0,'Lease Monthly'!$G$4)*((1+$M$4)^(((((IF($H$4="Yearly",ROUNDDOWN(IF(A499-($N$4)&lt;0,0,((A499-($N$4)/(($N$4))))/($N$4)),0),IF($H$4="Monthly",ROUNDDOWN(IF(A499-($N$4*12)&lt;0,0,((A499-(12*$N$4)/((12*$N$4))))/($N$4*12)),0),ROUNDDOWN(IF(A499-($N$4*4)&lt;0,0,((A499-(4*$N$4)/((4*$N$4))))/($N$4*4)),0)))))))))+(IF(A499=$E$4,$J$4,0))</f>
        <v>0</v>
      </c>
      <c r="E499" s="49">
        <f>IF(D499=0,0,1/((1+IF('Lease Monthly'!$H$4="Yearly",'Lease Monthly'!$D$4,IF('Lease Monthly'!$H$4="Quarterly",'Lease Monthly'!$D$4/4,'Lease Monthly'!$D$4/12)))^IF($E$17=1,A498,A499)))</f>
        <v>0</v>
      </c>
      <c r="F499" s="55">
        <f t="shared" si="75"/>
        <v>0</v>
      </c>
      <c r="G499" s="56"/>
      <c r="H499" s="38">
        <f t="shared" si="81"/>
        <v>483</v>
      </c>
      <c r="I499" s="9" t="str">
        <f t="shared" si="76"/>
        <v>-</v>
      </c>
      <c r="J499" s="47">
        <f>IF(H499&gt;'Lease Monthly'!$E$4,0,M498)</f>
        <v>0</v>
      </c>
      <c r="K499" s="47">
        <f>IF(IF('Lease Monthly'!$H$4="Yearly",J499*'Lease Monthly'!$D$4,IF('Lease Monthly'!$H$4="Quarterly",J499*('Lease Monthly'!$D$4/4),J499*'Lease Monthly'!$D$4/12))&gt;0,IF('Lease Monthly'!$H$4="Yearly",J499*'Lease Monthly'!$D$4,IF('Lease Monthly'!$H$4="Quarterly",J499*('Lease Monthly'!$D$4/4),J499*'Lease Monthly'!$D$4/12)),-L499-J499)</f>
        <v>0</v>
      </c>
      <c r="L499" s="47">
        <f t="shared" si="77"/>
        <v>0</v>
      </c>
      <c r="M499" s="47">
        <f t="shared" si="78"/>
        <v>0</v>
      </c>
      <c r="N499" s="57"/>
      <c r="O499" s="38">
        <v>237</v>
      </c>
      <c r="P499" s="58">
        <f t="shared" si="82"/>
        <v>219878</v>
      </c>
      <c r="Q499" s="47">
        <f t="shared" si="83"/>
        <v>0</v>
      </c>
      <c r="R499" s="47">
        <f>IF(S498&lt;1,0,-'Lease Monthly'!$K$4/'Lease Monthly'!$L$4)</f>
        <v>0</v>
      </c>
      <c r="S499" s="47">
        <f t="shared" si="79"/>
        <v>0</v>
      </c>
      <c r="AE499"/>
      <c r="AF499" s="6"/>
    </row>
    <row r="500" spans="1:32" x14ac:dyDescent="0.25">
      <c r="A500" s="53">
        <f t="shared" si="80"/>
        <v>484</v>
      </c>
      <c r="B500" s="29">
        <f t="shared" si="74"/>
        <v>0</v>
      </c>
      <c r="C500" s="9" t="str">
        <f>IF(D500=0,"-",IF('Lease Monthly'!$H$4="Yearly",EDATE(C499,12),IF('Lease Monthly'!$H$4="Quarterly",EDATE(C499,3),EDATE(C499,1))))</f>
        <v>-</v>
      </c>
      <c r="D500" s="54">
        <f>IF(A500&gt;'Lease Monthly'!$E$4,0,'Lease Monthly'!$G$4)*((1+$M$4)^(((((IF($H$4="Yearly",ROUNDDOWN(IF(A500-($N$4)&lt;0,0,((A500-($N$4)/(($N$4))))/($N$4)),0),IF($H$4="Monthly",ROUNDDOWN(IF(A500-($N$4*12)&lt;0,0,((A500-(12*$N$4)/((12*$N$4))))/($N$4*12)),0),ROUNDDOWN(IF(A500-($N$4*4)&lt;0,0,((A500-(4*$N$4)/((4*$N$4))))/($N$4*4)),0)))))))))+(IF(A500=$E$4,$J$4,0))</f>
        <v>0</v>
      </c>
      <c r="E500" s="49">
        <f>IF(D500=0,0,1/((1+IF('Lease Monthly'!$H$4="Yearly",'Lease Monthly'!$D$4,IF('Lease Monthly'!$H$4="Quarterly",'Lease Monthly'!$D$4/4,'Lease Monthly'!$D$4/12)))^IF($E$17=1,A499,A500)))</f>
        <v>0</v>
      </c>
      <c r="F500" s="55">
        <f t="shared" si="75"/>
        <v>0</v>
      </c>
      <c r="G500" s="56"/>
      <c r="H500" s="38">
        <f t="shared" si="81"/>
        <v>484</v>
      </c>
      <c r="I500" s="9" t="str">
        <f t="shared" si="76"/>
        <v>-</v>
      </c>
      <c r="J500" s="47">
        <f>IF(H500&gt;'Lease Monthly'!$E$4,0,M499)</f>
        <v>0</v>
      </c>
      <c r="K500" s="47">
        <f>IF(IF('Lease Monthly'!$H$4="Yearly",J500*'Lease Monthly'!$D$4,IF('Lease Monthly'!$H$4="Quarterly",J500*('Lease Monthly'!$D$4/4),J500*'Lease Monthly'!$D$4/12))&gt;0,IF('Lease Monthly'!$H$4="Yearly",J500*'Lease Monthly'!$D$4,IF('Lease Monthly'!$H$4="Quarterly",J500*('Lease Monthly'!$D$4/4),J500*'Lease Monthly'!$D$4/12)),-L500-J500)</f>
        <v>0</v>
      </c>
      <c r="L500" s="47">
        <f t="shared" si="77"/>
        <v>0</v>
      </c>
      <c r="M500" s="47">
        <f t="shared" si="78"/>
        <v>0</v>
      </c>
      <c r="N500" s="57"/>
      <c r="O500" s="38">
        <v>237</v>
      </c>
      <c r="P500" s="58">
        <f t="shared" si="82"/>
        <v>220243</v>
      </c>
      <c r="Q500" s="47">
        <f t="shared" si="83"/>
        <v>0</v>
      </c>
      <c r="R500" s="47">
        <f>IF(S499&lt;1,0,-'Lease Monthly'!$K$4/'Lease Monthly'!$L$4)</f>
        <v>0</v>
      </c>
      <c r="S500" s="47">
        <f t="shared" si="79"/>
        <v>0</v>
      </c>
      <c r="AE500"/>
      <c r="AF500" s="6"/>
    </row>
    <row r="501" spans="1:32" x14ac:dyDescent="0.25">
      <c r="A501" s="53">
        <f t="shared" si="80"/>
        <v>485</v>
      </c>
      <c r="B501" s="29">
        <f t="shared" si="74"/>
        <v>0</v>
      </c>
      <c r="C501" s="9" t="str">
        <f>IF(D501=0,"-",IF('Lease Monthly'!$H$4="Yearly",EDATE(C500,12),IF('Lease Monthly'!$H$4="Quarterly",EDATE(C500,3),EDATE(C500,1))))</f>
        <v>-</v>
      </c>
      <c r="D501" s="54">
        <f>IF(A501&gt;'Lease Monthly'!$E$4,0,'Lease Monthly'!$G$4)*((1+$M$4)^(((((IF($H$4="Yearly",ROUNDDOWN(IF(A501-($N$4)&lt;0,0,((A501-($N$4)/(($N$4))))/($N$4)),0),IF($H$4="Monthly",ROUNDDOWN(IF(A501-($N$4*12)&lt;0,0,((A501-(12*$N$4)/((12*$N$4))))/($N$4*12)),0),ROUNDDOWN(IF(A501-($N$4*4)&lt;0,0,((A501-(4*$N$4)/((4*$N$4))))/($N$4*4)),0)))))))))+(IF(A501=$E$4,$J$4,0))</f>
        <v>0</v>
      </c>
      <c r="E501" s="49">
        <f>IF(D501=0,0,1/((1+IF('Lease Monthly'!$H$4="Yearly",'Lease Monthly'!$D$4,IF('Lease Monthly'!$H$4="Quarterly",'Lease Monthly'!$D$4/4,'Lease Monthly'!$D$4/12)))^IF($E$17=1,A500,A501)))</f>
        <v>0</v>
      </c>
      <c r="F501" s="55">
        <f t="shared" si="75"/>
        <v>0</v>
      </c>
      <c r="G501" s="56"/>
      <c r="H501" s="38">
        <f t="shared" si="81"/>
        <v>485</v>
      </c>
      <c r="I501" s="9" t="str">
        <f t="shared" si="76"/>
        <v>-</v>
      </c>
      <c r="J501" s="47">
        <f>IF(H501&gt;'Lease Monthly'!$E$4,0,M500)</f>
        <v>0</v>
      </c>
      <c r="K501" s="47">
        <f>IF(IF('Lease Monthly'!$H$4="Yearly",J501*'Lease Monthly'!$D$4,IF('Lease Monthly'!$H$4="Quarterly",J501*('Lease Monthly'!$D$4/4),J501*'Lease Monthly'!$D$4/12))&gt;0,IF('Lease Monthly'!$H$4="Yearly",J501*'Lease Monthly'!$D$4,IF('Lease Monthly'!$H$4="Quarterly",J501*('Lease Monthly'!$D$4/4),J501*'Lease Monthly'!$D$4/12)),-L501-J501)</f>
        <v>0</v>
      </c>
      <c r="L501" s="47">
        <f t="shared" si="77"/>
        <v>0</v>
      </c>
      <c r="M501" s="47">
        <f t="shared" si="78"/>
        <v>0</v>
      </c>
      <c r="N501" s="57"/>
      <c r="O501" s="38">
        <v>237</v>
      </c>
      <c r="P501" s="58">
        <f t="shared" si="82"/>
        <v>220608</v>
      </c>
      <c r="Q501" s="47">
        <f t="shared" si="83"/>
        <v>0</v>
      </c>
      <c r="R501" s="47">
        <f>IF(S500&lt;1,0,-'Lease Monthly'!$K$4/'Lease Monthly'!$L$4)</f>
        <v>0</v>
      </c>
      <c r="S501" s="47">
        <f t="shared" si="79"/>
        <v>0</v>
      </c>
      <c r="AE501"/>
      <c r="AF501" s="6"/>
    </row>
    <row r="502" spans="1:32" x14ac:dyDescent="0.25">
      <c r="A502" s="53">
        <f t="shared" si="80"/>
        <v>486</v>
      </c>
      <c r="B502" s="29">
        <f t="shared" si="74"/>
        <v>0</v>
      </c>
      <c r="C502" s="9" t="str">
        <f>IF(D502=0,"-",IF('Lease Monthly'!$H$4="Yearly",EDATE(C501,12),IF('Lease Monthly'!$H$4="Quarterly",EDATE(C501,3),EDATE(C501,1))))</f>
        <v>-</v>
      </c>
      <c r="D502" s="54">
        <f>IF(A502&gt;'Lease Monthly'!$E$4,0,'Lease Monthly'!$G$4)*((1+$M$4)^(((((IF($H$4="Yearly",ROUNDDOWN(IF(A502-($N$4)&lt;0,0,((A502-($N$4)/(($N$4))))/($N$4)),0),IF($H$4="Monthly",ROUNDDOWN(IF(A502-($N$4*12)&lt;0,0,((A502-(12*$N$4)/((12*$N$4))))/($N$4*12)),0),ROUNDDOWN(IF(A502-($N$4*4)&lt;0,0,((A502-(4*$N$4)/((4*$N$4))))/($N$4*4)),0)))))))))+(IF(A502=$E$4,$J$4,0))</f>
        <v>0</v>
      </c>
      <c r="E502" s="49">
        <f>IF(D502=0,0,1/((1+IF('Lease Monthly'!$H$4="Yearly",'Lease Monthly'!$D$4,IF('Lease Monthly'!$H$4="Quarterly",'Lease Monthly'!$D$4/4,'Lease Monthly'!$D$4/12)))^IF($E$17=1,A501,A502)))</f>
        <v>0</v>
      </c>
      <c r="F502" s="55">
        <f t="shared" si="75"/>
        <v>0</v>
      </c>
      <c r="G502" s="56"/>
      <c r="H502" s="38">
        <f t="shared" si="81"/>
        <v>486</v>
      </c>
      <c r="I502" s="9" t="str">
        <f t="shared" si="76"/>
        <v>-</v>
      </c>
      <c r="J502" s="47">
        <f>IF(H502&gt;'Lease Monthly'!$E$4,0,M501)</f>
        <v>0</v>
      </c>
      <c r="K502" s="47">
        <f>IF(IF('Lease Monthly'!$H$4="Yearly",J502*'Lease Monthly'!$D$4,IF('Lease Monthly'!$H$4="Quarterly",J502*('Lease Monthly'!$D$4/4),J502*'Lease Monthly'!$D$4/12))&gt;0,IF('Lease Monthly'!$H$4="Yearly",J502*'Lease Monthly'!$D$4,IF('Lease Monthly'!$H$4="Quarterly",J502*('Lease Monthly'!$D$4/4),J502*'Lease Monthly'!$D$4/12)),-L502-J502)</f>
        <v>0</v>
      </c>
      <c r="L502" s="47">
        <f t="shared" si="77"/>
        <v>0</v>
      </c>
      <c r="M502" s="47">
        <f t="shared" si="78"/>
        <v>0</v>
      </c>
      <c r="N502" s="57"/>
      <c r="O502" s="38">
        <v>237</v>
      </c>
      <c r="P502" s="58">
        <f t="shared" si="82"/>
        <v>220974</v>
      </c>
      <c r="Q502" s="47">
        <f t="shared" si="83"/>
        <v>0</v>
      </c>
      <c r="R502" s="47">
        <f>IF(S501&lt;1,0,-'Lease Monthly'!$K$4/'Lease Monthly'!$L$4)</f>
        <v>0</v>
      </c>
      <c r="S502" s="47">
        <f t="shared" si="79"/>
        <v>0</v>
      </c>
      <c r="AE502"/>
      <c r="AF502" s="6"/>
    </row>
    <row r="503" spans="1:32" x14ac:dyDescent="0.25">
      <c r="A503" s="53">
        <f t="shared" si="80"/>
        <v>487</v>
      </c>
      <c r="B503" s="29">
        <f t="shared" si="74"/>
        <v>0</v>
      </c>
      <c r="C503" s="9" t="str">
        <f>IF(D503=0,"-",IF('Lease Monthly'!$H$4="Yearly",EDATE(C502,12),IF('Lease Monthly'!$H$4="Quarterly",EDATE(C502,3),EDATE(C502,1))))</f>
        <v>-</v>
      </c>
      <c r="D503" s="54">
        <f>IF(A503&gt;'Lease Monthly'!$E$4,0,'Lease Monthly'!$G$4)*((1+$M$4)^(((((IF($H$4="Yearly",ROUNDDOWN(IF(A503-($N$4)&lt;0,0,((A503-($N$4)/(($N$4))))/($N$4)),0),IF($H$4="Monthly",ROUNDDOWN(IF(A503-($N$4*12)&lt;0,0,((A503-(12*$N$4)/((12*$N$4))))/($N$4*12)),0),ROUNDDOWN(IF(A503-($N$4*4)&lt;0,0,((A503-(4*$N$4)/((4*$N$4))))/($N$4*4)),0)))))))))+(IF(A503=$E$4,$J$4,0))</f>
        <v>0</v>
      </c>
      <c r="E503" s="49">
        <f>IF(D503=0,0,1/((1+IF('Lease Monthly'!$H$4="Yearly",'Lease Monthly'!$D$4,IF('Lease Monthly'!$H$4="Quarterly",'Lease Monthly'!$D$4/4,'Lease Monthly'!$D$4/12)))^IF($E$17=1,A502,A503)))</f>
        <v>0</v>
      </c>
      <c r="F503" s="55">
        <f t="shared" si="75"/>
        <v>0</v>
      </c>
      <c r="G503" s="56"/>
      <c r="H503" s="38">
        <f t="shared" si="81"/>
        <v>487</v>
      </c>
      <c r="I503" s="9" t="str">
        <f t="shared" si="76"/>
        <v>-</v>
      </c>
      <c r="J503" s="47">
        <f>IF(H503&gt;'Lease Monthly'!$E$4,0,M502)</f>
        <v>0</v>
      </c>
      <c r="K503" s="47">
        <f>IF(IF('Lease Monthly'!$H$4="Yearly",J503*'Lease Monthly'!$D$4,IF('Lease Monthly'!$H$4="Quarterly",J503*('Lease Monthly'!$D$4/4),J503*'Lease Monthly'!$D$4/12))&gt;0,IF('Lease Monthly'!$H$4="Yearly",J503*'Lease Monthly'!$D$4,IF('Lease Monthly'!$H$4="Quarterly",J503*('Lease Monthly'!$D$4/4),J503*'Lease Monthly'!$D$4/12)),-L503-J503)</f>
        <v>0</v>
      </c>
      <c r="L503" s="47">
        <f t="shared" si="77"/>
        <v>0</v>
      </c>
      <c r="M503" s="47">
        <f t="shared" si="78"/>
        <v>0</v>
      </c>
      <c r="N503" s="57"/>
      <c r="O503" s="38">
        <v>237</v>
      </c>
      <c r="P503" s="58">
        <f t="shared" si="82"/>
        <v>221339</v>
      </c>
      <c r="Q503" s="47">
        <f t="shared" si="83"/>
        <v>0</v>
      </c>
      <c r="R503" s="47">
        <f>IF(S502&lt;1,0,-'Lease Monthly'!$K$4/'Lease Monthly'!$L$4)</f>
        <v>0</v>
      </c>
      <c r="S503" s="47">
        <f t="shared" si="79"/>
        <v>0</v>
      </c>
      <c r="AE503"/>
      <c r="AF503" s="6"/>
    </row>
    <row r="504" spans="1:32" x14ac:dyDescent="0.25">
      <c r="A504" s="53">
        <f t="shared" si="80"/>
        <v>488</v>
      </c>
      <c r="B504" s="29">
        <f t="shared" si="74"/>
        <v>0</v>
      </c>
      <c r="C504" s="9" t="str">
        <f>IF(D504=0,"-",IF('Lease Monthly'!$H$4="Yearly",EDATE(C503,12),IF('Lease Monthly'!$H$4="Quarterly",EDATE(C503,3),EDATE(C503,1))))</f>
        <v>-</v>
      </c>
      <c r="D504" s="54">
        <f>IF(A504&gt;'Lease Monthly'!$E$4,0,'Lease Monthly'!$G$4)*((1+$M$4)^(((((IF($H$4="Yearly",ROUNDDOWN(IF(A504-($N$4)&lt;0,0,((A504-($N$4)/(($N$4))))/($N$4)),0),IF($H$4="Monthly",ROUNDDOWN(IF(A504-($N$4*12)&lt;0,0,((A504-(12*$N$4)/((12*$N$4))))/($N$4*12)),0),ROUNDDOWN(IF(A504-($N$4*4)&lt;0,0,((A504-(4*$N$4)/((4*$N$4))))/($N$4*4)),0)))))))))+(IF(A504=$E$4,$J$4,0))</f>
        <v>0</v>
      </c>
      <c r="E504" s="49">
        <f>IF(D504=0,0,1/((1+IF('Lease Monthly'!$H$4="Yearly",'Lease Monthly'!$D$4,IF('Lease Monthly'!$H$4="Quarterly",'Lease Monthly'!$D$4/4,'Lease Monthly'!$D$4/12)))^IF($E$17=1,A503,A504)))</f>
        <v>0</v>
      </c>
      <c r="F504" s="55">
        <f t="shared" si="75"/>
        <v>0</v>
      </c>
      <c r="G504" s="56"/>
      <c r="H504" s="38">
        <f t="shared" si="81"/>
        <v>488</v>
      </c>
      <c r="I504" s="9" t="str">
        <f t="shared" si="76"/>
        <v>-</v>
      </c>
      <c r="J504" s="47">
        <f>IF(H504&gt;'Lease Monthly'!$E$4,0,M503)</f>
        <v>0</v>
      </c>
      <c r="K504" s="47">
        <f>IF(IF('Lease Monthly'!$H$4="Yearly",J504*'Lease Monthly'!$D$4,IF('Lease Monthly'!$H$4="Quarterly",J504*('Lease Monthly'!$D$4/4),J504*'Lease Monthly'!$D$4/12))&gt;0,IF('Lease Monthly'!$H$4="Yearly",J504*'Lease Monthly'!$D$4,IF('Lease Monthly'!$H$4="Quarterly",J504*('Lease Monthly'!$D$4/4),J504*'Lease Monthly'!$D$4/12)),-L504-J504)</f>
        <v>0</v>
      </c>
      <c r="L504" s="47">
        <f t="shared" si="77"/>
        <v>0</v>
      </c>
      <c r="M504" s="47">
        <f t="shared" si="78"/>
        <v>0</v>
      </c>
      <c r="N504" s="57"/>
      <c r="O504" s="38">
        <v>237</v>
      </c>
      <c r="P504" s="58">
        <f t="shared" si="82"/>
        <v>221704</v>
      </c>
      <c r="Q504" s="47">
        <f t="shared" si="83"/>
        <v>0</v>
      </c>
      <c r="R504" s="47">
        <f>IF(S503&lt;1,0,-'Lease Monthly'!$K$4/'Lease Monthly'!$L$4)</f>
        <v>0</v>
      </c>
      <c r="S504" s="47">
        <f t="shared" si="79"/>
        <v>0</v>
      </c>
      <c r="AE504"/>
      <c r="AF504" s="6"/>
    </row>
    <row r="505" spans="1:32" x14ac:dyDescent="0.25">
      <c r="A505" s="53">
        <f t="shared" si="80"/>
        <v>489</v>
      </c>
      <c r="B505" s="29">
        <f t="shared" si="74"/>
        <v>0</v>
      </c>
      <c r="C505" s="9" t="str">
        <f>IF(D505=0,"-",IF('Lease Monthly'!$H$4="Yearly",EDATE(C504,12),IF('Lease Monthly'!$H$4="Quarterly",EDATE(C504,3),EDATE(C504,1))))</f>
        <v>-</v>
      </c>
      <c r="D505" s="54">
        <f>IF(A505&gt;'Lease Monthly'!$E$4,0,'Lease Monthly'!$G$4)*((1+$M$4)^(((((IF($H$4="Yearly",ROUNDDOWN(IF(A505-($N$4)&lt;0,0,((A505-($N$4)/(($N$4))))/($N$4)),0),IF($H$4="Monthly",ROUNDDOWN(IF(A505-($N$4*12)&lt;0,0,((A505-(12*$N$4)/((12*$N$4))))/($N$4*12)),0),ROUNDDOWN(IF(A505-($N$4*4)&lt;0,0,((A505-(4*$N$4)/((4*$N$4))))/($N$4*4)),0)))))))))+(IF(A505=$E$4,$J$4,0))</f>
        <v>0</v>
      </c>
      <c r="E505" s="49">
        <f>IF(D505=0,0,1/((1+IF('Lease Monthly'!$H$4="Yearly",'Lease Monthly'!$D$4,IF('Lease Monthly'!$H$4="Quarterly",'Lease Monthly'!$D$4/4,'Lease Monthly'!$D$4/12)))^IF($E$17=1,A504,A505)))</f>
        <v>0</v>
      </c>
      <c r="F505" s="55">
        <f t="shared" si="75"/>
        <v>0</v>
      </c>
      <c r="G505" s="56"/>
      <c r="H505" s="38">
        <f t="shared" si="81"/>
        <v>489</v>
      </c>
      <c r="I505" s="9" t="str">
        <f t="shared" si="76"/>
        <v>-</v>
      </c>
      <c r="J505" s="47">
        <f>IF(H505&gt;'Lease Monthly'!$E$4,0,M504)</f>
        <v>0</v>
      </c>
      <c r="K505" s="47">
        <f>IF(IF('Lease Monthly'!$H$4="Yearly",J505*'Lease Monthly'!$D$4,IF('Lease Monthly'!$H$4="Quarterly",J505*('Lease Monthly'!$D$4/4),J505*'Lease Monthly'!$D$4/12))&gt;0,IF('Lease Monthly'!$H$4="Yearly",J505*'Lease Monthly'!$D$4,IF('Lease Monthly'!$H$4="Quarterly",J505*('Lease Monthly'!$D$4/4),J505*'Lease Monthly'!$D$4/12)),-L505-J505)</f>
        <v>0</v>
      </c>
      <c r="L505" s="47">
        <f t="shared" si="77"/>
        <v>0</v>
      </c>
      <c r="M505" s="47">
        <f t="shared" si="78"/>
        <v>0</v>
      </c>
      <c r="N505" s="57"/>
      <c r="O505" s="38">
        <v>237</v>
      </c>
      <c r="P505" s="58">
        <f t="shared" si="82"/>
        <v>222069</v>
      </c>
      <c r="Q505" s="47">
        <f t="shared" si="83"/>
        <v>0</v>
      </c>
      <c r="R505" s="47">
        <f>IF(S504&lt;1,0,-'Lease Monthly'!$K$4/'Lease Monthly'!$L$4)</f>
        <v>0</v>
      </c>
      <c r="S505" s="47">
        <f t="shared" si="79"/>
        <v>0</v>
      </c>
      <c r="AE505"/>
      <c r="AF505" s="6"/>
    </row>
    <row r="506" spans="1:32" x14ac:dyDescent="0.25">
      <c r="A506" s="53">
        <f t="shared" si="80"/>
        <v>490</v>
      </c>
      <c r="B506" s="29">
        <f t="shared" si="74"/>
        <v>0</v>
      </c>
      <c r="C506" s="9" t="str">
        <f>IF(D506=0,"-",IF('Lease Monthly'!$H$4="Yearly",EDATE(C505,12),IF('Lease Monthly'!$H$4="Quarterly",EDATE(C505,3),EDATE(C505,1))))</f>
        <v>-</v>
      </c>
      <c r="D506" s="54">
        <f>IF(A506&gt;'Lease Monthly'!$E$4,0,'Lease Monthly'!$G$4)*((1+$M$4)^(((((IF($H$4="Yearly",ROUNDDOWN(IF(A506-($N$4)&lt;0,0,((A506-($N$4)/(($N$4))))/($N$4)),0),IF($H$4="Monthly",ROUNDDOWN(IF(A506-($N$4*12)&lt;0,0,((A506-(12*$N$4)/((12*$N$4))))/($N$4*12)),0),ROUNDDOWN(IF(A506-($N$4*4)&lt;0,0,((A506-(4*$N$4)/((4*$N$4))))/($N$4*4)),0)))))))))+(IF(A506=$E$4,$J$4,0))</f>
        <v>0</v>
      </c>
      <c r="E506" s="49">
        <f>IF(D506=0,0,1/((1+IF('Lease Monthly'!$H$4="Yearly",'Lease Monthly'!$D$4,IF('Lease Monthly'!$H$4="Quarterly",'Lease Monthly'!$D$4/4,'Lease Monthly'!$D$4/12)))^IF($E$17=1,A505,A506)))</f>
        <v>0</v>
      </c>
      <c r="F506" s="55">
        <f t="shared" si="75"/>
        <v>0</v>
      </c>
      <c r="G506" s="56"/>
      <c r="H506" s="38">
        <f t="shared" si="81"/>
        <v>490</v>
      </c>
      <c r="I506" s="9" t="str">
        <f t="shared" si="76"/>
        <v>-</v>
      </c>
      <c r="J506" s="47">
        <f>IF(H506&gt;'Lease Monthly'!$E$4,0,M505)</f>
        <v>0</v>
      </c>
      <c r="K506" s="47">
        <f>IF(IF('Lease Monthly'!$H$4="Yearly",J506*'Lease Monthly'!$D$4,IF('Lease Monthly'!$H$4="Quarterly",J506*('Lease Monthly'!$D$4/4),J506*'Lease Monthly'!$D$4/12))&gt;0,IF('Lease Monthly'!$H$4="Yearly",J506*'Lease Monthly'!$D$4,IF('Lease Monthly'!$H$4="Quarterly",J506*('Lease Monthly'!$D$4/4),J506*'Lease Monthly'!$D$4/12)),-L506-J506)</f>
        <v>0</v>
      </c>
      <c r="L506" s="47">
        <f t="shared" si="77"/>
        <v>0</v>
      </c>
      <c r="M506" s="47">
        <f t="shared" si="78"/>
        <v>0</v>
      </c>
      <c r="N506" s="57"/>
      <c r="O506" s="38">
        <v>237</v>
      </c>
      <c r="P506" s="58">
        <f t="shared" si="82"/>
        <v>222435</v>
      </c>
      <c r="Q506" s="47">
        <f t="shared" si="83"/>
        <v>0</v>
      </c>
      <c r="R506" s="47">
        <f>IF(S505&lt;1,0,-'Lease Monthly'!$K$4/'Lease Monthly'!$L$4)</f>
        <v>0</v>
      </c>
      <c r="S506" s="47">
        <f t="shared" si="79"/>
        <v>0</v>
      </c>
      <c r="AE506"/>
      <c r="AF506" s="6"/>
    </row>
    <row r="507" spans="1:32" x14ac:dyDescent="0.25">
      <c r="A507" s="53">
        <f t="shared" si="80"/>
        <v>491</v>
      </c>
      <c r="B507" s="29">
        <f t="shared" si="74"/>
        <v>0</v>
      </c>
      <c r="C507" s="9" t="str">
        <f>IF(D507=0,"-",IF('Lease Monthly'!$H$4="Yearly",EDATE(C506,12),IF('Lease Monthly'!$H$4="Quarterly",EDATE(C506,3),EDATE(C506,1))))</f>
        <v>-</v>
      </c>
      <c r="D507" s="54">
        <f>IF(A507&gt;'Lease Monthly'!$E$4,0,'Lease Monthly'!$G$4)*((1+$M$4)^(((((IF($H$4="Yearly",ROUNDDOWN(IF(A507-($N$4)&lt;0,0,((A507-($N$4)/(($N$4))))/($N$4)),0),IF($H$4="Monthly",ROUNDDOWN(IF(A507-($N$4*12)&lt;0,0,((A507-(12*$N$4)/((12*$N$4))))/($N$4*12)),0),ROUNDDOWN(IF(A507-($N$4*4)&lt;0,0,((A507-(4*$N$4)/((4*$N$4))))/($N$4*4)),0)))))))))+(IF(A507=$E$4,$J$4,0))</f>
        <v>0</v>
      </c>
      <c r="E507" s="49">
        <f>IF(D507=0,0,1/((1+IF('Lease Monthly'!$H$4="Yearly",'Lease Monthly'!$D$4,IF('Lease Monthly'!$H$4="Quarterly",'Lease Monthly'!$D$4/4,'Lease Monthly'!$D$4/12)))^IF($E$17=1,A506,A507)))</f>
        <v>0</v>
      </c>
      <c r="F507" s="55">
        <f t="shared" si="75"/>
        <v>0</v>
      </c>
      <c r="G507" s="56"/>
      <c r="H507" s="38">
        <f t="shared" si="81"/>
        <v>491</v>
      </c>
      <c r="I507" s="9" t="str">
        <f t="shared" si="76"/>
        <v>-</v>
      </c>
      <c r="J507" s="47">
        <f>IF(H507&gt;'Lease Monthly'!$E$4,0,M506)</f>
        <v>0</v>
      </c>
      <c r="K507" s="47">
        <f>IF(IF('Lease Monthly'!$H$4="Yearly",J507*'Lease Monthly'!$D$4,IF('Lease Monthly'!$H$4="Quarterly",J507*('Lease Monthly'!$D$4/4),J507*'Lease Monthly'!$D$4/12))&gt;0,IF('Lease Monthly'!$H$4="Yearly",J507*'Lease Monthly'!$D$4,IF('Lease Monthly'!$H$4="Quarterly",J507*('Lease Monthly'!$D$4/4),J507*'Lease Monthly'!$D$4/12)),-L507-J507)</f>
        <v>0</v>
      </c>
      <c r="L507" s="47">
        <f t="shared" si="77"/>
        <v>0</v>
      </c>
      <c r="M507" s="47">
        <f t="shared" si="78"/>
        <v>0</v>
      </c>
      <c r="N507" s="57"/>
      <c r="O507" s="38">
        <v>237</v>
      </c>
      <c r="P507" s="58">
        <f t="shared" si="82"/>
        <v>222800</v>
      </c>
      <c r="Q507" s="47">
        <f t="shared" si="83"/>
        <v>0</v>
      </c>
      <c r="R507" s="47">
        <f>IF(S506&lt;1,0,-'Lease Monthly'!$K$4/'Lease Monthly'!$L$4)</f>
        <v>0</v>
      </c>
      <c r="S507" s="47">
        <f t="shared" si="79"/>
        <v>0</v>
      </c>
      <c r="AE507"/>
      <c r="AF507" s="6"/>
    </row>
    <row r="508" spans="1:32" x14ac:dyDescent="0.25">
      <c r="A508" s="53">
        <f t="shared" si="80"/>
        <v>492</v>
      </c>
      <c r="B508" s="29">
        <f t="shared" si="74"/>
        <v>0</v>
      </c>
      <c r="C508" s="9" t="str">
        <f>IF(D508=0,"-",IF('Lease Monthly'!$H$4="Yearly",EDATE(C507,12),IF('Lease Monthly'!$H$4="Quarterly",EDATE(C507,3),EDATE(C507,1))))</f>
        <v>-</v>
      </c>
      <c r="D508" s="54">
        <f>IF(A508&gt;'Lease Monthly'!$E$4,0,'Lease Monthly'!$G$4)*((1+$M$4)^(((((IF($H$4="Yearly",ROUNDDOWN(IF(A508-($N$4)&lt;0,0,((A508-($N$4)/(($N$4))))/($N$4)),0),IF($H$4="Monthly",ROUNDDOWN(IF(A508-($N$4*12)&lt;0,0,((A508-(12*$N$4)/((12*$N$4))))/($N$4*12)),0),ROUNDDOWN(IF(A508-($N$4*4)&lt;0,0,((A508-(4*$N$4)/((4*$N$4))))/($N$4*4)),0)))))))))+(IF(A508=$E$4,$J$4,0))</f>
        <v>0</v>
      </c>
      <c r="E508" s="49">
        <f>IF(D508=0,0,1/((1+IF('Lease Monthly'!$H$4="Yearly",'Lease Monthly'!$D$4,IF('Lease Monthly'!$H$4="Quarterly",'Lease Monthly'!$D$4/4,'Lease Monthly'!$D$4/12)))^IF($E$17=1,A507,A508)))</f>
        <v>0</v>
      </c>
      <c r="F508" s="55">
        <f t="shared" si="75"/>
        <v>0</v>
      </c>
      <c r="G508" s="56"/>
      <c r="H508" s="38">
        <f t="shared" si="81"/>
        <v>492</v>
      </c>
      <c r="I508" s="9" t="str">
        <f t="shared" si="76"/>
        <v>-</v>
      </c>
      <c r="J508" s="47">
        <f>IF(H508&gt;'Lease Monthly'!$E$4,0,M507)</f>
        <v>0</v>
      </c>
      <c r="K508" s="47">
        <f>IF(IF('Lease Monthly'!$H$4="Yearly",J508*'Lease Monthly'!$D$4,IF('Lease Monthly'!$H$4="Quarterly",J508*('Lease Monthly'!$D$4/4),J508*'Lease Monthly'!$D$4/12))&gt;0,IF('Lease Monthly'!$H$4="Yearly",J508*'Lease Monthly'!$D$4,IF('Lease Monthly'!$H$4="Quarterly",J508*('Lease Monthly'!$D$4/4),J508*'Lease Monthly'!$D$4/12)),-L508-J508)</f>
        <v>0</v>
      </c>
      <c r="L508" s="47">
        <f t="shared" si="77"/>
        <v>0</v>
      </c>
      <c r="M508" s="47">
        <f t="shared" si="78"/>
        <v>0</v>
      </c>
      <c r="N508" s="57"/>
      <c r="O508" s="38">
        <v>237</v>
      </c>
      <c r="P508" s="58">
        <f t="shared" si="82"/>
        <v>223165</v>
      </c>
      <c r="Q508" s="47">
        <f t="shared" si="83"/>
        <v>0</v>
      </c>
      <c r="R508" s="47">
        <f>IF(S507&lt;1,0,-'Lease Monthly'!$K$4/'Lease Monthly'!$L$4)</f>
        <v>0</v>
      </c>
      <c r="S508" s="47">
        <f t="shared" si="79"/>
        <v>0</v>
      </c>
      <c r="AE508"/>
      <c r="AF508" s="6"/>
    </row>
    <row r="509" spans="1:32" x14ac:dyDescent="0.25">
      <c r="A509" s="53">
        <f t="shared" si="80"/>
        <v>493</v>
      </c>
      <c r="B509" s="29">
        <f t="shared" si="74"/>
        <v>0</v>
      </c>
      <c r="C509" s="9" t="str">
        <f>IF(D509=0,"-",IF('Lease Monthly'!$H$4="Yearly",EDATE(C508,12),IF('Lease Monthly'!$H$4="Quarterly",EDATE(C508,3),EDATE(C508,1))))</f>
        <v>-</v>
      </c>
      <c r="D509" s="54">
        <f>IF(A509&gt;'Lease Monthly'!$E$4,0,'Lease Monthly'!$G$4)*((1+$M$4)^(((((IF($H$4="Yearly",ROUNDDOWN(IF(A509-($N$4)&lt;0,0,((A509-($N$4)/(($N$4))))/($N$4)),0),IF($H$4="Monthly",ROUNDDOWN(IF(A509-($N$4*12)&lt;0,0,((A509-(12*$N$4)/((12*$N$4))))/($N$4*12)),0),ROUNDDOWN(IF(A509-($N$4*4)&lt;0,0,((A509-(4*$N$4)/((4*$N$4))))/($N$4*4)),0)))))))))+(IF(A509=$E$4,$J$4,0))</f>
        <v>0</v>
      </c>
      <c r="E509" s="49">
        <f>IF(D509=0,0,1/((1+IF('Lease Monthly'!$H$4="Yearly",'Lease Monthly'!$D$4,IF('Lease Monthly'!$H$4="Quarterly",'Lease Monthly'!$D$4/4,'Lease Monthly'!$D$4/12)))^IF($E$17=1,A508,A509)))</f>
        <v>0</v>
      </c>
      <c r="F509" s="55">
        <f t="shared" si="75"/>
        <v>0</v>
      </c>
      <c r="G509" s="56"/>
      <c r="H509" s="38">
        <f t="shared" si="81"/>
        <v>493</v>
      </c>
      <c r="I509" s="9" t="str">
        <f t="shared" si="76"/>
        <v>-</v>
      </c>
      <c r="J509" s="47">
        <f>IF(H509&gt;'Lease Monthly'!$E$4,0,M508)</f>
        <v>0</v>
      </c>
      <c r="K509" s="47">
        <f>IF(IF('Lease Monthly'!$H$4="Yearly",J509*'Lease Monthly'!$D$4,IF('Lease Monthly'!$H$4="Quarterly",J509*('Lease Monthly'!$D$4/4),J509*'Lease Monthly'!$D$4/12))&gt;0,IF('Lease Monthly'!$H$4="Yearly",J509*'Lease Monthly'!$D$4,IF('Lease Monthly'!$H$4="Quarterly",J509*('Lease Monthly'!$D$4/4),J509*'Lease Monthly'!$D$4/12)),-L509-J509)</f>
        <v>0</v>
      </c>
      <c r="L509" s="47">
        <f t="shared" si="77"/>
        <v>0</v>
      </c>
      <c r="M509" s="47">
        <f t="shared" si="78"/>
        <v>0</v>
      </c>
      <c r="N509" s="57"/>
      <c r="O509" s="38">
        <v>237</v>
      </c>
      <c r="P509" s="58">
        <f t="shared" si="82"/>
        <v>223530</v>
      </c>
      <c r="Q509" s="47">
        <f t="shared" si="83"/>
        <v>0</v>
      </c>
      <c r="R509" s="47">
        <f>IF(S508&lt;1,0,-'Lease Monthly'!$K$4/'Lease Monthly'!$L$4)</f>
        <v>0</v>
      </c>
      <c r="S509" s="47">
        <f t="shared" si="79"/>
        <v>0</v>
      </c>
      <c r="AE509"/>
      <c r="AF509" s="6"/>
    </row>
    <row r="510" spans="1:32" x14ac:dyDescent="0.25">
      <c r="A510" s="53">
        <f t="shared" si="80"/>
        <v>494</v>
      </c>
      <c r="B510" s="29">
        <f t="shared" si="74"/>
        <v>0</v>
      </c>
      <c r="C510" s="9" t="str">
        <f>IF(D510=0,"-",IF('Lease Monthly'!$H$4="Yearly",EDATE(C509,12),IF('Lease Monthly'!$H$4="Quarterly",EDATE(C509,3),EDATE(C509,1))))</f>
        <v>-</v>
      </c>
      <c r="D510" s="54">
        <f>IF(A510&gt;'Lease Monthly'!$E$4,0,'Lease Monthly'!$G$4)*((1+$M$4)^(((((IF($H$4="Yearly",ROUNDDOWN(IF(A510-($N$4)&lt;0,0,((A510-($N$4)/(($N$4))))/($N$4)),0),IF($H$4="Monthly",ROUNDDOWN(IF(A510-($N$4*12)&lt;0,0,((A510-(12*$N$4)/((12*$N$4))))/($N$4*12)),0),ROUNDDOWN(IF(A510-($N$4*4)&lt;0,0,((A510-(4*$N$4)/((4*$N$4))))/($N$4*4)),0)))))))))+(IF(A510=$E$4,$J$4,0))</f>
        <v>0</v>
      </c>
      <c r="E510" s="49">
        <f>IF(D510=0,0,1/((1+IF('Lease Monthly'!$H$4="Yearly",'Lease Monthly'!$D$4,IF('Lease Monthly'!$H$4="Quarterly",'Lease Monthly'!$D$4/4,'Lease Monthly'!$D$4/12)))^IF($E$17=1,A509,A510)))</f>
        <v>0</v>
      </c>
      <c r="F510" s="55">
        <f t="shared" si="75"/>
        <v>0</v>
      </c>
      <c r="G510" s="56"/>
      <c r="H510" s="38">
        <f t="shared" si="81"/>
        <v>494</v>
      </c>
      <c r="I510" s="9" t="str">
        <f t="shared" si="76"/>
        <v>-</v>
      </c>
      <c r="J510" s="47">
        <f>IF(H510&gt;'Lease Monthly'!$E$4,0,M509)</f>
        <v>0</v>
      </c>
      <c r="K510" s="47">
        <f>IF(IF('Lease Monthly'!$H$4="Yearly",J510*'Lease Monthly'!$D$4,IF('Lease Monthly'!$H$4="Quarterly",J510*('Lease Monthly'!$D$4/4),J510*'Lease Monthly'!$D$4/12))&gt;0,IF('Lease Monthly'!$H$4="Yearly",J510*'Lease Monthly'!$D$4,IF('Lease Monthly'!$H$4="Quarterly",J510*('Lease Monthly'!$D$4/4),J510*'Lease Monthly'!$D$4/12)),-L510-J510)</f>
        <v>0</v>
      </c>
      <c r="L510" s="47">
        <f t="shared" si="77"/>
        <v>0</v>
      </c>
      <c r="M510" s="47">
        <f t="shared" si="78"/>
        <v>0</v>
      </c>
      <c r="N510" s="57"/>
      <c r="O510" s="38">
        <v>237</v>
      </c>
      <c r="P510" s="58">
        <f t="shared" si="82"/>
        <v>223896</v>
      </c>
      <c r="Q510" s="47">
        <f t="shared" si="83"/>
        <v>0</v>
      </c>
      <c r="R510" s="47">
        <f>IF(S509&lt;1,0,-'Lease Monthly'!$K$4/'Lease Monthly'!$L$4)</f>
        <v>0</v>
      </c>
      <c r="S510" s="47">
        <f t="shared" si="79"/>
        <v>0</v>
      </c>
      <c r="AE510"/>
      <c r="AF510" s="6"/>
    </row>
    <row r="511" spans="1:32" x14ac:dyDescent="0.25">
      <c r="A511" s="53">
        <f t="shared" si="80"/>
        <v>495</v>
      </c>
      <c r="B511" s="29">
        <f t="shared" si="74"/>
        <v>0</v>
      </c>
      <c r="C511" s="9" t="str">
        <f>IF(D511=0,"-",IF('Lease Monthly'!$H$4="Yearly",EDATE(C510,12),IF('Lease Monthly'!$H$4="Quarterly",EDATE(C510,3),EDATE(C510,1))))</f>
        <v>-</v>
      </c>
      <c r="D511" s="54">
        <f>IF(A511&gt;'Lease Monthly'!$E$4,0,'Lease Monthly'!$G$4)*((1+$M$4)^(((((IF($H$4="Yearly",ROUNDDOWN(IF(A511-($N$4)&lt;0,0,((A511-($N$4)/(($N$4))))/($N$4)),0),IF($H$4="Monthly",ROUNDDOWN(IF(A511-($N$4*12)&lt;0,0,((A511-(12*$N$4)/((12*$N$4))))/($N$4*12)),0),ROUNDDOWN(IF(A511-($N$4*4)&lt;0,0,((A511-(4*$N$4)/((4*$N$4))))/($N$4*4)),0)))))))))+(IF(A511=$E$4,$J$4,0))</f>
        <v>0</v>
      </c>
      <c r="E511" s="49">
        <f>IF(D511=0,0,1/((1+IF('Lease Monthly'!$H$4="Yearly",'Lease Monthly'!$D$4,IF('Lease Monthly'!$H$4="Quarterly",'Lease Monthly'!$D$4/4,'Lease Monthly'!$D$4/12)))^IF($E$17=1,A510,A511)))</f>
        <v>0</v>
      </c>
      <c r="F511" s="55">
        <f t="shared" si="75"/>
        <v>0</v>
      </c>
      <c r="G511" s="56"/>
      <c r="H511" s="38">
        <f t="shared" si="81"/>
        <v>495</v>
      </c>
      <c r="I511" s="9" t="str">
        <f t="shared" si="76"/>
        <v>-</v>
      </c>
      <c r="J511" s="47">
        <f>IF(H511&gt;'Lease Monthly'!$E$4,0,M510)</f>
        <v>0</v>
      </c>
      <c r="K511" s="47">
        <f>IF(IF('Lease Monthly'!$H$4="Yearly",J511*'Lease Monthly'!$D$4,IF('Lease Monthly'!$H$4="Quarterly",J511*('Lease Monthly'!$D$4/4),J511*'Lease Monthly'!$D$4/12))&gt;0,IF('Lease Monthly'!$H$4="Yearly",J511*'Lease Monthly'!$D$4,IF('Lease Monthly'!$H$4="Quarterly",J511*('Lease Monthly'!$D$4/4),J511*'Lease Monthly'!$D$4/12)),-L511-J511)</f>
        <v>0</v>
      </c>
      <c r="L511" s="47">
        <f t="shared" si="77"/>
        <v>0</v>
      </c>
      <c r="M511" s="47">
        <f t="shared" si="78"/>
        <v>0</v>
      </c>
      <c r="N511" s="57"/>
      <c r="O511" s="38">
        <v>237</v>
      </c>
      <c r="P511" s="58">
        <f t="shared" si="82"/>
        <v>224261</v>
      </c>
      <c r="Q511" s="47">
        <f t="shared" si="83"/>
        <v>0</v>
      </c>
      <c r="R511" s="47">
        <f>IF(S510&lt;1,0,-'Lease Monthly'!$K$4/'Lease Monthly'!$L$4)</f>
        <v>0</v>
      </c>
      <c r="S511" s="47">
        <f t="shared" si="79"/>
        <v>0</v>
      </c>
      <c r="AE511"/>
      <c r="AF511" s="6"/>
    </row>
    <row r="512" spans="1:32" x14ac:dyDescent="0.25">
      <c r="A512" s="53">
        <f t="shared" si="80"/>
        <v>496</v>
      </c>
      <c r="B512" s="29">
        <f t="shared" si="74"/>
        <v>0</v>
      </c>
      <c r="C512" s="9" t="str">
        <f>IF(D512=0,"-",IF('Lease Monthly'!$H$4="Yearly",EDATE(C511,12),IF('Lease Monthly'!$H$4="Quarterly",EDATE(C511,3),EDATE(C511,1))))</f>
        <v>-</v>
      </c>
      <c r="D512" s="54">
        <f>IF(A512&gt;'Lease Monthly'!$E$4,0,'Lease Monthly'!$G$4)*((1+$M$4)^(((((IF($H$4="Yearly",ROUNDDOWN(IF(A512-($N$4)&lt;0,0,((A512-($N$4)/(($N$4))))/($N$4)),0),IF($H$4="Monthly",ROUNDDOWN(IF(A512-($N$4*12)&lt;0,0,((A512-(12*$N$4)/((12*$N$4))))/($N$4*12)),0),ROUNDDOWN(IF(A512-($N$4*4)&lt;0,0,((A512-(4*$N$4)/((4*$N$4))))/($N$4*4)),0)))))))))+(IF(A512=$E$4,$J$4,0))</f>
        <v>0</v>
      </c>
      <c r="E512" s="49">
        <f>IF(D512=0,0,1/((1+IF('Lease Monthly'!$H$4="Yearly",'Lease Monthly'!$D$4,IF('Lease Monthly'!$H$4="Quarterly",'Lease Monthly'!$D$4/4,'Lease Monthly'!$D$4/12)))^IF($E$17=1,A511,A512)))</f>
        <v>0</v>
      </c>
      <c r="F512" s="55">
        <f t="shared" si="75"/>
        <v>0</v>
      </c>
      <c r="G512" s="56"/>
      <c r="H512" s="38">
        <f t="shared" si="81"/>
        <v>496</v>
      </c>
      <c r="I512" s="9" t="str">
        <f t="shared" si="76"/>
        <v>-</v>
      </c>
      <c r="J512" s="47">
        <f>IF(H512&gt;'Lease Monthly'!$E$4,0,M511)</f>
        <v>0</v>
      </c>
      <c r="K512" s="47">
        <f>IF(IF('Lease Monthly'!$H$4="Yearly",J512*'Lease Monthly'!$D$4,IF('Lease Monthly'!$H$4="Quarterly",J512*('Lease Monthly'!$D$4/4),J512*'Lease Monthly'!$D$4/12))&gt;0,IF('Lease Monthly'!$H$4="Yearly",J512*'Lease Monthly'!$D$4,IF('Lease Monthly'!$H$4="Quarterly",J512*('Lease Monthly'!$D$4/4),J512*'Lease Monthly'!$D$4/12)),-L512-J512)</f>
        <v>0</v>
      </c>
      <c r="L512" s="47">
        <f t="shared" si="77"/>
        <v>0</v>
      </c>
      <c r="M512" s="47">
        <f t="shared" si="78"/>
        <v>0</v>
      </c>
      <c r="N512" s="57"/>
      <c r="O512" s="38">
        <v>237</v>
      </c>
      <c r="P512" s="58">
        <f t="shared" si="82"/>
        <v>224626</v>
      </c>
      <c r="Q512" s="47">
        <f t="shared" si="83"/>
        <v>0</v>
      </c>
      <c r="R512" s="47">
        <f>IF(S511&lt;1,0,-'Lease Monthly'!$K$4/'Lease Monthly'!$L$4)</f>
        <v>0</v>
      </c>
      <c r="S512" s="47">
        <f t="shared" si="79"/>
        <v>0</v>
      </c>
      <c r="AE512"/>
      <c r="AF512" s="6"/>
    </row>
    <row r="513" spans="1:32" x14ac:dyDescent="0.25">
      <c r="A513" s="53">
        <f t="shared" si="80"/>
        <v>497</v>
      </c>
      <c r="B513" s="29">
        <f t="shared" si="74"/>
        <v>0</v>
      </c>
      <c r="C513" s="9" t="str">
        <f>IF(D513=0,"-",IF('Lease Monthly'!$H$4="Yearly",EDATE(C512,12),IF('Lease Monthly'!$H$4="Quarterly",EDATE(C512,3),EDATE(C512,1))))</f>
        <v>-</v>
      </c>
      <c r="D513" s="54">
        <f>IF(A513&gt;'Lease Monthly'!$E$4,0,'Lease Monthly'!$G$4)*((1+$M$4)^(((((IF($H$4="Yearly",ROUNDDOWN(IF(A513-($N$4)&lt;0,0,((A513-($N$4)/(($N$4))))/($N$4)),0),IF($H$4="Monthly",ROUNDDOWN(IF(A513-($N$4*12)&lt;0,0,((A513-(12*$N$4)/((12*$N$4))))/($N$4*12)),0),ROUNDDOWN(IF(A513-($N$4*4)&lt;0,0,((A513-(4*$N$4)/((4*$N$4))))/($N$4*4)),0)))))))))+(IF(A513=$E$4,$J$4,0))</f>
        <v>0</v>
      </c>
      <c r="E513" s="49">
        <f>IF(D513=0,0,1/((1+IF('Lease Monthly'!$H$4="Yearly",'Lease Monthly'!$D$4,IF('Lease Monthly'!$H$4="Quarterly",'Lease Monthly'!$D$4/4,'Lease Monthly'!$D$4/12)))^IF($E$17=1,A512,A513)))</f>
        <v>0</v>
      </c>
      <c r="F513" s="55">
        <f t="shared" si="75"/>
        <v>0</v>
      </c>
      <c r="G513" s="56"/>
      <c r="H513" s="38">
        <f t="shared" si="81"/>
        <v>497</v>
      </c>
      <c r="I513" s="9" t="str">
        <f t="shared" si="76"/>
        <v>-</v>
      </c>
      <c r="J513" s="47">
        <f>IF(H513&gt;'Lease Monthly'!$E$4,0,M512)</f>
        <v>0</v>
      </c>
      <c r="K513" s="47">
        <f>IF(IF('Lease Monthly'!$H$4="Yearly",J513*'Lease Monthly'!$D$4,IF('Lease Monthly'!$H$4="Quarterly",J513*('Lease Monthly'!$D$4/4),J513*'Lease Monthly'!$D$4/12))&gt;0,IF('Lease Monthly'!$H$4="Yearly",J513*'Lease Monthly'!$D$4,IF('Lease Monthly'!$H$4="Quarterly",J513*('Lease Monthly'!$D$4/4),J513*'Lease Monthly'!$D$4/12)),-L513-J513)</f>
        <v>0</v>
      </c>
      <c r="L513" s="47">
        <f t="shared" si="77"/>
        <v>0</v>
      </c>
      <c r="M513" s="47">
        <f t="shared" si="78"/>
        <v>0</v>
      </c>
      <c r="N513" s="57"/>
      <c r="O513" s="38">
        <v>237</v>
      </c>
      <c r="P513" s="58">
        <f t="shared" si="82"/>
        <v>224991</v>
      </c>
      <c r="Q513" s="47">
        <f t="shared" si="83"/>
        <v>0</v>
      </c>
      <c r="R513" s="47">
        <f>IF(S512&lt;1,0,-'Lease Monthly'!$K$4/'Lease Monthly'!$L$4)</f>
        <v>0</v>
      </c>
      <c r="S513" s="47">
        <f t="shared" si="79"/>
        <v>0</v>
      </c>
      <c r="AE513"/>
      <c r="AF513" s="6"/>
    </row>
    <row r="514" spans="1:32" x14ac:dyDescent="0.25">
      <c r="A514" s="53">
        <f t="shared" si="80"/>
        <v>498</v>
      </c>
      <c r="B514" s="29">
        <f t="shared" si="74"/>
        <v>0</v>
      </c>
      <c r="C514" s="9" t="str">
        <f>IF(D514=0,"-",IF('Lease Monthly'!$H$4="Yearly",EDATE(C513,12),IF('Lease Monthly'!$H$4="Quarterly",EDATE(C513,3),EDATE(C513,1))))</f>
        <v>-</v>
      </c>
      <c r="D514" s="54">
        <f>IF(A514&gt;'Lease Monthly'!$E$4,0,'Lease Monthly'!$G$4)*((1+$M$4)^(((((IF($H$4="Yearly",ROUNDDOWN(IF(A514-($N$4)&lt;0,0,((A514-($N$4)/(($N$4))))/($N$4)),0),IF($H$4="Monthly",ROUNDDOWN(IF(A514-($N$4*12)&lt;0,0,((A514-(12*$N$4)/((12*$N$4))))/($N$4*12)),0),ROUNDDOWN(IF(A514-($N$4*4)&lt;0,0,((A514-(4*$N$4)/((4*$N$4))))/($N$4*4)),0)))))))))+(IF(A514=$E$4,$J$4,0))</f>
        <v>0</v>
      </c>
      <c r="E514" s="49">
        <f>IF(D514=0,0,1/((1+IF('Lease Monthly'!$H$4="Yearly",'Lease Monthly'!$D$4,IF('Lease Monthly'!$H$4="Quarterly",'Lease Monthly'!$D$4/4,'Lease Monthly'!$D$4/12)))^IF($E$17=1,A513,A514)))</f>
        <v>0</v>
      </c>
      <c r="F514" s="55">
        <f t="shared" si="75"/>
        <v>0</v>
      </c>
      <c r="G514" s="56"/>
      <c r="H514" s="38">
        <f t="shared" si="81"/>
        <v>498</v>
      </c>
      <c r="I514" s="9" t="str">
        <f t="shared" si="76"/>
        <v>-</v>
      </c>
      <c r="J514" s="47">
        <f>IF(H514&gt;'Lease Monthly'!$E$4,0,M513)</f>
        <v>0</v>
      </c>
      <c r="K514" s="47">
        <f>IF(IF('Lease Monthly'!$H$4="Yearly",J514*'Lease Monthly'!$D$4,IF('Lease Monthly'!$H$4="Quarterly",J514*('Lease Monthly'!$D$4/4),J514*'Lease Monthly'!$D$4/12))&gt;0,IF('Lease Monthly'!$H$4="Yearly",J514*'Lease Monthly'!$D$4,IF('Lease Monthly'!$H$4="Quarterly",J514*('Lease Monthly'!$D$4/4),J514*'Lease Monthly'!$D$4/12)),-L514-J514)</f>
        <v>0</v>
      </c>
      <c r="L514" s="47">
        <f t="shared" si="77"/>
        <v>0</v>
      </c>
      <c r="M514" s="47">
        <f t="shared" si="78"/>
        <v>0</v>
      </c>
      <c r="N514" s="57"/>
      <c r="O514" s="38">
        <v>237</v>
      </c>
      <c r="P514" s="58">
        <f t="shared" si="82"/>
        <v>225357</v>
      </c>
      <c r="Q514" s="47">
        <f t="shared" si="83"/>
        <v>0</v>
      </c>
      <c r="R514" s="47">
        <f>IF(S513&lt;1,0,-'Lease Monthly'!$K$4/'Lease Monthly'!$L$4)</f>
        <v>0</v>
      </c>
      <c r="S514" s="47">
        <f t="shared" si="79"/>
        <v>0</v>
      </c>
      <c r="AE514"/>
      <c r="AF514" s="6"/>
    </row>
    <row r="515" spans="1:32" x14ac:dyDescent="0.25">
      <c r="A515" s="53">
        <f t="shared" si="80"/>
        <v>499</v>
      </c>
      <c r="B515" s="29">
        <f t="shared" si="74"/>
        <v>0</v>
      </c>
      <c r="C515" s="9" t="str">
        <f>IF(D515=0,"-",IF('Lease Monthly'!$H$4="Yearly",EDATE(C514,12),IF('Lease Monthly'!$H$4="Quarterly",EDATE(C514,3),EDATE(C514,1))))</f>
        <v>-</v>
      </c>
      <c r="D515" s="54">
        <f>IF(A515&gt;'Lease Monthly'!$E$4,0,'Lease Monthly'!$G$4)*((1+$M$4)^(((((IF($H$4="Yearly",ROUNDDOWN(IF(A515-($N$4)&lt;0,0,((A515-($N$4)/(($N$4))))/($N$4)),0),IF($H$4="Monthly",ROUNDDOWN(IF(A515-($N$4*12)&lt;0,0,((A515-(12*$N$4)/((12*$N$4))))/($N$4*12)),0),ROUNDDOWN(IF(A515-($N$4*4)&lt;0,0,((A515-(4*$N$4)/((4*$N$4))))/($N$4*4)),0)))))))))+(IF(A515=$E$4,$J$4,0))</f>
        <v>0</v>
      </c>
      <c r="E515" s="49">
        <f>IF(D515=0,0,1/((1+IF('Lease Monthly'!$H$4="Yearly",'Lease Monthly'!$D$4,IF('Lease Monthly'!$H$4="Quarterly",'Lease Monthly'!$D$4/4,'Lease Monthly'!$D$4/12)))^IF($E$17=1,A514,A515)))</f>
        <v>0</v>
      </c>
      <c r="F515" s="55">
        <f t="shared" si="75"/>
        <v>0</v>
      </c>
      <c r="G515" s="56"/>
      <c r="H515" s="38">
        <f t="shared" si="81"/>
        <v>499</v>
      </c>
      <c r="I515" s="9" t="str">
        <f t="shared" si="76"/>
        <v>-</v>
      </c>
      <c r="J515" s="47">
        <f>IF(H515&gt;'Lease Monthly'!$E$4,0,M514)</f>
        <v>0</v>
      </c>
      <c r="K515" s="47">
        <f>IF(IF('Lease Monthly'!$H$4="Yearly",J515*'Lease Monthly'!$D$4,IF('Lease Monthly'!$H$4="Quarterly",J515*('Lease Monthly'!$D$4/4),J515*'Lease Monthly'!$D$4/12))&gt;0,IF('Lease Monthly'!$H$4="Yearly",J515*'Lease Monthly'!$D$4,IF('Lease Monthly'!$H$4="Quarterly",J515*('Lease Monthly'!$D$4/4),J515*'Lease Monthly'!$D$4/12)),-L515-J515)</f>
        <v>0</v>
      </c>
      <c r="L515" s="47">
        <f t="shared" si="77"/>
        <v>0</v>
      </c>
      <c r="M515" s="47">
        <f t="shared" si="78"/>
        <v>0</v>
      </c>
      <c r="N515" s="57"/>
      <c r="O515" s="38">
        <v>237</v>
      </c>
      <c r="P515" s="58">
        <f t="shared" si="82"/>
        <v>225722</v>
      </c>
      <c r="Q515" s="47">
        <f t="shared" si="83"/>
        <v>0</v>
      </c>
      <c r="R515" s="47">
        <f>IF(S514&lt;1,0,-'Lease Monthly'!$K$4/'Lease Monthly'!$L$4)</f>
        <v>0</v>
      </c>
      <c r="S515" s="47">
        <f t="shared" si="79"/>
        <v>0</v>
      </c>
      <c r="AE515"/>
      <c r="AF515" s="6"/>
    </row>
    <row r="516" spans="1:32" x14ac:dyDescent="0.25">
      <c r="A516" s="53">
        <f t="shared" si="80"/>
        <v>500</v>
      </c>
      <c r="B516" s="29">
        <f t="shared" si="74"/>
        <v>0</v>
      </c>
      <c r="C516" s="9" t="str">
        <f>IF(D516=0,"-",IF('Lease Monthly'!$H$4="Yearly",EDATE(C515,12),IF('Lease Monthly'!$H$4="Quarterly",EDATE(C515,3),EDATE(C515,1))))</f>
        <v>-</v>
      </c>
      <c r="D516" s="54">
        <f>IF(A516&gt;'Lease Monthly'!$E$4,0,'Lease Monthly'!$G$4)*((1+$M$4)^(((((IF($H$4="Yearly",ROUNDDOWN(IF(A516-($N$4)&lt;0,0,((A516-($N$4)/(($N$4))))/($N$4)),0),IF($H$4="Monthly",ROUNDDOWN(IF(A516-($N$4*12)&lt;0,0,((A516-(12*$N$4)/((12*$N$4))))/($N$4*12)),0),ROUNDDOWN(IF(A516-($N$4*4)&lt;0,0,((A516-(4*$N$4)/((4*$N$4))))/($N$4*4)),0)))))))))+(IF(A516=$E$4,$J$4,0))</f>
        <v>0</v>
      </c>
      <c r="E516" s="49">
        <f>IF(D516=0,0,1/((1+IF('Lease Monthly'!$H$4="Yearly",'Lease Monthly'!$D$4,IF('Lease Monthly'!$H$4="Quarterly",'Lease Monthly'!$D$4/4,'Lease Monthly'!$D$4/12)))^IF($E$17=1,A515,A516)))</f>
        <v>0</v>
      </c>
      <c r="F516" s="55">
        <f t="shared" si="75"/>
        <v>0</v>
      </c>
      <c r="G516" s="56"/>
      <c r="H516" s="38">
        <f t="shared" si="81"/>
        <v>500</v>
      </c>
      <c r="I516" s="9" t="str">
        <f t="shared" si="76"/>
        <v>-</v>
      </c>
      <c r="J516" s="47">
        <f>IF(H516&gt;'Lease Monthly'!$E$4,0,M515)</f>
        <v>0</v>
      </c>
      <c r="K516" s="47">
        <f>IF(IF('Lease Monthly'!$H$4="Yearly",J516*'Lease Monthly'!$D$4,IF('Lease Monthly'!$H$4="Quarterly",J516*('Lease Monthly'!$D$4/4),J516*'Lease Monthly'!$D$4/12))&gt;0,IF('Lease Monthly'!$H$4="Yearly",J516*'Lease Monthly'!$D$4,IF('Lease Monthly'!$H$4="Quarterly",J516*('Lease Monthly'!$D$4/4),J516*'Lease Monthly'!$D$4/12)),-L516-J516)</f>
        <v>0</v>
      </c>
      <c r="L516" s="47">
        <f t="shared" si="77"/>
        <v>0</v>
      </c>
      <c r="M516" s="47">
        <f t="shared" si="78"/>
        <v>0</v>
      </c>
      <c r="N516" s="57"/>
      <c r="O516" s="38">
        <v>237</v>
      </c>
      <c r="P516" s="58">
        <f t="shared" si="82"/>
        <v>226087</v>
      </c>
      <c r="Q516" s="47">
        <f t="shared" si="83"/>
        <v>0</v>
      </c>
      <c r="R516" s="47">
        <f>IF(S515&lt;1,0,-'Lease Monthly'!$K$4/'Lease Monthly'!$L$4)</f>
        <v>0</v>
      </c>
      <c r="S516" s="47">
        <f t="shared" si="79"/>
        <v>0</v>
      </c>
      <c r="AE516"/>
      <c r="AF516" s="6"/>
    </row>
    <row r="517" spans="1:32" x14ac:dyDescent="0.25">
      <c r="A517" s="53">
        <f t="shared" si="80"/>
        <v>501</v>
      </c>
      <c r="B517" s="29">
        <f t="shared" si="74"/>
        <v>0</v>
      </c>
      <c r="C517" s="9" t="str">
        <f>IF(D517=0,"-",IF('Lease Monthly'!$H$4="Yearly",EDATE(C516,12),IF('Lease Monthly'!$H$4="Quarterly",EDATE(C516,3),EDATE(C516,1))))</f>
        <v>-</v>
      </c>
      <c r="D517" s="54">
        <f>IF(A517&gt;'Lease Monthly'!$E$4,0,'Lease Monthly'!$G$4)*((1+$M$4)^(((((IF($H$4="Yearly",ROUNDDOWN(IF(A517-($N$4)&lt;0,0,((A517-($N$4)/(($N$4))))/($N$4)),0),IF($H$4="Monthly",ROUNDDOWN(IF(A517-($N$4*12)&lt;0,0,((A517-(12*$N$4)/((12*$N$4))))/($N$4*12)),0),ROUNDDOWN(IF(A517-($N$4*4)&lt;0,0,((A517-(4*$N$4)/((4*$N$4))))/($N$4*4)),0)))))))))+(IF(A517=$E$4,$J$4,0))</f>
        <v>0</v>
      </c>
      <c r="E517" s="49">
        <f>IF(D517=0,0,1/((1+IF('Lease Monthly'!$H$4="Yearly",'Lease Monthly'!$D$4,IF('Lease Monthly'!$H$4="Quarterly",'Lease Monthly'!$D$4/4,'Lease Monthly'!$D$4/12)))^IF($E$17=1,A516,A517)))</f>
        <v>0</v>
      </c>
      <c r="F517" s="55">
        <f t="shared" si="75"/>
        <v>0</v>
      </c>
      <c r="G517" s="56"/>
      <c r="H517" s="38">
        <f t="shared" si="81"/>
        <v>501</v>
      </c>
      <c r="I517" s="9" t="str">
        <f t="shared" si="76"/>
        <v>-</v>
      </c>
      <c r="J517" s="47">
        <f>IF(H517&gt;'Lease Monthly'!$E$4,0,M516)</f>
        <v>0</v>
      </c>
      <c r="K517" s="47">
        <f>IF(IF('Lease Monthly'!$H$4="Yearly",J517*'Lease Monthly'!$D$4,IF('Lease Monthly'!$H$4="Quarterly",J517*('Lease Monthly'!$D$4/4),J517*'Lease Monthly'!$D$4/12))&gt;0,IF('Lease Monthly'!$H$4="Yearly",J517*'Lease Monthly'!$D$4,IF('Lease Monthly'!$H$4="Quarterly",J517*('Lease Monthly'!$D$4/4),J517*'Lease Monthly'!$D$4/12)),-L517-J517)</f>
        <v>0</v>
      </c>
      <c r="L517" s="47">
        <f t="shared" si="77"/>
        <v>0</v>
      </c>
      <c r="M517" s="47">
        <f t="shared" si="78"/>
        <v>0</v>
      </c>
      <c r="N517" s="57"/>
      <c r="O517" s="38">
        <v>237</v>
      </c>
      <c r="P517" s="58">
        <f t="shared" si="82"/>
        <v>226452</v>
      </c>
      <c r="Q517" s="47">
        <f t="shared" si="83"/>
        <v>0</v>
      </c>
      <c r="R517" s="47">
        <f>IF(S516&lt;1,0,-'Lease Monthly'!$K$4/'Lease Monthly'!$L$4)</f>
        <v>0</v>
      </c>
      <c r="S517" s="47">
        <f t="shared" si="79"/>
        <v>0</v>
      </c>
      <c r="AE517"/>
      <c r="AF517" s="6"/>
    </row>
    <row r="518" spans="1:32" x14ac:dyDescent="0.25">
      <c r="A518" s="53">
        <f t="shared" si="80"/>
        <v>502</v>
      </c>
      <c r="B518" s="29">
        <f t="shared" si="74"/>
        <v>0</v>
      </c>
      <c r="C518" s="9" t="str">
        <f>IF(D518=0,"-",IF('Lease Monthly'!$H$4="Yearly",EDATE(C517,12),IF('Lease Monthly'!$H$4="Quarterly",EDATE(C517,3),EDATE(C517,1))))</f>
        <v>-</v>
      </c>
      <c r="D518" s="54">
        <f>IF(A518&gt;'Lease Monthly'!$E$4,0,'Lease Monthly'!$G$4)*((1+$M$4)^(((((IF($H$4="Yearly",ROUNDDOWN(IF(A518-($N$4)&lt;0,0,((A518-($N$4)/(($N$4))))/($N$4)),0),IF($H$4="Monthly",ROUNDDOWN(IF(A518-($N$4*12)&lt;0,0,((A518-(12*$N$4)/((12*$N$4))))/($N$4*12)),0),ROUNDDOWN(IF(A518-($N$4*4)&lt;0,0,((A518-(4*$N$4)/((4*$N$4))))/($N$4*4)),0)))))))))+(IF(A518=$E$4,$J$4,0))</f>
        <v>0</v>
      </c>
      <c r="E518" s="49">
        <f>IF(D518=0,0,1/((1+IF('Lease Monthly'!$H$4="Yearly",'Lease Monthly'!$D$4,IF('Lease Monthly'!$H$4="Quarterly",'Lease Monthly'!$D$4/4,'Lease Monthly'!$D$4/12)))^IF($E$17=1,A517,A518)))</f>
        <v>0</v>
      </c>
      <c r="F518" s="55">
        <f t="shared" si="75"/>
        <v>0</v>
      </c>
      <c r="G518" s="56"/>
      <c r="H518" s="38">
        <f t="shared" si="81"/>
        <v>502</v>
      </c>
      <c r="I518" s="9" t="str">
        <f t="shared" si="76"/>
        <v>-</v>
      </c>
      <c r="J518" s="47">
        <f>IF(H518&gt;'Lease Monthly'!$E$4,0,M517)</f>
        <v>0</v>
      </c>
      <c r="K518" s="47">
        <f>IF(IF('Lease Monthly'!$H$4="Yearly",J518*'Lease Monthly'!$D$4,IF('Lease Monthly'!$H$4="Quarterly",J518*('Lease Monthly'!$D$4/4),J518*'Lease Monthly'!$D$4/12))&gt;0,IF('Lease Monthly'!$H$4="Yearly",J518*'Lease Monthly'!$D$4,IF('Lease Monthly'!$H$4="Quarterly",J518*('Lease Monthly'!$D$4/4),J518*'Lease Monthly'!$D$4/12)),-L518-J518)</f>
        <v>0</v>
      </c>
      <c r="L518" s="47">
        <f t="shared" si="77"/>
        <v>0</v>
      </c>
      <c r="M518" s="47">
        <f t="shared" si="78"/>
        <v>0</v>
      </c>
      <c r="N518" s="57"/>
      <c r="O518" s="38">
        <v>237</v>
      </c>
      <c r="P518" s="58">
        <f t="shared" si="82"/>
        <v>226818</v>
      </c>
      <c r="Q518" s="47">
        <f t="shared" si="83"/>
        <v>0</v>
      </c>
      <c r="R518" s="47">
        <f>IF(S517&lt;1,0,-'Lease Monthly'!$K$4/'Lease Monthly'!$L$4)</f>
        <v>0</v>
      </c>
      <c r="S518" s="47">
        <f t="shared" si="79"/>
        <v>0</v>
      </c>
      <c r="AE518"/>
      <c r="AF518" s="6"/>
    </row>
    <row r="519" spans="1:32" x14ac:dyDescent="0.25">
      <c r="A519" s="53">
        <f t="shared" si="80"/>
        <v>503</v>
      </c>
      <c r="B519" s="29">
        <f t="shared" si="74"/>
        <v>0</v>
      </c>
      <c r="C519" s="9" t="str">
        <f>IF(D519=0,"-",IF('Lease Monthly'!$H$4="Yearly",EDATE(C518,12),IF('Lease Monthly'!$H$4="Quarterly",EDATE(C518,3),EDATE(C518,1))))</f>
        <v>-</v>
      </c>
      <c r="D519" s="54">
        <f>IF(A519&gt;'Lease Monthly'!$E$4,0,'Lease Monthly'!$G$4)*((1+$M$4)^(((((IF($H$4="Yearly",ROUNDDOWN(IF(A519-($N$4)&lt;0,0,((A519-($N$4)/(($N$4))))/($N$4)),0),IF($H$4="Monthly",ROUNDDOWN(IF(A519-($N$4*12)&lt;0,0,((A519-(12*$N$4)/((12*$N$4))))/($N$4*12)),0),ROUNDDOWN(IF(A519-($N$4*4)&lt;0,0,((A519-(4*$N$4)/((4*$N$4))))/($N$4*4)),0)))))))))+(IF(A519=$E$4,$J$4,0))</f>
        <v>0</v>
      </c>
      <c r="E519" s="49">
        <f>IF(D519=0,0,1/((1+IF('Lease Monthly'!$H$4="Yearly",'Lease Monthly'!$D$4,IF('Lease Monthly'!$H$4="Quarterly",'Lease Monthly'!$D$4/4,'Lease Monthly'!$D$4/12)))^IF($E$17=1,A518,A519)))</f>
        <v>0</v>
      </c>
      <c r="F519" s="55">
        <f t="shared" si="75"/>
        <v>0</v>
      </c>
      <c r="G519" s="56"/>
      <c r="H519" s="38">
        <f t="shared" si="81"/>
        <v>503</v>
      </c>
      <c r="I519" s="9" t="str">
        <f t="shared" si="76"/>
        <v>-</v>
      </c>
      <c r="J519" s="47">
        <f>IF(H519&gt;'Lease Monthly'!$E$4,0,M518)</f>
        <v>0</v>
      </c>
      <c r="K519" s="47">
        <f>IF(IF('Lease Monthly'!$H$4="Yearly",J519*'Lease Monthly'!$D$4,IF('Lease Monthly'!$H$4="Quarterly",J519*('Lease Monthly'!$D$4/4),J519*'Lease Monthly'!$D$4/12))&gt;0,IF('Lease Monthly'!$H$4="Yearly",J519*'Lease Monthly'!$D$4,IF('Lease Monthly'!$H$4="Quarterly",J519*('Lease Monthly'!$D$4/4),J519*'Lease Monthly'!$D$4/12)),-L519-J519)</f>
        <v>0</v>
      </c>
      <c r="L519" s="47">
        <f t="shared" si="77"/>
        <v>0</v>
      </c>
      <c r="M519" s="47">
        <f t="shared" si="78"/>
        <v>0</v>
      </c>
      <c r="N519" s="57"/>
      <c r="O519" s="38">
        <v>237</v>
      </c>
      <c r="P519" s="58">
        <f t="shared" si="82"/>
        <v>227183</v>
      </c>
      <c r="Q519" s="47">
        <f t="shared" si="83"/>
        <v>0</v>
      </c>
      <c r="R519" s="47">
        <f>IF(S518&lt;1,0,-'Lease Monthly'!$K$4/'Lease Monthly'!$L$4)</f>
        <v>0</v>
      </c>
      <c r="S519" s="47">
        <f t="shared" si="79"/>
        <v>0</v>
      </c>
      <c r="AE519"/>
      <c r="AF519" s="6"/>
    </row>
    <row r="520" spans="1:32" x14ac:dyDescent="0.25">
      <c r="A520" s="53">
        <f t="shared" si="80"/>
        <v>504</v>
      </c>
      <c r="B520" s="29">
        <f t="shared" si="74"/>
        <v>0</v>
      </c>
      <c r="C520" s="9" t="str">
        <f>IF(D520=0,"-",IF('Lease Monthly'!$H$4="Yearly",EDATE(C519,12),IF('Lease Monthly'!$H$4="Quarterly",EDATE(C519,3),EDATE(C519,1))))</f>
        <v>-</v>
      </c>
      <c r="D520" s="54">
        <f>IF(A520&gt;'Lease Monthly'!$E$4,0,'Lease Monthly'!$G$4)*((1+$M$4)^(((((IF($H$4="Yearly",ROUNDDOWN(IF(A520-($N$4)&lt;0,0,((A520-($N$4)/(($N$4))))/($N$4)),0),IF($H$4="Monthly",ROUNDDOWN(IF(A520-($N$4*12)&lt;0,0,((A520-(12*$N$4)/((12*$N$4))))/($N$4*12)),0),ROUNDDOWN(IF(A520-($N$4*4)&lt;0,0,((A520-(4*$N$4)/((4*$N$4))))/($N$4*4)),0)))))))))+(IF(A520=$E$4,$J$4,0))</f>
        <v>0</v>
      </c>
      <c r="E520" s="49">
        <f>IF(D520=0,0,1/((1+IF('Lease Monthly'!$H$4="Yearly",'Lease Monthly'!$D$4,IF('Lease Monthly'!$H$4="Quarterly",'Lease Monthly'!$D$4/4,'Lease Monthly'!$D$4/12)))^IF($E$17=1,A519,A520)))</f>
        <v>0</v>
      </c>
      <c r="F520" s="55">
        <f t="shared" si="75"/>
        <v>0</v>
      </c>
      <c r="G520" s="56"/>
      <c r="H520" s="38">
        <f t="shared" si="81"/>
        <v>504</v>
      </c>
      <c r="I520" s="9" t="str">
        <f t="shared" si="76"/>
        <v>-</v>
      </c>
      <c r="J520" s="47">
        <f>IF(H520&gt;'Lease Monthly'!$E$4,0,M519)</f>
        <v>0</v>
      </c>
      <c r="K520" s="47">
        <f>IF(IF('Lease Monthly'!$H$4="Yearly",J520*'Lease Monthly'!$D$4,IF('Lease Monthly'!$H$4="Quarterly",J520*('Lease Monthly'!$D$4/4),J520*'Lease Monthly'!$D$4/12))&gt;0,IF('Lease Monthly'!$H$4="Yearly",J520*'Lease Monthly'!$D$4,IF('Lease Monthly'!$H$4="Quarterly",J520*('Lease Monthly'!$D$4/4),J520*'Lease Monthly'!$D$4/12)),-L520-J520)</f>
        <v>0</v>
      </c>
      <c r="L520" s="47">
        <f t="shared" si="77"/>
        <v>0</v>
      </c>
      <c r="M520" s="47">
        <f t="shared" si="78"/>
        <v>0</v>
      </c>
      <c r="N520" s="57"/>
      <c r="O520" s="38">
        <v>237</v>
      </c>
      <c r="P520" s="58">
        <f t="shared" si="82"/>
        <v>227548</v>
      </c>
      <c r="Q520" s="47">
        <f t="shared" si="83"/>
        <v>0</v>
      </c>
      <c r="R520" s="47">
        <f>IF(S519&lt;1,0,-'Lease Monthly'!$K$4/'Lease Monthly'!$L$4)</f>
        <v>0</v>
      </c>
      <c r="S520" s="47">
        <f t="shared" si="79"/>
        <v>0</v>
      </c>
      <c r="AE520"/>
      <c r="AF520" s="6"/>
    </row>
    <row r="521" spans="1:32" x14ac:dyDescent="0.25">
      <c r="A521" s="53">
        <f t="shared" si="80"/>
        <v>505</v>
      </c>
      <c r="B521" s="29">
        <f t="shared" si="74"/>
        <v>0</v>
      </c>
      <c r="C521" s="9" t="str">
        <f>IF(D521=0,"-",IF('Lease Monthly'!$H$4="Yearly",EDATE(C520,12),IF('Lease Monthly'!$H$4="Quarterly",EDATE(C520,3),EDATE(C520,1))))</f>
        <v>-</v>
      </c>
      <c r="D521" s="54">
        <f>IF(A521&gt;'Lease Monthly'!$E$4,0,'Lease Monthly'!$G$4)*((1+$M$4)^(((((IF($H$4="Yearly",ROUNDDOWN(IF(A521-($N$4)&lt;0,0,((A521-($N$4)/(($N$4))))/($N$4)),0),IF($H$4="Monthly",ROUNDDOWN(IF(A521-($N$4*12)&lt;0,0,((A521-(12*$N$4)/((12*$N$4))))/($N$4*12)),0),ROUNDDOWN(IF(A521-($N$4*4)&lt;0,0,((A521-(4*$N$4)/((4*$N$4))))/($N$4*4)),0)))))))))+(IF(A521=$E$4,$J$4,0))</f>
        <v>0</v>
      </c>
      <c r="E521" s="49">
        <f>IF(D521=0,0,1/((1+IF('Lease Monthly'!$H$4="Yearly",'Lease Monthly'!$D$4,IF('Lease Monthly'!$H$4="Quarterly",'Lease Monthly'!$D$4/4,'Lease Monthly'!$D$4/12)))^IF($E$17=1,A520,A521)))</f>
        <v>0</v>
      </c>
      <c r="F521" s="55">
        <f t="shared" si="75"/>
        <v>0</v>
      </c>
      <c r="G521" s="56"/>
      <c r="H521" s="38">
        <f t="shared" si="81"/>
        <v>505</v>
      </c>
      <c r="I521" s="9" t="str">
        <f t="shared" si="76"/>
        <v>-</v>
      </c>
      <c r="J521" s="47">
        <f>IF(H521&gt;'Lease Monthly'!$E$4,0,M520)</f>
        <v>0</v>
      </c>
      <c r="K521" s="47">
        <f>IF(IF('Lease Monthly'!$H$4="Yearly",J521*'Lease Monthly'!$D$4,IF('Lease Monthly'!$H$4="Quarterly",J521*('Lease Monthly'!$D$4/4),J521*'Lease Monthly'!$D$4/12))&gt;0,IF('Lease Monthly'!$H$4="Yearly",J521*'Lease Monthly'!$D$4,IF('Lease Monthly'!$H$4="Quarterly",J521*('Lease Monthly'!$D$4/4),J521*'Lease Monthly'!$D$4/12)),-L521-J521)</f>
        <v>0</v>
      </c>
      <c r="L521" s="47">
        <f t="shared" si="77"/>
        <v>0</v>
      </c>
      <c r="M521" s="47">
        <f t="shared" si="78"/>
        <v>0</v>
      </c>
      <c r="N521" s="57"/>
      <c r="O521" s="38">
        <v>237</v>
      </c>
      <c r="P521" s="58">
        <f t="shared" si="82"/>
        <v>227913</v>
      </c>
      <c r="Q521" s="47">
        <f t="shared" si="83"/>
        <v>0</v>
      </c>
      <c r="R521" s="47">
        <f>IF(S520&lt;1,0,-'Lease Monthly'!$K$4/'Lease Monthly'!$L$4)</f>
        <v>0</v>
      </c>
      <c r="S521" s="47">
        <f t="shared" si="79"/>
        <v>0</v>
      </c>
      <c r="AE521"/>
      <c r="AF521" s="6"/>
    </row>
    <row r="522" spans="1:32" x14ac:dyDescent="0.25">
      <c r="A522" s="53">
        <f t="shared" si="80"/>
        <v>506</v>
      </c>
      <c r="B522" s="29">
        <f t="shared" si="74"/>
        <v>0</v>
      </c>
      <c r="C522" s="9" t="str">
        <f>IF(D522=0,"-",IF('Lease Monthly'!$H$4="Yearly",EDATE(C521,12),IF('Lease Monthly'!$H$4="Quarterly",EDATE(C521,3),EDATE(C521,1))))</f>
        <v>-</v>
      </c>
      <c r="D522" s="54">
        <f>IF(A522&gt;'Lease Monthly'!$E$4,0,'Lease Monthly'!$G$4)*((1+$M$4)^(((((IF($H$4="Yearly",ROUNDDOWN(IF(A522-($N$4)&lt;0,0,((A522-($N$4)/(($N$4))))/($N$4)),0),IF($H$4="Monthly",ROUNDDOWN(IF(A522-($N$4*12)&lt;0,0,((A522-(12*$N$4)/((12*$N$4))))/($N$4*12)),0),ROUNDDOWN(IF(A522-($N$4*4)&lt;0,0,((A522-(4*$N$4)/((4*$N$4))))/($N$4*4)),0)))))))))+(IF(A522=$E$4,$J$4,0))</f>
        <v>0</v>
      </c>
      <c r="E522" s="49">
        <f>IF(D522=0,0,1/((1+IF('Lease Monthly'!$H$4="Yearly",'Lease Monthly'!$D$4,IF('Lease Monthly'!$H$4="Quarterly",'Lease Monthly'!$D$4/4,'Lease Monthly'!$D$4/12)))^IF($E$17=1,A521,A522)))</f>
        <v>0</v>
      </c>
      <c r="F522" s="55">
        <f t="shared" si="75"/>
        <v>0</v>
      </c>
      <c r="G522" s="56"/>
      <c r="H522" s="38">
        <f t="shared" si="81"/>
        <v>506</v>
      </c>
      <c r="I522" s="9" t="str">
        <f t="shared" si="76"/>
        <v>-</v>
      </c>
      <c r="J522" s="47">
        <f>IF(H522&gt;'Lease Monthly'!$E$4,0,M521)</f>
        <v>0</v>
      </c>
      <c r="K522" s="47">
        <f>IF(IF('Lease Monthly'!$H$4="Yearly",J522*'Lease Monthly'!$D$4,IF('Lease Monthly'!$H$4="Quarterly",J522*('Lease Monthly'!$D$4/4),J522*'Lease Monthly'!$D$4/12))&gt;0,IF('Lease Monthly'!$H$4="Yearly",J522*'Lease Monthly'!$D$4,IF('Lease Monthly'!$H$4="Quarterly",J522*('Lease Monthly'!$D$4/4),J522*'Lease Monthly'!$D$4/12)),-L522-J522)</f>
        <v>0</v>
      </c>
      <c r="L522" s="47">
        <f t="shared" si="77"/>
        <v>0</v>
      </c>
      <c r="M522" s="47">
        <f t="shared" si="78"/>
        <v>0</v>
      </c>
      <c r="N522" s="57"/>
      <c r="O522" s="38">
        <v>237</v>
      </c>
      <c r="P522" s="58">
        <f t="shared" si="82"/>
        <v>228279</v>
      </c>
      <c r="Q522" s="47">
        <f t="shared" si="83"/>
        <v>0</v>
      </c>
      <c r="R522" s="47">
        <f>IF(S521&lt;1,0,-'Lease Monthly'!$K$4/'Lease Monthly'!$L$4)</f>
        <v>0</v>
      </c>
      <c r="S522" s="47">
        <f t="shared" si="79"/>
        <v>0</v>
      </c>
      <c r="AE522"/>
      <c r="AF522" s="6"/>
    </row>
    <row r="523" spans="1:32" x14ac:dyDescent="0.25">
      <c r="A523" s="53">
        <f t="shared" si="80"/>
        <v>507</v>
      </c>
      <c r="B523" s="29">
        <f t="shared" si="74"/>
        <v>0</v>
      </c>
      <c r="C523" s="9" t="str">
        <f>IF(D523=0,"-",IF('Lease Monthly'!$H$4="Yearly",EDATE(C522,12),IF('Lease Monthly'!$H$4="Quarterly",EDATE(C522,3),EDATE(C522,1))))</f>
        <v>-</v>
      </c>
      <c r="D523" s="54">
        <f>IF(A523&gt;'Lease Monthly'!$E$4,0,'Lease Monthly'!$G$4)*((1+$M$4)^(((((IF($H$4="Yearly",ROUNDDOWN(IF(A523-($N$4)&lt;0,0,((A523-($N$4)/(($N$4))))/($N$4)),0),IF($H$4="Monthly",ROUNDDOWN(IF(A523-($N$4*12)&lt;0,0,((A523-(12*$N$4)/((12*$N$4))))/($N$4*12)),0),ROUNDDOWN(IF(A523-($N$4*4)&lt;0,0,((A523-(4*$N$4)/((4*$N$4))))/($N$4*4)),0)))))))))+(IF(A523=$E$4,$J$4,0))</f>
        <v>0</v>
      </c>
      <c r="E523" s="49">
        <f>IF(D523=0,0,1/((1+IF('Lease Monthly'!$H$4="Yearly",'Lease Monthly'!$D$4,IF('Lease Monthly'!$H$4="Quarterly",'Lease Monthly'!$D$4/4,'Lease Monthly'!$D$4/12)))^IF($E$17=1,A522,A523)))</f>
        <v>0</v>
      </c>
      <c r="F523" s="55">
        <f t="shared" si="75"/>
        <v>0</v>
      </c>
      <c r="G523" s="56"/>
      <c r="H523" s="38">
        <f t="shared" si="81"/>
        <v>507</v>
      </c>
      <c r="I523" s="9" t="str">
        <f t="shared" si="76"/>
        <v>-</v>
      </c>
      <c r="J523" s="47">
        <f>IF(H523&gt;'Lease Monthly'!$E$4,0,M522)</f>
        <v>0</v>
      </c>
      <c r="K523" s="47">
        <f>IF(IF('Lease Monthly'!$H$4="Yearly",J523*'Lease Monthly'!$D$4,IF('Lease Monthly'!$H$4="Quarterly",J523*('Lease Monthly'!$D$4/4),J523*'Lease Monthly'!$D$4/12))&gt;0,IF('Lease Monthly'!$H$4="Yearly",J523*'Lease Monthly'!$D$4,IF('Lease Monthly'!$H$4="Quarterly",J523*('Lease Monthly'!$D$4/4),J523*'Lease Monthly'!$D$4/12)),-L523-J523)</f>
        <v>0</v>
      </c>
      <c r="L523" s="47">
        <f t="shared" si="77"/>
        <v>0</v>
      </c>
      <c r="M523" s="47">
        <f t="shared" si="78"/>
        <v>0</v>
      </c>
      <c r="N523" s="57"/>
      <c r="O523" s="38">
        <v>237</v>
      </c>
      <c r="P523" s="58">
        <f t="shared" si="82"/>
        <v>228644</v>
      </c>
      <c r="Q523" s="47">
        <f t="shared" si="83"/>
        <v>0</v>
      </c>
      <c r="R523" s="47">
        <f>IF(S522&lt;1,0,-'Lease Monthly'!$K$4/'Lease Monthly'!$L$4)</f>
        <v>0</v>
      </c>
      <c r="S523" s="47">
        <f t="shared" si="79"/>
        <v>0</v>
      </c>
      <c r="AE523"/>
      <c r="AF523" s="6"/>
    </row>
    <row r="524" spans="1:32" x14ac:dyDescent="0.25">
      <c r="A524" s="53">
        <f t="shared" si="80"/>
        <v>508</v>
      </c>
      <c r="B524" s="29">
        <f t="shared" si="74"/>
        <v>0</v>
      </c>
      <c r="C524" s="9" t="str">
        <f>IF(D524=0,"-",IF('Lease Monthly'!$H$4="Yearly",EDATE(C523,12),IF('Lease Monthly'!$H$4="Quarterly",EDATE(C523,3),EDATE(C523,1))))</f>
        <v>-</v>
      </c>
      <c r="D524" s="54">
        <f>IF(A524&gt;'Lease Monthly'!$E$4,0,'Lease Monthly'!$G$4)*((1+$M$4)^(((((IF($H$4="Yearly",ROUNDDOWN(IF(A524-($N$4)&lt;0,0,((A524-($N$4)/(($N$4))))/($N$4)),0),IF($H$4="Monthly",ROUNDDOWN(IF(A524-($N$4*12)&lt;0,0,((A524-(12*$N$4)/((12*$N$4))))/($N$4*12)),0),ROUNDDOWN(IF(A524-($N$4*4)&lt;0,0,((A524-(4*$N$4)/((4*$N$4))))/($N$4*4)),0)))))))))+(IF(A524=$E$4,$J$4,0))</f>
        <v>0</v>
      </c>
      <c r="E524" s="49">
        <f>IF(D524=0,0,1/((1+IF('Lease Monthly'!$H$4="Yearly",'Lease Monthly'!$D$4,IF('Lease Monthly'!$H$4="Quarterly",'Lease Monthly'!$D$4/4,'Lease Monthly'!$D$4/12)))^IF($E$17=1,A523,A524)))</f>
        <v>0</v>
      </c>
      <c r="F524" s="55">
        <f t="shared" si="75"/>
        <v>0</v>
      </c>
      <c r="G524" s="56"/>
      <c r="H524" s="38">
        <f t="shared" si="81"/>
        <v>508</v>
      </c>
      <c r="I524" s="9" t="str">
        <f t="shared" si="76"/>
        <v>-</v>
      </c>
      <c r="J524" s="47">
        <f>IF(H524&gt;'Lease Monthly'!$E$4,0,M523)</f>
        <v>0</v>
      </c>
      <c r="K524" s="47">
        <f>IF(IF('Lease Monthly'!$H$4="Yearly",J524*'Lease Monthly'!$D$4,IF('Lease Monthly'!$H$4="Quarterly",J524*('Lease Monthly'!$D$4/4),J524*'Lease Monthly'!$D$4/12))&gt;0,IF('Lease Monthly'!$H$4="Yearly",J524*'Lease Monthly'!$D$4,IF('Lease Monthly'!$H$4="Quarterly",J524*('Lease Monthly'!$D$4/4),J524*'Lease Monthly'!$D$4/12)),-L524-J524)</f>
        <v>0</v>
      </c>
      <c r="L524" s="47">
        <f t="shared" si="77"/>
        <v>0</v>
      </c>
      <c r="M524" s="47">
        <f t="shared" si="78"/>
        <v>0</v>
      </c>
      <c r="N524" s="57"/>
      <c r="O524" s="38">
        <v>237</v>
      </c>
      <c r="P524" s="58">
        <f t="shared" si="82"/>
        <v>229009</v>
      </c>
      <c r="Q524" s="47">
        <f t="shared" si="83"/>
        <v>0</v>
      </c>
      <c r="R524" s="47">
        <f>IF(S523&lt;1,0,-'Lease Monthly'!$K$4/'Lease Monthly'!$L$4)</f>
        <v>0</v>
      </c>
      <c r="S524" s="47">
        <f t="shared" si="79"/>
        <v>0</v>
      </c>
      <c r="AE524"/>
      <c r="AF524" s="6"/>
    </row>
    <row r="525" spans="1:32" x14ac:dyDescent="0.25">
      <c r="A525" s="53">
        <f t="shared" si="80"/>
        <v>509</v>
      </c>
      <c r="B525" s="29">
        <f t="shared" si="74"/>
        <v>0</v>
      </c>
      <c r="C525" s="9" t="str">
        <f>IF(D525=0,"-",IF('Lease Monthly'!$H$4="Yearly",EDATE(C524,12),IF('Lease Monthly'!$H$4="Quarterly",EDATE(C524,3),EDATE(C524,1))))</f>
        <v>-</v>
      </c>
      <c r="D525" s="54">
        <f>IF(A525&gt;'Lease Monthly'!$E$4,0,'Lease Monthly'!$G$4)*((1+$M$4)^(((((IF($H$4="Yearly",ROUNDDOWN(IF(A525-($N$4)&lt;0,0,((A525-($N$4)/(($N$4))))/($N$4)),0),IF($H$4="Monthly",ROUNDDOWN(IF(A525-($N$4*12)&lt;0,0,((A525-(12*$N$4)/((12*$N$4))))/($N$4*12)),0),ROUNDDOWN(IF(A525-($N$4*4)&lt;0,0,((A525-(4*$N$4)/((4*$N$4))))/($N$4*4)),0)))))))))+(IF(A525=$E$4,$J$4,0))</f>
        <v>0</v>
      </c>
      <c r="E525" s="49">
        <f>IF(D525=0,0,1/((1+IF('Lease Monthly'!$H$4="Yearly",'Lease Monthly'!$D$4,IF('Lease Monthly'!$H$4="Quarterly",'Lease Monthly'!$D$4/4,'Lease Monthly'!$D$4/12)))^IF($E$17=1,A524,A525)))</f>
        <v>0</v>
      </c>
      <c r="F525" s="55">
        <f t="shared" si="75"/>
        <v>0</v>
      </c>
      <c r="G525" s="56"/>
      <c r="H525" s="38">
        <f t="shared" si="81"/>
        <v>509</v>
      </c>
      <c r="I525" s="9" t="str">
        <f t="shared" si="76"/>
        <v>-</v>
      </c>
      <c r="J525" s="47">
        <f>IF(H525&gt;'Lease Monthly'!$E$4,0,M524)</f>
        <v>0</v>
      </c>
      <c r="K525" s="47">
        <f>IF(IF('Lease Monthly'!$H$4="Yearly",J525*'Lease Monthly'!$D$4,IF('Lease Monthly'!$H$4="Quarterly",J525*('Lease Monthly'!$D$4/4),J525*'Lease Monthly'!$D$4/12))&gt;0,IF('Lease Monthly'!$H$4="Yearly",J525*'Lease Monthly'!$D$4,IF('Lease Monthly'!$H$4="Quarterly",J525*('Lease Monthly'!$D$4/4),J525*'Lease Monthly'!$D$4/12)),-L525-J525)</f>
        <v>0</v>
      </c>
      <c r="L525" s="47">
        <f t="shared" si="77"/>
        <v>0</v>
      </c>
      <c r="M525" s="47">
        <f t="shared" si="78"/>
        <v>0</v>
      </c>
      <c r="N525" s="57"/>
      <c r="O525" s="38">
        <v>237</v>
      </c>
      <c r="P525" s="58">
        <f t="shared" si="82"/>
        <v>229374</v>
      </c>
      <c r="Q525" s="47">
        <f t="shared" si="83"/>
        <v>0</v>
      </c>
      <c r="R525" s="47">
        <f>IF(S524&lt;1,0,-'Lease Monthly'!$K$4/'Lease Monthly'!$L$4)</f>
        <v>0</v>
      </c>
      <c r="S525" s="47">
        <f t="shared" si="79"/>
        <v>0</v>
      </c>
      <c r="AE525"/>
      <c r="AF525" s="6"/>
    </row>
    <row r="526" spans="1:32" x14ac:dyDescent="0.25">
      <c r="A526" s="53">
        <f t="shared" si="80"/>
        <v>510</v>
      </c>
      <c r="B526" s="29">
        <f t="shared" si="74"/>
        <v>0</v>
      </c>
      <c r="C526" s="9" t="str">
        <f>IF(D526=0,"-",IF('Lease Monthly'!$H$4="Yearly",EDATE(C525,12),IF('Lease Monthly'!$H$4="Quarterly",EDATE(C525,3),EDATE(C525,1))))</f>
        <v>-</v>
      </c>
      <c r="D526" s="54">
        <f>IF(A526&gt;'Lease Monthly'!$E$4,0,'Lease Monthly'!$G$4)*((1+$M$4)^(((((IF($H$4="Yearly",ROUNDDOWN(IF(A526-($N$4)&lt;0,0,((A526-($N$4)/(($N$4))))/($N$4)),0),IF($H$4="Monthly",ROUNDDOWN(IF(A526-($N$4*12)&lt;0,0,((A526-(12*$N$4)/((12*$N$4))))/($N$4*12)),0),ROUNDDOWN(IF(A526-($N$4*4)&lt;0,0,((A526-(4*$N$4)/((4*$N$4))))/($N$4*4)),0)))))))))+(IF(A526=$E$4,$J$4,0))</f>
        <v>0</v>
      </c>
      <c r="E526" s="49">
        <f>IF(D526=0,0,1/((1+IF('Lease Monthly'!$H$4="Yearly",'Lease Monthly'!$D$4,IF('Lease Monthly'!$H$4="Quarterly",'Lease Monthly'!$D$4/4,'Lease Monthly'!$D$4/12)))^IF($E$17=1,A525,A526)))</f>
        <v>0</v>
      </c>
      <c r="F526" s="55">
        <f t="shared" si="75"/>
        <v>0</v>
      </c>
      <c r="G526" s="56"/>
      <c r="H526" s="38">
        <f t="shared" si="81"/>
        <v>510</v>
      </c>
      <c r="I526" s="9" t="str">
        <f t="shared" si="76"/>
        <v>-</v>
      </c>
      <c r="J526" s="47">
        <f>IF(H526&gt;'Lease Monthly'!$E$4,0,M525)</f>
        <v>0</v>
      </c>
      <c r="K526" s="47">
        <f>IF(IF('Lease Monthly'!$H$4="Yearly",J526*'Lease Monthly'!$D$4,IF('Lease Monthly'!$H$4="Quarterly",J526*('Lease Monthly'!$D$4/4),J526*'Lease Monthly'!$D$4/12))&gt;0,IF('Lease Monthly'!$H$4="Yearly",J526*'Lease Monthly'!$D$4,IF('Lease Monthly'!$H$4="Quarterly",J526*('Lease Monthly'!$D$4/4),J526*'Lease Monthly'!$D$4/12)),-L526-J526)</f>
        <v>0</v>
      </c>
      <c r="L526" s="47">
        <f t="shared" si="77"/>
        <v>0</v>
      </c>
      <c r="M526" s="47">
        <f t="shared" si="78"/>
        <v>0</v>
      </c>
      <c r="N526" s="57"/>
      <c r="O526" s="38">
        <v>237</v>
      </c>
      <c r="P526" s="58">
        <f t="shared" si="82"/>
        <v>229740</v>
      </c>
      <c r="Q526" s="47">
        <f t="shared" si="83"/>
        <v>0</v>
      </c>
      <c r="R526" s="47">
        <f>IF(S525&lt;1,0,-'Lease Monthly'!$K$4/'Lease Monthly'!$L$4)</f>
        <v>0</v>
      </c>
      <c r="S526" s="47">
        <f t="shared" si="79"/>
        <v>0</v>
      </c>
      <c r="AE526"/>
      <c r="AF526" s="6"/>
    </row>
    <row r="527" spans="1:32" x14ac:dyDescent="0.25">
      <c r="A527" s="53">
        <f t="shared" si="80"/>
        <v>511</v>
      </c>
      <c r="B527" s="29">
        <f t="shared" si="74"/>
        <v>0</v>
      </c>
      <c r="C527" s="9" t="str">
        <f>IF(D527=0,"-",IF('Lease Monthly'!$H$4="Yearly",EDATE(C526,12),IF('Lease Monthly'!$H$4="Quarterly",EDATE(C526,3),EDATE(C526,1))))</f>
        <v>-</v>
      </c>
      <c r="D527" s="54">
        <f>IF(A527&gt;'Lease Monthly'!$E$4,0,'Lease Monthly'!$G$4)*((1+$M$4)^(((((IF($H$4="Yearly",ROUNDDOWN(IF(A527-($N$4)&lt;0,0,((A527-($N$4)/(($N$4))))/($N$4)),0),IF($H$4="Monthly",ROUNDDOWN(IF(A527-($N$4*12)&lt;0,0,((A527-(12*$N$4)/((12*$N$4))))/($N$4*12)),0),ROUNDDOWN(IF(A527-($N$4*4)&lt;0,0,((A527-(4*$N$4)/((4*$N$4))))/($N$4*4)),0)))))))))+(IF(A527=$E$4,$J$4,0))</f>
        <v>0</v>
      </c>
      <c r="E527" s="49">
        <f>IF(D527=0,0,1/((1+IF('Lease Monthly'!$H$4="Yearly",'Lease Monthly'!$D$4,IF('Lease Monthly'!$H$4="Quarterly",'Lease Monthly'!$D$4/4,'Lease Monthly'!$D$4/12)))^IF($E$17=1,A526,A527)))</f>
        <v>0</v>
      </c>
      <c r="F527" s="55">
        <f t="shared" si="75"/>
        <v>0</v>
      </c>
      <c r="G527" s="56"/>
      <c r="H527" s="38">
        <f t="shared" si="81"/>
        <v>511</v>
      </c>
      <c r="I527" s="9" t="str">
        <f t="shared" si="76"/>
        <v>-</v>
      </c>
      <c r="J527" s="47">
        <f>IF(H527&gt;'Lease Monthly'!$E$4,0,M526)</f>
        <v>0</v>
      </c>
      <c r="K527" s="47">
        <f>IF(IF('Lease Monthly'!$H$4="Yearly",J527*'Lease Monthly'!$D$4,IF('Lease Monthly'!$H$4="Quarterly",J527*('Lease Monthly'!$D$4/4),J527*'Lease Monthly'!$D$4/12))&gt;0,IF('Lease Monthly'!$H$4="Yearly",J527*'Lease Monthly'!$D$4,IF('Lease Monthly'!$H$4="Quarterly",J527*('Lease Monthly'!$D$4/4),J527*'Lease Monthly'!$D$4/12)),-L527-J527)</f>
        <v>0</v>
      </c>
      <c r="L527" s="47">
        <f t="shared" si="77"/>
        <v>0</v>
      </c>
      <c r="M527" s="47">
        <f t="shared" si="78"/>
        <v>0</v>
      </c>
      <c r="N527" s="57"/>
      <c r="O527" s="38">
        <v>237</v>
      </c>
      <c r="P527" s="58">
        <f t="shared" si="82"/>
        <v>230105</v>
      </c>
      <c r="Q527" s="47">
        <f t="shared" si="83"/>
        <v>0</v>
      </c>
      <c r="R527" s="47">
        <f>IF(S526&lt;1,0,-'Lease Monthly'!$K$4/'Lease Monthly'!$L$4)</f>
        <v>0</v>
      </c>
      <c r="S527" s="47">
        <f t="shared" si="79"/>
        <v>0</v>
      </c>
      <c r="AE527"/>
      <c r="AF527" s="6"/>
    </row>
    <row r="528" spans="1:32" x14ac:dyDescent="0.25">
      <c r="A528" s="53">
        <f t="shared" si="80"/>
        <v>512</v>
      </c>
      <c r="B528" s="29">
        <f t="shared" si="74"/>
        <v>0</v>
      </c>
      <c r="C528" s="9" t="str">
        <f>IF(D528=0,"-",IF('Lease Monthly'!$H$4="Yearly",EDATE(C527,12),IF('Lease Monthly'!$H$4="Quarterly",EDATE(C527,3),EDATE(C527,1))))</f>
        <v>-</v>
      </c>
      <c r="D528" s="54">
        <f>IF(A528&gt;'Lease Monthly'!$E$4,0,'Lease Monthly'!$G$4)*((1+$M$4)^(((((IF($H$4="Yearly",ROUNDDOWN(IF(A528-($N$4)&lt;0,0,((A528-($N$4)/(($N$4))))/($N$4)),0),IF($H$4="Monthly",ROUNDDOWN(IF(A528-($N$4*12)&lt;0,0,((A528-(12*$N$4)/((12*$N$4))))/($N$4*12)),0),ROUNDDOWN(IF(A528-($N$4*4)&lt;0,0,((A528-(4*$N$4)/((4*$N$4))))/($N$4*4)),0)))))))))+(IF(A528=$E$4,$J$4,0))</f>
        <v>0</v>
      </c>
      <c r="E528" s="49">
        <f>IF(D528=0,0,1/((1+IF('Lease Monthly'!$H$4="Yearly",'Lease Monthly'!$D$4,IF('Lease Monthly'!$H$4="Quarterly",'Lease Monthly'!$D$4/4,'Lease Monthly'!$D$4/12)))^IF($E$17=1,A527,A528)))</f>
        <v>0</v>
      </c>
      <c r="F528" s="55">
        <f t="shared" si="75"/>
        <v>0</v>
      </c>
      <c r="G528" s="56"/>
      <c r="H528" s="38">
        <f t="shared" si="81"/>
        <v>512</v>
      </c>
      <c r="I528" s="9" t="str">
        <f t="shared" si="76"/>
        <v>-</v>
      </c>
      <c r="J528" s="47">
        <f>IF(H528&gt;'Lease Monthly'!$E$4,0,M527)</f>
        <v>0</v>
      </c>
      <c r="K528" s="47">
        <f>IF(IF('Lease Monthly'!$H$4="Yearly",J528*'Lease Monthly'!$D$4,IF('Lease Monthly'!$H$4="Quarterly",J528*('Lease Monthly'!$D$4/4),J528*'Lease Monthly'!$D$4/12))&gt;0,IF('Lease Monthly'!$H$4="Yearly",J528*'Lease Monthly'!$D$4,IF('Lease Monthly'!$H$4="Quarterly",J528*('Lease Monthly'!$D$4/4),J528*'Lease Monthly'!$D$4/12)),-L528-J528)</f>
        <v>0</v>
      </c>
      <c r="L528" s="47">
        <f t="shared" si="77"/>
        <v>0</v>
      </c>
      <c r="M528" s="47">
        <f t="shared" si="78"/>
        <v>0</v>
      </c>
      <c r="N528" s="57"/>
      <c r="O528" s="38">
        <v>237</v>
      </c>
      <c r="P528" s="58">
        <f t="shared" si="82"/>
        <v>230470</v>
      </c>
      <c r="Q528" s="47">
        <f t="shared" si="83"/>
        <v>0</v>
      </c>
      <c r="R528" s="47">
        <f>IF(S527&lt;1,0,-'Lease Monthly'!$K$4/'Lease Monthly'!$L$4)</f>
        <v>0</v>
      </c>
      <c r="S528" s="47">
        <f t="shared" si="79"/>
        <v>0</v>
      </c>
      <c r="AE528"/>
      <c r="AF528" s="6"/>
    </row>
    <row r="529" spans="1:32" x14ac:dyDescent="0.25">
      <c r="A529" s="53">
        <f t="shared" si="80"/>
        <v>513</v>
      </c>
      <c r="B529" s="29">
        <f t="shared" ref="B529:B592" si="84">IF(C529="-",0,YEAR(C529))</f>
        <v>0</v>
      </c>
      <c r="C529" s="9" t="str">
        <f>IF(D529=0,"-",IF('Lease Monthly'!$H$4="Yearly",EDATE(C528,12),IF('Lease Monthly'!$H$4="Quarterly",EDATE(C528,3),EDATE(C528,1))))</f>
        <v>-</v>
      </c>
      <c r="D529" s="54">
        <f>IF(A529&gt;'Lease Monthly'!$E$4,0,'Lease Monthly'!$G$4)*((1+$M$4)^(((((IF($H$4="Yearly",ROUNDDOWN(IF(A529-($N$4)&lt;0,0,((A529-($N$4)/(($N$4))))/($N$4)),0),IF($H$4="Monthly",ROUNDDOWN(IF(A529-($N$4*12)&lt;0,0,((A529-(12*$N$4)/((12*$N$4))))/($N$4*12)),0),ROUNDDOWN(IF(A529-($N$4*4)&lt;0,0,((A529-(4*$N$4)/((4*$N$4))))/($N$4*4)),0)))))))))+(IF(A529=$E$4,$J$4,0))</f>
        <v>0</v>
      </c>
      <c r="E529" s="49">
        <f>IF(D529=0,0,1/((1+IF('Lease Monthly'!$H$4="Yearly",'Lease Monthly'!$D$4,IF('Lease Monthly'!$H$4="Quarterly",'Lease Monthly'!$D$4/4,'Lease Monthly'!$D$4/12)))^IF($E$17=1,A528,A529)))</f>
        <v>0</v>
      </c>
      <c r="F529" s="55">
        <f t="shared" ref="F529:F592" si="85">D529*E529</f>
        <v>0</v>
      </c>
      <c r="G529" s="56"/>
      <c r="H529" s="38">
        <f t="shared" si="81"/>
        <v>513</v>
      </c>
      <c r="I529" s="9" t="str">
        <f t="shared" ref="I529:I592" si="86">C529</f>
        <v>-</v>
      </c>
      <c r="J529" s="47">
        <f>IF(H529&gt;'Lease Monthly'!$E$4,0,M528)</f>
        <v>0</v>
      </c>
      <c r="K529" s="47">
        <f>IF(IF('Lease Monthly'!$H$4="Yearly",J529*'Lease Monthly'!$D$4,IF('Lease Monthly'!$H$4="Quarterly",J529*('Lease Monthly'!$D$4/4),J529*'Lease Monthly'!$D$4/12))&gt;0,IF('Lease Monthly'!$H$4="Yearly",J529*'Lease Monthly'!$D$4,IF('Lease Monthly'!$H$4="Quarterly",J529*('Lease Monthly'!$D$4/4),J529*'Lease Monthly'!$D$4/12)),-L529-J529)</f>
        <v>0</v>
      </c>
      <c r="L529" s="47">
        <f t="shared" si="77"/>
        <v>0</v>
      </c>
      <c r="M529" s="47">
        <f t="shared" si="78"/>
        <v>0</v>
      </c>
      <c r="N529" s="57"/>
      <c r="O529" s="38">
        <v>237</v>
      </c>
      <c r="P529" s="58">
        <f t="shared" si="82"/>
        <v>230835</v>
      </c>
      <c r="Q529" s="47">
        <f t="shared" si="83"/>
        <v>0</v>
      </c>
      <c r="R529" s="47">
        <f>IF(S528&lt;1,0,-'Lease Monthly'!$K$4/'Lease Monthly'!$L$4)</f>
        <v>0</v>
      </c>
      <c r="S529" s="47">
        <f t="shared" si="79"/>
        <v>0</v>
      </c>
      <c r="AE529"/>
      <c r="AF529" s="6"/>
    </row>
    <row r="530" spans="1:32" x14ac:dyDescent="0.25">
      <c r="A530" s="53">
        <f t="shared" si="80"/>
        <v>514</v>
      </c>
      <c r="B530" s="29">
        <f t="shared" si="84"/>
        <v>0</v>
      </c>
      <c r="C530" s="9" t="str">
        <f>IF(D530=0,"-",IF('Lease Monthly'!$H$4="Yearly",EDATE(C529,12),IF('Lease Monthly'!$H$4="Quarterly",EDATE(C529,3),EDATE(C529,1))))</f>
        <v>-</v>
      </c>
      <c r="D530" s="54">
        <f>IF(A530&gt;'Lease Monthly'!$E$4,0,'Lease Monthly'!$G$4)*((1+$M$4)^(((((IF($H$4="Yearly",ROUNDDOWN(IF(A530-($N$4)&lt;0,0,((A530-($N$4)/(($N$4))))/($N$4)),0),IF($H$4="Monthly",ROUNDDOWN(IF(A530-($N$4*12)&lt;0,0,((A530-(12*$N$4)/((12*$N$4))))/($N$4*12)),0),ROUNDDOWN(IF(A530-($N$4*4)&lt;0,0,((A530-(4*$N$4)/((4*$N$4))))/($N$4*4)),0)))))))))+(IF(A530=$E$4,$J$4,0))</f>
        <v>0</v>
      </c>
      <c r="E530" s="49">
        <f>IF(D530=0,0,1/((1+IF('Lease Monthly'!$H$4="Yearly",'Lease Monthly'!$D$4,IF('Lease Monthly'!$H$4="Quarterly",'Lease Monthly'!$D$4/4,'Lease Monthly'!$D$4/12)))^IF($E$17=1,A529,A530)))</f>
        <v>0</v>
      </c>
      <c r="F530" s="55">
        <f t="shared" si="85"/>
        <v>0</v>
      </c>
      <c r="G530" s="56"/>
      <c r="H530" s="38">
        <f t="shared" si="81"/>
        <v>514</v>
      </c>
      <c r="I530" s="9" t="str">
        <f t="shared" si="86"/>
        <v>-</v>
      </c>
      <c r="J530" s="47">
        <f>IF(H530&gt;'Lease Monthly'!$E$4,0,M529)</f>
        <v>0</v>
      </c>
      <c r="K530" s="47">
        <f>IF(IF('Lease Monthly'!$H$4="Yearly",J530*'Lease Monthly'!$D$4,IF('Lease Monthly'!$H$4="Quarterly",J530*('Lease Monthly'!$D$4/4),J530*'Lease Monthly'!$D$4/12))&gt;0,IF('Lease Monthly'!$H$4="Yearly",J530*'Lease Monthly'!$D$4,IF('Lease Monthly'!$H$4="Quarterly",J530*('Lease Monthly'!$D$4/4),J530*'Lease Monthly'!$D$4/12)),-L530-J530)</f>
        <v>0</v>
      </c>
      <c r="L530" s="47">
        <f t="shared" ref="L530:L593" si="87">D530</f>
        <v>0</v>
      </c>
      <c r="M530" s="47">
        <f t="shared" ref="M530:M593" si="88">J530+K530-L530</f>
        <v>0</v>
      </c>
      <c r="N530" s="57"/>
      <c r="O530" s="38">
        <v>237</v>
      </c>
      <c r="P530" s="58">
        <f t="shared" si="82"/>
        <v>231201</v>
      </c>
      <c r="Q530" s="47">
        <f t="shared" si="83"/>
        <v>0</v>
      </c>
      <c r="R530" s="47">
        <f>IF(S529&lt;1,0,-'Lease Monthly'!$K$4/'Lease Monthly'!$L$4)</f>
        <v>0</v>
      </c>
      <c r="S530" s="47">
        <f t="shared" ref="S530:S593" si="89">IF(S529&lt;1,0,SUM(Q530:R530))</f>
        <v>0</v>
      </c>
      <c r="AE530"/>
      <c r="AF530" s="6"/>
    </row>
    <row r="531" spans="1:32" x14ac:dyDescent="0.25">
      <c r="A531" s="53">
        <f t="shared" ref="A531:A594" si="90">A530+1</f>
        <v>515</v>
      </c>
      <c r="B531" s="29">
        <f t="shared" si="84"/>
        <v>0</v>
      </c>
      <c r="C531" s="9" t="str">
        <f>IF(D531=0,"-",IF('Lease Monthly'!$H$4="Yearly",EDATE(C530,12),IF('Lease Monthly'!$H$4="Quarterly",EDATE(C530,3),EDATE(C530,1))))</f>
        <v>-</v>
      </c>
      <c r="D531" s="54">
        <f>IF(A531&gt;'Lease Monthly'!$E$4,0,'Lease Monthly'!$G$4)*((1+$M$4)^(((((IF($H$4="Yearly",ROUNDDOWN(IF(A531-($N$4)&lt;0,0,((A531-($N$4)/(($N$4))))/($N$4)),0),IF($H$4="Monthly",ROUNDDOWN(IF(A531-($N$4*12)&lt;0,0,((A531-(12*$N$4)/((12*$N$4))))/($N$4*12)),0),ROUNDDOWN(IF(A531-($N$4*4)&lt;0,0,((A531-(4*$N$4)/((4*$N$4))))/($N$4*4)),0)))))))))+(IF(A531=$E$4,$J$4,0))</f>
        <v>0</v>
      </c>
      <c r="E531" s="49">
        <f>IF(D531=0,0,1/((1+IF('Lease Monthly'!$H$4="Yearly",'Lease Monthly'!$D$4,IF('Lease Monthly'!$H$4="Quarterly",'Lease Monthly'!$D$4/4,'Lease Monthly'!$D$4/12)))^IF($E$17=1,A530,A531)))</f>
        <v>0</v>
      </c>
      <c r="F531" s="55">
        <f t="shared" si="85"/>
        <v>0</v>
      </c>
      <c r="G531" s="56"/>
      <c r="H531" s="38">
        <f t="shared" ref="H531:H594" si="91">H530+1</f>
        <v>515</v>
      </c>
      <c r="I531" s="9" t="str">
        <f t="shared" si="86"/>
        <v>-</v>
      </c>
      <c r="J531" s="47">
        <f>IF(H531&gt;'Lease Monthly'!$E$4,0,M530)</f>
        <v>0</v>
      </c>
      <c r="K531" s="47">
        <f>IF(IF('Lease Monthly'!$H$4="Yearly",J531*'Lease Monthly'!$D$4,IF('Lease Monthly'!$H$4="Quarterly",J531*('Lease Monthly'!$D$4/4),J531*'Lease Monthly'!$D$4/12))&gt;0,IF('Lease Monthly'!$H$4="Yearly",J531*'Lease Monthly'!$D$4,IF('Lease Monthly'!$H$4="Quarterly",J531*('Lease Monthly'!$D$4/4),J531*'Lease Monthly'!$D$4/12)),-L531-J531)</f>
        <v>0</v>
      </c>
      <c r="L531" s="47">
        <f t="shared" si="87"/>
        <v>0</v>
      </c>
      <c r="M531" s="47">
        <f t="shared" si="88"/>
        <v>0</v>
      </c>
      <c r="N531" s="57"/>
      <c r="O531" s="38">
        <v>237</v>
      </c>
      <c r="P531" s="58">
        <f t="shared" ref="P531:P594" si="92">DATE(YEAR(P530)+1,MONTH(P530),DAY(P530))</f>
        <v>231566</v>
      </c>
      <c r="Q531" s="47">
        <f t="shared" ref="Q531:Q594" si="93">S530</f>
        <v>0</v>
      </c>
      <c r="R531" s="47">
        <f>IF(S530&lt;1,0,-'Lease Monthly'!$K$4/'Lease Monthly'!$L$4)</f>
        <v>0</v>
      </c>
      <c r="S531" s="47">
        <f t="shared" si="89"/>
        <v>0</v>
      </c>
      <c r="AE531"/>
      <c r="AF531" s="6"/>
    </row>
    <row r="532" spans="1:32" x14ac:dyDescent="0.25">
      <c r="A532" s="53">
        <f t="shared" si="90"/>
        <v>516</v>
      </c>
      <c r="B532" s="29">
        <f t="shared" si="84"/>
        <v>0</v>
      </c>
      <c r="C532" s="9" t="str">
        <f>IF(D532=0,"-",IF('Lease Monthly'!$H$4="Yearly",EDATE(C531,12),IF('Lease Monthly'!$H$4="Quarterly",EDATE(C531,3),EDATE(C531,1))))</f>
        <v>-</v>
      </c>
      <c r="D532" s="54">
        <f>IF(A532&gt;'Lease Monthly'!$E$4,0,'Lease Monthly'!$G$4)*((1+$M$4)^(((((IF($H$4="Yearly",ROUNDDOWN(IF(A532-($N$4)&lt;0,0,((A532-($N$4)/(($N$4))))/($N$4)),0),IF($H$4="Monthly",ROUNDDOWN(IF(A532-($N$4*12)&lt;0,0,((A532-(12*$N$4)/((12*$N$4))))/($N$4*12)),0),ROUNDDOWN(IF(A532-($N$4*4)&lt;0,0,((A532-(4*$N$4)/((4*$N$4))))/($N$4*4)),0)))))))))+(IF(A532=$E$4,$J$4,0))</f>
        <v>0</v>
      </c>
      <c r="E532" s="49">
        <f>IF(D532=0,0,1/((1+IF('Lease Monthly'!$H$4="Yearly",'Lease Monthly'!$D$4,IF('Lease Monthly'!$H$4="Quarterly",'Lease Monthly'!$D$4/4,'Lease Monthly'!$D$4/12)))^IF($E$17=1,A531,A532)))</f>
        <v>0</v>
      </c>
      <c r="F532" s="55">
        <f t="shared" si="85"/>
        <v>0</v>
      </c>
      <c r="G532" s="56"/>
      <c r="H532" s="38">
        <f t="shared" si="91"/>
        <v>516</v>
      </c>
      <c r="I532" s="9" t="str">
        <f t="shared" si="86"/>
        <v>-</v>
      </c>
      <c r="J532" s="47">
        <f>IF(H532&gt;'Lease Monthly'!$E$4,0,M531)</f>
        <v>0</v>
      </c>
      <c r="K532" s="47">
        <f>IF(IF('Lease Monthly'!$H$4="Yearly",J532*'Lease Monthly'!$D$4,IF('Lease Monthly'!$H$4="Quarterly",J532*('Lease Monthly'!$D$4/4),J532*'Lease Monthly'!$D$4/12))&gt;0,IF('Lease Monthly'!$H$4="Yearly",J532*'Lease Monthly'!$D$4,IF('Lease Monthly'!$H$4="Quarterly",J532*('Lease Monthly'!$D$4/4),J532*'Lease Monthly'!$D$4/12)),-L532-J532)</f>
        <v>0</v>
      </c>
      <c r="L532" s="47">
        <f t="shared" si="87"/>
        <v>0</v>
      </c>
      <c r="M532" s="47">
        <f t="shared" si="88"/>
        <v>0</v>
      </c>
      <c r="N532" s="57"/>
      <c r="O532" s="38">
        <v>237</v>
      </c>
      <c r="P532" s="58">
        <f t="shared" si="92"/>
        <v>231931</v>
      </c>
      <c r="Q532" s="47">
        <f t="shared" si="93"/>
        <v>0</v>
      </c>
      <c r="R532" s="47">
        <f>IF(S531&lt;1,0,-'Lease Monthly'!$K$4/'Lease Monthly'!$L$4)</f>
        <v>0</v>
      </c>
      <c r="S532" s="47">
        <f t="shared" si="89"/>
        <v>0</v>
      </c>
      <c r="AE532"/>
      <c r="AF532" s="6"/>
    </row>
    <row r="533" spans="1:32" x14ac:dyDescent="0.25">
      <c r="A533" s="53">
        <f t="shared" si="90"/>
        <v>517</v>
      </c>
      <c r="B533" s="29">
        <f t="shared" si="84"/>
        <v>0</v>
      </c>
      <c r="C533" s="9" t="str">
        <f>IF(D533=0,"-",IF('Lease Monthly'!$H$4="Yearly",EDATE(C532,12),IF('Lease Monthly'!$H$4="Quarterly",EDATE(C532,3),EDATE(C532,1))))</f>
        <v>-</v>
      </c>
      <c r="D533" s="54">
        <f>IF(A533&gt;'Lease Monthly'!$E$4,0,'Lease Monthly'!$G$4)*((1+$M$4)^(((((IF($H$4="Yearly",ROUNDDOWN(IF(A533-($N$4)&lt;0,0,((A533-($N$4)/(($N$4))))/($N$4)),0),IF($H$4="Monthly",ROUNDDOWN(IF(A533-($N$4*12)&lt;0,0,((A533-(12*$N$4)/((12*$N$4))))/($N$4*12)),0),ROUNDDOWN(IF(A533-($N$4*4)&lt;0,0,((A533-(4*$N$4)/((4*$N$4))))/($N$4*4)),0)))))))))+(IF(A533=$E$4,$J$4,0))</f>
        <v>0</v>
      </c>
      <c r="E533" s="49">
        <f>IF(D533=0,0,1/((1+IF('Lease Monthly'!$H$4="Yearly",'Lease Monthly'!$D$4,IF('Lease Monthly'!$H$4="Quarterly",'Lease Monthly'!$D$4/4,'Lease Monthly'!$D$4/12)))^IF($E$17=1,A532,A533)))</f>
        <v>0</v>
      </c>
      <c r="F533" s="55">
        <f t="shared" si="85"/>
        <v>0</v>
      </c>
      <c r="G533" s="56"/>
      <c r="H533" s="38">
        <f t="shared" si="91"/>
        <v>517</v>
      </c>
      <c r="I533" s="9" t="str">
        <f t="shared" si="86"/>
        <v>-</v>
      </c>
      <c r="J533" s="47">
        <f>IF(H533&gt;'Lease Monthly'!$E$4,0,M532)</f>
        <v>0</v>
      </c>
      <c r="K533" s="47">
        <f>IF(IF('Lease Monthly'!$H$4="Yearly",J533*'Lease Monthly'!$D$4,IF('Lease Monthly'!$H$4="Quarterly",J533*('Lease Monthly'!$D$4/4),J533*'Lease Monthly'!$D$4/12))&gt;0,IF('Lease Monthly'!$H$4="Yearly",J533*'Lease Monthly'!$D$4,IF('Lease Monthly'!$H$4="Quarterly",J533*('Lease Monthly'!$D$4/4),J533*'Lease Monthly'!$D$4/12)),-L533-J533)</f>
        <v>0</v>
      </c>
      <c r="L533" s="47">
        <f t="shared" si="87"/>
        <v>0</v>
      </c>
      <c r="M533" s="47">
        <f t="shared" si="88"/>
        <v>0</v>
      </c>
      <c r="N533" s="57"/>
      <c r="O533" s="38">
        <v>237</v>
      </c>
      <c r="P533" s="58">
        <f t="shared" si="92"/>
        <v>232296</v>
      </c>
      <c r="Q533" s="47">
        <f t="shared" si="93"/>
        <v>0</v>
      </c>
      <c r="R533" s="47">
        <f>IF(S532&lt;1,0,-'Lease Monthly'!$K$4/'Lease Monthly'!$L$4)</f>
        <v>0</v>
      </c>
      <c r="S533" s="47">
        <f t="shared" si="89"/>
        <v>0</v>
      </c>
      <c r="AE533"/>
      <c r="AF533" s="6"/>
    </row>
    <row r="534" spans="1:32" x14ac:dyDescent="0.25">
      <c r="A534" s="53">
        <f t="shared" si="90"/>
        <v>518</v>
      </c>
      <c r="B534" s="29">
        <f t="shared" si="84"/>
        <v>0</v>
      </c>
      <c r="C534" s="9" t="str">
        <f>IF(D534=0,"-",IF('Lease Monthly'!$H$4="Yearly",EDATE(C533,12),IF('Lease Monthly'!$H$4="Quarterly",EDATE(C533,3),EDATE(C533,1))))</f>
        <v>-</v>
      </c>
      <c r="D534" s="54">
        <f>IF(A534&gt;'Lease Monthly'!$E$4,0,'Lease Monthly'!$G$4)*((1+$M$4)^(((((IF($H$4="Yearly",ROUNDDOWN(IF(A534-($N$4)&lt;0,0,((A534-($N$4)/(($N$4))))/($N$4)),0),IF($H$4="Monthly",ROUNDDOWN(IF(A534-($N$4*12)&lt;0,0,((A534-(12*$N$4)/((12*$N$4))))/($N$4*12)),0),ROUNDDOWN(IF(A534-($N$4*4)&lt;0,0,((A534-(4*$N$4)/((4*$N$4))))/($N$4*4)),0)))))))))+(IF(A534=$E$4,$J$4,0))</f>
        <v>0</v>
      </c>
      <c r="E534" s="49">
        <f>IF(D534=0,0,1/((1+IF('Lease Monthly'!$H$4="Yearly",'Lease Monthly'!$D$4,IF('Lease Monthly'!$H$4="Quarterly",'Lease Monthly'!$D$4/4,'Lease Monthly'!$D$4/12)))^IF($E$17=1,A533,A534)))</f>
        <v>0</v>
      </c>
      <c r="F534" s="55">
        <f t="shared" si="85"/>
        <v>0</v>
      </c>
      <c r="G534" s="56"/>
      <c r="H534" s="38">
        <f t="shared" si="91"/>
        <v>518</v>
      </c>
      <c r="I534" s="9" t="str">
        <f t="shared" si="86"/>
        <v>-</v>
      </c>
      <c r="J534" s="47">
        <f>IF(H534&gt;'Lease Monthly'!$E$4,0,M533)</f>
        <v>0</v>
      </c>
      <c r="K534" s="47">
        <f>IF(IF('Lease Monthly'!$H$4="Yearly",J534*'Lease Monthly'!$D$4,IF('Lease Monthly'!$H$4="Quarterly",J534*('Lease Monthly'!$D$4/4),J534*'Lease Monthly'!$D$4/12))&gt;0,IF('Lease Monthly'!$H$4="Yearly",J534*'Lease Monthly'!$D$4,IF('Lease Monthly'!$H$4="Quarterly",J534*('Lease Monthly'!$D$4/4),J534*'Lease Monthly'!$D$4/12)),-L534-J534)</f>
        <v>0</v>
      </c>
      <c r="L534" s="47">
        <f t="shared" si="87"/>
        <v>0</v>
      </c>
      <c r="M534" s="47">
        <f t="shared" si="88"/>
        <v>0</v>
      </c>
      <c r="N534" s="57"/>
      <c r="O534" s="38">
        <v>237</v>
      </c>
      <c r="P534" s="58">
        <f t="shared" si="92"/>
        <v>232662</v>
      </c>
      <c r="Q534" s="47">
        <f t="shared" si="93"/>
        <v>0</v>
      </c>
      <c r="R534" s="47">
        <f>IF(S533&lt;1,0,-'Lease Monthly'!$K$4/'Lease Monthly'!$L$4)</f>
        <v>0</v>
      </c>
      <c r="S534" s="47">
        <f t="shared" si="89"/>
        <v>0</v>
      </c>
      <c r="AE534"/>
      <c r="AF534" s="6"/>
    </row>
    <row r="535" spans="1:32" x14ac:dyDescent="0.25">
      <c r="A535" s="53">
        <f t="shared" si="90"/>
        <v>519</v>
      </c>
      <c r="B535" s="29">
        <f t="shared" si="84"/>
        <v>0</v>
      </c>
      <c r="C535" s="9" t="str">
        <f>IF(D535=0,"-",IF('Lease Monthly'!$H$4="Yearly",EDATE(C534,12),IF('Lease Monthly'!$H$4="Quarterly",EDATE(C534,3),EDATE(C534,1))))</f>
        <v>-</v>
      </c>
      <c r="D535" s="54">
        <f>IF(A535&gt;'Lease Monthly'!$E$4,0,'Lease Monthly'!$G$4)*((1+$M$4)^(((((IF($H$4="Yearly",ROUNDDOWN(IF(A535-($N$4)&lt;0,0,((A535-($N$4)/(($N$4))))/($N$4)),0),IF($H$4="Monthly",ROUNDDOWN(IF(A535-($N$4*12)&lt;0,0,((A535-(12*$N$4)/((12*$N$4))))/($N$4*12)),0),ROUNDDOWN(IF(A535-($N$4*4)&lt;0,0,((A535-(4*$N$4)/((4*$N$4))))/($N$4*4)),0)))))))))+(IF(A535=$E$4,$J$4,0))</f>
        <v>0</v>
      </c>
      <c r="E535" s="49">
        <f>IF(D535=0,0,1/((1+IF('Lease Monthly'!$H$4="Yearly",'Lease Monthly'!$D$4,IF('Lease Monthly'!$H$4="Quarterly",'Lease Monthly'!$D$4/4,'Lease Monthly'!$D$4/12)))^IF($E$17=1,A534,A535)))</f>
        <v>0</v>
      </c>
      <c r="F535" s="55">
        <f t="shared" si="85"/>
        <v>0</v>
      </c>
      <c r="G535" s="56"/>
      <c r="H535" s="38">
        <f t="shared" si="91"/>
        <v>519</v>
      </c>
      <c r="I535" s="9" t="str">
        <f t="shared" si="86"/>
        <v>-</v>
      </c>
      <c r="J535" s="47">
        <f>IF(H535&gt;'Lease Monthly'!$E$4,0,M534)</f>
        <v>0</v>
      </c>
      <c r="K535" s="47">
        <f>IF(IF('Lease Monthly'!$H$4="Yearly",J535*'Lease Monthly'!$D$4,IF('Lease Monthly'!$H$4="Quarterly",J535*('Lease Monthly'!$D$4/4),J535*'Lease Monthly'!$D$4/12))&gt;0,IF('Lease Monthly'!$H$4="Yearly",J535*'Lease Monthly'!$D$4,IF('Lease Monthly'!$H$4="Quarterly",J535*('Lease Monthly'!$D$4/4),J535*'Lease Monthly'!$D$4/12)),-L535-J535)</f>
        <v>0</v>
      </c>
      <c r="L535" s="47">
        <f t="shared" si="87"/>
        <v>0</v>
      </c>
      <c r="M535" s="47">
        <f t="shared" si="88"/>
        <v>0</v>
      </c>
      <c r="N535" s="57"/>
      <c r="O535" s="38">
        <v>237</v>
      </c>
      <c r="P535" s="58">
        <f t="shared" si="92"/>
        <v>233027</v>
      </c>
      <c r="Q535" s="47">
        <f t="shared" si="93"/>
        <v>0</v>
      </c>
      <c r="R535" s="47">
        <f>IF(S534&lt;1,0,-'Lease Monthly'!$K$4/'Lease Monthly'!$L$4)</f>
        <v>0</v>
      </c>
      <c r="S535" s="47">
        <f t="shared" si="89"/>
        <v>0</v>
      </c>
      <c r="AE535"/>
      <c r="AF535" s="6"/>
    </row>
    <row r="536" spans="1:32" x14ac:dyDescent="0.25">
      <c r="A536" s="53">
        <f t="shared" si="90"/>
        <v>520</v>
      </c>
      <c r="B536" s="29">
        <f t="shared" si="84"/>
        <v>0</v>
      </c>
      <c r="C536" s="9" t="str">
        <f>IF(D536=0,"-",IF('Lease Monthly'!$H$4="Yearly",EDATE(C535,12),IF('Lease Monthly'!$H$4="Quarterly",EDATE(C535,3),EDATE(C535,1))))</f>
        <v>-</v>
      </c>
      <c r="D536" s="54">
        <f>IF(A536&gt;'Lease Monthly'!$E$4,0,'Lease Monthly'!$G$4)*((1+$M$4)^(((((IF($H$4="Yearly",ROUNDDOWN(IF(A536-($N$4)&lt;0,0,((A536-($N$4)/(($N$4))))/($N$4)),0),IF($H$4="Monthly",ROUNDDOWN(IF(A536-($N$4*12)&lt;0,0,((A536-(12*$N$4)/((12*$N$4))))/($N$4*12)),0),ROUNDDOWN(IF(A536-($N$4*4)&lt;0,0,((A536-(4*$N$4)/((4*$N$4))))/($N$4*4)),0)))))))))+(IF(A536=$E$4,$J$4,0))</f>
        <v>0</v>
      </c>
      <c r="E536" s="49">
        <f>IF(D536=0,0,1/((1+IF('Lease Monthly'!$H$4="Yearly",'Lease Monthly'!$D$4,IF('Lease Monthly'!$H$4="Quarterly",'Lease Monthly'!$D$4/4,'Lease Monthly'!$D$4/12)))^IF($E$17=1,A535,A536)))</f>
        <v>0</v>
      </c>
      <c r="F536" s="55">
        <f t="shared" si="85"/>
        <v>0</v>
      </c>
      <c r="G536" s="56"/>
      <c r="H536" s="38">
        <f t="shared" si="91"/>
        <v>520</v>
      </c>
      <c r="I536" s="9" t="str">
        <f t="shared" si="86"/>
        <v>-</v>
      </c>
      <c r="J536" s="47">
        <f>IF(H536&gt;'Lease Monthly'!$E$4,0,M535)</f>
        <v>0</v>
      </c>
      <c r="K536" s="47">
        <f>IF(IF('Lease Monthly'!$H$4="Yearly",J536*'Lease Monthly'!$D$4,IF('Lease Monthly'!$H$4="Quarterly",J536*('Lease Monthly'!$D$4/4),J536*'Lease Monthly'!$D$4/12))&gt;0,IF('Lease Monthly'!$H$4="Yearly",J536*'Lease Monthly'!$D$4,IF('Lease Monthly'!$H$4="Quarterly",J536*('Lease Monthly'!$D$4/4),J536*'Lease Monthly'!$D$4/12)),-L536-J536)</f>
        <v>0</v>
      </c>
      <c r="L536" s="47">
        <f t="shared" si="87"/>
        <v>0</v>
      </c>
      <c r="M536" s="47">
        <f t="shared" si="88"/>
        <v>0</v>
      </c>
      <c r="N536" s="57"/>
      <c r="O536" s="38">
        <v>237</v>
      </c>
      <c r="P536" s="58">
        <f t="shared" si="92"/>
        <v>233392</v>
      </c>
      <c r="Q536" s="47">
        <f t="shared" si="93"/>
        <v>0</v>
      </c>
      <c r="R536" s="47">
        <f>IF(S535&lt;1,0,-'Lease Monthly'!$K$4/'Lease Monthly'!$L$4)</f>
        <v>0</v>
      </c>
      <c r="S536" s="47">
        <f t="shared" si="89"/>
        <v>0</v>
      </c>
      <c r="AE536"/>
      <c r="AF536" s="6"/>
    </row>
    <row r="537" spans="1:32" x14ac:dyDescent="0.25">
      <c r="A537" s="53">
        <f t="shared" si="90"/>
        <v>521</v>
      </c>
      <c r="B537" s="29">
        <f t="shared" si="84"/>
        <v>0</v>
      </c>
      <c r="C537" s="9" t="str">
        <f>IF(D537=0,"-",IF('Lease Monthly'!$H$4="Yearly",EDATE(C536,12),IF('Lease Monthly'!$H$4="Quarterly",EDATE(C536,3),EDATE(C536,1))))</f>
        <v>-</v>
      </c>
      <c r="D537" s="54">
        <f>IF(A537&gt;'Lease Monthly'!$E$4,0,'Lease Monthly'!$G$4)*((1+$M$4)^(((((IF($H$4="Yearly",ROUNDDOWN(IF(A537-($N$4)&lt;0,0,((A537-($N$4)/(($N$4))))/($N$4)),0),IF($H$4="Monthly",ROUNDDOWN(IF(A537-($N$4*12)&lt;0,0,((A537-(12*$N$4)/((12*$N$4))))/($N$4*12)),0),ROUNDDOWN(IF(A537-($N$4*4)&lt;0,0,((A537-(4*$N$4)/((4*$N$4))))/($N$4*4)),0)))))))))+(IF(A537=$E$4,$J$4,0))</f>
        <v>0</v>
      </c>
      <c r="E537" s="49">
        <f>IF(D537=0,0,1/((1+IF('Lease Monthly'!$H$4="Yearly",'Lease Monthly'!$D$4,IF('Lease Monthly'!$H$4="Quarterly",'Lease Monthly'!$D$4/4,'Lease Monthly'!$D$4/12)))^IF($E$17=1,A536,A537)))</f>
        <v>0</v>
      </c>
      <c r="F537" s="55">
        <f t="shared" si="85"/>
        <v>0</v>
      </c>
      <c r="G537" s="56"/>
      <c r="H537" s="38">
        <f t="shared" si="91"/>
        <v>521</v>
      </c>
      <c r="I537" s="9" t="str">
        <f t="shared" si="86"/>
        <v>-</v>
      </c>
      <c r="J537" s="47">
        <f>IF(H537&gt;'Lease Monthly'!$E$4,0,M536)</f>
        <v>0</v>
      </c>
      <c r="K537" s="47">
        <f>IF(IF('Lease Monthly'!$H$4="Yearly",J537*'Lease Monthly'!$D$4,IF('Lease Monthly'!$H$4="Quarterly",J537*('Lease Monthly'!$D$4/4),J537*'Lease Monthly'!$D$4/12))&gt;0,IF('Lease Monthly'!$H$4="Yearly",J537*'Lease Monthly'!$D$4,IF('Lease Monthly'!$H$4="Quarterly",J537*('Lease Monthly'!$D$4/4),J537*'Lease Monthly'!$D$4/12)),-L537-J537)</f>
        <v>0</v>
      </c>
      <c r="L537" s="47">
        <f t="shared" si="87"/>
        <v>0</v>
      </c>
      <c r="M537" s="47">
        <f t="shared" si="88"/>
        <v>0</v>
      </c>
      <c r="N537" s="57"/>
      <c r="O537" s="38">
        <v>237</v>
      </c>
      <c r="P537" s="58">
        <f t="shared" si="92"/>
        <v>233757</v>
      </c>
      <c r="Q537" s="47">
        <f t="shared" si="93"/>
        <v>0</v>
      </c>
      <c r="R537" s="47">
        <f>IF(S536&lt;1,0,-'Lease Monthly'!$K$4/'Lease Monthly'!$L$4)</f>
        <v>0</v>
      </c>
      <c r="S537" s="47">
        <f t="shared" si="89"/>
        <v>0</v>
      </c>
      <c r="AE537"/>
      <c r="AF537" s="6"/>
    </row>
    <row r="538" spans="1:32" x14ac:dyDescent="0.25">
      <c r="A538" s="53">
        <f t="shared" si="90"/>
        <v>522</v>
      </c>
      <c r="B538" s="29">
        <f t="shared" si="84"/>
        <v>0</v>
      </c>
      <c r="C538" s="9" t="str">
        <f>IF(D538=0,"-",IF('Lease Monthly'!$H$4="Yearly",EDATE(C537,12),IF('Lease Monthly'!$H$4="Quarterly",EDATE(C537,3),EDATE(C537,1))))</f>
        <v>-</v>
      </c>
      <c r="D538" s="54">
        <f>IF(A538&gt;'Lease Monthly'!$E$4,0,'Lease Monthly'!$G$4)*((1+$M$4)^(((((IF($H$4="Yearly",ROUNDDOWN(IF(A538-($N$4)&lt;0,0,((A538-($N$4)/(($N$4))))/($N$4)),0),IF($H$4="Monthly",ROUNDDOWN(IF(A538-($N$4*12)&lt;0,0,((A538-(12*$N$4)/((12*$N$4))))/($N$4*12)),0),ROUNDDOWN(IF(A538-($N$4*4)&lt;0,0,((A538-(4*$N$4)/((4*$N$4))))/($N$4*4)),0)))))))))+(IF(A538=$E$4,$J$4,0))</f>
        <v>0</v>
      </c>
      <c r="E538" s="49">
        <f>IF(D538=0,0,1/((1+IF('Lease Monthly'!$H$4="Yearly",'Lease Monthly'!$D$4,IF('Lease Monthly'!$H$4="Quarterly",'Lease Monthly'!$D$4/4,'Lease Monthly'!$D$4/12)))^IF($E$17=1,A537,A538)))</f>
        <v>0</v>
      </c>
      <c r="F538" s="55">
        <f t="shared" si="85"/>
        <v>0</v>
      </c>
      <c r="G538" s="56"/>
      <c r="H538" s="38">
        <f t="shared" si="91"/>
        <v>522</v>
      </c>
      <c r="I538" s="9" t="str">
        <f t="shared" si="86"/>
        <v>-</v>
      </c>
      <c r="J538" s="47">
        <f>IF(H538&gt;'Lease Monthly'!$E$4,0,M537)</f>
        <v>0</v>
      </c>
      <c r="K538" s="47">
        <f>IF(IF('Lease Monthly'!$H$4="Yearly",J538*'Lease Monthly'!$D$4,IF('Lease Monthly'!$H$4="Quarterly",J538*('Lease Monthly'!$D$4/4),J538*'Lease Monthly'!$D$4/12))&gt;0,IF('Lease Monthly'!$H$4="Yearly",J538*'Lease Monthly'!$D$4,IF('Lease Monthly'!$H$4="Quarterly",J538*('Lease Monthly'!$D$4/4),J538*'Lease Monthly'!$D$4/12)),-L538-J538)</f>
        <v>0</v>
      </c>
      <c r="L538" s="47">
        <f t="shared" si="87"/>
        <v>0</v>
      </c>
      <c r="M538" s="47">
        <f t="shared" si="88"/>
        <v>0</v>
      </c>
      <c r="N538" s="57"/>
      <c r="O538" s="38">
        <v>237</v>
      </c>
      <c r="P538" s="58">
        <f t="shared" si="92"/>
        <v>234123</v>
      </c>
      <c r="Q538" s="47">
        <f t="shared" si="93"/>
        <v>0</v>
      </c>
      <c r="R538" s="47">
        <f>IF(S537&lt;1,0,-'Lease Monthly'!$K$4/'Lease Monthly'!$L$4)</f>
        <v>0</v>
      </c>
      <c r="S538" s="47">
        <f t="shared" si="89"/>
        <v>0</v>
      </c>
      <c r="AE538"/>
      <c r="AF538" s="6"/>
    </row>
    <row r="539" spans="1:32" x14ac:dyDescent="0.25">
      <c r="A539" s="53">
        <f t="shared" si="90"/>
        <v>523</v>
      </c>
      <c r="B539" s="29">
        <f t="shared" si="84"/>
        <v>0</v>
      </c>
      <c r="C539" s="9" t="str">
        <f>IF(D539=0,"-",IF('Lease Monthly'!$H$4="Yearly",EDATE(C538,12),IF('Lease Monthly'!$H$4="Quarterly",EDATE(C538,3),EDATE(C538,1))))</f>
        <v>-</v>
      </c>
      <c r="D539" s="54">
        <f>IF(A539&gt;'Lease Monthly'!$E$4,0,'Lease Monthly'!$G$4)*((1+$M$4)^(((((IF($H$4="Yearly",ROUNDDOWN(IF(A539-($N$4)&lt;0,0,((A539-($N$4)/(($N$4))))/($N$4)),0),IF($H$4="Monthly",ROUNDDOWN(IF(A539-($N$4*12)&lt;0,0,((A539-(12*$N$4)/((12*$N$4))))/($N$4*12)),0),ROUNDDOWN(IF(A539-($N$4*4)&lt;0,0,((A539-(4*$N$4)/((4*$N$4))))/($N$4*4)),0)))))))))+(IF(A539=$E$4,$J$4,0))</f>
        <v>0</v>
      </c>
      <c r="E539" s="49">
        <f>IF(D539=0,0,1/((1+IF('Lease Monthly'!$H$4="Yearly",'Lease Monthly'!$D$4,IF('Lease Monthly'!$H$4="Quarterly",'Lease Monthly'!$D$4/4,'Lease Monthly'!$D$4/12)))^IF($E$17=1,A538,A539)))</f>
        <v>0</v>
      </c>
      <c r="F539" s="55">
        <f t="shared" si="85"/>
        <v>0</v>
      </c>
      <c r="G539" s="56"/>
      <c r="H539" s="38">
        <f t="shared" si="91"/>
        <v>523</v>
      </c>
      <c r="I539" s="9" t="str">
        <f t="shared" si="86"/>
        <v>-</v>
      </c>
      <c r="J539" s="47">
        <f>IF(H539&gt;'Lease Monthly'!$E$4,0,M538)</f>
        <v>0</v>
      </c>
      <c r="K539" s="47">
        <f>IF(IF('Lease Monthly'!$H$4="Yearly",J539*'Lease Monthly'!$D$4,IF('Lease Monthly'!$H$4="Quarterly",J539*('Lease Monthly'!$D$4/4),J539*'Lease Monthly'!$D$4/12))&gt;0,IF('Lease Monthly'!$H$4="Yearly",J539*'Lease Monthly'!$D$4,IF('Lease Monthly'!$H$4="Quarterly",J539*('Lease Monthly'!$D$4/4),J539*'Lease Monthly'!$D$4/12)),-L539-J539)</f>
        <v>0</v>
      </c>
      <c r="L539" s="47">
        <f t="shared" si="87"/>
        <v>0</v>
      </c>
      <c r="M539" s="47">
        <f t="shared" si="88"/>
        <v>0</v>
      </c>
      <c r="N539" s="57"/>
      <c r="O539" s="38">
        <v>237</v>
      </c>
      <c r="P539" s="58">
        <f t="shared" si="92"/>
        <v>234488</v>
      </c>
      <c r="Q539" s="47">
        <f t="shared" si="93"/>
        <v>0</v>
      </c>
      <c r="R539" s="47">
        <f>IF(S538&lt;1,0,-'Lease Monthly'!$K$4/'Lease Monthly'!$L$4)</f>
        <v>0</v>
      </c>
      <c r="S539" s="47">
        <f t="shared" si="89"/>
        <v>0</v>
      </c>
      <c r="AE539"/>
      <c r="AF539" s="6"/>
    </row>
    <row r="540" spans="1:32" x14ac:dyDescent="0.25">
      <c r="A540" s="53">
        <f t="shared" si="90"/>
        <v>524</v>
      </c>
      <c r="B540" s="29">
        <f t="shared" si="84"/>
        <v>0</v>
      </c>
      <c r="C540" s="9" t="str">
        <f>IF(D540=0,"-",IF('Lease Monthly'!$H$4="Yearly",EDATE(C539,12),IF('Lease Monthly'!$H$4="Quarterly",EDATE(C539,3),EDATE(C539,1))))</f>
        <v>-</v>
      </c>
      <c r="D540" s="54">
        <f>IF(A540&gt;'Lease Monthly'!$E$4,0,'Lease Monthly'!$G$4)*((1+$M$4)^(((((IF($H$4="Yearly",ROUNDDOWN(IF(A540-($N$4)&lt;0,0,((A540-($N$4)/(($N$4))))/($N$4)),0),IF($H$4="Monthly",ROUNDDOWN(IF(A540-($N$4*12)&lt;0,0,((A540-(12*$N$4)/((12*$N$4))))/($N$4*12)),0),ROUNDDOWN(IF(A540-($N$4*4)&lt;0,0,((A540-(4*$N$4)/((4*$N$4))))/($N$4*4)),0)))))))))+(IF(A540=$E$4,$J$4,0))</f>
        <v>0</v>
      </c>
      <c r="E540" s="49">
        <f>IF(D540=0,0,1/((1+IF('Lease Monthly'!$H$4="Yearly",'Lease Monthly'!$D$4,IF('Lease Monthly'!$H$4="Quarterly",'Lease Monthly'!$D$4/4,'Lease Monthly'!$D$4/12)))^IF($E$17=1,A539,A540)))</f>
        <v>0</v>
      </c>
      <c r="F540" s="55">
        <f t="shared" si="85"/>
        <v>0</v>
      </c>
      <c r="G540" s="56"/>
      <c r="H540" s="38">
        <f t="shared" si="91"/>
        <v>524</v>
      </c>
      <c r="I540" s="9" t="str">
        <f t="shared" si="86"/>
        <v>-</v>
      </c>
      <c r="J540" s="47">
        <f>IF(H540&gt;'Lease Monthly'!$E$4,0,M539)</f>
        <v>0</v>
      </c>
      <c r="K540" s="47">
        <f>IF(IF('Lease Monthly'!$H$4="Yearly",J540*'Lease Monthly'!$D$4,IF('Lease Monthly'!$H$4="Quarterly",J540*('Lease Monthly'!$D$4/4),J540*'Lease Monthly'!$D$4/12))&gt;0,IF('Lease Monthly'!$H$4="Yearly",J540*'Lease Monthly'!$D$4,IF('Lease Monthly'!$H$4="Quarterly",J540*('Lease Monthly'!$D$4/4),J540*'Lease Monthly'!$D$4/12)),-L540-J540)</f>
        <v>0</v>
      </c>
      <c r="L540" s="47">
        <f t="shared" si="87"/>
        <v>0</v>
      </c>
      <c r="M540" s="47">
        <f t="shared" si="88"/>
        <v>0</v>
      </c>
      <c r="N540" s="57"/>
      <c r="O540" s="38">
        <v>237</v>
      </c>
      <c r="P540" s="58">
        <f t="shared" si="92"/>
        <v>234853</v>
      </c>
      <c r="Q540" s="47">
        <f t="shared" si="93"/>
        <v>0</v>
      </c>
      <c r="R540" s="47">
        <f>IF(S539&lt;1,0,-'Lease Monthly'!$K$4/'Lease Monthly'!$L$4)</f>
        <v>0</v>
      </c>
      <c r="S540" s="47">
        <f t="shared" si="89"/>
        <v>0</v>
      </c>
      <c r="AE540"/>
      <c r="AF540" s="6"/>
    </row>
    <row r="541" spans="1:32" x14ac:dyDescent="0.25">
      <c r="A541" s="53">
        <f t="shared" si="90"/>
        <v>525</v>
      </c>
      <c r="B541" s="29">
        <f t="shared" si="84"/>
        <v>0</v>
      </c>
      <c r="C541" s="9" t="str">
        <f>IF(D541=0,"-",IF('Lease Monthly'!$H$4="Yearly",EDATE(C540,12),IF('Lease Monthly'!$H$4="Quarterly",EDATE(C540,3),EDATE(C540,1))))</f>
        <v>-</v>
      </c>
      <c r="D541" s="54">
        <f>IF(A541&gt;'Lease Monthly'!$E$4,0,'Lease Monthly'!$G$4)*((1+$M$4)^(((((IF($H$4="Yearly",ROUNDDOWN(IF(A541-($N$4)&lt;0,0,((A541-($N$4)/(($N$4))))/($N$4)),0),IF($H$4="Monthly",ROUNDDOWN(IF(A541-($N$4*12)&lt;0,0,((A541-(12*$N$4)/((12*$N$4))))/($N$4*12)),0),ROUNDDOWN(IF(A541-($N$4*4)&lt;0,0,((A541-(4*$N$4)/((4*$N$4))))/($N$4*4)),0)))))))))+(IF(A541=$E$4,$J$4,0))</f>
        <v>0</v>
      </c>
      <c r="E541" s="49">
        <f>IF(D541=0,0,1/((1+IF('Lease Monthly'!$H$4="Yearly",'Lease Monthly'!$D$4,IF('Lease Monthly'!$H$4="Quarterly",'Lease Monthly'!$D$4/4,'Lease Monthly'!$D$4/12)))^IF($E$17=1,A540,A541)))</f>
        <v>0</v>
      </c>
      <c r="F541" s="55">
        <f t="shared" si="85"/>
        <v>0</v>
      </c>
      <c r="G541" s="56"/>
      <c r="H541" s="38">
        <f t="shared" si="91"/>
        <v>525</v>
      </c>
      <c r="I541" s="9" t="str">
        <f t="shared" si="86"/>
        <v>-</v>
      </c>
      <c r="J541" s="47">
        <f>IF(H541&gt;'Lease Monthly'!$E$4,0,M540)</f>
        <v>0</v>
      </c>
      <c r="K541" s="47">
        <f>IF(IF('Lease Monthly'!$H$4="Yearly",J541*'Lease Monthly'!$D$4,IF('Lease Monthly'!$H$4="Quarterly",J541*('Lease Monthly'!$D$4/4),J541*'Lease Monthly'!$D$4/12))&gt;0,IF('Lease Monthly'!$H$4="Yearly",J541*'Lease Monthly'!$D$4,IF('Lease Monthly'!$H$4="Quarterly",J541*('Lease Monthly'!$D$4/4),J541*'Lease Monthly'!$D$4/12)),-L541-J541)</f>
        <v>0</v>
      </c>
      <c r="L541" s="47">
        <f t="shared" si="87"/>
        <v>0</v>
      </c>
      <c r="M541" s="47">
        <f t="shared" si="88"/>
        <v>0</v>
      </c>
      <c r="N541" s="57"/>
      <c r="O541" s="38">
        <v>237</v>
      </c>
      <c r="P541" s="58">
        <f t="shared" si="92"/>
        <v>235218</v>
      </c>
      <c r="Q541" s="47">
        <f t="shared" si="93"/>
        <v>0</v>
      </c>
      <c r="R541" s="47">
        <f>IF(S540&lt;1,0,-'Lease Monthly'!$K$4/'Lease Monthly'!$L$4)</f>
        <v>0</v>
      </c>
      <c r="S541" s="47">
        <f t="shared" si="89"/>
        <v>0</v>
      </c>
      <c r="AE541"/>
      <c r="AF541" s="6"/>
    </row>
    <row r="542" spans="1:32" x14ac:dyDescent="0.25">
      <c r="A542" s="53">
        <f t="shared" si="90"/>
        <v>526</v>
      </c>
      <c r="B542" s="29">
        <f t="shared" si="84"/>
        <v>0</v>
      </c>
      <c r="C542" s="9" t="str">
        <f>IF(D542=0,"-",IF('Lease Monthly'!$H$4="Yearly",EDATE(C541,12),IF('Lease Monthly'!$H$4="Quarterly",EDATE(C541,3),EDATE(C541,1))))</f>
        <v>-</v>
      </c>
      <c r="D542" s="54">
        <f>IF(A542&gt;'Lease Monthly'!$E$4,0,'Lease Monthly'!$G$4)*((1+$M$4)^(((((IF($H$4="Yearly",ROUNDDOWN(IF(A542-($N$4)&lt;0,0,((A542-($N$4)/(($N$4))))/($N$4)),0),IF($H$4="Monthly",ROUNDDOWN(IF(A542-($N$4*12)&lt;0,0,((A542-(12*$N$4)/((12*$N$4))))/($N$4*12)),0),ROUNDDOWN(IF(A542-($N$4*4)&lt;0,0,((A542-(4*$N$4)/((4*$N$4))))/($N$4*4)),0)))))))))+(IF(A542=$E$4,$J$4,0))</f>
        <v>0</v>
      </c>
      <c r="E542" s="49">
        <f>IF(D542=0,0,1/((1+IF('Lease Monthly'!$H$4="Yearly",'Lease Monthly'!$D$4,IF('Lease Monthly'!$H$4="Quarterly",'Lease Monthly'!$D$4/4,'Lease Monthly'!$D$4/12)))^IF($E$17=1,A541,A542)))</f>
        <v>0</v>
      </c>
      <c r="F542" s="55">
        <f t="shared" si="85"/>
        <v>0</v>
      </c>
      <c r="G542" s="56"/>
      <c r="H542" s="38">
        <f t="shared" si="91"/>
        <v>526</v>
      </c>
      <c r="I542" s="9" t="str">
        <f t="shared" si="86"/>
        <v>-</v>
      </c>
      <c r="J542" s="47">
        <f>IF(H542&gt;'Lease Monthly'!$E$4,0,M541)</f>
        <v>0</v>
      </c>
      <c r="K542" s="47">
        <f>IF(IF('Lease Monthly'!$H$4="Yearly",J542*'Lease Monthly'!$D$4,IF('Lease Monthly'!$H$4="Quarterly",J542*('Lease Monthly'!$D$4/4),J542*'Lease Monthly'!$D$4/12))&gt;0,IF('Lease Monthly'!$H$4="Yearly",J542*'Lease Monthly'!$D$4,IF('Lease Monthly'!$H$4="Quarterly",J542*('Lease Monthly'!$D$4/4),J542*'Lease Monthly'!$D$4/12)),-L542-J542)</f>
        <v>0</v>
      </c>
      <c r="L542" s="47">
        <f t="shared" si="87"/>
        <v>0</v>
      </c>
      <c r="M542" s="47">
        <f t="shared" si="88"/>
        <v>0</v>
      </c>
      <c r="N542" s="57"/>
      <c r="O542" s="38">
        <v>237</v>
      </c>
      <c r="P542" s="58">
        <f t="shared" si="92"/>
        <v>235584</v>
      </c>
      <c r="Q542" s="47">
        <f t="shared" si="93"/>
        <v>0</v>
      </c>
      <c r="R542" s="47">
        <f>IF(S541&lt;1,0,-'Lease Monthly'!$K$4/'Lease Monthly'!$L$4)</f>
        <v>0</v>
      </c>
      <c r="S542" s="47">
        <f t="shared" si="89"/>
        <v>0</v>
      </c>
      <c r="AE542"/>
      <c r="AF542" s="6"/>
    </row>
    <row r="543" spans="1:32" x14ac:dyDescent="0.25">
      <c r="A543" s="53">
        <f t="shared" si="90"/>
        <v>527</v>
      </c>
      <c r="B543" s="29">
        <f t="shared" si="84"/>
        <v>0</v>
      </c>
      <c r="C543" s="9" t="str">
        <f>IF(D543=0,"-",IF('Lease Monthly'!$H$4="Yearly",EDATE(C542,12),IF('Lease Monthly'!$H$4="Quarterly",EDATE(C542,3),EDATE(C542,1))))</f>
        <v>-</v>
      </c>
      <c r="D543" s="54">
        <f>IF(A543&gt;'Lease Monthly'!$E$4,0,'Lease Monthly'!$G$4)*((1+$M$4)^(((((IF($H$4="Yearly",ROUNDDOWN(IF(A543-($N$4)&lt;0,0,((A543-($N$4)/(($N$4))))/($N$4)),0),IF($H$4="Monthly",ROUNDDOWN(IF(A543-($N$4*12)&lt;0,0,((A543-(12*$N$4)/((12*$N$4))))/($N$4*12)),0),ROUNDDOWN(IF(A543-($N$4*4)&lt;0,0,((A543-(4*$N$4)/((4*$N$4))))/($N$4*4)),0)))))))))+(IF(A543=$E$4,$J$4,0))</f>
        <v>0</v>
      </c>
      <c r="E543" s="49">
        <f>IF(D543=0,0,1/((1+IF('Lease Monthly'!$H$4="Yearly",'Lease Monthly'!$D$4,IF('Lease Monthly'!$H$4="Quarterly",'Lease Monthly'!$D$4/4,'Lease Monthly'!$D$4/12)))^IF($E$17=1,A542,A543)))</f>
        <v>0</v>
      </c>
      <c r="F543" s="55">
        <f t="shared" si="85"/>
        <v>0</v>
      </c>
      <c r="G543" s="56"/>
      <c r="H543" s="38">
        <f t="shared" si="91"/>
        <v>527</v>
      </c>
      <c r="I543" s="9" t="str">
        <f t="shared" si="86"/>
        <v>-</v>
      </c>
      <c r="J543" s="47">
        <f>IF(H543&gt;'Lease Monthly'!$E$4,0,M542)</f>
        <v>0</v>
      </c>
      <c r="K543" s="47">
        <f>IF(IF('Lease Monthly'!$H$4="Yearly",J543*'Lease Monthly'!$D$4,IF('Lease Monthly'!$H$4="Quarterly",J543*('Lease Monthly'!$D$4/4),J543*'Lease Monthly'!$D$4/12))&gt;0,IF('Lease Monthly'!$H$4="Yearly",J543*'Lease Monthly'!$D$4,IF('Lease Monthly'!$H$4="Quarterly",J543*('Lease Monthly'!$D$4/4),J543*'Lease Monthly'!$D$4/12)),-L543-J543)</f>
        <v>0</v>
      </c>
      <c r="L543" s="47">
        <f t="shared" si="87"/>
        <v>0</v>
      </c>
      <c r="M543" s="47">
        <f t="shared" si="88"/>
        <v>0</v>
      </c>
      <c r="N543" s="57"/>
      <c r="O543" s="38">
        <v>237</v>
      </c>
      <c r="P543" s="58">
        <f t="shared" si="92"/>
        <v>235949</v>
      </c>
      <c r="Q543" s="47">
        <f t="shared" si="93"/>
        <v>0</v>
      </c>
      <c r="R543" s="47">
        <f>IF(S542&lt;1,0,-'Lease Monthly'!$K$4/'Lease Monthly'!$L$4)</f>
        <v>0</v>
      </c>
      <c r="S543" s="47">
        <f t="shared" si="89"/>
        <v>0</v>
      </c>
      <c r="AE543"/>
      <c r="AF543" s="6"/>
    </row>
    <row r="544" spans="1:32" x14ac:dyDescent="0.25">
      <c r="A544" s="53">
        <f t="shared" si="90"/>
        <v>528</v>
      </c>
      <c r="B544" s="29">
        <f t="shared" si="84"/>
        <v>0</v>
      </c>
      <c r="C544" s="9" t="str">
        <f>IF(D544=0,"-",IF('Lease Monthly'!$H$4="Yearly",EDATE(C543,12),IF('Lease Monthly'!$H$4="Quarterly",EDATE(C543,3),EDATE(C543,1))))</f>
        <v>-</v>
      </c>
      <c r="D544" s="54">
        <f>IF(A544&gt;'Lease Monthly'!$E$4,0,'Lease Monthly'!$G$4)*((1+$M$4)^(((((IF($H$4="Yearly",ROUNDDOWN(IF(A544-($N$4)&lt;0,0,((A544-($N$4)/(($N$4))))/($N$4)),0),IF($H$4="Monthly",ROUNDDOWN(IF(A544-($N$4*12)&lt;0,0,((A544-(12*$N$4)/((12*$N$4))))/($N$4*12)),0),ROUNDDOWN(IF(A544-($N$4*4)&lt;0,0,((A544-(4*$N$4)/((4*$N$4))))/($N$4*4)),0)))))))))+(IF(A544=$E$4,$J$4,0))</f>
        <v>0</v>
      </c>
      <c r="E544" s="49">
        <f>IF(D544=0,0,1/((1+IF('Lease Monthly'!$H$4="Yearly",'Lease Monthly'!$D$4,IF('Lease Monthly'!$H$4="Quarterly",'Lease Monthly'!$D$4/4,'Lease Monthly'!$D$4/12)))^IF($E$17=1,A543,A544)))</f>
        <v>0</v>
      </c>
      <c r="F544" s="55">
        <f t="shared" si="85"/>
        <v>0</v>
      </c>
      <c r="G544" s="56"/>
      <c r="H544" s="38">
        <f t="shared" si="91"/>
        <v>528</v>
      </c>
      <c r="I544" s="9" t="str">
        <f t="shared" si="86"/>
        <v>-</v>
      </c>
      <c r="J544" s="47">
        <f>IF(H544&gt;'Lease Monthly'!$E$4,0,M543)</f>
        <v>0</v>
      </c>
      <c r="K544" s="47">
        <f>IF(IF('Lease Monthly'!$H$4="Yearly",J544*'Lease Monthly'!$D$4,IF('Lease Monthly'!$H$4="Quarterly",J544*('Lease Monthly'!$D$4/4),J544*'Lease Monthly'!$D$4/12))&gt;0,IF('Lease Monthly'!$H$4="Yearly",J544*'Lease Monthly'!$D$4,IF('Lease Monthly'!$H$4="Quarterly",J544*('Lease Monthly'!$D$4/4),J544*'Lease Monthly'!$D$4/12)),-L544-J544)</f>
        <v>0</v>
      </c>
      <c r="L544" s="47">
        <f t="shared" si="87"/>
        <v>0</v>
      </c>
      <c r="M544" s="47">
        <f t="shared" si="88"/>
        <v>0</v>
      </c>
      <c r="N544" s="57"/>
      <c r="O544" s="38">
        <v>237</v>
      </c>
      <c r="P544" s="58">
        <f t="shared" si="92"/>
        <v>236314</v>
      </c>
      <c r="Q544" s="47">
        <f t="shared" si="93"/>
        <v>0</v>
      </c>
      <c r="R544" s="47">
        <f>IF(S543&lt;1,0,-'Lease Monthly'!$K$4/'Lease Monthly'!$L$4)</f>
        <v>0</v>
      </c>
      <c r="S544" s="47">
        <f t="shared" si="89"/>
        <v>0</v>
      </c>
      <c r="AE544"/>
      <c r="AF544" s="6"/>
    </row>
    <row r="545" spans="1:32" x14ac:dyDescent="0.25">
      <c r="A545" s="53">
        <f t="shared" si="90"/>
        <v>529</v>
      </c>
      <c r="B545" s="29">
        <f t="shared" si="84"/>
        <v>0</v>
      </c>
      <c r="C545" s="9" t="str">
        <f>IF(D545=0,"-",IF('Lease Monthly'!$H$4="Yearly",EDATE(C544,12),IF('Lease Monthly'!$H$4="Quarterly",EDATE(C544,3),EDATE(C544,1))))</f>
        <v>-</v>
      </c>
      <c r="D545" s="54">
        <f>IF(A545&gt;'Lease Monthly'!$E$4,0,'Lease Monthly'!$G$4)*((1+$M$4)^(((((IF($H$4="Yearly",ROUNDDOWN(IF(A545-($N$4)&lt;0,0,((A545-($N$4)/(($N$4))))/($N$4)),0),IF($H$4="Monthly",ROUNDDOWN(IF(A545-($N$4*12)&lt;0,0,((A545-(12*$N$4)/((12*$N$4))))/($N$4*12)),0),ROUNDDOWN(IF(A545-($N$4*4)&lt;0,0,((A545-(4*$N$4)/((4*$N$4))))/($N$4*4)),0)))))))))+(IF(A545=$E$4,$J$4,0))</f>
        <v>0</v>
      </c>
      <c r="E545" s="49">
        <f>IF(D545=0,0,1/((1+IF('Lease Monthly'!$H$4="Yearly",'Lease Monthly'!$D$4,IF('Lease Monthly'!$H$4="Quarterly",'Lease Monthly'!$D$4/4,'Lease Monthly'!$D$4/12)))^IF($E$17=1,A544,A545)))</f>
        <v>0</v>
      </c>
      <c r="F545" s="55">
        <f t="shared" si="85"/>
        <v>0</v>
      </c>
      <c r="G545" s="56"/>
      <c r="H545" s="38">
        <f t="shared" si="91"/>
        <v>529</v>
      </c>
      <c r="I545" s="9" t="str">
        <f t="shared" si="86"/>
        <v>-</v>
      </c>
      <c r="J545" s="47">
        <f>IF(H545&gt;'Lease Monthly'!$E$4,0,M544)</f>
        <v>0</v>
      </c>
      <c r="K545" s="47">
        <f>IF(IF('Lease Monthly'!$H$4="Yearly",J545*'Lease Monthly'!$D$4,IF('Lease Monthly'!$H$4="Quarterly",J545*('Lease Monthly'!$D$4/4),J545*'Lease Monthly'!$D$4/12))&gt;0,IF('Lease Monthly'!$H$4="Yearly",J545*'Lease Monthly'!$D$4,IF('Lease Monthly'!$H$4="Quarterly",J545*('Lease Monthly'!$D$4/4),J545*'Lease Monthly'!$D$4/12)),-L545-J545)</f>
        <v>0</v>
      </c>
      <c r="L545" s="47">
        <f t="shared" si="87"/>
        <v>0</v>
      </c>
      <c r="M545" s="47">
        <f t="shared" si="88"/>
        <v>0</v>
      </c>
      <c r="N545" s="57"/>
      <c r="O545" s="38">
        <v>237</v>
      </c>
      <c r="P545" s="58">
        <f t="shared" si="92"/>
        <v>236679</v>
      </c>
      <c r="Q545" s="47">
        <f t="shared" si="93"/>
        <v>0</v>
      </c>
      <c r="R545" s="47">
        <f>IF(S544&lt;1,0,-'Lease Monthly'!$K$4/'Lease Monthly'!$L$4)</f>
        <v>0</v>
      </c>
      <c r="S545" s="47">
        <f t="shared" si="89"/>
        <v>0</v>
      </c>
      <c r="AE545"/>
      <c r="AF545" s="6"/>
    </row>
    <row r="546" spans="1:32" x14ac:dyDescent="0.25">
      <c r="A546" s="53">
        <f t="shared" si="90"/>
        <v>530</v>
      </c>
      <c r="B546" s="29">
        <f t="shared" si="84"/>
        <v>0</v>
      </c>
      <c r="C546" s="9" t="str">
        <f>IF(D546=0,"-",IF('Lease Monthly'!$H$4="Yearly",EDATE(C545,12),IF('Lease Monthly'!$H$4="Quarterly",EDATE(C545,3),EDATE(C545,1))))</f>
        <v>-</v>
      </c>
      <c r="D546" s="54">
        <f>IF(A546&gt;'Lease Monthly'!$E$4,0,'Lease Monthly'!$G$4)*((1+$M$4)^(((((IF($H$4="Yearly",ROUNDDOWN(IF(A546-($N$4)&lt;0,0,((A546-($N$4)/(($N$4))))/($N$4)),0),IF($H$4="Monthly",ROUNDDOWN(IF(A546-($N$4*12)&lt;0,0,((A546-(12*$N$4)/((12*$N$4))))/($N$4*12)),0),ROUNDDOWN(IF(A546-($N$4*4)&lt;0,0,((A546-(4*$N$4)/((4*$N$4))))/($N$4*4)),0)))))))))+(IF(A546=$E$4,$J$4,0))</f>
        <v>0</v>
      </c>
      <c r="E546" s="49">
        <f>IF(D546=0,0,1/((1+IF('Lease Monthly'!$H$4="Yearly",'Lease Monthly'!$D$4,IF('Lease Monthly'!$H$4="Quarterly",'Lease Monthly'!$D$4/4,'Lease Monthly'!$D$4/12)))^IF($E$17=1,A545,A546)))</f>
        <v>0</v>
      </c>
      <c r="F546" s="55">
        <f t="shared" si="85"/>
        <v>0</v>
      </c>
      <c r="G546" s="56"/>
      <c r="H546" s="38">
        <f t="shared" si="91"/>
        <v>530</v>
      </c>
      <c r="I546" s="9" t="str">
        <f t="shared" si="86"/>
        <v>-</v>
      </c>
      <c r="J546" s="47">
        <f>IF(H546&gt;'Lease Monthly'!$E$4,0,M545)</f>
        <v>0</v>
      </c>
      <c r="K546" s="47">
        <f>IF(IF('Lease Monthly'!$H$4="Yearly",J546*'Lease Monthly'!$D$4,IF('Lease Monthly'!$H$4="Quarterly",J546*('Lease Monthly'!$D$4/4),J546*'Lease Monthly'!$D$4/12))&gt;0,IF('Lease Monthly'!$H$4="Yearly",J546*'Lease Monthly'!$D$4,IF('Lease Monthly'!$H$4="Quarterly",J546*('Lease Monthly'!$D$4/4),J546*'Lease Monthly'!$D$4/12)),-L546-J546)</f>
        <v>0</v>
      </c>
      <c r="L546" s="47">
        <f t="shared" si="87"/>
        <v>0</v>
      </c>
      <c r="M546" s="47">
        <f t="shared" si="88"/>
        <v>0</v>
      </c>
      <c r="N546" s="57"/>
      <c r="O546" s="38">
        <v>237</v>
      </c>
      <c r="P546" s="58">
        <f t="shared" si="92"/>
        <v>237045</v>
      </c>
      <c r="Q546" s="47">
        <f t="shared" si="93"/>
        <v>0</v>
      </c>
      <c r="R546" s="47">
        <f>IF(S545&lt;1,0,-'Lease Monthly'!$K$4/'Lease Monthly'!$L$4)</f>
        <v>0</v>
      </c>
      <c r="S546" s="47">
        <f t="shared" si="89"/>
        <v>0</v>
      </c>
      <c r="AE546"/>
      <c r="AF546" s="6"/>
    </row>
    <row r="547" spans="1:32" x14ac:dyDescent="0.25">
      <c r="A547" s="53">
        <f t="shared" si="90"/>
        <v>531</v>
      </c>
      <c r="B547" s="29">
        <f t="shared" si="84"/>
        <v>0</v>
      </c>
      <c r="C547" s="9" t="str">
        <f>IF(D547=0,"-",IF('Lease Monthly'!$H$4="Yearly",EDATE(C546,12),IF('Lease Monthly'!$H$4="Quarterly",EDATE(C546,3),EDATE(C546,1))))</f>
        <v>-</v>
      </c>
      <c r="D547" s="54">
        <f>IF(A547&gt;'Lease Monthly'!$E$4,0,'Lease Monthly'!$G$4)*((1+$M$4)^(((((IF($H$4="Yearly",ROUNDDOWN(IF(A547-($N$4)&lt;0,0,((A547-($N$4)/(($N$4))))/($N$4)),0),IF($H$4="Monthly",ROUNDDOWN(IF(A547-($N$4*12)&lt;0,0,((A547-(12*$N$4)/((12*$N$4))))/($N$4*12)),0),ROUNDDOWN(IF(A547-($N$4*4)&lt;0,0,((A547-(4*$N$4)/((4*$N$4))))/($N$4*4)),0)))))))))+(IF(A547=$E$4,$J$4,0))</f>
        <v>0</v>
      </c>
      <c r="E547" s="49">
        <f>IF(D547=0,0,1/((1+IF('Lease Monthly'!$H$4="Yearly",'Lease Monthly'!$D$4,IF('Lease Monthly'!$H$4="Quarterly",'Lease Monthly'!$D$4/4,'Lease Monthly'!$D$4/12)))^IF($E$17=1,A546,A547)))</f>
        <v>0</v>
      </c>
      <c r="F547" s="55">
        <f t="shared" si="85"/>
        <v>0</v>
      </c>
      <c r="G547" s="56"/>
      <c r="H547" s="38">
        <f t="shared" si="91"/>
        <v>531</v>
      </c>
      <c r="I547" s="9" t="str">
        <f t="shared" si="86"/>
        <v>-</v>
      </c>
      <c r="J547" s="47">
        <f>IF(H547&gt;'Lease Monthly'!$E$4,0,M546)</f>
        <v>0</v>
      </c>
      <c r="K547" s="47">
        <f>IF(IF('Lease Monthly'!$H$4="Yearly",J547*'Lease Monthly'!$D$4,IF('Lease Monthly'!$H$4="Quarterly",J547*('Lease Monthly'!$D$4/4),J547*'Lease Monthly'!$D$4/12))&gt;0,IF('Lease Monthly'!$H$4="Yearly",J547*'Lease Monthly'!$D$4,IF('Lease Monthly'!$H$4="Quarterly",J547*('Lease Monthly'!$D$4/4),J547*'Lease Monthly'!$D$4/12)),-L547-J547)</f>
        <v>0</v>
      </c>
      <c r="L547" s="47">
        <f t="shared" si="87"/>
        <v>0</v>
      </c>
      <c r="M547" s="47">
        <f t="shared" si="88"/>
        <v>0</v>
      </c>
      <c r="N547" s="57"/>
      <c r="O547" s="38">
        <v>237</v>
      </c>
      <c r="P547" s="58">
        <f t="shared" si="92"/>
        <v>237410</v>
      </c>
      <c r="Q547" s="47">
        <f t="shared" si="93"/>
        <v>0</v>
      </c>
      <c r="R547" s="47">
        <f>IF(S546&lt;1,0,-'Lease Monthly'!$K$4/'Lease Monthly'!$L$4)</f>
        <v>0</v>
      </c>
      <c r="S547" s="47">
        <f t="shared" si="89"/>
        <v>0</v>
      </c>
      <c r="AE547"/>
      <c r="AF547" s="6"/>
    </row>
    <row r="548" spans="1:32" x14ac:dyDescent="0.25">
      <c r="A548" s="53">
        <f t="shared" si="90"/>
        <v>532</v>
      </c>
      <c r="B548" s="29">
        <f t="shared" si="84"/>
        <v>0</v>
      </c>
      <c r="C548" s="9" t="str">
        <f>IF(D548=0,"-",IF('Lease Monthly'!$H$4="Yearly",EDATE(C547,12),IF('Lease Monthly'!$H$4="Quarterly",EDATE(C547,3),EDATE(C547,1))))</f>
        <v>-</v>
      </c>
      <c r="D548" s="54">
        <f>IF(A548&gt;'Lease Monthly'!$E$4,0,'Lease Monthly'!$G$4)*((1+$M$4)^(((((IF($H$4="Yearly",ROUNDDOWN(IF(A548-($N$4)&lt;0,0,((A548-($N$4)/(($N$4))))/($N$4)),0),IF($H$4="Monthly",ROUNDDOWN(IF(A548-($N$4*12)&lt;0,0,((A548-(12*$N$4)/((12*$N$4))))/($N$4*12)),0),ROUNDDOWN(IF(A548-($N$4*4)&lt;0,0,((A548-(4*$N$4)/((4*$N$4))))/($N$4*4)),0)))))))))+(IF(A548=$E$4,$J$4,0))</f>
        <v>0</v>
      </c>
      <c r="E548" s="49">
        <f>IF(D548=0,0,1/((1+IF('Lease Monthly'!$H$4="Yearly",'Lease Monthly'!$D$4,IF('Lease Monthly'!$H$4="Quarterly",'Lease Monthly'!$D$4/4,'Lease Monthly'!$D$4/12)))^IF($E$17=1,A547,A548)))</f>
        <v>0</v>
      </c>
      <c r="F548" s="55">
        <f t="shared" si="85"/>
        <v>0</v>
      </c>
      <c r="G548" s="56"/>
      <c r="H548" s="38">
        <f t="shared" si="91"/>
        <v>532</v>
      </c>
      <c r="I548" s="9" t="str">
        <f t="shared" si="86"/>
        <v>-</v>
      </c>
      <c r="J548" s="47">
        <f>IF(H548&gt;'Lease Monthly'!$E$4,0,M547)</f>
        <v>0</v>
      </c>
      <c r="K548" s="47">
        <f>IF(IF('Lease Monthly'!$H$4="Yearly",J548*'Lease Monthly'!$D$4,IF('Lease Monthly'!$H$4="Quarterly",J548*('Lease Monthly'!$D$4/4),J548*'Lease Monthly'!$D$4/12))&gt;0,IF('Lease Monthly'!$H$4="Yearly",J548*'Lease Monthly'!$D$4,IF('Lease Monthly'!$H$4="Quarterly",J548*('Lease Monthly'!$D$4/4),J548*'Lease Monthly'!$D$4/12)),-L548-J548)</f>
        <v>0</v>
      </c>
      <c r="L548" s="47">
        <f t="shared" si="87"/>
        <v>0</v>
      </c>
      <c r="M548" s="47">
        <f t="shared" si="88"/>
        <v>0</v>
      </c>
      <c r="N548" s="57"/>
      <c r="O548" s="38">
        <v>237</v>
      </c>
      <c r="P548" s="58">
        <f t="shared" si="92"/>
        <v>237775</v>
      </c>
      <c r="Q548" s="47">
        <f t="shared" si="93"/>
        <v>0</v>
      </c>
      <c r="R548" s="47">
        <f>IF(S547&lt;1,0,-'Lease Monthly'!$K$4/'Lease Monthly'!$L$4)</f>
        <v>0</v>
      </c>
      <c r="S548" s="47">
        <f t="shared" si="89"/>
        <v>0</v>
      </c>
      <c r="AE548"/>
      <c r="AF548" s="6"/>
    </row>
    <row r="549" spans="1:32" x14ac:dyDescent="0.25">
      <c r="A549" s="53">
        <f t="shared" si="90"/>
        <v>533</v>
      </c>
      <c r="B549" s="29">
        <f t="shared" si="84"/>
        <v>0</v>
      </c>
      <c r="C549" s="9" t="str">
        <f>IF(D549=0,"-",IF('Lease Monthly'!$H$4="Yearly",EDATE(C548,12),IF('Lease Monthly'!$H$4="Quarterly",EDATE(C548,3),EDATE(C548,1))))</f>
        <v>-</v>
      </c>
      <c r="D549" s="54">
        <f>IF(A549&gt;'Lease Monthly'!$E$4,0,'Lease Monthly'!$G$4)*((1+$M$4)^(((((IF($H$4="Yearly",ROUNDDOWN(IF(A549-($N$4)&lt;0,0,((A549-($N$4)/(($N$4))))/($N$4)),0),IF($H$4="Monthly",ROUNDDOWN(IF(A549-($N$4*12)&lt;0,0,((A549-(12*$N$4)/((12*$N$4))))/($N$4*12)),0),ROUNDDOWN(IF(A549-($N$4*4)&lt;0,0,((A549-(4*$N$4)/((4*$N$4))))/($N$4*4)),0)))))))))+(IF(A549=$E$4,$J$4,0))</f>
        <v>0</v>
      </c>
      <c r="E549" s="49">
        <f>IF(D549=0,0,1/((1+IF('Lease Monthly'!$H$4="Yearly",'Lease Monthly'!$D$4,IF('Lease Monthly'!$H$4="Quarterly",'Lease Monthly'!$D$4/4,'Lease Monthly'!$D$4/12)))^IF($E$17=1,A548,A549)))</f>
        <v>0</v>
      </c>
      <c r="F549" s="55">
        <f t="shared" si="85"/>
        <v>0</v>
      </c>
      <c r="G549" s="56"/>
      <c r="H549" s="38">
        <f t="shared" si="91"/>
        <v>533</v>
      </c>
      <c r="I549" s="9" t="str">
        <f t="shared" si="86"/>
        <v>-</v>
      </c>
      <c r="J549" s="47">
        <f>IF(H549&gt;'Lease Monthly'!$E$4,0,M548)</f>
        <v>0</v>
      </c>
      <c r="K549" s="47">
        <f>IF(IF('Lease Monthly'!$H$4="Yearly",J549*'Lease Monthly'!$D$4,IF('Lease Monthly'!$H$4="Quarterly",J549*('Lease Monthly'!$D$4/4),J549*'Lease Monthly'!$D$4/12))&gt;0,IF('Lease Monthly'!$H$4="Yearly",J549*'Lease Monthly'!$D$4,IF('Lease Monthly'!$H$4="Quarterly",J549*('Lease Monthly'!$D$4/4),J549*'Lease Monthly'!$D$4/12)),-L549-J549)</f>
        <v>0</v>
      </c>
      <c r="L549" s="47">
        <f t="shared" si="87"/>
        <v>0</v>
      </c>
      <c r="M549" s="47">
        <f t="shared" si="88"/>
        <v>0</v>
      </c>
      <c r="N549" s="57"/>
      <c r="O549" s="38">
        <v>237</v>
      </c>
      <c r="P549" s="58">
        <f t="shared" si="92"/>
        <v>238140</v>
      </c>
      <c r="Q549" s="47">
        <f t="shared" si="93"/>
        <v>0</v>
      </c>
      <c r="R549" s="47">
        <f>IF(S548&lt;1,0,-'Lease Monthly'!$K$4/'Lease Monthly'!$L$4)</f>
        <v>0</v>
      </c>
      <c r="S549" s="47">
        <f t="shared" si="89"/>
        <v>0</v>
      </c>
      <c r="AE549"/>
      <c r="AF549" s="6"/>
    </row>
    <row r="550" spans="1:32" x14ac:dyDescent="0.25">
      <c r="A550" s="53">
        <f t="shared" si="90"/>
        <v>534</v>
      </c>
      <c r="B550" s="29">
        <f t="shared" si="84"/>
        <v>0</v>
      </c>
      <c r="C550" s="9" t="str">
        <f>IF(D550=0,"-",IF('Lease Monthly'!$H$4="Yearly",EDATE(C549,12),IF('Lease Monthly'!$H$4="Quarterly",EDATE(C549,3),EDATE(C549,1))))</f>
        <v>-</v>
      </c>
      <c r="D550" s="54">
        <f>IF(A550&gt;'Lease Monthly'!$E$4,0,'Lease Monthly'!$G$4)*((1+$M$4)^(((((IF($H$4="Yearly",ROUNDDOWN(IF(A550-($N$4)&lt;0,0,((A550-($N$4)/(($N$4))))/($N$4)),0),IF($H$4="Monthly",ROUNDDOWN(IF(A550-($N$4*12)&lt;0,0,((A550-(12*$N$4)/((12*$N$4))))/($N$4*12)),0),ROUNDDOWN(IF(A550-($N$4*4)&lt;0,0,((A550-(4*$N$4)/((4*$N$4))))/($N$4*4)),0)))))))))+(IF(A550=$E$4,$J$4,0))</f>
        <v>0</v>
      </c>
      <c r="E550" s="49">
        <f>IF(D550=0,0,1/((1+IF('Lease Monthly'!$H$4="Yearly",'Lease Monthly'!$D$4,IF('Lease Monthly'!$H$4="Quarterly",'Lease Monthly'!$D$4/4,'Lease Monthly'!$D$4/12)))^IF($E$17=1,A549,A550)))</f>
        <v>0</v>
      </c>
      <c r="F550" s="55">
        <f t="shared" si="85"/>
        <v>0</v>
      </c>
      <c r="G550" s="56"/>
      <c r="H550" s="38">
        <f t="shared" si="91"/>
        <v>534</v>
      </c>
      <c r="I550" s="9" t="str">
        <f t="shared" si="86"/>
        <v>-</v>
      </c>
      <c r="J550" s="47">
        <f>IF(H550&gt;'Lease Monthly'!$E$4,0,M549)</f>
        <v>0</v>
      </c>
      <c r="K550" s="47">
        <f>IF(IF('Lease Monthly'!$H$4="Yearly",J550*'Lease Monthly'!$D$4,IF('Lease Monthly'!$H$4="Quarterly",J550*('Lease Monthly'!$D$4/4),J550*'Lease Monthly'!$D$4/12))&gt;0,IF('Lease Monthly'!$H$4="Yearly",J550*'Lease Monthly'!$D$4,IF('Lease Monthly'!$H$4="Quarterly",J550*('Lease Monthly'!$D$4/4),J550*'Lease Monthly'!$D$4/12)),-L550-J550)</f>
        <v>0</v>
      </c>
      <c r="L550" s="47">
        <f t="shared" si="87"/>
        <v>0</v>
      </c>
      <c r="M550" s="47">
        <f t="shared" si="88"/>
        <v>0</v>
      </c>
      <c r="N550" s="57"/>
      <c r="O550" s="38">
        <v>237</v>
      </c>
      <c r="P550" s="58">
        <f t="shared" si="92"/>
        <v>238506</v>
      </c>
      <c r="Q550" s="47">
        <f t="shared" si="93"/>
        <v>0</v>
      </c>
      <c r="R550" s="47">
        <f>IF(S549&lt;1,0,-'Lease Monthly'!$K$4/'Lease Monthly'!$L$4)</f>
        <v>0</v>
      </c>
      <c r="S550" s="47">
        <f t="shared" si="89"/>
        <v>0</v>
      </c>
      <c r="AE550"/>
      <c r="AF550" s="6"/>
    </row>
    <row r="551" spans="1:32" x14ac:dyDescent="0.25">
      <c r="A551" s="53">
        <f t="shared" si="90"/>
        <v>535</v>
      </c>
      <c r="B551" s="29">
        <f t="shared" si="84"/>
        <v>0</v>
      </c>
      <c r="C551" s="9" t="str">
        <f>IF(D551=0,"-",IF('Lease Monthly'!$H$4="Yearly",EDATE(C550,12),IF('Lease Monthly'!$H$4="Quarterly",EDATE(C550,3),EDATE(C550,1))))</f>
        <v>-</v>
      </c>
      <c r="D551" s="54">
        <f>IF(A551&gt;'Lease Monthly'!$E$4,0,'Lease Monthly'!$G$4)*((1+$M$4)^(((((IF($H$4="Yearly",ROUNDDOWN(IF(A551-($N$4)&lt;0,0,((A551-($N$4)/(($N$4))))/($N$4)),0),IF($H$4="Monthly",ROUNDDOWN(IF(A551-($N$4*12)&lt;0,0,((A551-(12*$N$4)/((12*$N$4))))/($N$4*12)),0),ROUNDDOWN(IF(A551-($N$4*4)&lt;0,0,((A551-(4*$N$4)/((4*$N$4))))/($N$4*4)),0)))))))))+(IF(A551=$E$4,$J$4,0))</f>
        <v>0</v>
      </c>
      <c r="E551" s="49">
        <f>IF(D551=0,0,1/((1+IF('Lease Monthly'!$H$4="Yearly",'Lease Monthly'!$D$4,IF('Lease Monthly'!$H$4="Quarterly",'Lease Monthly'!$D$4/4,'Lease Monthly'!$D$4/12)))^IF($E$17=1,A550,A551)))</f>
        <v>0</v>
      </c>
      <c r="F551" s="55">
        <f t="shared" si="85"/>
        <v>0</v>
      </c>
      <c r="G551" s="56"/>
      <c r="H551" s="38">
        <f t="shared" si="91"/>
        <v>535</v>
      </c>
      <c r="I551" s="9" t="str">
        <f t="shared" si="86"/>
        <v>-</v>
      </c>
      <c r="J551" s="47">
        <f>IF(H551&gt;'Lease Monthly'!$E$4,0,M550)</f>
        <v>0</v>
      </c>
      <c r="K551" s="47">
        <f>IF(IF('Lease Monthly'!$H$4="Yearly",J551*'Lease Monthly'!$D$4,IF('Lease Monthly'!$H$4="Quarterly",J551*('Lease Monthly'!$D$4/4),J551*'Lease Monthly'!$D$4/12))&gt;0,IF('Lease Monthly'!$H$4="Yearly",J551*'Lease Monthly'!$D$4,IF('Lease Monthly'!$H$4="Quarterly",J551*('Lease Monthly'!$D$4/4),J551*'Lease Monthly'!$D$4/12)),-L551-J551)</f>
        <v>0</v>
      </c>
      <c r="L551" s="47">
        <f t="shared" si="87"/>
        <v>0</v>
      </c>
      <c r="M551" s="47">
        <f t="shared" si="88"/>
        <v>0</v>
      </c>
      <c r="N551" s="57"/>
      <c r="O551" s="38">
        <v>237</v>
      </c>
      <c r="P551" s="58">
        <f t="shared" si="92"/>
        <v>238871</v>
      </c>
      <c r="Q551" s="47">
        <f t="shared" si="93"/>
        <v>0</v>
      </c>
      <c r="R551" s="47">
        <f>IF(S550&lt;1,0,-'Lease Monthly'!$K$4/'Lease Monthly'!$L$4)</f>
        <v>0</v>
      </c>
      <c r="S551" s="47">
        <f t="shared" si="89"/>
        <v>0</v>
      </c>
      <c r="AE551"/>
      <c r="AF551" s="6"/>
    </row>
    <row r="552" spans="1:32" x14ac:dyDescent="0.25">
      <c r="A552" s="53">
        <f t="shared" si="90"/>
        <v>536</v>
      </c>
      <c r="B552" s="29">
        <f t="shared" si="84"/>
        <v>0</v>
      </c>
      <c r="C552" s="9" t="str">
        <f>IF(D552=0,"-",IF('Lease Monthly'!$H$4="Yearly",EDATE(C551,12),IF('Lease Monthly'!$H$4="Quarterly",EDATE(C551,3),EDATE(C551,1))))</f>
        <v>-</v>
      </c>
      <c r="D552" s="54">
        <f>IF(A552&gt;'Lease Monthly'!$E$4,0,'Lease Monthly'!$G$4)*((1+$M$4)^(((((IF($H$4="Yearly",ROUNDDOWN(IF(A552-($N$4)&lt;0,0,((A552-($N$4)/(($N$4))))/($N$4)),0),IF($H$4="Monthly",ROUNDDOWN(IF(A552-($N$4*12)&lt;0,0,((A552-(12*$N$4)/((12*$N$4))))/($N$4*12)),0),ROUNDDOWN(IF(A552-($N$4*4)&lt;0,0,((A552-(4*$N$4)/((4*$N$4))))/($N$4*4)),0)))))))))+(IF(A552=$E$4,$J$4,0))</f>
        <v>0</v>
      </c>
      <c r="E552" s="49">
        <f>IF(D552=0,0,1/((1+IF('Lease Monthly'!$H$4="Yearly",'Lease Monthly'!$D$4,IF('Lease Monthly'!$H$4="Quarterly",'Lease Monthly'!$D$4/4,'Lease Monthly'!$D$4/12)))^IF($E$17=1,A551,A552)))</f>
        <v>0</v>
      </c>
      <c r="F552" s="55">
        <f t="shared" si="85"/>
        <v>0</v>
      </c>
      <c r="G552" s="56"/>
      <c r="H552" s="38">
        <f t="shared" si="91"/>
        <v>536</v>
      </c>
      <c r="I552" s="9" t="str">
        <f t="shared" si="86"/>
        <v>-</v>
      </c>
      <c r="J552" s="47">
        <f>IF(H552&gt;'Lease Monthly'!$E$4,0,M551)</f>
        <v>0</v>
      </c>
      <c r="K552" s="47">
        <f>IF(IF('Lease Monthly'!$H$4="Yearly",J552*'Lease Monthly'!$D$4,IF('Lease Monthly'!$H$4="Quarterly",J552*('Lease Monthly'!$D$4/4),J552*'Lease Monthly'!$D$4/12))&gt;0,IF('Lease Monthly'!$H$4="Yearly",J552*'Lease Monthly'!$D$4,IF('Lease Monthly'!$H$4="Quarterly",J552*('Lease Monthly'!$D$4/4),J552*'Lease Monthly'!$D$4/12)),-L552-J552)</f>
        <v>0</v>
      </c>
      <c r="L552" s="47">
        <f t="shared" si="87"/>
        <v>0</v>
      </c>
      <c r="M552" s="47">
        <f t="shared" si="88"/>
        <v>0</v>
      </c>
      <c r="N552" s="57"/>
      <c r="O552" s="38">
        <v>237</v>
      </c>
      <c r="P552" s="58">
        <f t="shared" si="92"/>
        <v>239236</v>
      </c>
      <c r="Q552" s="47">
        <f t="shared" si="93"/>
        <v>0</v>
      </c>
      <c r="R552" s="47">
        <f>IF(S551&lt;1,0,-'Lease Monthly'!$K$4/'Lease Monthly'!$L$4)</f>
        <v>0</v>
      </c>
      <c r="S552" s="47">
        <f t="shared" si="89"/>
        <v>0</v>
      </c>
      <c r="AE552"/>
      <c r="AF552" s="6"/>
    </row>
    <row r="553" spans="1:32" x14ac:dyDescent="0.25">
      <c r="A553" s="53">
        <f t="shared" si="90"/>
        <v>537</v>
      </c>
      <c r="B553" s="29">
        <f t="shared" si="84"/>
        <v>0</v>
      </c>
      <c r="C553" s="9" t="str">
        <f>IF(D553=0,"-",IF('Lease Monthly'!$H$4="Yearly",EDATE(C552,12),IF('Lease Monthly'!$H$4="Quarterly",EDATE(C552,3),EDATE(C552,1))))</f>
        <v>-</v>
      </c>
      <c r="D553" s="54">
        <f>IF(A553&gt;'Lease Monthly'!$E$4,0,'Lease Monthly'!$G$4)*((1+$M$4)^(((((IF($H$4="Yearly",ROUNDDOWN(IF(A553-($N$4)&lt;0,0,((A553-($N$4)/(($N$4))))/($N$4)),0),IF($H$4="Monthly",ROUNDDOWN(IF(A553-($N$4*12)&lt;0,0,((A553-(12*$N$4)/((12*$N$4))))/($N$4*12)),0),ROUNDDOWN(IF(A553-($N$4*4)&lt;0,0,((A553-(4*$N$4)/((4*$N$4))))/($N$4*4)),0)))))))))+(IF(A553=$E$4,$J$4,0))</f>
        <v>0</v>
      </c>
      <c r="E553" s="49">
        <f>IF(D553=0,0,1/((1+IF('Lease Monthly'!$H$4="Yearly",'Lease Monthly'!$D$4,IF('Lease Monthly'!$H$4="Quarterly",'Lease Monthly'!$D$4/4,'Lease Monthly'!$D$4/12)))^IF($E$17=1,A552,A553)))</f>
        <v>0</v>
      </c>
      <c r="F553" s="55">
        <f t="shared" si="85"/>
        <v>0</v>
      </c>
      <c r="G553" s="56"/>
      <c r="H553" s="38">
        <f t="shared" si="91"/>
        <v>537</v>
      </c>
      <c r="I553" s="9" t="str">
        <f t="shared" si="86"/>
        <v>-</v>
      </c>
      <c r="J553" s="47">
        <f>IF(H553&gt;'Lease Monthly'!$E$4,0,M552)</f>
        <v>0</v>
      </c>
      <c r="K553" s="47">
        <f>IF(IF('Lease Monthly'!$H$4="Yearly",J553*'Lease Monthly'!$D$4,IF('Lease Monthly'!$H$4="Quarterly",J553*('Lease Monthly'!$D$4/4),J553*'Lease Monthly'!$D$4/12))&gt;0,IF('Lease Monthly'!$H$4="Yearly",J553*'Lease Monthly'!$D$4,IF('Lease Monthly'!$H$4="Quarterly",J553*('Lease Monthly'!$D$4/4),J553*'Lease Monthly'!$D$4/12)),-L553-J553)</f>
        <v>0</v>
      </c>
      <c r="L553" s="47">
        <f t="shared" si="87"/>
        <v>0</v>
      </c>
      <c r="M553" s="47">
        <f t="shared" si="88"/>
        <v>0</v>
      </c>
      <c r="N553" s="57"/>
      <c r="O553" s="38">
        <v>237</v>
      </c>
      <c r="P553" s="58">
        <f t="shared" si="92"/>
        <v>239601</v>
      </c>
      <c r="Q553" s="47">
        <f t="shared" si="93"/>
        <v>0</v>
      </c>
      <c r="R553" s="47">
        <f>IF(S552&lt;1,0,-'Lease Monthly'!$K$4/'Lease Monthly'!$L$4)</f>
        <v>0</v>
      </c>
      <c r="S553" s="47">
        <f t="shared" si="89"/>
        <v>0</v>
      </c>
      <c r="AE553"/>
      <c r="AF553" s="6"/>
    </row>
    <row r="554" spans="1:32" x14ac:dyDescent="0.25">
      <c r="A554" s="53">
        <f t="shared" si="90"/>
        <v>538</v>
      </c>
      <c r="B554" s="29">
        <f t="shared" si="84"/>
        <v>0</v>
      </c>
      <c r="C554" s="9" t="str">
        <f>IF(D554=0,"-",IF('Lease Monthly'!$H$4="Yearly",EDATE(C553,12),IF('Lease Monthly'!$H$4="Quarterly",EDATE(C553,3),EDATE(C553,1))))</f>
        <v>-</v>
      </c>
      <c r="D554" s="54">
        <f>IF(A554&gt;'Lease Monthly'!$E$4,0,'Lease Monthly'!$G$4)*((1+$M$4)^(((((IF($H$4="Yearly",ROUNDDOWN(IF(A554-($N$4)&lt;0,0,((A554-($N$4)/(($N$4))))/($N$4)),0),IF($H$4="Monthly",ROUNDDOWN(IF(A554-($N$4*12)&lt;0,0,((A554-(12*$N$4)/((12*$N$4))))/($N$4*12)),0),ROUNDDOWN(IF(A554-($N$4*4)&lt;0,0,((A554-(4*$N$4)/((4*$N$4))))/($N$4*4)),0)))))))))+(IF(A554=$E$4,$J$4,0))</f>
        <v>0</v>
      </c>
      <c r="E554" s="49">
        <f>IF(D554=0,0,1/((1+IF('Lease Monthly'!$H$4="Yearly",'Lease Monthly'!$D$4,IF('Lease Monthly'!$H$4="Quarterly",'Lease Monthly'!$D$4/4,'Lease Monthly'!$D$4/12)))^IF($E$17=1,A553,A554)))</f>
        <v>0</v>
      </c>
      <c r="F554" s="55">
        <f t="shared" si="85"/>
        <v>0</v>
      </c>
      <c r="G554" s="56"/>
      <c r="H554" s="38">
        <f t="shared" si="91"/>
        <v>538</v>
      </c>
      <c r="I554" s="9" t="str">
        <f t="shared" si="86"/>
        <v>-</v>
      </c>
      <c r="J554" s="47">
        <f>IF(H554&gt;'Lease Monthly'!$E$4,0,M553)</f>
        <v>0</v>
      </c>
      <c r="K554" s="47">
        <f>IF(IF('Lease Monthly'!$H$4="Yearly",J554*'Lease Monthly'!$D$4,IF('Lease Monthly'!$H$4="Quarterly",J554*('Lease Monthly'!$D$4/4),J554*'Lease Monthly'!$D$4/12))&gt;0,IF('Lease Monthly'!$H$4="Yearly",J554*'Lease Monthly'!$D$4,IF('Lease Monthly'!$H$4="Quarterly",J554*('Lease Monthly'!$D$4/4),J554*'Lease Monthly'!$D$4/12)),-L554-J554)</f>
        <v>0</v>
      </c>
      <c r="L554" s="47">
        <f t="shared" si="87"/>
        <v>0</v>
      </c>
      <c r="M554" s="47">
        <f t="shared" si="88"/>
        <v>0</v>
      </c>
      <c r="N554" s="57"/>
      <c r="O554" s="38">
        <v>237</v>
      </c>
      <c r="P554" s="58">
        <f t="shared" si="92"/>
        <v>239967</v>
      </c>
      <c r="Q554" s="47">
        <f t="shared" si="93"/>
        <v>0</v>
      </c>
      <c r="R554" s="47">
        <f>IF(S553&lt;1,0,-'Lease Monthly'!$K$4/'Lease Monthly'!$L$4)</f>
        <v>0</v>
      </c>
      <c r="S554" s="47">
        <f t="shared" si="89"/>
        <v>0</v>
      </c>
      <c r="AE554"/>
      <c r="AF554" s="6"/>
    </row>
    <row r="555" spans="1:32" x14ac:dyDescent="0.25">
      <c r="A555" s="53">
        <f t="shared" si="90"/>
        <v>539</v>
      </c>
      <c r="B555" s="29">
        <f t="shared" si="84"/>
        <v>0</v>
      </c>
      <c r="C555" s="9" t="str">
        <f>IF(D555=0,"-",IF('Lease Monthly'!$H$4="Yearly",EDATE(C554,12),IF('Lease Monthly'!$H$4="Quarterly",EDATE(C554,3),EDATE(C554,1))))</f>
        <v>-</v>
      </c>
      <c r="D555" s="54">
        <f>IF(A555&gt;'Lease Monthly'!$E$4,0,'Lease Monthly'!$G$4)*((1+$M$4)^(((((IF($H$4="Yearly",ROUNDDOWN(IF(A555-($N$4)&lt;0,0,((A555-($N$4)/(($N$4))))/($N$4)),0),IF($H$4="Monthly",ROUNDDOWN(IF(A555-($N$4*12)&lt;0,0,((A555-(12*$N$4)/((12*$N$4))))/($N$4*12)),0),ROUNDDOWN(IF(A555-($N$4*4)&lt;0,0,((A555-(4*$N$4)/((4*$N$4))))/($N$4*4)),0)))))))))+(IF(A555=$E$4,$J$4,0))</f>
        <v>0</v>
      </c>
      <c r="E555" s="49">
        <f>IF(D555=0,0,1/((1+IF('Lease Monthly'!$H$4="Yearly",'Lease Monthly'!$D$4,IF('Lease Monthly'!$H$4="Quarterly",'Lease Monthly'!$D$4/4,'Lease Monthly'!$D$4/12)))^IF($E$17=1,A554,A555)))</f>
        <v>0</v>
      </c>
      <c r="F555" s="55">
        <f t="shared" si="85"/>
        <v>0</v>
      </c>
      <c r="G555" s="56"/>
      <c r="H555" s="38">
        <f t="shared" si="91"/>
        <v>539</v>
      </c>
      <c r="I555" s="9" t="str">
        <f t="shared" si="86"/>
        <v>-</v>
      </c>
      <c r="J555" s="47">
        <f>IF(H555&gt;'Lease Monthly'!$E$4,0,M554)</f>
        <v>0</v>
      </c>
      <c r="K555" s="47">
        <f>IF(IF('Lease Monthly'!$H$4="Yearly",J555*'Lease Monthly'!$D$4,IF('Lease Monthly'!$H$4="Quarterly",J555*('Lease Monthly'!$D$4/4),J555*'Lease Monthly'!$D$4/12))&gt;0,IF('Lease Monthly'!$H$4="Yearly",J555*'Lease Monthly'!$D$4,IF('Lease Monthly'!$H$4="Quarterly",J555*('Lease Monthly'!$D$4/4),J555*'Lease Monthly'!$D$4/12)),-L555-J555)</f>
        <v>0</v>
      </c>
      <c r="L555" s="47">
        <f t="shared" si="87"/>
        <v>0</v>
      </c>
      <c r="M555" s="47">
        <f t="shared" si="88"/>
        <v>0</v>
      </c>
      <c r="N555" s="57"/>
      <c r="O555" s="38">
        <v>237</v>
      </c>
      <c r="P555" s="58">
        <f t="shared" si="92"/>
        <v>240332</v>
      </c>
      <c r="Q555" s="47">
        <f t="shared" si="93"/>
        <v>0</v>
      </c>
      <c r="R555" s="47">
        <f>IF(S554&lt;1,0,-'Lease Monthly'!$K$4/'Lease Monthly'!$L$4)</f>
        <v>0</v>
      </c>
      <c r="S555" s="47">
        <f t="shared" si="89"/>
        <v>0</v>
      </c>
      <c r="AE555"/>
      <c r="AF555" s="6"/>
    </row>
    <row r="556" spans="1:32" x14ac:dyDescent="0.25">
      <c r="A556" s="53">
        <f t="shared" si="90"/>
        <v>540</v>
      </c>
      <c r="B556" s="29">
        <f t="shared" si="84"/>
        <v>0</v>
      </c>
      <c r="C556" s="9" t="str">
        <f>IF(D556=0,"-",IF('Lease Monthly'!$H$4="Yearly",EDATE(C555,12),IF('Lease Monthly'!$H$4="Quarterly",EDATE(C555,3),EDATE(C555,1))))</f>
        <v>-</v>
      </c>
      <c r="D556" s="54">
        <f>IF(A556&gt;'Lease Monthly'!$E$4,0,'Lease Monthly'!$G$4)*((1+$M$4)^(((((IF($H$4="Yearly",ROUNDDOWN(IF(A556-($N$4)&lt;0,0,((A556-($N$4)/(($N$4))))/($N$4)),0),IF($H$4="Monthly",ROUNDDOWN(IF(A556-($N$4*12)&lt;0,0,((A556-(12*$N$4)/((12*$N$4))))/($N$4*12)),0),ROUNDDOWN(IF(A556-($N$4*4)&lt;0,0,((A556-(4*$N$4)/((4*$N$4))))/($N$4*4)),0)))))))))+(IF(A556=$E$4,$J$4,0))</f>
        <v>0</v>
      </c>
      <c r="E556" s="49">
        <f>IF(D556=0,0,1/((1+IF('Lease Monthly'!$H$4="Yearly",'Lease Monthly'!$D$4,IF('Lease Monthly'!$H$4="Quarterly",'Lease Monthly'!$D$4/4,'Lease Monthly'!$D$4/12)))^IF($E$17=1,A555,A556)))</f>
        <v>0</v>
      </c>
      <c r="F556" s="55">
        <f t="shared" si="85"/>
        <v>0</v>
      </c>
      <c r="G556" s="56"/>
      <c r="H556" s="38">
        <f t="shared" si="91"/>
        <v>540</v>
      </c>
      <c r="I556" s="9" t="str">
        <f t="shared" si="86"/>
        <v>-</v>
      </c>
      <c r="J556" s="47">
        <f>IF(H556&gt;'Lease Monthly'!$E$4,0,M555)</f>
        <v>0</v>
      </c>
      <c r="K556" s="47">
        <f>IF(IF('Lease Monthly'!$H$4="Yearly",J556*'Lease Monthly'!$D$4,IF('Lease Monthly'!$H$4="Quarterly",J556*('Lease Monthly'!$D$4/4),J556*'Lease Monthly'!$D$4/12))&gt;0,IF('Lease Monthly'!$H$4="Yearly",J556*'Lease Monthly'!$D$4,IF('Lease Monthly'!$H$4="Quarterly",J556*('Lease Monthly'!$D$4/4),J556*'Lease Monthly'!$D$4/12)),-L556-J556)</f>
        <v>0</v>
      </c>
      <c r="L556" s="47">
        <f t="shared" si="87"/>
        <v>0</v>
      </c>
      <c r="M556" s="47">
        <f t="shared" si="88"/>
        <v>0</v>
      </c>
      <c r="N556" s="57"/>
      <c r="O556" s="38">
        <v>237</v>
      </c>
      <c r="P556" s="58">
        <f t="shared" si="92"/>
        <v>240697</v>
      </c>
      <c r="Q556" s="47">
        <f t="shared" si="93"/>
        <v>0</v>
      </c>
      <c r="R556" s="47">
        <f>IF(S555&lt;1,0,-'Lease Monthly'!$K$4/'Lease Monthly'!$L$4)</f>
        <v>0</v>
      </c>
      <c r="S556" s="47">
        <f t="shared" si="89"/>
        <v>0</v>
      </c>
      <c r="AE556"/>
      <c r="AF556" s="6"/>
    </row>
    <row r="557" spans="1:32" x14ac:dyDescent="0.25">
      <c r="A557" s="53">
        <f t="shared" si="90"/>
        <v>541</v>
      </c>
      <c r="B557" s="29">
        <f t="shared" si="84"/>
        <v>0</v>
      </c>
      <c r="C557" s="9" t="str">
        <f>IF(D557=0,"-",IF('Lease Monthly'!$H$4="Yearly",EDATE(C556,12),IF('Lease Monthly'!$H$4="Quarterly",EDATE(C556,3),EDATE(C556,1))))</f>
        <v>-</v>
      </c>
      <c r="D557" s="54">
        <f>IF(A557&gt;'Lease Monthly'!$E$4,0,'Lease Monthly'!$G$4)*((1+$M$4)^(((((IF($H$4="Yearly",ROUNDDOWN(IF(A557-($N$4)&lt;0,0,((A557-($N$4)/(($N$4))))/($N$4)),0),IF($H$4="Monthly",ROUNDDOWN(IF(A557-($N$4*12)&lt;0,0,((A557-(12*$N$4)/((12*$N$4))))/($N$4*12)),0),ROUNDDOWN(IF(A557-($N$4*4)&lt;0,0,((A557-(4*$N$4)/((4*$N$4))))/($N$4*4)),0)))))))))+(IF(A557=$E$4,$J$4,0))</f>
        <v>0</v>
      </c>
      <c r="E557" s="49">
        <f>IF(D557=0,0,1/((1+IF('Lease Monthly'!$H$4="Yearly",'Lease Monthly'!$D$4,IF('Lease Monthly'!$H$4="Quarterly",'Lease Monthly'!$D$4/4,'Lease Monthly'!$D$4/12)))^IF($E$17=1,A556,A557)))</f>
        <v>0</v>
      </c>
      <c r="F557" s="55">
        <f t="shared" si="85"/>
        <v>0</v>
      </c>
      <c r="G557" s="56"/>
      <c r="H557" s="38">
        <f t="shared" si="91"/>
        <v>541</v>
      </c>
      <c r="I557" s="9" t="str">
        <f t="shared" si="86"/>
        <v>-</v>
      </c>
      <c r="J557" s="47">
        <f>IF(H557&gt;'Lease Monthly'!$E$4,0,M556)</f>
        <v>0</v>
      </c>
      <c r="K557" s="47">
        <f>IF(IF('Lease Monthly'!$H$4="Yearly",J557*'Lease Monthly'!$D$4,IF('Lease Monthly'!$H$4="Quarterly",J557*('Lease Monthly'!$D$4/4),J557*'Lease Monthly'!$D$4/12))&gt;0,IF('Lease Monthly'!$H$4="Yearly",J557*'Lease Monthly'!$D$4,IF('Lease Monthly'!$H$4="Quarterly",J557*('Lease Monthly'!$D$4/4),J557*'Lease Monthly'!$D$4/12)),-L557-J557)</f>
        <v>0</v>
      </c>
      <c r="L557" s="47">
        <f t="shared" si="87"/>
        <v>0</v>
      </c>
      <c r="M557" s="47">
        <f t="shared" si="88"/>
        <v>0</v>
      </c>
      <c r="N557" s="57"/>
      <c r="O557" s="38">
        <v>237</v>
      </c>
      <c r="P557" s="58">
        <f t="shared" si="92"/>
        <v>241062</v>
      </c>
      <c r="Q557" s="47">
        <f t="shared" si="93"/>
        <v>0</v>
      </c>
      <c r="R557" s="47">
        <f>IF(S556&lt;1,0,-'Lease Monthly'!$K$4/'Lease Monthly'!$L$4)</f>
        <v>0</v>
      </c>
      <c r="S557" s="47">
        <f t="shared" si="89"/>
        <v>0</v>
      </c>
      <c r="AE557"/>
      <c r="AF557" s="6"/>
    </row>
    <row r="558" spans="1:32" x14ac:dyDescent="0.25">
      <c r="A558" s="53">
        <f t="shared" si="90"/>
        <v>542</v>
      </c>
      <c r="B558" s="29">
        <f t="shared" si="84"/>
        <v>0</v>
      </c>
      <c r="C558" s="9" t="str">
        <f>IF(D558=0,"-",IF('Lease Monthly'!$H$4="Yearly",EDATE(C557,12),IF('Lease Monthly'!$H$4="Quarterly",EDATE(C557,3),EDATE(C557,1))))</f>
        <v>-</v>
      </c>
      <c r="D558" s="54">
        <f>IF(A558&gt;'Lease Monthly'!$E$4,0,'Lease Monthly'!$G$4)*((1+$M$4)^(((((IF($H$4="Yearly",ROUNDDOWN(IF(A558-($N$4)&lt;0,0,((A558-($N$4)/(($N$4))))/($N$4)),0),IF($H$4="Monthly",ROUNDDOWN(IF(A558-($N$4*12)&lt;0,0,((A558-(12*$N$4)/((12*$N$4))))/($N$4*12)),0),ROUNDDOWN(IF(A558-($N$4*4)&lt;0,0,((A558-(4*$N$4)/((4*$N$4))))/($N$4*4)),0)))))))))+(IF(A558=$E$4,$J$4,0))</f>
        <v>0</v>
      </c>
      <c r="E558" s="49">
        <f>IF(D558=0,0,1/((1+IF('Lease Monthly'!$H$4="Yearly",'Lease Monthly'!$D$4,IF('Lease Monthly'!$H$4="Quarterly",'Lease Monthly'!$D$4/4,'Lease Monthly'!$D$4/12)))^IF($E$17=1,A557,A558)))</f>
        <v>0</v>
      </c>
      <c r="F558" s="55">
        <f t="shared" si="85"/>
        <v>0</v>
      </c>
      <c r="G558" s="56"/>
      <c r="H558" s="38">
        <f t="shared" si="91"/>
        <v>542</v>
      </c>
      <c r="I558" s="9" t="str">
        <f t="shared" si="86"/>
        <v>-</v>
      </c>
      <c r="J558" s="47">
        <f>IF(H558&gt;'Lease Monthly'!$E$4,0,M557)</f>
        <v>0</v>
      </c>
      <c r="K558" s="47">
        <f>IF(IF('Lease Monthly'!$H$4="Yearly",J558*'Lease Monthly'!$D$4,IF('Lease Monthly'!$H$4="Quarterly",J558*('Lease Monthly'!$D$4/4),J558*'Lease Monthly'!$D$4/12))&gt;0,IF('Lease Monthly'!$H$4="Yearly",J558*'Lease Monthly'!$D$4,IF('Lease Monthly'!$H$4="Quarterly",J558*('Lease Monthly'!$D$4/4),J558*'Lease Monthly'!$D$4/12)),-L558-J558)</f>
        <v>0</v>
      </c>
      <c r="L558" s="47">
        <f t="shared" si="87"/>
        <v>0</v>
      </c>
      <c r="M558" s="47">
        <f t="shared" si="88"/>
        <v>0</v>
      </c>
      <c r="N558" s="57"/>
      <c r="O558" s="38">
        <v>237</v>
      </c>
      <c r="P558" s="58">
        <f t="shared" si="92"/>
        <v>241428</v>
      </c>
      <c r="Q558" s="47">
        <f t="shared" si="93"/>
        <v>0</v>
      </c>
      <c r="R558" s="47">
        <f>IF(S557&lt;1,0,-'Lease Monthly'!$K$4/'Lease Monthly'!$L$4)</f>
        <v>0</v>
      </c>
      <c r="S558" s="47">
        <f t="shared" si="89"/>
        <v>0</v>
      </c>
      <c r="AE558"/>
      <c r="AF558" s="6"/>
    </row>
    <row r="559" spans="1:32" x14ac:dyDescent="0.25">
      <c r="A559" s="53">
        <f t="shared" si="90"/>
        <v>543</v>
      </c>
      <c r="B559" s="29">
        <f t="shared" si="84"/>
        <v>0</v>
      </c>
      <c r="C559" s="9" t="str">
        <f>IF(D559=0,"-",IF('Lease Monthly'!$H$4="Yearly",EDATE(C558,12),IF('Lease Monthly'!$H$4="Quarterly",EDATE(C558,3),EDATE(C558,1))))</f>
        <v>-</v>
      </c>
      <c r="D559" s="54">
        <f>IF(A559&gt;'Lease Monthly'!$E$4,0,'Lease Monthly'!$G$4)*((1+$M$4)^(((((IF($H$4="Yearly",ROUNDDOWN(IF(A559-($N$4)&lt;0,0,((A559-($N$4)/(($N$4))))/($N$4)),0),IF($H$4="Monthly",ROUNDDOWN(IF(A559-($N$4*12)&lt;0,0,((A559-(12*$N$4)/((12*$N$4))))/($N$4*12)),0),ROUNDDOWN(IF(A559-($N$4*4)&lt;0,0,((A559-(4*$N$4)/((4*$N$4))))/($N$4*4)),0)))))))))+(IF(A559=$E$4,$J$4,0))</f>
        <v>0</v>
      </c>
      <c r="E559" s="49">
        <f>IF(D559=0,0,1/((1+IF('Lease Monthly'!$H$4="Yearly",'Lease Monthly'!$D$4,IF('Lease Monthly'!$H$4="Quarterly",'Lease Monthly'!$D$4/4,'Lease Monthly'!$D$4/12)))^IF($E$17=1,A558,A559)))</f>
        <v>0</v>
      </c>
      <c r="F559" s="55">
        <f t="shared" si="85"/>
        <v>0</v>
      </c>
      <c r="G559" s="56"/>
      <c r="H559" s="38">
        <f t="shared" si="91"/>
        <v>543</v>
      </c>
      <c r="I559" s="9" t="str">
        <f t="shared" si="86"/>
        <v>-</v>
      </c>
      <c r="J559" s="47">
        <f>IF(H559&gt;'Lease Monthly'!$E$4,0,M558)</f>
        <v>0</v>
      </c>
      <c r="K559" s="47">
        <f>IF(IF('Lease Monthly'!$H$4="Yearly",J559*'Lease Monthly'!$D$4,IF('Lease Monthly'!$H$4="Quarterly",J559*('Lease Monthly'!$D$4/4),J559*'Lease Monthly'!$D$4/12))&gt;0,IF('Lease Monthly'!$H$4="Yearly",J559*'Lease Monthly'!$D$4,IF('Lease Monthly'!$H$4="Quarterly",J559*('Lease Monthly'!$D$4/4),J559*'Lease Monthly'!$D$4/12)),-L559-J559)</f>
        <v>0</v>
      </c>
      <c r="L559" s="47">
        <f t="shared" si="87"/>
        <v>0</v>
      </c>
      <c r="M559" s="47">
        <f t="shared" si="88"/>
        <v>0</v>
      </c>
      <c r="N559" s="57"/>
      <c r="O559" s="38">
        <v>237</v>
      </c>
      <c r="P559" s="58">
        <f t="shared" si="92"/>
        <v>241793</v>
      </c>
      <c r="Q559" s="47">
        <f t="shared" si="93"/>
        <v>0</v>
      </c>
      <c r="R559" s="47">
        <f>IF(S558&lt;1,0,-'Lease Monthly'!$K$4/'Lease Monthly'!$L$4)</f>
        <v>0</v>
      </c>
      <c r="S559" s="47">
        <f t="shared" si="89"/>
        <v>0</v>
      </c>
      <c r="AE559"/>
      <c r="AF559" s="6"/>
    </row>
    <row r="560" spans="1:32" x14ac:dyDescent="0.25">
      <c r="A560" s="53">
        <f t="shared" si="90"/>
        <v>544</v>
      </c>
      <c r="B560" s="29">
        <f t="shared" si="84"/>
        <v>0</v>
      </c>
      <c r="C560" s="9" t="str">
        <f>IF(D560=0,"-",IF('Lease Monthly'!$H$4="Yearly",EDATE(C559,12),IF('Lease Monthly'!$H$4="Quarterly",EDATE(C559,3),EDATE(C559,1))))</f>
        <v>-</v>
      </c>
      <c r="D560" s="54">
        <f>IF(A560&gt;'Lease Monthly'!$E$4,0,'Lease Monthly'!$G$4)*((1+$M$4)^(((((IF($H$4="Yearly",ROUNDDOWN(IF(A560-($N$4)&lt;0,0,((A560-($N$4)/(($N$4))))/($N$4)),0),IF($H$4="Monthly",ROUNDDOWN(IF(A560-($N$4*12)&lt;0,0,((A560-(12*$N$4)/((12*$N$4))))/($N$4*12)),0),ROUNDDOWN(IF(A560-($N$4*4)&lt;0,0,((A560-(4*$N$4)/((4*$N$4))))/($N$4*4)),0)))))))))+(IF(A560=$E$4,$J$4,0))</f>
        <v>0</v>
      </c>
      <c r="E560" s="49">
        <f>IF(D560=0,0,1/((1+IF('Lease Monthly'!$H$4="Yearly",'Lease Monthly'!$D$4,IF('Lease Monthly'!$H$4="Quarterly",'Lease Monthly'!$D$4/4,'Lease Monthly'!$D$4/12)))^IF($E$17=1,A559,A560)))</f>
        <v>0</v>
      </c>
      <c r="F560" s="55">
        <f t="shared" si="85"/>
        <v>0</v>
      </c>
      <c r="G560" s="56"/>
      <c r="H560" s="38">
        <f t="shared" si="91"/>
        <v>544</v>
      </c>
      <c r="I560" s="9" t="str">
        <f t="shared" si="86"/>
        <v>-</v>
      </c>
      <c r="J560" s="47">
        <f>IF(H560&gt;'Lease Monthly'!$E$4,0,M559)</f>
        <v>0</v>
      </c>
      <c r="K560" s="47">
        <f>IF(IF('Lease Monthly'!$H$4="Yearly",J560*'Lease Monthly'!$D$4,IF('Lease Monthly'!$H$4="Quarterly",J560*('Lease Monthly'!$D$4/4),J560*'Lease Monthly'!$D$4/12))&gt;0,IF('Lease Monthly'!$H$4="Yearly",J560*'Lease Monthly'!$D$4,IF('Lease Monthly'!$H$4="Quarterly",J560*('Lease Monthly'!$D$4/4),J560*'Lease Monthly'!$D$4/12)),-L560-J560)</f>
        <v>0</v>
      </c>
      <c r="L560" s="47">
        <f t="shared" si="87"/>
        <v>0</v>
      </c>
      <c r="M560" s="47">
        <f t="shared" si="88"/>
        <v>0</v>
      </c>
      <c r="N560" s="57"/>
      <c r="O560" s="38">
        <v>237</v>
      </c>
      <c r="P560" s="58">
        <f t="shared" si="92"/>
        <v>242158</v>
      </c>
      <c r="Q560" s="47">
        <f t="shared" si="93"/>
        <v>0</v>
      </c>
      <c r="R560" s="47">
        <f>IF(S559&lt;1,0,-'Lease Monthly'!$K$4/'Lease Monthly'!$L$4)</f>
        <v>0</v>
      </c>
      <c r="S560" s="47">
        <f t="shared" si="89"/>
        <v>0</v>
      </c>
      <c r="AE560"/>
      <c r="AF560" s="6"/>
    </row>
    <row r="561" spans="1:32" x14ac:dyDescent="0.25">
      <c r="A561" s="53">
        <f t="shared" si="90"/>
        <v>545</v>
      </c>
      <c r="B561" s="29">
        <f t="shared" si="84"/>
        <v>0</v>
      </c>
      <c r="C561" s="9" t="str">
        <f>IF(D561=0,"-",IF('Lease Monthly'!$H$4="Yearly",EDATE(C560,12),IF('Lease Monthly'!$H$4="Quarterly",EDATE(C560,3),EDATE(C560,1))))</f>
        <v>-</v>
      </c>
      <c r="D561" s="54">
        <f>IF(A561&gt;'Lease Monthly'!$E$4,0,'Lease Monthly'!$G$4)*((1+$M$4)^(((((IF($H$4="Yearly",ROUNDDOWN(IF(A561-($N$4)&lt;0,0,((A561-($N$4)/(($N$4))))/($N$4)),0),IF($H$4="Monthly",ROUNDDOWN(IF(A561-($N$4*12)&lt;0,0,((A561-(12*$N$4)/((12*$N$4))))/($N$4*12)),0),ROUNDDOWN(IF(A561-($N$4*4)&lt;0,0,((A561-(4*$N$4)/((4*$N$4))))/($N$4*4)),0)))))))))+(IF(A561=$E$4,$J$4,0))</f>
        <v>0</v>
      </c>
      <c r="E561" s="49">
        <f>IF(D561=0,0,1/((1+IF('Lease Monthly'!$H$4="Yearly",'Lease Monthly'!$D$4,IF('Lease Monthly'!$H$4="Quarterly",'Lease Monthly'!$D$4/4,'Lease Monthly'!$D$4/12)))^IF($E$17=1,A560,A561)))</f>
        <v>0</v>
      </c>
      <c r="F561" s="55">
        <f t="shared" si="85"/>
        <v>0</v>
      </c>
      <c r="G561" s="56"/>
      <c r="H561" s="38">
        <f t="shared" si="91"/>
        <v>545</v>
      </c>
      <c r="I561" s="9" t="str">
        <f t="shared" si="86"/>
        <v>-</v>
      </c>
      <c r="J561" s="47">
        <f>IF(H561&gt;'Lease Monthly'!$E$4,0,M560)</f>
        <v>0</v>
      </c>
      <c r="K561" s="47">
        <f>IF(IF('Lease Monthly'!$H$4="Yearly",J561*'Lease Monthly'!$D$4,IF('Lease Monthly'!$H$4="Quarterly",J561*('Lease Monthly'!$D$4/4),J561*'Lease Monthly'!$D$4/12))&gt;0,IF('Lease Monthly'!$H$4="Yearly",J561*'Lease Monthly'!$D$4,IF('Lease Monthly'!$H$4="Quarterly",J561*('Lease Monthly'!$D$4/4),J561*'Lease Monthly'!$D$4/12)),-L561-J561)</f>
        <v>0</v>
      </c>
      <c r="L561" s="47">
        <f t="shared" si="87"/>
        <v>0</v>
      </c>
      <c r="M561" s="47">
        <f t="shared" si="88"/>
        <v>0</v>
      </c>
      <c r="N561" s="57"/>
      <c r="O561" s="38">
        <v>237</v>
      </c>
      <c r="P561" s="58">
        <f t="shared" si="92"/>
        <v>242523</v>
      </c>
      <c r="Q561" s="47">
        <f t="shared" si="93"/>
        <v>0</v>
      </c>
      <c r="R561" s="47">
        <f>IF(S560&lt;1,0,-'Lease Monthly'!$K$4/'Lease Monthly'!$L$4)</f>
        <v>0</v>
      </c>
      <c r="S561" s="47">
        <f t="shared" si="89"/>
        <v>0</v>
      </c>
      <c r="AE561"/>
      <c r="AF561" s="6"/>
    </row>
    <row r="562" spans="1:32" x14ac:dyDescent="0.25">
      <c r="A562" s="53">
        <f t="shared" si="90"/>
        <v>546</v>
      </c>
      <c r="B562" s="29">
        <f t="shared" si="84"/>
        <v>0</v>
      </c>
      <c r="C562" s="9" t="str">
        <f>IF(D562=0,"-",IF('Lease Monthly'!$H$4="Yearly",EDATE(C561,12),IF('Lease Monthly'!$H$4="Quarterly",EDATE(C561,3),EDATE(C561,1))))</f>
        <v>-</v>
      </c>
      <c r="D562" s="54">
        <f>IF(A562&gt;'Lease Monthly'!$E$4,0,'Lease Monthly'!$G$4)*((1+$M$4)^(((((IF($H$4="Yearly",ROUNDDOWN(IF(A562-($N$4)&lt;0,0,((A562-($N$4)/(($N$4))))/($N$4)),0),IF($H$4="Monthly",ROUNDDOWN(IF(A562-($N$4*12)&lt;0,0,((A562-(12*$N$4)/((12*$N$4))))/($N$4*12)),0),ROUNDDOWN(IF(A562-($N$4*4)&lt;0,0,((A562-(4*$N$4)/((4*$N$4))))/($N$4*4)),0)))))))))+(IF(A562=$E$4,$J$4,0))</f>
        <v>0</v>
      </c>
      <c r="E562" s="49">
        <f>IF(D562=0,0,1/((1+IF('Lease Monthly'!$H$4="Yearly",'Lease Monthly'!$D$4,IF('Lease Monthly'!$H$4="Quarterly",'Lease Monthly'!$D$4/4,'Lease Monthly'!$D$4/12)))^IF($E$17=1,A561,A562)))</f>
        <v>0</v>
      </c>
      <c r="F562" s="55">
        <f t="shared" si="85"/>
        <v>0</v>
      </c>
      <c r="G562" s="56"/>
      <c r="H562" s="38">
        <f t="shared" si="91"/>
        <v>546</v>
      </c>
      <c r="I562" s="9" t="str">
        <f t="shared" si="86"/>
        <v>-</v>
      </c>
      <c r="J562" s="47">
        <f>IF(H562&gt;'Lease Monthly'!$E$4,0,M561)</f>
        <v>0</v>
      </c>
      <c r="K562" s="47">
        <f>IF(IF('Lease Monthly'!$H$4="Yearly",J562*'Lease Monthly'!$D$4,IF('Lease Monthly'!$H$4="Quarterly",J562*('Lease Monthly'!$D$4/4),J562*'Lease Monthly'!$D$4/12))&gt;0,IF('Lease Monthly'!$H$4="Yearly",J562*'Lease Monthly'!$D$4,IF('Lease Monthly'!$H$4="Quarterly",J562*('Lease Monthly'!$D$4/4),J562*'Lease Monthly'!$D$4/12)),-L562-J562)</f>
        <v>0</v>
      </c>
      <c r="L562" s="47">
        <f t="shared" si="87"/>
        <v>0</v>
      </c>
      <c r="M562" s="47">
        <f t="shared" si="88"/>
        <v>0</v>
      </c>
      <c r="N562" s="57"/>
      <c r="O562" s="38">
        <v>237</v>
      </c>
      <c r="P562" s="58">
        <f t="shared" si="92"/>
        <v>242889</v>
      </c>
      <c r="Q562" s="47">
        <f t="shared" si="93"/>
        <v>0</v>
      </c>
      <c r="R562" s="47">
        <f>IF(S561&lt;1,0,-'Lease Monthly'!$K$4/'Lease Monthly'!$L$4)</f>
        <v>0</v>
      </c>
      <c r="S562" s="47">
        <f t="shared" si="89"/>
        <v>0</v>
      </c>
      <c r="AE562"/>
      <c r="AF562" s="6"/>
    </row>
    <row r="563" spans="1:32" x14ac:dyDescent="0.25">
      <c r="A563" s="53">
        <f t="shared" si="90"/>
        <v>547</v>
      </c>
      <c r="B563" s="29">
        <f t="shared" si="84"/>
        <v>0</v>
      </c>
      <c r="C563" s="9" t="str">
        <f>IF(D563=0,"-",IF('Lease Monthly'!$H$4="Yearly",EDATE(C562,12),IF('Lease Monthly'!$H$4="Quarterly",EDATE(C562,3),EDATE(C562,1))))</f>
        <v>-</v>
      </c>
      <c r="D563" s="54">
        <f>IF(A563&gt;'Lease Monthly'!$E$4,0,'Lease Monthly'!$G$4)*((1+$M$4)^(((((IF($H$4="Yearly",ROUNDDOWN(IF(A563-($N$4)&lt;0,0,((A563-($N$4)/(($N$4))))/($N$4)),0),IF($H$4="Monthly",ROUNDDOWN(IF(A563-($N$4*12)&lt;0,0,((A563-(12*$N$4)/((12*$N$4))))/($N$4*12)),0),ROUNDDOWN(IF(A563-($N$4*4)&lt;0,0,((A563-(4*$N$4)/((4*$N$4))))/($N$4*4)),0)))))))))+(IF(A563=$E$4,$J$4,0))</f>
        <v>0</v>
      </c>
      <c r="E563" s="49">
        <f>IF(D563=0,0,1/((1+IF('Lease Monthly'!$H$4="Yearly",'Lease Monthly'!$D$4,IF('Lease Monthly'!$H$4="Quarterly",'Lease Monthly'!$D$4/4,'Lease Monthly'!$D$4/12)))^IF($E$17=1,A562,A563)))</f>
        <v>0</v>
      </c>
      <c r="F563" s="55">
        <f t="shared" si="85"/>
        <v>0</v>
      </c>
      <c r="G563" s="56"/>
      <c r="H563" s="38">
        <f t="shared" si="91"/>
        <v>547</v>
      </c>
      <c r="I563" s="9" t="str">
        <f t="shared" si="86"/>
        <v>-</v>
      </c>
      <c r="J563" s="47">
        <f>IF(H563&gt;'Lease Monthly'!$E$4,0,M562)</f>
        <v>0</v>
      </c>
      <c r="K563" s="47">
        <f>IF(IF('Lease Monthly'!$H$4="Yearly",J563*'Lease Monthly'!$D$4,IF('Lease Monthly'!$H$4="Quarterly",J563*('Lease Monthly'!$D$4/4),J563*'Lease Monthly'!$D$4/12))&gt;0,IF('Lease Monthly'!$H$4="Yearly",J563*'Lease Monthly'!$D$4,IF('Lease Monthly'!$H$4="Quarterly",J563*('Lease Monthly'!$D$4/4),J563*'Lease Monthly'!$D$4/12)),-L563-J563)</f>
        <v>0</v>
      </c>
      <c r="L563" s="47">
        <f t="shared" si="87"/>
        <v>0</v>
      </c>
      <c r="M563" s="47">
        <f t="shared" si="88"/>
        <v>0</v>
      </c>
      <c r="N563" s="57"/>
      <c r="O563" s="38">
        <v>237</v>
      </c>
      <c r="P563" s="58">
        <f t="shared" si="92"/>
        <v>243254</v>
      </c>
      <c r="Q563" s="47">
        <f t="shared" si="93"/>
        <v>0</v>
      </c>
      <c r="R563" s="47">
        <f>IF(S562&lt;1,0,-'Lease Monthly'!$K$4/'Lease Monthly'!$L$4)</f>
        <v>0</v>
      </c>
      <c r="S563" s="47">
        <f t="shared" si="89"/>
        <v>0</v>
      </c>
      <c r="AE563"/>
      <c r="AF563" s="6"/>
    </row>
    <row r="564" spans="1:32" x14ac:dyDescent="0.25">
      <c r="A564" s="53">
        <f t="shared" si="90"/>
        <v>548</v>
      </c>
      <c r="B564" s="29">
        <f t="shared" si="84"/>
        <v>0</v>
      </c>
      <c r="C564" s="9" t="str">
        <f>IF(D564=0,"-",IF('Lease Monthly'!$H$4="Yearly",EDATE(C563,12),IF('Lease Monthly'!$H$4="Quarterly",EDATE(C563,3),EDATE(C563,1))))</f>
        <v>-</v>
      </c>
      <c r="D564" s="54">
        <f>IF(A564&gt;'Lease Monthly'!$E$4,0,'Lease Monthly'!$G$4)*((1+$M$4)^(((((IF($H$4="Yearly",ROUNDDOWN(IF(A564-($N$4)&lt;0,0,((A564-($N$4)/(($N$4))))/($N$4)),0),IF($H$4="Monthly",ROUNDDOWN(IF(A564-($N$4*12)&lt;0,0,((A564-(12*$N$4)/((12*$N$4))))/($N$4*12)),0),ROUNDDOWN(IF(A564-($N$4*4)&lt;0,0,((A564-(4*$N$4)/((4*$N$4))))/($N$4*4)),0)))))))))+(IF(A564=$E$4,$J$4,0))</f>
        <v>0</v>
      </c>
      <c r="E564" s="49">
        <f>IF(D564=0,0,1/((1+IF('Lease Monthly'!$H$4="Yearly",'Lease Monthly'!$D$4,IF('Lease Monthly'!$H$4="Quarterly",'Lease Monthly'!$D$4/4,'Lease Monthly'!$D$4/12)))^IF($E$17=1,A563,A564)))</f>
        <v>0</v>
      </c>
      <c r="F564" s="55">
        <f t="shared" si="85"/>
        <v>0</v>
      </c>
      <c r="G564" s="56"/>
      <c r="H564" s="38">
        <f t="shared" si="91"/>
        <v>548</v>
      </c>
      <c r="I564" s="9" t="str">
        <f t="shared" si="86"/>
        <v>-</v>
      </c>
      <c r="J564" s="47">
        <f>IF(H564&gt;'Lease Monthly'!$E$4,0,M563)</f>
        <v>0</v>
      </c>
      <c r="K564" s="47">
        <f>IF(IF('Lease Monthly'!$H$4="Yearly",J564*'Lease Monthly'!$D$4,IF('Lease Monthly'!$H$4="Quarterly",J564*('Lease Monthly'!$D$4/4),J564*'Lease Monthly'!$D$4/12))&gt;0,IF('Lease Monthly'!$H$4="Yearly",J564*'Lease Monthly'!$D$4,IF('Lease Monthly'!$H$4="Quarterly",J564*('Lease Monthly'!$D$4/4),J564*'Lease Monthly'!$D$4/12)),-L564-J564)</f>
        <v>0</v>
      </c>
      <c r="L564" s="47">
        <f t="shared" si="87"/>
        <v>0</v>
      </c>
      <c r="M564" s="47">
        <f t="shared" si="88"/>
        <v>0</v>
      </c>
      <c r="N564" s="57"/>
      <c r="O564" s="38">
        <v>237</v>
      </c>
      <c r="P564" s="58">
        <f t="shared" si="92"/>
        <v>243619</v>
      </c>
      <c r="Q564" s="47">
        <f t="shared" si="93"/>
        <v>0</v>
      </c>
      <c r="R564" s="47">
        <f>IF(S563&lt;1,0,-'Lease Monthly'!$K$4/'Lease Monthly'!$L$4)</f>
        <v>0</v>
      </c>
      <c r="S564" s="47">
        <f t="shared" si="89"/>
        <v>0</v>
      </c>
      <c r="AE564"/>
      <c r="AF564" s="6"/>
    </row>
    <row r="565" spans="1:32" x14ac:dyDescent="0.25">
      <c r="A565" s="53">
        <f t="shared" si="90"/>
        <v>549</v>
      </c>
      <c r="B565" s="29">
        <f t="shared" si="84"/>
        <v>0</v>
      </c>
      <c r="C565" s="9" t="str">
        <f>IF(D565=0,"-",IF('Lease Monthly'!$H$4="Yearly",EDATE(C564,12),IF('Lease Monthly'!$H$4="Quarterly",EDATE(C564,3),EDATE(C564,1))))</f>
        <v>-</v>
      </c>
      <c r="D565" s="54">
        <f>IF(A565&gt;'Lease Monthly'!$E$4,0,'Lease Monthly'!$G$4)*((1+$M$4)^(((((IF($H$4="Yearly",ROUNDDOWN(IF(A565-($N$4)&lt;0,0,((A565-($N$4)/(($N$4))))/($N$4)),0),IF($H$4="Monthly",ROUNDDOWN(IF(A565-($N$4*12)&lt;0,0,((A565-(12*$N$4)/((12*$N$4))))/($N$4*12)),0),ROUNDDOWN(IF(A565-($N$4*4)&lt;0,0,((A565-(4*$N$4)/((4*$N$4))))/($N$4*4)),0)))))))))+(IF(A565=$E$4,$J$4,0))</f>
        <v>0</v>
      </c>
      <c r="E565" s="49">
        <f>IF(D565=0,0,1/((1+IF('Lease Monthly'!$H$4="Yearly",'Lease Monthly'!$D$4,IF('Lease Monthly'!$H$4="Quarterly",'Lease Monthly'!$D$4/4,'Lease Monthly'!$D$4/12)))^IF($E$17=1,A564,A565)))</f>
        <v>0</v>
      </c>
      <c r="F565" s="55">
        <f t="shared" si="85"/>
        <v>0</v>
      </c>
      <c r="G565" s="56"/>
      <c r="H565" s="38">
        <f t="shared" si="91"/>
        <v>549</v>
      </c>
      <c r="I565" s="9" t="str">
        <f t="shared" si="86"/>
        <v>-</v>
      </c>
      <c r="J565" s="47">
        <f>IF(H565&gt;'Lease Monthly'!$E$4,0,M564)</f>
        <v>0</v>
      </c>
      <c r="K565" s="47">
        <f>IF(IF('Lease Monthly'!$H$4="Yearly",J565*'Lease Monthly'!$D$4,IF('Lease Monthly'!$H$4="Quarterly",J565*('Lease Monthly'!$D$4/4),J565*'Lease Monthly'!$D$4/12))&gt;0,IF('Lease Monthly'!$H$4="Yearly",J565*'Lease Monthly'!$D$4,IF('Lease Monthly'!$H$4="Quarterly",J565*('Lease Monthly'!$D$4/4),J565*'Lease Monthly'!$D$4/12)),-L565-J565)</f>
        <v>0</v>
      </c>
      <c r="L565" s="47">
        <f t="shared" si="87"/>
        <v>0</v>
      </c>
      <c r="M565" s="47">
        <f t="shared" si="88"/>
        <v>0</v>
      </c>
      <c r="N565" s="57"/>
      <c r="O565" s="38">
        <v>237</v>
      </c>
      <c r="P565" s="58">
        <f t="shared" si="92"/>
        <v>243984</v>
      </c>
      <c r="Q565" s="47">
        <f t="shared" si="93"/>
        <v>0</v>
      </c>
      <c r="R565" s="47">
        <f>IF(S564&lt;1,0,-'Lease Monthly'!$K$4/'Lease Monthly'!$L$4)</f>
        <v>0</v>
      </c>
      <c r="S565" s="47">
        <f t="shared" si="89"/>
        <v>0</v>
      </c>
      <c r="AE565"/>
      <c r="AF565" s="6"/>
    </row>
    <row r="566" spans="1:32" x14ac:dyDescent="0.25">
      <c r="A566" s="53">
        <f t="shared" si="90"/>
        <v>550</v>
      </c>
      <c r="B566" s="29">
        <f t="shared" si="84"/>
        <v>0</v>
      </c>
      <c r="C566" s="9" t="str">
        <f>IF(D566=0,"-",IF('Lease Monthly'!$H$4="Yearly",EDATE(C565,12),IF('Lease Monthly'!$H$4="Quarterly",EDATE(C565,3),EDATE(C565,1))))</f>
        <v>-</v>
      </c>
      <c r="D566" s="54">
        <f>IF(A566&gt;'Lease Monthly'!$E$4,0,'Lease Monthly'!$G$4)*((1+$M$4)^(((((IF($H$4="Yearly",ROUNDDOWN(IF(A566-($N$4)&lt;0,0,((A566-($N$4)/(($N$4))))/($N$4)),0),IF($H$4="Monthly",ROUNDDOWN(IF(A566-($N$4*12)&lt;0,0,((A566-(12*$N$4)/((12*$N$4))))/($N$4*12)),0),ROUNDDOWN(IF(A566-($N$4*4)&lt;0,0,((A566-(4*$N$4)/((4*$N$4))))/($N$4*4)),0)))))))))+(IF(A566=$E$4,$J$4,0))</f>
        <v>0</v>
      </c>
      <c r="E566" s="49">
        <f>IF(D566=0,0,1/((1+IF('Lease Monthly'!$H$4="Yearly",'Lease Monthly'!$D$4,IF('Lease Monthly'!$H$4="Quarterly",'Lease Monthly'!$D$4/4,'Lease Monthly'!$D$4/12)))^IF($E$17=1,A565,A566)))</f>
        <v>0</v>
      </c>
      <c r="F566" s="55">
        <f t="shared" si="85"/>
        <v>0</v>
      </c>
      <c r="G566" s="56"/>
      <c r="H566" s="38">
        <f t="shared" si="91"/>
        <v>550</v>
      </c>
      <c r="I566" s="9" t="str">
        <f t="shared" si="86"/>
        <v>-</v>
      </c>
      <c r="J566" s="47">
        <f>IF(H566&gt;'Lease Monthly'!$E$4,0,M565)</f>
        <v>0</v>
      </c>
      <c r="K566" s="47">
        <f>IF(IF('Lease Monthly'!$H$4="Yearly",J566*'Lease Monthly'!$D$4,IF('Lease Monthly'!$H$4="Quarterly",J566*('Lease Monthly'!$D$4/4),J566*'Lease Monthly'!$D$4/12))&gt;0,IF('Lease Monthly'!$H$4="Yearly",J566*'Lease Monthly'!$D$4,IF('Lease Monthly'!$H$4="Quarterly",J566*('Lease Monthly'!$D$4/4),J566*'Lease Monthly'!$D$4/12)),-L566-J566)</f>
        <v>0</v>
      </c>
      <c r="L566" s="47">
        <f t="shared" si="87"/>
        <v>0</v>
      </c>
      <c r="M566" s="47">
        <f t="shared" si="88"/>
        <v>0</v>
      </c>
      <c r="N566" s="57"/>
      <c r="O566" s="38">
        <v>237</v>
      </c>
      <c r="P566" s="58">
        <f t="shared" si="92"/>
        <v>244350</v>
      </c>
      <c r="Q566" s="47">
        <f t="shared" si="93"/>
        <v>0</v>
      </c>
      <c r="R566" s="47">
        <f>IF(S565&lt;1,0,-'Lease Monthly'!$K$4/'Lease Monthly'!$L$4)</f>
        <v>0</v>
      </c>
      <c r="S566" s="47">
        <f t="shared" si="89"/>
        <v>0</v>
      </c>
      <c r="AE566"/>
      <c r="AF566" s="6"/>
    </row>
    <row r="567" spans="1:32" x14ac:dyDescent="0.25">
      <c r="A567" s="53">
        <f t="shared" si="90"/>
        <v>551</v>
      </c>
      <c r="B567" s="29">
        <f t="shared" si="84"/>
        <v>0</v>
      </c>
      <c r="C567" s="9" t="str">
        <f>IF(D567=0,"-",IF('Lease Monthly'!$H$4="Yearly",EDATE(C566,12),IF('Lease Monthly'!$H$4="Quarterly",EDATE(C566,3),EDATE(C566,1))))</f>
        <v>-</v>
      </c>
      <c r="D567" s="54">
        <f>IF(A567&gt;'Lease Monthly'!$E$4,0,'Lease Monthly'!$G$4)*((1+$M$4)^(((((IF($H$4="Yearly",ROUNDDOWN(IF(A567-($N$4)&lt;0,0,((A567-($N$4)/(($N$4))))/($N$4)),0),IF($H$4="Monthly",ROUNDDOWN(IF(A567-($N$4*12)&lt;0,0,((A567-(12*$N$4)/((12*$N$4))))/($N$4*12)),0),ROUNDDOWN(IF(A567-($N$4*4)&lt;0,0,((A567-(4*$N$4)/((4*$N$4))))/($N$4*4)),0)))))))))+(IF(A567=$E$4,$J$4,0))</f>
        <v>0</v>
      </c>
      <c r="E567" s="49">
        <f>IF(D567=0,0,1/((1+IF('Lease Monthly'!$H$4="Yearly",'Lease Monthly'!$D$4,IF('Lease Monthly'!$H$4="Quarterly",'Lease Monthly'!$D$4/4,'Lease Monthly'!$D$4/12)))^IF($E$17=1,A566,A567)))</f>
        <v>0</v>
      </c>
      <c r="F567" s="55">
        <f t="shared" si="85"/>
        <v>0</v>
      </c>
      <c r="G567" s="56"/>
      <c r="H567" s="38">
        <f t="shared" si="91"/>
        <v>551</v>
      </c>
      <c r="I567" s="9" t="str">
        <f t="shared" si="86"/>
        <v>-</v>
      </c>
      <c r="J567" s="47">
        <f>IF(H567&gt;'Lease Monthly'!$E$4,0,M566)</f>
        <v>0</v>
      </c>
      <c r="K567" s="47">
        <f>IF(IF('Lease Monthly'!$H$4="Yearly",J567*'Lease Monthly'!$D$4,IF('Lease Monthly'!$H$4="Quarterly",J567*('Lease Monthly'!$D$4/4),J567*'Lease Monthly'!$D$4/12))&gt;0,IF('Lease Monthly'!$H$4="Yearly",J567*'Lease Monthly'!$D$4,IF('Lease Monthly'!$H$4="Quarterly",J567*('Lease Monthly'!$D$4/4),J567*'Lease Monthly'!$D$4/12)),-L567-J567)</f>
        <v>0</v>
      </c>
      <c r="L567" s="47">
        <f t="shared" si="87"/>
        <v>0</v>
      </c>
      <c r="M567" s="47">
        <f t="shared" si="88"/>
        <v>0</v>
      </c>
      <c r="N567" s="57"/>
      <c r="O567" s="38">
        <v>237</v>
      </c>
      <c r="P567" s="58">
        <f t="shared" si="92"/>
        <v>244715</v>
      </c>
      <c r="Q567" s="47">
        <f t="shared" si="93"/>
        <v>0</v>
      </c>
      <c r="R567" s="47">
        <f>IF(S566&lt;1,0,-'Lease Monthly'!$K$4/'Lease Monthly'!$L$4)</f>
        <v>0</v>
      </c>
      <c r="S567" s="47">
        <f t="shared" si="89"/>
        <v>0</v>
      </c>
      <c r="AE567"/>
      <c r="AF567" s="6"/>
    </row>
    <row r="568" spans="1:32" x14ac:dyDescent="0.25">
      <c r="A568" s="53">
        <f t="shared" si="90"/>
        <v>552</v>
      </c>
      <c r="B568" s="29">
        <f t="shared" si="84"/>
        <v>0</v>
      </c>
      <c r="C568" s="9" t="str">
        <f>IF(D568=0,"-",IF('Lease Monthly'!$H$4="Yearly",EDATE(C567,12),IF('Lease Monthly'!$H$4="Quarterly",EDATE(C567,3),EDATE(C567,1))))</f>
        <v>-</v>
      </c>
      <c r="D568" s="54">
        <f>IF(A568&gt;'Lease Monthly'!$E$4,0,'Lease Monthly'!$G$4)*((1+$M$4)^(((((IF($H$4="Yearly",ROUNDDOWN(IF(A568-($N$4)&lt;0,0,((A568-($N$4)/(($N$4))))/($N$4)),0),IF($H$4="Monthly",ROUNDDOWN(IF(A568-($N$4*12)&lt;0,0,((A568-(12*$N$4)/((12*$N$4))))/($N$4*12)),0),ROUNDDOWN(IF(A568-($N$4*4)&lt;0,0,((A568-(4*$N$4)/((4*$N$4))))/($N$4*4)),0)))))))))+(IF(A568=$E$4,$J$4,0))</f>
        <v>0</v>
      </c>
      <c r="E568" s="49">
        <f>IF(D568=0,0,1/((1+IF('Lease Monthly'!$H$4="Yearly",'Lease Monthly'!$D$4,IF('Lease Monthly'!$H$4="Quarterly",'Lease Monthly'!$D$4/4,'Lease Monthly'!$D$4/12)))^IF($E$17=1,A567,A568)))</f>
        <v>0</v>
      </c>
      <c r="F568" s="55">
        <f t="shared" si="85"/>
        <v>0</v>
      </c>
      <c r="G568" s="56"/>
      <c r="H568" s="38">
        <f t="shared" si="91"/>
        <v>552</v>
      </c>
      <c r="I568" s="9" t="str">
        <f t="shared" si="86"/>
        <v>-</v>
      </c>
      <c r="J568" s="47">
        <f>IF(H568&gt;'Lease Monthly'!$E$4,0,M567)</f>
        <v>0</v>
      </c>
      <c r="K568" s="47">
        <f>IF(IF('Lease Monthly'!$H$4="Yearly",J568*'Lease Monthly'!$D$4,IF('Lease Monthly'!$H$4="Quarterly",J568*('Lease Monthly'!$D$4/4),J568*'Lease Monthly'!$D$4/12))&gt;0,IF('Lease Monthly'!$H$4="Yearly",J568*'Lease Monthly'!$D$4,IF('Lease Monthly'!$H$4="Quarterly",J568*('Lease Monthly'!$D$4/4),J568*'Lease Monthly'!$D$4/12)),-L568-J568)</f>
        <v>0</v>
      </c>
      <c r="L568" s="47">
        <f t="shared" si="87"/>
        <v>0</v>
      </c>
      <c r="M568" s="47">
        <f t="shared" si="88"/>
        <v>0</v>
      </c>
      <c r="N568" s="57"/>
      <c r="O568" s="38">
        <v>237</v>
      </c>
      <c r="P568" s="58">
        <f t="shared" si="92"/>
        <v>245080</v>
      </c>
      <c r="Q568" s="47">
        <f t="shared" si="93"/>
        <v>0</v>
      </c>
      <c r="R568" s="47">
        <f>IF(S567&lt;1,0,-'Lease Monthly'!$K$4/'Lease Monthly'!$L$4)</f>
        <v>0</v>
      </c>
      <c r="S568" s="47">
        <f t="shared" si="89"/>
        <v>0</v>
      </c>
      <c r="AE568"/>
      <c r="AF568" s="6"/>
    </row>
    <row r="569" spans="1:32" x14ac:dyDescent="0.25">
      <c r="A569" s="53">
        <f t="shared" si="90"/>
        <v>553</v>
      </c>
      <c r="B569" s="29">
        <f t="shared" si="84"/>
        <v>0</v>
      </c>
      <c r="C569" s="9" t="str">
        <f>IF(D569=0,"-",IF('Lease Monthly'!$H$4="Yearly",EDATE(C568,12),IF('Lease Monthly'!$H$4="Quarterly",EDATE(C568,3),EDATE(C568,1))))</f>
        <v>-</v>
      </c>
      <c r="D569" s="54">
        <f>IF(A569&gt;'Lease Monthly'!$E$4,0,'Lease Monthly'!$G$4)*((1+$M$4)^(((((IF($H$4="Yearly",ROUNDDOWN(IF(A569-($N$4)&lt;0,0,((A569-($N$4)/(($N$4))))/($N$4)),0),IF($H$4="Monthly",ROUNDDOWN(IF(A569-($N$4*12)&lt;0,0,((A569-(12*$N$4)/((12*$N$4))))/($N$4*12)),0),ROUNDDOWN(IF(A569-($N$4*4)&lt;0,0,((A569-(4*$N$4)/((4*$N$4))))/($N$4*4)),0)))))))))+(IF(A569=$E$4,$J$4,0))</f>
        <v>0</v>
      </c>
      <c r="E569" s="49">
        <f>IF(D569=0,0,1/((1+IF('Lease Monthly'!$H$4="Yearly",'Lease Monthly'!$D$4,IF('Lease Monthly'!$H$4="Quarterly",'Lease Monthly'!$D$4/4,'Lease Monthly'!$D$4/12)))^IF($E$17=1,A568,A569)))</f>
        <v>0</v>
      </c>
      <c r="F569" s="55">
        <f t="shared" si="85"/>
        <v>0</v>
      </c>
      <c r="G569" s="56"/>
      <c r="H569" s="38">
        <f t="shared" si="91"/>
        <v>553</v>
      </c>
      <c r="I569" s="9" t="str">
        <f t="shared" si="86"/>
        <v>-</v>
      </c>
      <c r="J569" s="47">
        <f>IF(H569&gt;'Lease Monthly'!$E$4,0,M568)</f>
        <v>0</v>
      </c>
      <c r="K569" s="47">
        <f>IF(IF('Lease Monthly'!$H$4="Yearly",J569*'Lease Monthly'!$D$4,IF('Lease Monthly'!$H$4="Quarterly",J569*('Lease Monthly'!$D$4/4),J569*'Lease Monthly'!$D$4/12))&gt;0,IF('Lease Monthly'!$H$4="Yearly",J569*'Lease Monthly'!$D$4,IF('Lease Monthly'!$H$4="Quarterly",J569*('Lease Monthly'!$D$4/4),J569*'Lease Monthly'!$D$4/12)),-L569-J569)</f>
        <v>0</v>
      </c>
      <c r="L569" s="47">
        <f t="shared" si="87"/>
        <v>0</v>
      </c>
      <c r="M569" s="47">
        <f t="shared" si="88"/>
        <v>0</v>
      </c>
      <c r="N569" s="57"/>
      <c r="O569" s="38">
        <v>237</v>
      </c>
      <c r="P569" s="58">
        <f t="shared" si="92"/>
        <v>245445</v>
      </c>
      <c r="Q569" s="47">
        <f t="shared" si="93"/>
        <v>0</v>
      </c>
      <c r="R569" s="47">
        <f>IF(S568&lt;1,0,-'Lease Monthly'!$K$4/'Lease Monthly'!$L$4)</f>
        <v>0</v>
      </c>
      <c r="S569" s="47">
        <f t="shared" si="89"/>
        <v>0</v>
      </c>
      <c r="AE569"/>
      <c r="AF569" s="6"/>
    </row>
    <row r="570" spans="1:32" x14ac:dyDescent="0.25">
      <c r="A570" s="53">
        <f t="shared" si="90"/>
        <v>554</v>
      </c>
      <c r="B570" s="29">
        <f t="shared" si="84"/>
        <v>0</v>
      </c>
      <c r="C570" s="9" t="str">
        <f>IF(D570=0,"-",IF('Lease Monthly'!$H$4="Yearly",EDATE(C569,12),IF('Lease Monthly'!$H$4="Quarterly",EDATE(C569,3),EDATE(C569,1))))</f>
        <v>-</v>
      </c>
      <c r="D570" s="54">
        <f>IF(A570&gt;'Lease Monthly'!$E$4,0,'Lease Monthly'!$G$4)*((1+$M$4)^(((((IF($H$4="Yearly",ROUNDDOWN(IF(A570-($N$4)&lt;0,0,((A570-($N$4)/(($N$4))))/($N$4)),0),IF($H$4="Monthly",ROUNDDOWN(IF(A570-($N$4*12)&lt;0,0,((A570-(12*$N$4)/((12*$N$4))))/($N$4*12)),0),ROUNDDOWN(IF(A570-($N$4*4)&lt;0,0,((A570-(4*$N$4)/((4*$N$4))))/($N$4*4)),0)))))))))+(IF(A570=$E$4,$J$4,0))</f>
        <v>0</v>
      </c>
      <c r="E570" s="49">
        <f>IF(D570=0,0,1/((1+IF('Lease Monthly'!$H$4="Yearly",'Lease Monthly'!$D$4,IF('Lease Monthly'!$H$4="Quarterly",'Lease Monthly'!$D$4/4,'Lease Monthly'!$D$4/12)))^IF($E$17=1,A569,A570)))</f>
        <v>0</v>
      </c>
      <c r="F570" s="55">
        <f t="shared" si="85"/>
        <v>0</v>
      </c>
      <c r="G570" s="56"/>
      <c r="H570" s="38">
        <f t="shared" si="91"/>
        <v>554</v>
      </c>
      <c r="I570" s="9" t="str">
        <f t="shared" si="86"/>
        <v>-</v>
      </c>
      <c r="J570" s="47">
        <f>IF(H570&gt;'Lease Monthly'!$E$4,0,M569)</f>
        <v>0</v>
      </c>
      <c r="K570" s="47">
        <f>IF(IF('Lease Monthly'!$H$4="Yearly",J570*'Lease Monthly'!$D$4,IF('Lease Monthly'!$H$4="Quarterly",J570*('Lease Monthly'!$D$4/4),J570*'Lease Monthly'!$D$4/12))&gt;0,IF('Lease Monthly'!$H$4="Yearly",J570*'Lease Monthly'!$D$4,IF('Lease Monthly'!$H$4="Quarterly",J570*('Lease Monthly'!$D$4/4),J570*'Lease Monthly'!$D$4/12)),-L570-J570)</f>
        <v>0</v>
      </c>
      <c r="L570" s="47">
        <f t="shared" si="87"/>
        <v>0</v>
      </c>
      <c r="M570" s="47">
        <f t="shared" si="88"/>
        <v>0</v>
      </c>
      <c r="N570" s="57"/>
      <c r="O570" s="38">
        <v>237</v>
      </c>
      <c r="P570" s="58">
        <f t="shared" si="92"/>
        <v>245811</v>
      </c>
      <c r="Q570" s="47">
        <f t="shared" si="93"/>
        <v>0</v>
      </c>
      <c r="R570" s="47">
        <f>IF(S569&lt;1,0,-'Lease Monthly'!$K$4/'Lease Monthly'!$L$4)</f>
        <v>0</v>
      </c>
      <c r="S570" s="47">
        <f t="shared" si="89"/>
        <v>0</v>
      </c>
      <c r="AE570"/>
      <c r="AF570" s="6"/>
    </row>
    <row r="571" spans="1:32" x14ac:dyDescent="0.25">
      <c r="A571" s="53">
        <f t="shared" si="90"/>
        <v>555</v>
      </c>
      <c r="B571" s="29">
        <f t="shared" si="84"/>
        <v>0</v>
      </c>
      <c r="C571" s="9" t="str">
        <f>IF(D571=0,"-",IF('Lease Monthly'!$H$4="Yearly",EDATE(C570,12),IF('Lease Monthly'!$H$4="Quarterly",EDATE(C570,3),EDATE(C570,1))))</f>
        <v>-</v>
      </c>
      <c r="D571" s="54">
        <f>IF(A571&gt;'Lease Monthly'!$E$4,0,'Lease Monthly'!$G$4)*((1+$M$4)^(((((IF($H$4="Yearly",ROUNDDOWN(IF(A571-($N$4)&lt;0,0,((A571-($N$4)/(($N$4))))/($N$4)),0),IF($H$4="Monthly",ROUNDDOWN(IF(A571-($N$4*12)&lt;0,0,((A571-(12*$N$4)/((12*$N$4))))/($N$4*12)),0),ROUNDDOWN(IF(A571-($N$4*4)&lt;0,0,((A571-(4*$N$4)/((4*$N$4))))/($N$4*4)),0)))))))))+(IF(A571=$E$4,$J$4,0))</f>
        <v>0</v>
      </c>
      <c r="E571" s="49">
        <f>IF(D571=0,0,1/((1+IF('Lease Monthly'!$H$4="Yearly",'Lease Monthly'!$D$4,IF('Lease Monthly'!$H$4="Quarterly",'Lease Monthly'!$D$4/4,'Lease Monthly'!$D$4/12)))^IF($E$17=1,A570,A571)))</f>
        <v>0</v>
      </c>
      <c r="F571" s="55">
        <f t="shared" si="85"/>
        <v>0</v>
      </c>
      <c r="G571" s="56"/>
      <c r="H571" s="38">
        <f t="shared" si="91"/>
        <v>555</v>
      </c>
      <c r="I571" s="9" t="str">
        <f t="shared" si="86"/>
        <v>-</v>
      </c>
      <c r="J571" s="47">
        <f>IF(H571&gt;'Lease Monthly'!$E$4,0,M570)</f>
        <v>0</v>
      </c>
      <c r="K571" s="47">
        <f>IF(IF('Lease Monthly'!$H$4="Yearly",J571*'Lease Monthly'!$D$4,IF('Lease Monthly'!$H$4="Quarterly",J571*('Lease Monthly'!$D$4/4),J571*'Lease Monthly'!$D$4/12))&gt;0,IF('Lease Monthly'!$H$4="Yearly",J571*'Lease Monthly'!$D$4,IF('Lease Monthly'!$H$4="Quarterly",J571*('Lease Monthly'!$D$4/4),J571*'Lease Monthly'!$D$4/12)),-L571-J571)</f>
        <v>0</v>
      </c>
      <c r="L571" s="47">
        <f t="shared" si="87"/>
        <v>0</v>
      </c>
      <c r="M571" s="47">
        <f t="shared" si="88"/>
        <v>0</v>
      </c>
      <c r="N571" s="57"/>
      <c r="O571" s="38">
        <v>237</v>
      </c>
      <c r="P571" s="58">
        <f t="shared" si="92"/>
        <v>246176</v>
      </c>
      <c r="Q571" s="47">
        <f t="shared" si="93"/>
        <v>0</v>
      </c>
      <c r="R571" s="47">
        <f>IF(S570&lt;1,0,-'Lease Monthly'!$K$4/'Lease Monthly'!$L$4)</f>
        <v>0</v>
      </c>
      <c r="S571" s="47">
        <f t="shared" si="89"/>
        <v>0</v>
      </c>
      <c r="AE571"/>
      <c r="AF571" s="6"/>
    </row>
    <row r="572" spans="1:32" x14ac:dyDescent="0.25">
      <c r="A572" s="53">
        <f t="shared" si="90"/>
        <v>556</v>
      </c>
      <c r="B572" s="29">
        <f t="shared" si="84"/>
        <v>0</v>
      </c>
      <c r="C572" s="9" t="str">
        <f>IF(D572=0,"-",IF('Lease Monthly'!$H$4="Yearly",EDATE(C571,12),IF('Lease Monthly'!$H$4="Quarterly",EDATE(C571,3),EDATE(C571,1))))</f>
        <v>-</v>
      </c>
      <c r="D572" s="54">
        <f>IF(A572&gt;'Lease Monthly'!$E$4,0,'Lease Monthly'!$G$4)*((1+$M$4)^(((((IF($H$4="Yearly",ROUNDDOWN(IF(A572-($N$4)&lt;0,0,((A572-($N$4)/(($N$4))))/($N$4)),0),IF($H$4="Monthly",ROUNDDOWN(IF(A572-($N$4*12)&lt;0,0,((A572-(12*$N$4)/((12*$N$4))))/($N$4*12)),0),ROUNDDOWN(IF(A572-($N$4*4)&lt;0,0,((A572-(4*$N$4)/((4*$N$4))))/($N$4*4)),0)))))))))+(IF(A572=$E$4,$J$4,0))</f>
        <v>0</v>
      </c>
      <c r="E572" s="49">
        <f>IF(D572=0,0,1/((1+IF('Lease Monthly'!$H$4="Yearly",'Lease Monthly'!$D$4,IF('Lease Monthly'!$H$4="Quarterly",'Lease Monthly'!$D$4/4,'Lease Monthly'!$D$4/12)))^IF($E$17=1,A571,A572)))</f>
        <v>0</v>
      </c>
      <c r="F572" s="55">
        <f t="shared" si="85"/>
        <v>0</v>
      </c>
      <c r="G572" s="56"/>
      <c r="H572" s="38">
        <f t="shared" si="91"/>
        <v>556</v>
      </c>
      <c r="I572" s="9" t="str">
        <f t="shared" si="86"/>
        <v>-</v>
      </c>
      <c r="J572" s="47">
        <f>IF(H572&gt;'Lease Monthly'!$E$4,0,M571)</f>
        <v>0</v>
      </c>
      <c r="K572" s="47">
        <f>IF(IF('Lease Monthly'!$H$4="Yearly",J572*'Lease Monthly'!$D$4,IF('Lease Monthly'!$H$4="Quarterly",J572*('Lease Monthly'!$D$4/4),J572*'Lease Monthly'!$D$4/12))&gt;0,IF('Lease Monthly'!$H$4="Yearly",J572*'Lease Monthly'!$D$4,IF('Lease Monthly'!$H$4="Quarterly",J572*('Lease Monthly'!$D$4/4),J572*'Lease Monthly'!$D$4/12)),-L572-J572)</f>
        <v>0</v>
      </c>
      <c r="L572" s="47">
        <f t="shared" si="87"/>
        <v>0</v>
      </c>
      <c r="M572" s="47">
        <f t="shared" si="88"/>
        <v>0</v>
      </c>
      <c r="N572" s="57"/>
      <c r="O572" s="38">
        <v>237</v>
      </c>
      <c r="P572" s="58">
        <f t="shared" si="92"/>
        <v>246541</v>
      </c>
      <c r="Q572" s="47">
        <f t="shared" si="93"/>
        <v>0</v>
      </c>
      <c r="R572" s="47">
        <f>IF(S571&lt;1,0,-'Lease Monthly'!$K$4/'Lease Monthly'!$L$4)</f>
        <v>0</v>
      </c>
      <c r="S572" s="47">
        <f t="shared" si="89"/>
        <v>0</v>
      </c>
      <c r="AE572"/>
      <c r="AF572" s="6"/>
    </row>
    <row r="573" spans="1:32" x14ac:dyDescent="0.25">
      <c r="A573" s="53">
        <f t="shared" si="90"/>
        <v>557</v>
      </c>
      <c r="B573" s="29">
        <f t="shared" si="84"/>
        <v>0</v>
      </c>
      <c r="C573" s="9" t="str">
        <f>IF(D573=0,"-",IF('Lease Monthly'!$H$4="Yearly",EDATE(C572,12),IF('Lease Monthly'!$H$4="Quarterly",EDATE(C572,3),EDATE(C572,1))))</f>
        <v>-</v>
      </c>
      <c r="D573" s="54">
        <f>IF(A573&gt;'Lease Monthly'!$E$4,0,'Lease Monthly'!$G$4)*((1+$M$4)^(((((IF($H$4="Yearly",ROUNDDOWN(IF(A573-($N$4)&lt;0,0,((A573-($N$4)/(($N$4))))/($N$4)),0),IF($H$4="Monthly",ROUNDDOWN(IF(A573-($N$4*12)&lt;0,0,((A573-(12*$N$4)/((12*$N$4))))/($N$4*12)),0),ROUNDDOWN(IF(A573-($N$4*4)&lt;0,0,((A573-(4*$N$4)/((4*$N$4))))/($N$4*4)),0)))))))))+(IF(A573=$E$4,$J$4,0))</f>
        <v>0</v>
      </c>
      <c r="E573" s="49">
        <f>IF(D573=0,0,1/((1+IF('Lease Monthly'!$H$4="Yearly",'Lease Monthly'!$D$4,IF('Lease Monthly'!$H$4="Quarterly",'Lease Monthly'!$D$4/4,'Lease Monthly'!$D$4/12)))^IF($E$17=1,A572,A573)))</f>
        <v>0</v>
      </c>
      <c r="F573" s="55">
        <f t="shared" si="85"/>
        <v>0</v>
      </c>
      <c r="G573" s="56"/>
      <c r="H573" s="38">
        <f t="shared" si="91"/>
        <v>557</v>
      </c>
      <c r="I573" s="9" t="str">
        <f t="shared" si="86"/>
        <v>-</v>
      </c>
      <c r="J573" s="47">
        <f>IF(H573&gt;'Lease Monthly'!$E$4,0,M572)</f>
        <v>0</v>
      </c>
      <c r="K573" s="47">
        <f>IF(IF('Lease Monthly'!$H$4="Yearly",J573*'Lease Monthly'!$D$4,IF('Lease Monthly'!$H$4="Quarterly",J573*('Lease Monthly'!$D$4/4),J573*'Lease Monthly'!$D$4/12))&gt;0,IF('Lease Monthly'!$H$4="Yearly",J573*'Lease Monthly'!$D$4,IF('Lease Monthly'!$H$4="Quarterly",J573*('Lease Monthly'!$D$4/4),J573*'Lease Monthly'!$D$4/12)),-L573-J573)</f>
        <v>0</v>
      </c>
      <c r="L573" s="47">
        <f t="shared" si="87"/>
        <v>0</v>
      </c>
      <c r="M573" s="47">
        <f t="shared" si="88"/>
        <v>0</v>
      </c>
      <c r="N573" s="57"/>
      <c r="O573" s="38">
        <v>237</v>
      </c>
      <c r="P573" s="58">
        <f t="shared" si="92"/>
        <v>246906</v>
      </c>
      <c r="Q573" s="47">
        <f t="shared" si="93"/>
        <v>0</v>
      </c>
      <c r="R573" s="47">
        <f>IF(S572&lt;1,0,-'Lease Monthly'!$K$4/'Lease Monthly'!$L$4)</f>
        <v>0</v>
      </c>
      <c r="S573" s="47">
        <f t="shared" si="89"/>
        <v>0</v>
      </c>
      <c r="AE573"/>
      <c r="AF573" s="6"/>
    </row>
    <row r="574" spans="1:32" x14ac:dyDescent="0.25">
      <c r="A574" s="53">
        <f t="shared" si="90"/>
        <v>558</v>
      </c>
      <c r="B574" s="29">
        <f t="shared" si="84"/>
        <v>0</v>
      </c>
      <c r="C574" s="9" t="str">
        <f>IF(D574=0,"-",IF('Lease Monthly'!$H$4="Yearly",EDATE(C573,12),IF('Lease Monthly'!$H$4="Quarterly",EDATE(C573,3),EDATE(C573,1))))</f>
        <v>-</v>
      </c>
      <c r="D574" s="54">
        <f>IF(A574&gt;'Lease Monthly'!$E$4,0,'Lease Monthly'!$G$4)*((1+$M$4)^(((((IF($H$4="Yearly",ROUNDDOWN(IF(A574-($N$4)&lt;0,0,((A574-($N$4)/(($N$4))))/($N$4)),0),IF($H$4="Monthly",ROUNDDOWN(IF(A574-($N$4*12)&lt;0,0,((A574-(12*$N$4)/((12*$N$4))))/($N$4*12)),0),ROUNDDOWN(IF(A574-($N$4*4)&lt;0,0,((A574-(4*$N$4)/((4*$N$4))))/($N$4*4)),0)))))))))+(IF(A574=$E$4,$J$4,0))</f>
        <v>0</v>
      </c>
      <c r="E574" s="49">
        <f>IF(D574=0,0,1/((1+IF('Lease Monthly'!$H$4="Yearly",'Lease Monthly'!$D$4,IF('Lease Monthly'!$H$4="Quarterly",'Lease Monthly'!$D$4/4,'Lease Monthly'!$D$4/12)))^IF($E$17=1,A573,A574)))</f>
        <v>0</v>
      </c>
      <c r="F574" s="55">
        <f t="shared" si="85"/>
        <v>0</v>
      </c>
      <c r="G574" s="56"/>
      <c r="H574" s="38">
        <f t="shared" si="91"/>
        <v>558</v>
      </c>
      <c r="I574" s="9" t="str">
        <f t="shared" si="86"/>
        <v>-</v>
      </c>
      <c r="J574" s="47">
        <f>IF(H574&gt;'Lease Monthly'!$E$4,0,M573)</f>
        <v>0</v>
      </c>
      <c r="K574" s="47">
        <f>IF(IF('Lease Monthly'!$H$4="Yearly",J574*'Lease Monthly'!$D$4,IF('Lease Monthly'!$H$4="Quarterly",J574*('Lease Monthly'!$D$4/4),J574*'Lease Monthly'!$D$4/12))&gt;0,IF('Lease Monthly'!$H$4="Yearly",J574*'Lease Monthly'!$D$4,IF('Lease Monthly'!$H$4="Quarterly",J574*('Lease Monthly'!$D$4/4),J574*'Lease Monthly'!$D$4/12)),-L574-J574)</f>
        <v>0</v>
      </c>
      <c r="L574" s="47">
        <f t="shared" si="87"/>
        <v>0</v>
      </c>
      <c r="M574" s="47">
        <f t="shared" si="88"/>
        <v>0</v>
      </c>
      <c r="N574" s="57"/>
      <c r="O574" s="38">
        <v>237</v>
      </c>
      <c r="P574" s="58">
        <f t="shared" si="92"/>
        <v>247272</v>
      </c>
      <c r="Q574" s="47">
        <f t="shared" si="93"/>
        <v>0</v>
      </c>
      <c r="R574" s="47">
        <f>IF(S573&lt;1,0,-'Lease Monthly'!$K$4/'Lease Monthly'!$L$4)</f>
        <v>0</v>
      </c>
      <c r="S574" s="47">
        <f t="shared" si="89"/>
        <v>0</v>
      </c>
      <c r="AE574"/>
      <c r="AF574" s="6"/>
    </row>
    <row r="575" spans="1:32" x14ac:dyDescent="0.25">
      <c r="A575" s="53">
        <f t="shared" si="90"/>
        <v>559</v>
      </c>
      <c r="B575" s="29">
        <f t="shared" si="84"/>
        <v>0</v>
      </c>
      <c r="C575" s="9" t="str">
        <f>IF(D575=0,"-",IF('Lease Monthly'!$H$4="Yearly",EDATE(C574,12),IF('Lease Monthly'!$H$4="Quarterly",EDATE(C574,3),EDATE(C574,1))))</f>
        <v>-</v>
      </c>
      <c r="D575" s="54">
        <f>IF(A575&gt;'Lease Monthly'!$E$4,0,'Lease Monthly'!$G$4)*((1+$M$4)^(((((IF($H$4="Yearly",ROUNDDOWN(IF(A575-($N$4)&lt;0,0,((A575-($N$4)/(($N$4))))/($N$4)),0),IF($H$4="Monthly",ROUNDDOWN(IF(A575-($N$4*12)&lt;0,0,((A575-(12*$N$4)/((12*$N$4))))/($N$4*12)),0),ROUNDDOWN(IF(A575-($N$4*4)&lt;0,0,((A575-(4*$N$4)/((4*$N$4))))/($N$4*4)),0)))))))))+(IF(A575=$E$4,$J$4,0))</f>
        <v>0</v>
      </c>
      <c r="E575" s="49">
        <f>IF(D575=0,0,1/((1+IF('Lease Monthly'!$H$4="Yearly",'Lease Monthly'!$D$4,IF('Lease Monthly'!$H$4="Quarterly",'Lease Monthly'!$D$4/4,'Lease Monthly'!$D$4/12)))^IF($E$17=1,A574,A575)))</f>
        <v>0</v>
      </c>
      <c r="F575" s="55">
        <f t="shared" si="85"/>
        <v>0</v>
      </c>
      <c r="G575" s="56"/>
      <c r="H575" s="38">
        <f t="shared" si="91"/>
        <v>559</v>
      </c>
      <c r="I575" s="9" t="str">
        <f t="shared" si="86"/>
        <v>-</v>
      </c>
      <c r="J575" s="47">
        <f>IF(H575&gt;'Lease Monthly'!$E$4,0,M574)</f>
        <v>0</v>
      </c>
      <c r="K575" s="47">
        <f>IF(IF('Lease Monthly'!$H$4="Yearly",J575*'Lease Monthly'!$D$4,IF('Lease Monthly'!$H$4="Quarterly",J575*('Lease Monthly'!$D$4/4),J575*'Lease Monthly'!$D$4/12))&gt;0,IF('Lease Monthly'!$H$4="Yearly",J575*'Lease Monthly'!$D$4,IF('Lease Monthly'!$H$4="Quarterly",J575*('Lease Monthly'!$D$4/4),J575*'Lease Monthly'!$D$4/12)),-L575-J575)</f>
        <v>0</v>
      </c>
      <c r="L575" s="47">
        <f t="shared" si="87"/>
        <v>0</v>
      </c>
      <c r="M575" s="47">
        <f t="shared" si="88"/>
        <v>0</v>
      </c>
      <c r="N575" s="57"/>
      <c r="O575" s="38">
        <v>237</v>
      </c>
      <c r="P575" s="58">
        <f t="shared" si="92"/>
        <v>247637</v>
      </c>
      <c r="Q575" s="47">
        <f t="shared" si="93"/>
        <v>0</v>
      </c>
      <c r="R575" s="47">
        <f>IF(S574&lt;1,0,-'Lease Monthly'!$K$4/'Lease Monthly'!$L$4)</f>
        <v>0</v>
      </c>
      <c r="S575" s="47">
        <f t="shared" si="89"/>
        <v>0</v>
      </c>
      <c r="AE575"/>
      <c r="AF575" s="6"/>
    </row>
    <row r="576" spans="1:32" x14ac:dyDescent="0.25">
      <c r="A576" s="53">
        <f t="shared" si="90"/>
        <v>560</v>
      </c>
      <c r="B576" s="29">
        <f t="shared" si="84"/>
        <v>0</v>
      </c>
      <c r="C576" s="9" t="str">
        <f>IF(D576=0,"-",IF('Lease Monthly'!$H$4="Yearly",EDATE(C575,12),IF('Lease Monthly'!$H$4="Quarterly",EDATE(C575,3),EDATE(C575,1))))</f>
        <v>-</v>
      </c>
      <c r="D576" s="54">
        <f>IF(A576&gt;'Lease Monthly'!$E$4,0,'Lease Monthly'!$G$4)*((1+$M$4)^(((((IF($H$4="Yearly",ROUNDDOWN(IF(A576-($N$4)&lt;0,0,((A576-($N$4)/(($N$4))))/($N$4)),0),IF($H$4="Monthly",ROUNDDOWN(IF(A576-($N$4*12)&lt;0,0,((A576-(12*$N$4)/((12*$N$4))))/($N$4*12)),0),ROUNDDOWN(IF(A576-($N$4*4)&lt;0,0,((A576-(4*$N$4)/((4*$N$4))))/($N$4*4)),0)))))))))+(IF(A576=$E$4,$J$4,0))</f>
        <v>0</v>
      </c>
      <c r="E576" s="49">
        <f>IF(D576=0,0,1/((1+IF('Lease Monthly'!$H$4="Yearly",'Lease Monthly'!$D$4,IF('Lease Monthly'!$H$4="Quarterly",'Lease Monthly'!$D$4/4,'Lease Monthly'!$D$4/12)))^IF($E$17=1,A575,A576)))</f>
        <v>0</v>
      </c>
      <c r="F576" s="55">
        <f t="shared" si="85"/>
        <v>0</v>
      </c>
      <c r="G576" s="56"/>
      <c r="H576" s="38">
        <f t="shared" si="91"/>
        <v>560</v>
      </c>
      <c r="I576" s="9" t="str">
        <f t="shared" si="86"/>
        <v>-</v>
      </c>
      <c r="J576" s="47">
        <f>IF(H576&gt;'Lease Monthly'!$E$4,0,M575)</f>
        <v>0</v>
      </c>
      <c r="K576" s="47">
        <f>IF(IF('Lease Monthly'!$H$4="Yearly",J576*'Lease Monthly'!$D$4,IF('Lease Monthly'!$H$4="Quarterly",J576*('Lease Monthly'!$D$4/4),J576*'Lease Monthly'!$D$4/12))&gt;0,IF('Lease Monthly'!$H$4="Yearly",J576*'Lease Monthly'!$D$4,IF('Lease Monthly'!$H$4="Quarterly",J576*('Lease Monthly'!$D$4/4),J576*'Lease Monthly'!$D$4/12)),-L576-J576)</f>
        <v>0</v>
      </c>
      <c r="L576" s="47">
        <f t="shared" si="87"/>
        <v>0</v>
      </c>
      <c r="M576" s="47">
        <f t="shared" si="88"/>
        <v>0</v>
      </c>
      <c r="N576" s="57"/>
      <c r="O576" s="38">
        <v>237</v>
      </c>
      <c r="P576" s="58">
        <f t="shared" si="92"/>
        <v>248002</v>
      </c>
      <c r="Q576" s="47">
        <f t="shared" si="93"/>
        <v>0</v>
      </c>
      <c r="R576" s="47">
        <f>IF(S575&lt;1,0,-'Lease Monthly'!$K$4/'Lease Monthly'!$L$4)</f>
        <v>0</v>
      </c>
      <c r="S576" s="47">
        <f t="shared" si="89"/>
        <v>0</v>
      </c>
      <c r="AE576"/>
      <c r="AF576" s="6"/>
    </row>
    <row r="577" spans="1:32" x14ac:dyDescent="0.25">
      <c r="A577" s="53">
        <f t="shared" si="90"/>
        <v>561</v>
      </c>
      <c r="B577" s="29">
        <f t="shared" si="84"/>
        <v>0</v>
      </c>
      <c r="C577" s="9" t="str">
        <f>IF(D577=0,"-",IF('Lease Monthly'!$H$4="Yearly",EDATE(C576,12),IF('Lease Monthly'!$H$4="Quarterly",EDATE(C576,3),EDATE(C576,1))))</f>
        <v>-</v>
      </c>
      <c r="D577" s="54">
        <f>IF(A577&gt;'Lease Monthly'!$E$4,0,'Lease Monthly'!$G$4)*((1+$M$4)^(((((IF($H$4="Yearly",ROUNDDOWN(IF(A577-($N$4)&lt;0,0,((A577-($N$4)/(($N$4))))/($N$4)),0),IF($H$4="Monthly",ROUNDDOWN(IF(A577-($N$4*12)&lt;0,0,((A577-(12*$N$4)/((12*$N$4))))/($N$4*12)),0),ROUNDDOWN(IF(A577-($N$4*4)&lt;0,0,((A577-(4*$N$4)/((4*$N$4))))/($N$4*4)),0)))))))))+(IF(A577=$E$4,$J$4,0))</f>
        <v>0</v>
      </c>
      <c r="E577" s="49">
        <f>IF(D577=0,0,1/((1+IF('Lease Monthly'!$H$4="Yearly",'Lease Monthly'!$D$4,IF('Lease Monthly'!$H$4="Quarterly",'Lease Monthly'!$D$4/4,'Lease Monthly'!$D$4/12)))^IF($E$17=1,A576,A577)))</f>
        <v>0</v>
      </c>
      <c r="F577" s="55">
        <f t="shared" si="85"/>
        <v>0</v>
      </c>
      <c r="G577" s="56"/>
      <c r="H577" s="38">
        <f t="shared" si="91"/>
        <v>561</v>
      </c>
      <c r="I577" s="9" t="str">
        <f t="shared" si="86"/>
        <v>-</v>
      </c>
      <c r="J577" s="47">
        <f>IF(H577&gt;'Lease Monthly'!$E$4,0,M576)</f>
        <v>0</v>
      </c>
      <c r="K577" s="47">
        <f>IF(IF('Lease Monthly'!$H$4="Yearly",J577*'Lease Monthly'!$D$4,IF('Lease Monthly'!$H$4="Quarterly",J577*('Lease Monthly'!$D$4/4),J577*'Lease Monthly'!$D$4/12))&gt;0,IF('Lease Monthly'!$H$4="Yearly",J577*'Lease Monthly'!$D$4,IF('Lease Monthly'!$H$4="Quarterly",J577*('Lease Monthly'!$D$4/4),J577*'Lease Monthly'!$D$4/12)),-L577-J577)</f>
        <v>0</v>
      </c>
      <c r="L577" s="47">
        <f t="shared" si="87"/>
        <v>0</v>
      </c>
      <c r="M577" s="47">
        <f t="shared" si="88"/>
        <v>0</v>
      </c>
      <c r="N577" s="57"/>
      <c r="O577" s="38">
        <v>237</v>
      </c>
      <c r="P577" s="58">
        <f t="shared" si="92"/>
        <v>248367</v>
      </c>
      <c r="Q577" s="47">
        <f t="shared" si="93"/>
        <v>0</v>
      </c>
      <c r="R577" s="47">
        <f>IF(S576&lt;1,0,-'Lease Monthly'!$K$4/'Lease Monthly'!$L$4)</f>
        <v>0</v>
      </c>
      <c r="S577" s="47">
        <f t="shared" si="89"/>
        <v>0</v>
      </c>
      <c r="AE577"/>
      <c r="AF577" s="6"/>
    </row>
    <row r="578" spans="1:32" x14ac:dyDescent="0.25">
      <c r="A578" s="53">
        <f t="shared" si="90"/>
        <v>562</v>
      </c>
      <c r="B578" s="29">
        <f t="shared" si="84"/>
        <v>0</v>
      </c>
      <c r="C578" s="9" t="str">
        <f>IF(D578=0,"-",IF('Lease Monthly'!$H$4="Yearly",EDATE(C577,12),IF('Lease Monthly'!$H$4="Quarterly",EDATE(C577,3),EDATE(C577,1))))</f>
        <v>-</v>
      </c>
      <c r="D578" s="54">
        <f>IF(A578&gt;'Lease Monthly'!$E$4,0,'Lease Monthly'!$G$4)*((1+$M$4)^(((((IF($H$4="Yearly",ROUNDDOWN(IF(A578-($N$4)&lt;0,0,((A578-($N$4)/(($N$4))))/($N$4)),0),IF($H$4="Monthly",ROUNDDOWN(IF(A578-($N$4*12)&lt;0,0,((A578-(12*$N$4)/((12*$N$4))))/($N$4*12)),0),ROUNDDOWN(IF(A578-($N$4*4)&lt;0,0,((A578-(4*$N$4)/((4*$N$4))))/($N$4*4)),0)))))))))+(IF(A578=$E$4,$J$4,0))</f>
        <v>0</v>
      </c>
      <c r="E578" s="49">
        <f>IF(D578=0,0,1/((1+IF('Lease Monthly'!$H$4="Yearly",'Lease Monthly'!$D$4,IF('Lease Monthly'!$H$4="Quarterly",'Lease Monthly'!$D$4/4,'Lease Monthly'!$D$4/12)))^IF($E$17=1,A577,A578)))</f>
        <v>0</v>
      </c>
      <c r="F578" s="55">
        <f t="shared" si="85"/>
        <v>0</v>
      </c>
      <c r="G578" s="56"/>
      <c r="H578" s="38">
        <f t="shared" si="91"/>
        <v>562</v>
      </c>
      <c r="I578" s="9" t="str">
        <f t="shared" si="86"/>
        <v>-</v>
      </c>
      <c r="J578" s="47">
        <f>IF(H578&gt;'Lease Monthly'!$E$4,0,M577)</f>
        <v>0</v>
      </c>
      <c r="K578" s="47">
        <f>IF(IF('Lease Monthly'!$H$4="Yearly",J578*'Lease Monthly'!$D$4,IF('Lease Monthly'!$H$4="Quarterly",J578*('Lease Monthly'!$D$4/4),J578*'Lease Monthly'!$D$4/12))&gt;0,IF('Lease Monthly'!$H$4="Yearly",J578*'Lease Monthly'!$D$4,IF('Lease Monthly'!$H$4="Quarterly",J578*('Lease Monthly'!$D$4/4),J578*'Lease Monthly'!$D$4/12)),-L578-J578)</f>
        <v>0</v>
      </c>
      <c r="L578" s="47">
        <f t="shared" si="87"/>
        <v>0</v>
      </c>
      <c r="M578" s="47">
        <f t="shared" si="88"/>
        <v>0</v>
      </c>
      <c r="N578" s="57"/>
      <c r="O578" s="38">
        <v>237</v>
      </c>
      <c r="P578" s="58">
        <f t="shared" si="92"/>
        <v>248733</v>
      </c>
      <c r="Q578" s="47">
        <f t="shared" si="93"/>
        <v>0</v>
      </c>
      <c r="R578" s="47">
        <f>IF(S577&lt;1,0,-'Lease Monthly'!$K$4/'Lease Monthly'!$L$4)</f>
        <v>0</v>
      </c>
      <c r="S578" s="47">
        <f t="shared" si="89"/>
        <v>0</v>
      </c>
      <c r="AE578"/>
      <c r="AF578" s="6"/>
    </row>
    <row r="579" spans="1:32" x14ac:dyDescent="0.25">
      <c r="A579" s="53">
        <f t="shared" si="90"/>
        <v>563</v>
      </c>
      <c r="B579" s="29">
        <f t="shared" si="84"/>
        <v>0</v>
      </c>
      <c r="C579" s="9" t="str">
        <f>IF(D579=0,"-",IF('Lease Monthly'!$H$4="Yearly",EDATE(C578,12),IF('Lease Monthly'!$H$4="Quarterly",EDATE(C578,3),EDATE(C578,1))))</f>
        <v>-</v>
      </c>
      <c r="D579" s="54">
        <f>IF(A579&gt;'Lease Monthly'!$E$4,0,'Lease Monthly'!$G$4)*((1+$M$4)^(((((IF($H$4="Yearly",ROUNDDOWN(IF(A579-($N$4)&lt;0,0,((A579-($N$4)/(($N$4))))/($N$4)),0),IF($H$4="Monthly",ROUNDDOWN(IF(A579-($N$4*12)&lt;0,0,((A579-(12*$N$4)/((12*$N$4))))/($N$4*12)),0),ROUNDDOWN(IF(A579-($N$4*4)&lt;0,0,((A579-(4*$N$4)/((4*$N$4))))/($N$4*4)),0)))))))))+(IF(A579=$E$4,$J$4,0))</f>
        <v>0</v>
      </c>
      <c r="E579" s="49">
        <f>IF(D579=0,0,1/((1+IF('Lease Monthly'!$H$4="Yearly",'Lease Monthly'!$D$4,IF('Lease Monthly'!$H$4="Quarterly",'Lease Monthly'!$D$4/4,'Lease Monthly'!$D$4/12)))^IF($E$17=1,A578,A579)))</f>
        <v>0</v>
      </c>
      <c r="F579" s="55">
        <f t="shared" si="85"/>
        <v>0</v>
      </c>
      <c r="G579" s="56"/>
      <c r="H579" s="38">
        <f t="shared" si="91"/>
        <v>563</v>
      </c>
      <c r="I579" s="9" t="str">
        <f t="shared" si="86"/>
        <v>-</v>
      </c>
      <c r="J579" s="47">
        <f>IF(H579&gt;'Lease Monthly'!$E$4,0,M578)</f>
        <v>0</v>
      </c>
      <c r="K579" s="47">
        <f>IF(IF('Lease Monthly'!$H$4="Yearly",J579*'Lease Monthly'!$D$4,IF('Lease Monthly'!$H$4="Quarterly",J579*('Lease Monthly'!$D$4/4),J579*'Lease Monthly'!$D$4/12))&gt;0,IF('Lease Monthly'!$H$4="Yearly",J579*'Lease Monthly'!$D$4,IF('Lease Monthly'!$H$4="Quarterly",J579*('Lease Monthly'!$D$4/4),J579*'Lease Monthly'!$D$4/12)),-L579-J579)</f>
        <v>0</v>
      </c>
      <c r="L579" s="47">
        <f t="shared" si="87"/>
        <v>0</v>
      </c>
      <c r="M579" s="47">
        <f t="shared" si="88"/>
        <v>0</v>
      </c>
      <c r="N579" s="57"/>
      <c r="O579" s="38">
        <v>237</v>
      </c>
      <c r="P579" s="58">
        <f t="shared" si="92"/>
        <v>249098</v>
      </c>
      <c r="Q579" s="47">
        <f t="shared" si="93"/>
        <v>0</v>
      </c>
      <c r="R579" s="47">
        <f>IF(S578&lt;1,0,-'Lease Monthly'!$K$4/'Lease Monthly'!$L$4)</f>
        <v>0</v>
      </c>
      <c r="S579" s="47">
        <f t="shared" si="89"/>
        <v>0</v>
      </c>
      <c r="AE579"/>
      <c r="AF579" s="6"/>
    </row>
    <row r="580" spans="1:32" x14ac:dyDescent="0.25">
      <c r="A580" s="53">
        <f t="shared" si="90"/>
        <v>564</v>
      </c>
      <c r="B580" s="29">
        <f t="shared" si="84"/>
        <v>0</v>
      </c>
      <c r="C580" s="9" t="str">
        <f>IF(D580=0,"-",IF('Lease Monthly'!$H$4="Yearly",EDATE(C579,12),IF('Lease Monthly'!$H$4="Quarterly",EDATE(C579,3),EDATE(C579,1))))</f>
        <v>-</v>
      </c>
      <c r="D580" s="54">
        <f>IF(A580&gt;'Lease Monthly'!$E$4,0,'Lease Monthly'!$G$4)*((1+$M$4)^(((((IF($H$4="Yearly",ROUNDDOWN(IF(A580-($N$4)&lt;0,0,((A580-($N$4)/(($N$4))))/($N$4)),0),IF($H$4="Monthly",ROUNDDOWN(IF(A580-($N$4*12)&lt;0,0,((A580-(12*$N$4)/((12*$N$4))))/($N$4*12)),0),ROUNDDOWN(IF(A580-($N$4*4)&lt;0,0,((A580-(4*$N$4)/((4*$N$4))))/($N$4*4)),0)))))))))+(IF(A580=$E$4,$J$4,0))</f>
        <v>0</v>
      </c>
      <c r="E580" s="49">
        <f>IF(D580=0,0,1/((1+IF('Lease Monthly'!$H$4="Yearly",'Lease Monthly'!$D$4,IF('Lease Monthly'!$H$4="Quarterly",'Lease Monthly'!$D$4/4,'Lease Monthly'!$D$4/12)))^IF($E$17=1,A579,A580)))</f>
        <v>0</v>
      </c>
      <c r="F580" s="55">
        <f t="shared" si="85"/>
        <v>0</v>
      </c>
      <c r="G580" s="56"/>
      <c r="H580" s="38">
        <f t="shared" si="91"/>
        <v>564</v>
      </c>
      <c r="I580" s="9" t="str">
        <f t="shared" si="86"/>
        <v>-</v>
      </c>
      <c r="J580" s="47">
        <f>IF(H580&gt;'Lease Monthly'!$E$4,0,M579)</f>
        <v>0</v>
      </c>
      <c r="K580" s="47">
        <f>IF(IF('Lease Monthly'!$H$4="Yearly",J580*'Lease Monthly'!$D$4,IF('Lease Monthly'!$H$4="Quarterly",J580*('Lease Monthly'!$D$4/4),J580*'Lease Monthly'!$D$4/12))&gt;0,IF('Lease Monthly'!$H$4="Yearly",J580*'Lease Monthly'!$D$4,IF('Lease Monthly'!$H$4="Quarterly",J580*('Lease Monthly'!$D$4/4),J580*'Lease Monthly'!$D$4/12)),-L580-J580)</f>
        <v>0</v>
      </c>
      <c r="L580" s="47">
        <f t="shared" si="87"/>
        <v>0</v>
      </c>
      <c r="M580" s="47">
        <f t="shared" si="88"/>
        <v>0</v>
      </c>
      <c r="N580" s="57"/>
      <c r="O580" s="38">
        <v>237</v>
      </c>
      <c r="P580" s="58">
        <f t="shared" si="92"/>
        <v>249463</v>
      </c>
      <c r="Q580" s="47">
        <f t="shared" si="93"/>
        <v>0</v>
      </c>
      <c r="R580" s="47">
        <f>IF(S579&lt;1,0,-'Lease Monthly'!$K$4/'Lease Monthly'!$L$4)</f>
        <v>0</v>
      </c>
      <c r="S580" s="47">
        <f t="shared" si="89"/>
        <v>0</v>
      </c>
      <c r="AE580"/>
      <c r="AF580" s="6"/>
    </row>
    <row r="581" spans="1:32" x14ac:dyDescent="0.25">
      <c r="A581" s="53">
        <f t="shared" si="90"/>
        <v>565</v>
      </c>
      <c r="B581" s="29">
        <f t="shared" si="84"/>
        <v>0</v>
      </c>
      <c r="C581" s="9" t="str">
        <f>IF(D581=0,"-",IF('Lease Monthly'!$H$4="Yearly",EDATE(C580,12),IF('Lease Monthly'!$H$4="Quarterly",EDATE(C580,3),EDATE(C580,1))))</f>
        <v>-</v>
      </c>
      <c r="D581" s="54">
        <f>IF(A581&gt;'Lease Monthly'!$E$4,0,'Lease Monthly'!$G$4)*((1+$M$4)^(((((IF($H$4="Yearly",ROUNDDOWN(IF(A581-($N$4)&lt;0,0,((A581-($N$4)/(($N$4))))/($N$4)),0),IF($H$4="Monthly",ROUNDDOWN(IF(A581-($N$4*12)&lt;0,0,((A581-(12*$N$4)/((12*$N$4))))/($N$4*12)),0),ROUNDDOWN(IF(A581-($N$4*4)&lt;0,0,((A581-(4*$N$4)/((4*$N$4))))/($N$4*4)),0)))))))))+(IF(A581=$E$4,$J$4,0))</f>
        <v>0</v>
      </c>
      <c r="E581" s="49">
        <f>IF(D581=0,0,1/((1+IF('Lease Monthly'!$H$4="Yearly",'Lease Monthly'!$D$4,IF('Lease Monthly'!$H$4="Quarterly",'Lease Monthly'!$D$4/4,'Lease Monthly'!$D$4/12)))^IF($E$17=1,A580,A581)))</f>
        <v>0</v>
      </c>
      <c r="F581" s="55">
        <f t="shared" si="85"/>
        <v>0</v>
      </c>
      <c r="G581" s="56"/>
      <c r="H581" s="38">
        <f t="shared" si="91"/>
        <v>565</v>
      </c>
      <c r="I581" s="9" t="str">
        <f t="shared" si="86"/>
        <v>-</v>
      </c>
      <c r="J581" s="47">
        <f>IF(H581&gt;'Lease Monthly'!$E$4,0,M580)</f>
        <v>0</v>
      </c>
      <c r="K581" s="47">
        <f>IF(IF('Lease Monthly'!$H$4="Yearly",J581*'Lease Monthly'!$D$4,IF('Lease Monthly'!$H$4="Quarterly",J581*('Lease Monthly'!$D$4/4),J581*'Lease Monthly'!$D$4/12))&gt;0,IF('Lease Monthly'!$H$4="Yearly",J581*'Lease Monthly'!$D$4,IF('Lease Monthly'!$H$4="Quarterly",J581*('Lease Monthly'!$D$4/4),J581*'Lease Monthly'!$D$4/12)),-L581-J581)</f>
        <v>0</v>
      </c>
      <c r="L581" s="47">
        <f t="shared" si="87"/>
        <v>0</v>
      </c>
      <c r="M581" s="47">
        <f t="shared" si="88"/>
        <v>0</v>
      </c>
      <c r="N581" s="57"/>
      <c r="O581" s="38">
        <v>237</v>
      </c>
      <c r="P581" s="58">
        <f t="shared" si="92"/>
        <v>249828</v>
      </c>
      <c r="Q581" s="47">
        <f t="shared" si="93"/>
        <v>0</v>
      </c>
      <c r="R581" s="47">
        <f>IF(S580&lt;1,0,-'Lease Monthly'!$K$4/'Lease Monthly'!$L$4)</f>
        <v>0</v>
      </c>
      <c r="S581" s="47">
        <f t="shared" si="89"/>
        <v>0</v>
      </c>
      <c r="AE581"/>
      <c r="AF581" s="6"/>
    </row>
    <row r="582" spans="1:32" x14ac:dyDescent="0.25">
      <c r="A582" s="53">
        <f t="shared" si="90"/>
        <v>566</v>
      </c>
      <c r="B582" s="29">
        <f t="shared" si="84"/>
        <v>0</v>
      </c>
      <c r="C582" s="9" t="str">
        <f>IF(D582=0,"-",IF('Lease Monthly'!$H$4="Yearly",EDATE(C581,12),IF('Lease Monthly'!$H$4="Quarterly",EDATE(C581,3),EDATE(C581,1))))</f>
        <v>-</v>
      </c>
      <c r="D582" s="54">
        <f>IF(A582&gt;'Lease Monthly'!$E$4,0,'Lease Monthly'!$G$4)*((1+$M$4)^(((((IF($H$4="Yearly",ROUNDDOWN(IF(A582-($N$4)&lt;0,0,((A582-($N$4)/(($N$4))))/($N$4)),0),IF($H$4="Monthly",ROUNDDOWN(IF(A582-($N$4*12)&lt;0,0,((A582-(12*$N$4)/((12*$N$4))))/($N$4*12)),0),ROUNDDOWN(IF(A582-($N$4*4)&lt;0,0,((A582-(4*$N$4)/((4*$N$4))))/($N$4*4)),0)))))))))+(IF(A582=$E$4,$J$4,0))</f>
        <v>0</v>
      </c>
      <c r="E582" s="49">
        <f>IF(D582=0,0,1/((1+IF('Lease Monthly'!$H$4="Yearly",'Lease Monthly'!$D$4,IF('Lease Monthly'!$H$4="Quarterly",'Lease Monthly'!$D$4/4,'Lease Monthly'!$D$4/12)))^IF($E$17=1,A581,A582)))</f>
        <v>0</v>
      </c>
      <c r="F582" s="55">
        <f t="shared" si="85"/>
        <v>0</v>
      </c>
      <c r="G582" s="56"/>
      <c r="H582" s="38">
        <f t="shared" si="91"/>
        <v>566</v>
      </c>
      <c r="I582" s="9" t="str">
        <f t="shared" si="86"/>
        <v>-</v>
      </c>
      <c r="J582" s="47">
        <f>IF(H582&gt;'Lease Monthly'!$E$4,0,M581)</f>
        <v>0</v>
      </c>
      <c r="K582" s="47">
        <f>IF(IF('Lease Monthly'!$H$4="Yearly",J582*'Lease Monthly'!$D$4,IF('Lease Monthly'!$H$4="Quarterly",J582*('Lease Monthly'!$D$4/4),J582*'Lease Monthly'!$D$4/12))&gt;0,IF('Lease Monthly'!$H$4="Yearly",J582*'Lease Monthly'!$D$4,IF('Lease Monthly'!$H$4="Quarterly",J582*('Lease Monthly'!$D$4/4),J582*'Lease Monthly'!$D$4/12)),-L582-J582)</f>
        <v>0</v>
      </c>
      <c r="L582" s="47">
        <f t="shared" si="87"/>
        <v>0</v>
      </c>
      <c r="M582" s="47">
        <f t="shared" si="88"/>
        <v>0</v>
      </c>
      <c r="N582" s="57"/>
      <c r="O582" s="38">
        <v>237</v>
      </c>
      <c r="P582" s="58">
        <f t="shared" si="92"/>
        <v>250194</v>
      </c>
      <c r="Q582" s="47">
        <f t="shared" si="93"/>
        <v>0</v>
      </c>
      <c r="R582" s="47">
        <f>IF(S581&lt;1,0,-'Lease Monthly'!$K$4/'Lease Monthly'!$L$4)</f>
        <v>0</v>
      </c>
      <c r="S582" s="47">
        <f t="shared" si="89"/>
        <v>0</v>
      </c>
      <c r="AE582"/>
      <c r="AF582" s="6"/>
    </row>
    <row r="583" spans="1:32" x14ac:dyDescent="0.25">
      <c r="A583" s="53">
        <f t="shared" si="90"/>
        <v>567</v>
      </c>
      <c r="B583" s="29">
        <f t="shared" si="84"/>
        <v>0</v>
      </c>
      <c r="C583" s="9" t="str">
        <f>IF(D583=0,"-",IF('Lease Monthly'!$H$4="Yearly",EDATE(C582,12),IF('Lease Monthly'!$H$4="Quarterly",EDATE(C582,3),EDATE(C582,1))))</f>
        <v>-</v>
      </c>
      <c r="D583" s="54">
        <f>IF(A583&gt;'Lease Monthly'!$E$4,0,'Lease Monthly'!$G$4)*((1+$M$4)^(((((IF($H$4="Yearly",ROUNDDOWN(IF(A583-($N$4)&lt;0,0,((A583-($N$4)/(($N$4))))/($N$4)),0),IF($H$4="Monthly",ROUNDDOWN(IF(A583-($N$4*12)&lt;0,0,((A583-(12*$N$4)/((12*$N$4))))/($N$4*12)),0),ROUNDDOWN(IF(A583-($N$4*4)&lt;0,0,((A583-(4*$N$4)/((4*$N$4))))/($N$4*4)),0)))))))))+(IF(A583=$E$4,$J$4,0))</f>
        <v>0</v>
      </c>
      <c r="E583" s="49">
        <f>IF(D583=0,0,1/((1+IF('Lease Monthly'!$H$4="Yearly",'Lease Monthly'!$D$4,IF('Lease Monthly'!$H$4="Quarterly",'Lease Monthly'!$D$4/4,'Lease Monthly'!$D$4/12)))^IF($E$17=1,A582,A583)))</f>
        <v>0</v>
      </c>
      <c r="F583" s="55">
        <f t="shared" si="85"/>
        <v>0</v>
      </c>
      <c r="G583" s="56"/>
      <c r="H583" s="38">
        <f t="shared" si="91"/>
        <v>567</v>
      </c>
      <c r="I583" s="9" t="str">
        <f t="shared" si="86"/>
        <v>-</v>
      </c>
      <c r="J583" s="47">
        <f>IF(H583&gt;'Lease Monthly'!$E$4,0,M582)</f>
        <v>0</v>
      </c>
      <c r="K583" s="47">
        <f>IF(IF('Lease Monthly'!$H$4="Yearly",J583*'Lease Monthly'!$D$4,IF('Lease Monthly'!$H$4="Quarterly",J583*('Lease Monthly'!$D$4/4),J583*'Lease Monthly'!$D$4/12))&gt;0,IF('Lease Monthly'!$H$4="Yearly",J583*'Lease Monthly'!$D$4,IF('Lease Monthly'!$H$4="Quarterly",J583*('Lease Monthly'!$D$4/4),J583*'Lease Monthly'!$D$4/12)),-L583-J583)</f>
        <v>0</v>
      </c>
      <c r="L583" s="47">
        <f t="shared" si="87"/>
        <v>0</v>
      </c>
      <c r="M583" s="47">
        <f t="shared" si="88"/>
        <v>0</v>
      </c>
      <c r="N583" s="57"/>
      <c r="O583" s="38">
        <v>237</v>
      </c>
      <c r="P583" s="58">
        <f t="shared" si="92"/>
        <v>250559</v>
      </c>
      <c r="Q583" s="47">
        <f t="shared" si="93"/>
        <v>0</v>
      </c>
      <c r="R583" s="47">
        <f>IF(S582&lt;1,0,-'Lease Monthly'!$K$4/'Lease Monthly'!$L$4)</f>
        <v>0</v>
      </c>
      <c r="S583" s="47">
        <f t="shared" si="89"/>
        <v>0</v>
      </c>
      <c r="AE583"/>
      <c r="AF583" s="6"/>
    </row>
    <row r="584" spans="1:32" x14ac:dyDescent="0.25">
      <c r="A584" s="53">
        <f t="shared" si="90"/>
        <v>568</v>
      </c>
      <c r="B584" s="29">
        <f t="shared" si="84"/>
        <v>0</v>
      </c>
      <c r="C584" s="9" t="str">
        <f>IF(D584=0,"-",IF('Lease Monthly'!$H$4="Yearly",EDATE(C583,12),IF('Lease Monthly'!$H$4="Quarterly",EDATE(C583,3),EDATE(C583,1))))</f>
        <v>-</v>
      </c>
      <c r="D584" s="54">
        <f>IF(A584&gt;'Lease Monthly'!$E$4,0,'Lease Monthly'!$G$4)*((1+$M$4)^(((((IF($H$4="Yearly",ROUNDDOWN(IF(A584-($N$4)&lt;0,0,((A584-($N$4)/(($N$4))))/($N$4)),0),IF($H$4="Monthly",ROUNDDOWN(IF(A584-($N$4*12)&lt;0,0,((A584-(12*$N$4)/((12*$N$4))))/($N$4*12)),0),ROUNDDOWN(IF(A584-($N$4*4)&lt;0,0,((A584-(4*$N$4)/((4*$N$4))))/($N$4*4)),0)))))))))+(IF(A584=$E$4,$J$4,0))</f>
        <v>0</v>
      </c>
      <c r="E584" s="49">
        <f>IF(D584=0,0,1/((1+IF('Lease Monthly'!$H$4="Yearly",'Lease Monthly'!$D$4,IF('Lease Monthly'!$H$4="Quarterly",'Lease Monthly'!$D$4/4,'Lease Monthly'!$D$4/12)))^IF($E$17=1,A583,A584)))</f>
        <v>0</v>
      </c>
      <c r="F584" s="55">
        <f t="shared" si="85"/>
        <v>0</v>
      </c>
      <c r="G584" s="56"/>
      <c r="H584" s="38">
        <f t="shared" si="91"/>
        <v>568</v>
      </c>
      <c r="I584" s="9" t="str">
        <f t="shared" si="86"/>
        <v>-</v>
      </c>
      <c r="J584" s="47">
        <f>IF(H584&gt;'Lease Monthly'!$E$4,0,M583)</f>
        <v>0</v>
      </c>
      <c r="K584" s="47">
        <f>IF(IF('Lease Monthly'!$H$4="Yearly",J584*'Lease Monthly'!$D$4,IF('Lease Monthly'!$H$4="Quarterly",J584*('Lease Monthly'!$D$4/4),J584*'Lease Monthly'!$D$4/12))&gt;0,IF('Lease Monthly'!$H$4="Yearly",J584*'Lease Monthly'!$D$4,IF('Lease Monthly'!$H$4="Quarterly",J584*('Lease Monthly'!$D$4/4),J584*'Lease Monthly'!$D$4/12)),-L584-J584)</f>
        <v>0</v>
      </c>
      <c r="L584" s="47">
        <f t="shared" si="87"/>
        <v>0</v>
      </c>
      <c r="M584" s="47">
        <f t="shared" si="88"/>
        <v>0</v>
      </c>
      <c r="N584" s="57"/>
      <c r="O584" s="38">
        <v>237</v>
      </c>
      <c r="P584" s="58">
        <f t="shared" si="92"/>
        <v>250924</v>
      </c>
      <c r="Q584" s="47">
        <f t="shared" si="93"/>
        <v>0</v>
      </c>
      <c r="R584" s="47">
        <f>IF(S583&lt;1,0,-'Lease Monthly'!$K$4/'Lease Monthly'!$L$4)</f>
        <v>0</v>
      </c>
      <c r="S584" s="47">
        <f t="shared" si="89"/>
        <v>0</v>
      </c>
      <c r="AE584"/>
      <c r="AF584" s="6"/>
    </row>
    <row r="585" spans="1:32" x14ac:dyDescent="0.25">
      <c r="A585" s="53">
        <f t="shared" si="90"/>
        <v>569</v>
      </c>
      <c r="B585" s="29">
        <f t="shared" si="84"/>
        <v>0</v>
      </c>
      <c r="C585" s="9" t="str">
        <f>IF(D585=0,"-",IF('Lease Monthly'!$H$4="Yearly",EDATE(C584,12),IF('Lease Monthly'!$H$4="Quarterly",EDATE(C584,3),EDATE(C584,1))))</f>
        <v>-</v>
      </c>
      <c r="D585" s="54">
        <f>IF(A585&gt;'Lease Monthly'!$E$4,0,'Lease Monthly'!$G$4)*((1+$M$4)^(((((IF($H$4="Yearly",ROUNDDOWN(IF(A585-($N$4)&lt;0,0,((A585-($N$4)/(($N$4))))/($N$4)),0),IF($H$4="Monthly",ROUNDDOWN(IF(A585-($N$4*12)&lt;0,0,((A585-(12*$N$4)/((12*$N$4))))/($N$4*12)),0),ROUNDDOWN(IF(A585-($N$4*4)&lt;0,0,((A585-(4*$N$4)/((4*$N$4))))/($N$4*4)),0)))))))))+(IF(A585=$E$4,$J$4,0))</f>
        <v>0</v>
      </c>
      <c r="E585" s="49">
        <f>IF(D585=0,0,1/((1+IF('Lease Monthly'!$H$4="Yearly",'Lease Monthly'!$D$4,IF('Lease Monthly'!$H$4="Quarterly",'Lease Monthly'!$D$4/4,'Lease Monthly'!$D$4/12)))^IF($E$17=1,A584,A585)))</f>
        <v>0</v>
      </c>
      <c r="F585" s="55">
        <f t="shared" si="85"/>
        <v>0</v>
      </c>
      <c r="G585" s="56"/>
      <c r="H585" s="38">
        <f t="shared" si="91"/>
        <v>569</v>
      </c>
      <c r="I585" s="9" t="str">
        <f t="shared" si="86"/>
        <v>-</v>
      </c>
      <c r="J585" s="47">
        <f>IF(H585&gt;'Lease Monthly'!$E$4,0,M584)</f>
        <v>0</v>
      </c>
      <c r="K585" s="47">
        <f>IF(IF('Lease Monthly'!$H$4="Yearly",J585*'Lease Monthly'!$D$4,IF('Lease Monthly'!$H$4="Quarterly",J585*('Lease Monthly'!$D$4/4),J585*'Lease Monthly'!$D$4/12))&gt;0,IF('Lease Monthly'!$H$4="Yearly",J585*'Lease Monthly'!$D$4,IF('Lease Monthly'!$H$4="Quarterly",J585*('Lease Monthly'!$D$4/4),J585*'Lease Monthly'!$D$4/12)),-L585-J585)</f>
        <v>0</v>
      </c>
      <c r="L585" s="47">
        <f t="shared" si="87"/>
        <v>0</v>
      </c>
      <c r="M585" s="47">
        <f t="shared" si="88"/>
        <v>0</v>
      </c>
      <c r="N585" s="57"/>
      <c r="O585" s="38">
        <v>237</v>
      </c>
      <c r="P585" s="58">
        <f t="shared" si="92"/>
        <v>251289</v>
      </c>
      <c r="Q585" s="47">
        <f t="shared" si="93"/>
        <v>0</v>
      </c>
      <c r="R585" s="47">
        <f>IF(S584&lt;1,0,-'Lease Monthly'!$K$4/'Lease Monthly'!$L$4)</f>
        <v>0</v>
      </c>
      <c r="S585" s="47">
        <f t="shared" si="89"/>
        <v>0</v>
      </c>
      <c r="AE585"/>
      <c r="AF585" s="6"/>
    </row>
    <row r="586" spans="1:32" x14ac:dyDescent="0.25">
      <c r="A586" s="53">
        <f t="shared" si="90"/>
        <v>570</v>
      </c>
      <c r="B586" s="29">
        <f t="shared" si="84"/>
        <v>0</v>
      </c>
      <c r="C586" s="9" t="str">
        <f>IF(D586=0,"-",IF('Lease Monthly'!$H$4="Yearly",EDATE(C585,12),IF('Lease Monthly'!$H$4="Quarterly",EDATE(C585,3),EDATE(C585,1))))</f>
        <v>-</v>
      </c>
      <c r="D586" s="54">
        <f>IF(A586&gt;'Lease Monthly'!$E$4,0,'Lease Monthly'!$G$4)*((1+$M$4)^(((((IF($H$4="Yearly",ROUNDDOWN(IF(A586-($N$4)&lt;0,0,((A586-($N$4)/(($N$4))))/($N$4)),0),IF($H$4="Monthly",ROUNDDOWN(IF(A586-($N$4*12)&lt;0,0,((A586-(12*$N$4)/((12*$N$4))))/($N$4*12)),0),ROUNDDOWN(IF(A586-($N$4*4)&lt;0,0,((A586-(4*$N$4)/((4*$N$4))))/($N$4*4)),0)))))))))+(IF(A586=$E$4,$J$4,0))</f>
        <v>0</v>
      </c>
      <c r="E586" s="49">
        <f>IF(D586=0,0,1/((1+IF('Lease Monthly'!$H$4="Yearly",'Lease Monthly'!$D$4,IF('Lease Monthly'!$H$4="Quarterly",'Lease Monthly'!$D$4/4,'Lease Monthly'!$D$4/12)))^IF($E$17=1,A585,A586)))</f>
        <v>0</v>
      </c>
      <c r="F586" s="55">
        <f t="shared" si="85"/>
        <v>0</v>
      </c>
      <c r="G586" s="56"/>
      <c r="H586" s="38">
        <f t="shared" si="91"/>
        <v>570</v>
      </c>
      <c r="I586" s="9" t="str">
        <f t="shared" si="86"/>
        <v>-</v>
      </c>
      <c r="J586" s="47">
        <f>IF(H586&gt;'Lease Monthly'!$E$4,0,M585)</f>
        <v>0</v>
      </c>
      <c r="K586" s="47">
        <f>IF(IF('Lease Monthly'!$H$4="Yearly",J586*'Lease Monthly'!$D$4,IF('Lease Monthly'!$H$4="Quarterly",J586*('Lease Monthly'!$D$4/4),J586*'Lease Monthly'!$D$4/12))&gt;0,IF('Lease Monthly'!$H$4="Yearly",J586*'Lease Monthly'!$D$4,IF('Lease Monthly'!$H$4="Quarterly",J586*('Lease Monthly'!$D$4/4),J586*'Lease Monthly'!$D$4/12)),-L586-J586)</f>
        <v>0</v>
      </c>
      <c r="L586" s="47">
        <f t="shared" si="87"/>
        <v>0</v>
      </c>
      <c r="M586" s="47">
        <f t="shared" si="88"/>
        <v>0</v>
      </c>
      <c r="N586" s="57"/>
      <c r="O586" s="38">
        <v>237</v>
      </c>
      <c r="P586" s="58">
        <f t="shared" si="92"/>
        <v>251655</v>
      </c>
      <c r="Q586" s="47">
        <f t="shared" si="93"/>
        <v>0</v>
      </c>
      <c r="R586" s="47">
        <f>IF(S585&lt;1,0,-'Lease Monthly'!$K$4/'Lease Monthly'!$L$4)</f>
        <v>0</v>
      </c>
      <c r="S586" s="47">
        <f t="shared" si="89"/>
        <v>0</v>
      </c>
      <c r="AE586"/>
      <c r="AF586" s="6"/>
    </row>
    <row r="587" spans="1:32" x14ac:dyDescent="0.25">
      <c r="A587" s="53">
        <f t="shared" si="90"/>
        <v>571</v>
      </c>
      <c r="B587" s="29">
        <f t="shared" si="84"/>
        <v>0</v>
      </c>
      <c r="C587" s="9" t="str">
        <f>IF(D587=0,"-",IF('Lease Monthly'!$H$4="Yearly",EDATE(C586,12),IF('Lease Monthly'!$H$4="Quarterly",EDATE(C586,3),EDATE(C586,1))))</f>
        <v>-</v>
      </c>
      <c r="D587" s="54">
        <f>IF(A587&gt;'Lease Monthly'!$E$4,0,'Lease Monthly'!$G$4)*((1+$M$4)^(((((IF($H$4="Yearly",ROUNDDOWN(IF(A587-($N$4)&lt;0,0,((A587-($N$4)/(($N$4))))/($N$4)),0),IF($H$4="Monthly",ROUNDDOWN(IF(A587-($N$4*12)&lt;0,0,((A587-(12*$N$4)/((12*$N$4))))/($N$4*12)),0),ROUNDDOWN(IF(A587-($N$4*4)&lt;0,0,((A587-(4*$N$4)/((4*$N$4))))/($N$4*4)),0)))))))))+(IF(A587=$E$4,$J$4,0))</f>
        <v>0</v>
      </c>
      <c r="E587" s="49">
        <f>IF(D587=0,0,1/((1+IF('Lease Monthly'!$H$4="Yearly",'Lease Monthly'!$D$4,IF('Lease Monthly'!$H$4="Quarterly",'Lease Monthly'!$D$4/4,'Lease Monthly'!$D$4/12)))^IF($E$17=1,A586,A587)))</f>
        <v>0</v>
      </c>
      <c r="F587" s="55">
        <f t="shared" si="85"/>
        <v>0</v>
      </c>
      <c r="G587" s="56"/>
      <c r="H587" s="38">
        <f t="shared" si="91"/>
        <v>571</v>
      </c>
      <c r="I587" s="9" t="str">
        <f t="shared" si="86"/>
        <v>-</v>
      </c>
      <c r="J587" s="47">
        <f>IF(H587&gt;'Lease Monthly'!$E$4,0,M586)</f>
        <v>0</v>
      </c>
      <c r="K587" s="47">
        <f>IF(IF('Lease Monthly'!$H$4="Yearly",J587*'Lease Monthly'!$D$4,IF('Lease Monthly'!$H$4="Quarterly",J587*('Lease Monthly'!$D$4/4),J587*'Lease Monthly'!$D$4/12))&gt;0,IF('Lease Monthly'!$H$4="Yearly",J587*'Lease Monthly'!$D$4,IF('Lease Monthly'!$H$4="Quarterly",J587*('Lease Monthly'!$D$4/4),J587*'Lease Monthly'!$D$4/12)),-L587-J587)</f>
        <v>0</v>
      </c>
      <c r="L587" s="47">
        <f t="shared" si="87"/>
        <v>0</v>
      </c>
      <c r="M587" s="47">
        <f t="shared" si="88"/>
        <v>0</v>
      </c>
      <c r="N587" s="57"/>
      <c r="O587" s="38">
        <v>237</v>
      </c>
      <c r="P587" s="58">
        <f t="shared" si="92"/>
        <v>252020</v>
      </c>
      <c r="Q587" s="47">
        <f t="shared" si="93"/>
        <v>0</v>
      </c>
      <c r="R587" s="47">
        <f>IF(S586&lt;1,0,-'Lease Monthly'!$K$4/'Lease Monthly'!$L$4)</f>
        <v>0</v>
      </c>
      <c r="S587" s="47">
        <f t="shared" si="89"/>
        <v>0</v>
      </c>
      <c r="AE587"/>
      <c r="AF587" s="6"/>
    </row>
    <row r="588" spans="1:32" x14ac:dyDescent="0.25">
      <c r="A588" s="53">
        <f t="shared" si="90"/>
        <v>572</v>
      </c>
      <c r="B588" s="29">
        <f t="shared" si="84"/>
        <v>0</v>
      </c>
      <c r="C588" s="9" t="str">
        <f>IF(D588=0,"-",IF('Lease Monthly'!$H$4="Yearly",EDATE(C587,12),IF('Lease Monthly'!$H$4="Quarterly",EDATE(C587,3),EDATE(C587,1))))</f>
        <v>-</v>
      </c>
      <c r="D588" s="54">
        <f>IF(A588&gt;'Lease Monthly'!$E$4,0,'Lease Monthly'!$G$4)*((1+$M$4)^(((((IF($H$4="Yearly",ROUNDDOWN(IF(A588-($N$4)&lt;0,0,((A588-($N$4)/(($N$4))))/($N$4)),0),IF($H$4="Monthly",ROUNDDOWN(IF(A588-($N$4*12)&lt;0,0,((A588-(12*$N$4)/((12*$N$4))))/($N$4*12)),0),ROUNDDOWN(IF(A588-($N$4*4)&lt;0,0,((A588-(4*$N$4)/((4*$N$4))))/($N$4*4)),0)))))))))+(IF(A588=$E$4,$J$4,0))</f>
        <v>0</v>
      </c>
      <c r="E588" s="49">
        <f>IF(D588=0,0,1/((1+IF('Lease Monthly'!$H$4="Yearly",'Lease Monthly'!$D$4,IF('Lease Monthly'!$H$4="Quarterly",'Lease Monthly'!$D$4/4,'Lease Monthly'!$D$4/12)))^IF($E$17=1,A587,A588)))</f>
        <v>0</v>
      </c>
      <c r="F588" s="55">
        <f t="shared" si="85"/>
        <v>0</v>
      </c>
      <c r="G588" s="56"/>
      <c r="H588" s="38">
        <f t="shared" si="91"/>
        <v>572</v>
      </c>
      <c r="I588" s="9" t="str">
        <f t="shared" si="86"/>
        <v>-</v>
      </c>
      <c r="J588" s="47">
        <f>IF(H588&gt;'Lease Monthly'!$E$4,0,M587)</f>
        <v>0</v>
      </c>
      <c r="K588" s="47">
        <f>IF(IF('Lease Monthly'!$H$4="Yearly",J588*'Lease Monthly'!$D$4,IF('Lease Monthly'!$H$4="Quarterly",J588*('Lease Monthly'!$D$4/4),J588*'Lease Monthly'!$D$4/12))&gt;0,IF('Lease Monthly'!$H$4="Yearly",J588*'Lease Monthly'!$D$4,IF('Lease Monthly'!$H$4="Quarterly",J588*('Lease Monthly'!$D$4/4),J588*'Lease Monthly'!$D$4/12)),-L588-J588)</f>
        <v>0</v>
      </c>
      <c r="L588" s="47">
        <f t="shared" si="87"/>
        <v>0</v>
      </c>
      <c r="M588" s="47">
        <f t="shared" si="88"/>
        <v>0</v>
      </c>
      <c r="N588" s="57"/>
      <c r="O588" s="38">
        <v>237</v>
      </c>
      <c r="P588" s="58">
        <f t="shared" si="92"/>
        <v>252385</v>
      </c>
      <c r="Q588" s="47">
        <f t="shared" si="93"/>
        <v>0</v>
      </c>
      <c r="R588" s="47">
        <f>IF(S587&lt;1,0,-'Lease Monthly'!$K$4/'Lease Monthly'!$L$4)</f>
        <v>0</v>
      </c>
      <c r="S588" s="47">
        <f t="shared" si="89"/>
        <v>0</v>
      </c>
      <c r="AE588"/>
      <c r="AF588" s="6"/>
    </row>
    <row r="589" spans="1:32" x14ac:dyDescent="0.25">
      <c r="A589" s="53">
        <f t="shared" si="90"/>
        <v>573</v>
      </c>
      <c r="B589" s="29">
        <f t="shared" si="84"/>
        <v>0</v>
      </c>
      <c r="C589" s="9" t="str">
        <f>IF(D589=0,"-",IF('Lease Monthly'!$H$4="Yearly",EDATE(C588,12),IF('Lease Monthly'!$H$4="Quarterly",EDATE(C588,3),EDATE(C588,1))))</f>
        <v>-</v>
      </c>
      <c r="D589" s="54">
        <f>IF(A589&gt;'Lease Monthly'!$E$4,0,'Lease Monthly'!$G$4)*((1+$M$4)^(((((IF($H$4="Yearly",ROUNDDOWN(IF(A589-($N$4)&lt;0,0,((A589-($N$4)/(($N$4))))/($N$4)),0),IF($H$4="Monthly",ROUNDDOWN(IF(A589-($N$4*12)&lt;0,0,((A589-(12*$N$4)/((12*$N$4))))/($N$4*12)),0),ROUNDDOWN(IF(A589-($N$4*4)&lt;0,0,((A589-(4*$N$4)/((4*$N$4))))/($N$4*4)),0)))))))))+(IF(A589=$E$4,$J$4,0))</f>
        <v>0</v>
      </c>
      <c r="E589" s="49">
        <f>IF(D589=0,0,1/((1+IF('Lease Monthly'!$H$4="Yearly",'Lease Monthly'!$D$4,IF('Lease Monthly'!$H$4="Quarterly",'Lease Monthly'!$D$4/4,'Lease Monthly'!$D$4/12)))^IF($E$17=1,A588,A589)))</f>
        <v>0</v>
      </c>
      <c r="F589" s="55">
        <f t="shared" si="85"/>
        <v>0</v>
      </c>
      <c r="G589" s="56"/>
      <c r="H589" s="38">
        <f t="shared" si="91"/>
        <v>573</v>
      </c>
      <c r="I589" s="9" t="str">
        <f t="shared" si="86"/>
        <v>-</v>
      </c>
      <c r="J589" s="47">
        <f>IF(H589&gt;'Lease Monthly'!$E$4,0,M588)</f>
        <v>0</v>
      </c>
      <c r="K589" s="47">
        <f>IF(IF('Lease Monthly'!$H$4="Yearly",J589*'Lease Monthly'!$D$4,IF('Lease Monthly'!$H$4="Quarterly",J589*('Lease Monthly'!$D$4/4),J589*'Lease Monthly'!$D$4/12))&gt;0,IF('Lease Monthly'!$H$4="Yearly",J589*'Lease Monthly'!$D$4,IF('Lease Monthly'!$H$4="Quarterly",J589*('Lease Monthly'!$D$4/4),J589*'Lease Monthly'!$D$4/12)),-L589-J589)</f>
        <v>0</v>
      </c>
      <c r="L589" s="47">
        <f t="shared" si="87"/>
        <v>0</v>
      </c>
      <c r="M589" s="47">
        <f t="shared" si="88"/>
        <v>0</v>
      </c>
      <c r="N589" s="57"/>
      <c r="O589" s="38">
        <v>237</v>
      </c>
      <c r="P589" s="58">
        <f t="shared" si="92"/>
        <v>252750</v>
      </c>
      <c r="Q589" s="47">
        <f t="shared" si="93"/>
        <v>0</v>
      </c>
      <c r="R589" s="47">
        <f>IF(S588&lt;1,0,-'Lease Monthly'!$K$4/'Lease Monthly'!$L$4)</f>
        <v>0</v>
      </c>
      <c r="S589" s="47">
        <f t="shared" si="89"/>
        <v>0</v>
      </c>
      <c r="AE589"/>
      <c r="AF589" s="6"/>
    </row>
    <row r="590" spans="1:32" x14ac:dyDescent="0.25">
      <c r="A590" s="53">
        <f t="shared" si="90"/>
        <v>574</v>
      </c>
      <c r="B590" s="29">
        <f t="shared" si="84"/>
        <v>0</v>
      </c>
      <c r="C590" s="9" t="str">
        <f>IF(D590=0,"-",IF('Lease Monthly'!$H$4="Yearly",EDATE(C589,12),IF('Lease Monthly'!$H$4="Quarterly",EDATE(C589,3),EDATE(C589,1))))</f>
        <v>-</v>
      </c>
      <c r="D590" s="54">
        <f>IF(A590&gt;'Lease Monthly'!$E$4,0,'Lease Monthly'!$G$4)*((1+$M$4)^(((((IF($H$4="Yearly",ROUNDDOWN(IF(A590-($N$4)&lt;0,0,((A590-($N$4)/(($N$4))))/($N$4)),0),IF($H$4="Monthly",ROUNDDOWN(IF(A590-($N$4*12)&lt;0,0,((A590-(12*$N$4)/((12*$N$4))))/($N$4*12)),0),ROUNDDOWN(IF(A590-($N$4*4)&lt;0,0,((A590-(4*$N$4)/((4*$N$4))))/($N$4*4)),0)))))))))+(IF(A590=$E$4,$J$4,0))</f>
        <v>0</v>
      </c>
      <c r="E590" s="49">
        <f>IF(D590=0,0,1/((1+IF('Lease Monthly'!$H$4="Yearly",'Lease Monthly'!$D$4,IF('Lease Monthly'!$H$4="Quarterly",'Lease Monthly'!$D$4/4,'Lease Monthly'!$D$4/12)))^IF($E$17=1,A589,A590)))</f>
        <v>0</v>
      </c>
      <c r="F590" s="55">
        <f t="shared" si="85"/>
        <v>0</v>
      </c>
      <c r="G590" s="56"/>
      <c r="H590" s="38">
        <f t="shared" si="91"/>
        <v>574</v>
      </c>
      <c r="I590" s="9" t="str">
        <f t="shared" si="86"/>
        <v>-</v>
      </c>
      <c r="J590" s="47">
        <f>IF(H590&gt;'Lease Monthly'!$E$4,0,M589)</f>
        <v>0</v>
      </c>
      <c r="K590" s="47">
        <f>IF(IF('Lease Monthly'!$H$4="Yearly",J590*'Lease Monthly'!$D$4,IF('Lease Monthly'!$H$4="Quarterly",J590*('Lease Monthly'!$D$4/4),J590*'Lease Monthly'!$D$4/12))&gt;0,IF('Lease Monthly'!$H$4="Yearly",J590*'Lease Monthly'!$D$4,IF('Lease Monthly'!$H$4="Quarterly",J590*('Lease Monthly'!$D$4/4),J590*'Lease Monthly'!$D$4/12)),-L590-J590)</f>
        <v>0</v>
      </c>
      <c r="L590" s="47">
        <f t="shared" si="87"/>
        <v>0</v>
      </c>
      <c r="M590" s="47">
        <f t="shared" si="88"/>
        <v>0</v>
      </c>
      <c r="N590" s="57"/>
      <c r="O590" s="38">
        <v>237</v>
      </c>
      <c r="P590" s="58">
        <f t="shared" si="92"/>
        <v>253116</v>
      </c>
      <c r="Q590" s="47">
        <f t="shared" si="93"/>
        <v>0</v>
      </c>
      <c r="R590" s="47">
        <f>IF(S589&lt;1,0,-'Lease Monthly'!$K$4/'Lease Monthly'!$L$4)</f>
        <v>0</v>
      </c>
      <c r="S590" s="47">
        <f t="shared" si="89"/>
        <v>0</v>
      </c>
      <c r="AE590"/>
      <c r="AF590" s="6"/>
    </row>
    <row r="591" spans="1:32" x14ac:dyDescent="0.25">
      <c r="A591" s="53">
        <f t="shared" si="90"/>
        <v>575</v>
      </c>
      <c r="B591" s="29">
        <f t="shared" si="84"/>
        <v>0</v>
      </c>
      <c r="C591" s="9" t="str">
        <f>IF(D591=0,"-",IF('Lease Monthly'!$H$4="Yearly",EDATE(C590,12),IF('Lease Monthly'!$H$4="Quarterly",EDATE(C590,3),EDATE(C590,1))))</f>
        <v>-</v>
      </c>
      <c r="D591" s="54">
        <f>IF(A591&gt;'Lease Monthly'!$E$4,0,'Lease Monthly'!$G$4)*((1+$M$4)^(((((IF($H$4="Yearly",ROUNDDOWN(IF(A591-($N$4)&lt;0,0,((A591-($N$4)/(($N$4))))/($N$4)),0),IF($H$4="Monthly",ROUNDDOWN(IF(A591-($N$4*12)&lt;0,0,((A591-(12*$N$4)/((12*$N$4))))/($N$4*12)),0),ROUNDDOWN(IF(A591-($N$4*4)&lt;0,0,((A591-(4*$N$4)/((4*$N$4))))/($N$4*4)),0)))))))))+(IF(A591=$E$4,$J$4,0))</f>
        <v>0</v>
      </c>
      <c r="E591" s="49">
        <f>IF(D591=0,0,1/((1+IF('Lease Monthly'!$H$4="Yearly",'Lease Monthly'!$D$4,IF('Lease Monthly'!$H$4="Quarterly",'Lease Monthly'!$D$4/4,'Lease Monthly'!$D$4/12)))^IF($E$17=1,A590,A591)))</f>
        <v>0</v>
      </c>
      <c r="F591" s="55">
        <f t="shared" si="85"/>
        <v>0</v>
      </c>
      <c r="G591" s="56"/>
      <c r="H591" s="38">
        <f t="shared" si="91"/>
        <v>575</v>
      </c>
      <c r="I591" s="9" t="str">
        <f t="shared" si="86"/>
        <v>-</v>
      </c>
      <c r="J591" s="47">
        <f>IF(H591&gt;'Lease Monthly'!$E$4,0,M590)</f>
        <v>0</v>
      </c>
      <c r="K591" s="47">
        <f>IF(IF('Lease Monthly'!$H$4="Yearly",J591*'Lease Monthly'!$D$4,IF('Lease Monthly'!$H$4="Quarterly",J591*('Lease Monthly'!$D$4/4),J591*'Lease Monthly'!$D$4/12))&gt;0,IF('Lease Monthly'!$H$4="Yearly",J591*'Lease Monthly'!$D$4,IF('Lease Monthly'!$H$4="Quarterly",J591*('Lease Monthly'!$D$4/4),J591*'Lease Monthly'!$D$4/12)),-L591-J591)</f>
        <v>0</v>
      </c>
      <c r="L591" s="47">
        <f t="shared" si="87"/>
        <v>0</v>
      </c>
      <c r="M591" s="47">
        <f t="shared" si="88"/>
        <v>0</v>
      </c>
      <c r="N591" s="57"/>
      <c r="O591" s="38">
        <v>237</v>
      </c>
      <c r="P591" s="58">
        <f t="shared" si="92"/>
        <v>253481</v>
      </c>
      <c r="Q591" s="47">
        <f t="shared" si="93"/>
        <v>0</v>
      </c>
      <c r="R591" s="47">
        <f>IF(S590&lt;1,0,-'Lease Monthly'!$K$4/'Lease Monthly'!$L$4)</f>
        <v>0</v>
      </c>
      <c r="S591" s="47">
        <f t="shared" si="89"/>
        <v>0</v>
      </c>
      <c r="AE591"/>
      <c r="AF591" s="6"/>
    </row>
    <row r="592" spans="1:32" x14ac:dyDescent="0.25">
      <c r="A592" s="53">
        <f t="shared" si="90"/>
        <v>576</v>
      </c>
      <c r="B592" s="29">
        <f t="shared" si="84"/>
        <v>0</v>
      </c>
      <c r="C592" s="9" t="str">
        <f>IF(D592=0,"-",IF('Lease Monthly'!$H$4="Yearly",EDATE(C591,12),IF('Lease Monthly'!$H$4="Quarterly",EDATE(C591,3),EDATE(C591,1))))</f>
        <v>-</v>
      </c>
      <c r="D592" s="54">
        <f>IF(A592&gt;'Lease Monthly'!$E$4,0,'Lease Monthly'!$G$4)*((1+$M$4)^(((((IF($H$4="Yearly",ROUNDDOWN(IF(A592-($N$4)&lt;0,0,((A592-($N$4)/(($N$4))))/($N$4)),0),IF($H$4="Monthly",ROUNDDOWN(IF(A592-($N$4*12)&lt;0,0,((A592-(12*$N$4)/((12*$N$4))))/($N$4*12)),0),ROUNDDOWN(IF(A592-($N$4*4)&lt;0,0,((A592-(4*$N$4)/((4*$N$4))))/($N$4*4)),0)))))))))+(IF(A592=$E$4,$J$4,0))</f>
        <v>0</v>
      </c>
      <c r="E592" s="49">
        <f>IF(D592=0,0,1/((1+IF('Lease Monthly'!$H$4="Yearly",'Lease Monthly'!$D$4,IF('Lease Monthly'!$H$4="Quarterly",'Lease Monthly'!$D$4/4,'Lease Monthly'!$D$4/12)))^IF($E$17=1,A591,A592)))</f>
        <v>0</v>
      </c>
      <c r="F592" s="55">
        <f t="shared" si="85"/>
        <v>0</v>
      </c>
      <c r="G592" s="56"/>
      <c r="H592" s="38">
        <f t="shared" si="91"/>
        <v>576</v>
      </c>
      <c r="I592" s="9" t="str">
        <f t="shared" si="86"/>
        <v>-</v>
      </c>
      <c r="J592" s="47">
        <f>IF(H592&gt;'Lease Monthly'!$E$4,0,M591)</f>
        <v>0</v>
      </c>
      <c r="K592" s="47">
        <f>IF(IF('Lease Monthly'!$H$4="Yearly",J592*'Lease Monthly'!$D$4,IF('Lease Monthly'!$H$4="Quarterly",J592*('Lease Monthly'!$D$4/4),J592*'Lease Monthly'!$D$4/12))&gt;0,IF('Lease Monthly'!$H$4="Yearly",J592*'Lease Monthly'!$D$4,IF('Lease Monthly'!$H$4="Quarterly",J592*('Lease Monthly'!$D$4/4),J592*'Lease Monthly'!$D$4/12)),-L592-J592)</f>
        <v>0</v>
      </c>
      <c r="L592" s="47">
        <f t="shared" si="87"/>
        <v>0</v>
      </c>
      <c r="M592" s="47">
        <f t="shared" si="88"/>
        <v>0</v>
      </c>
      <c r="N592" s="57"/>
      <c r="O592" s="38">
        <v>237</v>
      </c>
      <c r="P592" s="58">
        <f t="shared" si="92"/>
        <v>253846</v>
      </c>
      <c r="Q592" s="47">
        <f t="shared" si="93"/>
        <v>0</v>
      </c>
      <c r="R592" s="47">
        <f>IF(S591&lt;1,0,-'Lease Monthly'!$K$4/'Lease Monthly'!$L$4)</f>
        <v>0</v>
      </c>
      <c r="S592" s="47">
        <f t="shared" si="89"/>
        <v>0</v>
      </c>
      <c r="AE592"/>
      <c r="AF592" s="6"/>
    </row>
    <row r="593" spans="1:32" x14ac:dyDescent="0.25">
      <c r="A593" s="53">
        <f t="shared" si="90"/>
        <v>577</v>
      </c>
      <c r="B593" s="29">
        <f t="shared" ref="B593:B656" si="94">IF(C593="-",0,YEAR(C593))</f>
        <v>0</v>
      </c>
      <c r="C593" s="9" t="str">
        <f>IF(D593=0,"-",IF('Lease Monthly'!$H$4="Yearly",EDATE(C592,12),IF('Lease Monthly'!$H$4="Quarterly",EDATE(C592,3),EDATE(C592,1))))</f>
        <v>-</v>
      </c>
      <c r="D593" s="54">
        <f>IF(A593&gt;'Lease Monthly'!$E$4,0,'Lease Monthly'!$G$4)*((1+$M$4)^(((((IF($H$4="Yearly",ROUNDDOWN(IF(A593-($N$4)&lt;0,0,((A593-($N$4)/(($N$4))))/($N$4)),0),IF($H$4="Monthly",ROUNDDOWN(IF(A593-($N$4*12)&lt;0,0,((A593-(12*$N$4)/((12*$N$4))))/($N$4*12)),0),ROUNDDOWN(IF(A593-($N$4*4)&lt;0,0,((A593-(4*$N$4)/((4*$N$4))))/($N$4*4)),0)))))))))+(IF(A593=$E$4,$J$4,0))</f>
        <v>0</v>
      </c>
      <c r="E593" s="49">
        <f>IF(D593=0,0,1/((1+IF('Lease Monthly'!$H$4="Yearly",'Lease Monthly'!$D$4,IF('Lease Monthly'!$H$4="Quarterly",'Lease Monthly'!$D$4/4,'Lease Monthly'!$D$4/12)))^IF($E$17=1,A592,A593)))</f>
        <v>0</v>
      </c>
      <c r="F593" s="55">
        <f t="shared" ref="F593:F656" si="95">D593*E593</f>
        <v>0</v>
      </c>
      <c r="G593" s="56"/>
      <c r="H593" s="38">
        <f t="shared" si="91"/>
        <v>577</v>
      </c>
      <c r="I593" s="9" t="str">
        <f t="shared" ref="I593:I656" si="96">C593</f>
        <v>-</v>
      </c>
      <c r="J593" s="47">
        <f>IF(H593&gt;'Lease Monthly'!$E$4,0,M592)</f>
        <v>0</v>
      </c>
      <c r="K593" s="47">
        <f>IF(IF('Lease Monthly'!$H$4="Yearly",J593*'Lease Monthly'!$D$4,IF('Lease Monthly'!$H$4="Quarterly",J593*('Lease Monthly'!$D$4/4),J593*'Lease Monthly'!$D$4/12))&gt;0,IF('Lease Monthly'!$H$4="Yearly",J593*'Lease Monthly'!$D$4,IF('Lease Monthly'!$H$4="Quarterly",J593*('Lease Monthly'!$D$4/4),J593*'Lease Monthly'!$D$4/12)),-L593-J593)</f>
        <v>0</v>
      </c>
      <c r="L593" s="47">
        <f t="shared" si="87"/>
        <v>0</v>
      </c>
      <c r="M593" s="47">
        <f t="shared" si="88"/>
        <v>0</v>
      </c>
      <c r="N593" s="57"/>
      <c r="O593" s="38">
        <v>237</v>
      </c>
      <c r="P593" s="58">
        <f t="shared" si="92"/>
        <v>254211</v>
      </c>
      <c r="Q593" s="47">
        <f t="shared" si="93"/>
        <v>0</v>
      </c>
      <c r="R593" s="47">
        <f>IF(S592&lt;1,0,-'Lease Monthly'!$K$4/'Lease Monthly'!$L$4)</f>
        <v>0</v>
      </c>
      <c r="S593" s="47">
        <f t="shared" si="89"/>
        <v>0</v>
      </c>
      <c r="AE593"/>
      <c r="AF593" s="6"/>
    </row>
    <row r="594" spans="1:32" x14ac:dyDescent="0.25">
      <c r="A594" s="53">
        <f t="shared" si="90"/>
        <v>578</v>
      </c>
      <c r="B594" s="29">
        <f t="shared" si="94"/>
        <v>0</v>
      </c>
      <c r="C594" s="9" t="str">
        <f>IF(D594=0,"-",IF('Lease Monthly'!$H$4="Yearly",EDATE(C593,12),IF('Lease Monthly'!$H$4="Quarterly",EDATE(C593,3),EDATE(C593,1))))</f>
        <v>-</v>
      </c>
      <c r="D594" s="54">
        <f>IF(A594&gt;'Lease Monthly'!$E$4,0,'Lease Monthly'!$G$4)*((1+$M$4)^(((((IF($H$4="Yearly",ROUNDDOWN(IF(A594-($N$4)&lt;0,0,((A594-($N$4)/(($N$4))))/($N$4)),0),IF($H$4="Monthly",ROUNDDOWN(IF(A594-($N$4*12)&lt;0,0,((A594-(12*$N$4)/((12*$N$4))))/($N$4*12)),0),ROUNDDOWN(IF(A594-($N$4*4)&lt;0,0,((A594-(4*$N$4)/((4*$N$4))))/($N$4*4)),0)))))))))+(IF(A594=$E$4,$J$4,0))</f>
        <v>0</v>
      </c>
      <c r="E594" s="49">
        <f>IF(D594=0,0,1/((1+IF('Lease Monthly'!$H$4="Yearly",'Lease Monthly'!$D$4,IF('Lease Monthly'!$H$4="Quarterly",'Lease Monthly'!$D$4/4,'Lease Monthly'!$D$4/12)))^IF($E$17=1,A593,A594)))</f>
        <v>0</v>
      </c>
      <c r="F594" s="55">
        <f t="shared" si="95"/>
        <v>0</v>
      </c>
      <c r="G594" s="56"/>
      <c r="H594" s="38">
        <f t="shared" si="91"/>
        <v>578</v>
      </c>
      <c r="I594" s="9" t="str">
        <f t="shared" si="96"/>
        <v>-</v>
      </c>
      <c r="J594" s="47">
        <f>IF(H594&gt;'Lease Monthly'!$E$4,0,M593)</f>
        <v>0</v>
      </c>
      <c r="K594" s="47">
        <f>IF(IF('Lease Monthly'!$H$4="Yearly",J594*'Lease Monthly'!$D$4,IF('Lease Monthly'!$H$4="Quarterly",J594*('Lease Monthly'!$D$4/4),J594*'Lease Monthly'!$D$4/12))&gt;0,IF('Lease Monthly'!$H$4="Yearly",J594*'Lease Monthly'!$D$4,IF('Lease Monthly'!$H$4="Quarterly",J594*('Lease Monthly'!$D$4/4),J594*'Lease Monthly'!$D$4/12)),-L594-J594)</f>
        <v>0</v>
      </c>
      <c r="L594" s="47">
        <f t="shared" ref="L594:L657" si="97">D594</f>
        <v>0</v>
      </c>
      <c r="M594" s="47">
        <f t="shared" ref="M594:M657" si="98">J594+K594-L594</f>
        <v>0</v>
      </c>
      <c r="N594" s="57"/>
      <c r="O594" s="38">
        <v>237</v>
      </c>
      <c r="P594" s="58">
        <f t="shared" si="92"/>
        <v>254577</v>
      </c>
      <c r="Q594" s="47">
        <f t="shared" si="93"/>
        <v>0</v>
      </c>
      <c r="R594" s="47">
        <f>IF(S593&lt;1,0,-'Lease Monthly'!$K$4/'Lease Monthly'!$L$4)</f>
        <v>0</v>
      </c>
      <c r="S594" s="47">
        <f t="shared" ref="S594:S657" si="99">IF(S593&lt;1,0,SUM(Q594:R594))</f>
        <v>0</v>
      </c>
      <c r="AE594"/>
      <c r="AF594" s="6"/>
    </row>
    <row r="595" spans="1:32" x14ac:dyDescent="0.25">
      <c r="A595" s="53">
        <f t="shared" ref="A595:A658" si="100">A594+1</f>
        <v>579</v>
      </c>
      <c r="B595" s="29">
        <f t="shared" si="94"/>
        <v>0</v>
      </c>
      <c r="C595" s="9" t="str">
        <f>IF(D595=0,"-",IF('Lease Monthly'!$H$4="Yearly",EDATE(C594,12),IF('Lease Monthly'!$H$4="Quarterly",EDATE(C594,3),EDATE(C594,1))))</f>
        <v>-</v>
      </c>
      <c r="D595" s="54">
        <f>IF(A595&gt;'Lease Monthly'!$E$4,0,'Lease Monthly'!$G$4)*((1+$M$4)^(((((IF($H$4="Yearly",ROUNDDOWN(IF(A595-($N$4)&lt;0,0,((A595-($N$4)/(($N$4))))/($N$4)),0),IF($H$4="Monthly",ROUNDDOWN(IF(A595-($N$4*12)&lt;0,0,((A595-(12*$N$4)/((12*$N$4))))/($N$4*12)),0),ROUNDDOWN(IF(A595-($N$4*4)&lt;0,0,((A595-(4*$N$4)/((4*$N$4))))/($N$4*4)),0)))))))))+(IF(A595=$E$4,$J$4,0))</f>
        <v>0</v>
      </c>
      <c r="E595" s="49">
        <f>IF(D595=0,0,1/((1+IF('Lease Monthly'!$H$4="Yearly",'Lease Monthly'!$D$4,IF('Lease Monthly'!$H$4="Quarterly",'Lease Monthly'!$D$4/4,'Lease Monthly'!$D$4/12)))^IF($E$17=1,A594,A595)))</f>
        <v>0</v>
      </c>
      <c r="F595" s="55">
        <f t="shared" si="95"/>
        <v>0</v>
      </c>
      <c r="G595" s="56"/>
      <c r="H595" s="38">
        <f t="shared" ref="H595:H658" si="101">H594+1</f>
        <v>579</v>
      </c>
      <c r="I595" s="9" t="str">
        <f t="shared" si="96"/>
        <v>-</v>
      </c>
      <c r="J595" s="47">
        <f>IF(H595&gt;'Lease Monthly'!$E$4,0,M594)</f>
        <v>0</v>
      </c>
      <c r="K595" s="47">
        <f>IF(IF('Lease Monthly'!$H$4="Yearly",J595*'Lease Monthly'!$D$4,IF('Lease Monthly'!$H$4="Quarterly",J595*('Lease Monthly'!$D$4/4),J595*'Lease Monthly'!$D$4/12))&gt;0,IF('Lease Monthly'!$H$4="Yearly",J595*'Lease Monthly'!$D$4,IF('Lease Monthly'!$H$4="Quarterly",J595*('Lease Monthly'!$D$4/4),J595*'Lease Monthly'!$D$4/12)),-L595-J595)</f>
        <v>0</v>
      </c>
      <c r="L595" s="47">
        <f t="shared" si="97"/>
        <v>0</v>
      </c>
      <c r="M595" s="47">
        <f t="shared" si="98"/>
        <v>0</v>
      </c>
      <c r="N595" s="57"/>
      <c r="O595" s="38">
        <v>237</v>
      </c>
      <c r="P595" s="58">
        <f t="shared" ref="P595:P658" si="102">DATE(YEAR(P594)+1,MONTH(P594),DAY(P594))</f>
        <v>254942</v>
      </c>
      <c r="Q595" s="47">
        <f t="shared" ref="Q595:Q658" si="103">S594</f>
        <v>0</v>
      </c>
      <c r="R595" s="47">
        <f>IF(S594&lt;1,0,-'Lease Monthly'!$K$4/'Lease Monthly'!$L$4)</f>
        <v>0</v>
      </c>
      <c r="S595" s="47">
        <f t="shared" si="99"/>
        <v>0</v>
      </c>
      <c r="AE595"/>
      <c r="AF595" s="6"/>
    </row>
    <row r="596" spans="1:32" x14ac:dyDescent="0.25">
      <c r="A596" s="53">
        <f t="shared" si="100"/>
        <v>580</v>
      </c>
      <c r="B596" s="29">
        <f t="shared" si="94"/>
        <v>0</v>
      </c>
      <c r="C596" s="9" t="str">
        <f>IF(D596=0,"-",IF('Lease Monthly'!$H$4="Yearly",EDATE(C595,12),IF('Lease Monthly'!$H$4="Quarterly",EDATE(C595,3),EDATE(C595,1))))</f>
        <v>-</v>
      </c>
      <c r="D596" s="54">
        <f>IF(A596&gt;'Lease Monthly'!$E$4,0,'Lease Monthly'!$G$4)*((1+$M$4)^(((((IF($H$4="Yearly",ROUNDDOWN(IF(A596-($N$4)&lt;0,0,((A596-($N$4)/(($N$4))))/($N$4)),0),IF($H$4="Monthly",ROUNDDOWN(IF(A596-($N$4*12)&lt;0,0,((A596-(12*$N$4)/((12*$N$4))))/($N$4*12)),0),ROUNDDOWN(IF(A596-($N$4*4)&lt;0,0,((A596-(4*$N$4)/((4*$N$4))))/($N$4*4)),0)))))))))+(IF(A596=$E$4,$J$4,0))</f>
        <v>0</v>
      </c>
      <c r="E596" s="49">
        <f>IF(D596=0,0,1/((1+IF('Lease Monthly'!$H$4="Yearly",'Lease Monthly'!$D$4,IF('Lease Monthly'!$H$4="Quarterly",'Lease Monthly'!$D$4/4,'Lease Monthly'!$D$4/12)))^IF($E$17=1,A595,A596)))</f>
        <v>0</v>
      </c>
      <c r="F596" s="55">
        <f t="shared" si="95"/>
        <v>0</v>
      </c>
      <c r="G596" s="56"/>
      <c r="H596" s="38">
        <f t="shared" si="101"/>
        <v>580</v>
      </c>
      <c r="I596" s="9" t="str">
        <f t="shared" si="96"/>
        <v>-</v>
      </c>
      <c r="J596" s="47">
        <f>IF(H596&gt;'Lease Monthly'!$E$4,0,M595)</f>
        <v>0</v>
      </c>
      <c r="K596" s="47">
        <f>IF(IF('Lease Monthly'!$H$4="Yearly",J596*'Lease Monthly'!$D$4,IF('Lease Monthly'!$H$4="Quarterly",J596*('Lease Monthly'!$D$4/4),J596*'Lease Monthly'!$D$4/12))&gt;0,IF('Lease Monthly'!$H$4="Yearly",J596*'Lease Monthly'!$D$4,IF('Lease Monthly'!$H$4="Quarterly",J596*('Lease Monthly'!$D$4/4),J596*'Lease Monthly'!$D$4/12)),-L596-J596)</f>
        <v>0</v>
      </c>
      <c r="L596" s="47">
        <f t="shared" si="97"/>
        <v>0</v>
      </c>
      <c r="M596" s="47">
        <f t="shared" si="98"/>
        <v>0</v>
      </c>
      <c r="N596" s="57"/>
      <c r="O596" s="38">
        <v>237</v>
      </c>
      <c r="P596" s="58">
        <f t="shared" si="102"/>
        <v>255307</v>
      </c>
      <c r="Q596" s="47">
        <f t="shared" si="103"/>
        <v>0</v>
      </c>
      <c r="R596" s="47">
        <f>IF(S595&lt;1,0,-'Lease Monthly'!$K$4/'Lease Monthly'!$L$4)</f>
        <v>0</v>
      </c>
      <c r="S596" s="47">
        <f t="shared" si="99"/>
        <v>0</v>
      </c>
      <c r="AE596"/>
      <c r="AF596" s="6"/>
    </row>
    <row r="597" spans="1:32" x14ac:dyDescent="0.25">
      <c r="A597" s="53">
        <f t="shared" si="100"/>
        <v>581</v>
      </c>
      <c r="B597" s="29">
        <f t="shared" si="94"/>
        <v>0</v>
      </c>
      <c r="C597" s="9" t="str">
        <f>IF(D597=0,"-",IF('Lease Monthly'!$H$4="Yearly",EDATE(C596,12),IF('Lease Monthly'!$H$4="Quarterly",EDATE(C596,3),EDATE(C596,1))))</f>
        <v>-</v>
      </c>
      <c r="D597" s="54">
        <f>IF(A597&gt;'Lease Monthly'!$E$4,0,'Lease Monthly'!$G$4)*((1+$M$4)^(((((IF($H$4="Yearly",ROUNDDOWN(IF(A597-($N$4)&lt;0,0,((A597-($N$4)/(($N$4))))/($N$4)),0),IF($H$4="Monthly",ROUNDDOWN(IF(A597-($N$4*12)&lt;0,0,((A597-(12*$N$4)/((12*$N$4))))/($N$4*12)),0),ROUNDDOWN(IF(A597-($N$4*4)&lt;0,0,((A597-(4*$N$4)/((4*$N$4))))/($N$4*4)),0)))))))))+(IF(A597=$E$4,$J$4,0))</f>
        <v>0</v>
      </c>
      <c r="E597" s="49">
        <f>IF(D597=0,0,1/((1+IF('Lease Monthly'!$H$4="Yearly",'Lease Monthly'!$D$4,IF('Lease Monthly'!$H$4="Quarterly",'Lease Monthly'!$D$4/4,'Lease Monthly'!$D$4/12)))^IF($E$17=1,A596,A597)))</f>
        <v>0</v>
      </c>
      <c r="F597" s="55">
        <f t="shared" si="95"/>
        <v>0</v>
      </c>
      <c r="G597" s="56"/>
      <c r="H597" s="38">
        <f t="shared" si="101"/>
        <v>581</v>
      </c>
      <c r="I597" s="9" t="str">
        <f t="shared" si="96"/>
        <v>-</v>
      </c>
      <c r="J597" s="47">
        <f>IF(H597&gt;'Lease Monthly'!$E$4,0,M596)</f>
        <v>0</v>
      </c>
      <c r="K597" s="47">
        <f>IF(IF('Lease Monthly'!$H$4="Yearly",J597*'Lease Monthly'!$D$4,IF('Lease Monthly'!$H$4="Quarterly",J597*('Lease Monthly'!$D$4/4),J597*'Lease Monthly'!$D$4/12))&gt;0,IF('Lease Monthly'!$H$4="Yearly",J597*'Lease Monthly'!$D$4,IF('Lease Monthly'!$H$4="Quarterly",J597*('Lease Monthly'!$D$4/4),J597*'Lease Monthly'!$D$4/12)),-L597-J597)</f>
        <v>0</v>
      </c>
      <c r="L597" s="47">
        <f t="shared" si="97"/>
        <v>0</v>
      </c>
      <c r="M597" s="47">
        <f t="shared" si="98"/>
        <v>0</v>
      </c>
      <c r="N597" s="57"/>
      <c r="O597" s="38">
        <v>237</v>
      </c>
      <c r="P597" s="58">
        <f t="shared" si="102"/>
        <v>255672</v>
      </c>
      <c r="Q597" s="47">
        <f t="shared" si="103"/>
        <v>0</v>
      </c>
      <c r="R597" s="47">
        <f>IF(S596&lt;1,0,-'Lease Monthly'!$K$4/'Lease Monthly'!$L$4)</f>
        <v>0</v>
      </c>
      <c r="S597" s="47">
        <f t="shared" si="99"/>
        <v>0</v>
      </c>
      <c r="AE597"/>
      <c r="AF597" s="6"/>
    </row>
    <row r="598" spans="1:32" x14ac:dyDescent="0.25">
      <c r="A598" s="53">
        <f t="shared" si="100"/>
        <v>582</v>
      </c>
      <c r="B598" s="29">
        <f t="shared" si="94"/>
        <v>0</v>
      </c>
      <c r="C598" s="9" t="str">
        <f>IF(D598=0,"-",IF('Lease Monthly'!$H$4="Yearly",EDATE(C597,12),IF('Lease Monthly'!$H$4="Quarterly",EDATE(C597,3),EDATE(C597,1))))</f>
        <v>-</v>
      </c>
      <c r="D598" s="54">
        <f>IF(A598&gt;'Lease Monthly'!$E$4,0,'Lease Monthly'!$G$4)*((1+$M$4)^(((((IF($H$4="Yearly",ROUNDDOWN(IF(A598-($N$4)&lt;0,0,((A598-($N$4)/(($N$4))))/($N$4)),0),IF($H$4="Monthly",ROUNDDOWN(IF(A598-($N$4*12)&lt;0,0,((A598-(12*$N$4)/((12*$N$4))))/($N$4*12)),0),ROUNDDOWN(IF(A598-($N$4*4)&lt;0,0,((A598-(4*$N$4)/((4*$N$4))))/($N$4*4)),0)))))))))+(IF(A598=$E$4,$J$4,0))</f>
        <v>0</v>
      </c>
      <c r="E598" s="49">
        <f>IF(D598=0,0,1/((1+IF('Lease Monthly'!$H$4="Yearly",'Lease Monthly'!$D$4,IF('Lease Monthly'!$H$4="Quarterly",'Lease Monthly'!$D$4/4,'Lease Monthly'!$D$4/12)))^IF($E$17=1,A597,A598)))</f>
        <v>0</v>
      </c>
      <c r="F598" s="55">
        <f t="shared" si="95"/>
        <v>0</v>
      </c>
      <c r="G598" s="56"/>
      <c r="H598" s="38">
        <f t="shared" si="101"/>
        <v>582</v>
      </c>
      <c r="I598" s="9" t="str">
        <f t="shared" si="96"/>
        <v>-</v>
      </c>
      <c r="J598" s="47">
        <f>IF(H598&gt;'Lease Monthly'!$E$4,0,M597)</f>
        <v>0</v>
      </c>
      <c r="K598" s="47">
        <f>IF(IF('Lease Monthly'!$H$4="Yearly",J598*'Lease Monthly'!$D$4,IF('Lease Monthly'!$H$4="Quarterly",J598*('Lease Monthly'!$D$4/4),J598*'Lease Monthly'!$D$4/12))&gt;0,IF('Lease Monthly'!$H$4="Yearly",J598*'Lease Monthly'!$D$4,IF('Lease Monthly'!$H$4="Quarterly",J598*('Lease Monthly'!$D$4/4),J598*'Lease Monthly'!$D$4/12)),-L598-J598)</f>
        <v>0</v>
      </c>
      <c r="L598" s="47">
        <f t="shared" si="97"/>
        <v>0</v>
      </c>
      <c r="M598" s="47">
        <f t="shared" si="98"/>
        <v>0</v>
      </c>
      <c r="N598" s="57"/>
      <c r="O598" s="38">
        <v>237</v>
      </c>
      <c r="P598" s="58">
        <f t="shared" si="102"/>
        <v>256037</v>
      </c>
      <c r="Q598" s="47">
        <f t="shared" si="103"/>
        <v>0</v>
      </c>
      <c r="R598" s="47">
        <f>IF(S597&lt;1,0,-'Lease Monthly'!$K$4/'Lease Monthly'!$L$4)</f>
        <v>0</v>
      </c>
      <c r="S598" s="47">
        <f t="shared" si="99"/>
        <v>0</v>
      </c>
      <c r="AE598"/>
      <c r="AF598" s="6"/>
    </row>
    <row r="599" spans="1:32" x14ac:dyDescent="0.25">
      <c r="A599" s="53">
        <f t="shared" si="100"/>
        <v>583</v>
      </c>
      <c r="B599" s="29">
        <f t="shared" si="94"/>
        <v>0</v>
      </c>
      <c r="C599" s="9" t="str">
        <f>IF(D599=0,"-",IF('Lease Monthly'!$H$4="Yearly",EDATE(C598,12),IF('Lease Monthly'!$H$4="Quarterly",EDATE(C598,3),EDATE(C598,1))))</f>
        <v>-</v>
      </c>
      <c r="D599" s="54">
        <f>IF(A599&gt;'Lease Monthly'!$E$4,0,'Lease Monthly'!$G$4)*((1+$M$4)^(((((IF($H$4="Yearly",ROUNDDOWN(IF(A599-($N$4)&lt;0,0,((A599-($N$4)/(($N$4))))/($N$4)),0),IF($H$4="Monthly",ROUNDDOWN(IF(A599-($N$4*12)&lt;0,0,((A599-(12*$N$4)/((12*$N$4))))/($N$4*12)),0),ROUNDDOWN(IF(A599-($N$4*4)&lt;0,0,((A599-(4*$N$4)/((4*$N$4))))/($N$4*4)),0)))))))))+(IF(A599=$E$4,$J$4,0))</f>
        <v>0</v>
      </c>
      <c r="E599" s="49">
        <f>IF(D599=0,0,1/((1+IF('Lease Monthly'!$H$4="Yearly",'Lease Monthly'!$D$4,IF('Lease Monthly'!$H$4="Quarterly",'Lease Monthly'!$D$4/4,'Lease Monthly'!$D$4/12)))^IF($E$17=1,A598,A599)))</f>
        <v>0</v>
      </c>
      <c r="F599" s="55">
        <f t="shared" si="95"/>
        <v>0</v>
      </c>
      <c r="G599" s="56"/>
      <c r="H599" s="38">
        <f t="shared" si="101"/>
        <v>583</v>
      </c>
      <c r="I599" s="9" t="str">
        <f t="shared" si="96"/>
        <v>-</v>
      </c>
      <c r="J599" s="47">
        <f>IF(H599&gt;'Lease Monthly'!$E$4,0,M598)</f>
        <v>0</v>
      </c>
      <c r="K599" s="47">
        <f>IF(IF('Lease Monthly'!$H$4="Yearly",J599*'Lease Monthly'!$D$4,IF('Lease Monthly'!$H$4="Quarterly",J599*('Lease Monthly'!$D$4/4),J599*'Lease Monthly'!$D$4/12))&gt;0,IF('Lease Monthly'!$H$4="Yearly",J599*'Lease Monthly'!$D$4,IF('Lease Monthly'!$H$4="Quarterly",J599*('Lease Monthly'!$D$4/4),J599*'Lease Monthly'!$D$4/12)),-L599-J599)</f>
        <v>0</v>
      </c>
      <c r="L599" s="47">
        <f t="shared" si="97"/>
        <v>0</v>
      </c>
      <c r="M599" s="47">
        <f t="shared" si="98"/>
        <v>0</v>
      </c>
      <c r="N599" s="57"/>
      <c r="O599" s="38">
        <v>237</v>
      </c>
      <c r="P599" s="58">
        <f t="shared" si="102"/>
        <v>256402</v>
      </c>
      <c r="Q599" s="47">
        <f t="shared" si="103"/>
        <v>0</v>
      </c>
      <c r="R599" s="47">
        <f>IF(S598&lt;1,0,-'Lease Monthly'!$K$4/'Lease Monthly'!$L$4)</f>
        <v>0</v>
      </c>
      <c r="S599" s="47">
        <f t="shared" si="99"/>
        <v>0</v>
      </c>
      <c r="AE599"/>
      <c r="AF599" s="6"/>
    </row>
    <row r="600" spans="1:32" x14ac:dyDescent="0.25">
      <c r="A600" s="53">
        <f t="shared" si="100"/>
        <v>584</v>
      </c>
      <c r="B600" s="29">
        <f t="shared" si="94"/>
        <v>0</v>
      </c>
      <c r="C600" s="9" t="str">
        <f>IF(D600=0,"-",IF('Lease Monthly'!$H$4="Yearly",EDATE(C599,12),IF('Lease Monthly'!$H$4="Quarterly",EDATE(C599,3),EDATE(C599,1))))</f>
        <v>-</v>
      </c>
      <c r="D600" s="54">
        <f>IF(A600&gt;'Lease Monthly'!$E$4,0,'Lease Monthly'!$G$4)*((1+$M$4)^(((((IF($H$4="Yearly",ROUNDDOWN(IF(A600-($N$4)&lt;0,0,((A600-($N$4)/(($N$4))))/($N$4)),0),IF($H$4="Monthly",ROUNDDOWN(IF(A600-($N$4*12)&lt;0,0,((A600-(12*$N$4)/((12*$N$4))))/($N$4*12)),0),ROUNDDOWN(IF(A600-($N$4*4)&lt;0,0,((A600-(4*$N$4)/((4*$N$4))))/($N$4*4)),0)))))))))+(IF(A600=$E$4,$J$4,0))</f>
        <v>0</v>
      </c>
      <c r="E600" s="49">
        <f>IF(D600=0,0,1/((1+IF('Lease Monthly'!$H$4="Yearly",'Lease Monthly'!$D$4,IF('Lease Monthly'!$H$4="Quarterly",'Lease Monthly'!$D$4/4,'Lease Monthly'!$D$4/12)))^IF($E$17=1,A599,A600)))</f>
        <v>0</v>
      </c>
      <c r="F600" s="55">
        <f t="shared" si="95"/>
        <v>0</v>
      </c>
      <c r="G600" s="56"/>
      <c r="H600" s="38">
        <f t="shared" si="101"/>
        <v>584</v>
      </c>
      <c r="I600" s="9" t="str">
        <f t="shared" si="96"/>
        <v>-</v>
      </c>
      <c r="J600" s="47">
        <f>IF(H600&gt;'Lease Monthly'!$E$4,0,M599)</f>
        <v>0</v>
      </c>
      <c r="K600" s="47">
        <f>IF(IF('Lease Monthly'!$H$4="Yearly",J600*'Lease Monthly'!$D$4,IF('Lease Monthly'!$H$4="Quarterly",J600*('Lease Monthly'!$D$4/4),J600*'Lease Monthly'!$D$4/12))&gt;0,IF('Lease Monthly'!$H$4="Yearly",J600*'Lease Monthly'!$D$4,IF('Lease Monthly'!$H$4="Quarterly",J600*('Lease Monthly'!$D$4/4),J600*'Lease Monthly'!$D$4/12)),-L600-J600)</f>
        <v>0</v>
      </c>
      <c r="L600" s="47">
        <f t="shared" si="97"/>
        <v>0</v>
      </c>
      <c r="M600" s="47">
        <f t="shared" si="98"/>
        <v>0</v>
      </c>
      <c r="N600" s="57"/>
      <c r="O600" s="38">
        <v>237</v>
      </c>
      <c r="P600" s="58">
        <f t="shared" si="102"/>
        <v>256767</v>
      </c>
      <c r="Q600" s="47">
        <f t="shared" si="103"/>
        <v>0</v>
      </c>
      <c r="R600" s="47">
        <f>IF(S599&lt;1,0,-'Lease Monthly'!$K$4/'Lease Monthly'!$L$4)</f>
        <v>0</v>
      </c>
      <c r="S600" s="47">
        <f t="shared" si="99"/>
        <v>0</v>
      </c>
      <c r="AE600"/>
      <c r="AF600" s="6"/>
    </row>
    <row r="601" spans="1:32" x14ac:dyDescent="0.25">
      <c r="A601" s="53">
        <f t="shared" si="100"/>
        <v>585</v>
      </c>
      <c r="B601" s="29">
        <f t="shared" si="94"/>
        <v>0</v>
      </c>
      <c r="C601" s="9" t="str">
        <f>IF(D601=0,"-",IF('Lease Monthly'!$H$4="Yearly",EDATE(C600,12),IF('Lease Monthly'!$H$4="Quarterly",EDATE(C600,3),EDATE(C600,1))))</f>
        <v>-</v>
      </c>
      <c r="D601" s="54">
        <f>IF(A601&gt;'Lease Monthly'!$E$4,0,'Lease Monthly'!$G$4)*((1+$M$4)^(((((IF($H$4="Yearly",ROUNDDOWN(IF(A601-($N$4)&lt;0,0,((A601-($N$4)/(($N$4))))/($N$4)),0),IF($H$4="Monthly",ROUNDDOWN(IF(A601-($N$4*12)&lt;0,0,((A601-(12*$N$4)/((12*$N$4))))/($N$4*12)),0),ROUNDDOWN(IF(A601-($N$4*4)&lt;0,0,((A601-(4*$N$4)/((4*$N$4))))/($N$4*4)),0)))))))))+(IF(A601=$E$4,$J$4,0))</f>
        <v>0</v>
      </c>
      <c r="E601" s="49">
        <f>IF(D601=0,0,1/((1+IF('Lease Monthly'!$H$4="Yearly",'Lease Monthly'!$D$4,IF('Lease Monthly'!$H$4="Quarterly",'Lease Monthly'!$D$4/4,'Lease Monthly'!$D$4/12)))^IF($E$17=1,A600,A601)))</f>
        <v>0</v>
      </c>
      <c r="F601" s="55">
        <f t="shared" si="95"/>
        <v>0</v>
      </c>
      <c r="G601" s="56"/>
      <c r="H601" s="38">
        <f t="shared" si="101"/>
        <v>585</v>
      </c>
      <c r="I601" s="9" t="str">
        <f t="shared" si="96"/>
        <v>-</v>
      </c>
      <c r="J601" s="47">
        <f>IF(H601&gt;'Lease Monthly'!$E$4,0,M600)</f>
        <v>0</v>
      </c>
      <c r="K601" s="47">
        <f>IF(IF('Lease Monthly'!$H$4="Yearly",J601*'Lease Monthly'!$D$4,IF('Lease Monthly'!$H$4="Quarterly",J601*('Lease Monthly'!$D$4/4),J601*'Lease Monthly'!$D$4/12))&gt;0,IF('Lease Monthly'!$H$4="Yearly",J601*'Lease Monthly'!$D$4,IF('Lease Monthly'!$H$4="Quarterly",J601*('Lease Monthly'!$D$4/4),J601*'Lease Monthly'!$D$4/12)),-L601-J601)</f>
        <v>0</v>
      </c>
      <c r="L601" s="47">
        <f t="shared" si="97"/>
        <v>0</v>
      </c>
      <c r="M601" s="47">
        <f t="shared" si="98"/>
        <v>0</v>
      </c>
      <c r="N601" s="57"/>
      <c r="O601" s="38">
        <v>237</v>
      </c>
      <c r="P601" s="58">
        <f t="shared" si="102"/>
        <v>257132</v>
      </c>
      <c r="Q601" s="47">
        <f t="shared" si="103"/>
        <v>0</v>
      </c>
      <c r="R601" s="47">
        <f>IF(S600&lt;1,0,-'Lease Monthly'!$K$4/'Lease Monthly'!$L$4)</f>
        <v>0</v>
      </c>
      <c r="S601" s="47">
        <f t="shared" si="99"/>
        <v>0</v>
      </c>
      <c r="AE601"/>
      <c r="AF601" s="6"/>
    </row>
    <row r="602" spans="1:32" x14ac:dyDescent="0.25">
      <c r="A602" s="53">
        <f t="shared" si="100"/>
        <v>586</v>
      </c>
      <c r="B602" s="29">
        <f t="shared" si="94"/>
        <v>0</v>
      </c>
      <c r="C602" s="9" t="str">
        <f>IF(D602=0,"-",IF('Lease Monthly'!$H$4="Yearly",EDATE(C601,12),IF('Lease Monthly'!$H$4="Quarterly",EDATE(C601,3),EDATE(C601,1))))</f>
        <v>-</v>
      </c>
      <c r="D602" s="54">
        <f>IF(A602&gt;'Lease Monthly'!$E$4,0,'Lease Monthly'!$G$4)*((1+$M$4)^(((((IF($H$4="Yearly",ROUNDDOWN(IF(A602-($N$4)&lt;0,0,((A602-($N$4)/(($N$4))))/($N$4)),0),IF($H$4="Monthly",ROUNDDOWN(IF(A602-($N$4*12)&lt;0,0,((A602-(12*$N$4)/((12*$N$4))))/($N$4*12)),0),ROUNDDOWN(IF(A602-($N$4*4)&lt;0,0,((A602-(4*$N$4)/((4*$N$4))))/($N$4*4)),0)))))))))+(IF(A602=$E$4,$J$4,0))</f>
        <v>0</v>
      </c>
      <c r="E602" s="49">
        <f>IF(D602=0,0,1/((1+IF('Lease Monthly'!$H$4="Yearly",'Lease Monthly'!$D$4,IF('Lease Monthly'!$H$4="Quarterly",'Lease Monthly'!$D$4/4,'Lease Monthly'!$D$4/12)))^IF($E$17=1,A601,A602)))</f>
        <v>0</v>
      </c>
      <c r="F602" s="55">
        <f t="shared" si="95"/>
        <v>0</v>
      </c>
      <c r="G602" s="56"/>
      <c r="H602" s="38">
        <f t="shared" si="101"/>
        <v>586</v>
      </c>
      <c r="I602" s="9" t="str">
        <f t="shared" si="96"/>
        <v>-</v>
      </c>
      <c r="J602" s="47">
        <f>IF(H602&gt;'Lease Monthly'!$E$4,0,M601)</f>
        <v>0</v>
      </c>
      <c r="K602" s="47">
        <f>IF(IF('Lease Monthly'!$H$4="Yearly",J602*'Lease Monthly'!$D$4,IF('Lease Monthly'!$H$4="Quarterly",J602*('Lease Monthly'!$D$4/4),J602*'Lease Monthly'!$D$4/12))&gt;0,IF('Lease Monthly'!$H$4="Yearly",J602*'Lease Monthly'!$D$4,IF('Lease Monthly'!$H$4="Quarterly",J602*('Lease Monthly'!$D$4/4),J602*'Lease Monthly'!$D$4/12)),-L602-J602)</f>
        <v>0</v>
      </c>
      <c r="L602" s="47">
        <f t="shared" si="97"/>
        <v>0</v>
      </c>
      <c r="M602" s="47">
        <f t="shared" si="98"/>
        <v>0</v>
      </c>
      <c r="N602" s="57"/>
      <c r="O602" s="38">
        <v>237</v>
      </c>
      <c r="P602" s="58">
        <f t="shared" si="102"/>
        <v>257498</v>
      </c>
      <c r="Q602" s="47">
        <f t="shared" si="103"/>
        <v>0</v>
      </c>
      <c r="R602" s="47">
        <f>IF(S601&lt;1,0,-'Lease Monthly'!$K$4/'Lease Monthly'!$L$4)</f>
        <v>0</v>
      </c>
      <c r="S602" s="47">
        <f t="shared" si="99"/>
        <v>0</v>
      </c>
      <c r="AE602"/>
      <c r="AF602" s="6"/>
    </row>
    <row r="603" spans="1:32" x14ac:dyDescent="0.25">
      <c r="A603" s="53">
        <f t="shared" si="100"/>
        <v>587</v>
      </c>
      <c r="B603" s="29">
        <f t="shared" si="94"/>
        <v>0</v>
      </c>
      <c r="C603" s="9" t="str">
        <f>IF(D603=0,"-",IF('Lease Monthly'!$H$4="Yearly",EDATE(C602,12),IF('Lease Monthly'!$H$4="Quarterly",EDATE(C602,3),EDATE(C602,1))))</f>
        <v>-</v>
      </c>
      <c r="D603" s="54">
        <f>IF(A603&gt;'Lease Monthly'!$E$4,0,'Lease Monthly'!$G$4)*((1+$M$4)^(((((IF($H$4="Yearly",ROUNDDOWN(IF(A603-($N$4)&lt;0,0,((A603-($N$4)/(($N$4))))/($N$4)),0),IF($H$4="Monthly",ROUNDDOWN(IF(A603-($N$4*12)&lt;0,0,((A603-(12*$N$4)/((12*$N$4))))/($N$4*12)),0),ROUNDDOWN(IF(A603-($N$4*4)&lt;0,0,((A603-(4*$N$4)/((4*$N$4))))/($N$4*4)),0)))))))))+(IF(A603=$E$4,$J$4,0))</f>
        <v>0</v>
      </c>
      <c r="E603" s="49">
        <f>IF(D603=0,0,1/((1+IF('Lease Monthly'!$H$4="Yearly",'Lease Monthly'!$D$4,IF('Lease Monthly'!$H$4="Quarterly",'Lease Monthly'!$D$4/4,'Lease Monthly'!$D$4/12)))^IF($E$17=1,A602,A603)))</f>
        <v>0</v>
      </c>
      <c r="F603" s="55">
        <f t="shared" si="95"/>
        <v>0</v>
      </c>
      <c r="G603" s="56"/>
      <c r="H603" s="38">
        <f t="shared" si="101"/>
        <v>587</v>
      </c>
      <c r="I603" s="9" t="str">
        <f t="shared" si="96"/>
        <v>-</v>
      </c>
      <c r="J603" s="47">
        <f>IF(H603&gt;'Lease Monthly'!$E$4,0,M602)</f>
        <v>0</v>
      </c>
      <c r="K603" s="47">
        <f>IF(IF('Lease Monthly'!$H$4="Yearly",J603*'Lease Monthly'!$D$4,IF('Lease Monthly'!$H$4="Quarterly",J603*('Lease Monthly'!$D$4/4),J603*'Lease Monthly'!$D$4/12))&gt;0,IF('Lease Monthly'!$H$4="Yearly",J603*'Lease Monthly'!$D$4,IF('Lease Monthly'!$H$4="Quarterly",J603*('Lease Monthly'!$D$4/4),J603*'Lease Monthly'!$D$4/12)),-L603-J603)</f>
        <v>0</v>
      </c>
      <c r="L603" s="47">
        <f t="shared" si="97"/>
        <v>0</v>
      </c>
      <c r="M603" s="47">
        <f t="shared" si="98"/>
        <v>0</v>
      </c>
      <c r="N603" s="57"/>
      <c r="O603" s="38">
        <v>237</v>
      </c>
      <c r="P603" s="58">
        <f t="shared" si="102"/>
        <v>257863</v>
      </c>
      <c r="Q603" s="47">
        <f t="shared" si="103"/>
        <v>0</v>
      </c>
      <c r="R603" s="47">
        <f>IF(S602&lt;1,0,-'Lease Monthly'!$K$4/'Lease Monthly'!$L$4)</f>
        <v>0</v>
      </c>
      <c r="S603" s="47">
        <f t="shared" si="99"/>
        <v>0</v>
      </c>
      <c r="AE603"/>
      <c r="AF603" s="6"/>
    </row>
    <row r="604" spans="1:32" x14ac:dyDescent="0.25">
      <c r="A604" s="53">
        <f t="shared" si="100"/>
        <v>588</v>
      </c>
      <c r="B604" s="29">
        <f t="shared" si="94"/>
        <v>0</v>
      </c>
      <c r="C604" s="9" t="str">
        <f>IF(D604=0,"-",IF('Lease Monthly'!$H$4="Yearly",EDATE(C603,12),IF('Lease Monthly'!$H$4="Quarterly",EDATE(C603,3),EDATE(C603,1))))</f>
        <v>-</v>
      </c>
      <c r="D604" s="54">
        <f>IF(A604&gt;'Lease Monthly'!$E$4,0,'Lease Monthly'!$G$4)*((1+$M$4)^(((((IF($H$4="Yearly",ROUNDDOWN(IF(A604-($N$4)&lt;0,0,((A604-($N$4)/(($N$4))))/($N$4)),0),IF($H$4="Monthly",ROUNDDOWN(IF(A604-($N$4*12)&lt;0,0,((A604-(12*$N$4)/((12*$N$4))))/($N$4*12)),0),ROUNDDOWN(IF(A604-($N$4*4)&lt;0,0,((A604-(4*$N$4)/((4*$N$4))))/($N$4*4)),0)))))))))+(IF(A604=$E$4,$J$4,0))</f>
        <v>0</v>
      </c>
      <c r="E604" s="49">
        <f>IF(D604=0,0,1/((1+IF('Lease Monthly'!$H$4="Yearly",'Lease Monthly'!$D$4,IF('Lease Monthly'!$H$4="Quarterly",'Lease Monthly'!$D$4/4,'Lease Monthly'!$D$4/12)))^IF($E$17=1,A603,A604)))</f>
        <v>0</v>
      </c>
      <c r="F604" s="55">
        <f t="shared" si="95"/>
        <v>0</v>
      </c>
      <c r="G604" s="56"/>
      <c r="H604" s="38">
        <f t="shared" si="101"/>
        <v>588</v>
      </c>
      <c r="I604" s="9" t="str">
        <f t="shared" si="96"/>
        <v>-</v>
      </c>
      <c r="J604" s="47">
        <f>IF(H604&gt;'Lease Monthly'!$E$4,0,M603)</f>
        <v>0</v>
      </c>
      <c r="K604" s="47">
        <f>IF(IF('Lease Monthly'!$H$4="Yearly",J604*'Lease Monthly'!$D$4,IF('Lease Monthly'!$H$4="Quarterly",J604*('Lease Monthly'!$D$4/4),J604*'Lease Monthly'!$D$4/12))&gt;0,IF('Lease Monthly'!$H$4="Yearly",J604*'Lease Monthly'!$D$4,IF('Lease Monthly'!$H$4="Quarterly",J604*('Lease Monthly'!$D$4/4),J604*'Lease Monthly'!$D$4/12)),-L604-J604)</f>
        <v>0</v>
      </c>
      <c r="L604" s="47">
        <f t="shared" si="97"/>
        <v>0</v>
      </c>
      <c r="M604" s="47">
        <f t="shared" si="98"/>
        <v>0</v>
      </c>
      <c r="N604" s="57"/>
      <c r="O604" s="38">
        <v>237</v>
      </c>
      <c r="P604" s="58">
        <f t="shared" si="102"/>
        <v>258228</v>
      </c>
      <c r="Q604" s="47">
        <f t="shared" si="103"/>
        <v>0</v>
      </c>
      <c r="R604" s="47">
        <f>IF(S603&lt;1,0,-'Lease Monthly'!$K$4/'Lease Monthly'!$L$4)</f>
        <v>0</v>
      </c>
      <c r="S604" s="47">
        <f t="shared" si="99"/>
        <v>0</v>
      </c>
      <c r="AE604"/>
      <c r="AF604" s="6"/>
    </row>
    <row r="605" spans="1:32" x14ac:dyDescent="0.25">
      <c r="A605" s="53">
        <f t="shared" si="100"/>
        <v>589</v>
      </c>
      <c r="B605" s="29">
        <f t="shared" si="94"/>
        <v>0</v>
      </c>
      <c r="C605" s="9" t="str">
        <f>IF(D605=0,"-",IF('Lease Monthly'!$H$4="Yearly",EDATE(C604,12),IF('Lease Monthly'!$H$4="Quarterly",EDATE(C604,3),EDATE(C604,1))))</f>
        <v>-</v>
      </c>
      <c r="D605" s="54">
        <f>IF(A605&gt;'Lease Monthly'!$E$4,0,'Lease Monthly'!$G$4)*((1+$M$4)^(((((IF($H$4="Yearly",ROUNDDOWN(IF(A605-($N$4)&lt;0,0,((A605-($N$4)/(($N$4))))/($N$4)),0),IF($H$4="Monthly",ROUNDDOWN(IF(A605-($N$4*12)&lt;0,0,((A605-(12*$N$4)/((12*$N$4))))/($N$4*12)),0),ROUNDDOWN(IF(A605-($N$4*4)&lt;0,0,((A605-(4*$N$4)/((4*$N$4))))/($N$4*4)),0)))))))))+(IF(A605=$E$4,$J$4,0))</f>
        <v>0</v>
      </c>
      <c r="E605" s="49">
        <f>IF(D605=0,0,1/((1+IF('Lease Monthly'!$H$4="Yearly",'Lease Monthly'!$D$4,IF('Lease Monthly'!$H$4="Quarterly",'Lease Monthly'!$D$4/4,'Lease Monthly'!$D$4/12)))^IF($E$17=1,A604,A605)))</f>
        <v>0</v>
      </c>
      <c r="F605" s="55">
        <f t="shared" si="95"/>
        <v>0</v>
      </c>
      <c r="G605" s="56"/>
      <c r="H605" s="38">
        <f t="shared" si="101"/>
        <v>589</v>
      </c>
      <c r="I605" s="9" t="str">
        <f t="shared" si="96"/>
        <v>-</v>
      </c>
      <c r="J605" s="47">
        <f>IF(H605&gt;'Lease Monthly'!$E$4,0,M604)</f>
        <v>0</v>
      </c>
      <c r="K605" s="47">
        <f>IF(IF('Lease Monthly'!$H$4="Yearly",J605*'Lease Monthly'!$D$4,IF('Lease Monthly'!$H$4="Quarterly",J605*('Lease Monthly'!$D$4/4),J605*'Lease Monthly'!$D$4/12))&gt;0,IF('Lease Monthly'!$H$4="Yearly",J605*'Lease Monthly'!$D$4,IF('Lease Monthly'!$H$4="Quarterly",J605*('Lease Monthly'!$D$4/4),J605*'Lease Monthly'!$D$4/12)),-L605-J605)</f>
        <v>0</v>
      </c>
      <c r="L605" s="47">
        <f t="shared" si="97"/>
        <v>0</v>
      </c>
      <c r="M605" s="47">
        <f t="shared" si="98"/>
        <v>0</v>
      </c>
      <c r="N605" s="57"/>
      <c r="O605" s="38">
        <v>237</v>
      </c>
      <c r="P605" s="58">
        <f t="shared" si="102"/>
        <v>258593</v>
      </c>
      <c r="Q605" s="47">
        <f t="shared" si="103"/>
        <v>0</v>
      </c>
      <c r="R605" s="47">
        <f>IF(S604&lt;1,0,-'Lease Monthly'!$K$4/'Lease Monthly'!$L$4)</f>
        <v>0</v>
      </c>
      <c r="S605" s="47">
        <f t="shared" si="99"/>
        <v>0</v>
      </c>
      <c r="AE605"/>
      <c r="AF605" s="6"/>
    </row>
    <row r="606" spans="1:32" x14ac:dyDescent="0.25">
      <c r="A606" s="53">
        <f t="shared" si="100"/>
        <v>590</v>
      </c>
      <c r="B606" s="29">
        <f t="shared" si="94"/>
        <v>0</v>
      </c>
      <c r="C606" s="9" t="str">
        <f>IF(D606=0,"-",IF('Lease Monthly'!$H$4="Yearly",EDATE(C605,12),IF('Lease Monthly'!$H$4="Quarterly",EDATE(C605,3),EDATE(C605,1))))</f>
        <v>-</v>
      </c>
      <c r="D606" s="54">
        <f>IF(A606&gt;'Lease Monthly'!$E$4,0,'Lease Monthly'!$G$4)*((1+$M$4)^(((((IF($H$4="Yearly",ROUNDDOWN(IF(A606-($N$4)&lt;0,0,((A606-($N$4)/(($N$4))))/($N$4)),0),IF($H$4="Monthly",ROUNDDOWN(IF(A606-($N$4*12)&lt;0,0,((A606-(12*$N$4)/((12*$N$4))))/($N$4*12)),0),ROUNDDOWN(IF(A606-($N$4*4)&lt;0,0,((A606-(4*$N$4)/((4*$N$4))))/($N$4*4)),0)))))))))+(IF(A606=$E$4,$J$4,0))</f>
        <v>0</v>
      </c>
      <c r="E606" s="49">
        <f>IF(D606=0,0,1/((1+IF('Lease Monthly'!$H$4="Yearly",'Lease Monthly'!$D$4,IF('Lease Monthly'!$H$4="Quarterly",'Lease Monthly'!$D$4/4,'Lease Monthly'!$D$4/12)))^IF($E$17=1,A605,A606)))</f>
        <v>0</v>
      </c>
      <c r="F606" s="55">
        <f t="shared" si="95"/>
        <v>0</v>
      </c>
      <c r="G606" s="56"/>
      <c r="H606" s="38">
        <f t="shared" si="101"/>
        <v>590</v>
      </c>
      <c r="I606" s="9" t="str">
        <f t="shared" si="96"/>
        <v>-</v>
      </c>
      <c r="J606" s="47">
        <f>IF(H606&gt;'Lease Monthly'!$E$4,0,M605)</f>
        <v>0</v>
      </c>
      <c r="K606" s="47">
        <f>IF(IF('Lease Monthly'!$H$4="Yearly",J606*'Lease Monthly'!$D$4,IF('Lease Monthly'!$H$4="Quarterly",J606*('Lease Monthly'!$D$4/4),J606*'Lease Monthly'!$D$4/12))&gt;0,IF('Lease Monthly'!$H$4="Yearly",J606*'Lease Monthly'!$D$4,IF('Lease Monthly'!$H$4="Quarterly",J606*('Lease Monthly'!$D$4/4),J606*'Lease Monthly'!$D$4/12)),-L606-J606)</f>
        <v>0</v>
      </c>
      <c r="L606" s="47">
        <f t="shared" si="97"/>
        <v>0</v>
      </c>
      <c r="M606" s="47">
        <f t="shared" si="98"/>
        <v>0</v>
      </c>
      <c r="N606" s="57"/>
      <c r="O606" s="38">
        <v>237</v>
      </c>
      <c r="P606" s="58">
        <f t="shared" si="102"/>
        <v>258959</v>
      </c>
      <c r="Q606" s="47">
        <f t="shared" si="103"/>
        <v>0</v>
      </c>
      <c r="R606" s="47">
        <f>IF(S605&lt;1,0,-'Lease Monthly'!$K$4/'Lease Monthly'!$L$4)</f>
        <v>0</v>
      </c>
      <c r="S606" s="47">
        <f t="shared" si="99"/>
        <v>0</v>
      </c>
      <c r="AE606"/>
      <c r="AF606" s="6"/>
    </row>
    <row r="607" spans="1:32" x14ac:dyDescent="0.25">
      <c r="A607" s="53">
        <f t="shared" si="100"/>
        <v>591</v>
      </c>
      <c r="B607" s="29">
        <f t="shared" si="94"/>
        <v>0</v>
      </c>
      <c r="C607" s="9" t="str">
        <f>IF(D607=0,"-",IF('Lease Monthly'!$H$4="Yearly",EDATE(C606,12),IF('Lease Monthly'!$H$4="Quarterly",EDATE(C606,3),EDATE(C606,1))))</f>
        <v>-</v>
      </c>
      <c r="D607" s="54">
        <f>IF(A607&gt;'Lease Monthly'!$E$4,0,'Lease Monthly'!$G$4)*((1+$M$4)^(((((IF($H$4="Yearly",ROUNDDOWN(IF(A607-($N$4)&lt;0,0,((A607-($N$4)/(($N$4))))/($N$4)),0),IF($H$4="Monthly",ROUNDDOWN(IF(A607-($N$4*12)&lt;0,0,((A607-(12*$N$4)/((12*$N$4))))/($N$4*12)),0),ROUNDDOWN(IF(A607-($N$4*4)&lt;0,0,((A607-(4*$N$4)/((4*$N$4))))/($N$4*4)),0)))))))))+(IF(A607=$E$4,$J$4,0))</f>
        <v>0</v>
      </c>
      <c r="E607" s="49">
        <f>IF(D607=0,0,1/((1+IF('Lease Monthly'!$H$4="Yearly",'Lease Monthly'!$D$4,IF('Lease Monthly'!$H$4="Quarterly",'Lease Monthly'!$D$4/4,'Lease Monthly'!$D$4/12)))^IF($E$17=1,A606,A607)))</f>
        <v>0</v>
      </c>
      <c r="F607" s="55">
        <f t="shared" si="95"/>
        <v>0</v>
      </c>
      <c r="G607" s="56"/>
      <c r="H607" s="38">
        <f t="shared" si="101"/>
        <v>591</v>
      </c>
      <c r="I607" s="9" t="str">
        <f t="shared" si="96"/>
        <v>-</v>
      </c>
      <c r="J607" s="47">
        <f>IF(H607&gt;'Lease Monthly'!$E$4,0,M606)</f>
        <v>0</v>
      </c>
      <c r="K607" s="47">
        <f>IF(IF('Lease Monthly'!$H$4="Yearly",J607*'Lease Monthly'!$D$4,IF('Lease Monthly'!$H$4="Quarterly",J607*('Lease Monthly'!$D$4/4),J607*'Lease Monthly'!$D$4/12))&gt;0,IF('Lease Monthly'!$H$4="Yearly",J607*'Lease Monthly'!$D$4,IF('Lease Monthly'!$H$4="Quarterly",J607*('Lease Monthly'!$D$4/4),J607*'Lease Monthly'!$D$4/12)),-L607-J607)</f>
        <v>0</v>
      </c>
      <c r="L607" s="47">
        <f t="shared" si="97"/>
        <v>0</v>
      </c>
      <c r="M607" s="47">
        <f t="shared" si="98"/>
        <v>0</v>
      </c>
      <c r="N607" s="57"/>
      <c r="O607" s="38">
        <v>237</v>
      </c>
      <c r="P607" s="58">
        <f t="shared" si="102"/>
        <v>259324</v>
      </c>
      <c r="Q607" s="47">
        <f t="shared" si="103"/>
        <v>0</v>
      </c>
      <c r="R607" s="47">
        <f>IF(S606&lt;1,0,-'Lease Monthly'!$K$4/'Lease Monthly'!$L$4)</f>
        <v>0</v>
      </c>
      <c r="S607" s="47">
        <f t="shared" si="99"/>
        <v>0</v>
      </c>
      <c r="AE607"/>
      <c r="AF607" s="6"/>
    </row>
    <row r="608" spans="1:32" x14ac:dyDescent="0.25">
      <c r="A608" s="53">
        <f t="shared" si="100"/>
        <v>592</v>
      </c>
      <c r="B608" s="29">
        <f t="shared" si="94"/>
        <v>0</v>
      </c>
      <c r="C608" s="9" t="str">
        <f>IF(D608=0,"-",IF('Lease Monthly'!$H$4="Yearly",EDATE(C607,12),IF('Lease Monthly'!$H$4="Quarterly",EDATE(C607,3),EDATE(C607,1))))</f>
        <v>-</v>
      </c>
      <c r="D608" s="54">
        <f>IF(A608&gt;'Lease Monthly'!$E$4,0,'Lease Monthly'!$G$4)*((1+$M$4)^(((((IF($H$4="Yearly",ROUNDDOWN(IF(A608-($N$4)&lt;0,0,((A608-($N$4)/(($N$4))))/($N$4)),0),IF($H$4="Monthly",ROUNDDOWN(IF(A608-($N$4*12)&lt;0,0,((A608-(12*$N$4)/((12*$N$4))))/($N$4*12)),0),ROUNDDOWN(IF(A608-($N$4*4)&lt;0,0,((A608-(4*$N$4)/((4*$N$4))))/($N$4*4)),0)))))))))+(IF(A608=$E$4,$J$4,0))</f>
        <v>0</v>
      </c>
      <c r="E608" s="49">
        <f>IF(D608=0,0,1/((1+IF('Lease Monthly'!$H$4="Yearly",'Lease Monthly'!$D$4,IF('Lease Monthly'!$H$4="Quarterly",'Lease Monthly'!$D$4/4,'Lease Monthly'!$D$4/12)))^IF($E$17=1,A607,A608)))</f>
        <v>0</v>
      </c>
      <c r="F608" s="55">
        <f t="shared" si="95"/>
        <v>0</v>
      </c>
      <c r="G608" s="56"/>
      <c r="H608" s="38">
        <f t="shared" si="101"/>
        <v>592</v>
      </c>
      <c r="I608" s="9" t="str">
        <f t="shared" si="96"/>
        <v>-</v>
      </c>
      <c r="J608" s="47">
        <f>IF(H608&gt;'Lease Monthly'!$E$4,0,M607)</f>
        <v>0</v>
      </c>
      <c r="K608" s="47">
        <f>IF(IF('Lease Monthly'!$H$4="Yearly",J608*'Lease Monthly'!$D$4,IF('Lease Monthly'!$H$4="Quarterly",J608*('Lease Monthly'!$D$4/4),J608*'Lease Monthly'!$D$4/12))&gt;0,IF('Lease Monthly'!$H$4="Yearly",J608*'Lease Monthly'!$D$4,IF('Lease Monthly'!$H$4="Quarterly",J608*('Lease Monthly'!$D$4/4),J608*'Lease Monthly'!$D$4/12)),-L608-J608)</f>
        <v>0</v>
      </c>
      <c r="L608" s="47">
        <f t="shared" si="97"/>
        <v>0</v>
      </c>
      <c r="M608" s="47">
        <f t="shared" si="98"/>
        <v>0</v>
      </c>
      <c r="N608" s="57"/>
      <c r="O608" s="38">
        <v>237</v>
      </c>
      <c r="P608" s="58">
        <f t="shared" si="102"/>
        <v>259689</v>
      </c>
      <c r="Q608" s="47">
        <f t="shared" si="103"/>
        <v>0</v>
      </c>
      <c r="R608" s="47">
        <f>IF(S607&lt;1,0,-'Lease Monthly'!$K$4/'Lease Monthly'!$L$4)</f>
        <v>0</v>
      </c>
      <c r="S608" s="47">
        <f t="shared" si="99"/>
        <v>0</v>
      </c>
      <c r="AE608"/>
      <c r="AF608" s="6"/>
    </row>
    <row r="609" spans="1:32" x14ac:dyDescent="0.25">
      <c r="A609" s="53">
        <f t="shared" si="100"/>
        <v>593</v>
      </c>
      <c r="B609" s="29">
        <f t="shared" si="94"/>
        <v>0</v>
      </c>
      <c r="C609" s="9" t="str">
        <f>IF(D609=0,"-",IF('Lease Monthly'!$H$4="Yearly",EDATE(C608,12),IF('Lease Monthly'!$H$4="Quarterly",EDATE(C608,3),EDATE(C608,1))))</f>
        <v>-</v>
      </c>
      <c r="D609" s="54">
        <f>IF(A609&gt;'Lease Monthly'!$E$4,0,'Lease Monthly'!$G$4)*((1+$M$4)^(((((IF($H$4="Yearly",ROUNDDOWN(IF(A609-($N$4)&lt;0,0,((A609-($N$4)/(($N$4))))/($N$4)),0),IF($H$4="Monthly",ROUNDDOWN(IF(A609-($N$4*12)&lt;0,0,((A609-(12*$N$4)/((12*$N$4))))/($N$4*12)),0),ROUNDDOWN(IF(A609-($N$4*4)&lt;0,0,((A609-(4*$N$4)/((4*$N$4))))/($N$4*4)),0)))))))))+(IF(A609=$E$4,$J$4,0))</f>
        <v>0</v>
      </c>
      <c r="E609" s="49">
        <f>IF(D609=0,0,1/((1+IF('Lease Monthly'!$H$4="Yearly",'Lease Monthly'!$D$4,IF('Lease Monthly'!$H$4="Quarterly",'Lease Monthly'!$D$4/4,'Lease Monthly'!$D$4/12)))^IF($E$17=1,A608,A609)))</f>
        <v>0</v>
      </c>
      <c r="F609" s="55">
        <f t="shared" si="95"/>
        <v>0</v>
      </c>
      <c r="G609" s="56"/>
      <c r="H609" s="38">
        <f t="shared" si="101"/>
        <v>593</v>
      </c>
      <c r="I609" s="9" t="str">
        <f t="shared" si="96"/>
        <v>-</v>
      </c>
      <c r="J609" s="47">
        <f>IF(H609&gt;'Lease Monthly'!$E$4,0,M608)</f>
        <v>0</v>
      </c>
      <c r="K609" s="47">
        <f>IF(IF('Lease Monthly'!$H$4="Yearly",J609*'Lease Monthly'!$D$4,IF('Lease Monthly'!$H$4="Quarterly",J609*('Lease Monthly'!$D$4/4),J609*'Lease Monthly'!$D$4/12))&gt;0,IF('Lease Monthly'!$H$4="Yearly",J609*'Lease Monthly'!$D$4,IF('Lease Monthly'!$H$4="Quarterly",J609*('Lease Monthly'!$D$4/4),J609*'Lease Monthly'!$D$4/12)),-L609-J609)</f>
        <v>0</v>
      </c>
      <c r="L609" s="47">
        <f t="shared" si="97"/>
        <v>0</v>
      </c>
      <c r="M609" s="47">
        <f t="shared" si="98"/>
        <v>0</v>
      </c>
      <c r="N609" s="57"/>
      <c r="O609" s="38">
        <v>237</v>
      </c>
      <c r="P609" s="58">
        <f t="shared" si="102"/>
        <v>260054</v>
      </c>
      <c r="Q609" s="47">
        <f t="shared" si="103"/>
        <v>0</v>
      </c>
      <c r="R609" s="47">
        <f>IF(S608&lt;1,0,-'Lease Monthly'!$K$4/'Lease Monthly'!$L$4)</f>
        <v>0</v>
      </c>
      <c r="S609" s="47">
        <f t="shared" si="99"/>
        <v>0</v>
      </c>
      <c r="AE609"/>
      <c r="AF609" s="6"/>
    </row>
    <row r="610" spans="1:32" x14ac:dyDescent="0.25">
      <c r="A610" s="53">
        <f t="shared" si="100"/>
        <v>594</v>
      </c>
      <c r="B610" s="29">
        <f t="shared" si="94"/>
        <v>0</v>
      </c>
      <c r="C610" s="9" t="str">
        <f>IF(D610=0,"-",IF('Lease Monthly'!$H$4="Yearly",EDATE(C609,12),IF('Lease Monthly'!$H$4="Quarterly",EDATE(C609,3),EDATE(C609,1))))</f>
        <v>-</v>
      </c>
      <c r="D610" s="54">
        <f>IF(A610&gt;'Lease Monthly'!$E$4,0,'Lease Monthly'!$G$4)*((1+$M$4)^(((((IF($H$4="Yearly",ROUNDDOWN(IF(A610-($N$4)&lt;0,0,((A610-($N$4)/(($N$4))))/($N$4)),0),IF($H$4="Monthly",ROUNDDOWN(IF(A610-($N$4*12)&lt;0,0,((A610-(12*$N$4)/((12*$N$4))))/($N$4*12)),0),ROUNDDOWN(IF(A610-($N$4*4)&lt;0,0,((A610-(4*$N$4)/((4*$N$4))))/($N$4*4)),0)))))))))+(IF(A610=$E$4,$J$4,0))</f>
        <v>0</v>
      </c>
      <c r="E610" s="49">
        <f>IF(D610=0,0,1/((1+IF('Lease Monthly'!$H$4="Yearly",'Lease Monthly'!$D$4,IF('Lease Monthly'!$H$4="Quarterly",'Lease Monthly'!$D$4/4,'Lease Monthly'!$D$4/12)))^IF($E$17=1,A609,A610)))</f>
        <v>0</v>
      </c>
      <c r="F610" s="55">
        <f t="shared" si="95"/>
        <v>0</v>
      </c>
      <c r="G610" s="56"/>
      <c r="H610" s="38">
        <f t="shared" si="101"/>
        <v>594</v>
      </c>
      <c r="I610" s="9" t="str">
        <f t="shared" si="96"/>
        <v>-</v>
      </c>
      <c r="J610" s="47">
        <f>IF(H610&gt;'Lease Monthly'!$E$4,0,M609)</f>
        <v>0</v>
      </c>
      <c r="K610" s="47">
        <f>IF(IF('Lease Monthly'!$H$4="Yearly",J610*'Lease Monthly'!$D$4,IF('Lease Monthly'!$H$4="Quarterly",J610*('Lease Monthly'!$D$4/4),J610*'Lease Monthly'!$D$4/12))&gt;0,IF('Lease Monthly'!$H$4="Yearly",J610*'Lease Monthly'!$D$4,IF('Lease Monthly'!$H$4="Quarterly",J610*('Lease Monthly'!$D$4/4),J610*'Lease Monthly'!$D$4/12)),-L610-J610)</f>
        <v>0</v>
      </c>
      <c r="L610" s="47">
        <f t="shared" si="97"/>
        <v>0</v>
      </c>
      <c r="M610" s="47">
        <f t="shared" si="98"/>
        <v>0</v>
      </c>
      <c r="N610" s="57"/>
      <c r="O610" s="38">
        <v>237</v>
      </c>
      <c r="P610" s="58">
        <f t="shared" si="102"/>
        <v>260420</v>
      </c>
      <c r="Q610" s="47">
        <f t="shared" si="103"/>
        <v>0</v>
      </c>
      <c r="R610" s="47">
        <f>IF(S609&lt;1,0,-'Lease Monthly'!$K$4/'Lease Monthly'!$L$4)</f>
        <v>0</v>
      </c>
      <c r="S610" s="47">
        <f t="shared" si="99"/>
        <v>0</v>
      </c>
      <c r="AE610"/>
      <c r="AF610" s="6"/>
    </row>
    <row r="611" spans="1:32" x14ac:dyDescent="0.25">
      <c r="A611" s="53">
        <f t="shared" si="100"/>
        <v>595</v>
      </c>
      <c r="B611" s="29">
        <f t="shared" si="94"/>
        <v>0</v>
      </c>
      <c r="C611" s="9" t="str">
        <f>IF(D611=0,"-",IF('Lease Monthly'!$H$4="Yearly",EDATE(C610,12),IF('Lease Monthly'!$H$4="Quarterly",EDATE(C610,3),EDATE(C610,1))))</f>
        <v>-</v>
      </c>
      <c r="D611" s="54">
        <f>IF(A611&gt;'Lease Monthly'!$E$4,0,'Lease Monthly'!$G$4)*((1+$M$4)^(((((IF($H$4="Yearly",ROUNDDOWN(IF(A611-($N$4)&lt;0,0,((A611-($N$4)/(($N$4))))/($N$4)),0),IF($H$4="Monthly",ROUNDDOWN(IF(A611-($N$4*12)&lt;0,0,((A611-(12*$N$4)/((12*$N$4))))/($N$4*12)),0),ROUNDDOWN(IF(A611-($N$4*4)&lt;0,0,((A611-(4*$N$4)/((4*$N$4))))/($N$4*4)),0)))))))))+(IF(A611=$E$4,$J$4,0))</f>
        <v>0</v>
      </c>
      <c r="E611" s="49">
        <f>IF(D611=0,0,1/((1+IF('Lease Monthly'!$H$4="Yearly",'Lease Monthly'!$D$4,IF('Lease Monthly'!$H$4="Quarterly",'Lease Monthly'!$D$4/4,'Lease Monthly'!$D$4/12)))^IF($E$17=1,A610,A611)))</f>
        <v>0</v>
      </c>
      <c r="F611" s="55">
        <f t="shared" si="95"/>
        <v>0</v>
      </c>
      <c r="G611" s="56"/>
      <c r="H611" s="38">
        <f t="shared" si="101"/>
        <v>595</v>
      </c>
      <c r="I611" s="9" t="str">
        <f t="shared" si="96"/>
        <v>-</v>
      </c>
      <c r="J611" s="47">
        <f>IF(H611&gt;'Lease Monthly'!$E$4,0,M610)</f>
        <v>0</v>
      </c>
      <c r="K611" s="47">
        <f>IF(IF('Lease Monthly'!$H$4="Yearly",J611*'Lease Monthly'!$D$4,IF('Lease Monthly'!$H$4="Quarterly",J611*('Lease Monthly'!$D$4/4),J611*'Lease Monthly'!$D$4/12))&gt;0,IF('Lease Monthly'!$H$4="Yearly",J611*'Lease Monthly'!$D$4,IF('Lease Monthly'!$H$4="Quarterly",J611*('Lease Monthly'!$D$4/4),J611*'Lease Monthly'!$D$4/12)),-L611-J611)</f>
        <v>0</v>
      </c>
      <c r="L611" s="47">
        <f t="shared" si="97"/>
        <v>0</v>
      </c>
      <c r="M611" s="47">
        <f t="shared" si="98"/>
        <v>0</v>
      </c>
      <c r="N611" s="57"/>
      <c r="O611" s="38">
        <v>237</v>
      </c>
      <c r="P611" s="58">
        <f t="shared" si="102"/>
        <v>260785</v>
      </c>
      <c r="Q611" s="47">
        <f t="shared" si="103"/>
        <v>0</v>
      </c>
      <c r="R611" s="47">
        <f>IF(S610&lt;1,0,-'Lease Monthly'!$K$4/'Lease Monthly'!$L$4)</f>
        <v>0</v>
      </c>
      <c r="S611" s="47">
        <f t="shared" si="99"/>
        <v>0</v>
      </c>
      <c r="AE611"/>
      <c r="AF611" s="6"/>
    </row>
    <row r="612" spans="1:32" x14ac:dyDescent="0.25">
      <c r="A612" s="53">
        <f t="shared" si="100"/>
        <v>596</v>
      </c>
      <c r="B612" s="29">
        <f t="shared" si="94"/>
        <v>0</v>
      </c>
      <c r="C612" s="9" t="str">
        <f>IF(D612=0,"-",IF('Lease Monthly'!$H$4="Yearly",EDATE(C611,12),IF('Lease Monthly'!$H$4="Quarterly",EDATE(C611,3),EDATE(C611,1))))</f>
        <v>-</v>
      </c>
      <c r="D612" s="54">
        <f>IF(A612&gt;'Lease Monthly'!$E$4,0,'Lease Monthly'!$G$4)*((1+$M$4)^(((((IF($H$4="Yearly",ROUNDDOWN(IF(A612-($N$4)&lt;0,0,((A612-($N$4)/(($N$4))))/($N$4)),0),IF($H$4="Monthly",ROUNDDOWN(IF(A612-($N$4*12)&lt;0,0,((A612-(12*$N$4)/((12*$N$4))))/($N$4*12)),0),ROUNDDOWN(IF(A612-($N$4*4)&lt;0,0,((A612-(4*$N$4)/((4*$N$4))))/($N$4*4)),0)))))))))+(IF(A612=$E$4,$J$4,0))</f>
        <v>0</v>
      </c>
      <c r="E612" s="49">
        <f>IF(D612=0,0,1/((1+IF('Lease Monthly'!$H$4="Yearly",'Lease Monthly'!$D$4,IF('Lease Monthly'!$H$4="Quarterly",'Lease Monthly'!$D$4/4,'Lease Monthly'!$D$4/12)))^IF($E$17=1,A611,A612)))</f>
        <v>0</v>
      </c>
      <c r="F612" s="55">
        <f t="shared" si="95"/>
        <v>0</v>
      </c>
      <c r="G612" s="56"/>
      <c r="H612" s="38">
        <f t="shared" si="101"/>
        <v>596</v>
      </c>
      <c r="I612" s="9" t="str">
        <f t="shared" si="96"/>
        <v>-</v>
      </c>
      <c r="J612" s="47">
        <f>IF(H612&gt;'Lease Monthly'!$E$4,0,M611)</f>
        <v>0</v>
      </c>
      <c r="K612" s="47">
        <f>IF(IF('Lease Monthly'!$H$4="Yearly",J612*'Lease Monthly'!$D$4,IF('Lease Monthly'!$H$4="Quarterly",J612*('Lease Monthly'!$D$4/4),J612*'Lease Monthly'!$D$4/12))&gt;0,IF('Lease Monthly'!$H$4="Yearly",J612*'Lease Monthly'!$D$4,IF('Lease Monthly'!$H$4="Quarterly",J612*('Lease Monthly'!$D$4/4),J612*'Lease Monthly'!$D$4/12)),-L612-J612)</f>
        <v>0</v>
      </c>
      <c r="L612" s="47">
        <f t="shared" si="97"/>
        <v>0</v>
      </c>
      <c r="M612" s="47">
        <f t="shared" si="98"/>
        <v>0</v>
      </c>
      <c r="N612" s="57"/>
      <c r="O612" s="38">
        <v>237</v>
      </c>
      <c r="P612" s="58">
        <f t="shared" si="102"/>
        <v>261150</v>
      </c>
      <c r="Q612" s="47">
        <f t="shared" si="103"/>
        <v>0</v>
      </c>
      <c r="R612" s="47">
        <f>IF(S611&lt;1,0,-'Lease Monthly'!$K$4/'Lease Monthly'!$L$4)</f>
        <v>0</v>
      </c>
      <c r="S612" s="47">
        <f t="shared" si="99"/>
        <v>0</v>
      </c>
      <c r="AE612"/>
      <c r="AF612" s="6"/>
    </row>
    <row r="613" spans="1:32" x14ac:dyDescent="0.25">
      <c r="A613" s="53">
        <f t="shared" si="100"/>
        <v>597</v>
      </c>
      <c r="B613" s="29">
        <f t="shared" si="94"/>
        <v>0</v>
      </c>
      <c r="C613" s="9" t="str">
        <f>IF(D613=0,"-",IF('Lease Monthly'!$H$4="Yearly",EDATE(C612,12),IF('Lease Monthly'!$H$4="Quarterly",EDATE(C612,3),EDATE(C612,1))))</f>
        <v>-</v>
      </c>
      <c r="D613" s="54">
        <f>IF(A613&gt;'Lease Monthly'!$E$4,0,'Lease Monthly'!$G$4)*((1+$M$4)^(((((IF($H$4="Yearly",ROUNDDOWN(IF(A613-($N$4)&lt;0,0,((A613-($N$4)/(($N$4))))/($N$4)),0),IF($H$4="Monthly",ROUNDDOWN(IF(A613-($N$4*12)&lt;0,0,((A613-(12*$N$4)/((12*$N$4))))/($N$4*12)),0),ROUNDDOWN(IF(A613-($N$4*4)&lt;0,0,((A613-(4*$N$4)/((4*$N$4))))/($N$4*4)),0)))))))))+(IF(A613=$E$4,$J$4,0))</f>
        <v>0</v>
      </c>
      <c r="E613" s="49">
        <f>IF(D613=0,0,1/((1+IF('Lease Monthly'!$H$4="Yearly",'Lease Monthly'!$D$4,IF('Lease Monthly'!$H$4="Quarterly",'Lease Monthly'!$D$4/4,'Lease Monthly'!$D$4/12)))^IF($E$17=1,A612,A613)))</f>
        <v>0</v>
      </c>
      <c r="F613" s="55">
        <f t="shared" si="95"/>
        <v>0</v>
      </c>
      <c r="G613" s="56"/>
      <c r="H613" s="38">
        <f t="shared" si="101"/>
        <v>597</v>
      </c>
      <c r="I613" s="9" t="str">
        <f t="shared" si="96"/>
        <v>-</v>
      </c>
      <c r="J613" s="47">
        <f>IF(H613&gt;'Lease Monthly'!$E$4,0,M612)</f>
        <v>0</v>
      </c>
      <c r="K613" s="47">
        <f>IF(IF('Lease Monthly'!$H$4="Yearly",J613*'Lease Monthly'!$D$4,IF('Lease Monthly'!$H$4="Quarterly",J613*('Lease Monthly'!$D$4/4),J613*'Lease Monthly'!$D$4/12))&gt;0,IF('Lease Monthly'!$H$4="Yearly",J613*'Lease Monthly'!$D$4,IF('Lease Monthly'!$H$4="Quarterly",J613*('Lease Monthly'!$D$4/4),J613*'Lease Monthly'!$D$4/12)),-L613-J613)</f>
        <v>0</v>
      </c>
      <c r="L613" s="47">
        <f t="shared" si="97"/>
        <v>0</v>
      </c>
      <c r="M613" s="47">
        <f t="shared" si="98"/>
        <v>0</v>
      </c>
      <c r="N613" s="57"/>
      <c r="O613" s="38">
        <v>237</v>
      </c>
      <c r="P613" s="58">
        <f t="shared" si="102"/>
        <v>261515</v>
      </c>
      <c r="Q613" s="47">
        <f t="shared" si="103"/>
        <v>0</v>
      </c>
      <c r="R613" s="47">
        <f>IF(S612&lt;1,0,-'Lease Monthly'!$K$4/'Lease Monthly'!$L$4)</f>
        <v>0</v>
      </c>
      <c r="S613" s="47">
        <f t="shared" si="99"/>
        <v>0</v>
      </c>
      <c r="AE613"/>
      <c r="AF613" s="6"/>
    </row>
    <row r="614" spans="1:32" x14ac:dyDescent="0.25">
      <c r="A614" s="53">
        <f t="shared" si="100"/>
        <v>598</v>
      </c>
      <c r="B614" s="29">
        <f t="shared" si="94"/>
        <v>0</v>
      </c>
      <c r="C614" s="9" t="str">
        <f>IF(D614=0,"-",IF('Lease Monthly'!$H$4="Yearly",EDATE(C613,12),IF('Lease Monthly'!$H$4="Quarterly",EDATE(C613,3),EDATE(C613,1))))</f>
        <v>-</v>
      </c>
      <c r="D614" s="54">
        <f>IF(A614&gt;'Lease Monthly'!$E$4,0,'Lease Monthly'!$G$4)*((1+$M$4)^(((((IF($H$4="Yearly",ROUNDDOWN(IF(A614-($N$4)&lt;0,0,((A614-($N$4)/(($N$4))))/($N$4)),0),IF($H$4="Monthly",ROUNDDOWN(IF(A614-($N$4*12)&lt;0,0,((A614-(12*$N$4)/((12*$N$4))))/($N$4*12)),0),ROUNDDOWN(IF(A614-($N$4*4)&lt;0,0,((A614-(4*$N$4)/((4*$N$4))))/($N$4*4)),0)))))))))+(IF(A614=$E$4,$J$4,0))</f>
        <v>0</v>
      </c>
      <c r="E614" s="49">
        <f>IF(D614=0,0,1/((1+IF('Lease Monthly'!$H$4="Yearly",'Lease Monthly'!$D$4,IF('Lease Monthly'!$H$4="Quarterly",'Lease Monthly'!$D$4/4,'Lease Monthly'!$D$4/12)))^IF($E$17=1,A613,A614)))</f>
        <v>0</v>
      </c>
      <c r="F614" s="55">
        <f t="shared" si="95"/>
        <v>0</v>
      </c>
      <c r="G614" s="56"/>
      <c r="H614" s="38">
        <f t="shared" si="101"/>
        <v>598</v>
      </c>
      <c r="I614" s="9" t="str">
        <f t="shared" si="96"/>
        <v>-</v>
      </c>
      <c r="J614" s="47">
        <f>IF(H614&gt;'Lease Monthly'!$E$4,0,M613)</f>
        <v>0</v>
      </c>
      <c r="K614" s="47">
        <f>IF(IF('Lease Monthly'!$H$4="Yearly",J614*'Lease Monthly'!$D$4,IF('Lease Monthly'!$H$4="Quarterly",J614*('Lease Monthly'!$D$4/4),J614*'Lease Monthly'!$D$4/12))&gt;0,IF('Lease Monthly'!$H$4="Yearly",J614*'Lease Monthly'!$D$4,IF('Lease Monthly'!$H$4="Quarterly",J614*('Lease Monthly'!$D$4/4),J614*'Lease Monthly'!$D$4/12)),-L614-J614)</f>
        <v>0</v>
      </c>
      <c r="L614" s="47">
        <f t="shared" si="97"/>
        <v>0</v>
      </c>
      <c r="M614" s="47">
        <f t="shared" si="98"/>
        <v>0</v>
      </c>
      <c r="N614" s="57"/>
      <c r="O614" s="38">
        <v>237</v>
      </c>
      <c r="P614" s="58">
        <f t="shared" si="102"/>
        <v>261881</v>
      </c>
      <c r="Q614" s="47">
        <f t="shared" si="103"/>
        <v>0</v>
      </c>
      <c r="R614" s="47">
        <f>IF(S613&lt;1,0,-'Lease Monthly'!$K$4/'Lease Monthly'!$L$4)</f>
        <v>0</v>
      </c>
      <c r="S614" s="47">
        <f t="shared" si="99"/>
        <v>0</v>
      </c>
      <c r="AE614"/>
      <c r="AF614" s="6"/>
    </row>
    <row r="615" spans="1:32" x14ac:dyDescent="0.25">
      <c r="A615" s="53">
        <f t="shared" si="100"/>
        <v>599</v>
      </c>
      <c r="B615" s="29">
        <f t="shared" si="94"/>
        <v>0</v>
      </c>
      <c r="C615" s="9" t="str">
        <f>IF(D615=0,"-",IF('Lease Monthly'!$H$4="Yearly",EDATE(C614,12),IF('Lease Monthly'!$H$4="Quarterly",EDATE(C614,3),EDATE(C614,1))))</f>
        <v>-</v>
      </c>
      <c r="D615" s="54">
        <f>IF(A615&gt;'Lease Monthly'!$E$4,0,'Lease Monthly'!$G$4)*((1+$M$4)^(((((IF($H$4="Yearly",ROUNDDOWN(IF(A615-($N$4)&lt;0,0,((A615-($N$4)/(($N$4))))/($N$4)),0),IF($H$4="Monthly",ROUNDDOWN(IF(A615-($N$4*12)&lt;0,0,((A615-(12*$N$4)/((12*$N$4))))/($N$4*12)),0),ROUNDDOWN(IF(A615-($N$4*4)&lt;0,0,((A615-(4*$N$4)/((4*$N$4))))/($N$4*4)),0)))))))))+(IF(A615=$E$4,$J$4,0))</f>
        <v>0</v>
      </c>
      <c r="E615" s="49">
        <f>IF(D615=0,0,1/((1+IF('Lease Monthly'!$H$4="Yearly",'Lease Monthly'!$D$4,IF('Lease Monthly'!$H$4="Quarterly",'Lease Monthly'!$D$4/4,'Lease Monthly'!$D$4/12)))^IF($E$17=1,A614,A615)))</f>
        <v>0</v>
      </c>
      <c r="F615" s="55">
        <f t="shared" si="95"/>
        <v>0</v>
      </c>
      <c r="G615" s="56"/>
      <c r="H615" s="38">
        <f t="shared" si="101"/>
        <v>599</v>
      </c>
      <c r="I615" s="9" t="str">
        <f t="shared" si="96"/>
        <v>-</v>
      </c>
      <c r="J615" s="47">
        <f>IF(H615&gt;'Lease Monthly'!$E$4,0,M614)</f>
        <v>0</v>
      </c>
      <c r="K615" s="47">
        <f>IF(IF('Lease Monthly'!$H$4="Yearly",J615*'Lease Monthly'!$D$4,IF('Lease Monthly'!$H$4="Quarterly",J615*('Lease Monthly'!$D$4/4),J615*'Lease Monthly'!$D$4/12))&gt;0,IF('Lease Monthly'!$H$4="Yearly",J615*'Lease Monthly'!$D$4,IF('Lease Monthly'!$H$4="Quarterly",J615*('Lease Monthly'!$D$4/4),J615*'Lease Monthly'!$D$4/12)),-L615-J615)</f>
        <v>0</v>
      </c>
      <c r="L615" s="47">
        <f t="shared" si="97"/>
        <v>0</v>
      </c>
      <c r="M615" s="47">
        <f t="shared" si="98"/>
        <v>0</v>
      </c>
      <c r="N615" s="57"/>
      <c r="O615" s="38">
        <v>237</v>
      </c>
      <c r="P615" s="58">
        <f t="shared" si="102"/>
        <v>262246</v>
      </c>
      <c r="Q615" s="47">
        <f t="shared" si="103"/>
        <v>0</v>
      </c>
      <c r="R615" s="47">
        <f>IF(S614&lt;1,0,-'Lease Monthly'!$K$4/'Lease Monthly'!$L$4)</f>
        <v>0</v>
      </c>
      <c r="S615" s="47">
        <f t="shared" si="99"/>
        <v>0</v>
      </c>
      <c r="AE615"/>
      <c r="AF615" s="6"/>
    </row>
    <row r="616" spans="1:32" x14ac:dyDescent="0.25">
      <c r="A616" s="53">
        <f t="shared" si="100"/>
        <v>600</v>
      </c>
      <c r="B616" s="29">
        <f t="shared" si="94"/>
        <v>0</v>
      </c>
      <c r="C616" s="9" t="str">
        <f>IF(D616=0,"-",IF('Lease Monthly'!$H$4="Yearly",EDATE(C615,12),IF('Lease Monthly'!$H$4="Quarterly",EDATE(C615,3),EDATE(C615,1))))</f>
        <v>-</v>
      </c>
      <c r="D616" s="54">
        <f>IF(A616&gt;'Lease Monthly'!$E$4,0,'Lease Monthly'!$G$4)*((1+$M$4)^(((((IF($H$4="Yearly",ROUNDDOWN(IF(A616-($N$4)&lt;0,0,((A616-($N$4)/(($N$4))))/($N$4)),0),IF($H$4="Monthly",ROUNDDOWN(IF(A616-($N$4*12)&lt;0,0,((A616-(12*$N$4)/((12*$N$4))))/($N$4*12)),0),ROUNDDOWN(IF(A616-($N$4*4)&lt;0,0,((A616-(4*$N$4)/((4*$N$4))))/($N$4*4)),0)))))))))+(IF(A616=$E$4,$J$4,0))</f>
        <v>0</v>
      </c>
      <c r="E616" s="49">
        <f>IF(D616=0,0,1/((1+IF('Lease Monthly'!$H$4="Yearly",'Lease Monthly'!$D$4,IF('Lease Monthly'!$H$4="Quarterly",'Lease Monthly'!$D$4/4,'Lease Monthly'!$D$4/12)))^IF($E$17=1,A615,A616)))</f>
        <v>0</v>
      </c>
      <c r="F616" s="55">
        <f t="shared" si="95"/>
        <v>0</v>
      </c>
      <c r="G616" s="56"/>
      <c r="H616" s="38">
        <f t="shared" si="101"/>
        <v>600</v>
      </c>
      <c r="I616" s="9" t="str">
        <f t="shared" si="96"/>
        <v>-</v>
      </c>
      <c r="J616" s="47">
        <f>IF(H616&gt;'Lease Monthly'!$E$4,0,M615)</f>
        <v>0</v>
      </c>
      <c r="K616" s="47">
        <f>IF(IF('Lease Monthly'!$H$4="Yearly",J616*'Lease Monthly'!$D$4,IF('Lease Monthly'!$H$4="Quarterly",J616*('Lease Monthly'!$D$4/4),J616*'Lease Monthly'!$D$4/12))&gt;0,IF('Lease Monthly'!$H$4="Yearly",J616*'Lease Monthly'!$D$4,IF('Lease Monthly'!$H$4="Quarterly",J616*('Lease Monthly'!$D$4/4),J616*'Lease Monthly'!$D$4/12)),-L616-J616)</f>
        <v>0</v>
      </c>
      <c r="L616" s="47">
        <f t="shared" si="97"/>
        <v>0</v>
      </c>
      <c r="M616" s="47">
        <f t="shared" si="98"/>
        <v>0</v>
      </c>
      <c r="N616" s="57"/>
      <c r="O616" s="38">
        <v>237</v>
      </c>
      <c r="P616" s="58">
        <f t="shared" si="102"/>
        <v>262611</v>
      </c>
      <c r="Q616" s="47">
        <f t="shared" si="103"/>
        <v>0</v>
      </c>
      <c r="R616" s="47">
        <f>IF(S615&lt;1,0,-'Lease Monthly'!$K$4/'Lease Monthly'!$L$4)</f>
        <v>0</v>
      </c>
      <c r="S616" s="47">
        <f t="shared" si="99"/>
        <v>0</v>
      </c>
      <c r="AE616"/>
      <c r="AF616" s="6"/>
    </row>
    <row r="617" spans="1:32" x14ac:dyDescent="0.25">
      <c r="A617" s="53">
        <f t="shared" si="100"/>
        <v>601</v>
      </c>
      <c r="B617" s="29">
        <f t="shared" si="94"/>
        <v>0</v>
      </c>
      <c r="C617" s="9" t="str">
        <f>IF(D617=0,"-",IF('Lease Monthly'!$H$4="Yearly",EDATE(C616,12),IF('Lease Monthly'!$H$4="Quarterly",EDATE(C616,3),EDATE(C616,1))))</f>
        <v>-</v>
      </c>
      <c r="D617" s="54">
        <f>IF(A617&gt;'Lease Monthly'!$E$4,0,'Lease Monthly'!$G$4)*((1+$M$4)^(((((IF($H$4="Yearly",ROUNDDOWN(IF(A617-($N$4)&lt;0,0,((A617-($N$4)/(($N$4))))/($N$4)),0),IF($H$4="Monthly",ROUNDDOWN(IF(A617-($N$4*12)&lt;0,0,((A617-(12*$N$4)/((12*$N$4))))/($N$4*12)),0),ROUNDDOWN(IF(A617-($N$4*4)&lt;0,0,((A617-(4*$N$4)/((4*$N$4))))/($N$4*4)),0)))))))))+(IF(A617=$E$4,$J$4,0))</f>
        <v>0</v>
      </c>
      <c r="E617" s="49">
        <f>IF(D617=0,0,1/((1+IF('Lease Monthly'!$H$4="Yearly",'Lease Monthly'!$D$4,IF('Lease Monthly'!$H$4="Quarterly",'Lease Monthly'!$D$4/4,'Lease Monthly'!$D$4/12)))^IF($E$17=1,A616,A617)))</f>
        <v>0</v>
      </c>
      <c r="F617" s="55">
        <f t="shared" si="95"/>
        <v>0</v>
      </c>
      <c r="G617" s="56"/>
      <c r="H617" s="38">
        <f t="shared" si="101"/>
        <v>601</v>
      </c>
      <c r="I617" s="9" t="str">
        <f t="shared" si="96"/>
        <v>-</v>
      </c>
      <c r="J617" s="47">
        <f>IF(H617&gt;'Lease Monthly'!$E$4,0,M616)</f>
        <v>0</v>
      </c>
      <c r="K617" s="47">
        <f>IF(IF('Lease Monthly'!$H$4="Yearly",J617*'Lease Monthly'!$D$4,IF('Lease Monthly'!$H$4="Quarterly",J617*('Lease Monthly'!$D$4/4),J617*'Lease Monthly'!$D$4/12))&gt;0,IF('Lease Monthly'!$H$4="Yearly",J617*'Lease Monthly'!$D$4,IF('Lease Monthly'!$H$4="Quarterly",J617*('Lease Monthly'!$D$4/4),J617*'Lease Monthly'!$D$4/12)),-L617-J617)</f>
        <v>0</v>
      </c>
      <c r="L617" s="47">
        <f t="shared" si="97"/>
        <v>0</v>
      </c>
      <c r="M617" s="47">
        <f t="shared" si="98"/>
        <v>0</v>
      </c>
      <c r="N617" s="57"/>
      <c r="O617" s="38">
        <v>237</v>
      </c>
      <c r="P617" s="58">
        <f t="shared" si="102"/>
        <v>262976</v>
      </c>
      <c r="Q617" s="47">
        <f t="shared" si="103"/>
        <v>0</v>
      </c>
      <c r="R617" s="47">
        <f>IF(S616&lt;1,0,-'Lease Monthly'!$K$4/'Lease Monthly'!$L$4)</f>
        <v>0</v>
      </c>
      <c r="S617" s="47">
        <f t="shared" si="99"/>
        <v>0</v>
      </c>
      <c r="AE617"/>
      <c r="AF617" s="6"/>
    </row>
    <row r="618" spans="1:32" x14ac:dyDescent="0.25">
      <c r="A618" s="53">
        <f t="shared" si="100"/>
        <v>602</v>
      </c>
      <c r="B618" s="29">
        <f t="shared" si="94"/>
        <v>0</v>
      </c>
      <c r="C618" s="9" t="str">
        <f>IF(D618=0,"-",IF('Lease Monthly'!$H$4="Yearly",EDATE(C617,12),IF('Lease Monthly'!$H$4="Quarterly",EDATE(C617,3),EDATE(C617,1))))</f>
        <v>-</v>
      </c>
      <c r="D618" s="54">
        <f>IF(A618&gt;'Lease Monthly'!$E$4,0,'Lease Monthly'!$G$4)*((1+$M$4)^(((((IF($H$4="Yearly",ROUNDDOWN(IF(A618-($N$4)&lt;0,0,((A618-($N$4)/(($N$4))))/($N$4)),0),IF($H$4="Monthly",ROUNDDOWN(IF(A618-($N$4*12)&lt;0,0,((A618-(12*$N$4)/((12*$N$4))))/($N$4*12)),0),ROUNDDOWN(IF(A618-($N$4*4)&lt;0,0,((A618-(4*$N$4)/((4*$N$4))))/($N$4*4)),0)))))))))+(IF(A618=$E$4,$J$4,0))</f>
        <v>0</v>
      </c>
      <c r="E618" s="49">
        <f>IF(D618=0,0,1/((1+IF('Lease Monthly'!$H$4="Yearly",'Lease Monthly'!$D$4,IF('Lease Monthly'!$H$4="Quarterly",'Lease Monthly'!$D$4/4,'Lease Monthly'!$D$4/12)))^IF($E$17=1,A617,A618)))</f>
        <v>0</v>
      </c>
      <c r="F618" s="55">
        <f t="shared" si="95"/>
        <v>0</v>
      </c>
      <c r="G618" s="56"/>
      <c r="H618" s="38">
        <f t="shared" si="101"/>
        <v>602</v>
      </c>
      <c r="I618" s="9" t="str">
        <f t="shared" si="96"/>
        <v>-</v>
      </c>
      <c r="J618" s="47">
        <f>IF(H618&gt;'Lease Monthly'!$E$4,0,M617)</f>
        <v>0</v>
      </c>
      <c r="K618" s="47">
        <f>IF(IF('Lease Monthly'!$H$4="Yearly",J618*'Lease Monthly'!$D$4,IF('Lease Monthly'!$H$4="Quarterly",J618*('Lease Monthly'!$D$4/4),J618*'Lease Monthly'!$D$4/12))&gt;0,IF('Lease Monthly'!$H$4="Yearly",J618*'Lease Monthly'!$D$4,IF('Lease Monthly'!$H$4="Quarterly",J618*('Lease Monthly'!$D$4/4),J618*'Lease Monthly'!$D$4/12)),-L618-J618)</f>
        <v>0</v>
      </c>
      <c r="L618" s="47">
        <f t="shared" si="97"/>
        <v>0</v>
      </c>
      <c r="M618" s="47">
        <f t="shared" si="98"/>
        <v>0</v>
      </c>
      <c r="N618" s="57"/>
      <c r="O618" s="38">
        <v>237</v>
      </c>
      <c r="P618" s="58">
        <f t="shared" si="102"/>
        <v>263342</v>
      </c>
      <c r="Q618" s="47">
        <f t="shared" si="103"/>
        <v>0</v>
      </c>
      <c r="R618" s="47">
        <f>IF(S617&lt;1,0,-'Lease Monthly'!$K$4/'Lease Monthly'!$L$4)</f>
        <v>0</v>
      </c>
      <c r="S618" s="47">
        <f t="shared" si="99"/>
        <v>0</v>
      </c>
      <c r="AE618"/>
      <c r="AF618" s="6"/>
    </row>
    <row r="619" spans="1:32" x14ac:dyDescent="0.25">
      <c r="A619" s="53">
        <f t="shared" si="100"/>
        <v>603</v>
      </c>
      <c r="B619" s="29">
        <f t="shared" si="94"/>
        <v>0</v>
      </c>
      <c r="C619" s="9" t="str">
        <f>IF(D619=0,"-",IF('Lease Monthly'!$H$4="Yearly",EDATE(C618,12),IF('Lease Monthly'!$H$4="Quarterly",EDATE(C618,3),EDATE(C618,1))))</f>
        <v>-</v>
      </c>
      <c r="D619" s="54">
        <f>IF(A619&gt;'Lease Monthly'!$E$4,0,'Lease Monthly'!$G$4)*((1+$M$4)^(((((IF($H$4="Yearly",ROUNDDOWN(IF(A619-($N$4)&lt;0,0,((A619-($N$4)/(($N$4))))/($N$4)),0),IF($H$4="Monthly",ROUNDDOWN(IF(A619-($N$4*12)&lt;0,0,((A619-(12*$N$4)/((12*$N$4))))/($N$4*12)),0),ROUNDDOWN(IF(A619-($N$4*4)&lt;0,0,((A619-(4*$N$4)/((4*$N$4))))/($N$4*4)),0)))))))))+(IF(A619=$E$4,$J$4,0))</f>
        <v>0</v>
      </c>
      <c r="E619" s="49">
        <f>IF(D619=0,0,1/((1+IF('Lease Monthly'!$H$4="Yearly",'Lease Monthly'!$D$4,IF('Lease Monthly'!$H$4="Quarterly",'Lease Monthly'!$D$4/4,'Lease Monthly'!$D$4/12)))^IF($E$17=1,A618,A619)))</f>
        <v>0</v>
      </c>
      <c r="F619" s="55">
        <f t="shared" si="95"/>
        <v>0</v>
      </c>
      <c r="G619" s="56"/>
      <c r="H619" s="38">
        <f t="shared" si="101"/>
        <v>603</v>
      </c>
      <c r="I619" s="9" t="str">
        <f t="shared" si="96"/>
        <v>-</v>
      </c>
      <c r="J619" s="47">
        <f>IF(H619&gt;'Lease Monthly'!$E$4,0,M618)</f>
        <v>0</v>
      </c>
      <c r="K619" s="47">
        <f>IF(IF('Lease Monthly'!$H$4="Yearly",J619*'Lease Monthly'!$D$4,IF('Lease Monthly'!$H$4="Quarterly",J619*('Lease Monthly'!$D$4/4),J619*'Lease Monthly'!$D$4/12))&gt;0,IF('Lease Monthly'!$H$4="Yearly",J619*'Lease Monthly'!$D$4,IF('Lease Monthly'!$H$4="Quarterly",J619*('Lease Monthly'!$D$4/4),J619*'Lease Monthly'!$D$4/12)),-L619-J619)</f>
        <v>0</v>
      </c>
      <c r="L619" s="47">
        <f t="shared" si="97"/>
        <v>0</v>
      </c>
      <c r="M619" s="47">
        <f t="shared" si="98"/>
        <v>0</v>
      </c>
      <c r="N619" s="57"/>
      <c r="O619" s="38">
        <v>237</v>
      </c>
      <c r="P619" s="58">
        <f t="shared" si="102"/>
        <v>263707</v>
      </c>
      <c r="Q619" s="47">
        <f t="shared" si="103"/>
        <v>0</v>
      </c>
      <c r="R619" s="47">
        <f>IF(S618&lt;1,0,-'Lease Monthly'!$K$4/'Lease Monthly'!$L$4)</f>
        <v>0</v>
      </c>
      <c r="S619" s="47">
        <f t="shared" si="99"/>
        <v>0</v>
      </c>
      <c r="AE619"/>
      <c r="AF619" s="6"/>
    </row>
    <row r="620" spans="1:32" x14ac:dyDescent="0.25">
      <c r="A620" s="53">
        <f t="shared" si="100"/>
        <v>604</v>
      </c>
      <c r="B620" s="29">
        <f t="shared" si="94"/>
        <v>0</v>
      </c>
      <c r="C620" s="9" t="str">
        <f>IF(D620=0,"-",IF('Lease Monthly'!$H$4="Yearly",EDATE(C619,12),IF('Lease Monthly'!$H$4="Quarterly",EDATE(C619,3),EDATE(C619,1))))</f>
        <v>-</v>
      </c>
      <c r="D620" s="54">
        <f>IF(A620&gt;'Lease Monthly'!$E$4,0,'Lease Monthly'!$G$4)*((1+$M$4)^(((((IF($H$4="Yearly",ROUNDDOWN(IF(A620-($N$4)&lt;0,0,((A620-($N$4)/(($N$4))))/($N$4)),0),IF($H$4="Monthly",ROUNDDOWN(IF(A620-($N$4*12)&lt;0,0,((A620-(12*$N$4)/((12*$N$4))))/($N$4*12)),0),ROUNDDOWN(IF(A620-($N$4*4)&lt;0,0,((A620-(4*$N$4)/((4*$N$4))))/($N$4*4)),0)))))))))+(IF(A620=$E$4,$J$4,0))</f>
        <v>0</v>
      </c>
      <c r="E620" s="49">
        <f>IF(D620=0,0,1/((1+IF('Lease Monthly'!$H$4="Yearly",'Lease Monthly'!$D$4,IF('Lease Monthly'!$H$4="Quarterly",'Lease Monthly'!$D$4/4,'Lease Monthly'!$D$4/12)))^IF($E$17=1,A619,A620)))</f>
        <v>0</v>
      </c>
      <c r="F620" s="55">
        <f t="shared" si="95"/>
        <v>0</v>
      </c>
      <c r="G620" s="56"/>
      <c r="H620" s="38">
        <f t="shared" si="101"/>
        <v>604</v>
      </c>
      <c r="I620" s="9" t="str">
        <f t="shared" si="96"/>
        <v>-</v>
      </c>
      <c r="J620" s="47">
        <f>IF(H620&gt;'Lease Monthly'!$E$4,0,M619)</f>
        <v>0</v>
      </c>
      <c r="K620" s="47">
        <f>IF(IF('Lease Monthly'!$H$4="Yearly",J620*'Lease Monthly'!$D$4,IF('Lease Monthly'!$H$4="Quarterly",J620*('Lease Monthly'!$D$4/4),J620*'Lease Monthly'!$D$4/12))&gt;0,IF('Lease Monthly'!$H$4="Yearly",J620*'Lease Monthly'!$D$4,IF('Lease Monthly'!$H$4="Quarterly",J620*('Lease Monthly'!$D$4/4),J620*'Lease Monthly'!$D$4/12)),-L620-J620)</f>
        <v>0</v>
      </c>
      <c r="L620" s="47">
        <f t="shared" si="97"/>
        <v>0</v>
      </c>
      <c r="M620" s="47">
        <f t="shared" si="98"/>
        <v>0</v>
      </c>
      <c r="N620" s="57"/>
      <c r="O620" s="38">
        <v>237</v>
      </c>
      <c r="P620" s="58">
        <f t="shared" si="102"/>
        <v>264072</v>
      </c>
      <c r="Q620" s="47">
        <f t="shared" si="103"/>
        <v>0</v>
      </c>
      <c r="R620" s="47">
        <f>IF(S619&lt;1,0,-'Lease Monthly'!$K$4/'Lease Monthly'!$L$4)</f>
        <v>0</v>
      </c>
      <c r="S620" s="47">
        <f t="shared" si="99"/>
        <v>0</v>
      </c>
      <c r="AE620"/>
      <c r="AF620" s="6"/>
    </row>
    <row r="621" spans="1:32" x14ac:dyDescent="0.25">
      <c r="A621" s="53">
        <f t="shared" si="100"/>
        <v>605</v>
      </c>
      <c r="B621" s="29">
        <f t="shared" si="94"/>
        <v>0</v>
      </c>
      <c r="C621" s="9" t="str">
        <f>IF(D621=0,"-",IF('Lease Monthly'!$H$4="Yearly",EDATE(C620,12),IF('Lease Monthly'!$H$4="Quarterly",EDATE(C620,3),EDATE(C620,1))))</f>
        <v>-</v>
      </c>
      <c r="D621" s="54">
        <f>IF(A621&gt;'Lease Monthly'!$E$4,0,'Lease Monthly'!$G$4)*((1+$M$4)^(((((IF($H$4="Yearly",ROUNDDOWN(IF(A621-($N$4)&lt;0,0,((A621-($N$4)/(($N$4))))/($N$4)),0),IF($H$4="Monthly",ROUNDDOWN(IF(A621-($N$4*12)&lt;0,0,((A621-(12*$N$4)/((12*$N$4))))/($N$4*12)),0),ROUNDDOWN(IF(A621-($N$4*4)&lt;0,0,((A621-(4*$N$4)/((4*$N$4))))/($N$4*4)),0)))))))))+(IF(A621=$E$4,$J$4,0))</f>
        <v>0</v>
      </c>
      <c r="E621" s="49">
        <f>IF(D621=0,0,1/((1+IF('Lease Monthly'!$H$4="Yearly",'Lease Monthly'!$D$4,IF('Lease Monthly'!$H$4="Quarterly",'Lease Monthly'!$D$4/4,'Lease Monthly'!$D$4/12)))^IF($E$17=1,A620,A621)))</f>
        <v>0</v>
      </c>
      <c r="F621" s="55">
        <f t="shared" si="95"/>
        <v>0</v>
      </c>
      <c r="G621" s="56"/>
      <c r="H621" s="38">
        <f t="shared" si="101"/>
        <v>605</v>
      </c>
      <c r="I621" s="9" t="str">
        <f t="shared" si="96"/>
        <v>-</v>
      </c>
      <c r="J621" s="47">
        <f>IF(H621&gt;'Lease Monthly'!$E$4,0,M620)</f>
        <v>0</v>
      </c>
      <c r="K621" s="47">
        <f>IF(IF('Lease Monthly'!$H$4="Yearly",J621*'Lease Monthly'!$D$4,IF('Lease Monthly'!$H$4="Quarterly",J621*('Lease Monthly'!$D$4/4),J621*'Lease Monthly'!$D$4/12))&gt;0,IF('Lease Monthly'!$H$4="Yearly",J621*'Lease Monthly'!$D$4,IF('Lease Monthly'!$H$4="Quarterly",J621*('Lease Monthly'!$D$4/4),J621*'Lease Monthly'!$D$4/12)),-L621-J621)</f>
        <v>0</v>
      </c>
      <c r="L621" s="47">
        <f t="shared" si="97"/>
        <v>0</v>
      </c>
      <c r="M621" s="47">
        <f t="shared" si="98"/>
        <v>0</v>
      </c>
      <c r="N621" s="57"/>
      <c r="O621" s="38">
        <v>237</v>
      </c>
      <c r="P621" s="58">
        <f t="shared" si="102"/>
        <v>264437</v>
      </c>
      <c r="Q621" s="47">
        <f t="shared" si="103"/>
        <v>0</v>
      </c>
      <c r="R621" s="47">
        <f>IF(S620&lt;1,0,-'Lease Monthly'!$K$4/'Lease Monthly'!$L$4)</f>
        <v>0</v>
      </c>
      <c r="S621" s="47">
        <f t="shared" si="99"/>
        <v>0</v>
      </c>
      <c r="AE621"/>
      <c r="AF621" s="6"/>
    </row>
    <row r="622" spans="1:32" x14ac:dyDescent="0.25">
      <c r="A622" s="53">
        <f t="shared" si="100"/>
        <v>606</v>
      </c>
      <c r="B622" s="29">
        <f t="shared" si="94"/>
        <v>0</v>
      </c>
      <c r="C622" s="9" t="str">
        <f>IF(D622=0,"-",IF('Lease Monthly'!$H$4="Yearly",EDATE(C621,12),IF('Lease Monthly'!$H$4="Quarterly",EDATE(C621,3),EDATE(C621,1))))</f>
        <v>-</v>
      </c>
      <c r="D622" s="54">
        <f>IF(A622&gt;'Lease Monthly'!$E$4,0,'Lease Monthly'!$G$4)*((1+$M$4)^(((((IF($H$4="Yearly",ROUNDDOWN(IF(A622-($N$4)&lt;0,0,((A622-($N$4)/(($N$4))))/($N$4)),0),IF($H$4="Monthly",ROUNDDOWN(IF(A622-($N$4*12)&lt;0,0,((A622-(12*$N$4)/((12*$N$4))))/($N$4*12)),0),ROUNDDOWN(IF(A622-($N$4*4)&lt;0,0,((A622-(4*$N$4)/((4*$N$4))))/($N$4*4)),0)))))))))+(IF(A622=$E$4,$J$4,0))</f>
        <v>0</v>
      </c>
      <c r="E622" s="49">
        <f>IF(D622=0,0,1/((1+IF('Lease Monthly'!$H$4="Yearly",'Lease Monthly'!$D$4,IF('Lease Monthly'!$H$4="Quarterly",'Lease Monthly'!$D$4/4,'Lease Monthly'!$D$4/12)))^IF($E$17=1,A621,A622)))</f>
        <v>0</v>
      </c>
      <c r="F622" s="55">
        <f t="shared" si="95"/>
        <v>0</v>
      </c>
      <c r="G622" s="56"/>
      <c r="H622" s="38">
        <f t="shared" si="101"/>
        <v>606</v>
      </c>
      <c r="I622" s="9" t="str">
        <f t="shared" si="96"/>
        <v>-</v>
      </c>
      <c r="J622" s="47">
        <f>IF(H622&gt;'Lease Monthly'!$E$4,0,M621)</f>
        <v>0</v>
      </c>
      <c r="K622" s="47">
        <f>IF(IF('Lease Monthly'!$H$4="Yearly",J622*'Lease Monthly'!$D$4,IF('Lease Monthly'!$H$4="Quarterly",J622*('Lease Monthly'!$D$4/4),J622*'Lease Monthly'!$D$4/12))&gt;0,IF('Lease Monthly'!$H$4="Yearly",J622*'Lease Monthly'!$D$4,IF('Lease Monthly'!$H$4="Quarterly",J622*('Lease Monthly'!$D$4/4),J622*'Lease Monthly'!$D$4/12)),-L622-J622)</f>
        <v>0</v>
      </c>
      <c r="L622" s="47">
        <f t="shared" si="97"/>
        <v>0</v>
      </c>
      <c r="M622" s="47">
        <f t="shared" si="98"/>
        <v>0</v>
      </c>
      <c r="N622" s="57"/>
      <c r="O622" s="38">
        <v>237</v>
      </c>
      <c r="P622" s="58">
        <f t="shared" si="102"/>
        <v>264803</v>
      </c>
      <c r="Q622" s="47">
        <f t="shared" si="103"/>
        <v>0</v>
      </c>
      <c r="R622" s="47">
        <f>IF(S621&lt;1,0,-'Lease Monthly'!$K$4/'Lease Monthly'!$L$4)</f>
        <v>0</v>
      </c>
      <c r="S622" s="47">
        <f t="shared" si="99"/>
        <v>0</v>
      </c>
      <c r="AE622"/>
      <c r="AF622" s="6"/>
    </row>
    <row r="623" spans="1:32" x14ac:dyDescent="0.25">
      <c r="A623" s="53">
        <f t="shared" si="100"/>
        <v>607</v>
      </c>
      <c r="B623" s="29">
        <f t="shared" si="94"/>
        <v>0</v>
      </c>
      <c r="C623" s="9" t="str">
        <f>IF(D623=0,"-",IF('Lease Monthly'!$H$4="Yearly",EDATE(C622,12),IF('Lease Monthly'!$H$4="Quarterly",EDATE(C622,3),EDATE(C622,1))))</f>
        <v>-</v>
      </c>
      <c r="D623" s="54">
        <f>IF(A623&gt;'Lease Monthly'!$E$4,0,'Lease Monthly'!$G$4)*((1+$M$4)^(((((IF($H$4="Yearly",ROUNDDOWN(IF(A623-($N$4)&lt;0,0,((A623-($N$4)/(($N$4))))/($N$4)),0),IF($H$4="Monthly",ROUNDDOWN(IF(A623-($N$4*12)&lt;0,0,((A623-(12*$N$4)/((12*$N$4))))/($N$4*12)),0),ROUNDDOWN(IF(A623-($N$4*4)&lt;0,0,((A623-(4*$N$4)/((4*$N$4))))/($N$4*4)),0)))))))))+(IF(A623=$E$4,$J$4,0))</f>
        <v>0</v>
      </c>
      <c r="E623" s="49">
        <f>IF(D623=0,0,1/((1+IF('Lease Monthly'!$H$4="Yearly",'Lease Monthly'!$D$4,IF('Lease Monthly'!$H$4="Quarterly",'Lease Monthly'!$D$4/4,'Lease Monthly'!$D$4/12)))^IF($E$17=1,A622,A623)))</f>
        <v>0</v>
      </c>
      <c r="F623" s="55">
        <f t="shared" si="95"/>
        <v>0</v>
      </c>
      <c r="G623" s="56"/>
      <c r="H623" s="38">
        <f t="shared" si="101"/>
        <v>607</v>
      </c>
      <c r="I623" s="9" t="str">
        <f t="shared" si="96"/>
        <v>-</v>
      </c>
      <c r="J623" s="47">
        <f>IF(H623&gt;'Lease Monthly'!$E$4,0,M622)</f>
        <v>0</v>
      </c>
      <c r="K623" s="47">
        <f>IF(IF('Lease Monthly'!$H$4="Yearly",J623*'Lease Monthly'!$D$4,IF('Lease Monthly'!$H$4="Quarterly",J623*('Lease Monthly'!$D$4/4),J623*'Lease Monthly'!$D$4/12))&gt;0,IF('Lease Monthly'!$H$4="Yearly",J623*'Lease Monthly'!$D$4,IF('Lease Monthly'!$H$4="Quarterly",J623*('Lease Monthly'!$D$4/4),J623*'Lease Monthly'!$D$4/12)),-L623-J623)</f>
        <v>0</v>
      </c>
      <c r="L623" s="47">
        <f t="shared" si="97"/>
        <v>0</v>
      </c>
      <c r="M623" s="47">
        <f t="shared" si="98"/>
        <v>0</v>
      </c>
      <c r="N623" s="57"/>
      <c r="O623" s="38">
        <v>237</v>
      </c>
      <c r="P623" s="58">
        <f t="shared" si="102"/>
        <v>265168</v>
      </c>
      <c r="Q623" s="47">
        <f t="shared" si="103"/>
        <v>0</v>
      </c>
      <c r="R623" s="47">
        <f>IF(S622&lt;1,0,-'Lease Monthly'!$K$4/'Lease Monthly'!$L$4)</f>
        <v>0</v>
      </c>
      <c r="S623" s="47">
        <f t="shared" si="99"/>
        <v>0</v>
      </c>
      <c r="AE623"/>
      <c r="AF623" s="6"/>
    </row>
    <row r="624" spans="1:32" x14ac:dyDescent="0.25">
      <c r="A624" s="53">
        <f t="shared" si="100"/>
        <v>608</v>
      </c>
      <c r="B624" s="29">
        <f t="shared" si="94"/>
        <v>0</v>
      </c>
      <c r="C624" s="9" t="str">
        <f>IF(D624=0,"-",IF('Lease Monthly'!$H$4="Yearly",EDATE(C623,12),IF('Lease Monthly'!$H$4="Quarterly",EDATE(C623,3),EDATE(C623,1))))</f>
        <v>-</v>
      </c>
      <c r="D624" s="54">
        <f>IF(A624&gt;'Lease Monthly'!$E$4,0,'Lease Monthly'!$G$4)*((1+$M$4)^(((((IF($H$4="Yearly",ROUNDDOWN(IF(A624-($N$4)&lt;0,0,((A624-($N$4)/(($N$4))))/($N$4)),0),IF($H$4="Monthly",ROUNDDOWN(IF(A624-($N$4*12)&lt;0,0,((A624-(12*$N$4)/((12*$N$4))))/($N$4*12)),0),ROUNDDOWN(IF(A624-($N$4*4)&lt;0,0,((A624-(4*$N$4)/((4*$N$4))))/($N$4*4)),0)))))))))+(IF(A624=$E$4,$J$4,0))</f>
        <v>0</v>
      </c>
      <c r="E624" s="49">
        <f>IF(D624=0,0,1/((1+IF('Lease Monthly'!$H$4="Yearly",'Lease Monthly'!$D$4,IF('Lease Monthly'!$H$4="Quarterly",'Lease Monthly'!$D$4/4,'Lease Monthly'!$D$4/12)))^IF($E$17=1,A623,A624)))</f>
        <v>0</v>
      </c>
      <c r="F624" s="55">
        <f t="shared" si="95"/>
        <v>0</v>
      </c>
      <c r="G624" s="56"/>
      <c r="H624" s="38">
        <f t="shared" si="101"/>
        <v>608</v>
      </c>
      <c r="I624" s="9" t="str">
        <f t="shared" si="96"/>
        <v>-</v>
      </c>
      <c r="J624" s="47">
        <f>IF(H624&gt;'Lease Monthly'!$E$4,0,M623)</f>
        <v>0</v>
      </c>
      <c r="K624" s="47">
        <f>IF(IF('Lease Monthly'!$H$4="Yearly",J624*'Lease Monthly'!$D$4,IF('Lease Monthly'!$H$4="Quarterly",J624*('Lease Monthly'!$D$4/4),J624*'Lease Monthly'!$D$4/12))&gt;0,IF('Lease Monthly'!$H$4="Yearly",J624*'Lease Monthly'!$D$4,IF('Lease Monthly'!$H$4="Quarterly",J624*('Lease Monthly'!$D$4/4),J624*'Lease Monthly'!$D$4/12)),-L624-J624)</f>
        <v>0</v>
      </c>
      <c r="L624" s="47">
        <f t="shared" si="97"/>
        <v>0</v>
      </c>
      <c r="M624" s="47">
        <f t="shared" si="98"/>
        <v>0</v>
      </c>
      <c r="N624" s="57"/>
      <c r="O624" s="38">
        <v>237</v>
      </c>
      <c r="P624" s="58">
        <f t="shared" si="102"/>
        <v>265533</v>
      </c>
      <c r="Q624" s="47">
        <f t="shared" si="103"/>
        <v>0</v>
      </c>
      <c r="R624" s="47">
        <f>IF(S623&lt;1,0,-'Lease Monthly'!$K$4/'Lease Monthly'!$L$4)</f>
        <v>0</v>
      </c>
      <c r="S624" s="47">
        <f t="shared" si="99"/>
        <v>0</v>
      </c>
      <c r="AE624"/>
      <c r="AF624" s="6"/>
    </row>
    <row r="625" spans="1:32" x14ac:dyDescent="0.25">
      <c r="A625" s="53">
        <f t="shared" si="100"/>
        <v>609</v>
      </c>
      <c r="B625" s="29">
        <f t="shared" si="94"/>
        <v>0</v>
      </c>
      <c r="C625" s="9" t="str">
        <f>IF(D625=0,"-",IF('Lease Monthly'!$H$4="Yearly",EDATE(C624,12),IF('Lease Monthly'!$H$4="Quarterly",EDATE(C624,3),EDATE(C624,1))))</f>
        <v>-</v>
      </c>
      <c r="D625" s="54">
        <f>IF(A625&gt;'Lease Monthly'!$E$4,0,'Lease Monthly'!$G$4)*((1+$M$4)^(((((IF($H$4="Yearly",ROUNDDOWN(IF(A625-($N$4)&lt;0,0,((A625-($N$4)/(($N$4))))/($N$4)),0),IF($H$4="Monthly",ROUNDDOWN(IF(A625-($N$4*12)&lt;0,0,((A625-(12*$N$4)/((12*$N$4))))/($N$4*12)),0),ROUNDDOWN(IF(A625-($N$4*4)&lt;0,0,((A625-(4*$N$4)/((4*$N$4))))/($N$4*4)),0)))))))))+(IF(A625=$E$4,$J$4,0))</f>
        <v>0</v>
      </c>
      <c r="E625" s="49">
        <f>IF(D625=0,0,1/((1+IF('Lease Monthly'!$H$4="Yearly",'Lease Monthly'!$D$4,IF('Lease Monthly'!$H$4="Quarterly",'Lease Monthly'!$D$4/4,'Lease Monthly'!$D$4/12)))^IF($E$17=1,A624,A625)))</f>
        <v>0</v>
      </c>
      <c r="F625" s="55">
        <f t="shared" si="95"/>
        <v>0</v>
      </c>
      <c r="G625" s="56"/>
      <c r="H625" s="38">
        <f t="shared" si="101"/>
        <v>609</v>
      </c>
      <c r="I625" s="9" t="str">
        <f t="shared" si="96"/>
        <v>-</v>
      </c>
      <c r="J625" s="47">
        <f>IF(H625&gt;'Lease Monthly'!$E$4,0,M624)</f>
        <v>0</v>
      </c>
      <c r="K625" s="47">
        <f>IF(IF('Lease Monthly'!$H$4="Yearly",J625*'Lease Monthly'!$D$4,IF('Lease Monthly'!$H$4="Quarterly",J625*('Lease Monthly'!$D$4/4),J625*'Lease Monthly'!$D$4/12))&gt;0,IF('Lease Monthly'!$H$4="Yearly",J625*'Lease Monthly'!$D$4,IF('Lease Monthly'!$H$4="Quarterly",J625*('Lease Monthly'!$D$4/4),J625*'Lease Monthly'!$D$4/12)),-L625-J625)</f>
        <v>0</v>
      </c>
      <c r="L625" s="47">
        <f t="shared" si="97"/>
        <v>0</v>
      </c>
      <c r="M625" s="47">
        <f t="shared" si="98"/>
        <v>0</v>
      </c>
      <c r="N625" s="57"/>
      <c r="O625" s="38">
        <v>237</v>
      </c>
      <c r="P625" s="58">
        <f t="shared" si="102"/>
        <v>265898</v>
      </c>
      <c r="Q625" s="47">
        <f t="shared" si="103"/>
        <v>0</v>
      </c>
      <c r="R625" s="47">
        <f>IF(S624&lt;1,0,-'Lease Monthly'!$K$4/'Lease Monthly'!$L$4)</f>
        <v>0</v>
      </c>
      <c r="S625" s="47">
        <f t="shared" si="99"/>
        <v>0</v>
      </c>
      <c r="AE625"/>
      <c r="AF625" s="6"/>
    </row>
    <row r="626" spans="1:32" x14ac:dyDescent="0.25">
      <c r="A626" s="53">
        <f t="shared" si="100"/>
        <v>610</v>
      </c>
      <c r="B626" s="29">
        <f t="shared" si="94"/>
        <v>0</v>
      </c>
      <c r="C626" s="9" t="str">
        <f>IF(D626=0,"-",IF('Lease Monthly'!$H$4="Yearly",EDATE(C625,12),IF('Lease Monthly'!$H$4="Quarterly",EDATE(C625,3),EDATE(C625,1))))</f>
        <v>-</v>
      </c>
      <c r="D626" s="54">
        <f>IF(A626&gt;'Lease Monthly'!$E$4,0,'Lease Monthly'!$G$4)*((1+$M$4)^(((((IF($H$4="Yearly",ROUNDDOWN(IF(A626-($N$4)&lt;0,0,((A626-($N$4)/(($N$4))))/($N$4)),0),IF($H$4="Monthly",ROUNDDOWN(IF(A626-($N$4*12)&lt;0,0,((A626-(12*$N$4)/((12*$N$4))))/($N$4*12)),0),ROUNDDOWN(IF(A626-($N$4*4)&lt;0,0,((A626-(4*$N$4)/((4*$N$4))))/($N$4*4)),0)))))))))+(IF(A626=$E$4,$J$4,0))</f>
        <v>0</v>
      </c>
      <c r="E626" s="49">
        <f>IF(D626=0,0,1/((1+IF('Lease Monthly'!$H$4="Yearly",'Lease Monthly'!$D$4,IF('Lease Monthly'!$H$4="Quarterly",'Lease Monthly'!$D$4/4,'Lease Monthly'!$D$4/12)))^IF($E$17=1,A625,A626)))</f>
        <v>0</v>
      </c>
      <c r="F626" s="55">
        <f t="shared" si="95"/>
        <v>0</v>
      </c>
      <c r="G626" s="56"/>
      <c r="H626" s="38">
        <f t="shared" si="101"/>
        <v>610</v>
      </c>
      <c r="I626" s="9" t="str">
        <f t="shared" si="96"/>
        <v>-</v>
      </c>
      <c r="J626" s="47">
        <f>IF(H626&gt;'Lease Monthly'!$E$4,0,M625)</f>
        <v>0</v>
      </c>
      <c r="K626" s="47">
        <f>IF(IF('Lease Monthly'!$H$4="Yearly",J626*'Lease Monthly'!$D$4,IF('Lease Monthly'!$H$4="Quarterly",J626*('Lease Monthly'!$D$4/4),J626*'Lease Monthly'!$D$4/12))&gt;0,IF('Lease Monthly'!$H$4="Yearly",J626*'Lease Monthly'!$D$4,IF('Lease Monthly'!$H$4="Quarterly",J626*('Lease Monthly'!$D$4/4),J626*'Lease Monthly'!$D$4/12)),-L626-J626)</f>
        <v>0</v>
      </c>
      <c r="L626" s="47">
        <f t="shared" si="97"/>
        <v>0</v>
      </c>
      <c r="M626" s="47">
        <f t="shared" si="98"/>
        <v>0</v>
      </c>
      <c r="N626" s="57"/>
      <c r="O626" s="38">
        <v>237</v>
      </c>
      <c r="P626" s="58">
        <f t="shared" si="102"/>
        <v>266264</v>
      </c>
      <c r="Q626" s="47">
        <f t="shared" si="103"/>
        <v>0</v>
      </c>
      <c r="R626" s="47">
        <f>IF(S625&lt;1,0,-'Lease Monthly'!$K$4/'Lease Monthly'!$L$4)</f>
        <v>0</v>
      </c>
      <c r="S626" s="47">
        <f t="shared" si="99"/>
        <v>0</v>
      </c>
      <c r="AE626"/>
      <c r="AF626" s="6"/>
    </row>
    <row r="627" spans="1:32" x14ac:dyDescent="0.25">
      <c r="A627" s="53">
        <f t="shared" si="100"/>
        <v>611</v>
      </c>
      <c r="B627" s="29">
        <f t="shared" si="94"/>
        <v>0</v>
      </c>
      <c r="C627" s="9" t="str">
        <f>IF(D627=0,"-",IF('Lease Monthly'!$H$4="Yearly",EDATE(C626,12),IF('Lease Monthly'!$H$4="Quarterly",EDATE(C626,3),EDATE(C626,1))))</f>
        <v>-</v>
      </c>
      <c r="D627" s="54">
        <f>IF(A627&gt;'Lease Monthly'!$E$4,0,'Lease Monthly'!$G$4)*((1+$M$4)^(((((IF($H$4="Yearly",ROUNDDOWN(IF(A627-($N$4)&lt;0,0,((A627-($N$4)/(($N$4))))/($N$4)),0),IF($H$4="Monthly",ROUNDDOWN(IF(A627-($N$4*12)&lt;0,0,((A627-(12*$N$4)/((12*$N$4))))/($N$4*12)),0),ROUNDDOWN(IF(A627-($N$4*4)&lt;0,0,((A627-(4*$N$4)/((4*$N$4))))/($N$4*4)),0)))))))))+(IF(A627=$E$4,$J$4,0))</f>
        <v>0</v>
      </c>
      <c r="E627" s="49">
        <f>IF(D627=0,0,1/((1+IF('Lease Monthly'!$H$4="Yearly",'Lease Monthly'!$D$4,IF('Lease Monthly'!$H$4="Quarterly",'Lease Monthly'!$D$4/4,'Lease Monthly'!$D$4/12)))^IF($E$17=1,A626,A627)))</f>
        <v>0</v>
      </c>
      <c r="F627" s="55">
        <f t="shared" si="95"/>
        <v>0</v>
      </c>
      <c r="G627" s="56"/>
      <c r="H627" s="38">
        <f t="shared" si="101"/>
        <v>611</v>
      </c>
      <c r="I627" s="9" t="str">
        <f t="shared" si="96"/>
        <v>-</v>
      </c>
      <c r="J627" s="47">
        <f>IF(H627&gt;'Lease Monthly'!$E$4,0,M626)</f>
        <v>0</v>
      </c>
      <c r="K627" s="47">
        <f>IF(IF('Lease Monthly'!$H$4="Yearly",J627*'Lease Monthly'!$D$4,IF('Lease Monthly'!$H$4="Quarterly",J627*('Lease Monthly'!$D$4/4),J627*'Lease Monthly'!$D$4/12))&gt;0,IF('Lease Monthly'!$H$4="Yearly",J627*'Lease Monthly'!$D$4,IF('Lease Monthly'!$H$4="Quarterly",J627*('Lease Monthly'!$D$4/4),J627*'Lease Monthly'!$D$4/12)),-L627-J627)</f>
        <v>0</v>
      </c>
      <c r="L627" s="47">
        <f t="shared" si="97"/>
        <v>0</v>
      </c>
      <c r="M627" s="47">
        <f t="shared" si="98"/>
        <v>0</v>
      </c>
      <c r="N627" s="57"/>
      <c r="O627" s="38">
        <v>237</v>
      </c>
      <c r="P627" s="58">
        <f t="shared" si="102"/>
        <v>266629</v>
      </c>
      <c r="Q627" s="47">
        <f t="shared" si="103"/>
        <v>0</v>
      </c>
      <c r="R627" s="47">
        <f>IF(S626&lt;1,0,-'Lease Monthly'!$K$4/'Lease Monthly'!$L$4)</f>
        <v>0</v>
      </c>
      <c r="S627" s="47">
        <f t="shared" si="99"/>
        <v>0</v>
      </c>
      <c r="AE627"/>
      <c r="AF627" s="6"/>
    </row>
    <row r="628" spans="1:32" x14ac:dyDescent="0.25">
      <c r="A628" s="53">
        <f t="shared" si="100"/>
        <v>612</v>
      </c>
      <c r="B628" s="29">
        <f t="shared" si="94"/>
        <v>0</v>
      </c>
      <c r="C628" s="9" t="str">
        <f>IF(D628=0,"-",IF('Lease Monthly'!$H$4="Yearly",EDATE(C627,12),IF('Lease Monthly'!$H$4="Quarterly",EDATE(C627,3),EDATE(C627,1))))</f>
        <v>-</v>
      </c>
      <c r="D628" s="54">
        <f>IF(A628&gt;'Lease Monthly'!$E$4,0,'Lease Monthly'!$G$4)*((1+$M$4)^(((((IF($H$4="Yearly",ROUNDDOWN(IF(A628-($N$4)&lt;0,0,((A628-($N$4)/(($N$4))))/($N$4)),0),IF($H$4="Monthly",ROUNDDOWN(IF(A628-($N$4*12)&lt;0,0,((A628-(12*$N$4)/((12*$N$4))))/($N$4*12)),0),ROUNDDOWN(IF(A628-($N$4*4)&lt;0,0,((A628-(4*$N$4)/((4*$N$4))))/($N$4*4)),0)))))))))+(IF(A628=$E$4,$J$4,0))</f>
        <v>0</v>
      </c>
      <c r="E628" s="49">
        <f>IF(D628=0,0,1/((1+IF('Lease Monthly'!$H$4="Yearly",'Lease Monthly'!$D$4,IF('Lease Monthly'!$H$4="Quarterly",'Lease Monthly'!$D$4/4,'Lease Monthly'!$D$4/12)))^IF($E$17=1,A627,A628)))</f>
        <v>0</v>
      </c>
      <c r="F628" s="55">
        <f t="shared" si="95"/>
        <v>0</v>
      </c>
      <c r="G628" s="56"/>
      <c r="H628" s="38">
        <f t="shared" si="101"/>
        <v>612</v>
      </c>
      <c r="I628" s="9" t="str">
        <f t="shared" si="96"/>
        <v>-</v>
      </c>
      <c r="J628" s="47">
        <f>IF(H628&gt;'Lease Monthly'!$E$4,0,M627)</f>
        <v>0</v>
      </c>
      <c r="K628" s="47">
        <f>IF(IF('Lease Monthly'!$H$4="Yearly",J628*'Lease Monthly'!$D$4,IF('Lease Monthly'!$H$4="Quarterly",J628*('Lease Monthly'!$D$4/4),J628*'Lease Monthly'!$D$4/12))&gt;0,IF('Lease Monthly'!$H$4="Yearly",J628*'Lease Monthly'!$D$4,IF('Lease Monthly'!$H$4="Quarterly",J628*('Lease Monthly'!$D$4/4),J628*'Lease Monthly'!$D$4/12)),-L628-J628)</f>
        <v>0</v>
      </c>
      <c r="L628" s="47">
        <f t="shared" si="97"/>
        <v>0</v>
      </c>
      <c r="M628" s="47">
        <f t="shared" si="98"/>
        <v>0</v>
      </c>
      <c r="N628" s="57"/>
      <c r="O628" s="38">
        <v>237</v>
      </c>
      <c r="P628" s="58">
        <f t="shared" si="102"/>
        <v>266994</v>
      </c>
      <c r="Q628" s="47">
        <f t="shared" si="103"/>
        <v>0</v>
      </c>
      <c r="R628" s="47">
        <f>IF(S627&lt;1,0,-'Lease Monthly'!$K$4/'Lease Monthly'!$L$4)</f>
        <v>0</v>
      </c>
      <c r="S628" s="47">
        <f t="shared" si="99"/>
        <v>0</v>
      </c>
      <c r="AE628"/>
      <c r="AF628" s="6"/>
    </row>
    <row r="629" spans="1:32" x14ac:dyDescent="0.25">
      <c r="A629" s="53">
        <f t="shared" si="100"/>
        <v>613</v>
      </c>
      <c r="B629" s="29">
        <f t="shared" si="94"/>
        <v>0</v>
      </c>
      <c r="C629" s="9" t="str">
        <f>IF(D629=0,"-",IF('Lease Monthly'!$H$4="Yearly",EDATE(C628,12),IF('Lease Monthly'!$H$4="Quarterly",EDATE(C628,3),EDATE(C628,1))))</f>
        <v>-</v>
      </c>
      <c r="D629" s="54">
        <f>IF(A629&gt;'Lease Monthly'!$E$4,0,'Lease Monthly'!$G$4)*((1+$M$4)^(((((IF($H$4="Yearly",ROUNDDOWN(IF(A629-($N$4)&lt;0,0,((A629-($N$4)/(($N$4))))/($N$4)),0),IF($H$4="Monthly",ROUNDDOWN(IF(A629-($N$4*12)&lt;0,0,((A629-(12*$N$4)/((12*$N$4))))/($N$4*12)),0),ROUNDDOWN(IF(A629-($N$4*4)&lt;0,0,((A629-(4*$N$4)/((4*$N$4))))/($N$4*4)),0)))))))))+(IF(A629=$E$4,$J$4,0))</f>
        <v>0</v>
      </c>
      <c r="E629" s="49">
        <f>IF(D629=0,0,1/((1+IF('Lease Monthly'!$H$4="Yearly",'Lease Monthly'!$D$4,IF('Lease Monthly'!$H$4="Quarterly",'Lease Monthly'!$D$4/4,'Lease Monthly'!$D$4/12)))^IF($E$17=1,A628,A629)))</f>
        <v>0</v>
      </c>
      <c r="F629" s="55">
        <f t="shared" si="95"/>
        <v>0</v>
      </c>
      <c r="G629" s="56"/>
      <c r="H629" s="38">
        <f t="shared" si="101"/>
        <v>613</v>
      </c>
      <c r="I629" s="9" t="str">
        <f t="shared" si="96"/>
        <v>-</v>
      </c>
      <c r="J629" s="47">
        <f>IF(H629&gt;'Lease Monthly'!$E$4,0,M628)</f>
        <v>0</v>
      </c>
      <c r="K629" s="47">
        <f>IF(IF('Lease Monthly'!$H$4="Yearly",J629*'Lease Monthly'!$D$4,IF('Lease Monthly'!$H$4="Quarterly",J629*('Lease Monthly'!$D$4/4),J629*'Lease Monthly'!$D$4/12))&gt;0,IF('Lease Monthly'!$H$4="Yearly",J629*'Lease Monthly'!$D$4,IF('Lease Monthly'!$H$4="Quarterly",J629*('Lease Monthly'!$D$4/4),J629*'Lease Monthly'!$D$4/12)),-L629-J629)</f>
        <v>0</v>
      </c>
      <c r="L629" s="47">
        <f t="shared" si="97"/>
        <v>0</v>
      </c>
      <c r="M629" s="47">
        <f t="shared" si="98"/>
        <v>0</v>
      </c>
      <c r="N629" s="57"/>
      <c r="O629" s="38">
        <v>237</v>
      </c>
      <c r="P629" s="58">
        <f t="shared" si="102"/>
        <v>267359</v>
      </c>
      <c r="Q629" s="47">
        <f t="shared" si="103"/>
        <v>0</v>
      </c>
      <c r="R629" s="47">
        <f>IF(S628&lt;1,0,-'Lease Monthly'!$K$4/'Lease Monthly'!$L$4)</f>
        <v>0</v>
      </c>
      <c r="S629" s="47">
        <f t="shared" si="99"/>
        <v>0</v>
      </c>
      <c r="AE629"/>
      <c r="AF629" s="6"/>
    </row>
    <row r="630" spans="1:32" x14ac:dyDescent="0.25">
      <c r="A630" s="53">
        <f t="shared" si="100"/>
        <v>614</v>
      </c>
      <c r="B630" s="29">
        <f t="shared" si="94"/>
        <v>0</v>
      </c>
      <c r="C630" s="9" t="str">
        <f>IF(D630=0,"-",IF('Lease Monthly'!$H$4="Yearly",EDATE(C629,12),IF('Lease Monthly'!$H$4="Quarterly",EDATE(C629,3),EDATE(C629,1))))</f>
        <v>-</v>
      </c>
      <c r="D630" s="54">
        <f>IF(A630&gt;'Lease Monthly'!$E$4,0,'Lease Monthly'!$G$4)*((1+$M$4)^(((((IF($H$4="Yearly",ROUNDDOWN(IF(A630-($N$4)&lt;0,0,((A630-($N$4)/(($N$4))))/($N$4)),0),IF($H$4="Monthly",ROUNDDOWN(IF(A630-($N$4*12)&lt;0,0,((A630-(12*$N$4)/((12*$N$4))))/($N$4*12)),0),ROUNDDOWN(IF(A630-($N$4*4)&lt;0,0,((A630-(4*$N$4)/((4*$N$4))))/($N$4*4)),0)))))))))+(IF(A630=$E$4,$J$4,0))</f>
        <v>0</v>
      </c>
      <c r="E630" s="49">
        <f>IF(D630=0,0,1/((1+IF('Lease Monthly'!$H$4="Yearly",'Lease Monthly'!$D$4,IF('Lease Monthly'!$H$4="Quarterly",'Lease Monthly'!$D$4/4,'Lease Monthly'!$D$4/12)))^IF($E$17=1,A629,A630)))</f>
        <v>0</v>
      </c>
      <c r="F630" s="55">
        <f t="shared" si="95"/>
        <v>0</v>
      </c>
      <c r="G630" s="56"/>
      <c r="H630" s="38">
        <f t="shared" si="101"/>
        <v>614</v>
      </c>
      <c r="I630" s="9" t="str">
        <f t="shared" si="96"/>
        <v>-</v>
      </c>
      <c r="J630" s="47">
        <f>IF(H630&gt;'Lease Monthly'!$E$4,0,M629)</f>
        <v>0</v>
      </c>
      <c r="K630" s="47">
        <f>IF(IF('Lease Monthly'!$H$4="Yearly",J630*'Lease Monthly'!$D$4,IF('Lease Monthly'!$H$4="Quarterly",J630*('Lease Monthly'!$D$4/4),J630*'Lease Monthly'!$D$4/12))&gt;0,IF('Lease Monthly'!$H$4="Yearly",J630*'Lease Monthly'!$D$4,IF('Lease Monthly'!$H$4="Quarterly",J630*('Lease Monthly'!$D$4/4),J630*'Lease Monthly'!$D$4/12)),-L630-J630)</f>
        <v>0</v>
      </c>
      <c r="L630" s="47">
        <f t="shared" si="97"/>
        <v>0</v>
      </c>
      <c r="M630" s="47">
        <f t="shared" si="98"/>
        <v>0</v>
      </c>
      <c r="N630" s="57"/>
      <c r="O630" s="38">
        <v>237</v>
      </c>
      <c r="P630" s="58">
        <f t="shared" si="102"/>
        <v>267725</v>
      </c>
      <c r="Q630" s="47">
        <f t="shared" si="103"/>
        <v>0</v>
      </c>
      <c r="R630" s="47">
        <f>IF(S629&lt;1,0,-'Lease Monthly'!$K$4/'Lease Monthly'!$L$4)</f>
        <v>0</v>
      </c>
      <c r="S630" s="47">
        <f t="shared" si="99"/>
        <v>0</v>
      </c>
      <c r="AE630"/>
      <c r="AF630" s="6"/>
    </row>
    <row r="631" spans="1:32" x14ac:dyDescent="0.25">
      <c r="A631" s="53">
        <f t="shared" si="100"/>
        <v>615</v>
      </c>
      <c r="B631" s="29">
        <f t="shared" si="94"/>
        <v>0</v>
      </c>
      <c r="C631" s="9" t="str">
        <f>IF(D631=0,"-",IF('Lease Monthly'!$H$4="Yearly",EDATE(C630,12),IF('Lease Monthly'!$H$4="Quarterly",EDATE(C630,3),EDATE(C630,1))))</f>
        <v>-</v>
      </c>
      <c r="D631" s="54">
        <f>IF(A631&gt;'Lease Monthly'!$E$4,0,'Lease Monthly'!$G$4)*((1+$M$4)^(((((IF($H$4="Yearly",ROUNDDOWN(IF(A631-($N$4)&lt;0,0,((A631-($N$4)/(($N$4))))/($N$4)),0),IF($H$4="Monthly",ROUNDDOWN(IF(A631-($N$4*12)&lt;0,0,((A631-(12*$N$4)/((12*$N$4))))/($N$4*12)),0),ROUNDDOWN(IF(A631-($N$4*4)&lt;0,0,((A631-(4*$N$4)/((4*$N$4))))/($N$4*4)),0)))))))))+(IF(A631=$E$4,$J$4,0))</f>
        <v>0</v>
      </c>
      <c r="E631" s="49">
        <f>IF(D631=0,0,1/((1+IF('Lease Monthly'!$H$4="Yearly",'Lease Monthly'!$D$4,IF('Lease Monthly'!$H$4="Quarterly",'Lease Monthly'!$D$4/4,'Lease Monthly'!$D$4/12)))^IF($E$17=1,A630,A631)))</f>
        <v>0</v>
      </c>
      <c r="F631" s="55">
        <f t="shared" si="95"/>
        <v>0</v>
      </c>
      <c r="G631" s="56"/>
      <c r="H631" s="38">
        <f t="shared" si="101"/>
        <v>615</v>
      </c>
      <c r="I631" s="9" t="str">
        <f t="shared" si="96"/>
        <v>-</v>
      </c>
      <c r="J631" s="47">
        <f>IF(H631&gt;'Lease Monthly'!$E$4,0,M630)</f>
        <v>0</v>
      </c>
      <c r="K631" s="47">
        <f>IF(IF('Lease Monthly'!$H$4="Yearly",J631*'Lease Monthly'!$D$4,IF('Lease Monthly'!$H$4="Quarterly",J631*('Lease Monthly'!$D$4/4),J631*'Lease Monthly'!$D$4/12))&gt;0,IF('Lease Monthly'!$H$4="Yearly",J631*'Lease Monthly'!$D$4,IF('Lease Monthly'!$H$4="Quarterly",J631*('Lease Monthly'!$D$4/4),J631*'Lease Monthly'!$D$4/12)),-L631-J631)</f>
        <v>0</v>
      </c>
      <c r="L631" s="47">
        <f t="shared" si="97"/>
        <v>0</v>
      </c>
      <c r="M631" s="47">
        <f t="shared" si="98"/>
        <v>0</v>
      </c>
      <c r="N631" s="57"/>
      <c r="O631" s="38">
        <v>237</v>
      </c>
      <c r="P631" s="58">
        <f t="shared" si="102"/>
        <v>268090</v>
      </c>
      <c r="Q631" s="47">
        <f t="shared" si="103"/>
        <v>0</v>
      </c>
      <c r="R631" s="47">
        <f>IF(S630&lt;1,0,-'Lease Monthly'!$K$4/'Lease Monthly'!$L$4)</f>
        <v>0</v>
      </c>
      <c r="S631" s="47">
        <f t="shared" si="99"/>
        <v>0</v>
      </c>
      <c r="AE631"/>
      <c r="AF631" s="6"/>
    </row>
    <row r="632" spans="1:32" x14ac:dyDescent="0.25">
      <c r="A632" s="53">
        <f t="shared" si="100"/>
        <v>616</v>
      </c>
      <c r="B632" s="29">
        <f t="shared" si="94"/>
        <v>0</v>
      </c>
      <c r="C632" s="9" t="str">
        <f>IF(D632=0,"-",IF('Lease Monthly'!$H$4="Yearly",EDATE(C631,12),IF('Lease Monthly'!$H$4="Quarterly",EDATE(C631,3),EDATE(C631,1))))</f>
        <v>-</v>
      </c>
      <c r="D632" s="54">
        <f>IF(A632&gt;'Lease Monthly'!$E$4,0,'Lease Monthly'!$G$4)*((1+$M$4)^(((((IF($H$4="Yearly",ROUNDDOWN(IF(A632-($N$4)&lt;0,0,((A632-($N$4)/(($N$4))))/($N$4)),0),IF($H$4="Monthly",ROUNDDOWN(IF(A632-($N$4*12)&lt;0,0,((A632-(12*$N$4)/((12*$N$4))))/($N$4*12)),0),ROUNDDOWN(IF(A632-($N$4*4)&lt;0,0,((A632-(4*$N$4)/((4*$N$4))))/($N$4*4)),0)))))))))+(IF(A632=$E$4,$J$4,0))</f>
        <v>0</v>
      </c>
      <c r="E632" s="49">
        <f>IF(D632=0,0,1/((1+IF('Lease Monthly'!$H$4="Yearly",'Lease Monthly'!$D$4,IF('Lease Monthly'!$H$4="Quarterly",'Lease Monthly'!$D$4/4,'Lease Monthly'!$D$4/12)))^IF($E$17=1,A631,A632)))</f>
        <v>0</v>
      </c>
      <c r="F632" s="55">
        <f t="shared" si="95"/>
        <v>0</v>
      </c>
      <c r="G632" s="56"/>
      <c r="H632" s="38">
        <f t="shared" si="101"/>
        <v>616</v>
      </c>
      <c r="I632" s="9" t="str">
        <f t="shared" si="96"/>
        <v>-</v>
      </c>
      <c r="J632" s="47">
        <f>IF(H632&gt;'Lease Monthly'!$E$4,0,M631)</f>
        <v>0</v>
      </c>
      <c r="K632" s="47">
        <f>IF(IF('Lease Monthly'!$H$4="Yearly",J632*'Lease Monthly'!$D$4,IF('Lease Monthly'!$H$4="Quarterly",J632*('Lease Monthly'!$D$4/4),J632*'Lease Monthly'!$D$4/12))&gt;0,IF('Lease Monthly'!$H$4="Yearly",J632*'Lease Monthly'!$D$4,IF('Lease Monthly'!$H$4="Quarterly",J632*('Lease Monthly'!$D$4/4),J632*'Lease Monthly'!$D$4/12)),-L632-J632)</f>
        <v>0</v>
      </c>
      <c r="L632" s="47">
        <f t="shared" si="97"/>
        <v>0</v>
      </c>
      <c r="M632" s="47">
        <f t="shared" si="98"/>
        <v>0</v>
      </c>
      <c r="N632" s="57"/>
      <c r="O632" s="38">
        <v>237</v>
      </c>
      <c r="P632" s="58">
        <f t="shared" si="102"/>
        <v>268455</v>
      </c>
      <c r="Q632" s="47">
        <f t="shared" si="103"/>
        <v>0</v>
      </c>
      <c r="R632" s="47">
        <f>IF(S631&lt;1,0,-'Lease Monthly'!$K$4/'Lease Monthly'!$L$4)</f>
        <v>0</v>
      </c>
      <c r="S632" s="47">
        <f t="shared" si="99"/>
        <v>0</v>
      </c>
      <c r="AE632"/>
      <c r="AF632" s="6"/>
    </row>
    <row r="633" spans="1:32" x14ac:dyDescent="0.25">
      <c r="A633" s="53">
        <f t="shared" si="100"/>
        <v>617</v>
      </c>
      <c r="B633" s="29">
        <f t="shared" si="94"/>
        <v>0</v>
      </c>
      <c r="C633" s="9" t="str">
        <f>IF(D633=0,"-",IF('Lease Monthly'!$H$4="Yearly",EDATE(C632,12),IF('Lease Monthly'!$H$4="Quarterly",EDATE(C632,3),EDATE(C632,1))))</f>
        <v>-</v>
      </c>
      <c r="D633" s="54">
        <f>IF(A633&gt;'Lease Monthly'!$E$4,0,'Lease Monthly'!$G$4)*((1+$M$4)^(((((IF($H$4="Yearly",ROUNDDOWN(IF(A633-($N$4)&lt;0,0,((A633-($N$4)/(($N$4))))/($N$4)),0),IF($H$4="Monthly",ROUNDDOWN(IF(A633-($N$4*12)&lt;0,0,((A633-(12*$N$4)/((12*$N$4))))/($N$4*12)),0),ROUNDDOWN(IF(A633-($N$4*4)&lt;0,0,((A633-(4*$N$4)/((4*$N$4))))/($N$4*4)),0)))))))))+(IF(A633=$E$4,$J$4,0))</f>
        <v>0</v>
      </c>
      <c r="E633" s="49">
        <f>IF(D633=0,0,1/((1+IF('Lease Monthly'!$H$4="Yearly",'Lease Monthly'!$D$4,IF('Lease Monthly'!$H$4="Quarterly",'Lease Monthly'!$D$4/4,'Lease Monthly'!$D$4/12)))^IF($E$17=1,A632,A633)))</f>
        <v>0</v>
      </c>
      <c r="F633" s="55">
        <f t="shared" si="95"/>
        <v>0</v>
      </c>
      <c r="G633" s="56"/>
      <c r="H633" s="38">
        <f t="shared" si="101"/>
        <v>617</v>
      </c>
      <c r="I633" s="9" t="str">
        <f t="shared" si="96"/>
        <v>-</v>
      </c>
      <c r="J633" s="47">
        <f>IF(H633&gt;'Lease Monthly'!$E$4,0,M632)</f>
        <v>0</v>
      </c>
      <c r="K633" s="47">
        <f>IF(IF('Lease Monthly'!$H$4="Yearly",J633*'Lease Monthly'!$D$4,IF('Lease Monthly'!$H$4="Quarterly",J633*('Lease Monthly'!$D$4/4),J633*'Lease Monthly'!$D$4/12))&gt;0,IF('Lease Monthly'!$H$4="Yearly",J633*'Lease Monthly'!$D$4,IF('Lease Monthly'!$H$4="Quarterly",J633*('Lease Monthly'!$D$4/4),J633*'Lease Monthly'!$D$4/12)),-L633-J633)</f>
        <v>0</v>
      </c>
      <c r="L633" s="47">
        <f t="shared" si="97"/>
        <v>0</v>
      </c>
      <c r="M633" s="47">
        <f t="shared" si="98"/>
        <v>0</v>
      </c>
      <c r="N633" s="57"/>
      <c r="O633" s="38">
        <v>237</v>
      </c>
      <c r="P633" s="58">
        <f t="shared" si="102"/>
        <v>268820</v>
      </c>
      <c r="Q633" s="47">
        <f t="shared" si="103"/>
        <v>0</v>
      </c>
      <c r="R633" s="47">
        <f>IF(S632&lt;1,0,-'Lease Monthly'!$K$4/'Lease Monthly'!$L$4)</f>
        <v>0</v>
      </c>
      <c r="S633" s="47">
        <f t="shared" si="99"/>
        <v>0</v>
      </c>
      <c r="AE633"/>
      <c r="AF633" s="6"/>
    </row>
    <row r="634" spans="1:32" x14ac:dyDescent="0.25">
      <c r="A634" s="53">
        <f t="shared" si="100"/>
        <v>618</v>
      </c>
      <c r="B634" s="29">
        <f t="shared" si="94"/>
        <v>0</v>
      </c>
      <c r="C634" s="9" t="str">
        <f>IF(D634=0,"-",IF('Lease Monthly'!$H$4="Yearly",EDATE(C633,12),IF('Lease Monthly'!$H$4="Quarterly",EDATE(C633,3),EDATE(C633,1))))</f>
        <v>-</v>
      </c>
      <c r="D634" s="54">
        <f>IF(A634&gt;'Lease Monthly'!$E$4,0,'Lease Monthly'!$G$4)*((1+$M$4)^(((((IF($H$4="Yearly",ROUNDDOWN(IF(A634-($N$4)&lt;0,0,((A634-($N$4)/(($N$4))))/($N$4)),0),IF($H$4="Monthly",ROUNDDOWN(IF(A634-($N$4*12)&lt;0,0,((A634-(12*$N$4)/((12*$N$4))))/($N$4*12)),0),ROUNDDOWN(IF(A634-($N$4*4)&lt;0,0,((A634-(4*$N$4)/((4*$N$4))))/($N$4*4)),0)))))))))+(IF(A634=$E$4,$J$4,0))</f>
        <v>0</v>
      </c>
      <c r="E634" s="49">
        <f>IF(D634=0,0,1/((1+IF('Lease Monthly'!$H$4="Yearly",'Lease Monthly'!$D$4,IF('Lease Monthly'!$H$4="Quarterly",'Lease Monthly'!$D$4/4,'Lease Monthly'!$D$4/12)))^IF($E$17=1,A633,A634)))</f>
        <v>0</v>
      </c>
      <c r="F634" s="55">
        <f t="shared" si="95"/>
        <v>0</v>
      </c>
      <c r="G634" s="56"/>
      <c r="H634" s="38">
        <f t="shared" si="101"/>
        <v>618</v>
      </c>
      <c r="I634" s="9" t="str">
        <f t="shared" si="96"/>
        <v>-</v>
      </c>
      <c r="J634" s="47">
        <f>IF(H634&gt;'Lease Monthly'!$E$4,0,M633)</f>
        <v>0</v>
      </c>
      <c r="K634" s="47">
        <f>IF(IF('Lease Monthly'!$H$4="Yearly",J634*'Lease Monthly'!$D$4,IF('Lease Monthly'!$H$4="Quarterly",J634*('Lease Monthly'!$D$4/4),J634*'Lease Monthly'!$D$4/12))&gt;0,IF('Lease Monthly'!$H$4="Yearly",J634*'Lease Monthly'!$D$4,IF('Lease Monthly'!$H$4="Quarterly",J634*('Lease Monthly'!$D$4/4),J634*'Lease Monthly'!$D$4/12)),-L634-J634)</f>
        <v>0</v>
      </c>
      <c r="L634" s="47">
        <f t="shared" si="97"/>
        <v>0</v>
      </c>
      <c r="M634" s="47">
        <f t="shared" si="98"/>
        <v>0</v>
      </c>
      <c r="N634" s="57"/>
      <c r="O634" s="38">
        <v>237</v>
      </c>
      <c r="P634" s="58">
        <f t="shared" si="102"/>
        <v>269186</v>
      </c>
      <c r="Q634" s="47">
        <f t="shared" si="103"/>
        <v>0</v>
      </c>
      <c r="R634" s="47">
        <f>IF(S633&lt;1,0,-'Lease Monthly'!$K$4/'Lease Monthly'!$L$4)</f>
        <v>0</v>
      </c>
      <c r="S634" s="47">
        <f t="shared" si="99"/>
        <v>0</v>
      </c>
      <c r="AE634"/>
      <c r="AF634" s="6"/>
    </row>
    <row r="635" spans="1:32" x14ac:dyDescent="0.25">
      <c r="A635" s="53">
        <f t="shared" si="100"/>
        <v>619</v>
      </c>
      <c r="B635" s="29">
        <f t="shared" si="94"/>
        <v>0</v>
      </c>
      <c r="C635" s="9" t="str">
        <f>IF(D635=0,"-",IF('Lease Monthly'!$H$4="Yearly",EDATE(C634,12),IF('Lease Monthly'!$H$4="Quarterly",EDATE(C634,3),EDATE(C634,1))))</f>
        <v>-</v>
      </c>
      <c r="D635" s="54">
        <f>IF(A635&gt;'Lease Monthly'!$E$4,0,'Lease Monthly'!$G$4)*((1+$M$4)^(((((IF($H$4="Yearly",ROUNDDOWN(IF(A635-($N$4)&lt;0,0,((A635-($N$4)/(($N$4))))/($N$4)),0),IF($H$4="Monthly",ROUNDDOWN(IF(A635-($N$4*12)&lt;0,0,((A635-(12*$N$4)/((12*$N$4))))/($N$4*12)),0),ROUNDDOWN(IF(A635-($N$4*4)&lt;0,0,((A635-(4*$N$4)/((4*$N$4))))/($N$4*4)),0)))))))))+(IF(A635=$E$4,$J$4,0))</f>
        <v>0</v>
      </c>
      <c r="E635" s="49">
        <f>IF(D635=0,0,1/((1+IF('Lease Monthly'!$H$4="Yearly",'Lease Monthly'!$D$4,IF('Lease Monthly'!$H$4="Quarterly",'Lease Monthly'!$D$4/4,'Lease Monthly'!$D$4/12)))^IF($E$17=1,A634,A635)))</f>
        <v>0</v>
      </c>
      <c r="F635" s="55">
        <f t="shared" si="95"/>
        <v>0</v>
      </c>
      <c r="G635" s="56"/>
      <c r="H635" s="38">
        <f t="shared" si="101"/>
        <v>619</v>
      </c>
      <c r="I635" s="9" t="str">
        <f t="shared" si="96"/>
        <v>-</v>
      </c>
      <c r="J635" s="47">
        <f>IF(H635&gt;'Lease Monthly'!$E$4,0,M634)</f>
        <v>0</v>
      </c>
      <c r="K635" s="47">
        <f>IF(IF('Lease Monthly'!$H$4="Yearly",J635*'Lease Monthly'!$D$4,IF('Lease Monthly'!$H$4="Quarterly",J635*('Lease Monthly'!$D$4/4),J635*'Lease Monthly'!$D$4/12))&gt;0,IF('Lease Monthly'!$H$4="Yearly",J635*'Lease Monthly'!$D$4,IF('Lease Monthly'!$H$4="Quarterly",J635*('Lease Monthly'!$D$4/4),J635*'Lease Monthly'!$D$4/12)),-L635-J635)</f>
        <v>0</v>
      </c>
      <c r="L635" s="47">
        <f t="shared" si="97"/>
        <v>0</v>
      </c>
      <c r="M635" s="47">
        <f t="shared" si="98"/>
        <v>0</v>
      </c>
      <c r="N635" s="57"/>
      <c r="O635" s="38">
        <v>237</v>
      </c>
      <c r="P635" s="58">
        <f t="shared" si="102"/>
        <v>269551</v>
      </c>
      <c r="Q635" s="47">
        <f t="shared" si="103"/>
        <v>0</v>
      </c>
      <c r="R635" s="47">
        <f>IF(S634&lt;1,0,-'Lease Monthly'!$K$4/'Lease Monthly'!$L$4)</f>
        <v>0</v>
      </c>
      <c r="S635" s="47">
        <f t="shared" si="99"/>
        <v>0</v>
      </c>
      <c r="AE635"/>
      <c r="AF635" s="6"/>
    </row>
    <row r="636" spans="1:32" x14ac:dyDescent="0.25">
      <c r="A636" s="53">
        <f t="shared" si="100"/>
        <v>620</v>
      </c>
      <c r="B636" s="29">
        <f t="shared" si="94"/>
        <v>0</v>
      </c>
      <c r="C636" s="9" t="str">
        <f>IF(D636=0,"-",IF('Lease Monthly'!$H$4="Yearly",EDATE(C635,12),IF('Lease Monthly'!$H$4="Quarterly",EDATE(C635,3),EDATE(C635,1))))</f>
        <v>-</v>
      </c>
      <c r="D636" s="54">
        <f>IF(A636&gt;'Lease Monthly'!$E$4,0,'Lease Monthly'!$G$4)*((1+$M$4)^(((((IF($H$4="Yearly",ROUNDDOWN(IF(A636-($N$4)&lt;0,0,((A636-($N$4)/(($N$4))))/($N$4)),0),IF($H$4="Monthly",ROUNDDOWN(IF(A636-($N$4*12)&lt;0,0,((A636-(12*$N$4)/((12*$N$4))))/($N$4*12)),0),ROUNDDOWN(IF(A636-($N$4*4)&lt;0,0,((A636-(4*$N$4)/((4*$N$4))))/($N$4*4)),0)))))))))+(IF(A636=$E$4,$J$4,0))</f>
        <v>0</v>
      </c>
      <c r="E636" s="49">
        <f>IF(D636=0,0,1/((1+IF('Lease Monthly'!$H$4="Yearly",'Lease Monthly'!$D$4,IF('Lease Monthly'!$H$4="Quarterly",'Lease Monthly'!$D$4/4,'Lease Monthly'!$D$4/12)))^IF($E$17=1,A635,A636)))</f>
        <v>0</v>
      </c>
      <c r="F636" s="55">
        <f t="shared" si="95"/>
        <v>0</v>
      </c>
      <c r="G636" s="56"/>
      <c r="H636" s="38">
        <f t="shared" si="101"/>
        <v>620</v>
      </c>
      <c r="I636" s="9" t="str">
        <f t="shared" si="96"/>
        <v>-</v>
      </c>
      <c r="J636" s="47">
        <f>IF(H636&gt;'Lease Monthly'!$E$4,0,M635)</f>
        <v>0</v>
      </c>
      <c r="K636" s="47">
        <f>IF(IF('Lease Monthly'!$H$4="Yearly",J636*'Lease Monthly'!$D$4,IF('Lease Monthly'!$H$4="Quarterly",J636*('Lease Monthly'!$D$4/4),J636*'Lease Monthly'!$D$4/12))&gt;0,IF('Lease Monthly'!$H$4="Yearly",J636*'Lease Monthly'!$D$4,IF('Lease Monthly'!$H$4="Quarterly",J636*('Lease Monthly'!$D$4/4),J636*'Lease Monthly'!$D$4/12)),-L636-J636)</f>
        <v>0</v>
      </c>
      <c r="L636" s="47">
        <f t="shared" si="97"/>
        <v>0</v>
      </c>
      <c r="M636" s="47">
        <f t="shared" si="98"/>
        <v>0</v>
      </c>
      <c r="N636" s="57"/>
      <c r="O636" s="38">
        <v>237</v>
      </c>
      <c r="P636" s="58">
        <f t="shared" si="102"/>
        <v>269916</v>
      </c>
      <c r="Q636" s="47">
        <f t="shared" si="103"/>
        <v>0</v>
      </c>
      <c r="R636" s="47">
        <f>IF(S635&lt;1,0,-'Lease Monthly'!$K$4/'Lease Monthly'!$L$4)</f>
        <v>0</v>
      </c>
      <c r="S636" s="47">
        <f t="shared" si="99"/>
        <v>0</v>
      </c>
      <c r="AE636"/>
      <c r="AF636" s="6"/>
    </row>
    <row r="637" spans="1:32" x14ac:dyDescent="0.25">
      <c r="A637" s="53">
        <f t="shared" si="100"/>
        <v>621</v>
      </c>
      <c r="B637" s="29">
        <f t="shared" si="94"/>
        <v>0</v>
      </c>
      <c r="C637" s="9" t="str">
        <f>IF(D637=0,"-",IF('Lease Monthly'!$H$4="Yearly",EDATE(C636,12),IF('Lease Monthly'!$H$4="Quarterly",EDATE(C636,3),EDATE(C636,1))))</f>
        <v>-</v>
      </c>
      <c r="D637" s="54">
        <f>IF(A637&gt;'Lease Monthly'!$E$4,0,'Lease Monthly'!$G$4)*((1+$M$4)^(((((IF($H$4="Yearly",ROUNDDOWN(IF(A637-($N$4)&lt;0,0,((A637-($N$4)/(($N$4))))/($N$4)),0),IF($H$4="Monthly",ROUNDDOWN(IF(A637-($N$4*12)&lt;0,0,((A637-(12*$N$4)/((12*$N$4))))/($N$4*12)),0),ROUNDDOWN(IF(A637-($N$4*4)&lt;0,0,((A637-(4*$N$4)/((4*$N$4))))/($N$4*4)),0)))))))))+(IF(A637=$E$4,$J$4,0))</f>
        <v>0</v>
      </c>
      <c r="E637" s="49">
        <f>IF(D637=0,0,1/((1+IF('Lease Monthly'!$H$4="Yearly",'Lease Monthly'!$D$4,IF('Lease Monthly'!$H$4="Quarterly",'Lease Monthly'!$D$4/4,'Lease Monthly'!$D$4/12)))^IF($E$17=1,A636,A637)))</f>
        <v>0</v>
      </c>
      <c r="F637" s="55">
        <f t="shared" si="95"/>
        <v>0</v>
      </c>
      <c r="G637" s="56"/>
      <c r="H637" s="38">
        <f t="shared" si="101"/>
        <v>621</v>
      </c>
      <c r="I637" s="9" t="str">
        <f t="shared" si="96"/>
        <v>-</v>
      </c>
      <c r="J637" s="47">
        <f>IF(H637&gt;'Lease Monthly'!$E$4,0,M636)</f>
        <v>0</v>
      </c>
      <c r="K637" s="47">
        <f>IF(IF('Lease Monthly'!$H$4="Yearly",J637*'Lease Monthly'!$D$4,IF('Lease Monthly'!$H$4="Quarterly",J637*('Lease Monthly'!$D$4/4),J637*'Lease Monthly'!$D$4/12))&gt;0,IF('Lease Monthly'!$H$4="Yearly",J637*'Lease Monthly'!$D$4,IF('Lease Monthly'!$H$4="Quarterly",J637*('Lease Monthly'!$D$4/4),J637*'Lease Monthly'!$D$4/12)),-L637-J637)</f>
        <v>0</v>
      </c>
      <c r="L637" s="47">
        <f t="shared" si="97"/>
        <v>0</v>
      </c>
      <c r="M637" s="47">
        <f t="shared" si="98"/>
        <v>0</v>
      </c>
      <c r="N637" s="57"/>
      <c r="O637" s="38">
        <v>237</v>
      </c>
      <c r="P637" s="58">
        <f t="shared" si="102"/>
        <v>270281</v>
      </c>
      <c r="Q637" s="47">
        <f t="shared" si="103"/>
        <v>0</v>
      </c>
      <c r="R637" s="47">
        <f>IF(S636&lt;1,0,-'Lease Monthly'!$K$4/'Lease Monthly'!$L$4)</f>
        <v>0</v>
      </c>
      <c r="S637" s="47">
        <f t="shared" si="99"/>
        <v>0</v>
      </c>
      <c r="AE637"/>
      <c r="AF637" s="6"/>
    </row>
    <row r="638" spans="1:32" x14ac:dyDescent="0.25">
      <c r="A638" s="53">
        <f t="shared" si="100"/>
        <v>622</v>
      </c>
      <c r="B638" s="29">
        <f t="shared" si="94"/>
        <v>0</v>
      </c>
      <c r="C638" s="9" t="str">
        <f>IF(D638=0,"-",IF('Lease Monthly'!$H$4="Yearly",EDATE(C637,12),IF('Lease Monthly'!$H$4="Quarterly",EDATE(C637,3),EDATE(C637,1))))</f>
        <v>-</v>
      </c>
      <c r="D638" s="54">
        <f>IF(A638&gt;'Lease Monthly'!$E$4,0,'Lease Monthly'!$G$4)*((1+$M$4)^(((((IF($H$4="Yearly",ROUNDDOWN(IF(A638-($N$4)&lt;0,0,((A638-($N$4)/(($N$4))))/($N$4)),0),IF($H$4="Monthly",ROUNDDOWN(IF(A638-($N$4*12)&lt;0,0,((A638-(12*$N$4)/((12*$N$4))))/($N$4*12)),0),ROUNDDOWN(IF(A638-($N$4*4)&lt;0,0,((A638-(4*$N$4)/((4*$N$4))))/($N$4*4)),0)))))))))+(IF(A638=$E$4,$J$4,0))</f>
        <v>0</v>
      </c>
      <c r="E638" s="49">
        <f>IF(D638=0,0,1/((1+IF('Lease Monthly'!$H$4="Yearly",'Lease Monthly'!$D$4,IF('Lease Monthly'!$H$4="Quarterly",'Lease Monthly'!$D$4/4,'Lease Monthly'!$D$4/12)))^IF($E$17=1,A637,A638)))</f>
        <v>0</v>
      </c>
      <c r="F638" s="55">
        <f t="shared" si="95"/>
        <v>0</v>
      </c>
      <c r="G638" s="56"/>
      <c r="H638" s="38">
        <f t="shared" si="101"/>
        <v>622</v>
      </c>
      <c r="I638" s="9" t="str">
        <f t="shared" si="96"/>
        <v>-</v>
      </c>
      <c r="J638" s="47">
        <f>IF(H638&gt;'Lease Monthly'!$E$4,0,M637)</f>
        <v>0</v>
      </c>
      <c r="K638" s="47">
        <f>IF(IF('Lease Monthly'!$H$4="Yearly",J638*'Lease Monthly'!$D$4,IF('Lease Monthly'!$H$4="Quarterly",J638*('Lease Monthly'!$D$4/4),J638*'Lease Monthly'!$D$4/12))&gt;0,IF('Lease Monthly'!$H$4="Yearly",J638*'Lease Monthly'!$D$4,IF('Lease Monthly'!$H$4="Quarterly",J638*('Lease Monthly'!$D$4/4),J638*'Lease Monthly'!$D$4/12)),-L638-J638)</f>
        <v>0</v>
      </c>
      <c r="L638" s="47">
        <f t="shared" si="97"/>
        <v>0</v>
      </c>
      <c r="M638" s="47">
        <f t="shared" si="98"/>
        <v>0</v>
      </c>
      <c r="N638" s="57"/>
      <c r="O638" s="38">
        <v>237</v>
      </c>
      <c r="P638" s="58">
        <f t="shared" si="102"/>
        <v>270647</v>
      </c>
      <c r="Q638" s="47">
        <f t="shared" si="103"/>
        <v>0</v>
      </c>
      <c r="R638" s="47">
        <f>IF(S637&lt;1,0,-'Lease Monthly'!$K$4/'Lease Monthly'!$L$4)</f>
        <v>0</v>
      </c>
      <c r="S638" s="47">
        <f t="shared" si="99"/>
        <v>0</v>
      </c>
      <c r="AE638"/>
      <c r="AF638" s="6"/>
    </row>
    <row r="639" spans="1:32" x14ac:dyDescent="0.25">
      <c r="A639" s="53">
        <f t="shared" si="100"/>
        <v>623</v>
      </c>
      <c r="B639" s="29">
        <f t="shared" si="94"/>
        <v>0</v>
      </c>
      <c r="C639" s="9" t="str">
        <f>IF(D639=0,"-",IF('Lease Monthly'!$H$4="Yearly",EDATE(C638,12),IF('Lease Monthly'!$H$4="Quarterly",EDATE(C638,3),EDATE(C638,1))))</f>
        <v>-</v>
      </c>
      <c r="D639" s="54">
        <f>IF(A639&gt;'Lease Monthly'!$E$4,0,'Lease Monthly'!$G$4)*((1+$M$4)^(((((IF($H$4="Yearly",ROUNDDOWN(IF(A639-($N$4)&lt;0,0,((A639-($N$4)/(($N$4))))/($N$4)),0),IF($H$4="Monthly",ROUNDDOWN(IF(A639-($N$4*12)&lt;0,0,((A639-(12*$N$4)/((12*$N$4))))/($N$4*12)),0),ROUNDDOWN(IF(A639-($N$4*4)&lt;0,0,((A639-(4*$N$4)/((4*$N$4))))/($N$4*4)),0)))))))))+(IF(A639=$E$4,$J$4,0))</f>
        <v>0</v>
      </c>
      <c r="E639" s="49">
        <f>IF(D639=0,0,1/((1+IF('Lease Monthly'!$H$4="Yearly",'Lease Monthly'!$D$4,IF('Lease Monthly'!$H$4="Quarterly",'Lease Monthly'!$D$4/4,'Lease Monthly'!$D$4/12)))^IF($E$17=1,A638,A639)))</f>
        <v>0</v>
      </c>
      <c r="F639" s="55">
        <f t="shared" si="95"/>
        <v>0</v>
      </c>
      <c r="G639" s="56"/>
      <c r="H639" s="38">
        <f t="shared" si="101"/>
        <v>623</v>
      </c>
      <c r="I639" s="9" t="str">
        <f t="shared" si="96"/>
        <v>-</v>
      </c>
      <c r="J639" s="47">
        <f>IF(H639&gt;'Lease Monthly'!$E$4,0,M638)</f>
        <v>0</v>
      </c>
      <c r="K639" s="47">
        <f>IF(IF('Lease Monthly'!$H$4="Yearly",J639*'Lease Monthly'!$D$4,IF('Lease Monthly'!$H$4="Quarterly",J639*('Lease Monthly'!$D$4/4),J639*'Lease Monthly'!$D$4/12))&gt;0,IF('Lease Monthly'!$H$4="Yearly",J639*'Lease Monthly'!$D$4,IF('Lease Monthly'!$H$4="Quarterly",J639*('Lease Monthly'!$D$4/4),J639*'Lease Monthly'!$D$4/12)),-L639-J639)</f>
        <v>0</v>
      </c>
      <c r="L639" s="47">
        <f t="shared" si="97"/>
        <v>0</v>
      </c>
      <c r="M639" s="47">
        <f t="shared" si="98"/>
        <v>0</v>
      </c>
      <c r="N639" s="57"/>
      <c r="O639" s="38">
        <v>237</v>
      </c>
      <c r="P639" s="58">
        <f t="shared" si="102"/>
        <v>271012</v>
      </c>
      <c r="Q639" s="47">
        <f t="shared" si="103"/>
        <v>0</v>
      </c>
      <c r="R639" s="47">
        <f>IF(S638&lt;1,0,-'Lease Monthly'!$K$4/'Lease Monthly'!$L$4)</f>
        <v>0</v>
      </c>
      <c r="S639" s="47">
        <f t="shared" si="99"/>
        <v>0</v>
      </c>
      <c r="AE639"/>
      <c r="AF639" s="6"/>
    </row>
    <row r="640" spans="1:32" x14ac:dyDescent="0.25">
      <c r="A640" s="53">
        <f t="shared" si="100"/>
        <v>624</v>
      </c>
      <c r="B640" s="29">
        <f t="shared" si="94"/>
        <v>0</v>
      </c>
      <c r="C640" s="9" t="str">
        <f>IF(D640=0,"-",IF('Lease Monthly'!$H$4="Yearly",EDATE(C639,12),IF('Lease Monthly'!$H$4="Quarterly",EDATE(C639,3),EDATE(C639,1))))</f>
        <v>-</v>
      </c>
      <c r="D640" s="54">
        <f>IF(A640&gt;'Lease Monthly'!$E$4,0,'Lease Monthly'!$G$4)*((1+$M$4)^(((((IF($H$4="Yearly",ROUNDDOWN(IF(A640-($N$4)&lt;0,0,((A640-($N$4)/(($N$4))))/($N$4)),0),IF($H$4="Monthly",ROUNDDOWN(IF(A640-($N$4*12)&lt;0,0,((A640-(12*$N$4)/((12*$N$4))))/($N$4*12)),0),ROUNDDOWN(IF(A640-($N$4*4)&lt;0,0,((A640-(4*$N$4)/((4*$N$4))))/($N$4*4)),0)))))))))+(IF(A640=$E$4,$J$4,0))</f>
        <v>0</v>
      </c>
      <c r="E640" s="49">
        <f>IF(D640=0,0,1/((1+IF('Lease Monthly'!$H$4="Yearly",'Lease Monthly'!$D$4,IF('Lease Monthly'!$H$4="Quarterly",'Lease Monthly'!$D$4/4,'Lease Monthly'!$D$4/12)))^IF($E$17=1,A639,A640)))</f>
        <v>0</v>
      </c>
      <c r="F640" s="55">
        <f t="shared" si="95"/>
        <v>0</v>
      </c>
      <c r="G640" s="56"/>
      <c r="H640" s="38">
        <f t="shared" si="101"/>
        <v>624</v>
      </c>
      <c r="I640" s="9" t="str">
        <f t="shared" si="96"/>
        <v>-</v>
      </c>
      <c r="J640" s="47">
        <f>IF(H640&gt;'Lease Monthly'!$E$4,0,M639)</f>
        <v>0</v>
      </c>
      <c r="K640" s="47">
        <f>IF(IF('Lease Monthly'!$H$4="Yearly",J640*'Lease Monthly'!$D$4,IF('Lease Monthly'!$H$4="Quarterly",J640*('Lease Monthly'!$D$4/4),J640*'Lease Monthly'!$D$4/12))&gt;0,IF('Lease Monthly'!$H$4="Yearly",J640*'Lease Monthly'!$D$4,IF('Lease Monthly'!$H$4="Quarterly",J640*('Lease Monthly'!$D$4/4),J640*'Lease Monthly'!$D$4/12)),-L640-J640)</f>
        <v>0</v>
      </c>
      <c r="L640" s="47">
        <f t="shared" si="97"/>
        <v>0</v>
      </c>
      <c r="M640" s="47">
        <f t="shared" si="98"/>
        <v>0</v>
      </c>
      <c r="N640" s="57"/>
      <c r="O640" s="38">
        <v>237</v>
      </c>
      <c r="P640" s="58">
        <f t="shared" si="102"/>
        <v>271377</v>
      </c>
      <c r="Q640" s="47">
        <f t="shared" si="103"/>
        <v>0</v>
      </c>
      <c r="R640" s="47">
        <f>IF(S639&lt;1,0,-'Lease Monthly'!$K$4/'Lease Monthly'!$L$4)</f>
        <v>0</v>
      </c>
      <c r="S640" s="47">
        <f t="shared" si="99"/>
        <v>0</v>
      </c>
      <c r="AE640"/>
      <c r="AF640" s="6"/>
    </row>
    <row r="641" spans="1:32" x14ac:dyDescent="0.25">
      <c r="A641" s="53">
        <f t="shared" si="100"/>
        <v>625</v>
      </c>
      <c r="B641" s="29">
        <f t="shared" si="94"/>
        <v>0</v>
      </c>
      <c r="C641" s="9" t="str">
        <f>IF(D641=0,"-",IF('Lease Monthly'!$H$4="Yearly",EDATE(C640,12),IF('Lease Monthly'!$H$4="Quarterly",EDATE(C640,3),EDATE(C640,1))))</f>
        <v>-</v>
      </c>
      <c r="D641" s="54">
        <f>IF(A641&gt;'Lease Monthly'!$E$4,0,'Lease Monthly'!$G$4)*((1+$M$4)^(((((IF($H$4="Yearly",ROUNDDOWN(IF(A641-($N$4)&lt;0,0,((A641-($N$4)/(($N$4))))/($N$4)),0),IF($H$4="Monthly",ROUNDDOWN(IF(A641-($N$4*12)&lt;0,0,((A641-(12*$N$4)/((12*$N$4))))/($N$4*12)),0),ROUNDDOWN(IF(A641-($N$4*4)&lt;0,0,((A641-(4*$N$4)/((4*$N$4))))/($N$4*4)),0)))))))))+(IF(A641=$E$4,$J$4,0))</f>
        <v>0</v>
      </c>
      <c r="E641" s="49">
        <f>IF(D641=0,0,1/((1+IF('Lease Monthly'!$H$4="Yearly",'Lease Monthly'!$D$4,IF('Lease Monthly'!$H$4="Quarterly",'Lease Monthly'!$D$4/4,'Lease Monthly'!$D$4/12)))^IF($E$17=1,A640,A641)))</f>
        <v>0</v>
      </c>
      <c r="F641" s="55">
        <f t="shared" si="95"/>
        <v>0</v>
      </c>
      <c r="G641" s="56"/>
      <c r="H641" s="38">
        <f t="shared" si="101"/>
        <v>625</v>
      </c>
      <c r="I641" s="9" t="str">
        <f t="shared" si="96"/>
        <v>-</v>
      </c>
      <c r="J641" s="47">
        <f>IF(H641&gt;'Lease Monthly'!$E$4,0,M640)</f>
        <v>0</v>
      </c>
      <c r="K641" s="47">
        <f>IF(IF('Lease Monthly'!$H$4="Yearly",J641*'Lease Monthly'!$D$4,IF('Lease Monthly'!$H$4="Quarterly",J641*('Lease Monthly'!$D$4/4),J641*'Lease Monthly'!$D$4/12))&gt;0,IF('Lease Monthly'!$H$4="Yearly",J641*'Lease Monthly'!$D$4,IF('Lease Monthly'!$H$4="Quarterly",J641*('Lease Monthly'!$D$4/4),J641*'Lease Monthly'!$D$4/12)),-L641-J641)</f>
        <v>0</v>
      </c>
      <c r="L641" s="47">
        <f t="shared" si="97"/>
        <v>0</v>
      </c>
      <c r="M641" s="47">
        <f t="shared" si="98"/>
        <v>0</v>
      </c>
      <c r="N641" s="57"/>
      <c r="O641" s="38">
        <v>237</v>
      </c>
      <c r="P641" s="58">
        <f t="shared" si="102"/>
        <v>271742</v>
      </c>
      <c r="Q641" s="47">
        <f t="shared" si="103"/>
        <v>0</v>
      </c>
      <c r="R641" s="47">
        <f>IF(S640&lt;1,0,-'Lease Monthly'!$K$4/'Lease Monthly'!$L$4)</f>
        <v>0</v>
      </c>
      <c r="S641" s="47">
        <f t="shared" si="99"/>
        <v>0</v>
      </c>
      <c r="AE641"/>
      <c r="AF641" s="6"/>
    </row>
    <row r="642" spans="1:32" x14ac:dyDescent="0.25">
      <c r="A642" s="53">
        <f t="shared" si="100"/>
        <v>626</v>
      </c>
      <c r="B642" s="29">
        <f t="shared" si="94"/>
        <v>0</v>
      </c>
      <c r="C642" s="9" t="str">
        <f>IF(D642=0,"-",IF('Lease Monthly'!$H$4="Yearly",EDATE(C641,12),IF('Lease Monthly'!$H$4="Quarterly",EDATE(C641,3),EDATE(C641,1))))</f>
        <v>-</v>
      </c>
      <c r="D642" s="54">
        <f>IF(A642&gt;'Lease Monthly'!$E$4,0,'Lease Monthly'!$G$4)*((1+$M$4)^(((((IF($H$4="Yearly",ROUNDDOWN(IF(A642-($N$4)&lt;0,0,((A642-($N$4)/(($N$4))))/($N$4)),0),IF($H$4="Monthly",ROUNDDOWN(IF(A642-($N$4*12)&lt;0,0,((A642-(12*$N$4)/((12*$N$4))))/($N$4*12)),0),ROUNDDOWN(IF(A642-($N$4*4)&lt;0,0,((A642-(4*$N$4)/((4*$N$4))))/($N$4*4)),0)))))))))+(IF(A642=$E$4,$J$4,0))</f>
        <v>0</v>
      </c>
      <c r="E642" s="49">
        <f>IF(D642=0,0,1/((1+IF('Lease Monthly'!$H$4="Yearly",'Lease Monthly'!$D$4,IF('Lease Monthly'!$H$4="Quarterly",'Lease Monthly'!$D$4/4,'Lease Monthly'!$D$4/12)))^IF($E$17=1,A641,A642)))</f>
        <v>0</v>
      </c>
      <c r="F642" s="55">
        <f t="shared" si="95"/>
        <v>0</v>
      </c>
      <c r="G642" s="56"/>
      <c r="H642" s="38">
        <f t="shared" si="101"/>
        <v>626</v>
      </c>
      <c r="I642" s="9" t="str">
        <f t="shared" si="96"/>
        <v>-</v>
      </c>
      <c r="J642" s="47">
        <f>IF(H642&gt;'Lease Monthly'!$E$4,0,M641)</f>
        <v>0</v>
      </c>
      <c r="K642" s="47">
        <f>IF(IF('Lease Monthly'!$H$4="Yearly",J642*'Lease Monthly'!$D$4,IF('Lease Monthly'!$H$4="Quarterly",J642*('Lease Monthly'!$D$4/4),J642*'Lease Monthly'!$D$4/12))&gt;0,IF('Lease Monthly'!$H$4="Yearly",J642*'Lease Monthly'!$D$4,IF('Lease Monthly'!$H$4="Quarterly",J642*('Lease Monthly'!$D$4/4),J642*'Lease Monthly'!$D$4/12)),-L642-J642)</f>
        <v>0</v>
      </c>
      <c r="L642" s="47">
        <f t="shared" si="97"/>
        <v>0</v>
      </c>
      <c r="M642" s="47">
        <f t="shared" si="98"/>
        <v>0</v>
      </c>
      <c r="N642" s="57"/>
      <c r="O642" s="38">
        <v>237</v>
      </c>
      <c r="P642" s="58">
        <f t="shared" si="102"/>
        <v>272108</v>
      </c>
      <c r="Q642" s="47">
        <f t="shared" si="103"/>
        <v>0</v>
      </c>
      <c r="R642" s="47">
        <f>IF(S641&lt;1,0,-'Lease Monthly'!$K$4/'Lease Monthly'!$L$4)</f>
        <v>0</v>
      </c>
      <c r="S642" s="47">
        <f t="shared" si="99"/>
        <v>0</v>
      </c>
      <c r="AE642"/>
      <c r="AF642" s="6"/>
    </row>
    <row r="643" spans="1:32" x14ac:dyDescent="0.25">
      <c r="A643" s="53">
        <f t="shared" si="100"/>
        <v>627</v>
      </c>
      <c r="B643" s="29">
        <f t="shared" si="94"/>
        <v>0</v>
      </c>
      <c r="C643" s="9" t="str">
        <f>IF(D643=0,"-",IF('Lease Monthly'!$H$4="Yearly",EDATE(C642,12),IF('Lease Monthly'!$H$4="Quarterly",EDATE(C642,3),EDATE(C642,1))))</f>
        <v>-</v>
      </c>
      <c r="D643" s="54">
        <f>IF(A643&gt;'Lease Monthly'!$E$4,0,'Lease Monthly'!$G$4)*((1+$M$4)^(((((IF($H$4="Yearly",ROUNDDOWN(IF(A643-($N$4)&lt;0,0,((A643-($N$4)/(($N$4))))/($N$4)),0),IF($H$4="Monthly",ROUNDDOWN(IF(A643-($N$4*12)&lt;0,0,((A643-(12*$N$4)/((12*$N$4))))/($N$4*12)),0),ROUNDDOWN(IF(A643-($N$4*4)&lt;0,0,((A643-(4*$N$4)/((4*$N$4))))/($N$4*4)),0)))))))))+(IF(A643=$E$4,$J$4,0))</f>
        <v>0</v>
      </c>
      <c r="E643" s="49">
        <f>IF(D643=0,0,1/((1+IF('Lease Monthly'!$H$4="Yearly",'Lease Monthly'!$D$4,IF('Lease Monthly'!$H$4="Quarterly",'Lease Monthly'!$D$4/4,'Lease Monthly'!$D$4/12)))^IF($E$17=1,A642,A643)))</f>
        <v>0</v>
      </c>
      <c r="F643" s="55">
        <f t="shared" si="95"/>
        <v>0</v>
      </c>
      <c r="G643" s="56"/>
      <c r="H643" s="38">
        <f t="shared" si="101"/>
        <v>627</v>
      </c>
      <c r="I643" s="9" t="str">
        <f t="shared" si="96"/>
        <v>-</v>
      </c>
      <c r="J643" s="47">
        <f>IF(H643&gt;'Lease Monthly'!$E$4,0,M642)</f>
        <v>0</v>
      </c>
      <c r="K643" s="47">
        <f>IF(IF('Lease Monthly'!$H$4="Yearly",J643*'Lease Monthly'!$D$4,IF('Lease Monthly'!$H$4="Quarterly",J643*('Lease Monthly'!$D$4/4),J643*'Lease Monthly'!$D$4/12))&gt;0,IF('Lease Monthly'!$H$4="Yearly",J643*'Lease Monthly'!$D$4,IF('Lease Monthly'!$H$4="Quarterly",J643*('Lease Monthly'!$D$4/4),J643*'Lease Monthly'!$D$4/12)),-L643-J643)</f>
        <v>0</v>
      </c>
      <c r="L643" s="47">
        <f t="shared" si="97"/>
        <v>0</v>
      </c>
      <c r="M643" s="47">
        <f t="shared" si="98"/>
        <v>0</v>
      </c>
      <c r="N643" s="57"/>
      <c r="O643" s="38">
        <v>237</v>
      </c>
      <c r="P643" s="58">
        <f t="shared" si="102"/>
        <v>272473</v>
      </c>
      <c r="Q643" s="47">
        <f t="shared" si="103"/>
        <v>0</v>
      </c>
      <c r="R643" s="47">
        <f>IF(S642&lt;1,0,-'Lease Monthly'!$K$4/'Lease Monthly'!$L$4)</f>
        <v>0</v>
      </c>
      <c r="S643" s="47">
        <f t="shared" si="99"/>
        <v>0</v>
      </c>
      <c r="AE643"/>
      <c r="AF643" s="6"/>
    </row>
    <row r="644" spans="1:32" x14ac:dyDescent="0.25">
      <c r="A644" s="53">
        <f t="shared" si="100"/>
        <v>628</v>
      </c>
      <c r="B644" s="29">
        <f t="shared" si="94"/>
        <v>0</v>
      </c>
      <c r="C644" s="9" t="str">
        <f>IF(D644=0,"-",IF('Lease Monthly'!$H$4="Yearly",EDATE(C643,12),IF('Lease Monthly'!$H$4="Quarterly",EDATE(C643,3),EDATE(C643,1))))</f>
        <v>-</v>
      </c>
      <c r="D644" s="54">
        <f>IF(A644&gt;'Lease Monthly'!$E$4,0,'Lease Monthly'!$G$4)*((1+$M$4)^(((((IF($H$4="Yearly",ROUNDDOWN(IF(A644-($N$4)&lt;0,0,((A644-($N$4)/(($N$4))))/($N$4)),0),IF($H$4="Monthly",ROUNDDOWN(IF(A644-($N$4*12)&lt;0,0,((A644-(12*$N$4)/((12*$N$4))))/($N$4*12)),0),ROUNDDOWN(IF(A644-($N$4*4)&lt;0,0,((A644-(4*$N$4)/((4*$N$4))))/($N$4*4)),0)))))))))+(IF(A644=$E$4,$J$4,0))</f>
        <v>0</v>
      </c>
      <c r="E644" s="49">
        <f>IF(D644=0,0,1/((1+IF('Lease Monthly'!$H$4="Yearly",'Lease Monthly'!$D$4,IF('Lease Monthly'!$H$4="Quarterly",'Lease Monthly'!$D$4/4,'Lease Monthly'!$D$4/12)))^IF($E$17=1,A643,A644)))</f>
        <v>0</v>
      </c>
      <c r="F644" s="55">
        <f t="shared" si="95"/>
        <v>0</v>
      </c>
      <c r="G644" s="56"/>
      <c r="H644" s="38">
        <f t="shared" si="101"/>
        <v>628</v>
      </c>
      <c r="I644" s="9" t="str">
        <f t="shared" si="96"/>
        <v>-</v>
      </c>
      <c r="J644" s="47">
        <f>IF(H644&gt;'Lease Monthly'!$E$4,0,M643)</f>
        <v>0</v>
      </c>
      <c r="K644" s="47">
        <f>IF(IF('Lease Monthly'!$H$4="Yearly",J644*'Lease Monthly'!$D$4,IF('Lease Monthly'!$H$4="Quarterly",J644*('Lease Monthly'!$D$4/4),J644*'Lease Monthly'!$D$4/12))&gt;0,IF('Lease Monthly'!$H$4="Yearly",J644*'Lease Monthly'!$D$4,IF('Lease Monthly'!$H$4="Quarterly",J644*('Lease Monthly'!$D$4/4),J644*'Lease Monthly'!$D$4/12)),-L644-J644)</f>
        <v>0</v>
      </c>
      <c r="L644" s="47">
        <f t="shared" si="97"/>
        <v>0</v>
      </c>
      <c r="M644" s="47">
        <f t="shared" si="98"/>
        <v>0</v>
      </c>
      <c r="N644" s="57"/>
      <c r="O644" s="38">
        <v>237</v>
      </c>
      <c r="P644" s="58">
        <f t="shared" si="102"/>
        <v>272838</v>
      </c>
      <c r="Q644" s="47">
        <f t="shared" si="103"/>
        <v>0</v>
      </c>
      <c r="R644" s="47">
        <f>IF(S643&lt;1,0,-'Lease Monthly'!$K$4/'Lease Monthly'!$L$4)</f>
        <v>0</v>
      </c>
      <c r="S644" s="47">
        <f t="shared" si="99"/>
        <v>0</v>
      </c>
      <c r="AE644"/>
      <c r="AF644" s="6"/>
    </row>
    <row r="645" spans="1:32" x14ac:dyDescent="0.25">
      <c r="A645" s="53">
        <f t="shared" si="100"/>
        <v>629</v>
      </c>
      <c r="B645" s="29">
        <f t="shared" si="94"/>
        <v>0</v>
      </c>
      <c r="C645" s="9" t="str">
        <f>IF(D645=0,"-",IF('Lease Monthly'!$H$4="Yearly",EDATE(C644,12),IF('Lease Monthly'!$H$4="Quarterly",EDATE(C644,3),EDATE(C644,1))))</f>
        <v>-</v>
      </c>
      <c r="D645" s="54">
        <f>IF(A645&gt;'Lease Monthly'!$E$4,0,'Lease Monthly'!$G$4)*((1+$M$4)^(((((IF($H$4="Yearly",ROUNDDOWN(IF(A645-($N$4)&lt;0,0,((A645-($N$4)/(($N$4))))/($N$4)),0),IF($H$4="Monthly",ROUNDDOWN(IF(A645-($N$4*12)&lt;0,0,((A645-(12*$N$4)/((12*$N$4))))/($N$4*12)),0),ROUNDDOWN(IF(A645-($N$4*4)&lt;0,0,((A645-(4*$N$4)/((4*$N$4))))/($N$4*4)),0)))))))))+(IF(A645=$E$4,$J$4,0))</f>
        <v>0</v>
      </c>
      <c r="E645" s="49">
        <f>IF(D645=0,0,1/((1+IF('Lease Monthly'!$H$4="Yearly",'Lease Monthly'!$D$4,IF('Lease Monthly'!$H$4="Quarterly",'Lease Monthly'!$D$4/4,'Lease Monthly'!$D$4/12)))^IF($E$17=1,A644,A645)))</f>
        <v>0</v>
      </c>
      <c r="F645" s="55">
        <f t="shared" si="95"/>
        <v>0</v>
      </c>
      <c r="G645" s="56"/>
      <c r="H645" s="38">
        <f t="shared" si="101"/>
        <v>629</v>
      </c>
      <c r="I645" s="9" t="str">
        <f t="shared" si="96"/>
        <v>-</v>
      </c>
      <c r="J645" s="47">
        <f>IF(H645&gt;'Lease Monthly'!$E$4,0,M644)</f>
        <v>0</v>
      </c>
      <c r="K645" s="47">
        <f>IF(IF('Lease Monthly'!$H$4="Yearly",J645*'Lease Monthly'!$D$4,IF('Lease Monthly'!$H$4="Quarterly",J645*('Lease Monthly'!$D$4/4),J645*'Lease Monthly'!$D$4/12))&gt;0,IF('Lease Monthly'!$H$4="Yearly",J645*'Lease Monthly'!$D$4,IF('Lease Monthly'!$H$4="Quarterly",J645*('Lease Monthly'!$D$4/4),J645*'Lease Monthly'!$D$4/12)),-L645-J645)</f>
        <v>0</v>
      </c>
      <c r="L645" s="47">
        <f t="shared" si="97"/>
        <v>0</v>
      </c>
      <c r="M645" s="47">
        <f t="shared" si="98"/>
        <v>0</v>
      </c>
      <c r="N645" s="57"/>
      <c r="O645" s="38">
        <v>237</v>
      </c>
      <c r="P645" s="58">
        <f t="shared" si="102"/>
        <v>273203</v>
      </c>
      <c r="Q645" s="47">
        <f t="shared" si="103"/>
        <v>0</v>
      </c>
      <c r="R645" s="47">
        <f>IF(S644&lt;1,0,-'Lease Monthly'!$K$4/'Lease Monthly'!$L$4)</f>
        <v>0</v>
      </c>
      <c r="S645" s="47">
        <f t="shared" si="99"/>
        <v>0</v>
      </c>
      <c r="AE645"/>
      <c r="AF645" s="6"/>
    </row>
    <row r="646" spans="1:32" x14ac:dyDescent="0.25">
      <c r="A646" s="53">
        <f t="shared" si="100"/>
        <v>630</v>
      </c>
      <c r="B646" s="29">
        <f t="shared" si="94"/>
        <v>0</v>
      </c>
      <c r="C646" s="9" t="str">
        <f>IF(D646=0,"-",IF('Lease Monthly'!$H$4="Yearly",EDATE(C645,12),IF('Lease Monthly'!$H$4="Quarterly",EDATE(C645,3),EDATE(C645,1))))</f>
        <v>-</v>
      </c>
      <c r="D646" s="54">
        <f>IF(A646&gt;'Lease Monthly'!$E$4,0,'Lease Monthly'!$G$4)*((1+$M$4)^(((((IF($H$4="Yearly",ROUNDDOWN(IF(A646-($N$4)&lt;0,0,((A646-($N$4)/(($N$4))))/($N$4)),0),IF($H$4="Monthly",ROUNDDOWN(IF(A646-($N$4*12)&lt;0,0,((A646-(12*$N$4)/((12*$N$4))))/($N$4*12)),0),ROUNDDOWN(IF(A646-($N$4*4)&lt;0,0,((A646-(4*$N$4)/((4*$N$4))))/($N$4*4)),0)))))))))+(IF(A646=$E$4,$J$4,0))</f>
        <v>0</v>
      </c>
      <c r="E646" s="49">
        <f>IF(D646=0,0,1/((1+IF('Lease Monthly'!$H$4="Yearly",'Lease Monthly'!$D$4,IF('Lease Monthly'!$H$4="Quarterly",'Lease Monthly'!$D$4/4,'Lease Monthly'!$D$4/12)))^IF($E$17=1,A645,A646)))</f>
        <v>0</v>
      </c>
      <c r="F646" s="55">
        <f t="shared" si="95"/>
        <v>0</v>
      </c>
      <c r="G646" s="56"/>
      <c r="H646" s="38">
        <f t="shared" si="101"/>
        <v>630</v>
      </c>
      <c r="I646" s="9" t="str">
        <f t="shared" si="96"/>
        <v>-</v>
      </c>
      <c r="J646" s="47">
        <f>IF(H646&gt;'Lease Monthly'!$E$4,0,M645)</f>
        <v>0</v>
      </c>
      <c r="K646" s="47">
        <f>IF(IF('Lease Monthly'!$H$4="Yearly",J646*'Lease Monthly'!$D$4,IF('Lease Monthly'!$H$4="Quarterly",J646*('Lease Monthly'!$D$4/4),J646*'Lease Monthly'!$D$4/12))&gt;0,IF('Lease Monthly'!$H$4="Yearly",J646*'Lease Monthly'!$D$4,IF('Lease Monthly'!$H$4="Quarterly",J646*('Lease Monthly'!$D$4/4),J646*'Lease Monthly'!$D$4/12)),-L646-J646)</f>
        <v>0</v>
      </c>
      <c r="L646" s="47">
        <f t="shared" si="97"/>
        <v>0</v>
      </c>
      <c r="M646" s="47">
        <f t="shared" si="98"/>
        <v>0</v>
      </c>
      <c r="N646" s="57"/>
      <c r="O646" s="38">
        <v>237</v>
      </c>
      <c r="P646" s="58">
        <f t="shared" si="102"/>
        <v>273569</v>
      </c>
      <c r="Q646" s="47">
        <f t="shared" si="103"/>
        <v>0</v>
      </c>
      <c r="R646" s="47">
        <f>IF(S645&lt;1,0,-'Lease Monthly'!$K$4/'Lease Monthly'!$L$4)</f>
        <v>0</v>
      </c>
      <c r="S646" s="47">
        <f t="shared" si="99"/>
        <v>0</v>
      </c>
      <c r="AE646"/>
      <c r="AF646" s="6"/>
    </row>
    <row r="647" spans="1:32" x14ac:dyDescent="0.25">
      <c r="A647" s="53">
        <f t="shared" si="100"/>
        <v>631</v>
      </c>
      <c r="B647" s="29">
        <f t="shared" si="94"/>
        <v>0</v>
      </c>
      <c r="C647" s="9" t="str">
        <f>IF(D647=0,"-",IF('Lease Monthly'!$H$4="Yearly",EDATE(C646,12),IF('Lease Monthly'!$H$4="Quarterly",EDATE(C646,3),EDATE(C646,1))))</f>
        <v>-</v>
      </c>
      <c r="D647" s="54">
        <f>IF(A647&gt;'Lease Monthly'!$E$4,0,'Lease Monthly'!$G$4)*((1+$M$4)^(((((IF($H$4="Yearly",ROUNDDOWN(IF(A647-($N$4)&lt;0,0,((A647-($N$4)/(($N$4))))/($N$4)),0),IF($H$4="Monthly",ROUNDDOWN(IF(A647-($N$4*12)&lt;0,0,((A647-(12*$N$4)/((12*$N$4))))/($N$4*12)),0),ROUNDDOWN(IF(A647-($N$4*4)&lt;0,0,((A647-(4*$N$4)/((4*$N$4))))/($N$4*4)),0)))))))))+(IF(A647=$E$4,$J$4,0))</f>
        <v>0</v>
      </c>
      <c r="E647" s="49">
        <f>IF(D647=0,0,1/((1+IF('Lease Monthly'!$H$4="Yearly",'Lease Monthly'!$D$4,IF('Lease Monthly'!$H$4="Quarterly",'Lease Monthly'!$D$4/4,'Lease Monthly'!$D$4/12)))^IF($E$17=1,A646,A647)))</f>
        <v>0</v>
      </c>
      <c r="F647" s="55">
        <f t="shared" si="95"/>
        <v>0</v>
      </c>
      <c r="G647" s="56"/>
      <c r="H647" s="38">
        <f t="shared" si="101"/>
        <v>631</v>
      </c>
      <c r="I647" s="9" t="str">
        <f t="shared" si="96"/>
        <v>-</v>
      </c>
      <c r="J647" s="47">
        <f>IF(H647&gt;'Lease Monthly'!$E$4,0,M646)</f>
        <v>0</v>
      </c>
      <c r="K647" s="47">
        <f>IF(IF('Lease Monthly'!$H$4="Yearly",J647*'Lease Monthly'!$D$4,IF('Lease Monthly'!$H$4="Quarterly",J647*('Lease Monthly'!$D$4/4),J647*'Lease Monthly'!$D$4/12))&gt;0,IF('Lease Monthly'!$H$4="Yearly",J647*'Lease Monthly'!$D$4,IF('Lease Monthly'!$H$4="Quarterly",J647*('Lease Monthly'!$D$4/4),J647*'Lease Monthly'!$D$4/12)),-L647-J647)</f>
        <v>0</v>
      </c>
      <c r="L647" s="47">
        <f t="shared" si="97"/>
        <v>0</v>
      </c>
      <c r="M647" s="47">
        <f t="shared" si="98"/>
        <v>0</v>
      </c>
      <c r="N647" s="57"/>
      <c r="O647" s="38">
        <v>237</v>
      </c>
      <c r="P647" s="58">
        <f t="shared" si="102"/>
        <v>273934</v>
      </c>
      <c r="Q647" s="47">
        <f t="shared" si="103"/>
        <v>0</v>
      </c>
      <c r="R647" s="47">
        <f>IF(S646&lt;1,0,-'Lease Monthly'!$K$4/'Lease Monthly'!$L$4)</f>
        <v>0</v>
      </c>
      <c r="S647" s="47">
        <f t="shared" si="99"/>
        <v>0</v>
      </c>
      <c r="AE647"/>
      <c r="AF647" s="6"/>
    </row>
    <row r="648" spans="1:32" x14ac:dyDescent="0.25">
      <c r="A648" s="53">
        <f t="shared" si="100"/>
        <v>632</v>
      </c>
      <c r="B648" s="29">
        <f t="shared" si="94"/>
        <v>0</v>
      </c>
      <c r="C648" s="9" t="str">
        <f>IF(D648=0,"-",IF('Lease Monthly'!$H$4="Yearly",EDATE(C647,12),IF('Lease Monthly'!$H$4="Quarterly",EDATE(C647,3),EDATE(C647,1))))</f>
        <v>-</v>
      </c>
      <c r="D648" s="54">
        <f>IF(A648&gt;'Lease Monthly'!$E$4,0,'Lease Monthly'!$G$4)*((1+$M$4)^(((((IF($H$4="Yearly",ROUNDDOWN(IF(A648-($N$4)&lt;0,0,((A648-($N$4)/(($N$4))))/($N$4)),0),IF($H$4="Monthly",ROUNDDOWN(IF(A648-($N$4*12)&lt;0,0,((A648-(12*$N$4)/((12*$N$4))))/($N$4*12)),0),ROUNDDOWN(IF(A648-($N$4*4)&lt;0,0,((A648-(4*$N$4)/((4*$N$4))))/($N$4*4)),0)))))))))+(IF(A648=$E$4,$J$4,0))</f>
        <v>0</v>
      </c>
      <c r="E648" s="49">
        <f>IF(D648=0,0,1/((1+IF('Lease Monthly'!$H$4="Yearly",'Lease Monthly'!$D$4,IF('Lease Monthly'!$H$4="Quarterly",'Lease Monthly'!$D$4/4,'Lease Monthly'!$D$4/12)))^IF($E$17=1,A647,A648)))</f>
        <v>0</v>
      </c>
      <c r="F648" s="55">
        <f t="shared" si="95"/>
        <v>0</v>
      </c>
      <c r="G648" s="56"/>
      <c r="H648" s="38">
        <f t="shared" si="101"/>
        <v>632</v>
      </c>
      <c r="I648" s="9" t="str">
        <f t="shared" si="96"/>
        <v>-</v>
      </c>
      <c r="J648" s="47">
        <f>IF(H648&gt;'Lease Monthly'!$E$4,0,M647)</f>
        <v>0</v>
      </c>
      <c r="K648" s="47">
        <f>IF(IF('Lease Monthly'!$H$4="Yearly",J648*'Lease Monthly'!$D$4,IF('Lease Monthly'!$H$4="Quarterly",J648*('Lease Monthly'!$D$4/4),J648*'Lease Monthly'!$D$4/12))&gt;0,IF('Lease Monthly'!$H$4="Yearly",J648*'Lease Monthly'!$D$4,IF('Lease Monthly'!$H$4="Quarterly",J648*('Lease Monthly'!$D$4/4),J648*'Lease Monthly'!$D$4/12)),-L648-J648)</f>
        <v>0</v>
      </c>
      <c r="L648" s="47">
        <f t="shared" si="97"/>
        <v>0</v>
      </c>
      <c r="M648" s="47">
        <f t="shared" si="98"/>
        <v>0</v>
      </c>
      <c r="N648" s="57"/>
      <c r="O648" s="38">
        <v>237</v>
      </c>
      <c r="P648" s="58">
        <f t="shared" si="102"/>
        <v>274299</v>
      </c>
      <c r="Q648" s="47">
        <f t="shared" si="103"/>
        <v>0</v>
      </c>
      <c r="R648" s="47">
        <f>IF(S647&lt;1,0,-'Lease Monthly'!$K$4/'Lease Monthly'!$L$4)</f>
        <v>0</v>
      </c>
      <c r="S648" s="47">
        <f t="shared" si="99"/>
        <v>0</v>
      </c>
      <c r="AE648"/>
      <c r="AF648" s="6"/>
    </row>
    <row r="649" spans="1:32" x14ac:dyDescent="0.25">
      <c r="A649" s="53">
        <f t="shared" si="100"/>
        <v>633</v>
      </c>
      <c r="B649" s="29">
        <f t="shared" si="94"/>
        <v>0</v>
      </c>
      <c r="C649" s="9" t="str">
        <f>IF(D649=0,"-",IF('Lease Monthly'!$H$4="Yearly",EDATE(C648,12),IF('Lease Monthly'!$H$4="Quarterly",EDATE(C648,3),EDATE(C648,1))))</f>
        <v>-</v>
      </c>
      <c r="D649" s="54">
        <f>IF(A649&gt;'Lease Monthly'!$E$4,0,'Lease Monthly'!$G$4)*((1+$M$4)^(((((IF($H$4="Yearly",ROUNDDOWN(IF(A649-($N$4)&lt;0,0,((A649-($N$4)/(($N$4))))/($N$4)),0),IF($H$4="Monthly",ROUNDDOWN(IF(A649-($N$4*12)&lt;0,0,((A649-(12*$N$4)/((12*$N$4))))/($N$4*12)),0),ROUNDDOWN(IF(A649-($N$4*4)&lt;0,0,((A649-(4*$N$4)/((4*$N$4))))/($N$4*4)),0)))))))))+(IF(A649=$E$4,$J$4,0))</f>
        <v>0</v>
      </c>
      <c r="E649" s="49">
        <f>IF(D649=0,0,1/((1+IF('Lease Monthly'!$H$4="Yearly",'Lease Monthly'!$D$4,IF('Lease Monthly'!$H$4="Quarterly",'Lease Monthly'!$D$4/4,'Lease Monthly'!$D$4/12)))^IF($E$17=1,A648,A649)))</f>
        <v>0</v>
      </c>
      <c r="F649" s="55">
        <f t="shared" si="95"/>
        <v>0</v>
      </c>
      <c r="G649" s="56"/>
      <c r="H649" s="38">
        <f t="shared" si="101"/>
        <v>633</v>
      </c>
      <c r="I649" s="9" t="str">
        <f t="shared" si="96"/>
        <v>-</v>
      </c>
      <c r="J649" s="47">
        <f>IF(H649&gt;'Lease Monthly'!$E$4,0,M648)</f>
        <v>0</v>
      </c>
      <c r="K649" s="47">
        <f>IF(IF('Lease Monthly'!$H$4="Yearly",J649*'Lease Monthly'!$D$4,IF('Lease Monthly'!$H$4="Quarterly",J649*('Lease Monthly'!$D$4/4),J649*'Lease Monthly'!$D$4/12))&gt;0,IF('Lease Monthly'!$H$4="Yearly",J649*'Lease Monthly'!$D$4,IF('Lease Monthly'!$H$4="Quarterly",J649*('Lease Monthly'!$D$4/4),J649*'Lease Monthly'!$D$4/12)),-L649-J649)</f>
        <v>0</v>
      </c>
      <c r="L649" s="47">
        <f t="shared" si="97"/>
        <v>0</v>
      </c>
      <c r="M649" s="47">
        <f t="shared" si="98"/>
        <v>0</v>
      </c>
      <c r="N649" s="57"/>
      <c r="O649" s="38">
        <v>237</v>
      </c>
      <c r="P649" s="58">
        <f t="shared" si="102"/>
        <v>274664</v>
      </c>
      <c r="Q649" s="47">
        <f t="shared" si="103"/>
        <v>0</v>
      </c>
      <c r="R649" s="47">
        <f>IF(S648&lt;1,0,-'Lease Monthly'!$K$4/'Lease Monthly'!$L$4)</f>
        <v>0</v>
      </c>
      <c r="S649" s="47">
        <f t="shared" si="99"/>
        <v>0</v>
      </c>
      <c r="AE649"/>
      <c r="AF649" s="6"/>
    </row>
    <row r="650" spans="1:32" x14ac:dyDescent="0.25">
      <c r="A650" s="53">
        <f t="shared" si="100"/>
        <v>634</v>
      </c>
      <c r="B650" s="29">
        <f t="shared" si="94"/>
        <v>0</v>
      </c>
      <c r="C650" s="9" t="str">
        <f>IF(D650=0,"-",IF('Lease Monthly'!$H$4="Yearly",EDATE(C649,12),IF('Lease Monthly'!$H$4="Quarterly",EDATE(C649,3),EDATE(C649,1))))</f>
        <v>-</v>
      </c>
      <c r="D650" s="54">
        <f>IF(A650&gt;'Lease Monthly'!$E$4,0,'Lease Monthly'!$G$4)*((1+$M$4)^(((((IF($H$4="Yearly",ROUNDDOWN(IF(A650-($N$4)&lt;0,0,((A650-($N$4)/(($N$4))))/($N$4)),0),IF($H$4="Monthly",ROUNDDOWN(IF(A650-($N$4*12)&lt;0,0,((A650-(12*$N$4)/((12*$N$4))))/($N$4*12)),0),ROUNDDOWN(IF(A650-($N$4*4)&lt;0,0,((A650-(4*$N$4)/((4*$N$4))))/($N$4*4)),0)))))))))+(IF(A650=$E$4,$J$4,0))</f>
        <v>0</v>
      </c>
      <c r="E650" s="49">
        <f>IF(D650=0,0,1/((1+IF('Lease Monthly'!$H$4="Yearly",'Lease Monthly'!$D$4,IF('Lease Monthly'!$H$4="Quarterly",'Lease Monthly'!$D$4/4,'Lease Monthly'!$D$4/12)))^IF($E$17=1,A649,A650)))</f>
        <v>0</v>
      </c>
      <c r="F650" s="55">
        <f t="shared" si="95"/>
        <v>0</v>
      </c>
      <c r="G650" s="56"/>
      <c r="H650" s="38">
        <f t="shared" si="101"/>
        <v>634</v>
      </c>
      <c r="I650" s="9" t="str">
        <f t="shared" si="96"/>
        <v>-</v>
      </c>
      <c r="J650" s="47">
        <f>IF(H650&gt;'Lease Monthly'!$E$4,0,M649)</f>
        <v>0</v>
      </c>
      <c r="K650" s="47">
        <f>IF(IF('Lease Monthly'!$H$4="Yearly",J650*'Lease Monthly'!$D$4,IF('Lease Monthly'!$H$4="Quarterly",J650*('Lease Monthly'!$D$4/4),J650*'Lease Monthly'!$D$4/12))&gt;0,IF('Lease Monthly'!$H$4="Yearly",J650*'Lease Monthly'!$D$4,IF('Lease Monthly'!$H$4="Quarterly",J650*('Lease Monthly'!$D$4/4),J650*'Lease Monthly'!$D$4/12)),-L650-J650)</f>
        <v>0</v>
      </c>
      <c r="L650" s="47">
        <f t="shared" si="97"/>
        <v>0</v>
      </c>
      <c r="M650" s="47">
        <f t="shared" si="98"/>
        <v>0</v>
      </c>
      <c r="N650" s="57"/>
      <c r="O650" s="38">
        <v>237</v>
      </c>
      <c r="P650" s="58">
        <f t="shared" si="102"/>
        <v>275030</v>
      </c>
      <c r="Q650" s="47">
        <f t="shared" si="103"/>
        <v>0</v>
      </c>
      <c r="R650" s="47">
        <f>IF(S649&lt;1,0,-'Lease Monthly'!$K$4/'Lease Monthly'!$L$4)</f>
        <v>0</v>
      </c>
      <c r="S650" s="47">
        <f t="shared" si="99"/>
        <v>0</v>
      </c>
      <c r="AE650"/>
      <c r="AF650" s="6"/>
    </row>
    <row r="651" spans="1:32" x14ac:dyDescent="0.25">
      <c r="A651" s="53">
        <f t="shared" si="100"/>
        <v>635</v>
      </c>
      <c r="B651" s="29">
        <f t="shared" si="94"/>
        <v>0</v>
      </c>
      <c r="C651" s="9" t="str">
        <f>IF(D651=0,"-",IF('Lease Monthly'!$H$4="Yearly",EDATE(C650,12),IF('Lease Monthly'!$H$4="Quarterly",EDATE(C650,3),EDATE(C650,1))))</f>
        <v>-</v>
      </c>
      <c r="D651" s="54">
        <f>IF(A651&gt;'Lease Monthly'!$E$4,0,'Lease Monthly'!$G$4)*((1+$M$4)^(((((IF($H$4="Yearly",ROUNDDOWN(IF(A651-($N$4)&lt;0,0,((A651-($N$4)/(($N$4))))/($N$4)),0),IF($H$4="Monthly",ROUNDDOWN(IF(A651-($N$4*12)&lt;0,0,((A651-(12*$N$4)/((12*$N$4))))/($N$4*12)),0),ROUNDDOWN(IF(A651-($N$4*4)&lt;0,0,((A651-(4*$N$4)/((4*$N$4))))/($N$4*4)),0)))))))))+(IF(A651=$E$4,$J$4,0))</f>
        <v>0</v>
      </c>
      <c r="E651" s="49">
        <f>IF(D651=0,0,1/((1+IF('Lease Monthly'!$H$4="Yearly",'Lease Monthly'!$D$4,IF('Lease Monthly'!$H$4="Quarterly",'Lease Monthly'!$D$4/4,'Lease Monthly'!$D$4/12)))^IF($E$17=1,A650,A651)))</f>
        <v>0</v>
      </c>
      <c r="F651" s="55">
        <f t="shared" si="95"/>
        <v>0</v>
      </c>
      <c r="G651" s="56"/>
      <c r="H651" s="38">
        <f t="shared" si="101"/>
        <v>635</v>
      </c>
      <c r="I651" s="9" t="str">
        <f t="shared" si="96"/>
        <v>-</v>
      </c>
      <c r="J651" s="47">
        <f>IF(H651&gt;'Lease Monthly'!$E$4,0,M650)</f>
        <v>0</v>
      </c>
      <c r="K651" s="47">
        <f>IF(IF('Lease Monthly'!$H$4="Yearly",J651*'Lease Monthly'!$D$4,IF('Lease Monthly'!$H$4="Quarterly",J651*('Lease Monthly'!$D$4/4),J651*'Lease Monthly'!$D$4/12))&gt;0,IF('Lease Monthly'!$H$4="Yearly",J651*'Lease Monthly'!$D$4,IF('Lease Monthly'!$H$4="Quarterly",J651*('Lease Monthly'!$D$4/4),J651*'Lease Monthly'!$D$4/12)),-L651-J651)</f>
        <v>0</v>
      </c>
      <c r="L651" s="47">
        <f t="shared" si="97"/>
        <v>0</v>
      </c>
      <c r="M651" s="47">
        <f t="shared" si="98"/>
        <v>0</v>
      </c>
      <c r="N651" s="57"/>
      <c r="O651" s="38">
        <v>237</v>
      </c>
      <c r="P651" s="58">
        <f t="shared" si="102"/>
        <v>275395</v>
      </c>
      <c r="Q651" s="47">
        <f t="shared" si="103"/>
        <v>0</v>
      </c>
      <c r="R651" s="47">
        <f>IF(S650&lt;1,0,-'Lease Monthly'!$K$4/'Lease Monthly'!$L$4)</f>
        <v>0</v>
      </c>
      <c r="S651" s="47">
        <f t="shared" si="99"/>
        <v>0</v>
      </c>
      <c r="AE651"/>
      <c r="AF651" s="6"/>
    </row>
    <row r="652" spans="1:32" x14ac:dyDescent="0.25">
      <c r="A652" s="53">
        <f t="shared" si="100"/>
        <v>636</v>
      </c>
      <c r="B652" s="29">
        <f t="shared" si="94"/>
        <v>0</v>
      </c>
      <c r="C652" s="9" t="str">
        <f>IF(D652=0,"-",IF('Lease Monthly'!$H$4="Yearly",EDATE(C651,12),IF('Lease Monthly'!$H$4="Quarterly",EDATE(C651,3),EDATE(C651,1))))</f>
        <v>-</v>
      </c>
      <c r="D652" s="54">
        <f>IF(A652&gt;'Lease Monthly'!$E$4,0,'Lease Monthly'!$G$4)*((1+$M$4)^(((((IF($H$4="Yearly",ROUNDDOWN(IF(A652-($N$4)&lt;0,0,((A652-($N$4)/(($N$4))))/($N$4)),0),IF($H$4="Monthly",ROUNDDOWN(IF(A652-($N$4*12)&lt;0,0,((A652-(12*$N$4)/((12*$N$4))))/($N$4*12)),0),ROUNDDOWN(IF(A652-($N$4*4)&lt;0,0,((A652-(4*$N$4)/((4*$N$4))))/($N$4*4)),0)))))))))+(IF(A652=$E$4,$J$4,0))</f>
        <v>0</v>
      </c>
      <c r="E652" s="49">
        <f>IF(D652=0,0,1/((1+IF('Lease Monthly'!$H$4="Yearly",'Lease Monthly'!$D$4,IF('Lease Monthly'!$H$4="Quarterly",'Lease Monthly'!$D$4/4,'Lease Monthly'!$D$4/12)))^IF($E$17=1,A651,A652)))</f>
        <v>0</v>
      </c>
      <c r="F652" s="55">
        <f t="shared" si="95"/>
        <v>0</v>
      </c>
      <c r="G652" s="56"/>
      <c r="H652" s="38">
        <f t="shared" si="101"/>
        <v>636</v>
      </c>
      <c r="I652" s="9" t="str">
        <f t="shared" si="96"/>
        <v>-</v>
      </c>
      <c r="J652" s="47">
        <f>IF(H652&gt;'Lease Monthly'!$E$4,0,M651)</f>
        <v>0</v>
      </c>
      <c r="K652" s="47">
        <f>IF(IF('Lease Monthly'!$H$4="Yearly",J652*'Lease Monthly'!$D$4,IF('Lease Monthly'!$H$4="Quarterly",J652*('Lease Monthly'!$D$4/4),J652*'Lease Monthly'!$D$4/12))&gt;0,IF('Lease Monthly'!$H$4="Yearly",J652*'Lease Monthly'!$D$4,IF('Lease Monthly'!$H$4="Quarterly",J652*('Lease Monthly'!$D$4/4),J652*'Lease Monthly'!$D$4/12)),-L652-J652)</f>
        <v>0</v>
      </c>
      <c r="L652" s="47">
        <f t="shared" si="97"/>
        <v>0</v>
      </c>
      <c r="M652" s="47">
        <f t="shared" si="98"/>
        <v>0</v>
      </c>
      <c r="N652" s="57"/>
      <c r="O652" s="38">
        <v>237</v>
      </c>
      <c r="P652" s="58">
        <f t="shared" si="102"/>
        <v>275760</v>
      </c>
      <c r="Q652" s="47">
        <f t="shared" si="103"/>
        <v>0</v>
      </c>
      <c r="R652" s="47">
        <f>IF(S651&lt;1,0,-'Lease Monthly'!$K$4/'Lease Monthly'!$L$4)</f>
        <v>0</v>
      </c>
      <c r="S652" s="47">
        <f t="shared" si="99"/>
        <v>0</v>
      </c>
      <c r="AE652"/>
      <c r="AF652" s="6"/>
    </row>
    <row r="653" spans="1:32" x14ac:dyDescent="0.25">
      <c r="A653" s="53">
        <f t="shared" si="100"/>
        <v>637</v>
      </c>
      <c r="B653" s="29">
        <f t="shared" si="94"/>
        <v>0</v>
      </c>
      <c r="C653" s="9" t="str">
        <f>IF(D653=0,"-",IF('Lease Monthly'!$H$4="Yearly",EDATE(C652,12),IF('Lease Monthly'!$H$4="Quarterly",EDATE(C652,3),EDATE(C652,1))))</f>
        <v>-</v>
      </c>
      <c r="D653" s="54">
        <f>IF(A653&gt;'Lease Monthly'!$E$4,0,'Lease Monthly'!$G$4)*((1+$M$4)^(((((IF($H$4="Yearly",ROUNDDOWN(IF(A653-($N$4)&lt;0,0,((A653-($N$4)/(($N$4))))/($N$4)),0),IF($H$4="Monthly",ROUNDDOWN(IF(A653-($N$4*12)&lt;0,0,((A653-(12*$N$4)/((12*$N$4))))/($N$4*12)),0),ROUNDDOWN(IF(A653-($N$4*4)&lt;0,0,((A653-(4*$N$4)/((4*$N$4))))/($N$4*4)),0)))))))))+(IF(A653=$E$4,$J$4,0))</f>
        <v>0</v>
      </c>
      <c r="E653" s="49">
        <f>IF(D653=0,0,1/((1+IF('Lease Monthly'!$H$4="Yearly",'Lease Monthly'!$D$4,IF('Lease Monthly'!$H$4="Quarterly",'Lease Monthly'!$D$4/4,'Lease Monthly'!$D$4/12)))^IF($E$17=1,A652,A653)))</f>
        <v>0</v>
      </c>
      <c r="F653" s="55">
        <f t="shared" si="95"/>
        <v>0</v>
      </c>
      <c r="G653" s="56"/>
      <c r="H653" s="38">
        <f t="shared" si="101"/>
        <v>637</v>
      </c>
      <c r="I653" s="9" t="str">
        <f t="shared" si="96"/>
        <v>-</v>
      </c>
      <c r="J653" s="47">
        <f>IF(H653&gt;'Lease Monthly'!$E$4,0,M652)</f>
        <v>0</v>
      </c>
      <c r="K653" s="47">
        <f>IF(IF('Lease Monthly'!$H$4="Yearly",J653*'Lease Monthly'!$D$4,IF('Lease Monthly'!$H$4="Quarterly",J653*('Lease Monthly'!$D$4/4),J653*'Lease Monthly'!$D$4/12))&gt;0,IF('Lease Monthly'!$H$4="Yearly",J653*'Lease Monthly'!$D$4,IF('Lease Monthly'!$H$4="Quarterly",J653*('Lease Monthly'!$D$4/4),J653*'Lease Monthly'!$D$4/12)),-L653-J653)</f>
        <v>0</v>
      </c>
      <c r="L653" s="47">
        <f t="shared" si="97"/>
        <v>0</v>
      </c>
      <c r="M653" s="47">
        <f t="shared" si="98"/>
        <v>0</v>
      </c>
      <c r="N653" s="57"/>
      <c r="O653" s="38">
        <v>237</v>
      </c>
      <c r="P653" s="58">
        <f t="shared" si="102"/>
        <v>276125</v>
      </c>
      <c r="Q653" s="47">
        <f t="shared" si="103"/>
        <v>0</v>
      </c>
      <c r="R653" s="47">
        <f>IF(S652&lt;1,0,-'Lease Monthly'!$K$4/'Lease Monthly'!$L$4)</f>
        <v>0</v>
      </c>
      <c r="S653" s="47">
        <f t="shared" si="99"/>
        <v>0</v>
      </c>
      <c r="AE653"/>
      <c r="AF653" s="6"/>
    </row>
    <row r="654" spans="1:32" x14ac:dyDescent="0.25">
      <c r="A654" s="53">
        <f t="shared" si="100"/>
        <v>638</v>
      </c>
      <c r="B654" s="29">
        <f t="shared" si="94"/>
        <v>0</v>
      </c>
      <c r="C654" s="9" t="str">
        <f>IF(D654=0,"-",IF('Lease Monthly'!$H$4="Yearly",EDATE(C653,12),IF('Lease Monthly'!$H$4="Quarterly",EDATE(C653,3),EDATE(C653,1))))</f>
        <v>-</v>
      </c>
      <c r="D654" s="54">
        <f>IF(A654&gt;'Lease Monthly'!$E$4,0,'Lease Monthly'!$G$4)*((1+$M$4)^(((((IF($H$4="Yearly",ROUNDDOWN(IF(A654-($N$4)&lt;0,0,((A654-($N$4)/(($N$4))))/($N$4)),0),IF($H$4="Monthly",ROUNDDOWN(IF(A654-($N$4*12)&lt;0,0,((A654-(12*$N$4)/((12*$N$4))))/($N$4*12)),0),ROUNDDOWN(IF(A654-($N$4*4)&lt;0,0,((A654-(4*$N$4)/((4*$N$4))))/($N$4*4)),0)))))))))+(IF(A654=$E$4,$J$4,0))</f>
        <v>0</v>
      </c>
      <c r="E654" s="49">
        <f>IF(D654=0,0,1/((1+IF('Lease Monthly'!$H$4="Yearly",'Lease Monthly'!$D$4,IF('Lease Monthly'!$H$4="Quarterly",'Lease Monthly'!$D$4/4,'Lease Monthly'!$D$4/12)))^IF($E$17=1,A653,A654)))</f>
        <v>0</v>
      </c>
      <c r="F654" s="55">
        <f t="shared" si="95"/>
        <v>0</v>
      </c>
      <c r="G654" s="56"/>
      <c r="H654" s="38">
        <f t="shared" si="101"/>
        <v>638</v>
      </c>
      <c r="I654" s="9" t="str">
        <f t="shared" si="96"/>
        <v>-</v>
      </c>
      <c r="J654" s="47">
        <f>IF(H654&gt;'Lease Monthly'!$E$4,0,M653)</f>
        <v>0</v>
      </c>
      <c r="K654" s="47">
        <f>IF(IF('Lease Monthly'!$H$4="Yearly",J654*'Lease Monthly'!$D$4,IF('Lease Monthly'!$H$4="Quarterly",J654*('Lease Monthly'!$D$4/4),J654*'Lease Monthly'!$D$4/12))&gt;0,IF('Lease Monthly'!$H$4="Yearly",J654*'Lease Monthly'!$D$4,IF('Lease Monthly'!$H$4="Quarterly",J654*('Lease Monthly'!$D$4/4),J654*'Lease Monthly'!$D$4/12)),-L654-J654)</f>
        <v>0</v>
      </c>
      <c r="L654" s="47">
        <f t="shared" si="97"/>
        <v>0</v>
      </c>
      <c r="M654" s="47">
        <f t="shared" si="98"/>
        <v>0</v>
      </c>
      <c r="N654" s="57"/>
      <c r="O654" s="38">
        <v>237</v>
      </c>
      <c r="P654" s="58">
        <f t="shared" si="102"/>
        <v>276491</v>
      </c>
      <c r="Q654" s="47">
        <f t="shared" si="103"/>
        <v>0</v>
      </c>
      <c r="R654" s="47">
        <f>IF(S653&lt;1,0,-'Lease Monthly'!$K$4/'Lease Monthly'!$L$4)</f>
        <v>0</v>
      </c>
      <c r="S654" s="47">
        <f t="shared" si="99"/>
        <v>0</v>
      </c>
      <c r="AE654"/>
      <c r="AF654" s="6"/>
    </row>
    <row r="655" spans="1:32" x14ac:dyDescent="0.25">
      <c r="A655" s="53">
        <f t="shared" si="100"/>
        <v>639</v>
      </c>
      <c r="B655" s="29">
        <f t="shared" si="94"/>
        <v>0</v>
      </c>
      <c r="C655" s="9" t="str">
        <f>IF(D655=0,"-",IF('Lease Monthly'!$H$4="Yearly",EDATE(C654,12),IF('Lease Monthly'!$H$4="Quarterly",EDATE(C654,3),EDATE(C654,1))))</f>
        <v>-</v>
      </c>
      <c r="D655" s="54">
        <f>IF(A655&gt;'Lease Monthly'!$E$4,0,'Lease Monthly'!$G$4)*((1+$M$4)^(((((IF($H$4="Yearly",ROUNDDOWN(IF(A655-($N$4)&lt;0,0,((A655-($N$4)/(($N$4))))/($N$4)),0),IF($H$4="Monthly",ROUNDDOWN(IF(A655-($N$4*12)&lt;0,0,((A655-(12*$N$4)/((12*$N$4))))/($N$4*12)),0),ROUNDDOWN(IF(A655-($N$4*4)&lt;0,0,((A655-(4*$N$4)/((4*$N$4))))/($N$4*4)),0)))))))))+(IF(A655=$E$4,$J$4,0))</f>
        <v>0</v>
      </c>
      <c r="E655" s="49">
        <f>IF(D655=0,0,1/((1+IF('Lease Monthly'!$H$4="Yearly",'Lease Monthly'!$D$4,IF('Lease Monthly'!$H$4="Quarterly",'Lease Monthly'!$D$4/4,'Lease Monthly'!$D$4/12)))^IF($E$17=1,A654,A655)))</f>
        <v>0</v>
      </c>
      <c r="F655" s="55">
        <f t="shared" si="95"/>
        <v>0</v>
      </c>
      <c r="G655" s="56"/>
      <c r="H655" s="38">
        <f t="shared" si="101"/>
        <v>639</v>
      </c>
      <c r="I655" s="9" t="str">
        <f t="shared" si="96"/>
        <v>-</v>
      </c>
      <c r="J655" s="47">
        <f>IF(H655&gt;'Lease Monthly'!$E$4,0,M654)</f>
        <v>0</v>
      </c>
      <c r="K655" s="47">
        <f>IF(IF('Lease Monthly'!$H$4="Yearly",J655*'Lease Monthly'!$D$4,IF('Lease Monthly'!$H$4="Quarterly",J655*('Lease Monthly'!$D$4/4),J655*'Lease Monthly'!$D$4/12))&gt;0,IF('Lease Monthly'!$H$4="Yearly",J655*'Lease Monthly'!$D$4,IF('Lease Monthly'!$H$4="Quarterly",J655*('Lease Monthly'!$D$4/4),J655*'Lease Monthly'!$D$4/12)),-L655-J655)</f>
        <v>0</v>
      </c>
      <c r="L655" s="47">
        <f t="shared" si="97"/>
        <v>0</v>
      </c>
      <c r="M655" s="47">
        <f t="shared" si="98"/>
        <v>0</v>
      </c>
      <c r="N655" s="57"/>
      <c r="O655" s="38">
        <v>237</v>
      </c>
      <c r="P655" s="58">
        <f t="shared" si="102"/>
        <v>276856</v>
      </c>
      <c r="Q655" s="47">
        <f t="shared" si="103"/>
        <v>0</v>
      </c>
      <c r="R655" s="47">
        <f>IF(S654&lt;1,0,-'Lease Monthly'!$K$4/'Lease Monthly'!$L$4)</f>
        <v>0</v>
      </c>
      <c r="S655" s="47">
        <f t="shared" si="99"/>
        <v>0</v>
      </c>
      <c r="AE655"/>
      <c r="AF655" s="6"/>
    </row>
    <row r="656" spans="1:32" x14ac:dyDescent="0.25">
      <c r="A656" s="53">
        <f t="shared" si="100"/>
        <v>640</v>
      </c>
      <c r="B656" s="29">
        <f t="shared" si="94"/>
        <v>0</v>
      </c>
      <c r="C656" s="9" t="str">
        <f>IF(D656=0,"-",IF('Lease Monthly'!$H$4="Yearly",EDATE(C655,12),IF('Lease Monthly'!$H$4="Quarterly",EDATE(C655,3),EDATE(C655,1))))</f>
        <v>-</v>
      </c>
      <c r="D656" s="54">
        <f>IF(A656&gt;'Lease Monthly'!$E$4,0,'Lease Monthly'!$G$4)*((1+$M$4)^(((((IF($H$4="Yearly",ROUNDDOWN(IF(A656-($N$4)&lt;0,0,((A656-($N$4)/(($N$4))))/($N$4)),0),IF($H$4="Monthly",ROUNDDOWN(IF(A656-($N$4*12)&lt;0,0,((A656-(12*$N$4)/((12*$N$4))))/($N$4*12)),0),ROUNDDOWN(IF(A656-($N$4*4)&lt;0,0,((A656-(4*$N$4)/((4*$N$4))))/($N$4*4)),0)))))))))+(IF(A656=$E$4,$J$4,0))</f>
        <v>0</v>
      </c>
      <c r="E656" s="49">
        <f>IF(D656=0,0,1/((1+IF('Lease Monthly'!$H$4="Yearly",'Lease Monthly'!$D$4,IF('Lease Monthly'!$H$4="Quarterly",'Lease Monthly'!$D$4/4,'Lease Monthly'!$D$4/12)))^IF($E$17=1,A655,A656)))</f>
        <v>0</v>
      </c>
      <c r="F656" s="55">
        <f t="shared" si="95"/>
        <v>0</v>
      </c>
      <c r="G656" s="56"/>
      <c r="H656" s="38">
        <f t="shared" si="101"/>
        <v>640</v>
      </c>
      <c r="I656" s="9" t="str">
        <f t="shared" si="96"/>
        <v>-</v>
      </c>
      <c r="J656" s="47">
        <f>IF(H656&gt;'Lease Monthly'!$E$4,0,M655)</f>
        <v>0</v>
      </c>
      <c r="K656" s="47">
        <f>IF(IF('Lease Monthly'!$H$4="Yearly",J656*'Lease Monthly'!$D$4,IF('Lease Monthly'!$H$4="Quarterly",J656*('Lease Monthly'!$D$4/4),J656*'Lease Monthly'!$D$4/12))&gt;0,IF('Lease Monthly'!$H$4="Yearly",J656*'Lease Monthly'!$D$4,IF('Lease Monthly'!$H$4="Quarterly",J656*('Lease Monthly'!$D$4/4),J656*'Lease Monthly'!$D$4/12)),-L656-J656)</f>
        <v>0</v>
      </c>
      <c r="L656" s="47">
        <f t="shared" si="97"/>
        <v>0</v>
      </c>
      <c r="M656" s="47">
        <f t="shared" si="98"/>
        <v>0</v>
      </c>
      <c r="N656" s="57"/>
      <c r="O656" s="38">
        <v>237</v>
      </c>
      <c r="P656" s="58">
        <f t="shared" si="102"/>
        <v>277221</v>
      </c>
      <c r="Q656" s="47">
        <f t="shared" si="103"/>
        <v>0</v>
      </c>
      <c r="R656" s="47">
        <f>IF(S655&lt;1,0,-'Lease Monthly'!$K$4/'Lease Monthly'!$L$4)</f>
        <v>0</v>
      </c>
      <c r="S656" s="47">
        <f t="shared" si="99"/>
        <v>0</v>
      </c>
      <c r="AE656"/>
      <c r="AF656" s="6"/>
    </row>
    <row r="657" spans="1:32" x14ac:dyDescent="0.25">
      <c r="A657" s="53">
        <f t="shared" si="100"/>
        <v>641</v>
      </c>
      <c r="B657" s="29">
        <f t="shared" ref="B657:B720" si="104">IF(C657="-",0,YEAR(C657))</f>
        <v>0</v>
      </c>
      <c r="C657" s="9" t="str">
        <f>IF(D657=0,"-",IF('Lease Monthly'!$H$4="Yearly",EDATE(C656,12),IF('Lease Monthly'!$H$4="Quarterly",EDATE(C656,3),EDATE(C656,1))))</f>
        <v>-</v>
      </c>
      <c r="D657" s="54">
        <f>IF(A657&gt;'Lease Monthly'!$E$4,0,'Lease Monthly'!$G$4)*((1+$M$4)^(((((IF($H$4="Yearly",ROUNDDOWN(IF(A657-($N$4)&lt;0,0,((A657-($N$4)/(($N$4))))/($N$4)),0),IF($H$4="Monthly",ROUNDDOWN(IF(A657-($N$4*12)&lt;0,0,((A657-(12*$N$4)/((12*$N$4))))/($N$4*12)),0),ROUNDDOWN(IF(A657-($N$4*4)&lt;0,0,((A657-(4*$N$4)/((4*$N$4))))/($N$4*4)),0)))))))))+(IF(A657=$E$4,$J$4,0))</f>
        <v>0</v>
      </c>
      <c r="E657" s="49">
        <f>IF(D657=0,0,1/((1+IF('Lease Monthly'!$H$4="Yearly",'Lease Monthly'!$D$4,IF('Lease Monthly'!$H$4="Quarterly",'Lease Monthly'!$D$4/4,'Lease Monthly'!$D$4/12)))^IF($E$17=1,A656,A657)))</f>
        <v>0</v>
      </c>
      <c r="F657" s="55">
        <f t="shared" ref="F657:F720" si="105">D657*E657</f>
        <v>0</v>
      </c>
      <c r="G657" s="56"/>
      <c r="H657" s="38">
        <f t="shared" si="101"/>
        <v>641</v>
      </c>
      <c r="I657" s="9" t="str">
        <f t="shared" ref="I657:I720" si="106">C657</f>
        <v>-</v>
      </c>
      <c r="J657" s="47">
        <f>IF(H657&gt;'Lease Monthly'!$E$4,0,M656)</f>
        <v>0</v>
      </c>
      <c r="K657" s="47">
        <f>IF(IF('Lease Monthly'!$H$4="Yearly",J657*'Lease Monthly'!$D$4,IF('Lease Monthly'!$H$4="Quarterly",J657*('Lease Monthly'!$D$4/4),J657*'Lease Monthly'!$D$4/12))&gt;0,IF('Lease Monthly'!$H$4="Yearly",J657*'Lease Monthly'!$D$4,IF('Lease Monthly'!$H$4="Quarterly",J657*('Lease Monthly'!$D$4/4),J657*'Lease Monthly'!$D$4/12)),-L657-J657)</f>
        <v>0</v>
      </c>
      <c r="L657" s="47">
        <f t="shared" si="97"/>
        <v>0</v>
      </c>
      <c r="M657" s="47">
        <f t="shared" si="98"/>
        <v>0</v>
      </c>
      <c r="N657" s="57"/>
      <c r="O657" s="38">
        <v>237</v>
      </c>
      <c r="P657" s="58">
        <f t="shared" si="102"/>
        <v>277586</v>
      </c>
      <c r="Q657" s="47">
        <f t="shared" si="103"/>
        <v>0</v>
      </c>
      <c r="R657" s="47">
        <f>IF(S656&lt;1,0,-'Lease Monthly'!$K$4/'Lease Monthly'!$L$4)</f>
        <v>0</v>
      </c>
      <c r="S657" s="47">
        <f t="shared" si="99"/>
        <v>0</v>
      </c>
      <c r="AE657"/>
      <c r="AF657" s="6"/>
    </row>
    <row r="658" spans="1:32" x14ac:dyDescent="0.25">
      <c r="A658" s="53">
        <f t="shared" si="100"/>
        <v>642</v>
      </c>
      <c r="B658" s="29">
        <f t="shared" si="104"/>
        <v>0</v>
      </c>
      <c r="C658" s="9" t="str">
        <f>IF(D658=0,"-",IF('Lease Monthly'!$H$4="Yearly",EDATE(C657,12),IF('Lease Monthly'!$H$4="Quarterly",EDATE(C657,3),EDATE(C657,1))))</f>
        <v>-</v>
      </c>
      <c r="D658" s="54">
        <f>IF(A658&gt;'Lease Monthly'!$E$4,0,'Lease Monthly'!$G$4)*((1+$M$4)^(((((IF($H$4="Yearly",ROUNDDOWN(IF(A658-($N$4)&lt;0,0,((A658-($N$4)/(($N$4))))/($N$4)),0),IF($H$4="Monthly",ROUNDDOWN(IF(A658-($N$4*12)&lt;0,0,((A658-(12*$N$4)/((12*$N$4))))/($N$4*12)),0),ROUNDDOWN(IF(A658-($N$4*4)&lt;0,0,((A658-(4*$N$4)/((4*$N$4))))/($N$4*4)),0)))))))))+(IF(A658=$E$4,$J$4,0))</f>
        <v>0</v>
      </c>
      <c r="E658" s="49">
        <f>IF(D658=0,0,1/((1+IF('Lease Monthly'!$H$4="Yearly",'Lease Monthly'!$D$4,IF('Lease Monthly'!$H$4="Quarterly",'Lease Monthly'!$D$4/4,'Lease Monthly'!$D$4/12)))^IF($E$17=1,A657,A658)))</f>
        <v>0</v>
      </c>
      <c r="F658" s="55">
        <f t="shared" si="105"/>
        <v>0</v>
      </c>
      <c r="G658" s="56"/>
      <c r="H658" s="38">
        <f t="shared" si="101"/>
        <v>642</v>
      </c>
      <c r="I658" s="9" t="str">
        <f t="shared" si="106"/>
        <v>-</v>
      </c>
      <c r="J658" s="47">
        <f>IF(H658&gt;'Lease Monthly'!$E$4,0,M657)</f>
        <v>0</v>
      </c>
      <c r="K658" s="47">
        <f>IF(IF('Lease Monthly'!$H$4="Yearly",J658*'Lease Monthly'!$D$4,IF('Lease Monthly'!$H$4="Quarterly",J658*('Lease Monthly'!$D$4/4),J658*'Lease Monthly'!$D$4/12))&gt;0,IF('Lease Monthly'!$H$4="Yearly",J658*'Lease Monthly'!$D$4,IF('Lease Monthly'!$H$4="Quarterly",J658*('Lease Monthly'!$D$4/4),J658*'Lease Monthly'!$D$4/12)),-L658-J658)</f>
        <v>0</v>
      </c>
      <c r="L658" s="47">
        <f t="shared" ref="L658:L721" si="107">D658</f>
        <v>0</v>
      </c>
      <c r="M658" s="47">
        <f t="shared" ref="M658:M721" si="108">J658+K658-L658</f>
        <v>0</v>
      </c>
      <c r="N658" s="57"/>
      <c r="O658" s="38">
        <v>237</v>
      </c>
      <c r="P658" s="58">
        <f t="shared" si="102"/>
        <v>277952</v>
      </c>
      <c r="Q658" s="47">
        <f t="shared" si="103"/>
        <v>0</v>
      </c>
      <c r="R658" s="47">
        <f>IF(S657&lt;1,0,-'Lease Monthly'!$K$4/'Lease Monthly'!$L$4)</f>
        <v>0</v>
      </c>
      <c r="S658" s="47">
        <f t="shared" ref="S658:S721" si="109">IF(S657&lt;1,0,SUM(Q658:R658))</f>
        <v>0</v>
      </c>
      <c r="AE658"/>
      <c r="AF658" s="6"/>
    </row>
    <row r="659" spans="1:32" x14ac:dyDescent="0.25">
      <c r="A659" s="53">
        <f t="shared" ref="A659:A722" si="110">A658+1</f>
        <v>643</v>
      </c>
      <c r="B659" s="29">
        <f t="shared" si="104"/>
        <v>0</v>
      </c>
      <c r="C659" s="9" t="str">
        <f>IF(D659=0,"-",IF('Lease Monthly'!$H$4="Yearly",EDATE(C658,12),IF('Lease Monthly'!$H$4="Quarterly",EDATE(C658,3),EDATE(C658,1))))</f>
        <v>-</v>
      </c>
      <c r="D659" s="54">
        <f>IF(A659&gt;'Lease Monthly'!$E$4,0,'Lease Monthly'!$G$4)*((1+$M$4)^(((((IF($H$4="Yearly",ROUNDDOWN(IF(A659-($N$4)&lt;0,0,((A659-($N$4)/(($N$4))))/($N$4)),0),IF($H$4="Monthly",ROUNDDOWN(IF(A659-($N$4*12)&lt;0,0,((A659-(12*$N$4)/((12*$N$4))))/($N$4*12)),0),ROUNDDOWN(IF(A659-($N$4*4)&lt;0,0,((A659-(4*$N$4)/((4*$N$4))))/($N$4*4)),0)))))))))+(IF(A659=$E$4,$J$4,0))</f>
        <v>0</v>
      </c>
      <c r="E659" s="49">
        <f>IF(D659=0,0,1/((1+IF('Lease Monthly'!$H$4="Yearly",'Lease Monthly'!$D$4,IF('Lease Monthly'!$H$4="Quarterly",'Lease Monthly'!$D$4/4,'Lease Monthly'!$D$4/12)))^IF($E$17=1,A658,A659)))</f>
        <v>0</v>
      </c>
      <c r="F659" s="55">
        <f t="shared" si="105"/>
        <v>0</v>
      </c>
      <c r="G659" s="56"/>
      <c r="H659" s="38">
        <f t="shared" ref="H659:H722" si="111">H658+1</f>
        <v>643</v>
      </c>
      <c r="I659" s="9" t="str">
        <f t="shared" si="106"/>
        <v>-</v>
      </c>
      <c r="J659" s="47">
        <f>IF(H659&gt;'Lease Monthly'!$E$4,0,M658)</f>
        <v>0</v>
      </c>
      <c r="K659" s="47">
        <f>IF(IF('Lease Monthly'!$H$4="Yearly",J659*'Lease Monthly'!$D$4,IF('Lease Monthly'!$H$4="Quarterly",J659*('Lease Monthly'!$D$4/4),J659*'Lease Monthly'!$D$4/12))&gt;0,IF('Lease Monthly'!$H$4="Yearly",J659*'Lease Monthly'!$D$4,IF('Lease Monthly'!$H$4="Quarterly",J659*('Lease Monthly'!$D$4/4),J659*'Lease Monthly'!$D$4/12)),-L659-J659)</f>
        <v>0</v>
      </c>
      <c r="L659" s="47">
        <f t="shared" si="107"/>
        <v>0</v>
      </c>
      <c r="M659" s="47">
        <f t="shared" si="108"/>
        <v>0</v>
      </c>
      <c r="N659" s="57"/>
      <c r="O659" s="38">
        <v>237</v>
      </c>
      <c r="P659" s="58">
        <f t="shared" ref="P659:P722" si="112">DATE(YEAR(P658)+1,MONTH(P658),DAY(P658))</f>
        <v>278317</v>
      </c>
      <c r="Q659" s="47">
        <f t="shared" ref="Q659:Q722" si="113">S658</f>
        <v>0</v>
      </c>
      <c r="R659" s="47">
        <f>IF(S658&lt;1,0,-'Lease Monthly'!$K$4/'Lease Monthly'!$L$4)</f>
        <v>0</v>
      </c>
      <c r="S659" s="47">
        <f t="shared" si="109"/>
        <v>0</v>
      </c>
      <c r="AE659"/>
      <c r="AF659" s="6"/>
    </row>
    <row r="660" spans="1:32" x14ac:dyDescent="0.25">
      <c r="A660" s="53">
        <f t="shared" si="110"/>
        <v>644</v>
      </c>
      <c r="B660" s="29">
        <f t="shared" si="104"/>
        <v>0</v>
      </c>
      <c r="C660" s="9" t="str">
        <f>IF(D660=0,"-",IF('Lease Monthly'!$H$4="Yearly",EDATE(C659,12),IF('Lease Monthly'!$H$4="Quarterly",EDATE(C659,3),EDATE(C659,1))))</f>
        <v>-</v>
      </c>
      <c r="D660" s="54">
        <f>IF(A660&gt;'Lease Monthly'!$E$4,0,'Lease Monthly'!$G$4)*((1+$M$4)^(((((IF($H$4="Yearly",ROUNDDOWN(IF(A660-($N$4)&lt;0,0,((A660-($N$4)/(($N$4))))/($N$4)),0),IF($H$4="Monthly",ROUNDDOWN(IF(A660-($N$4*12)&lt;0,0,((A660-(12*$N$4)/((12*$N$4))))/($N$4*12)),0),ROUNDDOWN(IF(A660-($N$4*4)&lt;0,0,((A660-(4*$N$4)/((4*$N$4))))/($N$4*4)),0)))))))))+(IF(A660=$E$4,$J$4,0))</f>
        <v>0</v>
      </c>
      <c r="E660" s="49">
        <f>IF(D660=0,0,1/((1+IF('Lease Monthly'!$H$4="Yearly",'Lease Monthly'!$D$4,IF('Lease Monthly'!$H$4="Quarterly",'Lease Monthly'!$D$4/4,'Lease Monthly'!$D$4/12)))^IF($E$17=1,A659,A660)))</f>
        <v>0</v>
      </c>
      <c r="F660" s="55">
        <f t="shared" si="105"/>
        <v>0</v>
      </c>
      <c r="G660" s="56"/>
      <c r="H660" s="38">
        <f t="shared" si="111"/>
        <v>644</v>
      </c>
      <c r="I660" s="9" t="str">
        <f t="shared" si="106"/>
        <v>-</v>
      </c>
      <c r="J660" s="47">
        <f>IF(H660&gt;'Lease Monthly'!$E$4,0,M659)</f>
        <v>0</v>
      </c>
      <c r="K660" s="47">
        <f>IF(IF('Lease Monthly'!$H$4="Yearly",J660*'Lease Monthly'!$D$4,IF('Lease Monthly'!$H$4="Quarterly",J660*('Lease Monthly'!$D$4/4),J660*'Lease Monthly'!$D$4/12))&gt;0,IF('Lease Monthly'!$H$4="Yearly",J660*'Lease Monthly'!$D$4,IF('Lease Monthly'!$H$4="Quarterly",J660*('Lease Monthly'!$D$4/4),J660*'Lease Monthly'!$D$4/12)),-L660-J660)</f>
        <v>0</v>
      </c>
      <c r="L660" s="47">
        <f t="shared" si="107"/>
        <v>0</v>
      </c>
      <c r="M660" s="47">
        <f t="shared" si="108"/>
        <v>0</v>
      </c>
      <c r="N660" s="57"/>
      <c r="O660" s="38">
        <v>237</v>
      </c>
      <c r="P660" s="58">
        <f t="shared" si="112"/>
        <v>278682</v>
      </c>
      <c r="Q660" s="47">
        <f t="shared" si="113"/>
        <v>0</v>
      </c>
      <c r="R660" s="47">
        <f>IF(S659&lt;1,0,-'Lease Monthly'!$K$4/'Lease Monthly'!$L$4)</f>
        <v>0</v>
      </c>
      <c r="S660" s="47">
        <f t="shared" si="109"/>
        <v>0</v>
      </c>
      <c r="AE660"/>
      <c r="AF660" s="6"/>
    </row>
    <row r="661" spans="1:32" x14ac:dyDescent="0.25">
      <c r="A661" s="53">
        <f t="shared" si="110"/>
        <v>645</v>
      </c>
      <c r="B661" s="29">
        <f t="shared" si="104"/>
        <v>0</v>
      </c>
      <c r="C661" s="9" t="str">
        <f>IF(D661=0,"-",IF('Lease Monthly'!$H$4="Yearly",EDATE(C660,12),IF('Lease Monthly'!$H$4="Quarterly",EDATE(C660,3),EDATE(C660,1))))</f>
        <v>-</v>
      </c>
      <c r="D661" s="54">
        <f>IF(A661&gt;'Lease Monthly'!$E$4,0,'Lease Monthly'!$G$4)*((1+$M$4)^(((((IF($H$4="Yearly",ROUNDDOWN(IF(A661-($N$4)&lt;0,0,((A661-($N$4)/(($N$4))))/($N$4)),0),IF($H$4="Monthly",ROUNDDOWN(IF(A661-($N$4*12)&lt;0,0,((A661-(12*$N$4)/((12*$N$4))))/($N$4*12)),0),ROUNDDOWN(IF(A661-($N$4*4)&lt;0,0,((A661-(4*$N$4)/((4*$N$4))))/($N$4*4)),0)))))))))+(IF(A661=$E$4,$J$4,0))</f>
        <v>0</v>
      </c>
      <c r="E661" s="49">
        <f>IF(D661=0,0,1/((1+IF('Lease Monthly'!$H$4="Yearly",'Lease Monthly'!$D$4,IF('Lease Monthly'!$H$4="Quarterly",'Lease Monthly'!$D$4/4,'Lease Monthly'!$D$4/12)))^IF($E$17=1,A660,A661)))</f>
        <v>0</v>
      </c>
      <c r="F661" s="55">
        <f t="shared" si="105"/>
        <v>0</v>
      </c>
      <c r="G661" s="56"/>
      <c r="H661" s="38">
        <f t="shared" si="111"/>
        <v>645</v>
      </c>
      <c r="I661" s="9" t="str">
        <f t="shared" si="106"/>
        <v>-</v>
      </c>
      <c r="J661" s="47">
        <f>IF(H661&gt;'Lease Monthly'!$E$4,0,M660)</f>
        <v>0</v>
      </c>
      <c r="K661" s="47">
        <f>IF(IF('Lease Monthly'!$H$4="Yearly",J661*'Lease Monthly'!$D$4,IF('Lease Monthly'!$H$4="Quarterly",J661*('Lease Monthly'!$D$4/4),J661*'Lease Monthly'!$D$4/12))&gt;0,IF('Lease Monthly'!$H$4="Yearly",J661*'Lease Monthly'!$D$4,IF('Lease Monthly'!$H$4="Quarterly",J661*('Lease Monthly'!$D$4/4),J661*'Lease Monthly'!$D$4/12)),-L661-J661)</f>
        <v>0</v>
      </c>
      <c r="L661" s="47">
        <f t="shared" si="107"/>
        <v>0</v>
      </c>
      <c r="M661" s="47">
        <f t="shared" si="108"/>
        <v>0</v>
      </c>
      <c r="N661" s="57"/>
      <c r="O661" s="38">
        <v>237</v>
      </c>
      <c r="P661" s="58">
        <f t="shared" si="112"/>
        <v>279047</v>
      </c>
      <c r="Q661" s="47">
        <f t="shared" si="113"/>
        <v>0</v>
      </c>
      <c r="R661" s="47">
        <f>IF(S660&lt;1,0,-'Lease Monthly'!$K$4/'Lease Monthly'!$L$4)</f>
        <v>0</v>
      </c>
      <c r="S661" s="47">
        <f t="shared" si="109"/>
        <v>0</v>
      </c>
      <c r="AE661"/>
      <c r="AF661" s="6"/>
    </row>
    <row r="662" spans="1:32" x14ac:dyDescent="0.25">
      <c r="A662" s="53">
        <f t="shared" si="110"/>
        <v>646</v>
      </c>
      <c r="B662" s="29">
        <f t="shared" si="104"/>
        <v>0</v>
      </c>
      <c r="C662" s="9" t="str">
        <f>IF(D662=0,"-",IF('Lease Monthly'!$H$4="Yearly",EDATE(C661,12),IF('Lease Monthly'!$H$4="Quarterly",EDATE(C661,3),EDATE(C661,1))))</f>
        <v>-</v>
      </c>
      <c r="D662" s="54">
        <f>IF(A662&gt;'Lease Monthly'!$E$4,0,'Lease Monthly'!$G$4)*((1+$M$4)^(((((IF($H$4="Yearly",ROUNDDOWN(IF(A662-($N$4)&lt;0,0,((A662-($N$4)/(($N$4))))/($N$4)),0),IF($H$4="Monthly",ROUNDDOWN(IF(A662-($N$4*12)&lt;0,0,((A662-(12*$N$4)/((12*$N$4))))/($N$4*12)),0),ROUNDDOWN(IF(A662-($N$4*4)&lt;0,0,((A662-(4*$N$4)/((4*$N$4))))/($N$4*4)),0)))))))))+(IF(A662=$E$4,$J$4,0))</f>
        <v>0</v>
      </c>
      <c r="E662" s="49">
        <f>IF(D662=0,0,1/((1+IF('Lease Monthly'!$H$4="Yearly",'Lease Monthly'!$D$4,IF('Lease Monthly'!$H$4="Quarterly",'Lease Monthly'!$D$4/4,'Lease Monthly'!$D$4/12)))^IF($E$17=1,A661,A662)))</f>
        <v>0</v>
      </c>
      <c r="F662" s="55">
        <f t="shared" si="105"/>
        <v>0</v>
      </c>
      <c r="G662" s="56"/>
      <c r="H662" s="38">
        <f t="shared" si="111"/>
        <v>646</v>
      </c>
      <c r="I662" s="9" t="str">
        <f t="shared" si="106"/>
        <v>-</v>
      </c>
      <c r="J662" s="47">
        <f>IF(H662&gt;'Lease Monthly'!$E$4,0,M661)</f>
        <v>0</v>
      </c>
      <c r="K662" s="47">
        <f>IF(IF('Lease Monthly'!$H$4="Yearly",J662*'Lease Monthly'!$D$4,IF('Lease Monthly'!$H$4="Quarterly",J662*('Lease Monthly'!$D$4/4),J662*'Lease Monthly'!$D$4/12))&gt;0,IF('Lease Monthly'!$H$4="Yearly",J662*'Lease Monthly'!$D$4,IF('Lease Monthly'!$H$4="Quarterly",J662*('Lease Monthly'!$D$4/4),J662*'Lease Monthly'!$D$4/12)),-L662-J662)</f>
        <v>0</v>
      </c>
      <c r="L662" s="47">
        <f t="shared" si="107"/>
        <v>0</v>
      </c>
      <c r="M662" s="47">
        <f t="shared" si="108"/>
        <v>0</v>
      </c>
      <c r="N662" s="57"/>
      <c r="O662" s="38">
        <v>237</v>
      </c>
      <c r="P662" s="58">
        <f t="shared" si="112"/>
        <v>279413</v>
      </c>
      <c r="Q662" s="47">
        <f t="shared" si="113"/>
        <v>0</v>
      </c>
      <c r="R662" s="47">
        <f>IF(S661&lt;1,0,-'Lease Monthly'!$K$4/'Lease Monthly'!$L$4)</f>
        <v>0</v>
      </c>
      <c r="S662" s="47">
        <f t="shared" si="109"/>
        <v>0</v>
      </c>
      <c r="AE662"/>
      <c r="AF662" s="6"/>
    </row>
    <row r="663" spans="1:32" x14ac:dyDescent="0.25">
      <c r="A663" s="53">
        <f t="shared" si="110"/>
        <v>647</v>
      </c>
      <c r="B663" s="29">
        <f t="shared" si="104"/>
        <v>0</v>
      </c>
      <c r="C663" s="9" t="str">
        <f>IF(D663=0,"-",IF('Lease Monthly'!$H$4="Yearly",EDATE(C662,12),IF('Lease Monthly'!$H$4="Quarterly",EDATE(C662,3),EDATE(C662,1))))</f>
        <v>-</v>
      </c>
      <c r="D663" s="54">
        <f>IF(A663&gt;'Lease Monthly'!$E$4,0,'Lease Monthly'!$G$4)*((1+$M$4)^(((((IF($H$4="Yearly",ROUNDDOWN(IF(A663-($N$4)&lt;0,0,((A663-($N$4)/(($N$4))))/($N$4)),0),IF($H$4="Monthly",ROUNDDOWN(IF(A663-($N$4*12)&lt;0,0,((A663-(12*$N$4)/((12*$N$4))))/($N$4*12)),0),ROUNDDOWN(IF(A663-($N$4*4)&lt;0,0,((A663-(4*$N$4)/((4*$N$4))))/($N$4*4)),0)))))))))+(IF(A663=$E$4,$J$4,0))</f>
        <v>0</v>
      </c>
      <c r="E663" s="49">
        <f>IF(D663=0,0,1/((1+IF('Lease Monthly'!$H$4="Yearly",'Lease Monthly'!$D$4,IF('Lease Monthly'!$H$4="Quarterly",'Lease Monthly'!$D$4/4,'Lease Monthly'!$D$4/12)))^IF($E$17=1,A662,A663)))</f>
        <v>0</v>
      </c>
      <c r="F663" s="55">
        <f t="shared" si="105"/>
        <v>0</v>
      </c>
      <c r="G663" s="56"/>
      <c r="H663" s="38">
        <f t="shared" si="111"/>
        <v>647</v>
      </c>
      <c r="I663" s="9" t="str">
        <f t="shared" si="106"/>
        <v>-</v>
      </c>
      <c r="J663" s="47">
        <f>IF(H663&gt;'Lease Monthly'!$E$4,0,M662)</f>
        <v>0</v>
      </c>
      <c r="K663" s="47">
        <f>IF(IF('Lease Monthly'!$H$4="Yearly",J663*'Lease Monthly'!$D$4,IF('Lease Monthly'!$H$4="Quarterly",J663*('Lease Monthly'!$D$4/4),J663*'Lease Monthly'!$D$4/12))&gt;0,IF('Lease Monthly'!$H$4="Yearly",J663*'Lease Monthly'!$D$4,IF('Lease Monthly'!$H$4="Quarterly",J663*('Lease Monthly'!$D$4/4),J663*'Lease Monthly'!$D$4/12)),-L663-J663)</f>
        <v>0</v>
      </c>
      <c r="L663" s="47">
        <f t="shared" si="107"/>
        <v>0</v>
      </c>
      <c r="M663" s="47">
        <f t="shared" si="108"/>
        <v>0</v>
      </c>
      <c r="N663" s="57"/>
      <c r="O663" s="38">
        <v>237</v>
      </c>
      <c r="P663" s="58">
        <f t="shared" si="112"/>
        <v>279778</v>
      </c>
      <c r="Q663" s="47">
        <f t="shared" si="113"/>
        <v>0</v>
      </c>
      <c r="R663" s="47">
        <f>IF(S662&lt;1,0,-'Lease Monthly'!$K$4/'Lease Monthly'!$L$4)</f>
        <v>0</v>
      </c>
      <c r="S663" s="47">
        <f t="shared" si="109"/>
        <v>0</v>
      </c>
      <c r="AE663"/>
      <c r="AF663" s="6"/>
    </row>
    <row r="664" spans="1:32" x14ac:dyDescent="0.25">
      <c r="A664" s="53">
        <f t="shared" si="110"/>
        <v>648</v>
      </c>
      <c r="B664" s="29">
        <f t="shared" si="104"/>
        <v>0</v>
      </c>
      <c r="C664" s="9" t="str">
        <f>IF(D664=0,"-",IF('Lease Monthly'!$H$4="Yearly",EDATE(C663,12),IF('Lease Monthly'!$H$4="Quarterly",EDATE(C663,3),EDATE(C663,1))))</f>
        <v>-</v>
      </c>
      <c r="D664" s="54">
        <f>IF(A664&gt;'Lease Monthly'!$E$4,0,'Lease Monthly'!$G$4)*((1+$M$4)^(((((IF($H$4="Yearly",ROUNDDOWN(IF(A664-($N$4)&lt;0,0,((A664-($N$4)/(($N$4))))/($N$4)),0),IF($H$4="Monthly",ROUNDDOWN(IF(A664-($N$4*12)&lt;0,0,((A664-(12*$N$4)/((12*$N$4))))/($N$4*12)),0),ROUNDDOWN(IF(A664-($N$4*4)&lt;0,0,((A664-(4*$N$4)/((4*$N$4))))/($N$4*4)),0)))))))))+(IF(A664=$E$4,$J$4,0))</f>
        <v>0</v>
      </c>
      <c r="E664" s="49">
        <f>IF(D664=0,0,1/((1+IF('Lease Monthly'!$H$4="Yearly",'Lease Monthly'!$D$4,IF('Lease Monthly'!$H$4="Quarterly",'Lease Monthly'!$D$4/4,'Lease Monthly'!$D$4/12)))^IF($E$17=1,A663,A664)))</f>
        <v>0</v>
      </c>
      <c r="F664" s="55">
        <f t="shared" si="105"/>
        <v>0</v>
      </c>
      <c r="G664" s="56"/>
      <c r="H664" s="38">
        <f t="shared" si="111"/>
        <v>648</v>
      </c>
      <c r="I664" s="9" t="str">
        <f t="shared" si="106"/>
        <v>-</v>
      </c>
      <c r="J664" s="47">
        <f>IF(H664&gt;'Lease Monthly'!$E$4,0,M663)</f>
        <v>0</v>
      </c>
      <c r="K664" s="47">
        <f>IF(IF('Lease Monthly'!$H$4="Yearly",J664*'Lease Monthly'!$D$4,IF('Lease Monthly'!$H$4="Quarterly",J664*('Lease Monthly'!$D$4/4),J664*'Lease Monthly'!$D$4/12))&gt;0,IF('Lease Monthly'!$H$4="Yearly",J664*'Lease Monthly'!$D$4,IF('Lease Monthly'!$H$4="Quarterly",J664*('Lease Monthly'!$D$4/4),J664*'Lease Monthly'!$D$4/12)),-L664-J664)</f>
        <v>0</v>
      </c>
      <c r="L664" s="47">
        <f t="shared" si="107"/>
        <v>0</v>
      </c>
      <c r="M664" s="47">
        <f t="shared" si="108"/>
        <v>0</v>
      </c>
      <c r="N664" s="57"/>
      <c r="O664" s="38">
        <v>237</v>
      </c>
      <c r="P664" s="58">
        <f t="shared" si="112"/>
        <v>280143</v>
      </c>
      <c r="Q664" s="47">
        <f t="shared" si="113"/>
        <v>0</v>
      </c>
      <c r="R664" s="47">
        <f>IF(S663&lt;1,0,-'Lease Monthly'!$K$4/'Lease Monthly'!$L$4)</f>
        <v>0</v>
      </c>
      <c r="S664" s="47">
        <f t="shared" si="109"/>
        <v>0</v>
      </c>
      <c r="AE664"/>
      <c r="AF664" s="6"/>
    </row>
    <row r="665" spans="1:32" x14ac:dyDescent="0.25">
      <c r="A665" s="53">
        <f t="shared" si="110"/>
        <v>649</v>
      </c>
      <c r="B665" s="29">
        <f t="shared" si="104"/>
        <v>0</v>
      </c>
      <c r="C665" s="9" t="str">
        <f>IF(D665=0,"-",IF('Lease Monthly'!$H$4="Yearly",EDATE(C664,12),IF('Lease Monthly'!$H$4="Quarterly",EDATE(C664,3),EDATE(C664,1))))</f>
        <v>-</v>
      </c>
      <c r="D665" s="54">
        <f>IF(A665&gt;'Lease Monthly'!$E$4,0,'Lease Monthly'!$G$4)*((1+$M$4)^(((((IF($H$4="Yearly",ROUNDDOWN(IF(A665-($N$4)&lt;0,0,((A665-($N$4)/(($N$4))))/($N$4)),0),IF($H$4="Monthly",ROUNDDOWN(IF(A665-($N$4*12)&lt;0,0,((A665-(12*$N$4)/((12*$N$4))))/($N$4*12)),0),ROUNDDOWN(IF(A665-($N$4*4)&lt;0,0,((A665-(4*$N$4)/((4*$N$4))))/($N$4*4)),0)))))))))+(IF(A665=$E$4,$J$4,0))</f>
        <v>0</v>
      </c>
      <c r="E665" s="49">
        <f>IF(D665=0,0,1/((1+IF('Lease Monthly'!$H$4="Yearly",'Lease Monthly'!$D$4,IF('Lease Monthly'!$H$4="Quarterly",'Lease Monthly'!$D$4/4,'Lease Monthly'!$D$4/12)))^IF($E$17=1,A664,A665)))</f>
        <v>0</v>
      </c>
      <c r="F665" s="55">
        <f t="shared" si="105"/>
        <v>0</v>
      </c>
      <c r="G665" s="56"/>
      <c r="H665" s="38">
        <f t="shared" si="111"/>
        <v>649</v>
      </c>
      <c r="I665" s="9" t="str">
        <f t="shared" si="106"/>
        <v>-</v>
      </c>
      <c r="J665" s="47">
        <f>IF(H665&gt;'Lease Monthly'!$E$4,0,M664)</f>
        <v>0</v>
      </c>
      <c r="K665" s="47">
        <f>IF(IF('Lease Monthly'!$H$4="Yearly",J665*'Lease Monthly'!$D$4,IF('Lease Monthly'!$H$4="Quarterly",J665*('Lease Monthly'!$D$4/4),J665*'Lease Monthly'!$D$4/12))&gt;0,IF('Lease Monthly'!$H$4="Yearly",J665*'Lease Monthly'!$D$4,IF('Lease Monthly'!$H$4="Quarterly",J665*('Lease Monthly'!$D$4/4),J665*'Lease Monthly'!$D$4/12)),-L665-J665)</f>
        <v>0</v>
      </c>
      <c r="L665" s="47">
        <f t="shared" si="107"/>
        <v>0</v>
      </c>
      <c r="M665" s="47">
        <f t="shared" si="108"/>
        <v>0</v>
      </c>
      <c r="N665" s="57"/>
      <c r="O665" s="38">
        <v>237</v>
      </c>
      <c r="P665" s="58">
        <f t="shared" si="112"/>
        <v>280508</v>
      </c>
      <c r="Q665" s="47">
        <f t="shared" si="113"/>
        <v>0</v>
      </c>
      <c r="R665" s="47">
        <f>IF(S664&lt;1,0,-'Lease Monthly'!$K$4/'Lease Monthly'!$L$4)</f>
        <v>0</v>
      </c>
      <c r="S665" s="47">
        <f t="shared" si="109"/>
        <v>0</v>
      </c>
      <c r="AE665"/>
      <c r="AF665" s="6"/>
    </row>
    <row r="666" spans="1:32" x14ac:dyDescent="0.25">
      <c r="A666" s="53">
        <f t="shared" si="110"/>
        <v>650</v>
      </c>
      <c r="B666" s="29">
        <f t="shared" si="104"/>
        <v>0</v>
      </c>
      <c r="C666" s="9" t="str">
        <f>IF(D666=0,"-",IF('Lease Monthly'!$H$4="Yearly",EDATE(C665,12),IF('Lease Monthly'!$H$4="Quarterly",EDATE(C665,3),EDATE(C665,1))))</f>
        <v>-</v>
      </c>
      <c r="D666" s="54">
        <f>IF(A666&gt;'Lease Monthly'!$E$4,0,'Lease Monthly'!$G$4)*((1+$M$4)^(((((IF($H$4="Yearly",ROUNDDOWN(IF(A666-($N$4)&lt;0,0,((A666-($N$4)/(($N$4))))/($N$4)),0),IF($H$4="Monthly",ROUNDDOWN(IF(A666-($N$4*12)&lt;0,0,((A666-(12*$N$4)/((12*$N$4))))/($N$4*12)),0),ROUNDDOWN(IF(A666-($N$4*4)&lt;0,0,((A666-(4*$N$4)/((4*$N$4))))/($N$4*4)),0)))))))))+(IF(A666=$E$4,$J$4,0))</f>
        <v>0</v>
      </c>
      <c r="E666" s="49">
        <f>IF(D666=0,0,1/((1+IF('Lease Monthly'!$H$4="Yearly",'Lease Monthly'!$D$4,IF('Lease Monthly'!$H$4="Quarterly",'Lease Monthly'!$D$4/4,'Lease Monthly'!$D$4/12)))^IF($E$17=1,A665,A666)))</f>
        <v>0</v>
      </c>
      <c r="F666" s="55">
        <f t="shared" si="105"/>
        <v>0</v>
      </c>
      <c r="G666" s="56"/>
      <c r="H666" s="38">
        <f t="shared" si="111"/>
        <v>650</v>
      </c>
      <c r="I666" s="9" t="str">
        <f t="shared" si="106"/>
        <v>-</v>
      </c>
      <c r="J666" s="47">
        <f>IF(H666&gt;'Lease Monthly'!$E$4,0,M665)</f>
        <v>0</v>
      </c>
      <c r="K666" s="47">
        <f>IF(IF('Lease Monthly'!$H$4="Yearly",J666*'Lease Monthly'!$D$4,IF('Lease Monthly'!$H$4="Quarterly",J666*('Lease Monthly'!$D$4/4),J666*'Lease Monthly'!$D$4/12))&gt;0,IF('Lease Monthly'!$H$4="Yearly",J666*'Lease Monthly'!$D$4,IF('Lease Monthly'!$H$4="Quarterly",J666*('Lease Monthly'!$D$4/4),J666*'Lease Monthly'!$D$4/12)),-L666-J666)</f>
        <v>0</v>
      </c>
      <c r="L666" s="47">
        <f t="shared" si="107"/>
        <v>0</v>
      </c>
      <c r="M666" s="47">
        <f t="shared" si="108"/>
        <v>0</v>
      </c>
      <c r="N666" s="57"/>
      <c r="O666" s="38">
        <v>237</v>
      </c>
      <c r="P666" s="58">
        <f t="shared" si="112"/>
        <v>280874</v>
      </c>
      <c r="Q666" s="47">
        <f t="shared" si="113"/>
        <v>0</v>
      </c>
      <c r="R666" s="47">
        <f>IF(S665&lt;1,0,-'Lease Monthly'!$K$4/'Lease Monthly'!$L$4)</f>
        <v>0</v>
      </c>
      <c r="S666" s="47">
        <f t="shared" si="109"/>
        <v>0</v>
      </c>
      <c r="AE666"/>
      <c r="AF666" s="6"/>
    </row>
    <row r="667" spans="1:32" x14ac:dyDescent="0.25">
      <c r="A667" s="53">
        <f t="shared" si="110"/>
        <v>651</v>
      </c>
      <c r="B667" s="29">
        <f t="shared" si="104"/>
        <v>0</v>
      </c>
      <c r="C667" s="9" t="str">
        <f>IF(D667=0,"-",IF('Lease Monthly'!$H$4="Yearly",EDATE(C666,12),IF('Lease Monthly'!$H$4="Quarterly",EDATE(C666,3),EDATE(C666,1))))</f>
        <v>-</v>
      </c>
      <c r="D667" s="54">
        <f>IF(A667&gt;'Lease Monthly'!$E$4,0,'Lease Monthly'!$G$4)*((1+$M$4)^(((((IF($H$4="Yearly",ROUNDDOWN(IF(A667-($N$4)&lt;0,0,((A667-($N$4)/(($N$4))))/($N$4)),0),IF($H$4="Monthly",ROUNDDOWN(IF(A667-($N$4*12)&lt;0,0,((A667-(12*$N$4)/((12*$N$4))))/($N$4*12)),0),ROUNDDOWN(IF(A667-($N$4*4)&lt;0,0,((A667-(4*$N$4)/((4*$N$4))))/($N$4*4)),0)))))))))+(IF(A667=$E$4,$J$4,0))</f>
        <v>0</v>
      </c>
      <c r="E667" s="49">
        <f>IF(D667=0,0,1/((1+IF('Lease Monthly'!$H$4="Yearly",'Lease Monthly'!$D$4,IF('Lease Monthly'!$H$4="Quarterly",'Lease Monthly'!$D$4/4,'Lease Monthly'!$D$4/12)))^IF($E$17=1,A666,A667)))</f>
        <v>0</v>
      </c>
      <c r="F667" s="55">
        <f t="shared" si="105"/>
        <v>0</v>
      </c>
      <c r="G667" s="56"/>
      <c r="H667" s="38">
        <f t="shared" si="111"/>
        <v>651</v>
      </c>
      <c r="I667" s="9" t="str">
        <f t="shared" si="106"/>
        <v>-</v>
      </c>
      <c r="J667" s="47">
        <f>IF(H667&gt;'Lease Monthly'!$E$4,0,M666)</f>
        <v>0</v>
      </c>
      <c r="K667" s="47">
        <f>IF(IF('Lease Monthly'!$H$4="Yearly",J667*'Lease Monthly'!$D$4,IF('Lease Monthly'!$H$4="Quarterly",J667*('Lease Monthly'!$D$4/4),J667*'Lease Monthly'!$D$4/12))&gt;0,IF('Lease Monthly'!$H$4="Yearly",J667*'Lease Monthly'!$D$4,IF('Lease Monthly'!$H$4="Quarterly",J667*('Lease Monthly'!$D$4/4),J667*'Lease Monthly'!$D$4/12)),-L667-J667)</f>
        <v>0</v>
      </c>
      <c r="L667" s="47">
        <f t="shared" si="107"/>
        <v>0</v>
      </c>
      <c r="M667" s="47">
        <f t="shared" si="108"/>
        <v>0</v>
      </c>
      <c r="N667" s="57"/>
      <c r="O667" s="38">
        <v>237</v>
      </c>
      <c r="P667" s="58">
        <f t="shared" si="112"/>
        <v>281239</v>
      </c>
      <c r="Q667" s="47">
        <f t="shared" si="113"/>
        <v>0</v>
      </c>
      <c r="R667" s="47">
        <f>IF(S666&lt;1,0,-'Lease Monthly'!$K$4/'Lease Monthly'!$L$4)</f>
        <v>0</v>
      </c>
      <c r="S667" s="47">
        <f t="shared" si="109"/>
        <v>0</v>
      </c>
      <c r="AE667"/>
      <c r="AF667" s="6"/>
    </row>
    <row r="668" spans="1:32" x14ac:dyDescent="0.25">
      <c r="A668" s="53">
        <f t="shared" si="110"/>
        <v>652</v>
      </c>
      <c r="B668" s="29">
        <f t="shared" si="104"/>
        <v>0</v>
      </c>
      <c r="C668" s="9" t="str">
        <f>IF(D668=0,"-",IF('Lease Monthly'!$H$4="Yearly",EDATE(C667,12),IF('Lease Monthly'!$H$4="Quarterly",EDATE(C667,3),EDATE(C667,1))))</f>
        <v>-</v>
      </c>
      <c r="D668" s="54">
        <f>IF(A668&gt;'Lease Monthly'!$E$4,0,'Lease Monthly'!$G$4)*((1+$M$4)^(((((IF($H$4="Yearly",ROUNDDOWN(IF(A668-($N$4)&lt;0,0,((A668-($N$4)/(($N$4))))/($N$4)),0),IF($H$4="Monthly",ROUNDDOWN(IF(A668-($N$4*12)&lt;0,0,((A668-(12*$N$4)/((12*$N$4))))/($N$4*12)),0),ROUNDDOWN(IF(A668-($N$4*4)&lt;0,0,((A668-(4*$N$4)/((4*$N$4))))/($N$4*4)),0)))))))))+(IF(A668=$E$4,$J$4,0))</f>
        <v>0</v>
      </c>
      <c r="E668" s="49">
        <f>IF(D668=0,0,1/((1+IF('Lease Monthly'!$H$4="Yearly",'Lease Monthly'!$D$4,IF('Lease Monthly'!$H$4="Quarterly",'Lease Monthly'!$D$4/4,'Lease Monthly'!$D$4/12)))^IF($E$17=1,A667,A668)))</f>
        <v>0</v>
      </c>
      <c r="F668" s="55">
        <f t="shared" si="105"/>
        <v>0</v>
      </c>
      <c r="G668" s="56"/>
      <c r="H668" s="38">
        <f t="shared" si="111"/>
        <v>652</v>
      </c>
      <c r="I668" s="9" t="str">
        <f t="shared" si="106"/>
        <v>-</v>
      </c>
      <c r="J668" s="47">
        <f>IF(H668&gt;'Lease Monthly'!$E$4,0,M667)</f>
        <v>0</v>
      </c>
      <c r="K668" s="47">
        <f>IF(IF('Lease Monthly'!$H$4="Yearly",J668*'Lease Monthly'!$D$4,IF('Lease Monthly'!$H$4="Quarterly",J668*('Lease Monthly'!$D$4/4),J668*'Lease Monthly'!$D$4/12))&gt;0,IF('Lease Monthly'!$H$4="Yearly",J668*'Lease Monthly'!$D$4,IF('Lease Monthly'!$H$4="Quarterly",J668*('Lease Monthly'!$D$4/4),J668*'Lease Monthly'!$D$4/12)),-L668-J668)</f>
        <v>0</v>
      </c>
      <c r="L668" s="47">
        <f t="shared" si="107"/>
        <v>0</v>
      </c>
      <c r="M668" s="47">
        <f t="shared" si="108"/>
        <v>0</v>
      </c>
      <c r="N668" s="57"/>
      <c r="O668" s="38">
        <v>237</v>
      </c>
      <c r="P668" s="58">
        <f t="shared" si="112"/>
        <v>281604</v>
      </c>
      <c r="Q668" s="47">
        <f t="shared" si="113"/>
        <v>0</v>
      </c>
      <c r="R668" s="47">
        <f>IF(S667&lt;1,0,-'Lease Monthly'!$K$4/'Lease Monthly'!$L$4)</f>
        <v>0</v>
      </c>
      <c r="S668" s="47">
        <f t="shared" si="109"/>
        <v>0</v>
      </c>
      <c r="AE668"/>
      <c r="AF668" s="6"/>
    </row>
    <row r="669" spans="1:32" x14ac:dyDescent="0.25">
      <c r="A669" s="53">
        <f t="shared" si="110"/>
        <v>653</v>
      </c>
      <c r="B669" s="29">
        <f t="shared" si="104"/>
        <v>0</v>
      </c>
      <c r="C669" s="9" t="str">
        <f>IF(D669=0,"-",IF('Lease Monthly'!$H$4="Yearly",EDATE(C668,12),IF('Lease Monthly'!$H$4="Quarterly",EDATE(C668,3),EDATE(C668,1))))</f>
        <v>-</v>
      </c>
      <c r="D669" s="54">
        <f>IF(A669&gt;'Lease Monthly'!$E$4,0,'Lease Monthly'!$G$4)*((1+$M$4)^(((((IF($H$4="Yearly",ROUNDDOWN(IF(A669-($N$4)&lt;0,0,((A669-($N$4)/(($N$4))))/($N$4)),0),IF($H$4="Monthly",ROUNDDOWN(IF(A669-($N$4*12)&lt;0,0,((A669-(12*$N$4)/((12*$N$4))))/($N$4*12)),0),ROUNDDOWN(IF(A669-($N$4*4)&lt;0,0,((A669-(4*$N$4)/((4*$N$4))))/($N$4*4)),0)))))))))+(IF(A669=$E$4,$J$4,0))</f>
        <v>0</v>
      </c>
      <c r="E669" s="49">
        <f>IF(D669=0,0,1/((1+IF('Lease Monthly'!$H$4="Yearly",'Lease Monthly'!$D$4,IF('Lease Monthly'!$H$4="Quarterly",'Lease Monthly'!$D$4/4,'Lease Monthly'!$D$4/12)))^IF($E$17=1,A668,A669)))</f>
        <v>0</v>
      </c>
      <c r="F669" s="55">
        <f t="shared" si="105"/>
        <v>0</v>
      </c>
      <c r="G669" s="56"/>
      <c r="H669" s="38">
        <f t="shared" si="111"/>
        <v>653</v>
      </c>
      <c r="I669" s="9" t="str">
        <f t="shared" si="106"/>
        <v>-</v>
      </c>
      <c r="J669" s="47">
        <f>IF(H669&gt;'Lease Monthly'!$E$4,0,M668)</f>
        <v>0</v>
      </c>
      <c r="K669" s="47">
        <f>IF(IF('Lease Monthly'!$H$4="Yearly",J669*'Lease Monthly'!$D$4,IF('Lease Monthly'!$H$4="Quarterly",J669*('Lease Monthly'!$D$4/4),J669*'Lease Monthly'!$D$4/12))&gt;0,IF('Lease Monthly'!$H$4="Yearly",J669*'Lease Monthly'!$D$4,IF('Lease Monthly'!$H$4="Quarterly",J669*('Lease Monthly'!$D$4/4),J669*'Lease Monthly'!$D$4/12)),-L669-J669)</f>
        <v>0</v>
      </c>
      <c r="L669" s="47">
        <f t="shared" si="107"/>
        <v>0</v>
      </c>
      <c r="M669" s="47">
        <f t="shared" si="108"/>
        <v>0</v>
      </c>
      <c r="N669" s="57"/>
      <c r="O669" s="38">
        <v>237</v>
      </c>
      <c r="P669" s="58">
        <f t="shared" si="112"/>
        <v>281969</v>
      </c>
      <c r="Q669" s="47">
        <f t="shared" si="113"/>
        <v>0</v>
      </c>
      <c r="R669" s="47">
        <f>IF(S668&lt;1,0,-'Lease Monthly'!$K$4/'Lease Monthly'!$L$4)</f>
        <v>0</v>
      </c>
      <c r="S669" s="47">
        <f t="shared" si="109"/>
        <v>0</v>
      </c>
      <c r="AE669"/>
      <c r="AF669" s="6"/>
    </row>
    <row r="670" spans="1:32" x14ac:dyDescent="0.25">
      <c r="A670" s="53">
        <f t="shared" si="110"/>
        <v>654</v>
      </c>
      <c r="B670" s="29">
        <f t="shared" si="104"/>
        <v>0</v>
      </c>
      <c r="C670" s="9" t="str">
        <f>IF(D670=0,"-",IF('Lease Monthly'!$H$4="Yearly",EDATE(C669,12),IF('Lease Monthly'!$H$4="Quarterly",EDATE(C669,3),EDATE(C669,1))))</f>
        <v>-</v>
      </c>
      <c r="D670" s="54">
        <f>IF(A670&gt;'Lease Monthly'!$E$4,0,'Lease Monthly'!$G$4)*((1+$M$4)^(((((IF($H$4="Yearly",ROUNDDOWN(IF(A670-($N$4)&lt;0,0,((A670-($N$4)/(($N$4))))/($N$4)),0),IF($H$4="Monthly",ROUNDDOWN(IF(A670-($N$4*12)&lt;0,0,((A670-(12*$N$4)/((12*$N$4))))/($N$4*12)),0),ROUNDDOWN(IF(A670-($N$4*4)&lt;0,0,((A670-(4*$N$4)/((4*$N$4))))/($N$4*4)),0)))))))))+(IF(A670=$E$4,$J$4,0))</f>
        <v>0</v>
      </c>
      <c r="E670" s="49">
        <f>IF(D670=0,0,1/((1+IF('Lease Monthly'!$H$4="Yearly",'Lease Monthly'!$D$4,IF('Lease Monthly'!$H$4="Quarterly",'Lease Monthly'!$D$4/4,'Lease Monthly'!$D$4/12)))^IF($E$17=1,A669,A670)))</f>
        <v>0</v>
      </c>
      <c r="F670" s="55">
        <f t="shared" si="105"/>
        <v>0</v>
      </c>
      <c r="G670" s="56"/>
      <c r="H670" s="38">
        <f t="shared" si="111"/>
        <v>654</v>
      </c>
      <c r="I670" s="9" t="str">
        <f t="shared" si="106"/>
        <v>-</v>
      </c>
      <c r="J670" s="47">
        <f>IF(H670&gt;'Lease Monthly'!$E$4,0,M669)</f>
        <v>0</v>
      </c>
      <c r="K670" s="47">
        <f>IF(IF('Lease Monthly'!$H$4="Yearly",J670*'Lease Monthly'!$D$4,IF('Lease Monthly'!$H$4="Quarterly",J670*('Lease Monthly'!$D$4/4),J670*'Lease Monthly'!$D$4/12))&gt;0,IF('Lease Monthly'!$H$4="Yearly",J670*'Lease Monthly'!$D$4,IF('Lease Monthly'!$H$4="Quarterly",J670*('Lease Monthly'!$D$4/4),J670*'Lease Monthly'!$D$4/12)),-L670-J670)</f>
        <v>0</v>
      </c>
      <c r="L670" s="47">
        <f t="shared" si="107"/>
        <v>0</v>
      </c>
      <c r="M670" s="47">
        <f t="shared" si="108"/>
        <v>0</v>
      </c>
      <c r="N670" s="57"/>
      <c r="O670" s="38">
        <v>237</v>
      </c>
      <c r="P670" s="58">
        <f t="shared" si="112"/>
        <v>282335</v>
      </c>
      <c r="Q670" s="47">
        <f t="shared" si="113"/>
        <v>0</v>
      </c>
      <c r="R670" s="47">
        <f>IF(S669&lt;1,0,-'Lease Monthly'!$K$4/'Lease Monthly'!$L$4)</f>
        <v>0</v>
      </c>
      <c r="S670" s="47">
        <f t="shared" si="109"/>
        <v>0</v>
      </c>
      <c r="AE670"/>
      <c r="AF670" s="6"/>
    </row>
    <row r="671" spans="1:32" x14ac:dyDescent="0.25">
      <c r="A671" s="53">
        <f t="shared" si="110"/>
        <v>655</v>
      </c>
      <c r="B671" s="29">
        <f t="shared" si="104"/>
        <v>0</v>
      </c>
      <c r="C671" s="9" t="str">
        <f>IF(D671=0,"-",IF('Lease Monthly'!$H$4="Yearly",EDATE(C670,12),IF('Lease Monthly'!$H$4="Quarterly",EDATE(C670,3),EDATE(C670,1))))</f>
        <v>-</v>
      </c>
      <c r="D671" s="54">
        <f>IF(A671&gt;'Lease Monthly'!$E$4,0,'Lease Monthly'!$G$4)*((1+$M$4)^(((((IF($H$4="Yearly",ROUNDDOWN(IF(A671-($N$4)&lt;0,0,((A671-($N$4)/(($N$4))))/($N$4)),0),IF($H$4="Monthly",ROUNDDOWN(IF(A671-($N$4*12)&lt;0,0,((A671-(12*$N$4)/((12*$N$4))))/($N$4*12)),0),ROUNDDOWN(IF(A671-($N$4*4)&lt;0,0,((A671-(4*$N$4)/((4*$N$4))))/($N$4*4)),0)))))))))+(IF(A671=$E$4,$J$4,0))</f>
        <v>0</v>
      </c>
      <c r="E671" s="49">
        <f>IF(D671=0,0,1/((1+IF('Lease Monthly'!$H$4="Yearly",'Lease Monthly'!$D$4,IF('Lease Monthly'!$H$4="Quarterly",'Lease Monthly'!$D$4/4,'Lease Monthly'!$D$4/12)))^IF($E$17=1,A670,A671)))</f>
        <v>0</v>
      </c>
      <c r="F671" s="55">
        <f t="shared" si="105"/>
        <v>0</v>
      </c>
      <c r="G671" s="56"/>
      <c r="H671" s="38">
        <f t="shared" si="111"/>
        <v>655</v>
      </c>
      <c r="I671" s="9" t="str">
        <f t="shared" si="106"/>
        <v>-</v>
      </c>
      <c r="J671" s="47">
        <f>IF(H671&gt;'Lease Monthly'!$E$4,0,M670)</f>
        <v>0</v>
      </c>
      <c r="K671" s="47">
        <f>IF(IF('Lease Monthly'!$H$4="Yearly",J671*'Lease Monthly'!$D$4,IF('Lease Monthly'!$H$4="Quarterly",J671*('Lease Monthly'!$D$4/4),J671*'Lease Monthly'!$D$4/12))&gt;0,IF('Lease Monthly'!$H$4="Yearly",J671*'Lease Monthly'!$D$4,IF('Lease Monthly'!$H$4="Quarterly",J671*('Lease Monthly'!$D$4/4),J671*'Lease Monthly'!$D$4/12)),-L671-J671)</f>
        <v>0</v>
      </c>
      <c r="L671" s="47">
        <f t="shared" si="107"/>
        <v>0</v>
      </c>
      <c r="M671" s="47">
        <f t="shared" si="108"/>
        <v>0</v>
      </c>
      <c r="N671" s="57"/>
      <c r="O671" s="38">
        <v>237</v>
      </c>
      <c r="P671" s="58">
        <f t="shared" si="112"/>
        <v>282700</v>
      </c>
      <c r="Q671" s="47">
        <f t="shared" si="113"/>
        <v>0</v>
      </c>
      <c r="R671" s="47">
        <f>IF(S670&lt;1,0,-'Lease Monthly'!$K$4/'Lease Monthly'!$L$4)</f>
        <v>0</v>
      </c>
      <c r="S671" s="47">
        <f t="shared" si="109"/>
        <v>0</v>
      </c>
      <c r="AE671"/>
      <c r="AF671" s="6"/>
    </row>
    <row r="672" spans="1:32" x14ac:dyDescent="0.25">
      <c r="A672" s="53">
        <f t="shared" si="110"/>
        <v>656</v>
      </c>
      <c r="B672" s="29">
        <f t="shared" si="104"/>
        <v>0</v>
      </c>
      <c r="C672" s="9" t="str">
        <f>IF(D672=0,"-",IF('Lease Monthly'!$H$4="Yearly",EDATE(C671,12),IF('Lease Monthly'!$H$4="Quarterly",EDATE(C671,3),EDATE(C671,1))))</f>
        <v>-</v>
      </c>
      <c r="D672" s="54">
        <f>IF(A672&gt;'Lease Monthly'!$E$4,0,'Lease Monthly'!$G$4)*((1+$M$4)^(((((IF($H$4="Yearly",ROUNDDOWN(IF(A672-($N$4)&lt;0,0,((A672-($N$4)/(($N$4))))/($N$4)),0),IF($H$4="Monthly",ROUNDDOWN(IF(A672-($N$4*12)&lt;0,0,((A672-(12*$N$4)/((12*$N$4))))/($N$4*12)),0),ROUNDDOWN(IF(A672-($N$4*4)&lt;0,0,((A672-(4*$N$4)/((4*$N$4))))/($N$4*4)),0)))))))))+(IF(A672=$E$4,$J$4,0))</f>
        <v>0</v>
      </c>
      <c r="E672" s="49">
        <f>IF(D672=0,0,1/((1+IF('Lease Monthly'!$H$4="Yearly",'Lease Monthly'!$D$4,IF('Lease Monthly'!$H$4="Quarterly",'Lease Monthly'!$D$4/4,'Lease Monthly'!$D$4/12)))^IF($E$17=1,A671,A672)))</f>
        <v>0</v>
      </c>
      <c r="F672" s="55">
        <f t="shared" si="105"/>
        <v>0</v>
      </c>
      <c r="G672" s="56"/>
      <c r="H672" s="38">
        <f t="shared" si="111"/>
        <v>656</v>
      </c>
      <c r="I672" s="9" t="str">
        <f t="shared" si="106"/>
        <v>-</v>
      </c>
      <c r="J672" s="47">
        <f>IF(H672&gt;'Lease Monthly'!$E$4,0,M671)</f>
        <v>0</v>
      </c>
      <c r="K672" s="47">
        <f>IF(IF('Lease Monthly'!$H$4="Yearly",J672*'Lease Monthly'!$D$4,IF('Lease Monthly'!$H$4="Quarterly",J672*('Lease Monthly'!$D$4/4),J672*'Lease Monthly'!$D$4/12))&gt;0,IF('Lease Monthly'!$H$4="Yearly",J672*'Lease Monthly'!$D$4,IF('Lease Monthly'!$H$4="Quarterly",J672*('Lease Monthly'!$D$4/4),J672*'Lease Monthly'!$D$4/12)),-L672-J672)</f>
        <v>0</v>
      </c>
      <c r="L672" s="47">
        <f t="shared" si="107"/>
        <v>0</v>
      </c>
      <c r="M672" s="47">
        <f t="shared" si="108"/>
        <v>0</v>
      </c>
      <c r="N672" s="57"/>
      <c r="O672" s="38">
        <v>237</v>
      </c>
      <c r="P672" s="58">
        <f t="shared" si="112"/>
        <v>283065</v>
      </c>
      <c r="Q672" s="47">
        <f t="shared" si="113"/>
        <v>0</v>
      </c>
      <c r="R672" s="47">
        <f>IF(S671&lt;1,0,-'Lease Monthly'!$K$4/'Lease Monthly'!$L$4)</f>
        <v>0</v>
      </c>
      <c r="S672" s="47">
        <f t="shared" si="109"/>
        <v>0</v>
      </c>
      <c r="AE672"/>
      <c r="AF672" s="6"/>
    </row>
    <row r="673" spans="1:32" x14ac:dyDescent="0.25">
      <c r="A673" s="53">
        <f t="shared" si="110"/>
        <v>657</v>
      </c>
      <c r="B673" s="29">
        <f t="shared" si="104"/>
        <v>0</v>
      </c>
      <c r="C673" s="9" t="str">
        <f>IF(D673=0,"-",IF('Lease Monthly'!$H$4="Yearly",EDATE(C672,12),IF('Lease Monthly'!$H$4="Quarterly",EDATE(C672,3),EDATE(C672,1))))</f>
        <v>-</v>
      </c>
      <c r="D673" s="54">
        <f>IF(A673&gt;'Lease Monthly'!$E$4,0,'Lease Monthly'!$G$4)*((1+$M$4)^(((((IF($H$4="Yearly",ROUNDDOWN(IF(A673-($N$4)&lt;0,0,((A673-($N$4)/(($N$4))))/($N$4)),0),IF($H$4="Monthly",ROUNDDOWN(IF(A673-($N$4*12)&lt;0,0,((A673-(12*$N$4)/((12*$N$4))))/($N$4*12)),0),ROUNDDOWN(IF(A673-($N$4*4)&lt;0,0,((A673-(4*$N$4)/((4*$N$4))))/($N$4*4)),0)))))))))+(IF(A673=$E$4,$J$4,0))</f>
        <v>0</v>
      </c>
      <c r="E673" s="49">
        <f>IF(D673=0,0,1/((1+IF('Lease Monthly'!$H$4="Yearly",'Lease Monthly'!$D$4,IF('Lease Monthly'!$H$4="Quarterly",'Lease Monthly'!$D$4/4,'Lease Monthly'!$D$4/12)))^IF($E$17=1,A672,A673)))</f>
        <v>0</v>
      </c>
      <c r="F673" s="55">
        <f t="shared" si="105"/>
        <v>0</v>
      </c>
      <c r="G673" s="56"/>
      <c r="H673" s="38">
        <f t="shared" si="111"/>
        <v>657</v>
      </c>
      <c r="I673" s="9" t="str">
        <f t="shared" si="106"/>
        <v>-</v>
      </c>
      <c r="J673" s="47">
        <f>IF(H673&gt;'Lease Monthly'!$E$4,0,M672)</f>
        <v>0</v>
      </c>
      <c r="K673" s="47">
        <f>IF(IF('Lease Monthly'!$H$4="Yearly",J673*'Lease Monthly'!$D$4,IF('Lease Monthly'!$H$4="Quarterly",J673*('Lease Monthly'!$D$4/4),J673*'Lease Monthly'!$D$4/12))&gt;0,IF('Lease Monthly'!$H$4="Yearly",J673*'Lease Monthly'!$D$4,IF('Lease Monthly'!$H$4="Quarterly",J673*('Lease Monthly'!$D$4/4),J673*'Lease Monthly'!$D$4/12)),-L673-J673)</f>
        <v>0</v>
      </c>
      <c r="L673" s="47">
        <f t="shared" si="107"/>
        <v>0</v>
      </c>
      <c r="M673" s="47">
        <f t="shared" si="108"/>
        <v>0</v>
      </c>
      <c r="N673" s="57"/>
      <c r="O673" s="38">
        <v>237</v>
      </c>
      <c r="P673" s="58">
        <f t="shared" si="112"/>
        <v>283430</v>
      </c>
      <c r="Q673" s="47">
        <f t="shared" si="113"/>
        <v>0</v>
      </c>
      <c r="R673" s="47">
        <f>IF(S672&lt;1,0,-'Lease Monthly'!$K$4/'Lease Monthly'!$L$4)</f>
        <v>0</v>
      </c>
      <c r="S673" s="47">
        <f t="shared" si="109"/>
        <v>0</v>
      </c>
      <c r="AE673"/>
      <c r="AF673" s="6"/>
    </row>
    <row r="674" spans="1:32" x14ac:dyDescent="0.25">
      <c r="A674" s="53">
        <f t="shared" si="110"/>
        <v>658</v>
      </c>
      <c r="B674" s="29">
        <f t="shared" si="104"/>
        <v>0</v>
      </c>
      <c r="C674" s="9" t="str">
        <f>IF(D674=0,"-",IF('Lease Monthly'!$H$4="Yearly",EDATE(C673,12),IF('Lease Monthly'!$H$4="Quarterly",EDATE(C673,3),EDATE(C673,1))))</f>
        <v>-</v>
      </c>
      <c r="D674" s="54">
        <f>IF(A674&gt;'Lease Monthly'!$E$4,0,'Lease Monthly'!$G$4)*((1+$M$4)^(((((IF($H$4="Yearly",ROUNDDOWN(IF(A674-($N$4)&lt;0,0,((A674-($N$4)/(($N$4))))/($N$4)),0),IF($H$4="Monthly",ROUNDDOWN(IF(A674-($N$4*12)&lt;0,0,((A674-(12*$N$4)/((12*$N$4))))/($N$4*12)),0),ROUNDDOWN(IF(A674-($N$4*4)&lt;0,0,((A674-(4*$N$4)/((4*$N$4))))/($N$4*4)),0)))))))))+(IF(A674=$E$4,$J$4,0))</f>
        <v>0</v>
      </c>
      <c r="E674" s="49">
        <f>IF(D674=0,0,1/((1+IF('Lease Monthly'!$H$4="Yearly",'Lease Monthly'!$D$4,IF('Lease Monthly'!$H$4="Quarterly",'Lease Monthly'!$D$4/4,'Lease Monthly'!$D$4/12)))^IF($E$17=1,A673,A674)))</f>
        <v>0</v>
      </c>
      <c r="F674" s="55">
        <f t="shared" si="105"/>
        <v>0</v>
      </c>
      <c r="G674" s="56"/>
      <c r="H674" s="38">
        <f t="shared" si="111"/>
        <v>658</v>
      </c>
      <c r="I674" s="9" t="str">
        <f t="shared" si="106"/>
        <v>-</v>
      </c>
      <c r="J674" s="47">
        <f>IF(H674&gt;'Lease Monthly'!$E$4,0,M673)</f>
        <v>0</v>
      </c>
      <c r="K674" s="47">
        <f>IF(IF('Lease Monthly'!$H$4="Yearly",J674*'Lease Monthly'!$D$4,IF('Lease Monthly'!$H$4="Quarterly",J674*('Lease Monthly'!$D$4/4),J674*'Lease Monthly'!$D$4/12))&gt;0,IF('Lease Monthly'!$H$4="Yearly",J674*'Lease Monthly'!$D$4,IF('Lease Monthly'!$H$4="Quarterly",J674*('Lease Monthly'!$D$4/4),J674*'Lease Monthly'!$D$4/12)),-L674-J674)</f>
        <v>0</v>
      </c>
      <c r="L674" s="47">
        <f t="shared" si="107"/>
        <v>0</v>
      </c>
      <c r="M674" s="47">
        <f t="shared" si="108"/>
        <v>0</v>
      </c>
      <c r="N674" s="57"/>
      <c r="O674" s="38">
        <v>237</v>
      </c>
      <c r="P674" s="58">
        <f t="shared" si="112"/>
        <v>283796</v>
      </c>
      <c r="Q674" s="47">
        <f t="shared" si="113"/>
        <v>0</v>
      </c>
      <c r="R674" s="47">
        <f>IF(S673&lt;1,0,-'Lease Monthly'!$K$4/'Lease Monthly'!$L$4)</f>
        <v>0</v>
      </c>
      <c r="S674" s="47">
        <f t="shared" si="109"/>
        <v>0</v>
      </c>
      <c r="AE674"/>
      <c r="AF674" s="6"/>
    </row>
    <row r="675" spans="1:32" x14ac:dyDescent="0.25">
      <c r="A675" s="53">
        <f t="shared" si="110"/>
        <v>659</v>
      </c>
      <c r="B675" s="29">
        <f t="shared" si="104"/>
        <v>0</v>
      </c>
      <c r="C675" s="9" t="str">
        <f>IF(D675=0,"-",IF('Lease Monthly'!$H$4="Yearly",EDATE(C674,12),IF('Lease Monthly'!$H$4="Quarterly",EDATE(C674,3),EDATE(C674,1))))</f>
        <v>-</v>
      </c>
      <c r="D675" s="54">
        <f>IF(A675&gt;'Lease Monthly'!$E$4,0,'Lease Monthly'!$G$4)*((1+$M$4)^(((((IF($H$4="Yearly",ROUNDDOWN(IF(A675-($N$4)&lt;0,0,((A675-($N$4)/(($N$4))))/($N$4)),0),IF($H$4="Monthly",ROUNDDOWN(IF(A675-($N$4*12)&lt;0,0,((A675-(12*$N$4)/((12*$N$4))))/($N$4*12)),0),ROUNDDOWN(IF(A675-($N$4*4)&lt;0,0,((A675-(4*$N$4)/((4*$N$4))))/($N$4*4)),0)))))))))+(IF(A675=$E$4,$J$4,0))</f>
        <v>0</v>
      </c>
      <c r="E675" s="49">
        <f>IF(D675=0,0,1/((1+IF('Lease Monthly'!$H$4="Yearly",'Lease Monthly'!$D$4,IF('Lease Monthly'!$H$4="Quarterly",'Lease Monthly'!$D$4/4,'Lease Monthly'!$D$4/12)))^IF($E$17=1,A674,A675)))</f>
        <v>0</v>
      </c>
      <c r="F675" s="55">
        <f t="shared" si="105"/>
        <v>0</v>
      </c>
      <c r="G675" s="56"/>
      <c r="H675" s="38">
        <f t="shared" si="111"/>
        <v>659</v>
      </c>
      <c r="I675" s="9" t="str">
        <f t="shared" si="106"/>
        <v>-</v>
      </c>
      <c r="J675" s="47">
        <f>IF(H675&gt;'Lease Monthly'!$E$4,0,M674)</f>
        <v>0</v>
      </c>
      <c r="K675" s="47">
        <f>IF(IF('Lease Monthly'!$H$4="Yearly",J675*'Lease Monthly'!$D$4,IF('Lease Monthly'!$H$4="Quarterly",J675*('Lease Monthly'!$D$4/4),J675*'Lease Monthly'!$D$4/12))&gt;0,IF('Lease Monthly'!$H$4="Yearly",J675*'Lease Monthly'!$D$4,IF('Lease Monthly'!$H$4="Quarterly",J675*('Lease Monthly'!$D$4/4),J675*'Lease Monthly'!$D$4/12)),-L675-J675)</f>
        <v>0</v>
      </c>
      <c r="L675" s="47">
        <f t="shared" si="107"/>
        <v>0</v>
      </c>
      <c r="M675" s="47">
        <f t="shared" si="108"/>
        <v>0</v>
      </c>
      <c r="N675" s="57"/>
      <c r="O675" s="38">
        <v>237</v>
      </c>
      <c r="P675" s="58">
        <f t="shared" si="112"/>
        <v>284161</v>
      </c>
      <c r="Q675" s="47">
        <f t="shared" si="113"/>
        <v>0</v>
      </c>
      <c r="R675" s="47">
        <f>IF(S674&lt;1,0,-'Lease Monthly'!$K$4/'Lease Monthly'!$L$4)</f>
        <v>0</v>
      </c>
      <c r="S675" s="47">
        <f t="shared" si="109"/>
        <v>0</v>
      </c>
      <c r="AE675"/>
      <c r="AF675" s="6"/>
    </row>
    <row r="676" spans="1:32" x14ac:dyDescent="0.25">
      <c r="A676" s="53">
        <f t="shared" si="110"/>
        <v>660</v>
      </c>
      <c r="B676" s="29">
        <f t="shared" si="104"/>
        <v>0</v>
      </c>
      <c r="C676" s="9" t="str">
        <f>IF(D676=0,"-",IF('Lease Monthly'!$H$4="Yearly",EDATE(C675,12),IF('Lease Monthly'!$H$4="Quarterly",EDATE(C675,3),EDATE(C675,1))))</f>
        <v>-</v>
      </c>
      <c r="D676" s="54">
        <f>IF(A676&gt;'Lease Monthly'!$E$4,0,'Lease Monthly'!$G$4)*((1+$M$4)^(((((IF($H$4="Yearly",ROUNDDOWN(IF(A676-($N$4)&lt;0,0,((A676-($N$4)/(($N$4))))/($N$4)),0),IF($H$4="Monthly",ROUNDDOWN(IF(A676-($N$4*12)&lt;0,0,((A676-(12*$N$4)/((12*$N$4))))/($N$4*12)),0),ROUNDDOWN(IF(A676-($N$4*4)&lt;0,0,((A676-(4*$N$4)/((4*$N$4))))/($N$4*4)),0)))))))))+(IF(A676=$E$4,$J$4,0))</f>
        <v>0</v>
      </c>
      <c r="E676" s="49">
        <f>IF(D676=0,0,1/((1+IF('Lease Monthly'!$H$4="Yearly",'Lease Monthly'!$D$4,IF('Lease Monthly'!$H$4="Quarterly",'Lease Monthly'!$D$4/4,'Lease Monthly'!$D$4/12)))^IF($E$17=1,A675,A676)))</f>
        <v>0</v>
      </c>
      <c r="F676" s="55">
        <f t="shared" si="105"/>
        <v>0</v>
      </c>
      <c r="G676" s="56"/>
      <c r="H676" s="38">
        <f t="shared" si="111"/>
        <v>660</v>
      </c>
      <c r="I676" s="9" t="str">
        <f t="shared" si="106"/>
        <v>-</v>
      </c>
      <c r="J676" s="47">
        <f>IF(H676&gt;'Lease Monthly'!$E$4,0,M675)</f>
        <v>0</v>
      </c>
      <c r="K676" s="47">
        <f>IF(IF('Lease Monthly'!$H$4="Yearly",J676*'Lease Monthly'!$D$4,IF('Lease Monthly'!$H$4="Quarterly",J676*('Lease Monthly'!$D$4/4),J676*'Lease Monthly'!$D$4/12))&gt;0,IF('Lease Monthly'!$H$4="Yearly",J676*'Lease Monthly'!$D$4,IF('Lease Monthly'!$H$4="Quarterly",J676*('Lease Monthly'!$D$4/4),J676*'Lease Monthly'!$D$4/12)),-L676-J676)</f>
        <v>0</v>
      </c>
      <c r="L676" s="47">
        <f t="shared" si="107"/>
        <v>0</v>
      </c>
      <c r="M676" s="47">
        <f t="shared" si="108"/>
        <v>0</v>
      </c>
      <c r="N676" s="57"/>
      <c r="O676" s="38">
        <v>237</v>
      </c>
      <c r="P676" s="58">
        <f t="shared" si="112"/>
        <v>284526</v>
      </c>
      <c r="Q676" s="47">
        <f t="shared" si="113"/>
        <v>0</v>
      </c>
      <c r="R676" s="47">
        <f>IF(S675&lt;1,0,-'Lease Monthly'!$K$4/'Lease Monthly'!$L$4)</f>
        <v>0</v>
      </c>
      <c r="S676" s="47">
        <f t="shared" si="109"/>
        <v>0</v>
      </c>
      <c r="AE676"/>
      <c r="AF676" s="6"/>
    </row>
    <row r="677" spans="1:32" x14ac:dyDescent="0.25">
      <c r="A677" s="53">
        <f t="shared" si="110"/>
        <v>661</v>
      </c>
      <c r="B677" s="29">
        <f t="shared" si="104"/>
        <v>0</v>
      </c>
      <c r="C677" s="9" t="str">
        <f>IF(D677=0,"-",IF('Lease Monthly'!$H$4="Yearly",EDATE(C676,12),IF('Lease Monthly'!$H$4="Quarterly",EDATE(C676,3),EDATE(C676,1))))</f>
        <v>-</v>
      </c>
      <c r="D677" s="54">
        <f>IF(A677&gt;'Lease Monthly'!$E$4,0,'Lease Monthly'!$G$4)*((1+$M$4)^(((((IF($H$4="Yearly",ROUNDDOWN(IF(A677-($N$4)&lt;0,0,((A677-($N$4)/(($N$4))))/($N$4)),0),IF($H$4="Monthly",ROUNDDOWN(IF(A677-($N$4*12)&lt;0,0,((A677-(12*$N$4)/((12*$N$4))))/($N$4*12)),0),ROUNDDOWN(IF(A677-($N$4*4)&lt;0,0,((A677-(4*$N$4)/((4*$N$4))))/($N$4*4)),0)))))))))+(IF(A677=$E$4,$J$4,0))</f>
        <v>0</v>
      </c>
      <c r="E677" s="49">
        <f>IF(D677=0,0,1/((1+IF('Lease Monthly'!$H$4="Yearly",'Lease Monthly'!$D$4,IF('Lease Monthly'!$H$4="Quarterly",'Lease Monthly'!$D$4/4,'Lease Monthly'!$D$4/12)))^IF($E$17=1,A676,A677)))</f>
        <v>0</v>
      </c>
      <c r="F677" s="55">
        <f t="shared" si="105"/>
        <v>0</v>
      </c>
      <c r="G677" s="56"/>
      <c r="H677" s="38">
        <f t="shared" si="111"/>
        <v>661</v>
      </c>
      <c r="I677" s="9" t="str">
        <f t="shared" si="106"/>
        <v>-</v>
      </c>
      <c r="J677" s="47">
        <f>IF(H677&gt;'Lease Monthly'!$E$4,0,M676)</f>
        <v>0</v>
      </c>
      <c r="K677" s="47">
        <f>IF(IF('Lease Monthly'!$H$4="Yearly",J677*'Lease Monthly'!$D$4,IF('Lease Monthly'!$H$4="Quarterly",J677*('Lease Monthly'!$D$4/4),J677*'Lease Monthly'!$D$4/12))&gt;0,IF('Lease Monthly'!$H$4="Yearly",J677*'Lease Monthly'!$D$4,IF('Lease Monthly'!$H$4="Quarterly",J677*('Lease Monthly'!$D$4/4),J677*'Lease Monthly'!$D$4/12)),-L677-J677)</f>
        <v>0</v>
      </c>
      <c r="L677" s="47">
        <f t="shared" si="107"/>
        <v>0</v>
      </c>
      <c r="M677" s="47">
        <f t="shared" si="108"/>
        <v>0</v>
      </c>
      <c r="N677" s="57"/>
      <c r="O677" s="38">
        <v>237</v>
      </c>
      <c r="P677" s="58">
        <f t="shared" si="112"/>
        <v>284891</v>
      </c>
      <c r="Q677" s="47">
        <f t="shared" si="113"/>
        <v>0</v>
      </c>
      <c r="R677" s="47">
        <f>IF(S676&lt;1,0,-'Lease Monthly'!$K$4/'Lease Monthly'!$L$4)</f>
        <v>0</v>
      </c>
      <c r="S677" s="47">
        <f t="shared" si="109"/>
        <v>0</v>
      </c>
      <c r="AE677"/>
      <c r="AF677" s="6"/>
    </row>
    <row r="678" spans="1:32" x14ac:dyDescent="0.25">
      <c r="A678" s="53">
        <f t="shared" si="110"/>
        <v>662</v>
      </c>
      <c r="B678" s="29">
        <f t="shared" si="104"/>
        <v>0</v>
      </c>
      <c r="C678" s="9" t="str">
        <f>IF(D678=0,"-",IF('Lease Monthly'!$H$4="Yearly",EDATE(C677,12),IF('Lease Monthly'!$H$4="Quarterly",EDATE(C677,3),EDATE(C677,1))))</f>
        <v>-</v>
      </c>
      <c r="D678" s="54">
        <f>IF(A678&gt;'Lease Monthly'!$E$4,0,'Lease Monthly'!$G$4)*((1+$M$4)^(((((IF($H$4="Yearly",ROUNDDOWN(IF(A678-($N$4)&lt;0,0,((A678-($N$4)/(($N$4))))/($N$4)),0),IF($H$4="Monthly",ROUNDDOWN(IF(A678-($N$4*12)&lt;0,0,((A678-(12*$N$4)/((12*$N$4))))/($N$4*12)),0),ROUNDDOWN(IF(A678-($N$4*4)&lt;0,0,((A678-(4*$N$4)/((4*$N$4))))/($N$4*4)),0)))))))))+(IF(A678=$E$4,$J$4,0))</f>
        <v>0</v>
      </c>
      <c r="E678" s="49">
        <f>IF(D678=0,0,1/((1+IF('Lease Monthly'!$H$4="Yearly",'Lease Monthly'!$D$4,IF('Lease Monthly'!$H$4="Quarterly",'Lease Monthly'!$D$4/4,'Lease Monthly'!$D$4/12)))^IF($E$17=1,A677,A678)))</f>
        <v>0</v>
      </c>
      <c r="F678" s="55">
        <f t="shared" si="105"/>
        <v>0</v>
      </c>
      <c r="G678" s="56"/>
      <c r="H678" s="38">
        <f t="shared" si="111"/>
        <v>662</v>
      </c>
      <c r="I678" s="9" t="str">
        <f t="shared" si="106"/>
        <v>-</v>
      </c>
      <c r="J678" s="47">
        <f>IF(H678&gt;'Lease Monthly'!$E$4,0,M677)</f>
        <v>0</v>
      </c>
      <c r="K678" s="47">
        <f>IF(IF('Lease Monthly'!$H$4="Yearly",J678*'Lease Monthly'!$D$4,IF('Lease Monthly'!$H$4="Quarterly",J678*('Lease Monthly'!$D$4/4),J678*'Lease Monthly'!$D$4/12))&gt;0,IF('Lease Monthly'!$H$4="Yearly",J678*'Lease Monthly'!$D$4,IF('Lease Monthly'!$H$4="Quarterly",J678*('Lease Monthly'!$D$4/4),J678*'Lease Monthly'!$D$4/12)),-L678-J678)</f>
        <v>0</v>
      </c>
      <c r="L678" s="47">
        <f t="shared" si="107"/>
        <v>0</v>
      </c>
      <c r="M678" s="47">
        <f t="shared" si="108"/>
        <v>0</v>
      </c>
      <c r="N678" s="57"/>
      <c r="O678" s="38">
        <v>237</v>
      </c>
      <c r="P678" s="58">
        <f t="shared" si="112"/>
        <v>285257</v>
      </c>
      <c r="Q678" s="47">
        <f t="shared" si="113"/>
        <v>0</v>
      </c>
      <c r="R678" s="47">
        <f>IF(S677&lt;1,0,-'Lease Monthly'!$K$4/'Lease Monthly'!$L$4)</f>
        <v>0</v>
      </c>
      <c r="S678" s="47">
        <f t="shared" si="109"/>
        <v>0</v>
      </c>
      <c r="AE678"/>
      <c r="AF678" s="6"/>
    </row>
    <row r="679" spans="1:32" x14ac:dyDescent="0.25">
      <c r="A679" s="53">
        <f t="shared" si="110"/>
        <v>663</v>
      </c>
      <c r="B679" s="29">
        <f t="shared" si="104"/>
        <v>0</v>
      </c>
      <c r="C679" s="9" t="str">
        <f>IF(D679=0,"-",IF('Lease Monthly'!$H$4="Yearly",EDATE(C678,12),IF('Lease Monthly'!$H$4="Quarterly",EDATE(C678,3),EDATE(C678,1))))</f>
        <v>-</v>
      </c>
      <c r="D679" s="54">
        <f>IF(A679&gt;'Lease Monthly'!$E$4,0,'Lease Monthly'!$G$4)*((1+$M$4)^(((((IF($H$4="Yearly",ROUNDDOWN(IF(A679-($N$4)&lt;0,0,((A679-($N$4)/(($N$4))))/($N$4)),0),IF($H$4="Monthly",ROUNDDOWN(IF(A679-($N$4*12)&lt;0,0,((A679-(12*$N$4)/((12*$N$4))))/($N$4*12)),0),ROUNDDOWN(IF(A679-($N$4*4)&lt;0,0,((A679-(4*$N$4)/((4*$N$4))))/($N$4*4)),0)))))))))+(IF(A679=$E$4,$J$4,0))</f>
        <v>0</v>
      </c>
      <c r="E679" s="49">
        <f>IF(D679=0,0,1/((1+IF('Lease Monthly'!$H$4="Yearly",'Lease Monthly'!$D$4,IF('Lease Monthly'!$H$4="Quarterly",'Lease Monthly'!$D$4/4,'Lease Monthly'!$D$4/12)))^IF($E$17=1,A678,A679)))</f>
        <v>0</v>
      </c>
      <c r="F679" s="55">
        <f t="shared" si="105"/>
        <v>0</v>
      </c>
      <c r="G679" s="56"/>
      <c r="H679" s="38">
        <f t="shared" si="111"/>
        <v>663</v>
      </c>
      <c r="I679" s="9" t="str">
        <f t="shared" si="106"/>
        <v>-</v>
      </c>
      <c r="J679" s="47">
        <f>IF(H679&gt;'Lease Monthly'!$E$4,0,M678)</f>
        <v>0</v>
      </c>
      <c r="K679" s="47">
        <f>IF(IF('Lease Monthly'!$H$4="Yearly",J679*'Lease Monthly'!$D$4,IF('Lease Monthly'!$H$4="Quarterly",J679*('Lease Monthly'!$D$4/4),J679*'Lease Monthly'!$D$4/12))&gt;0,IF('Lease Monthly'!$H$4="Yearly",J679*'Lease Monthly'!$D$4,IF('Lease Monthly'!$H$4="Quarterly",J679*('Lease Monthly'!$D$4/4),J679*'Lease Monthly'!$D$4/12)),-L679-J679)</f>
        <v>0</v>
      </c>
      <c r="L679" s="47">
        <f t="shared" si="107"/>
        <v>0</v>
      </c>
      <c r="M679" s="47">
        <f t="shared" si="108"/>
        <v>0</v>
      </c>
      <c r="N679" s="57"/>
      <c r="O679" s="38">
        <v>237</v>
      </c>
      <c r="P679" s="58">
        <f t="shared" si="112"/>
        <v>285622</v>
      </c>
      <c r="Q679" s="47">
        <f t="shared" si="113"/>
        <v>0</v>
      </c>
      <c r="R679" s="47">
        <f>IF(S678&lt;1,0,-'Lease Monthly'!$K$4/'Lease Monthly'!$L$4)</f>
        <v>0</v>
      </c>
      <c r="S679" s="47">
        <f t="shared" si="109"/>
        <v>0</v>
      </c>
      <c r="AE679"/>
      <c r="AF679" s="6"/>
    </row>
    <row r="680" spans="1:32" x14ac:dyDescent="0.25">
      <c r="A680" s="53">
        <f t="shared" si="110"/>
        <v>664</v>
      </c>
      <c r="B680" s="29">
        <f t="shared" si="104"/>
        <v>0</v>
      </c>
      <c r="C680" s="9" t="str">
        <f>IF(D680=0,"-",IF('Lease Monthly'!$H$4="Yearly",EDATE(C679,12),IF('Lease Monthly'!$H$4="Quarterly",EDATE(C679,3),EDATE(C679,1))))</f>
        <v>-</v>
      </c>
      <c r="D680" s="54">
        <f>IF(A680&gt;'Lease Monthly'!$E$4,0,'Lease Monthly'!$G$4)*((1+$M$4)^(((((IF($H$4="Yearly",ROUNDDOWN(IF(A680-($N$4)&lt;0,0,((A680-($N$4)/(($N$4))))/($N$4)),0),IF($H$4="Monthly",ROUNDDOWN(IF(A680-($N$4*12)&lt;0,0,((A680-(12*$N$4)/((12*$N$4))))/($N$4*12)),0),ROUNDDOWN(IF(A680-($N$4*4)&lt;0,0,((A680-(4*$N$4)/((4*$N$4))))/($N$4*4)),0)))))))))+(IF(A680=$E$4,$J$4,0))</f>
        <v>0</v>
      </c>
      <c r="E680" s="49">
        <f>IF(D680=0,0,1/((1+IF('Lease Monthly'!$H$4="Yearly",'Lease Monthly'!$D$4,IF('Lease Monthly'!$H$4="Quarterly",'Lease Monthly'!$D$4/4,'Lease Monthly'!$D$4/12)))^IF($E$17=1,A679,A680)))</f>
        <v>0</v>
      </c>
      <c r="F680" s="55">
        <f t="shared" si="105"/>
        <v>0</v>
      </c>
      <c r="G680" s="56"/>
      <c r="H680" s="38">
        <f t="shared" si="111"/>
        <v>664</v>
      </c>
      <c r="I680" s="9" t="str">
        <f t="shared" si="106"/>
        <v>-</v>
      </c>
      <c r="J680" s="47">
        <f>IF(H680&gt;'Lease Monthly'!$E$4,0,M679)</f>
        <v>0</v>
      </c>
      <c r="K680" s="47">
        <f>IF(IF('Lease Monthly'!$H$4="Yearly",J680*'Lease Monthly'!$D$4,IF('Lease Monthly'!$H$4="Quarterly",J680*('Lease Monthly'!$D$4/4),J680*'Lease Monthly'!$D$4/12))&gt;0,IF('Lease Monthly'!$H$4="Yearly",J680*'Lease Monthly'!$D$4,IF('Lease Monthly'!$H$4="Quarterly",J680*('Lease Monthly'!$D$4/4),J680*'Lease Monthly'!$D$4/12)),-L680-J680)</f>
        <v>0</v>
      </c>
      <c r="L680" s="47">
        <f t="shared" si="107"/>
        <v>0</v>
      </c>
      <c r="M680" s="47">
        <f t="shared" si="108"/>
        <v>0</v>
      </c>
      <c r="N680" s="57"/>
      <c r="O680" s="38">
        <v>237</v>
      </c>
      <c r="P680" s="58">
        <f t="shared" si="112"/>
        <v>285987</v>
      </c>
      <c r="Q680" s="47">
        <f t="shared" si="113"/>
        <v>0</v>
      </c>
      <c r="R680" s="47">
        <f>IF(S679&lt;1,0,-'Lease Monthly'!$K$4/'Lease Monthly'!$L$4)</f>
        <v>0</v>
      </c>
      <c r="S680" s="47">
        <f t="shared" si="109"/>
        <v>0</v>
      </c>
      <c r="AE680"/>
      <c r="AF680" s="6"/>
    </row>
    <row r="681" spans="1:32" x14ac:dyDescent="0.25">
      <c r="A681" s="53">
        <f t="shared" si="110"/>
        <v>665</v>
      </c>
      <c r="B681" s="29">
        <f t="shared" si="104"/>
        <v>0</v>
      </c>
      <c r="C681" s="9" t="str">
        <f>IF(D681=0,"-",IF('Lease Monthly'!$H$4="Yearly",EDATE(C680,12),IF('Lease Monthly'!$H$4="Quarterly",EDATE(C680,3),EDATE(C680,1))))</f>
        <v>-</v>
      </c>
      <c r="D681" s="54">
        <f>IF(A681&gt;'Lease Monthly'!$E$4,0,'Lease Monthly'!$G$4)*((1+$M$4)^(((((IF($H$4="Yearly",ROUNDDOWN(IF(A681-($N$4)&lt;0,0,((A681-($N$4)/(($N$4))))/($N$4)),0),IF($H$4="Monthly",ROUNDDOWN(IF(A681-($N$4*12)&lt;0,0,((A681-(12*$N$4)/((12*$N$4))))/($N$4*12)),0),ROUNDDOWN(IF(A681-($N$4*4)&lt;0,0,((A681-(4*$N$4)/((4*$N$4))))/($N$4*4)),0)))))))))+(IF(A681=$E$4,$J$4,0))</f>
        <v>0</v>
      </c>
      <c r="E681" s="49">
        <f>IF(D681=0,0,1/((1+IF('Lease Monthly'!$H$4="Yearly",'Lease Monthly'!$D$4,IF('Lease Monthly'!$H$4="Quarterly",'Lease Monthly'!$D$4/4,'Lease Monthly'!$D$4/12)))^IF($E$17=1,A680,A681)))</f>
        <v>0</v>
      </c>
      <c r="F681" s="55">
        <f t="shared" si="105"/>
        <v>0</v>
      </c>
      <c r="G681" s="56"/>
      <c r="H681" s="38">
        <f t="shared" si="111"/>
        <v>665</v>
      </c>
      <c r="I681" s="9" t="str">
        <f t="shared" si="106"/>
        <v>-</v>
      </c>
      <c r="J681" s="47">
        <f>IF(H681&gt;'Lease Monthly'!$E$4,0,M680)</f>
        <v>0</v>
      </c>
      <c r="K681" s="47">
        <f>IF(IF('Lease Monthly'!$H$4="Yearly",J681*'Lease Monthly'!$D$4,IF('Lease Monthly'!$H$4="Quarterly",J681*('Lease Monthly'!$D$4/4),J681*'Lease Monthly'!$D$4/12))&gt;0,IF('Lease Monthly'!$H$4="Yearly",J681*'Lease Monthly'!$D$4,IF('Lease Monthly'!$H$4="Quarterly",J681*('Lease Monthly'!$D$4/4),J681*'Lease Monthly'!$D$4/12)),-L681-J681)</f>
        <v>0</v>
      </c>
      <c r="L681" s="47">
        <f t="shared" si="107"/>
        <v>0</v>
      </c>
      <c r="M681" s="47">
        <f t="shared" si="108"/>
        <v>0</v>
      </c>
      <c r="N681" s="57"/>
      <c r="O681" s="38">
        <v>237</v>
      </c>
      <c r="P681" s="58">
        <f t="shared" si="112"/>
        <v>286352</v>
      </c>
      <c r="Q681" s="47">
        <f t="shared" si="113"/>
        <v>0</v>
      </c>
      <c r="R681" s="47">
        <f>IF(S680&lt;1,0,-'Lease Monthly'!$K$4/'Lease Monthly'!$L$4)</f>
        <v>0</v>
      </c>
      <c r="S681" s="47">
        <f t="shared" si="109"/>
        <v>0</v>
      </c>
      <c r="AE681"/>
      <c r="AF681" s="6"/>
    </row>
    <row r="682" spans="1:32" x14ac:dyDescent="0.25">
      <c r="A682" s="53">
        <f t="shared" si="110"/>
        <v>666</v>
      </c>
      <c r="B682" s="29">
        <f t="shared" si="104"/>
        <v>0</v>
      </c>
      <c r="C682" s="9" t="str">
        <f>IF(D682=0,"-",IF('Lease Monthly'!$H$4="Yearly",EDATE(C681,12),IF('Lease Monthly'!$H$4="Quarterly",EDATE(C681,3),EDATE(C681,1))))</f>
        <v>-</v>
      </c>
      <c r="D682" s="54">
        <f>IF(A682&gt;'Lease Monthly'!$E$4,0,'Lease Monthly'!$G$4)*((1+$M$4)^(((((IF($H$4="Yearly",ROUNDDOWN(IF(A682-($N$4)&lt;0,0,((A682-($N$4)/(($N$4))))/($N$4)),0),IF($H$4="Monthly",ROUNDDOWN(IF(A682-($N$4*12)&lt;0,0,((A682-(12*$N$4)/((12*$N$4))))/($N$4*12)),0),ROUNDDOWN(IF(A682-($N$4*4)&lt;0,0,((A682-(4*$N$4)/((4*$N$4))))/($N$4*4)),0)))))))))+(IF(A682=$E$4,$J$4,0))</f>
        <v>0</v>
      </c>
      <c r="E682" s="49">
        <f>IF(D682=0,0,1/((1+IF('Lease Monthly'!$H$4="Yearly",'Lease Monthly'!$D$4,IF('Lease Monthly'!$H$4="Quarterly",'Lease Monthly'!$D$4/4,'Lease Monthly'!$D$4/12)))^IF($E$17=1,A681,A682)))</f>
        <v>0</v>
      </c>
      <c r="F682" s="55">
        <f t="shared" si="105"/>
        <v>0</v>
      </c>
      <c r="G682" s="56"/>
      <c r="H682" s="38">
        <f t="shared" si="111"/>
        <v>666</v>
      </c>
      <c r="I682" s="9" t="str">
        <f t="shared" si="106"/>
        <v>-</v>
      </c>
      <c r="J682" s="47">
        <f>IF(H682&gt;'Lease Monthly'!$E$4,0,M681)</f>
        <v>0</v>
      </c>
      <c r="K682" s="47">
        <f>IF(IF('Lease Monthly'!$H$4="Yearly",J682*'Lease Monthly'!$D$4,IF('Lease Monthly'!$H$4="Quarterly",J682*('Lease Monthly'!$D$4/4),J682*'Lease Monthly'!$D$4/12))&gt;0,IF('Lease Monthly'!$H$4="Yearly",J682*'Lease Monthly'!$D$4,IF('Lease Monthly'!$H$4="Quarterly",J682*('Lease Monthly'!$D$4/4),J682*'Lease Monthly'!$D$4/12)),-L682-J682)</f>
        <v>0</v>
      </c>
      <c r="L682" s="47">
        <f t="shared" si="107"/>
        <v>0</v>
      </c>
      <c r="M682" s="47">
        <f t="shared" si="108"/>
        <v>0</v>
      </c>
      <c r="N682" s="57"/>
      <c r="O682" s="38">
        <v>237</v>
      </c>
      <c r="P682" s="58">
        <f t="shared" si="112"/>
        <v>286718</v>
      </c>
      <c r="Q682" s="47">
        <f t="shared" si="113"/>
        <v>0</v>
      </c>
      <c r="R682" s="47">
        <f>IF(S681&lt;1,0,-'Lease Monthly'!$K$4/'Lease Monthly'!$L$4)</f>
        <v>0</v>
      </c>
      <c r="S682" s="47">
        <f t="shared" si="109"/>
        <v>0</v>
      </c>
      <c r="AE682"/>
      <c r="AF682" s="6"/>
    </row>
    <row r="683" spans="1:32" x14ac:dyDescent="0.25">
      <c r="A683" s="53">
        <f t="shared" si="110"/>
        <v>667</v>
      </c>
      <c r="B683" s="29">
        <f t="shared" si="104"/>
        <v>0</v>
      </c>
      <c r="C683" s="9" t="str">
        <f>IF(D683=0,"-",IF('Lease Monthly'!$H$4="Yearly",EDATE(C682,12),IF('Lease Monthly'!$H$4="Quarterly",EDATE(C682,3),EDATE(C682,1))))</f>
        <v>-</v>
      </c>
      <c r="D683" s="54">
        <f>IF(A683&gt;'Lease Monthly'!$E$4,0,'Lease Monthly'!$G$4)*((1+$M$4)^(((((IF($H$4="Yearly",ROUNDDOWN(IF(A683-($N$4)&lt;0,0,((A683-($N$4)/(($N$4))))/($N$4)),0),IF($H$4="Monthly",ROUNDDOWN(IF(A683-($N$4*12)&lt;0,0,((A683-(12*$N$4)/((12*$N$4))))/($N$4*12)),0),ROUNDDOWN(IF(A683-($N$4*4)&lt;0,0,((A683-(4*$N$4)/((4*$N$4))))/($N$4*4)),0)))))))))+(IF(A683=$E$4,$J$4,0))</f>
        <v>0</v>
      </c>
      <c r="E683" s="49">
        <f>IF(D683=0,0,1/((1+IF('Lease Monthly'!$H$4="Yearly",'Lease Monthly'!$D$4,IF('Lease Monthly'!$H$4="Quarterly",'Lease Monthly'!$D$4/4,'Lease Monthly'!$D$4/12)))^IF($E$17=1,A682,A683)))</f>
        <v>0</v>
      </c>
      <c r="F683" s="55">
        <f t="shared" si="105"/>
        <v>0</v>
      </c>
      <c r="G683" s="56"/>
      <c r="H683" s="38">
        <f t="shared" si="111"/>
        <v>667</v>
      </c>
      <c r="I683" s="9" t="str">
        <f t="shared" si="106"/>
        <v>-</v>
      </c>
      <c r="J683" s="47">
        <f>IF(H683&gt;'Lease Monthly'!$E$4,0,M682)</f>
        <v>0</v>
      </c>
      <c r="K683" s="47">
        <f>IF(IF('Lease Monthly'!$H$4="Yearly",J683*'Lease Monthly'!$D$4,IF('Lease Monthly'!$H$4="Quarterly",J683*('Lease Monthly'!$D$4/4),J683*'Lease Monthly'!$D$4/12))&gt;0,IF('Lease Monthly'!$H$4="Yearly",J683*'Lease Monthly'!$D$4,IF('Lease Monthly'!$H$4="Quarterly",J683*('Lease Monthly'!$D$4/4),J683*'Lease Monthly'!$D$4/12)),-L683-J683)</f>
        <v>0</v>
      </c>
      <c r="L683" s="47">
        <f t="shared" si="107"/>
        <v>0</v>
      </c>
      <c r="M683" s="47">
        <f t="shared" si="108"/>
        <v>0</v>
      </c>
      <c r="N683" s="57"/>
      <c r="O683" s="38">
        <v>237</v>
      </c>
      <c r="P683" s="58">
        <f t="shared" si="112"/>
        <v>287083</v>
      </c>
      <c r="Q683" s="47">
        <f t="shared" si="113"/>
        <v>0</v>
      </c>
      <c r="R683" s="47">
        <f>IF(S682&lt;1,0,-'Lease Monthly'!$K$4/'Lease Monthly'!$L$4)</f>
        <v>0</v>
      </c>
      <c r="S683" s="47">
        <f t="shared" si="109"/>
        <v>0</v>
      </c>
      <c r="AE683"/>
      <c r="AF683" s="6"/>
    </row>
    <row r="684" spans="1:32" x14ac:dyDescent="0.25">
      <c r="A684" s="53">
        <f t="shared" si="110"/>
        <v>668</v>
      </c>
      <c r="B684" s="29">
        <f t="shared" si="104"/>
        <v>0</v>
      </c>
      <c r="C684" s="9" t="str">
        <f>IF(D684=0,"-",IF('Lease Monthly'!$H$4="Yearly",EDATE(C683,12),IF('Lease Monthly'!$H$4="Quarterly",EDATE(C683,3),EDATE(C683,1))))</f>
        <v>-</v>
      </c>
      <c r="D684" s="54">
        <f>IF(A684&gt;'Lease Monthly'!$E$4,0,'Lease Monthly'!$G$4)*((1+$M$4)^(((((IF($H$4="Yearly",ROUNDDOWN(IF(A684-($N$4)&lt;0,0,((A684-($N$4)/(($N$4))))/($N$4)),0),IF($H$4="Monthly",ROUNDDOWN(IF(A684-($N$4*12)&lt;0,0,((A684-(12*$N$4)/((12*$N$4))))/($N$4*12)),0),ROUNDDOWN(IF(A684-($N$4*4)&lt;0,0,((A684-(4*$N$4)/((4*$N$4))))/($N$4*4)),0)))))))))+(IF(A684=$E$4,$J$4,0))</f>
        <v>0</v>
      </c>
      <c r="E684" s="49">
        <f>IF(D684=0,0,1/((1+IF('Lease Monthly'!$H$4="Yearly",'Lease Monthly'!$D$4,IF('Lease Monthly'!$H$4="Quarterly",'Lease Monthly'!$D$4/4,'Lease Monthly'!$D$4/12)))^IF($E$17=1,A683,A684)))</f>
        <v>0</v>
      </c>
      <c r="F684" s="55">
        <f t="shared" si="105"/>
        <v>0</v>
      </c>
      <c r="G684" s="56"/>
      <c r="H684" s="38">
        <f t="shared" si="111"/>
        <v>668</v>
      </c>
      <c r="I684" s="9" t="str">
        <f t="shared" si="106"/>
        <v>-</v>
      </c>
      <c r="J684" s="47">
        <f>IF(H684&gt;'Lease Monthly'!$E$4,0,M683)</f>
        <v>0</v>
      </c>
      <c r="K684" s="47">
        <f>IF(IF('Lease Monthly'!$H$4="Yearly",J684*'Lease Monthly'!$D$4,IF('Lease Monthly'!$H$4="Quarterly",J684*('Lease Monthly'!$D$4/4),J684*'Lease Monthly'!$D$4/12))&gt;0,IF('Lease Monthly'!$H$4="Yearly",J684*'Lease Monthly'!$D$4,IF('Lease Monthly'!$H$4="Quarterly",J684*('Lease Monthly'!$D$4/4),J684*'Lease Monthly'!$D$4/12)),-L684-J684)</f>
        <v>0</v>
      </c>
      <c r="L684" s="47">
        <f t="shared" si="107"/>
        <v>0</v>
      </c>
      <c r="M684" s="47">
        <f t="shared" si="108"/>
        <v>0</v>
      </c>
      <c r="N684" s="57"/>
      <c r="O684" s="38">
        <v>237</v>
      </c>
      <c r="P684" s="58">
        <f t="shared" si="112"/>
        <v>287448</v>
      </c>
      <c r="Q684" s="47">
        <f t="shared" si="113"/>
        <v>0</v>
      </c>
      <c r="R684" s="47">
        <f>IF(S683&lt;1,0,-'Lease Monthly'!$K$4/'Lease Monthly'!$L$4)</f>
        <v>0</v>
      </c>
      <c r="S684" s="47">
        <f t="shared" si="109"/>
        <v>0</v>
      </c>
      <c r="AE684"/>
      <c r="AF684" s="6"/>
    </row>
    <row r="685" spans="1:32" x14ac:dyDescent="0.25">
      <c r="A685" s="53">
        <f t="shared" si="110"/>
        <v>669</v>
      </c>
      <c r="B685" s="29">
        <f t="shared" si="104"/>
        <v>0</v>
      </c>
      <c r="C685" s="9" t="str">
        <f>IF(D685=0,"-",IF('Lease Monthly'!$H$4="Yearly",EDATE(C684,12),IF('Lease Monthly'!$H$4="Quarterly",EDATE(C684,3),EDATE(C684,1))))</f>
        <v>-</v>
      </c>
      <c r="D685" s="54">
        <f>IF(A685&gt;'Lease Monthly'!$E$4,0,'Lease Monthly'!$G$4)*((1+$M$4)^(((((IF($H$4="Yearly",ROUNDDOWN(IF(A685-($N$4)&lt;0,0,((A685-($N$4)/(($N$4))))/($N$4)),0),IF($H$4="Monthly",ROUNDDOWN(IF(A685-($N$4*12)&lt;0,0,((A685-(12*$N$4)/((12*$N$4))))/($N$4*12)),0),ROUNDDOWN(IF(A685-($N$4*4)&lt;0,0,((A685-(4*$N$4)/((4*$N$4))))/($N$4*4)),0)))))))))+(IF(A685=$E$4,$J$4,0))</f>
        <v>0</v>
      </c>
      <c r="E685" s="49">
        <f>IF(D685=0,0,1/((1+IF('Lease Monthly'!$H$4="Yearly",'Lease Monthly'!$D$4,IF('Lease Monthly'!$H$4="Quarterly",'Lease Monthly'!$D$4/4,'Lease Monthly'!$D$4/12)))^IF($E$17=1,A684,A685)))</f>
        <v>0</v>
      </c>
      <c r="F685" s="55">
        <f t="shared" si="105"/>
        <v>0</v>
      </c>
      <c r="G685" s="56"/>
      <c r="H685" s="38">
        <f t="shared" si="111"/>
        <v>669</v>
      </c>
      <c r="I685" s="9" t="str">
        <f t="shared" si="106"/>
        <v>-</v>
      </c>
      <c r="J685" s="47">
        <f>IF(H685&gt;'Lease Monthly'!$E$4,0,M684)</f>
        <v>0</v>
      </c>
      <c r="K685" s="47">
        <f>IF(IF('Lease Monthly'!$H$4="Yearly",J685*'Lease Monthly'!$D$4,IF('Lease Monthly'!$H$4="Quarterly",J685*('Lease Monthly'!$D$4/4),J685*'Lease Monthly'!$D$4/12))&gt;0,IF('Lease Monthly'!$H$4="Yearly",J685*'Lease Monthly'!$D$4,IF('Lease Monthly'!$H$4="Quarterly",J685*('Lease Monthly'!$D$4/4),J685*'Lease Monthly'!$D$4/12)),-L685-J685)</f>
        <v>0</v>
      </c>
      <c r="L685" s="47">
        <f t="shared" si="107"/>
        <v>0</v>
      </c>
      <c r="M685" s="47">
        <f t="shared" si="108"/>
        <v>0</v>
      </c>
      <c r="N685" s="57"/>
      <c r="O685" s="38">
        <v>237</v>
      </c>
      <c r="P685" s="58">
        <f t="shared" si="112"/>
        <v>287813</v>
      </c>
      <c r="Q685" s="47">
        <f t="shared" si="113"/>
        <v>0</v>
      </c>
      <c r="R685" s="47">
        <f>IF(S684&lt;1,0,-'Lease Monthly'!$K$4/'Lease Monthly'!$L$4)</f>
        <v>0</v>
      </c>
      <c r="S685" s="47">
        <f t="shared" si="109"/>
        <v>0</v>
      </c>
      <c r="AE685"/>
      <c r="AF685" s="6"/>
    </row>
    <row r="686" spans="1:32" x14ac:dyDescent="0.25">
      <c r="A686" s="53">
        <f t="shared" si="110"/>
        <v>670</v>
      </c>
      <c r="B686" s="29">
        <f t="shared" si="104"/>
        <v>0</v>
      </c>
      <c r="C686" s="9" t="str">
        <f>IF(D686=0,"-",IF('Lease Monthly'!$H$4="Yearly",EDATE(C685,12),IF('Lease Monthly'!$H$4="Quarterly",EDATE(C685,3),EDATE(C685,1))))</f>
        <v>-</v>
      </c>
      <c r="D686" s="54">
        <f>IF(A686&gt;'Lease Monthly'!$E$4,0,'Lease Monthly'!$G$4)*((1+$M$4)^(((((IF($H$4="Yearly",ROUNDDOWN(IF(A686-($N$4)&lt;0,0,((A686-($N$4)/(($N$4))))/($N$4)),0),IF($H$4="Monthly",ROUNDDOWN(IF(A686-($N$4*12)&lt;0,0,((A686-(12*$N$4)/((12*$N$4))))/($N$4*12)),0),ROUNDDOWN(IF(A686-($N$4*4)&lt;0,0,((A686-(4*$N$4)/((4*$N$4))))/($N$4*4)),0)))))))))+(IF(A686=$E$4,$J$4,0))</f>
        <v>0</v>
      </c>
      <c r="E686" s="49">
        <f>IF(D686=0,0,1/((1+IF('Lease Monthly'!$H$4="Yearly",'Lease Monthly'!$D$4,IF('Lease Monthly'!$H$4="Quarterly",'Lease Monthly'!$D$4/4,'Lease Monthly'!$D$4/12)))^IF($E$17=1,A685,A686)))</f>
        <v>0</v>
      </c>
      <c r="F686" s="55">
        <f t="shared" si="105"/>
        <v>0</v>
      </c>
      <c r="G686" s="56"/>
      <c r="H686" s="38">
        <f t="shared" si="111"/>
        <v>670</v>
      </c>
      <c r="I686" s="9" t="str">
        <f t="shared" si="106"/>
        <v>-</v>
      </c>
      <c r="J686" s="47">
        <f>IF(H686&gt;'Lease Monthly'!$E$4,0,M685)</f>
        <v>0</v>
      </c>
      <c r="K686" s="47">
        <f>IF(IF('Lease Monthly'!$H$4="Yearly",J686*'Lease Monthly'!$D$4,IF('Lease Monthly'!$H$4="Quarterly",J686*('Lease Monthly'!$D$4/4),J686*'Lease Monthly'!$D$4/12))&gt;0,IF('Lease Monthly'!$H$4="Yearly",J686*'Lease Monthly'!$D$4,IF('Lease Monthly'!$H$4="Quarterly",J686*('Lease Monthly'!$D$4/4),J686*'Lease Monthly'!$D$4/12)),-L686-J686)</f>
        <v>0</v>
      </c>
      <c r="L686" s="47">
        <f t="shared" si="107"/>
        <v>0</v>
      </c>
      <c r="M686" s="47">
        <f t="shared" si="108"/>
        <v>0</v>
      </c>
      <c r="N686" s="57"/>
      <c r="O686" s="38">
        <v>237</v>
      </c>
      <c r="P686" s="58">
        <f t="shared" si="112"/>
        <v>288179</v>
      </c>
      <c r="Q686" s="47">
        <f t="shared" si="113"/>
        <v>0</v>
      </c>
      <c r="R686" s="47">
        <f>IF(S685&lt;1,0,-'Lease Monthly'!$K$4/'Lease Monthly'!$L$4)</f>
        <v>0</v>
      </c>
      <c r="S686" s="47">
        <f t="shared" si="109"/>
        <v>0</v>
      </c>
      <c r="AE686"/>
      <c r="AF686" s="6"/>
    </row>
    <row r="687" spans="1:32" x14ac:dyDescent="0.25">
      <c r="A687" s="53">
        <f t="shared" si="110"/>
        <v>671</v>
      </c>
      <c r="B687" s="29">
        <f t="shared" si="104"/>
        <v>0</v>
      </c>
      <c r="C687" s="9" t="str">
        <f>IF(D687=0,"-",IF('Lease Monthly'!$H$4="Yearly",EDATE(C686,12),IF('Lease Monthly'!$H$4="Quarterly",EDATE(C686,3),EDATE(C686,1))))</f>
        <v>-</v>
      </c>
      <c r="D687" s="54">
        <f>IF(A687&gt;'Lease Monthly'!$E$4,0,'Lease Monthly'!$G$4)*((1+$M$4)^(((((IF($H$4="Yearly",ROUNDDOWN(IF(A687-($N$4)&lt;0,0,((A687-($N$4)/(($N$4))))/($N$4)),0),IF($H$4="Monthly",ROUNDDOWN(IF(A687-($N$4*12)&lt;0,0,((A687-(12*$N$4)/((12*$N$4))))/($N$4*12)),0),ROUNDDOWN(IF(A687-($N$4*4)&lt;0,0,((A687-(4*$N$4)/((4*$N$4))))/($N$4*4)),0)))))))))+(IF(A687=$E$4,$J$4,0))</f>
        <v>0</v>
      </c>
      <c r="E687" s="49">
        <f>IF(D687=0,0,1/((1+IF('Lease Monthly'!$H$4="Yearly",'Lease Monthly'!$D$4,IF('Lease Monthly'!$H$4="Quarterly",'Lease Monthly'!$D$4/4,'Lease Monthly'!$D$4/12)))^IF($E$17=1,A686,A687)))</f>
        <v>0</v>
      </c>
      <c r="F687" s="55">
        <f t="shared" si="105"/>
        <v>0</v>
      </c>
      <c r="G687" s="56"/>
      <c r="H687" s="38">
        <f t="shared" si="111"/>
        <v>671</v>
      </c>
      <c r="I687" s="9" t="str">
        <f t="shared" si="106"/>
        <v>-</v>
      </c>
      <c r="J687" s="47">
        <f>IF(H687&gt;'Lease Monthly'!$E$4,0,M686)</f>
        <v>0</v>
      </c>
      <c r="K687" s="47">
        <f>IF(IF('Lease Monthly'!$H$4="Yearly",J687*'Lease Monthly'!$D$4,IF('Lease Monthly'!$H$4="Quarterly",J687*('Lease Monthly'!$D$4/4),J687*'Lease Monthly'!$D$4/12))&gt;0,IF('Lease Monthly'!$H$4="Yearly",J687*'Lease Monthly'!$D$4,IF('Lease Monthly'!$H$4="Quarterly",J687*('Lease Monthly'!$D$4/4),J687*'Lease Monthly'!$D$4/12)),-L687-J687)</f>
        <v>0</v>
      </c>
      <c r="L687" s="47">
        <f t="shared" si="107"/>
        <v>0</v>
      </c>
      <c r="M687" s="47">
        <f t="shared" si="108"/>
        <v>0</v>
      </c>
      <c r="N687" s="57"/>
      <c r="O687" s="38">
        <v>237</v>
      </c>
      <c r="P687" s="58">
        <f t="shared" si="112"/>
        <v>288544</v>
      </c>
      <c r="Q687" s="47">
        <f t="shared" si="113"/>
        <v>0</v>
      </c>
      <c r="R687" s="47">
        <f>IF(S686&lt;1,0,-'Lease Monthly'!$K$4/'Lease Monthly'!$L$4)</f>
        <v>0</v>
      </c>
      <c r="S687" s="47">
        <f t="shared" si="109"/>
        <v>0</v>
      </c>
      <c r="AE687"/>
      <c r="AF687" s="6"/>
    </row>
    <row r="688" spans="1:32" x14ac:dyDescent="0.25">
      <c r="A688" s="53">
        <f t="shared" si="110"/>
        <v>672</v>
      </c>
      <c r="B688" s="29">
        <f t="shared" si="104"/>
        <v>0</v>
      </c>
      <c r="C688" s="9" t="str">
        <f>IF(D688=0,"-",IF('Lease Monthly'!$H$4="Yearly",EDATE(C687,12),IF('Lease Monthly'!$H$4="Quarterly",EDATE(C687,3),EDATE(C687,1))))</f>
        <v>-</v>
      </c>
      <c r="D688" s="54">
        <f>IF(A688&gt;'Lease Monthly'!$E$4,0,'Lease Monthly'!$G$4)*((1+$M$4)^(((((IF($H$4="Yearly",ROUNDDOWN(IF(A688-($N$4)&lt;0,0,((A688-($N$4)/(($N$4))))/($N$4)),0),IF($H$4="Monthly",ROUNDDOWN(IF(A688-($N$4*12)&lt;0,0,((A688-(12*$N$4)/((12*$N$4))))/($N$4*12)),0),ROUNDDOWN(IF(A688-($N$4*4)&lt;0,0,((A688-(4*$N$4)/((4*$N$4))))/($N$4*4)),0)))))))))+(IF(A688=$E$4,$J$4,0))</f>
        <v>0</v>
      </c>
      <c r="E688" s="49">
        <f>IF(D688=0,0,1/((1+IF('Lease Monthly'!$H$4="Yearly",'Lease Monthly'!$D$4,IF('Lease Monthly'!$H$4="Quarterly",'Lease Monthly'!$D$4/4,'Lease Monthly'!$D$4/12)))^IF($E$17=1,A687,A688)))</f>
        <v>0</v>
      </c>
      <c r="F688" s="55">
        <f t="shared" si="105"/>
        <v>0</v>
      </c>
      <c r="G688" s="56"/>
      <c r="H688" s="38">
        <f t="shared" si="111"/>
        <v>672</v>
      </c>
      <c r="I688" s="9" t="str">
        <f t="shared" si="106"/>
        <v>-</v>
      </c>
      <c r="J688" s="47">
        <f>IF(H688&gt;'Lease Monthly'!$E$4,0,M687)</f>
        <v>0</v>
      </c>
      <c r="K688" s="47">
        <f>IF(IF('Lease Monthly'!$H$4="Yearly",J688*'Lease Monthly'!$D$4,IF('Lease Monthly'!$H$4="Quarterly",J688*('Lease Monthly'!$D$4/4),J688*'Lease Monthly'!$D$4/12))&gt;0,IF('Lease Monthly'!$H$4="Yearly",J688*'Lease Monthly'!$D$4,IF('Lease Monthly'!$H$4="Quarterly",J688*('Lease Monthly'!$D$4/4),J688*'Lease Monthly'!$D$4/12)),-L688-J688)</f>
        <v>0</v>
      </c>
      <c r="L688" s="47">
        <f t="shared" si="107"/>
        <v>0</v>
      </c>
      <c r="M688" s="47">
        <f t="shared" si="108"/>
        <v>0</v>
      </c>
      <c r="N688" s="57"/>
      <c r="O688" s="38">
        <v>237</v>
      </c>
      <c r="P688" s="58">
        <f t="shared" si="112"/>
        <v>288909</v>
      </c>
      <c r="Q688" s="47">
        <f t="shared" si="113"/>
        <v>0</v>
      </c>
      <c r="R688" s="47">
        <f>IF(S687&lt;1,0,-'Lease Monthly'!$K$4/'Lease Monthly'!$L$4)</f>
        <v>0</v>
      </c>
      <c r="S688" s="47">
        <f t="shared" si="109"/>
        <v>0</v>
      </c>
      <c r="AE688"/>
      <c r="AF688" s="6"/>
    </row>
    <row r="689" spans="1:32" x14ac:dyDescent="0.25">
      <c r="A689" s="53">
        <f t="shared" si="110"/>
        <v>673</v>
      </c>
      <c r="B689" s="29">
        <f t="shared" si="104"/>
        <v>0</v>
      </c>
      <c r="C689" s="9" t="str">
        <f>IF(D689=0,"-",IF('Lease Monthly'!$H$4="Yearly",EDATE(C688,12),IF('Lease Monthly'!$H$4="Quarterly",EDATE(C688,3),EDATE(C688,1))))</f>
        <v>-</v>
      </c>
      <c r="D689" s="54">
        <f>IF(A689&gt;'Lease Monthly'!$E$4,0,'Lease Monthly'!$G$4)*((1+$M$4)^(((((IF($H$4="Yearly",ROUNDDOWN(IF(A689-($N$4)&lt;0,0,((A689-($N$4)/(($N$4))))/($N$4)),0),IF($H$4="Monthly",ROUNDDOWN(IF(A689-($N$4*12)&lt;0,0,((A689-(12*$N$4)/((12*$N$4))))/($N$4*12)),0),ROUNDDOWN(IF(A689-($N$4*4)&lt;0,0,((A689-(4*$N$4)/((4*$N$4))))/($N$4*4)),0)))))))))+(IF(A689=$E$4,$J$4,0))</f>
        <v>0</v>
      </c>
      <c r="E689" s="49">
        <f>IF(D689=0,0,1/((1+IF('Lease Monthly'!$H$4="Yearly",'Lease Monthly'!$D$4,IF('Lease Monthly'!$H$4="Quarterly",'Lease Monthly'!$D$4/4,'Lease Monthly'!$D$4/12)))^IF($E$17=1,A688,A689)))</f>
        <v>0</v>
      </c>
      <c r="F689" s="55">
        <f t="shared" si="105"/>
        <v>0</v>
      </c>
      <c r="G689" s="56"/>
      <c r="H689" s="38">
        <f t="shared" si="111"/>
        <v>673</v>
      </c>
      <c r="I689" s="9" t="str">
        <f t="shared" si="106"/>
        <v>-</v>
      </c>
      <c r="J689" s="47">
        <f>IF(H689&gt;'Lease Monthly'!$E$4,0,M688)</f>
        <v>0</v>
      </c>
      <c r="K689" s="47">
        <f>IF(IF('Lease Monthly'!$H$4="Yearly",J689*'Lease Monthly'!$D$4,IF('Lease Monthly'!$H$4="Quarterly",J689*('Lease Monthly'!$D$4/4),J689*'Lease Monthly'!$D$4/12))&gt;0,IF('Lease Monthly'!$H$4="Yearly",J689*'Lease Monthly'!$D$4,IF('Lease Monthly'!$H$4="Quarterly",J689*('Lease Monthly'!$D$4/4),J689*'Lease Monthly'!$D$4/12)),-L689-J689)</f>
        <v>0</v>
      </c>
      <c r="L689" s="47">
        <f t="shared" si="107"/>
        <v>0</v>
      </c>
      <c r="M689" s="47">
        <f t="shared" si="108"/>
        <v>0</v>
      </c>
      <c r="N689" s="57"/>
      <c r="O689" s="38">
        <v>237</v>
      </c>
      <c r="P689" s="58">
        <f t="shared" si="112"/>
        <v>289274</v>
      </c>
      <c r="Q689" s="47">
        <f t="shared" si="113"/>
        <v>0</v>
      </c>
      <c r="R689" s="47">
        <f>IF(S688&lt;1,0,-'Lease Monthly'!$K$4/'Lease Monthly'!$L$4)</f>
        <v>0</v>
      </c>
      <c r="S689" s="47">
        <f t="shared" si="109"/>
        <v>0</v>
      </c>
      <c r="AE689"/>
      <c r="AF689" s="6"/>
    </row>
    <row r="690" spans="1:32" x14ac:dyDescent="0.25">
      <c r="A690" s="53">
        <f t="shared" si="110"/>
        <v>674</v>
      </c>
      <c r="B690" s="29">
        <f t="shared" si="104"/>
        <v>0</v>
      </c>
      <c r="C690" s="9" t="str">
        <f>IF(D690=0,"-",IF('Lease Monthly'!$H$4="Yearly",EDATE(C689,12),IF('Lease Monthly'!$H$4="Quarterly",EDATE(C689,3),EDATE(C689,1))))</f>
        <v>-</v>
      </c>
      <c r="D690" s="54">
        <f>IF(A690&gt;'Lease Monthly'!$E$4,0,'Lease Monthly'!$G$4)*((1+$M$4)^(((((IF($H$4="Yearly",ROUNDDOWN(IF(A690-($N$4)&lt;0,0,((A690-($N$4)/(($N$4))))/($N$4)),0),IF($H$4="Monthly",ROUNDDOWN(IF(A690-($N$4*12)&lt;0,0,((A690-(12*$N$4)/((12*$N$4))))/($N$4*12)),0),ROUNDDOWN(IF(A690-($N$4*4)&lt;0,0,((A690-(4*$N$4)/((4*$N$4))))/($N$4*4)),0)))))))))+(IF(A690=$E$4,$J$4,0))</f>
        <v>0</v>
      </c>
      <c r="E690" s="49">
        <f>IF(D690=0,0,1/((1+IF('Lease Monthly'!$H$4="Yearly",'Lease Monthly'!$D$4,IF('Lease Monthly'!$H$4="Quarterly",'Lease Monthly'!$D$4/4,'Lease Monthly'!$D$4/12)))^IF($E$17=1,A689,A690)))</f>
        <v>0</v>
      </c>
      <c r="F690" s="55">
        <f t="shared" si="105"/>
        <v>0</v>
      </c>
      <c r="G690" s="56"/>
      <c r="H690" s="38">
        <f t="shared" si="111"/>
        <v>674</v>
      </c>
      <c r="I690" s="9" t="str">
        <f t="shared" si="106"/>
        <v>-</v>
      </c>
      <c r="J690" s="47">
        <f>IF(H690&gt;'Lease Monthly'!$E$4,0,M689)</f>
        <v>0</v>
      </c>
      <c r="K690" s="47">
        <f>IF(IF('Lease Monthly'!$H$4="Yearly",J690*'Lease Monthly'!$D$4,IF('Lease Monthly'!$H$4="Quarterly",J690*('Lease Monthly'!$D$4/4),J690*'Lease Monthly'!$D$4/12))&gt;0,IF('Lease Monthly'!$H$4="Yearly",J690*'Lease Monthly'!$D$4,IF('Lease Monthly'!$H$4="Quarterly",J690*('Lease Monthly'!$D$4/4),J690*'Lease Monthly'!$D$4/12)),-L690-J690)</f>
        <v>0</v>
      </c>
      <c r="L690" s="47">
        <f t="shared" si="107"/>
        <v>0</v>
      </c>
      <c r="M690" s="47">
        <f t="shared" si="108"/>
        <v>0</v>
      </c>
      <c r="N690" s="57"/>
      <c r="O690" s="38">
        <v>237</v>
      </c>
      <c r="P690" s="58">
        <f t="shared" si="112"/>
        <v>289640</v>
      </c>
      <c r="Q690" s="47">
        <f t="shared" si="113"/>
        <v>0</v>
      </c>
      <c r="R690" s="47">
        <f>IF(S689&lt;1,0,-'Lease Monthly'!$K$4/'Lease Monthly'!$L$4)</f>
        <v>0</v>
      </c>
      <c r="S690" s="47">
        <f t="shared" si="109"/>
        <v>0</v>
      </c>
      <c r="AE690"/>
      <c r="AF690" s="6"/>
    </row>
    <row r="691" spans="1:32" x14ac:dyDescent="0.25">
      <c r="A691" s="53">
        <f t="shared" si="110"/>
        <v>675</v>
      </c>
      <c r="B691" s="29">
        <f t="shared" si="104"/>
        <v>0</v>
      </c>
      <c r="C691" s="9" t="str">
        <f>IF(D691=0,"-",IF('Lease Monthly'!$H$4="Yearly",EDATE(C690,12),IF('Lease Monthly'!$H$4="Quarterly",EDATE(C690,3),EDATE(C690,1))))</f>
        <v>-</v>
      </c>
      <c r="D691" s="54">
        <f>IF(A691&gt;'Lease Monthly'!$E$4,0,'Lease Monthly'!$G$4)*((1+$M$4)^(((((IF($H$4="Yearly",ROUNDDOWN(IF(A691-($N$4)&lt;0,0,((A691-($N$4)/(($N$4))))/($N$4)),0),IF($H$4="Monthly",ROUNDDOWN(IF(A691-($N$4*12)&lt;0,0,((A691-(12*$N$4)/((12*$N$4))))/($N$4*12)),0),ROUNDDOWN(IF(A691-($N$4*4)&lt;0,0,((A691-(4*$N$4)/((4*$N$4))))/($N$4*4)),0)))))))))+(IF(A691=$E$4,$J$4,0))</f>
        <v>0</v>
      </c>
      <c r="E691" s="49">
        <f>IF(D691=0,0,1/((1+IF('Lease Monthly'!$H$4="Yearly",'Lease Monthly'!$D$4,IF('Lease Monthly'!$H$4="Quarterly",'Lease Monthly'!$D$4/4,'Lease Monthly'!$D$4/12)))^IF($E$17=1,A690,A691)))</f>
        <v>0</v>
      </c>
      <c r="F691" s="55">
        <f t="shared" si="105"/>
        <v>0</v>
      </c>
      <c r="G691" s="56"/>
      <c r="H691" s="38">
        <f t="shared" si="111"/>
        <v>675</v>
      </c>
      <c r="I691" s="9" t="str">
        <f t="shared" si="106"/>
        <v>-</v>
      </c>
      <c r="J691" s="47">
        <f>IF(H691&gt;'Lease Monthly'!$E$4,0,M690)</f>
        <v>0</v>
      </c>
      <c r="K691" s="47">
        <f>IF(IF('Lease Monthly'!$H$4="Yearly",J691*'Lease Monthly'!$D$4,IF('Lease Monthly'!$H$4="Quarterly",J691*('Lease Monthly'!$D$4/4),J691*'Lease Monthly'!$D$4/12))&gt;0,IF('Lease Monthly'!$H$4="Yearly",J691*'Lease Monthly'!$D$4,IF('Lease Monthly'!$H$4="Quarterly",J691*('Lease Monthly'!$D$4/4),J691*'Lease Monthly'!$D$4/12)),-L691-J691)</f>
        <v>0</v>
      </c>
      <c r="L691" s="47">
        <f t="shared" si="107"/>
        <v>0</v>
      </c>
      <c r="M691" s="47">
        <f t="shared" si="108"/>
        <v>0</v>
      </c>
      <c r="N691" s="57"/>
      <c r="O691" s="38">
        <v>237</v>
      </c>
      <c r="P691" s="58">
        <f t="shared" si="112"/>
        <v>290005</v>
      </c>
      <c r="Q691" s="47">
        <f t="shared" si="113"/>
        <v>0</v>
      </c>
      <c r="R691" s="47">
        <f>IF(S690&lt;1,0,-'Lease Monthly'!$K$4/'Lease Monthly'!$L$4)</f>
        <v>0</v>
      </c>
      <c r="S691" s="47">
        <f t="shared" si="109"/>
        <v>0</v>
      </c>
      <c r="AE691"/>
      <c r="AF691" s="6"/>
    </row>
    <row r="692" spans="1:32" x14ac:dyDescent="0.25">
      <c r="A692" s="53">
        <f t="shared" si="110"/>
        <v>676</v>
      </c>
      <c r="B692" s="29">
        <f t="shared" si="104"/>
        <v>0</v>
      </c>
      <c r="C692" s="9" t="str">
        <f>IF(D692=0,"-",IF('Lease Monthly'!$H$4="Yearly",EDATE(C691,12),IF('Lease Monthly'!$H$4="Quarterly",EDATE(C691,3),EDATE(C691,1))))</f>
        <v>-</v>
      </c>
      <c r="D692" s="54">
        <f>IF(A692&gt;'Lease Monthly'!$E$4,0,'Lease Monthly'!$G$4)*((1+$M$4)^(((((IF($H$4="Yearly",ROUNDDOWN(IF(A692-($N$4)&lt;0,0,((A692-($N$4)/(($N$4))))/($N$4)),0),IF($H$4="Monthly",ROUNDDOWN(IF(A692-($N$4*12)&lt;0,0,((A692-(12*$N$4)/((12*$N$4))))/($N$4*12)),0),ROUNDDOWN(IF(A692-($N$4*4)&lt;0,0,((A692-(4*$N$4)/((4*$N$4))))/($N$4*4)),0)))))))))+(IF(A692=$E$4,$J$4,0))</f>
        <v>0</v>
      </c>
      <c r="E692" s="49">
        <f>IF(D692=0,0,1/((1+IF('Lease Monthly'!$H$4="Yearly",'Lease Monthly'!$D$4,IF('Lease Monthly'!$H$4="Quarterly",'Lease Monthly'!$D$4/4,'Lease Monthly'!$D$4/12)))^IF($E$17=1,A691,A692)))</f>
        <v>0</v>
      </c>
      <c r="F692" s="55">
        <f t="shared" si="105"/>
        <v>0</v>
      </c>
      <c r="G692" s="56"/>
      <c r="H692" s="38">
        <f t="shared" si="111"/>
        <v>676</v>
      </c>
      <c r="I692" s="9" t="str">
        <f t="shared" si="106"/>
        <v>-</v>
      </c>
      <c r="J692" s="47">
        <f>IF(H692&gt;'Lease Monthly'!$E$4,0,M691)</f>
        <v>0</v>
      </c>
      <c r="K692" s="47">
        <f>IF(IF('Lease Monthly'!$H$4="Yearly",J692*'Lease Monthly'!$D$4,IF('Lease Monthly'!$H$4="Quarterly",J692*('Lease Monthly'!$D$4/4),J692*'Lease Monthly'!$D$4/12))&gt;0,IF('Lease Monthly'!$H$4="Yearly",J692*'Lease Monthly'!$D$4,IF('Lease Monthly'!$H$4="Quarterly",J692*('Lease Monthly'!$D$4/4),J692*'Lease Monthly'!$D$4/12)),-L692-J692)</f>
        <v>0</v>
      </c>
      <c r="L692" s="47">
        <f t="shared" si="107"/>
        <v>0</v>
      </c>
      <c r="M692" s="47">
        <f t="shared" si="108"/>
        <v>0</v>
      </c>
      <c r="N692" s="57"/>
      <c r="O692" s="38">
        <v>237</v>
      </c>
      <c r="P692" s="58">
        <f t="shared" si="112"/>
        <v>290370</v>
      </c>
      <c r="Q692" s="47">
        <f t="shared" si="113"/>
        <v>0</v>
      </c>
      <c r="R692" s="47">
        <f>IF(S691&lt;1,0,-'Lease Monthly'!$K$4/'Lease Monthly'!$L$4)</f>
        <v>0</v>
      </c>
      <c r="S692" s="47">
        <f t="shared" si="109"/>
        <v>0</v>
      </c>
      <c r="AE692"/>
      <c r="AF692" s="6"/>
    </row>
    <row r="693" spans="1:32" x14ac:dyDescent="0.25">
      <c r="A693" s="53">
        <f t="shared" si="110"/>
        <v>677</v>
      </c>
      <c r="B693" s="29">
        <f t="shared" si="104"/>
        <v>0</v>
      </c>
      <c r="C693" s="9" t="str">
        <f>IF(D693=0,"-",IF('Lease Monthly'!$H$4="Yearly",EDATE(C692,12),IF('Lease Monthly'!$H$4="Quarterly",EDATE(C692,3),EDATE(C692,1))))</f>
        <v>-</v>
      </c>
      <c r="D693" s="54">
        <f>IF(A693&gt;'Lease Monthly'!$E$4,0,'Lease Monthly'!$G$4)*((1+$M$4)^(((((IF($H$4="Yearly",ROUNDDOWN(IF(A693-($N$4)&lt;0,0,((A693-($N$4)/(($N$4))))/($N$4)),0),IF($H$4="Monthly",ROUNDDOWN(IF(A693-($N$4*12)&lt;0,0,((A693-(12*$N$4)/((12*$N$4))))/($N$4*12)),0),ROUNDDOWN(IF(A693-($N$4*4)&lt;0,0,((A693-(4*$N$4)/((4*$N$4))))/($N$4*4)),0)))))))))+(IF(A693=$E$4,$J$4,0))</f>
        <v>0</v>
      </c>
      <c r="E693" s="49">
        <f>IF(D693=0,0,1/((1+IF('Lease Monthly'!$H$4="Yearly",'Lease Monthly'!$D$4,IF('Lease Monthly'!$H$4="Quarterly",'Lease Monthly'!$D$4/4,'Lease Monthly'!$D$4/12)))^IF($E$17=1,A692,A693)))</f>
        <v>0</v>
      </c>
      <c r="F693" s="55">
        <f t="shared" si="105"/>
        <v>0</v>
      </c>
      <c r="G693" s="56"/>
      <c r="H693" s="38">
        <f t="shared" si="111"/>
        <v>677</v>
      </c>
      <c r="I693" s="9" t="str">
        <f t="shared" si="106"/>
        <v>-</v>
      </c>
      <c r="J693" s="47">
        <f>IF(H693&gt;'Lease Monthly'!$E$4,0,M692)</f>
        <v>0</v>
      </c>
      <c r="K693" s="47">
        <f>IF(IF('Lease Monthly'!$H$4="Yearly",J693*'Lease Monthly'!$D$4,IF('Lease Monthly'!$H$4="Quarterly",J693*('Lease Monthly'!$D$4/4),J693*'Lease Monthly'!$D$4/12))&gt;0,IF('Lease Monthly'!$H$4="Yearly",J693*'Lease Monthly'!$D$4,IF('Lease Monthly'!$H$4="Quarterly",J693*('Lease Monthly'!$D$4/4),J693*'Lease Monthly'!$D$4/12)),-L693-J693)</f>
        <v>0</v>
      </c>
      <c r="L693" s="47">
        <f t="shared" si="107"/>
        <v>0</v>
      </c>
      <c r="M693" s="47">
        <f t="shared" si="108"/>
        <v>0</v>
      </c>
      <c r="N693" s="57"/>
      <c r="O693" s="38">
        <v>237</v>
      </c>
      <c r="P693" s="58">
        <f t="shared" si="112"/>
        <v>290735</v>
      </c>
      <c r="Q693" s="47">
        <f t="shared" si="113"/>
        <v>0</v>
      </c>
      <c r="R693" s="47">
        <f>IF(S692&lt;1,0,-'Lease Monthly'!$K$4/'Lease Monthly'!$L$4)</f>
        <v>0</v>
      </c>
      <c r="S693" s="47">
        <f t="shared" si="109"/>
        <v>0</v>
      </c>
      <c r="AE693"/>
      <c r="AF693" s="6"/>
    </row>
    <row r="694" spans="1:32" x14ac:dyDescent="0.25">
      <c r="A694" s="53">
        <f t="shared" si="110"/>
        <v>678</v>
      </c>
      <c r="B694" s="29">
        <f t="shared" si="104"/>
        <v>0</v>
      </c>
      <c r="C694" s="9" t="str">
        <f>IF(D694=0,"-",IF('Lease Monthly'!$H$4="Yearly",EDATE(C693,12),IF('Lease Monthly'!$H$4="Quarterly",EDATE(C693,3),EDATE(C693,1))))</f>
        <v>-</v>
      </c>
      <c r="D694" s="54">
        <f>IF(A694&gt;'Lease Monthly'!$E$4,0,'Lease Monthly'!$G$4)*((1+$M$4)^(((((IF($H$4="Yearly",ROUNDDOWN(IF(A694-($N$4)&lt;0,0,((A694-($N$4)/(($N$4))))/($N$4)),0),IF($H$4="Monthly",ROUNDDOWN(IF(A694-($N$4*12)&lt;0,0,((A694-(12*$N$4)/((12*$N$4))))/($N$4*12)),0),ROUNDDOWN(IF(A694-($N$4*4)&lt;0,0,((A694-(4*$N$4)/((4*$N$4))))/($N$4*4)),0)))))))))+(IF(A694=$E$4,$J$4,0))</f>
        <v>0</v>
      </c>
      <c r="E694" s="49">
        <f>IF(D694=0,0,1/((1+IF('Lease Monthly'!$H$4="Yearly",'Lease Monthly'!$D$4,IF('Lease Monthly'!$H$4="Quarterly",'Lease Monthly'!$D$4/4,'Lease Monthly'!$D$4/12)))^IF($E$17=1,A693,A694)))</f>
        <v>0</v>
      </c>
      <c r="F694" s="55">
        <f t="shared" si="105"/>
        <v>0</v>
      </c>
      <c r="G694" s="56"/>
      <c r="H694" s="38">
        <f t="shared" si="111"/>
        <v>678</v>
      </c>
      <c r="I694" s="9" t="str">
        <f t="shared" si="106"/>
        <v>-</v>
      </c>
      <c r="J694" s="47">
        <f>IF(H694&gt;'Lease Monthly'!$E$4,0,M693)</f>
        <v>0</v>
      </c>
      <c r="K694" s="47">
        <f>IF(IF('Lease Monthly'!$H$4="Yearly",J694*'Lease Monthly'!$D$4,IF('Lease Monthly'!$H$4="Quarterly",J694*('Lease Monthly'!$D$4/4),J694*'Lease Monthly'!$D$4/12))&gt;0,IF('Lease Monthly'!$H$4="Yearly",J694*'Lease Monthly'!$D$4,IF('Lease Monthly'!$H$4="Quarterly",J694*('Lease Monthly'!$D$4/4),J694*'Lease Monthly'!$D$4/12)),-L694-J694)</f>
        <v>0</v>
      </c>
      <c r="L694" s="47">
        <f t="shared" si="107"/>
        <v>0</v>
      </c>
      <c r="M694" s="47">
        <f t="shared" si="108"/>
        <v>0</v>
      </c>
      <c r="N694" s="57"/>
      <c r="O694" s="38">
        <v>237</v>
      </c>
      <c r="P694" s="58">
        <f t="shared" si="112"/>
        <v>291101</v>
      </c>
      <c r="Q694" s="47">
        <f t="shared" si="113"/>
        <v>0</v>
      </c>
      <c r="R694" s="47">
        <f>IF(S693&lt;1,0,-'Lease Monthly'!$K$4/'Lease Monthly'!$L$4)</f>
        <v>0</v>
      </c>
      <c r="S694" s="47">
        <f t="shared" si="109"/>
        <v>0</v>
      </c>
      <c r="AE694"/>
      <c r="AF694" s="6"/>
    </row>
    <row r="695" spans="1:32" x14ac:dyDescent="0.25">
      <c r="A695" s="53">
        <f t="shared" si="110"/>
        <v>679</v>
      </c>
      <c r="B695" s="29">
        <f t="shared" si="104"/>
        <v>0</v>
      </c>
      <c r="C695" s="9" t="str">
        <f>IF(D695=0,"-",IF('Lease Monthly'!$H$4="Yearly",EDATE(C694,12),IF('Lease Monthly'!$H$4="Quarterly",EDATE(C694,3),EDATE(C694,1))))</f>
        <v>-</v>
      </c>
      <c r="D695" s="54">
        <f>IF(A695&gt;'Lease Monthly'!$E$4,0,'Lease Monthly'!$G$4)*((1+$M$4)^(((((IF($H$4="Yearly",ROUNDDOWN(IF(A695-($N$4)&lt;0,0,((A695-($N$4)/(($N$4))))/($N$4)),0),IF($H$4="Monthly",ROUNDDOWN(IF(A695-($N$4*12)&lt;0,0,((A695-(12*$N$4)/((12*$N$4))))/($N$4*12)),0),ROUNDDOWN(IF(A695-($N$4*4)&lt;0,0,((A695-(4*$N$4)/((4*$N$4))))/($N$4*4)),0)))))))))+(IF(A695=$E$4,$J$4,0))</f>
        <v>0</v>
      </c>
      <c r="E695" s="49">
        <f>IF(D695=0,0,1/((1+IF('Lease Monthly'!$H$4="Yearly",'Lease Monthly'!$D$4,IF('Lease Monthly'!$H$4="Quarterly",'Lease Monthly'!$D$4/4,'Lease Monthly'!$D$4/12)))^IF($E$17=1,A694,A695)))</f>
        <v>0</v>
      </c>
      <c r="F695" s="55">
        <f t="shared" si="105"/>
        <v>0</v>
      </c>
      <c r="G695" s="56"/>
      <c r="H695" s="38">
        <f t="shared" si="111"/>
        <v>679</v>
      </c>
      <c r="I695" s="9" t="str">
        <f t="shared" si="106"/>
        <v>-</v>
      </c>
      <c r="J695" s="47">
        <f>IF(H695&gt;'Lease Monthly'!$E$4,0,M694)</f>
        <v>0</v>
      </c>
      <c r="K695" s="47">
        <f>IF(IF('Lease Monthly'!$H$4="Yearly",J695*'Lease Monthly'!$D$4,IF('Lease Monthly'!$H$4="Quarterly",J695*('Lease Monthly'!$D$4/4),J695*'Lease Monthly'!$D$4/12))&gt;0,IF('Lease Monthly'!$H$4="Yearly",J695*'Lease Monthly'!$D$4,IF('Lease Monthly'!$H$4="Quarterly",J695*('Lease Monthly'!$D$4/4),J695*'Lease Monthly'!$D$4/12)),-L695-J695)</f>
        <v>0</v>
      </c>
      <c r="L695" s="47">
        <f t="shared" si="107"/>
        <v>0</v>
      </c>
      <c r="M695" s="47">
        <f t="shared" si="108"/>
        <v>0</v>
      </c>
      <c r="N695" s="57"/>
      <c r="O695" s="38">
        <v>237</v>
      </c>
      <c r="P695" s="58">
        <f t="shared" si="112"/>
        <v>291466</v>
      </c>
      <c r="Q695" s="47">
        <f t="shared" si="113"/>
        <v>0</v>
      </c>
      <c r="R695" s="47">
        <f>IF(S694&lt;1,0,-'Lease Monthly'!$K$4/'Lease Monthly'!$L$4)</f>
        <v>0</v>
      </c>
      <c r="S695" s="47">
        <f t="shared" si="109"/>
        <v>0</v>
      </c>
      <c r="AE695"/>
      <c r="AF695" s="6"/>
    </row>
    <row r="696" spans="1:32" x14ac:dyDescent="0.25">
      <c r="A696" s="53">
        <f t="shared" si="110"/>
        <v>680</v>
      </c>
      <c r="B696" s="29">
        <f t="shared" si="104"/>
        <v>0</v>
      </c>
      <c r="C696" s="9" t="str">
        <f>IF(D696=0,"-",IF('Lease Monthly'!$H$4="Yearly",EDATE(C695,12),IF('Lease Monthly'!$H$4="Quarterly",EDATE(C695,3),EDATE(C695,1))))</f>
        <v>-</v>
      </c>
      <c r="D696" s="54">
        <f>IF(A696&gt;'Lease Monthly'!$E$4,0,'Lease Monthly'!$G$4)*((1+$M$4)^(((((IF($H$4="Yearly",ROUNDDOWN(IF(A696-($N$4)&lt;0,0,((A696-($N$4)/(($N$4))))/($N$4)),0),IF($H$4="Monthly",ROUNDDOWN(IF(A696-($N$4*12)&lt;0,0,((A696-(12*$N$4)/((12*$N$4))))/($N$4*12)),0),ROUNDDOWN(IF(A696-($N$4*4)&lt;0,0,((A696-(4*$N$4)/((4*$N$4))))/($N$4*4)),0)))))))))+(IF(A696=$E$4,$J$4,0))</f>
        <v>0</v>
      </c>
      <c r="E696" s="49">
        <f>IF(D696=0,0,1/((1+IF('Lease Monthly'!$H$4="Yearly",'Lease Monthly'!$D$4,IF('Lease Monthly'!$H$4="Quarterly",'Lease Monthly'!$D$4/4,'Lease Monthly'!$D$4/12)))^IF($E$17=1,A695,A696)))</f>
        <v>0</v>
      </c>
      <c r="F696" s="55">
        <f t="shared" si="105"/>
        <v>0</v>
      </c>
      <c r="G696" s="56"/>
      <c r="H696" s="38">
        <f t="shared" si="111"/>
        <v>680</v>
      </c>
      <c r="I696" s="9" t="str">
        <f t="shared" si="106"/>
        <v>-</v>
      </c>
      <c r="J696" s="47">
        <f>IF(H696&gt;'Lease Monthly'!$E$4,0,M695)</f>
        <v>0</v>
      </c>
      <c r="K696" s="47">
        <f>IF(IF('Lease Monthly'!$H$4="Yearly",J696*'Lease Monthly'!$D$4,IF('Lease Monthly'!$H$4="Quarterly",J696*('Lease Monthly'!$D$4/4),J696*'Lease Monthly'!$D$4/12))&gt;0,IF('Lease Monthly'!$H$4="Yearly",J696*'Lease Monthly'!$D$4,IF('Lease Monthly'!$H$4="Quarterly",J696*('Lease Monthly'!$D$4/4),J696*'Lease Monthly'!$D$4/12)),-L696-J696)</f>
        <v>0</v>
      </c>
      <c r="L696" s="47">
        <f t="shared" si="107"/>
        <v>0</v>
      </c>
      <c r="M696" s="47">
        <f t="shared" si="108"/>
        <v>0</v>
      </c>
      <c r="N696" s="57"/>
      <c r="O696" s="38">
        <v>237</v>
      </c>
      <c r="P696" s="58">
        <f t="shared" si="112"/>
        <v>291831</v>
      </c>
      <c r="Q696" s="47">
        <f t="shared" si="113"/>
        <v>0</v>
      </c>
      <c r="R696" s="47">
        <f>IF(S695&lt;1,0,-'Lease Monthly'!$K$4/'Lease Monthly'!$L$4)</f>
        <v>0</v>
      </c>
      <c r="S696" s="47">
        <f t="shared" si="109"/>
        <v>0</v>
      </c>
      <c r="AE696"/>
      <c r="AF696" s="6"/>
    </row>
    <row r="697" spans="1:32" x14ac:dyDescent="0.25">
      <c r="A697" s="53">
        <f t="shared" si="110"/>
        <v>681</v>
      </c>
      <c r="B697" s="29">
        <f t="shared" si="104"/>
        <v>0</v>
      </c>
      <c r="C697" s="9" t="str">
        <f>IF(D697=0,"-",IF('Lease Monthly'!$H$4="Yearly",EDATE(C696,12),IF('Lease Monthly'!$H$4="Quarterly",EDATE(C696,3),EDATE(C696,1))))</f>
        <v>-</v>
      </c>
      <c r="D697" s="54">
        <f>IF(A697&gt;'Lease Monthly'!$E$4,0,'Lease Monthly'!$G$4)*((1+$M$4)^(((((IF($H$4="Yearly",ROUNDDOWN(IF(A697-($N$4)&lt;0,0,((A697-($N$4)/(($N$4))))/($N$4)),0),IF($H$4="Monthly",ROUNDDOWN(IF(A697-($N$4*12)&lt;0,0,((A697-(12*$N$4)/((12*$N$4))))/($N$4*12)),0),ROUNDDOWN(IF(A697-($N$4*4)&lt;0,0,((A697-(4*$N$4)/((4*$N$4))))/($N$4*4)),0)))))))))+(IF(A697=$E$4,$J$4,0))</f>
        <v>0</v>
      </c>
      <c r="E697" s="49">
        <f>IF(D697=0,0,1/((1+IF('Lease Monthly'!$H$4="Yearly",'Lease Monthly'!$D$4,IF('Lease Monthly'!$H$4="Quarterly",'Lease Monthly'!$D$4/4,'Lease Monthly'!$D$4/12)))^IF($E$17=1,A696,A697)))</f>
        <v>0</v>
      </c>
      <c r="F697" s="55">
        <f t="shared" si="105"/>
        <v>0</v>
      </c>
      <c r="G697" s="56"/>
      <c r="H697" s="38">
        <f t="shared" si="111"/>
        <v>681</v>
      </c>
      <c r="I697" s="9" t="str">
        <f t="shared" si="106"/>
        <v>-</v>
      </c>
      <c r="J697" s="47">
        <f>IF(H697&gt;'Lease Monthly'!$E$4,0,M696)</f>
        <v>0</v>
      </c>
      <c r="K697" s="47">
        <f>IF(IF('Lease Monthly'!$H$4="Yearly",J697*'Lease Monthly'!$D$4,IF('Lease Monthly'!$H$4="Quarterly",J697*('Lease Monthly'!$D$4/4),J697*'Lease Monthly'!$D$4/12))&gt;0,IF('Lease Monthly'!$H$4="Yearly",J697*'Lease Monthly'!$D$4,IF('Lease Monthly'!$H$4="Quarterly",J697*('Lease Monthly'!$D$4/4),J697*'Lease Monthly'!$D$4/12)),-L697-J697)</f>
        <v>0</v>
      </c>
      <c r="L697" s="47">
        <f t="shared" si="107"/>
        <v>0</v>
      </c>
      <c r="M697" s="47">
        <f t="shared" si="108"/>
        <v>0</v>
      </c>
      <c r="N697" s="57"/>
      <c r="O697" s="38">
        <v>237</v>
      </c>
      <c r="P697" s="58">
        <f t="shared" si="112"/>
        <v>292196</v>
      </c>
      <c r="Q697" s="47">
        <f t="shared" si="113"/>
        <v>0</v>
      </c>
      <c r="R697" s="47">
        <f>IF(S696&lt;1,0,-'Lease Monthly'!$K$4/'Lease Monthly'!$L$4)</f>
        <v>0</v>
      </c>
      <c r="S697" s="47">
        <f t="shared" si="109"/>
        <v>0</v>
      </c>
      <c r="AE697"/>
      <c r="AF697" s="6"/>
    </row>
    <row r="698" spans="1:32" x14ac:dyDescent="0.25">
      <c r="A698" s="53">
        <f t="shared" si="110"/>
        <v>682</v>
      </c>
      <c r="B698" s="29">
        <f t="shared" si="104"/>
        <v>0</v>
      </c>
      <c r="C698" s="9" t="str">
        <f>IF(D698=0,"-",IF('Lease Monthly'!$H$4="Yearly",EDATE(C697,12),IF('Lease Monthly'!$H$4="Quarterly",EDATE(C697,3),EDATE(C697,1))))</f>
        <v>-</v>
      </c>
      <c r="D698" s="54">
        <f>IF(A698&gt;'Lease Monthly'!$E$4,0,'Lease Monthly'!$G$4)*((1+$M$4)^(((((IF($H$4="Yearly",ROUNDDOWN(IF(A698-($N$4)&lt;0,0,((A698-($N$4)/(($N$4))))/($N$4)),0),IF($H$4="Monthly",ROUNDDOWN(IF(A698-($N$4*12)&lt;0,0,((A698-(12*$N$4)/((12*$N$4))))/($N$4*12)),0),ROUNDDOWN(IF(A698-($N$4*4)&lt;0,0,((A698-(4*$N$4)/((4*$N$4))))/($N$4*4)),0)))))))))+(IF(A698=$E$4,$J$4,0))</f>
        <v>0</v>
      </c>
      <c r="E698" s="49">
        <f>IF(D698=0,0,1/((1+IF('Lease Monthly'!$H$4="Yearly",'Lease Monthly'!$D$4,IF('Lease Monthly'!$H$4="Quarterly",'Lease Monthly'!$D$4/4,'Lease Monthly'!$D$4/12)))^IF($E$17=1,A697,A698)))</f>
        <v>0</v>
      </c>
      <c r="F698" s="55">
        <f t="shared" si="105"/>
        <v>0</v>
      </c>
      <c r="G698" s="56"/>
      <c r="H698" s="38">
        <f t="shared" si="111"/>
        <v>682</v>
      </c>
      <c r="I698" s="9" t="str">
        <f t="shared" si="106"/>
        <v>-</v>
      </c>
      <c r="J698" s="47">
        <f>IF(H698&gt;'Lease Monthly'!$E$4,0,M697)</f>
        <v>0</v>
      </c>
      <c r="K698" s="47">
        <f>IF(IF('Lease Monthly'!$H$4="Yearly",J698*'Lease Monthly'!$D$4,IF('Lease Monthly'!$H$4="Quarterly",J698*('Lease Monthly'!$D$4/4),J698*'Lease Monthly'!$D$4/12))&gt;0,IF('Lease Monthly'!$H$4="Yearly",J698*'Lease Monthly'!$D$4,IF('Lease Monthly'!$H$4="Quarterly",J698*('Lease Monthly'!$D$4/4),J698*'Lease Monthly'!$D$4/12)),-L698-J698)</f>
        <v>0</v>
      </c>
      <c r="L698" s="47">
        <f t="shared" si="107"/>
        <v>0</v>
      </c>
      <c r="M698" s="47">
        <f t="shared" si="108"/>
        <v>0</v>
      </c>
      <c r="N698" s="57"/>
      <c r="O698" s="38">
        <v>237</v>
      </c>
      <c r="P698" s="58">
        <f t="shared" si="112"/>
        <v>292561</v>
      </c>
      <c r="Q698" s="47">
        <f t="shared" si="113"/>
        <v>0</v>
      </c>
      <c r="R698" s="47">
        <f>IF(S697&lt;1,0,-'Lease Monthly'!$K$4/'Lease Monthly'!$L$4)</f>
        <v>0</v>
      </c>
      <c r="S698" s="47">
        <f t="shared" si="109"/>
        <v>0</v>
      </c>
      <c r="AE698"/>
      <c r="AF698" s="6"/>
    </row>
    <row r="699" spans="1:32" x14ac:dyDescent="0.25">
      <c r="A699" s="53">
        <f t="shared" si="110"/>
        <v>683</v>
      </c>
      <c r="B699" s="29">
        <f t="shared" si="104"/>
        <v>0</v>
      </c>
      <c r="C699" s="9" t="str">
        <f>IF(D699=0,"-",IF('Lease Monthly'!$H$4="Yearly",EDATE(C698,12),IF('Lease Monthly'!$H$4="Quarterly",EDATE(C698,3),EDATE(C698,1))))</f>
        <v>-</v>
      </c>
      <c r="D699" s="54">
        <f>IF(A699&gt;'Lease Monthly'!$E$4,0,'Lease Monthly'!$G$4)*((1+$M$4)^(((((IF($H$4="Yearly",ROUNDDOWN(IF(A699-($N$4)&lt;0,0,((A699-($N$4)/(($N$4))))/($N$4)),0),IF($H$4="Monthly",ROUNDDOWN(IF(A699-($N$4*12)&lt;0,0,((A699-(12*$N$4)/((12*$N$4))))/($N$4*12)),0),ROUNDDOWN(IF(A699-($N$4*4)&lt;0,0,((A699-(4*$N$4)/((4*$N$4))))/($N$4*4)),0)))))))))+(IF(A699=$E$4,$J$4,0))</f>
        <v>0</v>
      </c>
      <c r="E699" s="49">
        <f>IF(D699=0,0,1/((1+IF('Lease Monthly'!$H$4="Yearly",'Lease Monthly'!$D$4,IF('Lease Monthly'!$H$4="Quarterly",'Lease Monthly'!$D$4/4,'Lease Monthly'!$D$4/12)))^IF($E$17=1,A698,A699)))</f>
        <v>0</v>
      </c>
      <c r="F699" s="55">
        <f t="shared" si="105"/>
        <v>0</v>
      </c>
      <c r="G699" s="56"/>
      <c r="H699" s="38">
        <f t="shared" si="111"/>
        <v>683</v>
      </c>
      <c r="I699" s="9" t="str">
        <f t="shared" si="106"/>
        <v>-</v>
      </c>
      <c r="J699" s="47">
        <f>IF(H699&gt;'Lease Monthly'!$E$4,0,M698)</f>
        <v>0</v>
      </c>
      <c r="K699" s="47">
        <f>IF(IF('Lease Monthly'!$H$4="Yearly",J699*'Lease Monthly'!$D$4,IF('Lease Monthly'!$H$4="Quarterly",J699*('Lease Monthly'!$D$4/4),J699*'Lease Monthly'!$D$4/12))&gt;0,IF('Lease Monthly'!$H$4="Yearly",J699*'Lease Monthly'!$D$4,IF('Lease Monthly'!$H$4="Quarterly",J699*('Lease Monthly'!$D$4/4),J699*'Lease Monthly'!$D$4/12)),-L699-J699)</f>
        <v>0</v>
      </c>
      <c r="L699" s="47">
        <f t="shared" si="107"/>
        <v>0</v>
      </c>
      <c r="M699" s="47">
        <f t="shared" si="108"/>
        <v>0</v>
      </c>
      <c r="N699" s="57"/>
      <c r="O699" s="38">
        <v>237</v>
      </c>
      <c r="P699" s="58">
        <f t="shared" si="112"/>
        <v>292926</v>
      </c>
      <c r="Q699" s="47">
        <f t="shared" si="113"/>
        <v>0</v>
      </c>
      <c r="R699" s="47">
        <f>IF(S698&lt;1,0,-'Lease Monthly'!$K$4/'Lease Monthly'!$L$4)</f>
        <v>0</v>
      </c>
      <c r="S699" s="47">
        <f t="shared" si="109"/>
        <v>0</v>
      </c>
      <c r="AE699"/>
      <c r="AF699" s="6"/>
    </row>
    <row r="700" spans="1:32" x14ac:dyDescent="0.25">
      <c r="A700" s="53">
        <f t="shared" si="110"/>
        <v>684</v>
      </c>
      <c r="B700" s="29">
        <f t="shared" si="104"/>
        <v>0</v>
      </c>
      <c r="C700" s="9" t="str">
        <f>IF(D700=0,"-",IF('Lease Monthly'!$H$4="Yearly",EDATE(C699,12),IF('Lease Monthly'!$H$4="Quarterly",EDATE(C699,3),EDATE(C699,1))))</f>
        <v>-</v>
      </c>
      <c r="D700" s="54">
        <f>IF(A700&gt;'Lease Monthly'!$E$4,0,'Lease Monthly'!$G$4)*((1+$M$4)^(((((IF($H$4="Yearly",ROUNDDOWN(IF(A700-($N$4)&lt;0,0,((A700-($N$4)/(($N$4))))/($N$4)),0),IF($H$4="Monthly",ROUNDDOWN(IF(A700-($N$4*12)&lt;0,0,((A700-(12*$N$4)/((12*$N$4))))/($N$4*12)),0),ROUNDDOWN(IF(A700-($N$4*4)&lt;0,0,((A700-(4*$N$4)/((4*$N$4))))/($N$4*4)),0)))))))))+(IF(A700=$E$4,$J$4,0))</f>
        <v>0</v>
      </c>
      <c r="E700" s="49">
        <f>IF(D700=0,0,1/((1+IF('Lease Monthly'!$H$4="Yearly",'Lease Monthly'!$D$4,IF('Lease Monthly'!$H$4="Quarterly",'Lease Monthly'!$D$4/4,'Lease Monthly'!$D$4/12)))^IF($E$17=1,A699,A700)))</f>
        <v>0</v>
      </c>
      <c r="F700" s="55">
        <f t="shared" si="105"/>
        <v>0</v>
      </c>
      <c r="G700" s="56"/>
      <c r="H700" s="38">
        <f t="shared" si="111"/>
        <v>684</v>
      </c>
      <c r="I700" s="9" t="str">
        <f t="shared" si="106"/>
        <v>-</v>
      </c>
      <c r="J700" s="47">
        <f>IF(H700&gt;'Lease Monthly'!$E$4,0,M699)</f>
        <v>0</v>
      </c>
      <c r="K700" s="47">
        <f>IF(IF('Lease Monthly'!$H$4="Yearly",J700*'Lease Monthly'!$D$4,IF('Lease Monthly'!$H$4="Quarterly",J700*('Lease Monthly'!$D$4/4),J700*'Lease Monthly'!$D$4/12))&gt;0,IF('Lease Monthly'!$H$4="Yearly",J700*'Lease Monthly'!$D$4,IF('Lease Monthly'!$H$4="Quarterly",J700*('Lease Monthly'!$D$4/4),J700*'Lease Monthly'!$D$4/12)),-L700-J700)</f>
        <v>0</v>
      </c>
      <c r="L700" s="47">
        <f t="shared" si="107"/>
        <v>0</v>
      </c>
      <c r="M700" s="47">
        <f t="shared" si="108"/>
        <v>0</v>
      </c>
      <c r="N700" s="57"/>
      <c r="O700" s="38">
        <v>237</v>
      </c>
      <c r="P700" s="58">
        <f t="shared" si="112"/>
        <v>293291</v>
      </c>
      <c r="Q700" s="47">
        <f t="shared" si="113"/>
        <v>0</v>
      </c>
      <c r="R700" s="47">
        <f>IF(S699&lt;1,0,-'Lease Monthly'!$K$4/'Lease Monthly'!$L$4)</f>
        <v>0</v>
      </c>
      <c r="S700" s="47">
        <f t="shared" si="109"/>
        <v>0</v>
      </c>
      <c r="AE700"/>
      <c r="AF700" s="6"/>
    </row>
    <row r="701" spans="1:32" x14ac:dyDescent="0.25">
      <c r="A701" s="53">
        <f t="shared" si="110"/>
        <v>685</v>
      </c>
      <c r="B701" s="29">
        <f t="shared" si="104"/>
        <v>0</v>
      </c>
      <c r="C701" s="9" t="str">
        <f>IF(D701=0,"-",IF('Lease Monthly'!$H$4="Yearly",EDATE(C700,12),IF('Lease Monthly'!$H$4="Quarterly",EDATE(C700,3),EDATE(C700,1))))</f>
        <v>-</v>
      </c>
      <c r="D701" s="54">
        <f>IF(A701&gt;'Lease Monthly'!$E$4,0,'Lease Monthly'!$G$4)*((1+$M$4)^(((((IF($H$4="Yearly",ROUNDDOWN(IF(A701-($N$4)&lt;0,0,((A701-($N$4)/(($N$4))))/($N$4)),0),IF($H$4="Monthly",ROUNDDOWN(IF(A701-($N$4*12)&lt;0,0,((A701-(12*$N$4)/((12*$N$4))))/($N$4*12)),0),ROUNDDOWN(IF(A701-($N$4*4)&lt;0,0,((A701-(4*$N$4)/((4*$N$4))))/($N$4*4)),0)))))))))+(IF(A701=$E$4,$J$4,0))</f>
        <v>0</v>
      </c>
      <c r="E701" s="49">
        <f>IF(D701=0,0,1/((1+IF('Lease Monthly'!$H$4="Yearly",'Lease Monthly'!$D$4,IF('Lease Monthly'!$H$4="Quarterly",'Lease Monthly'!$D$4/4,'Lease Monthly'!$D$4/12)))^IF($E$17=1,A700,A701)))</f>
        <v>0</v>
      </c>
      <c r="F701" s="55">
        <f t="shared" si="105"/>
        <v>0</v>
      </c>
      <c r="G701" s="56"/>
      <c r="H701" s="38">
        <f t="shared" si="111"/>
        <v>685</v>
      </c>
      <c r="I701" s="9" t="str">
        <f t="shared" si="106"/>
        <v>-</v>
      </c>
      <c r="J701" s="47">
        <f>IF(H701&gt;'Lease Monthly'!$E$4,0,M700)</f>
        <v>0</v>
      </c>
      <c r="K701" s="47">
        <f>IF(IF('Lease Monthly'!$H$4="Yearly",J701*'Lease Monthly'!$D$4,IF('Lease Monthly'!$H$4="Quarterly",J701*('Lease Monthly'!$D$4/4),J701*'Lease Monthly'!$D$4/12))&gt;0,IF('Lease Monthly'!$H$4="Yearly",J701*'Lease Monthly'!$D$4,IF('Lease Monthly'!$H$4="Quarterly",J701*('Lease Monthly'!$D$4/4),J701*'Lease Monthly'!$D$4/12)),-L701-J701)</f>
        <v>0</v>
      </c>
      <c r="L701" s="47">
        <f t="shared" si="107"/>
        <v>0</v>
      </c>
      <c r="M701" s="47">
        <f t="shared" si="108"/>
        <v>0</v>
      </c>
      <c r="N701" s="57"/>
      <c r="O701" s="38">
        <v>237</v>
      </c>
      <c r="P701" s="58">
        <f t="shared" si="112"/>
        <v>293656</v>
      </c>
      <c r="Q701" s="47">
        <f t="shared" si="113"/>
        <v>0</v>
      </c>
      <c r="R701" s="47">
        <f>IF(S700&lt;1,0,-'Lease Monthly'!$K$4/'Lease Monthly'!$L$4)</f>
        <v>0</v>
      </c>
      <c r="S701" s="47">
        <f t="shared" si="109"/>
        <v>0</v>
      </c>
      <c r="AE701"/>
      <c r="AF701" s="6"/>
    </row>
    <row r="702" spans="1:32" x14ac:dyDescent="0.25">
      <c r="A702" s="53">
        <f t="shared" si="110"/>
        <v>686</v>
      </c>
      <c r="B702" s="29">
        <f t="shared" si="104"/>
        <v>0</v>
      </c>
      <c r="C702" s="9" t="str">
        <f>IF(D702=0,"-",IF('Lease Monthly'!$H$4="Yearly",EDATE(C701,12),IF('Lease Monthly'!$H$4="Quarterly",EDATE(C701,3),EDATE(C701,1))))</f>
        <v>-</v>
      </c>
      <c r="D702" s="54">
        <f>IF(A702&gt;'Lease Monthly'!$E$4,0,'Lease Monthly'!$G$4)*((1+$M$4)^(((((IF($H$4="Yearly",ROUNDDOWN(IF(A702-($N$4)&lt;0,0,((A702-($N$4)/(($N$4))))/($N$4)),0),IF($H$4="Monthly",ROUNDDOWN(IF(A702-($N$4*12)&lt;0,0,((A702-(12*$N$4)/((12*$N$4))))/($N$4*12)),0),ROUNDDOWN(IF(A702-($N$4*4)&lt;0,0,((A702-(4*$N$4)/((4*$N$4))))/($N$4*4)),0)))))))))+(IF(A702=$E$4,$J$4,0))</f>
        <v>0</v>
      </c>
      <c r="E702" s="49">
        <f>IF(D702=0,0,1/((1+IF('Lease Monthly'!$H$4="Yearly",'Lease Monthly'!$D$4,IF('Lease Monthly'!$H$4="Quarterly",'Lease Monthly'!$D$4/4,'Lease Monthly'!$D$4/12)))^IF($E$17=1,A701,A702)))</f>
        <v>0</v>
      </c>
      <c r="F702" s="55">
        <f t="shared" si="105"/>
        <v>0</v>
      </c>
      <c r="G702" s="56"/>
      <c r="H702" s="38">
        <f t="shared" si="111"/>
        <v>686</v>
      </c>
      <c r="I702" s="9" t="str">
        <f t="shared" si="106"/>
        <v>-</v>
      </c>
      <c r="J702" s="47">
        <f>IF(H702&gt;'Lease Monthly'!$E$4,0,M701)</f>
        <v>0</v>
      </c>
      <c r="K702" s="47">
        <f>IF(IF('Lease Monthly'!$H$4="Yearly",J702*'Lease Monthly'!$D$4,IF('Lease Monthly'!$H$4="Quarterly",J702*('Lease Monthly'!$D$4/4),J702*'Lease Monthly'!$D$4/12))&gt;0,IF('Lease Monthly'!$H$4="Yearly",J702*'Lease Monthly'!$D$4,IF('Lease Monthly'!$H$4="Quarterly",J702*('Lease Monthly'!$D$4/4),J702*'Lease Monthly'!$D$4/12)),-L702-J702)</f>
        <v>0</v>
      </c>
      <c r="L702" s="47">
        <f t="shared" si="107"/>
        <v>0</v>
      </c>
      <c r="M702" s="47">
        <f t="shared" si="108"/>
        <v>0</v>
      </c>
      <c r="N702" s="57"/>
      <c r="O702" s="38">
        <v>237</v>
      </c>
      <c r="P702" s="58">
        <f t="shared" si="112"/>
        <v>294022</v>
      </c>
      <c r="Q702" s="47">
        <f t="shared" si="113"/>
        <v>0</v>
      </c>
      <c r="R702" s="47">
        <f>IF(S701&lt;1,0,-'Lease Monthly'!$K$4/'Lease Monthly'!$L$4)</f>
        <v>0</v>
      </c>
      <c r="S702" s="47">
        <f t="shared" si="109"/>
        <v>0</v>
      </c>
      <c r="AE702"/>
      <c r="AF702" s="6"/>
    </row>
    <row r="703" spans="1:32" x14ac:dyDescent="0.25">
      <c r="A703" s="53">
        <f t="shared" si="110"/>
        <v>687</v>
      </c>
      <c r="B703" s="29">
        <f t="shared" si="104"/>
        <v>0</v>
      </c>
      <c r="C703" s="9" t="str">
        <f>IF(D703=0,"-",IF('Lease Monthly'!$H$4="Yearly",EDATE(C702,12),IF('Lease Monthly'!$H$4="Quarterly",EDATE(C702,3),EDATE(C702,1))))</f>
        <v>-</v>
      </c>
      <c r="D703" s="54">
        <f>IF(A703&gt;'Lease Monthly'!$E$4,0,'Lease Monthly'!$G$4)*((1+$M$4)^(((((IF($H$4="Yearly",ROUNDDOWN(IF(A703-($N$4)&lt;0,0,((A703-($N$4)/(($N$4))))/($N$4)),0),IF($H$4="Monthly",ROUNDDOWN(IF(A703-($N$4*12)&lt;0,0,((A703-(12*$N$4)/((12*$N$4))))/($N$4*12)),0),ROUNDDOWN(IF(A703-($N$4*4)&lt;0,0,((A703-(4*$N$4)/((4*$N$4))))/($N$4*4)),0)))))))))+(IF(A703=$E$4,$J$4,0))</f>
        <v>0</v>
      </c>
      <c r="E703" s="49">
        <f>IF(D703=0,0,1/((1+IF('Lease Monthly'!$H$4="Yearly",'Lease Monthly'!$D$4,IF('Lease Monthly'!$H$4="Quarterly",'Lease Monthly'!$D$4/4,'Lease Monthly'!$D$4/12)))^IF($E$17=1,A702,A703)))</f>
        <v>0</v>
      </c>
      <c r="F703" s="55">
        <f t="shared" si="105"/>
        <v>0</v>
      </c>
      <c r="G703" s="56"/>
      <c r="H703" s="38">
        <f t="shared" si="111"/>
        <v>687</v>
      </c>
      <c r="I703" s="9" t="str">
        <f t="shared" si="106"/>
        <v>-</v>
      </c>
      <c r="J703" s="47">
        <f>IF(H703&gt;'Lease Monthly'!$E$4,0,M702)</f>
        <v>0</v>
      </c>
      <c r="K703" s="47">
        <f>IF(IF('Lease Monthly'!$H$4="Yearly",J703*'Lease Monthly'!$D$4,IF('Lease Monthly'!$H$4="Quarterly",J703*('Lease Monthly'!$D$4/4),J703*'Lease Monthly'!$D$4/12))&gt;0,IF('Lease Monthly'!$H$4="Yearly",J703*'Lease Monthly'!$D$4,IF('Lease Monthly'!$H$4="Quarterly",J703*('Lease Monthly'!$D$4/4),J703*'Lease Monthly'!$D$4/12)),-L703-J703)</f>
        <v>0</v>
      </c>
      <c r="L703" s="47">
        <f t="shared" si="107"/>
        <v>0</v>
      </c>
      <c r="M703" s="47">
        <f t="shared" si="108"/>
        <v>0</v>
      </c>
      <c r="N703" s="57"/>
      <c r="O703" s="38">
        <v>237</v>
      </c>
      <c r="P703" s="58">
        <f t="shared" si="112"/>
        <v>294387</v>
      </c>
      <c r="Q703" s="47">
        <f t="shared" si="113"/>
        <v>0</v>
      </c>
      <c r="R703" s="47">
        <f>IF(S702&lt;1,0,-'Lease Monthly'!$K$4/'Lease Monthly'!$L$4)</f>
        <v>0</v>
      </c>
      <c r="S703" s="47">
        <f t="shared" si="109"/>
        <v>0</v>
      </c>
      <c r="AE703"/>
      <c r="AF703" s="6"/>
    </row>
    <row r="704" spans="1:32" x14ac:dyDescent="0.25">
      <c r="A704" s="53">
        <f t="shared" si="110"/>
        <v>688</v>
      </c>
      <c r="B704" s="29">
        <f t="shared" si="104"/>
        <v>0</v>
      </c>
      <c r="C704" s="9" t="str">
        <f>IF(D704=0,"-",IF('Lease Monthly'!$H$4="Yearly",EDATE(C703,12),IF('Lease Monthly'!$H$4="Quarterly",EDATE(C703,3),EDATE(C703,1))))</f>
        <v>-</v>
      </c>
      <c r="D704" s="54">
        <f>IF(A704&gt;'Lease Monthly'!$E$4,0,'Lease Monthly'!$G$4)*((1+$M$4)^(((((IF($H$4="Yearly",ROUNDDOWN(IF(A704-($N$4)&lt;0,0,((A704-($N$4)/(($N$4))))/($N$4)),0),IF($H$4="Monthly",ROUNDDOWN(IF(A704-($N$4*12)&lt;0,0,((A704-(12*$N$4)/((12*$N$4))))/($N$4*12)),0),ROUNDDOWN(IF(A704-($N$4*4)&lt;0,0,((A704-(4*$N$4)/((4*$N$4))))/($N$4*4)),0)))))))))+(IF(A704=$E$4,$J$4,0))</f>
        <v>0</v>
      </c>
      <c r="E704" s="49">
        <f>IF(D704=0,0,1/((1+IF('Lease Monthly'!$H$4="Yearly",'Lease Monthly'!$D$4,IF('Lease Monthly'!$H$4="Quarterly",'Lease Monthly'!$D$4/4,'Lease Monthly'!$D$4/12)))^IF($E$17=1,A703,A704)))</f>
        <v>0</v>
      </c>
      <c r="F704" s="55">
        <f t="shared" si="105"/>
        <v>0</v>
      </c>
      <c r="G704" s="56"/>
      <c r="H704" s="38">
        <f t="shared" si="111"/>
        <v>688</v>
      </c>
      <c r="I704" s="9" t="str">
        <f t="shared" si="106"/>
        <v>-</v>
      </c>
      <c r="J704" s="47">
        <f>IF(H704&gt;'Lease Monthly'!$E$4,0,M703)</f>
        <v>0</v>
      </c>
      <c r="K704" s="47">
        <f>IF(IF('Lease Monthly'!$H$4="Yearly",J704*'Lease Monthly'!$D$4,IF('Lease Monthly'!$H$4="Quarterly",J704*('Lease Monthly'!$D$4/4),J704*'Lease Monthly'!$D$4/12))&gt;0,IF('Lease Monthly'!$H$4="Yearly",J704*'Lease Monthly'!$D$4,IF('Lease Monthly'!$H$4="Quarterly",J704*('Lease Monthly'!$D$4/4),J704*'Lease Monthly'!$D$4/12)),-L704-J704)</f>
        <v>0</v>
      </c>
      <c r="L704" s="47">
        <f t="shared" si="107"/>
        <v>0</v>
      </c>
      <c r="M704" s="47">
        <f t="shared" si="108"/>
        <v>0</v>
      </c>
      <c r="N704" s="57"/>
      <c r="O704" s="38">
        <v>237</v>
      </c>
      <c r="P704" s="58">
        <f t="shared" si="112"/>
        <v>294752</v>
      </c>
      <c r="Q704" s="47">
        <f t="shared" si="113"/>
        <v>0</v>
      </c>
      <c r="R704" s="47">
        <f>IF(S703&lt;1,0,-'Lease Monthly'!$K$4/'Lease Monthly'!$L$4)</f>
        <v>0</v>
      </c>
      <c r="S704" s="47">
        <f t="shared" si="109"/>
        <v>0</v>
      </c>
      <c r="AE704"/>
      <c r="AF704" s="6"/>
    </row>
    <row r="705" spans="1:32" x14ac:dyDescent="0.25">
      <c r="A705" s="53">
        <f t="shared" si="110"/>
        <v>689</v>
      </c>
      <c r="B705" s="29">
        <f t="shared" si="104"/>
        <v>0</v>
      </c>
      <c r="C705" s="9" t="str">
        <f>IF(D705=0,"-",IF('Lease Monthly'!$H$4="Yearly",EDATE(C704,12),IF('Lease Monthly'!$H$4="Quarterly",EDATE(C704,3),EDATE(C704,1))))</f>
        <v>-</v>
      </c>
      <c r="D705" s="54">
        <f>IF(A705&gt;'Lease Monthly'!$E$4,0,'Lease Monthly'!$G$4)*((1+$M$4)^(((((IF($H$4="Yearly",ROUNDDOWN(IF(A705-($N$4)&lt;0,0,((A705-($N$4)/(($N$4))))/($N$4)),0),IF($H$4="Monthly",ROUNDDOWN(IF(A705-($N$4*12)&lt;0,0,((A705-(12*$N$4)/((12*$N$4))))/($N$4*12)),0),ROUNDDOWN(IF(A705-($N$4*4)&lt;0,0,((A705-(4*$N$4)/((4*$N$4))))/($N$4*4)),0)))))))))+(IF(A705=$E$4,$J$4,0))</f>
        <v>0</v>
      </c>
      <c r="E705" s="49">
        <f>IF(D705=0,0,1/((1+IF('Lease Monthly'!$H$4="Yearly",'Lease Monthly'!$D$4,IF('Lease Monthly'!$H$4="Quarterly",'Lease Monthly'!$D$4/4,'Lease Monthly'!$D$4/12)))^IF($E$17=1,A704,A705)))</f>
        <v>0</v>
      </c>
      <c r="F705" s="55">
        <f t="shared" si="105"/>
        <v>0</v>
      </c>
      <c r="G705" s="56"/>
      <c r="H705" s="38">
        <f t="shared" si="111"/>
        <v>689</v>
      </c>
      <c r="I705" s="9" t="str">
        <f t="shared" si="106"/>
        <v>-</v>
      </c>
      <c r="J705" s="47">
        <f>IF(H705&gt;'Lease Monthly'!$E$4,0,M704)</f>
        <v>0</v>
      </c>
      <c r="K705" s="47">
        <f>IF(IF('Lease Monthly'!$H$4="Yearly",J705*'Lease Monthly'!$D$4,IF('Lease Monthly'!$H$4="Quarterly",J705*('Lease Monthly'!$D$4/4),J705*'Lease Monthly'!$D$4/12))&gt;0,IF('Lease Monthly'!$H$4="Yearly",J705*'Lease Monthly'!$D$4,IF('Lease Monthly'!$H$4="Quarterly",J705*('Lease Monthly'!$D$4/4),J705*'Lease Monthly'!$D$4/12)),-L705-J705)</f>
        <v>0</v>
      </c>
      <c r="L705" s="47">
        <f t="shared" si="107"/>
        <v>0</v>
      </c>
      <c r="M705" s="47">
        <f t="shared" si="108"/>
        <v>0</v>
      </c>
      <c r="N705" s="57"/>
      <c r="O705" s="38">
        <v>237</v>
      </c>
      <c r="P705" s="58">
        <f t="shared" si="112"/>
        <v>295117</v>
      </c>
      <c r="Q705" s="47">
        <f t="shared" si="113"/>
        <v>0</v>
      </c>
      <c r="R705" s="47">
        <f>IF(S704&lt;1,0,-'Lease Monthly'!$K$4/'Lease Monthly'!$L$4)</f>
        <v>0</v>
      </c>
      <c r="S705" s="47">
        <f t="shared" si="109"/>
        <v>0</v>
      </c>
      <c r="AE705"/>
      <c r="AF705" s="6"/>
    </row>
    <row r="706" spans="1:32" x14ac:dyDescent="0.25">
      <c r="A706" s="53">
        <f t="shared" si="110"/>
        <v>690</v>
      </c>
      <c r="B706" s="29">
        <f t="shared" si="104"/>
        <v>0</v>
      </c>
      <c r="C706" s="9" t="str">
        <f>IF(D706=0,"-",IF('Lease Monthly'!$H$4="Yearly",EDATE(C705,12),IF('Lease Monthly'!$H$4="Quarterly",EDATE(C705,3),EDATE(C705,1))))</f>
        <v>-</v>
      </c>
      <c r="D706" s="54">
        <f>IF(A706&gt;'Lease Monthly'!$E$4,0,'Lease Monthly'!$G$4)*((1+$M$4)^(((((IF($H$4="Yearly",ROUNDDOWN(IF(A706-($N$4)&lt;0,0,((A706-($N$4)/(($N$4))))/($N$4)),0),IF($H$4="Monthly",ROUNDDOWN(IF(A706-($N$4*12)&lt;0,0,((A706-(12*$N$4)/((12*$N$4))))/($N$4*12)),0),ROUNDDOWN(IF(A706-($N$4*4)&lt;0,0,((A706-(4*$N$4)/((4*$N$4))))/($N$4*4)),0)))))))))+(IF(A706=$E$4,$J$4,0))</f>
        <v>0</v>
      </c>
      <c r="E706" s="49">
        <f>IF(D706=0,0,1/((1+IF('Lease Monthly'!$H$4="Yearly",'Lease Monthly'!$D$4,IF('Lease Monthly'!$H$4="Quarterly",'Lease Monthly'!$D$4/4,'Lease Monthly'!$D$4/12)))^IF($E$17=1,A705,A706)))</f>
        <v>0</v>
      </c>
      <c r="F706" s="55">
        <f t="shared" si="105"/>
        <v>0</v>
      </c>
      <c r="G706" s="56"/>
      <c r="H706" s="38">
        <f t="shared" si="111"/>
        <v>690</v>
      </c>
      <c r="I706" s="9" t="str">
        <f t="shared" si="106"/>
        <v>-</v>
      </c>
      <c r="J706" s="47">
        <f>IF(H706&gt;'Lease Monthly'!$E$4,0,M705)</f>
        <v>0</v>
      </c>
      <c r="K706" s="47">
        <f>IF(IF('Lease Monthly'!$H$4="Yearly",J706*'Lease Monthly'!$D$4,IF('Lease Monthly'!$H$4="Quarterly",J706*('Lease Monthly'!$D$4/4),J706*'Lease Monthly'!$D$4/12))&gt;0,IF('Lease Monthly'!$H$4="Yearly",J706*'Lease Monthly'!$D$4,IF('Lease Monthly'!$H$4="Quarterly",J706*('Lease Monthly'!$D$4/4),J706*'Lease Monthly'!$D$4/12)),-L706-J706)</f>
        <v>0</v>
      </c>
      <c r="L706" s="47">
        <f t="shared" si="107"/>
        <v>0</v>
      </c>
      <c r="M706" s="47">
        <f t="shared" si="108"/>
        <v>0</v>
      </c>
      <c r="N706" s="57"/>
      <c r="O706" s="38">
        <v>237</v>
      </c>
      <c r="P706" s="58">
        <f t="shared" si="112"/>
        <v>295483</v>
      </c>
      <c r="Q706" s="47">
        <f t="shared" si="113"/>
        <v>0</v>
      </c>
      <c r="R706" s="47">
        <f>IF(S705&lt;1,0,-'Lease Monthly'!$K$4/'Lease Monthly'!$L$4)</f>
        <v>0</v>
      </c>
      <c r="S706" s="47">
        <f t="shared" si="109"/>
        <v>0</v>
      </c>
      <c r="AE706"/>
      <c r="AF706" s="6"/>
    </row>
    <row r="707" spans="1:32" x14ac:dyDescent="0.25">
      <c r="A707" s="53">
        <f t="shared" si="110"/>
        <v>691</v>
      </c>
      <c r="B707" s="29">
        <f t="shared" si="104"/>
        <v>0</v>
      </c>
      <c r="C707" s="9" t="str">
        <f>IF(D707=0,"-",IF('Lease Monthly'!$H$4="Yearly",EDATE(C706,12),IF('Lease Monthly'!$H$4="Quarterly",EDATE(C706,3),EDATE(C706,1))))</f>
        <v>-</v>
      </c>
      <c r="D707" s="54">
        <f>IF(A707&gt;'Lease Monthly'!$E$4,0,'Lease Monthly'!$G$4)*((1+$M$4)^(((((IF($H$4="Yearly",ROUNDDOWN(IF(A707-($N$4)&lt;0,0,((A707-($N$4)/(($N$4))))/($N$4)),0),IF($H$4="Monthly",ROUNDDOWN(IF(A707-($N$4*12)&lt;0,0,((A707-(12*$N$4)/((12*$N$4))))/($N$4*12)),0),ROUNDDOWN(IF(A707-($N$4*4)&lt;0,0,((A707-(4*$N$4)/((4*$N$4))))/($N$4*4)),0)))))))))+(IF(A707=$E$4,$J$4,0))</f>
        <v>0</v>
      </c>
      <c r="E707" s="49">
        <f>IF(D707=0,0,1/((1+IF('Lease Monthly'!$H$4="Yearly",'Lease Monthly'!$D$4,IF('Lease Monthly'!$H$4="Quarterly",'Lease Monthly'!$D$4/4,'Lease Monthly'!$D$4/12)))^IF($E$17=1,A706,A707)))</f>
        <v>0</v>
      </c>
      <c r="F707" s="55">
        <f t="shared" si="105"/>
        <v>0</v>
      </c>
      <c r="G707" s="56"/>
      <c r="H707" s="38">
        <f t="shared" si="111"/>
        <v>691</v>
      </c>
      <c r="I707" s="9" t="str">
        <f t="shared" si="106"/>
        <v>-</v>
      </c>
      <c r="J707" s="47">
        <f>IF(H707&gt;'Lease Monthly'!$E$4,0,M706)</f>
        <v>0</v>
      </c>
      <c r="K707" s="47">
        <f>IF(IF('Lease Monthly'!$H$4="Yearly",J707*'Lease Monthly'!$D$4,IF('Lease Monthly'!$H$4="Quarterly",J707*('Lease Monthly'!$D$4/4),J707*'Lease Monthly'!$D$4/12))&gt;0,IF('Lease Monthly'!$H$4="Yearly",J707*'Lease Monthly'!$D$4,IF('Lease Monthly'!$H$4="Quarterly",J707*('Lease Monthly'!$D$4/4),J707*'Lease Monthly'!$D$4/12)),-L707-J707)</f>
        <v>0</v>
      </c>
      <c r="L707" s="47">
        <f t="shared" si="107"/>
        <v>0</v>
      </c>
      <c r="M707" s="47">
        <f t="shared" si="108"/>
        <v>0</v>
      </c>
      <c r="N707" s="57"/>
      <c r="O707" s="38">
        <v>237</v>
      </c>
      <c r="P707" s="58">
        <f t="shared" si="112"/>
        <v>295848</v>
      </c>
      <c r="Q707" s="47">
        <f t="shared" si="113"/>
        <v>0</v>
      </c>
      <c r="R707" s="47">
        <f>IF(S706&lt;1,0,-'Lease Monthly'!$K$4/'Lease Monthly'!$L$4)</f>
        <v>0</v>
      </c>
      <c r="S707" s="47">
        <f t="shared" si="109"/>
        <v>0</v>
      </c>
      <c r="AE707"/>
      <c r="AF707" s="6"/>
    </row>
    <row r="708" spans="1:32" x14ac:dyDescent="0.25">
      <c r="A708" s="53">
        <f t="shared" si="110"/>
        <v>692</v>
      </c>
      <c r="B708" s="29">
        <f t="shared" si="104"/>
        <v>0</v>
      </c>
      <c r="C708" s="9" t="str">
        <f>IF(D708=0,"-",IF('Lease Monthly'!$H$4="Yearly",EDATE(C707,12),IF('Lease Monthly'!$H$4="Quarterly",EDATE(C707,3),EDATE(C707,1))))</f>
        <v>-</v>
      </c>
      <c r="D708" s="54">
        <f>IF(A708&gt;'Lease Monthly'!$E$4,0,'Lease Monthly'!$G$4)*((1+$M$4)^(((((IF($H$4="Yearly",ROUNDDOWN(IF(A708-($N$4)&lt;0,0,((A708-($N$4)/(($N$4))))/($N$4)),0),IF($H$4="Monthly",ROUNDDOWN(IF(A708-($N$4*12)&lt;0,0,((A708-(12*$N$4)/((12*$N$4))))/($N$4*12)),0),ROUNDDOWN(IF(A708-($N$4*4)&lt;0,0,((A708-(4*$N$4)/((4*$N$4))))/($N$4*4)),0)))))))))+(IF(A708=$E$4,$J$4,0))</f>
        <v>0</v>
      </c>
      <c r="E708" s="49">
        <f>IF(D708=0,0,1/((1+IF('Lease Monthly'!$H$4="Yearly",'Lease Monthly'!$D$4,IF('Lease Monthly'!$H$4="Quarterly",'Lease Monthly'!$D$4/4,'Lease Monthly'!$D$4/12)))^IF($E$17=1,A707,A708)))</f>
        <v>0</v>
      </c>
      <c r="F708" s="55">
        <f t="shared" si="105"/>
        <v>0</v>
      </c>
      <c r="G708" s="56"/>
      <c r="H708" s="38">
        <f t="shared" si="111"/>
        <v>692</v>
      </c>
      <c r="I708" s="9" t="str">
        <f t="shared" si="106"/>
        <v>-</v>
      </c>
      <c r="J708" s="47">
        <f>IF(H708&gt;'Lease Monthly'!$E$4,0,M707)</f>
        <v>0</v>
      </c>
      <c r="K708" s="47">
        <f>IF(IF('Lease Monthly'!$H$4="Yearly",J708*'Lease Monthly'!$D$4,IF('Lease Monthly'!$H$4="Quarterly",J708*('Lease Monthly'!$D$4/4),J708*'Lease Monthly'!$D$4/12))&gt;0,IF('Lease Monthly'!$H$4="Yearly",J708*'Lease Monthly'!$D$4,IF('Lease Monthly'!$H$4="Quarterly",J708*('Lease Monthly'!$D$4/4),J708*'Lease Monthly'!$D$4/12)),-L708-J708)</f>
        <v>0</v>
      </c>
      <c r="L708" s="47">
        <f t="shared" si="107"/>
        <v>0</v>
      </c>
      <c r="M708" s="47">
        <f t="shared" si="108"/>
        <v>0</v>
      </c>
      <c r="N708" s="57"/>
      <c r="O708" s="38">
        <v>237</v>
      </c>
      <c r="P708" s="58">
        <f t="shared" si="112"/>
        <v>296213</v>
      </c>
      <c r="Q708" s="47">
        <f t="shared" si="113"/>
        <v>0</v>
      </c>
      <c r="R708" s="47">
        <f>IF(S707&lt;1,0,-'Lease Monthly'!$K$4/'Lease Monthly'!$L$4)</f>
        <v>0</v>
      </c>
      <c r="S708" s="47">
        <f t="shared" si="109"/>
        <v>0</v>
      </c>
      <c r="AE708"/>
      <c r="AF708" s="6"/>
    </row>
    <row r="709" spans="1:32" x14ac:dyDescent="0.25">
      <c r="A709" s="53">
        <f t="shared" si="110"/>
        <v>693</v>
      </c>
      <c r="B709" s="29">
        <f t="shared" si="104"/>
        <v>0</v>
      </c>
      <c r="C709" s="9" t="str">
        <f>IF(D709=0,"-",IF('Lease Monthly'!$H$4="Yearly",EDATE(C708,12),IF('Lease Monthly'!$H$4="Quarterly",EDATE(C708,3),EDATE(C708,1))))</f>
        <v>-</v>
      </c>
      <c r="D709" s="54">
        <f>IF(A709&gt;'Lease Monthly'!$E$4,0,'Lease Monthly'!$G$4)*((1+$M$4)^(((((IF($H$4="Yearly",ROUNDDOWN(IF(A709-($N$4)&lt;0,0,((A709-($N$4)/(($N$4))))/($N$4)),0),IF($H$4="Monthly",ROUNDDOWN(IF(A709-($N$4*12)&lt;0,0,((A709-(12*$N$4)/((12*$N$4))))/($N$4*12)),0),ROUNDDOWN(IF(A709-($N$4*4)&lt;0,0,((A709-(4*$N$4)/((4*$N$4))))/($N$4*4)),0)))))))))+(IF(A709=$E$4,$J$4,0))</f>
        <v>0</v>
      </c>
      <c r="E709" s="49">
        <f>IF(D709=0,0,1/((1+IF('Lease Monthly'!$H$4="Yearly",'Lease Monthly'!$D$4,IF('Lease Monthly'!$H$4="Quarterly",'Lease Monthly'!$D$4/4,'Lease Monthly'!$D$4/12)))^IF($E$17=1,A708,A709)))</f>
        <v>0</v>
      </c>
      <c r="F709" s="55">
        <f t="shared" si="105"/>
        <v>0</v>
      </c>
      <c r="G709" s="56"/>
      <c r="H709" s="38">
        <f t="shared" si="111"/>
        <v>693</v>
      </c>
      <c r="I709" s="9" t="str">
        <f t="shared" si="106"/>
        <v>-</v>
      </c>
      <c r="J709" s="47">
        <f>IF(H709&gt;'Lease Monthly'!$E$4,0,M708)</f>
        <v>0</v>
      </c>
      <c r="K709" s="47">
        <f>IF(IF('Lease Monthly'!$H$4="Yearly",J709*'Lease Monthly'!$D$4,IF('Lease Monthly'!$H$4="Quarterly",J709*('Lease Monthly'!$D$4/4),J709*'Lease Monthly'!$D$4/12))&gt;0,IF('Lease Monthly'!$H$4="Yearly",J709*'Lease Monthly'!$D$4,IF('Lease Monthly'!$H$4="Quarterly",J709*('Lease Monthly'!$D$4/4),J709*'Lease Monthly'!$D$4/12)),-L709-J709)</f>
        <v>0</v>
      </c>
      <c r="L709" s="47">
        <f t="shared" si="107"/>
        <v>0</v>
      </c>
      <c r="M709" s="47">
        <f t="shared" si="108"/>
        <v>0</v>
      </c>
      <c r="N709" s="57"/>
      <c r="O709" s="38">
        <v>237</v>
      </c>
      <c r="P709" s="58">
        <f t="shared" si="112"/>
        <v>296578</v>
      </c>
      <c r="Q709" s="47">
        <f t="shared" si="113"/>
        <v>0</v>
      </c>
      <c r="R709" s="47">
        <f>IF(S708&lt;1,0,-'Lease Monthly'!$K$4/'Lease Monthly'!$L$4)</f>
        <v>0</v>
      </c>
      <c r="S709" s="47">
        <f t="shared" si="109"/>
        <v>0</v>
      </c>
      <c r="AE709"/>
      <c r="AF709" s="6"/>
    </row>
    <row r="710" spans="1:32" x14ac:dyDescent="0.25">
      <c r="A710" s="53">
        <f t="shared" si="110"/>
        <v>694</v>
      </c>
      <c r="B710" s="29">
        <f t="shared" si="104"/>
        <v>0</v>
      </c>
      <c r="C710" s="9" t="str">
        <f>IF(D710=0,"-",IF('Lease Monthly'!$H$4="Yearly",EDATE(C709,12),IF('Lease Monthly'!$H$4="Quarterly",EDATE(C709,3),EDATE(C709,1))))</f>
        <v>-</v>
      </c>
      <c r="D710" s="54">
        <f>IF(A710&gt;'Lease Monthly'!$E$4,0,'Lease Monthly'!$G$4)*((1+$M$4)^(((((IF($H$4="Yearly",ROUNDDOWN(IF(A710-($N$4)&lt;0,0,((A710-($N$4)/(($N$4))))/($N$4)),0),IF($H$4="Monthly",ROUNDDOWN(IF(A710-($N$4*12)&lt;0,0,((A710-(12*$N$4)/((12*$N$4))))/($N$4*12)),0),ROUNDDOWN(IF(A710-($N$4*4)&lt;0,0,((A710-(4*$N$4)/((4*$N$4))))/($N$4*4)),0)))))))))+(IF(A710=$E$4,$J$4,0))</f>
        <v>0</v>
      </c>
      <c r="E710" s="49">
        <f>IF(D710=0,0,1/((1+IF('Lease Monthly'!$H$4="Yearly",'Lease Monthly'!$D$4,IF('Lease Monthly'!$H$4="Quarterly",'Lease Monthly'!$D$4/4,'Lease Monthly'!$D$4/12)))^IF($E$17=1,A709,A710)))</f>
        <v>0</v>
      </c>
      <c r="F710" s="55">
        <f t="shared" si="105"/>
        <v>0</v>
      </c>
      <c r="G710" s="56"/>
      <c r="H710" s="38">
        <f t="shared" si="111"/>
        <v>694</v>
      </c>
      <c r="I710" s="9" t="str">
        <f t="shared" si="106"/>
        <v>-</v>
      </c>
      <c r="J710" s="47">
        <f>IF(H710&gt;'Lease Monthly'!$E$4,0,M709)</f>
        <v>0</v>
      </c>
      <c r="K710" s="47">
        <f>IF(IF('Lease Monthly'!$H$4="Yearly",J710*'Lease Monthly'!$D$4,IF('Lease Monthly'!$H$4="Quarterly",J710*('Lease Monthly'!$D$4/4),J710*'Lease Monthly'!$D$4/12))&gt;0,IF('Lease Monthly'!$H$4="Yearly",J710*'Lease Monthly'!$D$4,IF('Lease Monthly'!$H$4="Quarterly",J710*('Lease Monthly'!$D$4/4),J710*'Lease Monthly'!$D$4/12)),-L710-J710)</f>
        <v>0</v>
      </c>
      <c r="L710" s="47">
        <f t="shared" si="107"/>
        <v>0</v>
      </c>
      <c r="M710" s="47">
        <f t="shared" si="108"/>
        <v>0</v>
      </c>
      <c r="N710" s="57"/>
      <c r="O710" s="38">
        <v>237</v>
      </c>
      <c r="P710" s="58">
        <f t="shared" si="112"/>
        <v>296944</v>
      </c>
      <c r="Q710" s="47">
        <f t="shared" si="113"/>
        <v>0</v>
      </c>
      <c r="R710" s="47">
        <f>IF(S709&lt;1,0,-'Lease Monthly'!$K$4/'Lease Monthly'!$L$4)</f>
        <v>0</v>
      </c>
      <c r="S710" s="47">
        <f t="shared" si="109"/>
        <v>0</v>
      </c>
      <c r="AE710"/>
      <c r="AF710" s="6"/>
    </row>
    <row r="711" spans="1:32" x14ac:dyDescent="0.25">
      <c r="A711" s="53">
        <f t="shared" si="110"/>
        <v>695</v>
      </c>
      <c r="B711" s="29">
        <f t="shared" si="104"/>
        <v>0</v>
      </c>
      <c r="C711" s="9" t="str">
        <f>IF(D711=0,"-",IF('Lease Monthly'!$H$4="Yearly",EDATE(C710,12),IF('Lease Monthly'!$H$4="Quarterly",EDATE(C710,3),EDATE(C710,1))))</f>
        <v>-</v>
      </c>
      <c r="D711" s="54">
        <f>IF(A711&gt;'Lease Monthly'!$E$4,0,'Lease Monthly'!$G$4)*((1+$M$4)^(((((IF($H$4="Yearly",ROUNDDOWN(IF(A711-($N$4)&lt;0,0,((A711-($N$4)/(($N$4))))/($N$4)),0),IF($H$4="Monthly",ROUNDDOWN(IF(A711-($N$4*12)&lt;0,0,((A711-(12*$N$4)/((12*$N$4))))/($N$4*12)),0),ROUNDDOWN(IF(A711-($N$4*4)&lt;0,0,((A711-(4*$N$4)/((4*$N$4))))/($N$4*4)),0)))))))))+(IF(A711=$E$4,$J$4,0))</f>
        <v>0</v>
      </c>
      <c r="E711" s="49">
        <f>IF(D711=0,0,1/((1+IF('Lease Monthly'!$H$4="Yearly",'Lease Monthly'!$D$4,IF('Lease Monthly'!$H$4="Quarterly",'Lease Monthly'!$D$4/4,'Lease Monthly'!$D$4/12)))^IF($E$17=1,A710,A711)))</f>
        <v>0</v>
      </c>
      <c r="F711" s="55">
        <f t="shared" si="105"/>
        <v>0</v>
      </c>
      <c r="G711" s="56"/>
      <c r="H711" s="38">
        <f t="shared" si="111"/>
        <v>695</v>
      </c>
      <c r="I711" s="9" t="str">
        <f t="shared" si="106"/>
        <v>-</v>
      </c>
      <c r="J711" s="47">
        <f>IF(H711&gt;'Lease Monthly'!$E$4,0,M710)</f>
        <v>0</v>
      </c>
      <c r="K711" s="47">
        <f>IF(IF('Lease Monthly'!$H$4="Yearly",J711*'Lease Monthly'!$D$4,IF('Lease Monthly'!$H$4="Quarterly",J711*('Lease Monthly'!$D$4/4),J711*'Lease Monthly'!$D$4/12))&gt;0,IF('Lease Monthly'!$H$4="Yearly",J711*'Lease Monthly'!$D$4,IF('Lease Monthly'!$H$4="Quarterly",J711*('Lease Monthly'!$D$4/4),J711*'Lease Monthly'!$D$4/12)),-L711-J711)</f>
        <v>0</v>
      </c>
      <c r="L711" s="47">
        <f t="shared" si="107"/>
        <v>0</v>
      </c>
      <c r="M711" s="47">
        <f t="shared" si="108"/>
        <v>0</v>
      </c>
      <c r="N711" s="57"/>
      <c r="O711" s="38">
        <v>237</v>
      </c>
      <c r="P711" s="58">
        <f t="shared" si="112"/>
        <v>297309</v>
      </c>
      <c r="Q711" s="47">
        <f t="shared" si="113"/>
        <v>0</v>
      </c>
      <c r="R711" s="47">
        <f>IF(S710&lt;1,0,-'Lease Monthly'!$K$4/'Lease Monthly'!$L$4)</f>
        <v>0</v>
      </c>
      <c r="S711" s="47">
        <f t="shared" si="109"/>
        <v>0</v>
      </c>
      <c r="AE711"/>
      <c r="AF711" s="6"/>
    </row>
    <row r="712" spans="1:32" x14ac:dyDescent="0.25">
      <c r="A712" s="53">
        <f t="shared" si="110"/>
        <v>696</v>
      </c>
      <c r="B712" s="29">
        <f t="shared" si="104"/>
        <v>0</v>
      </c>
      <c r="C712" s="9" t="str">
        <f>IF(D712=0,"-",IF('Lease Monthly'!$H$4="Yearly",EDATE(C711,12),IF('Lease Monthly'!$H$4="Quarterly",EDATE(C711,3),EDATE(C711,1))))</f>
        <v>-</v>
      </c>
      <c r="D712" s="54">
        <f>IF(A712&gt;'Lease Monthly'!$E$4,0,'Lease Monthly'!$G$4)*((1+$M$4)^(((((IF($H$4="Yearly",ROUNDDOWN(IF(A712-($N$4)&lt;0,0,((A712-($N$4)/(($N$4))))/($N$4)),0),IF($H$4="Monthly",ROUNDDOWN(IF(A712-($N$4*12)&lt;0,0,((A712-(12*$N$4)/((12*$N$4))))/($N$4*12)),0),ROUNDDOWN(IF(A712-($N$4*4)&lt;0,0,((A712-(4*$N$4)/((4*$N$4))))/($N$4*4)),0)))))))))+(IF(A712=$E$4,$J$4,0))</f>
        <v>0</v>
      </c>
      <c r="E712" s="49">
        <f>IF(D712=0,0,1/((1+IF('Lease Monthly'!$H$4="Yearly",'Lease Monthly'!$D$4,IF('Lease Monthly'!$H$4="Quarterly",'Lease Monthly'!$D$4/4,'Lease Monthly'!$D$4/12)))^IF($E$17=1,A711,A712)))</f>
        <v>0</v>
      </c>
      <c r="F712" s="55">
        <f t="shared" si="105"/>
        <v>0</v>
      </c>
      <c r="G712" s="56"/>
      <c r="H712" s="38">
        <f t="shared" si="111"/>
        <v>696</v>
      </c>
      <c r="I712" s="9" t="str">
        <f t="shared" si="106"/>
        <v>-</v>
      </c>
      <c r="J712" s="47">
        <f>IF(H712&gt;'Lease Monthly'!$E$4,0,M711)</f>
        <v>0</v>
      </c>
      <c r="K712" s="47">
        <f>IF(IF('Lease Monthly'!$H$4="Yearly",J712*'Lease Monthly'!$D$4,IF('Lease Monthly'!$H$4="Quarterly",J712*('Lease Monthly'!$D$4/4),J712*'Lease Monthly'!$D$4/12))&gt;0,IF('Lease Monthly'!$H$4="Yearly",J712*'Lease Monthly'!$D$4,IF('Lease Monthly'!$H$4="Quarterly",J712*('Lease Monthly'!$D$4/4),J712*'Lease Monthly'!$D$4/12)),-L712-J712)</f>
        <v>0</v>
      </c>
      <c r="L712" s="47">
        <f t="shared" si="107"/>
        <v>0</v>
      </c>
      <c r="M712" s="47">
        <f t="shared" si="108"/>
        <v>0</v>
      </c>
      <c r="N712" s="57"/>
      <c r="O712" s="38">
        <v>237</v>
      </c>
      <c r="P712" s="58">
        <f t="shared" si="112"/>
        <v>297674</v>
      </c>
      <c r="Q712" s="47">
        <f t="shared" si="113"/>
        <v>0</v>
      </c>
      <c r="R712" s="47">
        <f>IF(S711&lt;1,0,-'Lease Monthly'!$K$4/'Lease Monthly'!$L$4)</f>
        <v>0</v>
      </c>
      <c r="S712" s="47">
        <f t="shared" si="109"/>
        <v>0</v>
      </c>
      <c r="AE712"/>
      <c r="AF712" s="6"/>
    </row>
    <row r="713" spans="1:32" x14ac:dyDescent="0.25">
      <c r="A713" s="53">
        <f t="shared" si="110"/>
        <v>697</v>
      </c>
      <c r="B713" s="29">
        <f t="shared" si="104"/>
        <v>0</v>
      </c>
      <c r="C713" s="9" t="str">
        <f>IF(D713=0,"-",IF('Lease Monthly'!$H$4="Yearly",EDATE(C712,12),IF('Lease Monthly'!$H$4="Quarterly",EDATE(C712,3),EDATE(C712,1))))</f>
        <v>-</v>
      </c>
      <c r="D713" s="54">
        <f>IF(A713&gt;'Lease Monthly'!$E$4,0,'Lease Monthly'!$G$4)*((1+$M$4)^(((((IF($H$4="Yearly",ROUNDDOWN(IF(A713-($N$4)&lt;0,0,((A713-($N$4)/(($N$4))))/($N$4)),0),IF($H$4="Monthly",ROUNDDOWN(IF(A713-($N$4*12)&lt;0,0,((A713-(12*$N$4)/((12*$N$4))))/($N$4*12)),0),ROUNDDOWN(IF(A713-($N$4*4)&lt;0,0,((A713-(4*$N$4)/((4*$N$4))))/($N$4*4)),0)))))))))+(IF(A713=$E$4,$J$4,0))</f>
        <v>0</v>
      </c>
      <c r="E713" s="49">
        <f>IF(D713=0,0,1/((1+IF('Lease Monthly'!$H$4="Yearly",'Lease Monthly'!$D$4,IF('Lease Monthly'!$H$4="Quarterly",'Lease Monthly'!$D$4/4,'Lease Monthly'!$D$4/12)))^IF($E$17=1,A712,A713)))</f>
        <v>0</v>
      </c>
      <c r="F713" s="55">
        <f t="shared" si="105"/>
        <v>0</v>
      </c>
      <c r="G713" s="56"/>
      <c r="H713" s="38">
        <f t="shared" si="111"/>
        <v>697</v>
      </c>
      <c r="I713" s="9" t="str">
        <f t="shared" si="106"/>
        <v>-</v>
      </c>
      <c r="J713" s="47">
        <f>IF(H713&gt;'Lease Monthly'!$E$4,0,M712)</f>
        <v>0</v>
      </c>
      <c r="K713" s="47">
        <f>IF(IF('Lease Monthly'!$H$4="Yearly",J713*'Lease Monthly'!$D$4,IF('Lease Monthly'!$H$4="Quarterly",J713*('Lease Monthly'!$D$4/4),J713*'Lease Monthly'!$D$4/12))&gt;0,IF('Lease Monthly'!$H$4="Yearly",J713*'Lease Monthly'!$D$4,IF('Lease Monthly'!$H$4="Quarterly",J713*('Lease Monthly'!$D$4/4),J713*'Lease Monthly'!$D$4/12)),-L713-J713)</f>
        <v>0</v>
      </c>
      <c r="L713" s="47">
        <f t="shared" si="107"/>
        <v>0</v>
      </c>
      <c r="M713" s="47">
        <f t="shared" si="108"/>
        <v>0</v>
      </c>
      <c r="N713" s="57"/>
      <c r="O713" s="38">
        <v>237</v>
      </c>
      <c r="P713" s="58">
        <f t="shared" si="112"/>
        <v>298039</v>
      </c>
      <c r="Q713" s="47">
        <f t="shared" si="113"/>
        <v>0</v>
      </c>
      <c r="R713" s="47">
        <f>IF(S712&lt;1,0,-'Lease Monthly'!$K$4/'Lease Monthly'!$L$4)</f>
        <v>0</v>
      </c>
      <c r="S713" s="47">
        <f t="shared" si="109"/>
        <v>0</v>
      </c>
      <c r="AE713"/>
      <c r="AF713" s="6"/>
    </row>
    <row r="714" spans="1:32" x14ac:dyDescent="0.25">
      <c r="A714" s="53">
        <f t="shared" si="110"/>
        <v>698</v>
      </c>
      <c r="B714" s="29">
        <f t="shared" si="104"/>
        <v>0</v>
      </c>
      <c r="C714" s="9" t="str">
        <f>IF(D714=0,"-",IF('Lease Monthly'!$H$4="Yearly",EDATE(C713,12),IF('Lease Monthly'!$H$4="Quarterly",EDATE(C713,3),EDATE(C713,1))))</f>
        <v>-</v>
      </c>
      <c r="D714" s="54">
        <f>IF(A714&gt;'Lease Monthly'!$E$4,0,'Lease Monthly'!$G$4)*((1+$M$4)^(((((IF($H$4="Yearly",ROUNDDOWN(IF(A714-($N$4)&lt;0,0,((A714-($N$4)/(($N$4))))/($N$4)),0),IF($H$4="Monthly",ROUNDDOWN(IF(A714-($N$4*12)&lt;0,0,((A714-(12*$N$4)/((12*$N$4))))/($N$4*12)),0),ROUNDDOWN(IF(A714-($N$4*4)&lt;0,0,((A714-(4*$N$4)/((4*$N$4))))/($N$4*4)),0)))))))))+(IF(A714=$E$4,$J$4,0))</f>
        <v>0</v>
      </c>
      <c r="E714" s="49">
        <f>IF(D714=0,0,1/((1+IF('Lease Monthly'!$H$4="Yearly",'Lease Monthly'!$D$4,IF('Lease Monthly'!$H$4="Quarterly",'Lease Monthly'!$D$4/4,'Lease Monthly'!$D$4/12)))^IF($E$17=1,A713,A714)))</f>
        <v>0</v>
      </c>
      <c r="F714" s="55">
        <f t="shared" si="105"/>
        <v>0</v>
      </c>
      <c r="G714" s="56"/>
      <c r="H714" s="38">
        <f t="shared" si="111"/>
        <v>698</v>
      </c>
      <c r="I714" s="9" t="str">
        <f t="shared" si="106"/>
        <v>-</v>
      </c>
      <c r="J714" s="47">
        <f>IF(H714&gt;'Lease Monthly'!$E$4,0,M713)</f>
        <v>0</v>
      </c>
      <c r="K714" s="47">
        <f>IF(IF('Lease Monthly'!$H$4="Yearly",J714*'Lease Monthly'!$D$4,IF('Lease Monthly'!$H$4="Quarterly",J714*('Lease Monthly'!$D$4/4),J714*'Lease Monthly'!$D$4/12))&gt;0,IF('Lease Monthly'!$H$4="Yearly",J714*'Lease Monthly'!$D$4,IF('Lease Monthly'!$H$4="Quarterly",J714*('Lease Monthly'!$D$4/4),J714*'Lease Monthly'!$D$4/12)),-L714-J714)</f>
        <v>0</v>
      </c>
      <c r="L714" s="47">
        <f t="shared" si="107"/>
        <v>0</v>
      </c>
      <c r="M714" s="47">
        <f t="shared" si="108"/>
        <v>0</v>
      </c>
      <c r="N714" s="57"/>
      <c r="O714" s="38">
        <v>237</v>
      </c>
      <c r="P714" s="58">
        <f t="shared" si="112"/>
        <v>298405</v>
      </c>
      <c r="Q714" s="47">
        <f t="shared" si="113"/>
        <v>0</v>
      </c>
      <c r="R714" s="47">
        <f>IF(S713&lt;1,0,-'Lease Monthly'!$K$4/'Lease Monthly'!$L$4)</f>
        <v>0</v>
      </c>
      <c r="S714" s="47">
        <f t="shared" si="109"/>
        <v>0</v>
      </c>
      <c r="AE714"/>
      <c r="AF714" s="6"/>
    </row>
    <row r="715" spans="1:32" x14ac:dyDescent="0.25">
      <c r="A715" s="53">
        <f t="shared" si="110"/>
        <v>699</v>
      </c>
      <c r="B715" s="29">
        <f t="shared" si="104"/>
        <v>0</v>
      </c>
      <c r="C715" s="9" t="str">
        <f>IF(D715=0,"-",IF('Lease Monthly'!$H$4="Yearly",EDATE(C714,12),IF('Lease Monthly'!$H$4="Quarterly",EDATE(C714,3),EDATE(C714,1))))</f>
        <v>-</v>
      </c>
      <c r="D715" s="54">
        <f>IF(A715&gt;'Lease Monthly'!$E$4,0,'Lease Monthly'!$G$4)*((1+$M$4)^(((((IF($H$4="Yearly",ROUNDDOWN(IF(A715-($N$4)&lt;0,0,((A715-($N$4)/(($N$4))))/($N$4)),0),IF($H$4="Monthly",ROUNDDOWN(IF(A715-($N$4*12)&lt;0,0,((A715-(12*$N$4)/((12*$N$4))))/($N$4*12)),0),ROUNDDOWN(IF(A715-($N$4*4)&lt;0,0,((A715-(4*$N$4)/((4*$N$4))))/($N$4*4)),0)))))))))+(IF(A715=$E$4,$J$4,0))</f>
        <v>0</v>
      </c>
      <c r="E715" s="49">
        <f>IF(D715=0,0,1/((1+IF('Lease Monthly'!$H$4="Yearly",'Lease Monthly'!$D$4,IF('Lease Monthly'!$H$4="Quarterly",'Lease Monthly'!$D$4/4,'Lease Monthly'!$D$4/12)))^IF($E$17=1,A714,A715)))</f>
        <v>0</v>
      </c>
      <c r="F715" s="55">
        <f t="shared" si="105"/>
        <v>0</v>
      </c>
      <c r="G715" s="56"/>
      <c r="H715" s="38">
        <f t="shared" si="111"/>
        <v>699</v>
      </c>
      <c r="I715" s="9" t="str">
        <f t="shared" si="106"/>
        <v>-</v>
      </c>
      <c r="J715" s="47">
        <f>IF(H715&gt;'Lease Monthly'!$E$4,0,M714)</f>
        <v>0</v>
      </c>
      <c r="K715" s="47">
        <f>IF(IF('Lease Monthly'!$H$4="Yearly",J715*'Lease Monthly'!$D$4,IF('Lease Monthly'!$H$4="Quarterly",J715*('Lease Monthly'!$D$4/4),J715*'Lease Monthly'!$D$4/12))&gt;0,IF('Lease Monthly'!$H$4="Yearly",J715*'Lease Monthly'!$D$4,IF('Lease Monthly'!$H$4="Quarterly",J715*('Lease Monthly'!$D$4/4),J715*'Lease Monthly'!$D$4/12)),-L715-J715)</f>
        <v>0</v>
      </c>
      <c r="L715" s="47">
        <f t="shared" si="107"/>
        <v>0</v>
      </c>
      <c r="M715" s="47">
        <f t="shared" si="108"/>
        <v>0</v>
      </c>
      <c r="N715" s="57"/>
      <c r="O715" s="38">
        <v>237</v>
      </c>
      <c r="P715" s="58">
        <f t="shared" si="112"/>
        <v>298770</v>
      </c>
      <c r="Q715" s="47">
        <f t="shared" si="113"/>
        <v>0</v>
      </c>
      <c r="R715" s="47">
        <f>IF(S714&lt;1,0,-'Lease Monthly'!$K$4/'Lease Monthly'!$L$4)</f>
        <v>0</v>
      </c>
      <c r="S715" s="47">
        <f t="shared" si="109"/>
        <v>0</v>
      </c>
      <c r="AE715"/>
      <c r="AF715" s="6"/>
    </row>
    <row r="716" spans="1:32" x14ac:dyDescent="0.25">
      <c r="A716" s="53">
        <f t="shared" si="110"/>
        <v>700</v>
      </c>
      <c r="B716" s="29">
        <f t="shared" si="104"/>
        <v>0</v>
      </c>
      <c r="C716" s="9" t="str">
        <f>IF(D716=0,"-",IF('Lease Monthly'!$H$4="Yearly",EDATE(C715,12),IF('Lease Monthly'!$H$4="Quarterly",EDATE(C715,3),EDATE(C715,1))))</f>
        <v>-</v>
      </c>
      <c r="D716" s="54">
        <f>IF(A716&gt;'Lease Monthly'!$E$4,0,'Lease Monthly'!$G$4)*((1+$M$4)^(((((IF($H$4="Yearly",ROUNDDOWN(IF(A716-($N$4)&lt;0,0,((A716-($N$4)/(($N$4))))/($N$4)),0),IF($H$4="Monthly",ROUNDDOWN(IF(A716-($N$4*12)&lt;0,0,((A716-(12*$N$4)/((12*$N$4))))/($N$4*12)),0),ROUNDDOWN(IF(A716-($N$4*4)&lt;0,0,((A716-(4*$N$4)/((4*$N$4))))/($N$4*4)),0)))))))))+(IF(A716=$E$4,$J$4,0))</f>
        <v>0</v>
      </c>
      <c r="E716" s="49">
        <f>IF(D716=0,0,1/((1+IF('Lease Monthly'!$H$4="Yearly",'Lease Monthly'!$D$4,IF('Lease Monthly'!$H$4="Quarterly",'Lease Monthly'!$D$4/4,'Lease Monthly'!$D$4/12)))^IF($E$17=1,A715,A716)))</f>
        <v>0</v>
      </c>
      <c r="F716" s="55">
        <f t="shared" si="105"/>
        <v>0</v>
      </c>
      <c r="G716" s="56"/>
      <c r="H716" s="38">
        <f t="shared" si="111"/>
        <v>700</v>
      </c>
      <c r="I716" s="9" t="str">
        <f t="shared" si="106"/>
        <v>-</v>
      </c>
      <c r="J716" s="47">
        <f>IF(H716&gt;'Lease Monthly'!$E$4,0,M715)</f>
        <v>0</v>
      </c>
      <c r="K716" s="47">
        <f>IF(IF('Lease Monthly'!$H$4="Yearly",J716*'Lease Monthly'!$D$4,IF('Lease Monthly'!$H$4="Quarterly",J716*('Lease Monthly'!$D$4/4),J716*'Lease Monthly'!$D$4/12))&gt;0,IF('Lease Monthly'!$H$4="Yearly",J716*'Lease Monthly'!$D$4,IF('Lease Monthly'!$H$4="Quarterly",J716*('Lease Monthly'!$D$4/4),J716*'Lease Monthly'!$D$4/12)),-L716-J716)</f>
        <v>0</v>
      </c>
      <c r="L716" s="47">
        <f t="shared" si="107"/>
        <v>0</v>
      </c>
      <c r="M716" s="47">
        <f t="shared" si="108"/>
        <v>0</v>
      </c>
      <c r="N716" s="57"/>
      <c r="O716" s="38">
        <v>237</v>
      </c>
      <c r="P716" s="58">
        <f t="shared" si="112"/>
        <v>299135</v>
      </c>
      <c r="Q716" s="47">
        <f t="shared" si="113"/>
        <v>0</v>
      </c>
      <c r="R716" s="47">
        <f>IF(S715&lt;1,0,-'Lease Monthly'!$K$4/'Lease Monthly'!$L$4)</f>
        <v>0</v>
      </c>
      <c r="S716" s="47">
        <f t="shared" si="109"/>
        <v>0</v>
      </c>
      <c r="AE716"/>
      <c r="AF716" s="6"/>
    </row>
    <row r="717" spans="1:32" x14ac:dyDescent="0.25">
      <c r="A717" s="53">
        <f t="shared" si="110"/>
        <v>701</v>
      </c>
      <c r="B717" s="29">
        <f t="shared" si="104"/>
        <v>0</v>
      </c>
      <c r="C717" s="9" t="str">
        <f>IF(D717=0,"-",IF('Lease Monthly'!$H$4="Yearly",EDATE(C716,12),IF('Lease Monthly'!$H$4="Quarterly",EDATE(C716,3),EDATE(C716,1))))</f>
        <v>-</v>
      </c>
      <c r="D717" s="54">
        <f>IF(A717&gt;'Lease Monthly'!$E$4,0,'Lease Monthly'!$G$4)*((1+$M$4)^(((((IF($H$4="Yearly",ROUNDDOWN(IF(A717-($N$4)&lt;0,0,((A717-($N$4)/(($N$4))))/($N$4)),0),IF($H$4="Monthly",ROUNDDOWN(IF(A717-($N$4*12)&lt;0,0,((A717-(12*$N$4)/((12*$N$4))))/($N$4*12)),0),ROUNDDOWN(IF(A717-($N$4*4)&lt;0,0,((A717-(4*$N$4)/((4*$N$4))))/($N$4*4)),0)))))))))+(IF(A717=$E$4,$J$4,0))</f>
        <v>0</v>
      </c>
      <c r="E717" s="49">
        <f>IF(D717=0,0,1/((1+IF('Lease Monthly'!$H$4="Yearly",'Lease Monthly'!$D$4,IF('Lease Monthly'!$H$4="Quarterly",'Lease Monthly'!$D$4/4,'Lease Monthly'!$D$4/12)))^IF($E$17=1,A716,A717)))</f>
        <v>0</v>
      </c>
      <c r="F717" s="55">
        <f t="shared" si="105"/>
        <v>0</v>
      </c>
      <c r="G717" s="56"/>
      <c r="H717" s="38">
        <f t="shared" si="111"/>
        <v>701</v>
      </c>
      <c r="I717" s="9" t="str">
        <f t="shared" si="106"/>
        <v>-</v>
      </c>
      <c r="J717" s="47">
        <f>IF(H717&gt;'Lease Monthly'!$E$4,0,M716)</f>
        <v>0</v>
      </c>
      <c r="K717" s="47">
        <f>IF(IF('Lease Monthly'!$H$4="Yearly",J717*'Lease Monthly'!$D$4,IF('Lease Monthly'!$H$4="Quarterly",J717*('Lease Monthly'!$D$4/4),J717*'Lease Monthly'!$D$4/12))&gt;0,IF('Lease Monthly'!$H$4="Yearly",J717*'Lease Monthly'!$D$4,IF('Lease Monthly'!$H$4="Quarterly",J717*('Lease Monthly'!$D$4/4),J717*'Lease Monthly'!$D$4/12)),-L717-J717)</f>
        <v>0</v>
      </c>
      <c r="L717" s="47">
        <f t="shared" si="107"/>
        <v>0</v>
      </c>
      <c r="M717" s="47">
        <f t="shared" si="108"/>
        <v>0</v>
      </c>
      <c r="N717" s="57"/>
      <c r="O717" s="38">
        <v>237</v>
      </c>
      <c r="P717" s="58">
        <f t="shared" si="112"/>
        <v>299500</v>
      </c>
      <c r="Q717" s="47">
        <f t="shared" si="113"/>
        <v>0</v>
      </c>
      <c r="R717" s="47">
        <f>IF(S716&lt;1,0,-'Lease Monthly'!$K$4/'Lease Monthly'!$L$4)</f>
        <v>0</v>
      </c>
      <c r="S717" s="47">
        <f t="shared" si="109"/>
        <v>0</v>
      </c>
      <c r="AE717"/>
      <c r="AF717" s="6"/>
    </row>
    <row r="718" spans="1:32" x14ac:dyDescent="0.25">
      <c r="A718" s="53">
        <f t="shared" si="110"/>
        <v>702</v>
      </c>
      <c r="B718" s="29">
        <f t="shared" si="104"/>
        <v>0</v>
      </c>
      <c r="C718" s="9" t="str">
        <f>IF(D718=0,"-",IF('Lease Monthly'!$H$4="Yearly",EDATE(C717,12),IF('Lease Monthly'!$H$4="Quarterly",EDATE(C717,3),EDATE(C717,1))))</f>
        <v>-</v>
      </c>
      <c r="D718" s="54">
        <f>IF(A718&gt;'Lease Monthly'!$E$4,0,'Lease Monthly'!$G$4)*((1+$M$4)^(((((IF($H$4="Yearly",ROUNDDOWN(IF(A718-($N$4)&lt;0,0,((A718-($N$4)/(($N$4))))/($N$4)),0),IF($H$4="Monthly",ROUNDDOWN(IF(A718-($N$4*12)&lt;0,0,((A718-(12*$N$4)/((12*$N$4))))/($N$4*12)),0),ROUNDDOWN(IF(A718-($N$4*4)&lt;0,0,((A718-(4*$N$4)/((4*$N$4))))/($N$4*4)),0)))))))))+(IF(A718=$E$4,$J$4,0))</f>
        <v>0</v>
      </c>
      <c r="E718" s="49">
        <f>IF(D718=0,0,1/((1+IF('Lease Monthly'!$H$4="Yearly",'Lease Monthly'!$D$4,IF('Lease Monthly'!$H$4="Quarterly",'Lease Monthly'!$D$4/4,'Lease Monthly'!$D$4/12)))^IF($E$17=1,A717,A718)))</f>
        <v>0</v>
      </c>
      <c r="F718" s="55">
        <f t="shared" si="105"/>
        <v>0</v>
      </c>
      <c r="G718" s="56"/>
      <c r="H718" s="38">
        <f t="shared" si="111"/>
        <v>702</v>
      </c>
      <c r="I718" s="9" t="str">
        <f t="shared" si="106"/>
        <v>-</v>
      </c>
      <c r="J718" s="47">
        <f>IF(H718&gt;'Lease Monthly'!$E$4,0,M717)</f>
        <v>0</v>
      </c>
      <c r="K718" s="47">
        <f>IF(IF('Lease Monthly'!$H$4="Yearly",J718*'Lease Monthly'!$D$4,IF('Lease Monthly'!$H$4="Quarterly",J718*('Lease Monthly'!$D$4/4),J718*'Lease Monthly'!$D$4/12))&gt;0,IF('Lease Monthly'!$H$4="Yearly",J718*'Lease Monthly'!$D$4,IF('Lease Monthly'!$H$4="Quarterly",J718*('Lease Monthly'!$D$4/4),J718*'Lease Monthly'!$D$4/12)),-L718-J718)</f>
        <v>0</v>
      </c>
      <c r="L718" s="47">
        <f t="shared" si="107"/>
        <v>0</v>
      </c>
      <c r="M718" s="47">
        <f t="shared" si="108"/>
        <v>0</v>
      </c>
      <c r="N718" s="57"/>
      <c r="O718" s="38">
        <v>237</v>
      </c>
      <c r="P718" s="58">
        <f t="shared" si="112"/>
        <v>299866</v>
      </c>
      <c r="Q718" s="47">
        <f t="shared" si="113"/>
        <v>0</v>
      </c>
      <c r="R718" s="47">
        <f>IF(S717&lt;1,0,-'Lease Monthly'!$K$4/'Lease Monthly'!$L$4)</f>
        <v>0</v>
      </c>
      <c r="S718" s="47">
        <f t="shared" si="109"/>
        <v>0</v>
      </c>
      <c r="AE718"/>
      <c r="AF718" s="6"/>
    </row>
    <row r="719" spans="1:32" x14ac:dyDescent="0.25">
      <c r="A719" s="53">
        <f t="shared" si="110"/>
        <v>703</v>
      </c>
      <c r="B719" s="29">
        <f t="shared" si="104"/>
        <v>0</v>
      </c>
      <c r="C719" s="9" t="str">
        <f>IF(D719=0,"-",IF('Lease Monthly'!$H$4="Yearly",EDATE(C718,12),IF('Lease Monthly'!$H$4="Quarterly",EDATE(C718,3),EDATE(C718,1))))</f>
        <v>-</v>
      </c>
      <c r="D719" s="54">
        <f>IF(A719&gt;'Lease Monthly'!$E$4,0,'Lease Monthly'!$G$4)*((1+$M$4)^(((((IF($H$4="Yearly",ROUNDDOWN(IF(A719-($N$4)&lt;0,0,((A719-($N$4)/(($N$4))))/($N$4)),0),IF($H$4="Monthly",ROUNDDOWN(IF(A719-($N$4*12)&lt;0,0,((A719-(12*$N$4)/((12*$N$4))))/($N$4*12)),0),ROUNDDOWN(IF(A719-($N$4*4)&lt;0,0,((A719-(4*$N$4)/((4*$N$4))))/($N$4*4)),0)))))))))+(IF(A719=$E$4,$J$4,0))</f>
        <v>0</v>
      </c>
      <c r="E719" s="49">
        <f>IF(D719=0,0,1/((1+IF('Lease Monthly'!$H$4="Yearly",'Lease Monthly'!$D$4,IF('Lease Monthly'!$H$4="Quarterly",'Lease Monthly'!$D$4/4,'Lease Monthly'!$D$4/12)))^IF($E$17=1,A718,A719)))</f>
        <v>0</v>
      </c>
      <c r="F719" s="55">
        <f t="shared" si="105"/>
        <v>0</v>
      </c>
      <c r="G719" s="56"/>
      <c r="H719" s="38">
        <f t="shared" si="111"/>
        <v>703</v>
      </c>
      <c r="I719" s="9" t="str">
        <f t="shared" si="106"/>
        <v>-</v>
      </c>
      <c r="J719" s="47">
        <f>IF(H719&gt;'Lease Monthly'!$E$4,0,M718)</f>
        <v>0</v>
      </c>
      <c r="K719" s="47">
        <f>IF(IF('Lease Monthly'!$H$4="Yearly",J719*'Lease Monthly'!$D$4,IF('Lease Monthly'!$H$4="Quarterly",J719*('Lease Monthly'!$D$4/4),J719*'Lease Monthly'!$D$4/12))&gt;0,IF('Lease Monthly'!$H$4="Yearly",J719*'Lease Monthly'!$D$4,IF('Lease Monthly'!$H$4="Quarterly",J719*('Lease Monthly'!$D$4/4),J719*'Lease Monthly'!$D$4/12)),-L719-J719)</f>
        <v>0</v>
      </c>
      <c r="L719" s="47">
        <f t="shared" si="107"/>
        <v>0</v>
      </c>
      <c r="M719" s="47">
        <f t="shared" si="108"/>
        <v>0</v>
      </c>
      <c r="N719" s="57"/>
      <c r="O719" s="38">
        <v>237</v>
      </c>
      <c r="P719" s="58">
        <f t="shared" si="112"/>
        <v>300231</v>
      </c>
      <c r="Q719" s="47">
        <f t="shared" si="113"/>
        <v>0</v>
      </c>
      <c r="R719" s="47">
        <f>IF(S718&lt;1,0,-'Lease Monthly'!$K$4/'Lease Monthly'!$L$4)</f>
        <v>0</v>
      </c>
      <c r="S719" s="47">
        <f t="shared" si="109"/>
        <v>0</v>
      </c>
      <c r="AE719"/>
      <c r="AF719" s="6"/>
    </row>
    <row r="720" spans="1:32" x14ac:dyDescent="0.25">
      <c r="A720" s="53">
        <f t="shared" si="110"/>
        <v>704</v>
      </c>
      <c r="B720" s="29">
        <f t="shared" si="104"/>
        <v>0</v>
      </c>
      <c r="C720" s="9" t="str">
        <f>IF(D720=0,"-",IF('Lease Monthly'!$H$4="Yearly",EDATE(C719,12),IF('Lease Monthly'!$H$4="Quarterly",EDATE(C719,3),EDATE(C719,1))))</f>
        <v>-</v>
      </c>
      <c r="D720" s="54">
        <f>IF(A720&gt;'Lease Monthly'!$E$4,0,'Lease Monthly'!$G$4)*((1+$M$4)^(((((IF($H$4="Yearly",ROUNDDOWN(IF(A720-($N$4)&lt;0,0,((A720-($N$4)/(($N$4))))/($N$4)),0),IF($H$4="Monthly",ROUNDDOWN(IF(A720-($N$4*12)&lt;0,0,((A720-(12*$N$4)/((12*$N$4))))/($N$4*12)),0),ROUNDDOWN(IF(A720-($N$4*4)&lt;0,0,((A720-(4*$N$4)/((4*$N$4))))/($N$4*4)),0)))))))))+(IF(A720=$E$4,$J$4,0))</f>
        <v>0</v>
      </c>
      <c r="E720" s="49">
        <f>IF(D720=0,0,1/((1+IF('Lease Monthly'!$H$4="Yearly",'Lease Monthly'!$D$4,IF('Lease Monthly'!$H$4="Quarterly",'Lease Monthly'!$D$4/4,'Lease Monthly'!$D$4/12)))^IF($E$17=1,A719,A720)))</f>
        <v>0</v>
      </c>
      <c r="F720" s="55">
        <f t="shared" si="105"/>
        <v>0</v>
      </c>
      <c r="G720" s="56"/>
      <c r="H720" s="38">
        <f t="shared" si="111"/>
        <v>704</v>
      </c>
      <c r="I720" s="9" t="str">
        <f t="shared" si="106"/>
        <v>-</v>
      </c>
      <c r="J720" s="47">
        <f>IF(H720&gt;'Lease Monthly'!$E$4,0,M719)</f>
        <v>0</v>
      </c>
      <c r="K720" s="47">
        <f>IF(IF('Lease Monthly'!$H$4="Yearly",J720*'Lease Monthly'!$D$4,IF('Lease Monthly'!$H$4="Quarterly",J720*('Lease Monthly'!$D$4/4),J720*'Lease Monthly'!$D$4/12))&gt;0,IF('Lease Monthly'!$H$4="Yearly",J720*'Lease Monthly'!$D$4,IF('Lease Monthly'!$H$4="Quarterly",J720*('Lease Monthly'!$D$4/4),J720*'Lease Monthly'!$D$4/12)),-L720-J720)</f>
        <v>0</v>
      </c>
      <c r="L720" s="47">
        <f t="shared" si="107"/>
        <v>0</v>
      </c>
      <c r="M720" s="47">
        <f t="shared" si="108"/>
        <v>0</v>
      </c>
      <c r="N720" s="57"/>
      <c r="O720" s="38">
        <v>237</v>
      </c>
      <c r="P720" s="58">
        <f t="shared" si="112"/>
        <v>300596</v>
      </c>
      <c r="Q720" s="47">
        <f t="shared" si="113"/>
        <v>0</v>
      </c>
      <c r="R720" s="47">
        <f>IF(S719&lt;1,0,-'Lease Monthly'!$K$4/'Lease Monthly'!$L$4)</f>
        <v>0</v>
      </c>
      <c r="S720" s="47">
        <f t="shared" si="109"/>
        <v>0</v>
      </c>
      <c r="AE720"/>
      <c r="AF720" s="6"/>
    </row>
    <row r="721" spans="1:32" x14ac:dyDescent="0.25">
      <c r="A721" s="53">
        <f t="shared" si="110"/>
        <v>705</v>
      </c>
      <c r="B721" s="29">
        <f t="shared" ref="B721:B784" si="114">IF(C721="-",0,YEAR(C721))</f>
        <v>0</v>
      </c>
      <c r="C721" s="9" t="str">
        <f>IF(D721=0,"-",IF('Lease Monthly'!$H$4="Yearly",EDATE(C720,12),IF('Lease Monthly'!$H$4="Quarterly",EDATE(C720,3),EDATE(C720,1))))</f>
        <v>-</v>
      </c>
      <c r="D721" s="54">
        <f>IF(A721&gt;'Lease Monthly'!$E$4,0,'Lease Monthly'!$G$4)*((1+$M$4)^(((((IF($H$4="Yearly",ROUNDDOWN(IF(A721-($N$4)&lt;0,0,((A721-($N$4)/(($N$4))))/($N$4)),0),IF($H$4="Monthly",ROUNDDOWN(IF(A721-($N$4*12)&lt;0,0,((A721-(12*$N$4)/((12*$N$4))))/($N$4*12)),0),ROUNDDOWN(IF(A721-($N$4*4)&lt;0,0,((A721-(4*$N$4)/((4*$N$4))))/($N$4*4)),0)))))))))+(IF(A721=$E$4,$J$4,0))</f>
        <v>0</v>
      </c>
      <c r="E721" s="49">
        <f>IF(D721=0,0,1/((1+IF('Lease Monthly'!$H$4="Yearly",'Lease Monthly'!$D$4,IF('Lease Monthly'!$H$4="Quarterly",'Lease Monthly'!$D$4/4,'Lease Monthly'!$D$4/12)))^IF($E$17=1,A720,A721)))</f>
        <v>0</v>
      </c>
      <c r="F721" s="55">
        <f t="shared" ref="F721:F784" si="115">D721*E721</f>
        <v>0</v>
      </c>
      <c r="G721" s="56"/>
      <c r="H721" s="38">
        <f t="shared" si="111"/>
        <v>705</v>
      </c>
      <c r="I721" s="9" t="str">
        <f t="shared" ref="I721:I784" si="116">C721</f>
        <v>-</v>
      </c>
      <c r="J721" s="47">
        <f>IF(H721&gt;'Lease Monthly'!$E$4,0,M720)</f>
        <v>0</v>
      </c>
      <c r="K721" s="47">
        <f>IF(IF('Lease Monthly'!$H$4="Yearly",J721*'Lease Monthly'!$D$4,IF('Lease Monthly'!$H$4="Quarterly",J721*('Lease Monthly'!$D$4/4),J721*'Lease Monthly'!$D$4/12))&gt;0,IF('Lease Monthly'!$H$4="Yearly",J721*'Lease Monthly'!$D$4,IF('Lease Monthly'!$H$4="Quarterly",J721*('Lease Monthly'!$D$4/4),J721*'Lease Monthly'!$D$4/12)),-L721-J721)</f>
        <v>0</v>
      </c>
      <c r="L721" s="47">
        <f t="shared" si="107"/>
        <v>0</v>
      </c>
      <c r="M721" s="47">
        <f t="shared" si="108"/>
        <v>0</v>
      </c>
      <c r="N721" s="57"/>
      <c r="O721" s="38">
        <v>237</v>
      </c>
      <c r="P721" s="58">
        <f t="shared" si="112"/>
        <v>300961</v>
      </c>
      <c r="Q721" s="47">
        <f t="shared" si="113"/>
        <v>0</v>
      </c>
      <c r="R721" s="47">
        <f>IF(S720&lt;1,0,-'Lease Monthly'!$K$4/'Lease Monthly'!$L$4)</f>
        <v>0</v>
      </c>
      <c r="S721" s="47">
        <f t="shared" si="109"/>
        <v>0</v>
      </c>
      <c r="AE721"/>
      <c r="AF721" s="6"/>
    </row>
    <row r="722" spans="1:32" x14ac:dyDescent="0.25">
      <c r="A722" s="53">
        <f t="shared" si="110"/>
        <v>706</v>
      </c>
      <c r="B722" s="29">
        <f t="shared" si="114"/>
        <v>0</v>
      </c>
      <c r="C722" s="9" t="str">
        <f>IF(D722=0,"-",IF('Lease Monthly'!$H$4="Yearly",EDATE(C721,12),IF('Lease Monthly'!$H$4="Quarterly",EDATE(C721,3),EDATE(C721,1))))</f>
        <v>-</v>
      </c>
      <c r="D722" s="54">
        <f>IF(A722&gt;'Lease Monthly'!$E$4,0,'Lease Monthly'!$G$4)*((1+$M$4)^(((((IF($H$4="Yearly",ROUNDDOWN(IF(A722-($N$4)&lt;0,0,((A722-($N$4)/(($N$4))))/($N$4)),0),IF($H$4="Monthly",ROUNDDOWN(IF(A722-($N$4*12)&lt;0,0,((A722-(12*$N$4)/((12*$N$4))))/($N$4*12)),0),ROUNDDOWN(IF(A722-($N$4*4)&lt;0,0,((A722-(4*$N$4)/((4*$N$4))))/($N$4*4)),0)))))))))+(IF(A722=$E$4,$J$4,0))</f>
        <v>0</v>
      </c>
      <c r="E722" s="49">
        <f>IF(D722=0,0,1/((1+IF('Lease Monthly'!$H$4="Yearly",'Lease Monthly'!$D$4,IF('Lease Monthly'!$H$4="Quarterly",'Lease Monthly'!$D$4/4,'Lease Monthly'!$D$4/12)))^IF($E$17=1,A721,A722)))</f>
        <v>0</v>
      </c>
      <c r="F722" s="55">
        <f t="shared" si="115"/>
        <v>0</v>
      </c>
      <c r="G722" s="56"/>
      <c r="H722" s="38">
        <f t="shared" si="111"/>
        <v>706</v>
      </c>
      <c r="I722" s="9" t="str">
        <f t="shared" si="116"/>
        <v>-</v>
      </c>
      <c r="J722" s="47">
        <f>IF(H722&gt;'Lease Monthly'!$E$4,0,M721)</f>
        <v>0</v>
      </c>
      <c r="K722" s="47">
        <f>IF(IF('Lease Monthly'!$H$4="Yearly",J722*'Lease Monthly'!$D$4,IF('Lease Monthly'!$H$4="Quarterly",J722*('Lease Monthly'!$D$4/4),J722*'Lease Monthly'!$D$4/12))&gt;0,IF('Lease Monthly'!$H$4="Yearly",J722*'Lease Monthly'!$D$4,IF('Lease Monthly'!$H$4="Quarterly",J722*('Lease Monthly'!$D$4/4),J722*'Lease Monthly'!$D$4/12)),-L722-J722)</f>
        <v>0</v>
      </c>
      <c r="L722" s="47">
        <f t="shared" ref="L722:L785" si="117">D722</f>
        <v>0</v>
      </c>
      <c r="M722" s="47">
        <f t="shared" ref="M722:M785" si="118">J722+K722-L722</f>
        <v>0</v>
      </c>
      <c r="N722" s="57"/>
      <c r="O722" s="38">
        <v>237</v>
      </c>
      <c r="P722" s="58">
        <f t="shared" si="112"/>
        <v>301327</v>
      </c>
      <c r="Q722" s="47">
        <f t="shared" si="113"/>
        <v>0</v>
      </c>
      <c r="R722" s="47">
        <f>IF(S721&lt;1,0,-'Lease Monthly'!$K$4/'Lease Monthly'!$L$4)</f>
        <v>0</v>
      </c>
      <c r="S722" s="47">
        <f t="shared" ref="S722:S785" si="119">IF(S721&lt;1,0,SUM(Q722:R722))</f>
        <v>0</v>
      </c>
      <c r="AE722"/>
      <c r="AF722" s="6"/>
    </row>
    <row r="723" spans="1:32" x14ac:dyDescent="0.25">
      <c r="A723" s="53">
        <f t="shared" ref="A723:A786" si="120">A722+1</f>
        <v>707</v>
      </c>
      <c r="B723" s="29">
        <f t="shared" si="114"/>
        <v>0</v>
      </c>
      <c r="C723" s="9" t="str">
        <f>IF(D723=0,"-",IF('Lease Monthly'!$H$4="Yearly",EDATE(C722,12),IF('Lease Monthly'!$H$4="Quarterly",EDATE(C722,3),EDATE(C722,1))))</f>
        <v>-</v>
      </c>
      <c r="D723" s="54">
        <f>IF(A723&gt;'Lease Monthly'!$E$4,0,'Lease Monthly'!$G$4)*((1+$M$4)^(((((IF($H$4="Yearly",ROUNDDOWN(IF(A723-($N$4)&lt;0,0,((A723-($N$4)/(($N$4))))/($N$4)),0),IF($H$4="Monthly",ROUNDDOWN(IF(A723-($N$4*12)&lt;0,0,((A723-(12*$N$4)/((12*$N$4))))/($N$4*12)),0),ROUNDDOWN(IF(A723-($N$4*4)&lt;0,0,((A723-(4*$N$4)/((4*$N$4))))/($N$4*4)),0)))))))))+(IF(A723=$E$4,$J$4,0))</f>
        <v>0</v>
      </c>
      <c r="E723" s="49">
        <f>IF(D723=0,0,1/((1+IF('Lease Monthly'!$H$4="Yearly",'Lease Monthly'!$D$4,IF('Lease Monthly'!$H$4="Quarterly",'Lease Monthly'!$D$4/4,'Lease Monthly'!$D$4/12)))^IF($E$17=1,A722,A723)))</f>
        <v>0</v>
      </c>
      <c r="F723" s="55">
        <f t="shared" si="115"/>
        <v>0</v>
      </c>
      <c r="G723" s="56"/>
      <c r="H723" s="38">
        <f t="shared" ref="H723:H786" si="121">H722+1</f>
        <v>707</v>
      </c>
      <c r="I723" s="9" t="str">
        <f t="shared" si="116"/>
        <v>-</v>
      </c>
      <c r="J723" s="47">
        <f>IF(H723&gt;'Lease Monthly'!$E$4,0,M722)</f>
        <v>0</v>
      </c>
      <c r="K723" s="47">
        <f>IF(IF('Lease Monthly'!$H$4="Yearly",J723*'Lease Monthly'!$D$4,IF('Lease Monthly'!$H$4="Quarterly",J723*('Lease Monthly'!$D$4/4),J723*'Lease Monthly'!$D$4/12))&gt;0,IF('Lease Monthly'!$H$4="Yearly",J723*'Lease Monthly'!$D$4,IF('Lease Monthly'!$H$4="Quarterly",J723*('Lease Monthly'!$D$4/4),J723*'Lease Monthly'!$D$4/12)),-L723-J723)</f>
        <v>0</v>
      </c>
      <c r="L723" s="47">
        <f t="shared" si="117"/>
        <v>0</v>
      </c>
      <c r="M723" s="47">
        <f t="shared" si="118"/>
        <v>0</v>
      </c>
      <c r="N723" s="57"/>
      <c r="O723" s="38">
        <v>237</v>
      </c>
      <c r="P723" s="58">
        <f t="shared" ref="P723:P786" si="122">DATE(YEAR(P722)+1,MONTH(P722),DAY(P722))</f>
        <v>301692</v>
      </c>
      <c r="Q723" s="47">
        <f t="shared" ref="Q723:Q786" si="123">S722</f>
        <v>0</v>
      </c>
      <c r="R723" s="47">
        <f>IF(S722&lt;1,0,-'Lease Monthly'!$K$4/'Lease Monthly'!$L$4)</f>
        <v>0</v>
      </c>
      <c r="S723" s="47">
        <f t="shared" si="119"/>
        <v>0</v>
      </c>
      <c r="AE723"/>
      <c r="AF723" s="6"/>
    </row>
    <row r="724" spans="1:32" x14ac:dyDescent="0.25">
      <c r="A724" s="53">
        <f t="shared" si="120"/>
        <v>708</v>
      </c>
      <c r="B724" s="29">
        <f t="shared" si="114"/>
        <v>0</v>
      </c>
      <c r="C724" s="9" t="str">
        <f>IF(D724=0,"-",IF('Lease Monthly'!$H$4="Yearly",EDATE(C723,12),IF('Lease Monthly'!$H$4="Quarterly",EDATE(C723,3),EDATE(C723,1))))</f>
        <v>-</v>
      </c>
      <c r="D724" s="54">
        <f>IF(A724&gt;'Lease Monthly'!$E$4,0,'Lease Monthly'!$G$4)*((1+$M$4)^(((((IF($H$4="Yearly",ROUNDDOWN(IF(A724-($N$4)&lt;0,0,((A724-($N$4)/(($N$4))))/($N$4)),0),IF($H$4="Monthly",ROUNDDOWN(IF(A724-($N$4*12)&lt;0,0,((A724-(12*$N$4)/((12*$N$4))))/($N$4*12)),0),ROUNDDOWN(IF(A724-($N$4*4)&lt;0,0,((A724-(4*$N$4)/((4*$N$4))))/($N$4*4)),0)))))))))+(IF(A724=$E$4,$J$4,0))</f>
        <v>0</v>
      </c>
      <c r="E724" s="49">
        <f>IF(D724=0,0,1/((1+IF('Lease Monthly'!$H$4="Yearly",'Lease Monthly'!$D$4,IF('Lease Monthly'!$H$4="Quarterly",'Lease Monthly'!$D$4/4,'Lease Monthly'!$D$4/12)))^IF($E$17=1,A723,A724)))</f>
        <v>0</v>
      </c>
      <c r="F724" s="55">
        <f t="shared" si="115"/>
        <v>0</v>
      </c>
      <c r="G724" s="56"/>
      <c r="H724" s="38">
        <f t="shared" si="121"/>
        <v>708</v>
      </c>
      <c r="I724" s="9" t="str">
        <f t="shared" si="116"/>
        <v>-</v>
      </c>
      <c r="J724" s="47">
        <f>IF(H724&gt;'Lease Monthly'!$E$4,0,M723)</f>
        <v>0</v>
      </c>
      <c r="K724" s="47">
        <f>IF(IF('Lease Monthly'!$H$4="Yearly",J724*'Lease Monthly'!$D$4,IF('Lease Monthly'!$H$4="Quarterly",J724*('Lease Monthly'!$D$4/4),J724*'Lease Monthly'!$D$4/12))&gt;0,IF('Lease Monthly'!$H$4="Yearly",J724*'Lease Monthly'!$D$4,IF('Lease Monthly'!$H$4="Quarterly",J724*('Lease Monthly'!$D$4/4),J724*'Lease Monthly'!$D$4/12)),-L724-J724)</f>
        <v>0</v>
      </c>
      <c r="L724" s="47">
        <f t="shared" si="117"/>
        <v>0</v>
      </c>
      <c r="M724" s="47">
        <f t="shared" si="118"/>
        <v>0</v>
      </c>
      <c r="N724" s="57"/>
      <c r="O724" s="38">
        <v>237</v>
      </c>
      <c r="P724" s="58">
        <f t="shared" si="122"/>
        <v>302057</v>
      </c>
      <c r="Q724" s="47">
        <f t="shared" si="123"/>
        <v>0</v>
      </c>
      <c r="R724" s="47">
        <f>IF(S723&lt;1,0,-'Lease Monthly'!$K$4/'Lease Monthly'!$L$4)</f>
        <v>0</v>
      </c>
      <c r="S724" s="47">
        <f t="shared" si="119"/>
        <v>0</v>
      </c>
      <c r="AE724"/>
      <c r="AF724" s="6"/>
    </row>
    <row r="725" spans="1:32" x14ac:dyDescent="0.25">
      <c r="A725" s="53">
        <f t="shared" si="120"/>
        <v>709</v>
      </c>
      <c r="B725" s="29">
        <f t="shared" si="114"/>
        <v>0</v>
      </c>
      <c r="C725" s="9" t="str">
        <f>IF(D725=0,"-",IF('Lease Monthly'!$H$4="Yearly",EDATE(C724,12),IF('Lease Monthly'!$H$4="Quarterly",EDATE(C724,3),EDATE(C724,1))))</f>
        <v>-</v>
      </c>
      <c r="D725" s="54">
        <f>IF(A725&gt;'Lease Monthly'!$E$4,0,'Lease Monthly'!$G$4)*((1+$M$4)^(((((IF($H$4="Yearly",ROUNDDOWN(IF(A725-($N$4)&lt;0,0,((A725-($N$4)/(($N$4))))/($N$4)),0),IF($H$4="Monthly",ROUNDDOWN(IF(A725-($N$4*12)&lt;0,0,((A725-(12*$N$4)/((12*$N$4))))/($N$4*12)),0),ROUNDDOWN(IF(A725-($N$4*4)&lt;0,0,((A725-(4*$N$4)/((4*$N$4))))/($N$4*4)),0)))))))))+(IF(A725=$E$4,$J$4,0))</f>
        <v>0</v>
      </c>
      <c r="E725" s="49">
        <f>IF(D725=0,0,1/((1+IF('Lease Monthly'!$H$4="Yearly",'Lease Monthly'!$D$4,IF('Lease Monthly'!$H$4="Quarterly",'Lease Monthly'!$D$4/4,'Lease Monthly'!$D$4/12)))^IF($E$17=1,A724,A725)))</f>
        <v>0</v>
      </c>
      <c r="F725" s="55">
        <f t="shared" si="115"/>
        <v>0</v>
      </c>
      <c r="G725" s="56"/>
      <c r="H725" s="38">
        <f t="shared" si="121"/>
        <v>709</v>
      </c>
      <c r="I725" s="9" t="str">
        <f t="shared" si="116"/>
        <v>-</v>
      </c>
      <c r="J725" s="47">
        <f>IF(H725&gt;'Lease Monthly'!$E$4,0,M724)</f>
        <v>0</v>
      </c>
      <c r="K725" s="47">
        <f>IF(IF('Lease Monthly'!$H$4="Yearly",J725*'Lease Monthly'!$D$4,IF('Lease Monthly'!$H$4="Quarterly",J725*('Lease Monthly'!$D$4/4),J725*'Lease Monthly'!$D$4/12))&gt;0,IF('Lease Monthly'!$H$4="Yearly",J725*'Lease Monthly'!$D$4,IF('Lease Monthly'!$H$4="Quarterly",J725*('Lease Monthly'!$D$4/4),J725*'Lease Monthly'!$D$4/12)),-L725-J725)</f>
        <v>0</v>
      </c>
      <c r="L725" s="47">
        <f t="shared" si="117"/>
        <v>0</v>
      </c>
      <c r="M725" s="47">
        <f t="shared" si="118"/>
        <v>0</v>
      </c>
      <c r="N725" s="57"/>
      <c r="O725" s="38">
        <v>237</v>
      </c>
      <c r="P725" s="58">
        <f t="shared" si="122"/>
        <v>302422</v>
      </c>
      <c r="Q725" s="47">
        <f t="shared" si="123"/>
        <v>0</v>
      </c>
      <c r="R725" s="47">
        <f>IF(S724&lt;1,0,-'Lease Monthly'!$K$4/'Lease Monthly'!$L$4)</f>
        <v>0</v>
      </c>
      <c r="S725" s="47">
        <f t="shared" si="119"/>
        <v>0</v>
      </c>
      <c r="AE725"/>
      <c r="AF725" s="6"/>
    </row>
    <row r="726" spans="1:32" x14ac:dyDescent="0.25">
      <c r="A726" s="53">
        <f t="shared" si="120"/>
        <v>710</v>
      </c>
      <c r="B726" s="29">
        <f t="shared" si="114"/>
        <v>0</v>
      </c>
      <c r="C726" s="9" t="str">
        <f>IF(D726=0,"-",IF('Lease Monthly'!$H$4="Yearly",EDATE(C725,12),IF('Lease Monthly'!$H$4="Quarterly",EDATE(C725,3),EDATE(C725,1))))</f>
        <v>-</v>
      </c>
      <c r="D726" s="54">
        <f>IF(A726&gt;'Lease Monthly'!$E$4,0,'Lease Monthly'!$G$4)*((1+$M$4)^(((((IF($H$4="Yearly",ROUNDDOWN(IF(A726-($N$4)&lt;0,0,((A726-($N$4)/(($N$4))))/($N$4)),0),IF($H$4="Monthly",ROUNDDOWN(IF(A726-($N$4*12)&lt;0,0,((A726-(12*$N$4)/((12*$N$4))))/($N$4*12)),0),ROUNDDOWN(IF(A726-($N$4*4)&lt;0,0,((A726-(4*$N$4)/((4*$N$4))))/($N$4*4)),0)))))))))+(IF(A726=$E$4,$J$4,0))</f>
        <v>0</v>
      </c>
      <c r="E726" s="49">
        <f>IF(D726=0,0,1/((1+IF('Lease Monthly'!$H$4="Yearly",'Lease Monthly'!$D$4,IF('Lease Monthly'!$H$4="Quarterly",'Lease Monthly'!$D$4/4,'Lease Monthly'!$D$4/12)))^IF($E$17=1,A725,A726)))</f>
        <v>0</v>
      </c>
      <c r="F726" s="55">
        <f t="shared" si="115"/>
        <v>0</v>
      </c>
      <c r="G726" s="56"/>
      <c r="H726" s="38">
        <f t="shared" si="121"/>
        <v>710</v>
      </c>
      <c r="I726" s="9" t="str">
        <f t="shared" si="116"/>
        <v>-</v>
      </c>
      <c r="J726" s="47">
        <f>IF(H726&gt;'Lease Monthly'!$E$4,0,M725)</f>
        <v>0</v>
      </c>
      <c r="K726" s="47">
        <f>IF(IF('Lease Monthly'!$H$4="Yearly",J726*'Lease Monthly'!$D$4,IF('Lease Monthly'!$H$4="Quarterly",J726*('Lease Monthly'!$D$4/4),J726*'Lease Monthly'!$D$4/12))&gt;0,IF('Lease Monthly'!$H$4="Yearly",J726*'Lease Monthly'!$D$4,IF('Lease Monthly'!$H$4="Quarterly",J726*('Lease Monthly'!$D$4/4),J726*'Lease Monthly'!$D$4/12)),-L726-J726)</f>
        <v>0</v>
      </c>
      <c r="L726" s="47">
        <f t="shared" si="117"/>
        <v>0</v>
      </c>
      <c r="M726" s="47">
        <f t="shared" si="118"/>
        <v>0</v>
      </c>
      <c r="N726" s="57"/>
      <c r="O726" s="38">
        <v>237</v>
      </c>
      <c r="P726" s="58">
        <f t="shared" si="122"/>
        <v>302788</v>
      </c>
      <c r="Q726" s="47">
        <f t="shared" si="123"/>
        <v>0</v>
      </c>
      <c r="R726" s="47">
        <f>IF(S725&lt;1,0,-'Lease Monthly'!$K$4/'Lease Monthly'!$L$4)</f>
        <v>0</v>
      </c>
      <c r="S726" s="47">
        <f t="shared" si="119"/>
        <v>0</v>
      </c>
      <c r="AE726"/>
      <c r="AF726" s="6"/>
    </row>
    <row r="727" spans="1:32" x14ac:dyDescent="0.25">
      <c r="A727" s="53">
        <f t="shared" si="120"/>
        <v>711</v>
      </c>
      <c r="B727" s="29">
        <f t="shared" si="114"/>
        <v>0</v>
      </c>
      <c r="C727" s="9" t="str">
        <f>IF(D727=0,"-",IF('Lease Monthly'!$H$4="Yearly",EDATE(C726,12),IF('Lease Monthly'!$H$4="Quarterly",EDATE(C726,3),EDATE(C726,1))))</f>
        <v>-</v>
      </c>
      <c r="D727" s="54">
        <f>IF(A727&gt;'Lease Monthly'!$E$4,0,'Lease Monthly'!$G$4)*((1+$M$4)^(((((IF($H$4="Yearly",ROUNDDOWN(IF(A727-($N$4)&lt;0,0,((A727-($N$4)/(($N$4))))/($N$4)),0),IF($H$4="Monthly",ROUNDDOWN(IF(A727-($N$4*12)&lt;0,0,((A727-(12*$N$4)/((12*$N$4))))/($N$4*12)),0),ROUNDDOWN(IF(A727-($N$4*4)&lt;0,0,((A727-(4*$N$4)/((4*$N$4))))/($N$4*4)),0)))))))))+(IF(A727=$E$4,$J$4,0))</f>
        <v>0</v>
      </c>
      <c r="E727" s="49">
        <f>IF(D727=0,0,1/((1+IF('Lease Monthly'!$H$4="Yearly",'Lease Monthly'!$D$4,IF('Lease Monthly'!$H$4="Quarterly",'Lease Monthly'!$D$4/4,'Lease Monthly'!$D$4/12)))^IF($E$17=1,A726,A727)))</f>
        <v>0</v>
      </c>
      <c r="F727" s="55">
        <f t="shared" si="115"/>
        <v>0</v>
      </c>
      <c r="G727" s="56"/>
      <c r="H727" s="38">
        <f t="shared" si="121"/>
        <v>711</v>
      </c>
      <c r="I727" s="9" t="str">
        <f t="shared" si="116"/>
        <v>-</v>
      </c>
      <c r="J727" s="47">
        <f>IF(H727&gt;'Lease Monthly'!$E$4,0,M726)</f>
        <v>0</v>
      </c>
      <c r="K727" s="47">
        <f>IF(IF('Lease Monthly'!$H$4="Yearly",J727*'Lease Monthly'!$D$4,IF('Lease Monthly'!$H$4="Quarterly",J727*('Lease Monthly'!$D$4/4),J727*'Lease Monthly'!$D$4/12))&gt;0,IF('Lease Monthly'!$H$4="Yearly",J727*'Lease Monthly'!$D$4,IF('Lease Monthly'!$H$4="Quarterly",J727*('Lease Monthly'!$D$4/4),J727*'Lease Monthly'!$D$4/12)),-L727-J727)</f>
        <v>0</v>
      </c>
      <c r="L727" s="47">
        <f t="shared" si="117"/>
        <v>0</v>
      </c>
      <c r="M727" s="47">
        <f t="shared" si="118"/>
        <v>0</v>
      </c>
      <c r="N727" s="57"/>
      <c r="O727" s="38">
        <v>237</v>
      </c>
      <c r="P727" s="58">
        <f t="shared" si="122"/>
        <v>303153</v>
      </c>
      <c r="Q727" s="47">
        <f t="shared" si="123"/>
        <v>0</v>
      </c>
      <c r="R727" s="47">
        <f>IF(S726&lt;1,0,-'Lease Monthly'!$K$4/'Lease Monthly'!$L$4)</f>
        <v>0</v>
      </c>
      <c r="S727" s="47">
        <f t="shared" si="119"/>
        <v>0</v>
      </c>
      <c r="AE727"/>
      <c r="AF727" s="6"/>
    </row>
    <row r="728" spans="1:32" x14ac:dyDescent="0.25">
      <c r="A728" s="53">
        <f t="shared" si="120"/>
        <v>712</v>
      </c>
      <c r="B728" s="29">
        <f t="shared" si="114"/>
        <v>0</v>
      </c>
      <c r="C728" s="9" t="str">
        <f>IF(D728=0,"-",IF('Lease Monthly'!$H$4="Yearly",EDATE(C727,12),IF('Lease Monthly'!$H$4="Quarterly",EDATE(C727,3),EDATE(C727,1))))</f>
        <v>-</v>
      </c>
      <c r="D728" s="54">
        <f>IF(A728&gt;'Lease Monthly'!$E$4,0,'Lease Monthly'!$G$4)*((1+$M$4)^(((((IF($H$4="Yearly",ROUNDDOWN(IF(A728-($N$4)&lt;0,0,((A728-($N$4)/(($N$4))))/($N$4)),0),IF($H$4="Monthly",ROUNDDOWN(IF(A728-($N$4*12)&lt;0,0,((A728-(12*$N$4)/((12*$N$4))))/($N$4*12)),0),ROUNDDOWN(IF(A728-($N$4*4)&lt;0,0,((A728-(4*$N$4)/((4*$N$4))))/($N$4*4)),0)))))))))+(IF(A728=$E$4,$J$4,0))</f>
        <v>0</v>
      </c>
      <c r="E728" s="49">
        <f>IF(D728=0,0,1/((1+IF('Lease Monthly'!$H$4="Yearly",'Lease Monthly'!$D$4,IF('Lease Monthly'!$H$4="Quarterly",'Lease Monthly'!$D$4/4,'Lease Monthly'!$D$4/12)))^IF($E$17=1,A727,A728)))</f>
        <v>0</v>
      </c>
      <c r="F728" s="55">
        <f t="shared" si="115"/>
        <v>0</v>
      </c>
      <c r="G728" s="56"/>
      <c r="H728" s="38">
        <f t="shared" si="121"/>
        <v>712</v>
      </c>
      <c r="I728" s="9" t="str">
        <f t="shared" si="116"/>
        <v>-</v>
      </c>
      <c r="J728" s="47">
        <f>IF(H728&gt;'Lease Monthly'!$E$4,0,M727)</f>
        <v>0</v>
      </c>
      <c r="K728" s="47">
        <f>IF(IF('Lease Monthly'!$H$4="Yearly",J728*'Lease Monthly'!$D$4,IF('Lease Monthly'!$H$4="Quarterly",J728*('Lease Monthly'!$D$4/4),J728*'Lease Monthly'!$D$4/12))&gt;0,IF('Lease Monthly'!$H$4="Yearly",J728*'Lease Monthly'!$D$4,IF('Lease Monthly'!$H$4="Quarterly",J728*('Lease Monthly'!$D$4/4),J728*'Lease Monthly'!$D$4/12)),-L728-J728)</f>
        <v>0</v>
      </c>
      <c r="L728" s="47">
        <f t="shared" si="117"/>
        <v>0</v>
      </c>
      <c r="M728" s="47">
        <f t="shared" si="118"/>
        <v>0</v>
      </c>
      <c r="N728" s="57"/>
      <c r="O728" s="38">
        <v>237</v>
      </c>
      <c r="P728" s="58">
        <f t="shared" si="122"/>
        <v>303518</v>
      </c>
      <c r="Q728" s="47">
        <f t="shared" si="123"/>
        <v>0</v>
      </c>
      <c r="R728" s="47">
        <f>IF(S727&lt;1,0,-'Lease Monthly'!$K$4/'Lease Monthly'!$L$4)</f>
        <v>0</v>
      </c>
      <c r="S728" s="47">
        <f t="shared" si="119"/>
        <v>0</v>
      </c>
      <c r="AE728"/>
      <c r="AF728" s="6"/>
    </row>
    <row r="729" spans="1:32" x14ac:dyDescent="0.25">
      <c r="A729" s="53">
        <f t="shared" si="120"/>
        <v>713</v>
      </c>
      <c r="B729" s="29">
        <f t="shared" si="114"/>
        <v>0</v>
      </c>
      <c r="C729" s="9" t="str">
        <f>IF(D729=0,"-",IF('Lease Monthly'!$H$4="Yearly",EDATE(C728,12),IF('Lease Monthly'!$H$4="Quarterly",EDATE(C728,3),EDATE(C728,1))))</f>
        <v>-</v>
      </c>
      <c r="D729" s="54">
        <f>IF(A729&gt;'Lease Monthly'!$E$4,0,'Lease Monthly'!$G$4)*((1+$M$4)^(((((IF($H$4="Yearly",ROUNDDOWN(IF(A729-($N$4)&lt;0,0,((A729-($N$4)/(($N$4))))/($N$4)),0),IF($H$4="Monthly",ROUNDDOWN(IF(A729-($N$4*12)&lt;0,0,((A729-(12*$N$4)/((12*$N$4))))/($N$4*12)),0),ROUNDDOWN(IF(A729-($N$4*4)&lt;0,0,((A729-(4*$N$4)/((4*$N$4))))/($N$4*4)),0)))))))))+(IF(A729=$E$4,$J$4,0))</f>
        <v>0</v>
      </c>
      <c r="E729" s="49">
        <f>IF(D729=0,0,1/((1+IF('Lease Monthly'!$H$4="Yearly",'Lease Monthly'!$D$4,IF('Lease Monthly'!$H$4="Quarterly",'Lease Monthly'!$D$4/4,'Lease Monthly'!$D$4/12)))^IF($E$17=1,A728,A729)))</f>
        <v>0</v>
      </c>
      <c r="F729" s="55">
        <f t="shared" si="115"/>
        <v>0</v>
      </c>
      <c r="G729" s="56"/>
      <c r="H729" s="38">
        <f t="shared" si="121"/>
        <v>713</v>
      </c>
      <c r="I729" s="9" t="str">
        <f t="shared" si="116"/>
        <v>-</v>
      </c>
      <c r="J729" s="47">
        <f>IF(H729&gt;'Lease Monthly'!$E$4,0,M728)</f>
        <v>0</v>
      </c>
      <c r="K729" s="47">
        <f>IF(IF('Lease Monthly'!$H$4="Yearly",J729*'Lease Monthly'!$D$4,IF('Lease Monthly'!$H$4="Quarterly",J729*('Lease Monthly'!$D$4/4),J729*'Lease Monthly'!$D$4/12))&gt;0,IF('Lease Monthly'!$H$4="Yearly",J729*'Lease Monthly'!$D$4,IF('Lease Monthly'!$H$4="Quarterly",J729*('Lease Monthly'!$D$4/4),J729*'Lease Monthly'!$D$4/12)),-L729-J729)</f>
        <v>0</v>
      </c>
      <c r="L729" s="47">
        <f t="shared" si="117"/>
        <v>0</v>
      </c>
      <c r="M729" s="47">
        <f t="shared" si="118"/>
        <v>0</v>
      </c>
      <c r="N729" s="57"/>
      <c r="O729" s="38">
        <v>237</v>
      </c>
      <c r="P729" s="58">
        <f t="shared" si="122"/>
        <v>303883</v>
      </c>
      <c r="Q729" s="47">
        <f t="shared" si="123"/>
        <v>0</v>
      </c>
      <c r="R729" s="47">
        <f>IF(S728&lt;1,0,-'Lease Monthly'!$K$4/'Lease Monthly'!$L$4)</f>
        <v>0</v>
      </c>
      <c r="S729" s="47">
        <f t="shared" si="119"/>
        <v>0</v>
      </c>
      <c r="AE729"/>
      <c r="AF729" s="6"/>
    </row>
    <row r="730" spans="1:32" x14ac:dyDescent="0.25">
      <c r="A730" s="53">
        <f t="shared" si="120"/>
        <v>714</v>
      </c>
      <c r="B730" s="29">
        <f t="shared" si="114"/>
        <v>0</v>
      </c>
      <c r="C730" s="9" t="str">
        <f>IF(D730=0,"-",IF('Lease Monthly'!$H$4="Yearly",EDATE(C729,12),IF('Lease Monthly'!$H$4="Quarterly",EDATE(C729,3),EDATE(C729,1))))</f>
        <v>-</v>
      </c>
      <c r="D730" s="54">
        <f>IF(A730&gt;'Lease Monthly'!$E$4,0,'Lease Monthly'!$G$4)*((1+$M$4)^(((((IF($H$4="Yearly",ROUNDDOWN(IF(A730-($N$4)&lt;0,0,((A730-($N$4)/(($N$4))))/($N$4)),0),IF($H$4="Monthly",ROUNDDOWN(IF(A730-($N$4*12)&lt;0,0,((A730-(12*$N$4)/((12*$N$4))))/($N$4*12)),0),ROUNDDOWN(IF(A730-($N$4*4)&lt;0,0,((A730-(4*$N$4)/((4*$N$4))))/($N$4*4)),0)))))))))+(IF(A730=$E$4,$J$4,0))</f>
        <v>0</v>
      </c>
      <c r="E730" s="49">
        <f>IF(D730=0,0,1/((1+IF('Lease Monthly'!$H$4="Yearly",'Lease Monthly'!$D$4,IF('Lease Monthly'!$H$4="Quarterly",'Lease Monthly'!$D$4/4,'Lease Monthly'!$D$4/12)))^IF($E$17=1,A729,A730)))</f>
        <v>0</v>
      </c>
      <c r="F730" s="55">
        <f t="shared" si="115"/>
        <v>0</v>
      </c>
      <c r="G730" s="56"/>
      <c r="H730" s="38">
        <f t="shared" si="121"/>
        <v>714</v>
      </c>
      <c r="I730" s="9" t="str">
        <f t="shared" si="116"/>
        <v>-</v>
      </c>
      <c r="J730" s="47">
        <f>IF(H730&gt;'Lease Monthly'!$E$4,0,M729)</f>
        <v>0</v>
      </c>
      <c r="K730" s="47">
        <f>IF(IF('Lease Monthly'!$H$4="Yearly",J730*'Lease Monthly'!$D$4,IF('Lease Monthly'!$H$4="Quarterly",J730*('Lease Monthly'!$D$4/4),J730*'Lease Monthly'!$D$4/12))&gt;0,IF('Lease Monthly'!$H$4="Yearly",J730*'Lease Monthly'!$D$4,IF('Lease Monthly'!$H$4="Quarterly",J730*('Lease Monthly'!$D$4/4),J730*'Lease Monthly'!$D$4/12)),-L730-J730)</f>
        <v>0</v>
      </c>
      <c r="L730" s="47">
        <f t="shared" si="117"/>
        <v>0</v>
      </c>
      <c r="M730" s="47">
        <f t="shared" si="118"/>
        <v>0</v>
      </c>
      <c r="N730" s="57"/>
      <c r="O730" s="38">
        <v>237</v>
      </c>
      <c r="P730" s="58">
        <f t="shared" si="122"/>
        <v>304249</v>
      </c>
      <c r="Q730" s="47">
        <f t="shared" si="123"/>
        <v>0</v>
      </c>
      <c r="R730" s="47">
        <f>IF(S729&lt;1,0,-'Lease Monthly'!$K$4/'Lease Monthly'!$L$4)</f>
        <v>0</v>
      </c>
      <c r="S730" s="47">
        <f t="shared" si="119"/>
        <v>0</v>
      </c>
      <c r="AE730"/>
      <c r="AF730" s="6"/>
    </row>
    <row r="731" spans="1:32" x14ac:dyDescent="0.25">
      <c r="A731" s="53">
        <f t="shared" si="120"/>
        <v>715</v>
      </c>
      <c r="B731" s="29">
        <f t="shared" si="114"/>
        <v>0</v>
      </c>
      <c r="C731" s="9" t="str">
        <f>IF(D731=0,"-",IF('Lease Monthly'!$H$4="Yearly",EDATE(C730,12),IF('Lease Monthly'!$H$4="Quarterly",EDATE(C730,3),EDATE(C730,1))))</f>
        <v>-</v>
      </c>
      <c r="D731" s="54">
        <f>IF(A731&gt;'Lease Monthly'!$E$4,0,'Lease Monthly'!$G$4)*((1+$M$4)^(((((IF($H$4="Yearly",ROUNDDOWN(IF(A731-($N$4)&lt;0,0,((A731-($N$4)/(($N$4))))/($N$4)),0),IF($H$4="Monthly",ROUNDDOWN(IF(A731-($N$4*12)&lt;0,0,((A731-(12*$N$4)/((12*$N$4))))/($N$4*12)),0),ROUNDDOWN(IF(A731-($N$4*4)&lt;0,0,((A731-(4*$N$4)/((4*$N$4))))/($N$4*4)),0)))))))))+(IF(A731=$E$4,$J$4,0))</f>
        <v>0</v>
      </c>
      <c r="E731" s="49">
        <f>IF(D731=0,0,1/((1+IF('Lease Monthly'!$H$4="Yearly",'Lease Monthly'!$D$4,IF('Lease Monthly'!$H$4="Quarterly",'Lease Monthly'!$D$4/4,'Lease Monthly'!$D$4/12)))^IF($E$17=1,A730,A731)))</f>
        <v>0</v>
      </c>
      <c r="F731" s="55">
        <f t="shared" si="115"/>
        <v>0</v>
      </c>
      <c r="G731" s="56"/>
      <c r="H731" s="38">
        <f t="shared" si="121"/>
        <v>715</v>
      </c>
      <c r="I731" s="9" t="str">
        <f t="shared" si="116"/>
        <v>-</v>
      </c>
      <c r="J731" s="47">
        <f>IF(H731&gt;'Lease Monthly'!$E$4,0,M730)</f>
        <v>0</v>
      </c>
      <c r="K731" s="47">
        <f>IF(IF('Lease Monthly'!$H$4="Yearly",J731*'Lease Monthly'!$D$4,IF('Lease Monthly'!$H$4="Quarterly",J731*('Lease Monthly'!$D$4/4),J731*'Lease Monthly'!$D$4/12))&gt;0,IF('Lease Monthly'!$H$4="Yearly",J731*'Lease Monthly'!$D$4,IF('Lease Monthly'!$H$4="Quarterly",J731*('Lease Monthly'!$D$4/4),J731*'Lease Monthly'!$D$4/12)),-L731-J731)</f>
        <v>0</v>
      </c>
      <c r="L731" s="47">
        <f t="shared" si="117"/>
        <v>0</v>
      </c>
      <c r="M731" s="47">
        <f t="shared" si="118"/>
        <v>0</v>
      </c>
      <c r="N731" s="57"/>
      <c r="O731" s="38">
        <v>237</v>
      </c>
      <c r="P731" s="58">
        <f t="shared" si="122"/>
        <v>304614</v>
      </c>
      <c r="Q731" s="47">
        <f t="shared" si="123"/>
        <v>0</v>
      </c>
      <c r="R731" s="47">
        <f>IF(S730&lt;1,0,-'Lease Monthly'!$K$4/'Lease Monthly'!$L$4)</f>
        <v>0</v>
      </c>
      <c r="S731" s="47">
        <f t="shared" si="119"/>
        <v>0</v>
      </c>
      <c r="AE731"/>
      <c r="AF731" s="6"/>
    </row>
    <row r="732" spans="1:32" x14ac:dyDescent="0.25">
      <c r="A732" s="53">
        <f t="shared" si="120"/>
        <v>716</v>
      </c>
      <c r="B732" s="29">
        <f t="shared" si="114"/>
        <v>0</v>
      </c>
      <c r="C732" s="9" t="str">
        <f>IF(D732=0,"-",IF('Lease Monthly'!$H$4="Yearly",EDATE(C731,12),IF('Lease Monthly'!$H$4="Quarterly",EDATE(C731,3),EDATE(C731,1))))</f>
        <v>-</v>
      </c>
      <c r="D732" s="54">
        <f>IF(A732&gt;'Lease Monthly'!$E$4,0,'Lease Monthly'!$G$4)*((1+$M$4)^(((((IF($H$4="Yearly",ROUNDDOWN(IF(A732-($N$4)&lt;0,0,((A732-($N$4)/(($N$4))))/($N$4)),0),IF($H$4="Monthly",ROUNDDOWN(IF(A732-($N$4*12)&lt;0,0,((A732-(12*$N$4)/((12*$N$4))))/($N$4*12)),0),ROUNDDOWN(IF(A732-($N$4*4)&lt;0,0,((A732-(4*$N$4)/((4*$N$4))))/($N$4*4)),0)))))))))+(IF(A732=$E$4,$J$4,0))</f>
        <v>0</v>
      </c>
      <c r="E732" s="49">
        <f>IF(D732=0,0,1/((1+IF('Lease Monthly'!$H$4="Yearly",'Lease Monthly'!$D$4,IF('Lease Monthly'!$H$4="Quarterly",'Lease Monthly'!$D$4/4,'Lease Monthly'!$D$4/12)))^IF($E$17=1,A731,A732)))</f>
        <v>0</v>
      </c>
      <c r="F732" s="55">
        <f t="shared" si="115"/>
        <v>0</v>
      </c>
      <c r="G732" s="56"/>
      <c r="H732" s="38">
        <f t="shared" si="121"/>
        <v>716</v>
      </c>
      <c r="I732" s="9" t="str">
        <f t="shared" si="116"/>
        <v>-</v>
      </c>
      <c r="J732" s="47">
        <f>IF(H732&gt;'Lease Monthly'!$E$4,0,M731)</f>
        <v>0</v>
      </c>
      <c r="K732" s="47">
        <f>IF(IF('Lease Monthly'!$H$4="Yearly",J732*'Lease Monthly'!$D$4,IF('Lease Monthly'!$H$4="Quarterly",J732*('Lease Monthly'!$D$4/4),J732*'Lease Monthly'!$D$4/12))&gt;0,IF('Lease Monthly'!$H$4="Yearly",J732*'Lease Monthly'!$D$4,IF('Lease Monthly'!$H$4="Quarterly",J732*('Lease Monthly'!$D$4/4),J732*'Lease Monthly'!$D$4/12)),-L732-J732)</f>
        <v>0</v>
      </c>
      <c r="L732" s="47">
        <f t="shared" si="117"/>
        <v>0</v>
      </c>
      <c r="M732" s="47">
        <f t="shared" si="118"/>
        <v>0</v>
      </c>
      <c r="N732" s="57"/>
      <c r="O732" s="38">
        <v>237</v>
      </c>
      <c r="P732" s="58">
        <f t="shared" si="122"/>
        <v>304979</v>
      </c>
      <c r="Q732" s="47">
        <f t="shared" si="123"/>
        <v>0</v>
      </c>
      <c r="R732" s="47">
        <f>IF(S731&lt;1,0,-'Lease Monthly'!$K$4/'Lease Monthly'!$L$4)</f>
        <v>0</v>
      </c>
      <c r="S732" s="47">
        <f t="shared" si="119"/>
        <v>0</v>
      </c>
      <c r="AE732"/>
      <c r="AF732" s="6"/>
    </row>
    <row r="733" spans="1:32" x14ac:dyDescent="0.25">
      <c r="A733" s="53">
        <f t="shared" si="120"/>
        <v>717</v>
      </c>
      <c r="B733" s="29">
        <f t="shared" si="114"/>
        <v>0</v>
      </c>
      <c r="C733" s="9" t="str">
        <f>IF(D733=0,"-",IF('Lease Monthly'!$H$4="Yearly",EDATE(C732,12),IF('Lease Monthly'!$H$4="Quarterly",EDATE(C732,3),EDATE(C732,1))))</f>
        <v>-</v>
      </c>
      <c r="D733" s="54">
        <f>IF(A733&gt;'Lease Monthly'!$E$4,0,'Lease Monthly'!$G$4)*((1+$M$4)^(((((IF($H$4="Yearly",ROUNDDOWN(IF(A733-($N$4)&lt;0,0,((A733-($N$4)/(($N$4))))/($N$4)),0),IF($H$4="Monthly",ROUNDDOWN(IF(A733-($N$4*12)&lt;0,0,((A733-(12*$N$4)/((12*$N$4))))/($N$4*12)),0),ROUNDDOWN(IF(A733-($N$4*4)&lt;0,0,((A733-(4*$N$4)/((4*$N$4))))/($N$4*4)),0)))))))))+(IF(A733=$E$4,$J$4,0))</f>
        <v>0</v>
      </c>
      <c r="E733" s="49">
        <f>IF(D733=0,0,1/((1+IF('Lease Monthly'!$H$4="Yearly",'Lease Monthly'!$D$4,IF('Lease Monthly'!$H$4="Quarterly",'Lease Monthly'!$D$4/4,'Lease Monthly'!$D$4/12)))^IF($E$17=1,A732,A733)))</f>
        <v>0</v>
      </c>
      <c r="F733" s="55">
        <f t="shared" si="115"/>
        <v>0</v>
      </c>
      <c r="G733" s="56"/>
      <c r="H733" s="38">
        <f t="shared" si="121"/>
        <v>717</v>
      </c>
      <c r="I733" s="9" t="str">
        <f t="shared" si="116"/>
        <v>-</v>
      </c>
      <c r="J733" s="47">
        <f>IF(H733&gt;'Lease Monthly'!$E$4,0,M732)</f>
        <v>0</v>
      </c>
      <c r="K733" s="47">
        <f>IF(IF('Lease Monthly'!$H$4="Yearly",J733*'Lease Monthly'!$D$4,IF('Lease Monthly'!$H$4="Quarterly",J733*('Lease Monthly'!$D$4/4),J733*'Lease Monthly'!$D$4/12))&gt;0,IF('Lease Monthly'!$H$4="Yearly",J733*'Lease Monthly'!$D$4,IF('Lease Monthly'!$H$4="Quarterly",J733*('Lease Monthly'!$D$4/4),J733*'Lease Monthly'!$D$4/12)),-L733-J733)</f>
        <v>0</v>
      </c>
      <c r="L733" s="47">
        <f t="shared" si="117"/>
        <v>0</v>
      </c>
      <c r="M733" s="47">
        <f t="shared" si="118"/>
        <v>0</v>
      </c>
      <c r="N733" s="57"/>
      <c r="O733" s="38">
        <v>237</v>
      </c>
      <c r="P733" s="58">
        <f t="shared" si="122"/>
        <v>305344</v>
      </c>
      <c r="Q733" s="47">
        <f t="shared" si="123"/>
        <v>0</v>
      </c>
      <c r="R733" s="47">
        <f>IF(S732&lt;1,0,-'Lease Monthly'!$K$4/'Lease Monthly'!$L$4)</f>
        <v>0</v>
      </c>
      <c r="S733" s="47">
        <f t="shared" si="119"/>
        <v>0</v>
      </c>
      <c r="AE733"/>
      <c r="AF733" s="6"/>
    </row>
    <row r="734" spans="1:32" x14ac:dyDescent="0.25">
      <c r="A734" s="53">
        <f t="shared" si="120"/>
        <v>718</v>
      </c>
      <c r="B734" s="29">
        <f t="shared" si="114"/>
        <v>0</v>
      </c>
      <c r="C734" s="9" t="str">
        <f>IF(D734=0,"-",IF('Lease Monthly'!$H$4="Yearly",EDATE(C733,12),IF('Lease Monthly'!$H$4="Quarterly",EDATE(C733,3),EDATE(C733,1))))</f>
        <v>-</v>
      </c>
      <c r="D734" s="54">
        <f>IF(A734&gt;'Lease Monthly'!$E$4,0,'Lease Monthly'!$G$4)*((1+$M$4)^(((((IF($H$4="Yearly",ROUNDDOWN(IF(A734-($N$4)&lt;0,0,((A734-($N$4)/(($N$4))))/($N$4)),0),IF($H$4="Monthly",ROUNDDOWN(IF(A734-($N$4*12)&lt;0,0,((A734-(12*$N$4)/((12*$N$4))))/($N$4*12)),0),ROUNDDOWN(IF(A734-($N$4*4)&lt;0,0,((A734-(4*$N$4)/((4*$N$4))))/($N$4*4)),0)))))))))+(IF(A734=$E$4,$J$4,0))</f>
        <v>0</v>
      </c>
      <c r="E734" s="49">
        <f>IF(D734=0,0,1/((1+IF('Lease Monthly'!$H$4="Yearly",'Lease Monthly'!$D$4,IF('Lease Monthly'!$H$4="Quarterly",'Lease Monthly'!$D$4/4,'Lease Monthly'!$D$4/12)))^IF($E$17=1,A733,A734)))</f>
        <v>0</v>
      </c>
      <c r="F734" s="55">
        <f t="shared" si="115"/>
        <v>0</v>
      </c>
      <c r="G734" s="56"/>
      <c r="H734" s="38">
        <f t="shared" si="121"/>
        <v>718</v>
      </c>
      <c r="I734" s="9" t="str">
        <f t="shared" si="116"/>
        <v>-</v>
      </c>
      <c r="J734" s="47">
        <f>IF(H734&gt;'Lease Monthly'!$E$4,0,M733)</f>
        <v>0</v>
      </c>
      <c r="K734" s="47">
        <f>IF(IF('Lease Monthly'!$H$4="Yearly",J734*'Lease Monthly'!$D$4,IF('Lease Monthly'!$H$4="Quarterly",J734*('Lease Monthly'!$D$4/4),J734*'Lease Monthly'!$D$4/12))&gt;0,IF('Lease Monthly'!$H$4="Yearly",J734*'Lease Monthly'!$D$4,IF('Lease Monthly'!$H$4="Quarterly",J734*('Lease Monthly'!$D$4/4),J734*'Lease Monthly'!$D$4/12)),-L734-J734)</f>
        <v>0</v>
      </c>
      <c r="L734" s="47">
        <f t="shared" si="117"/>
        <v>0</v>
      </c>
      <c r="M734" s="47">
        <f t="shared" si="118"/>
        <v>0</v>
      </c>
      <c r="N734" s="57"/>
      <c r="O734" s="38">
        <v>237</v>
      </c>
      <c r="P734" s="58">
        <f t="shared" si="122"/>
        <v>305710</v>
      </c>
      <c r="Q734" s="47">
        <f t="shared" si="123"/>
        <v>0</v>
      </c>
      <c r="R734" s="47">
        <f>IF(S733&lt;1,0,-'Lease Monthly'!$K$4/'Lease Monthly'!$L$4)</f>
        <v>0</v>
      </c>
      <c r="S734" s="47">
        <f t="shared" si="119"/>
        <v>0</v>
      </c>
      <c r="AE734"/>
      <c r="AF734" s="6"/>
    </row>
    <row r="735" spans="1:32" x14ac:dyDescent="0.25">
      <c r="A735" s="53">
        <f t="shared" si="120"/>
        <v>719</v>
      </c>
      <c r="B735" s="29">
        <f t="shared" si="114"/>
        <v>0</v>
      </c>
      <c r="C735" s="9" t="str">
        <f>IF(D735=0,"-",IF('Lease Monthly'!$H$4="Yearly",EDATE(C734,12),IF('Lease Monthly'!$H$4="Quarterly",EDATE(C734,3),EDATE(C734,1))))</f>
        <v>-</v>
      </c>
      <c r="D735" s="54">
        <f>IF(A735&gt;'Lease Monthly'!$E$4,0,'Lease Monthly'!$G$4)*((1+$M$4)^(((((IF($H$4="Yearly",ROUNDDOWN(IF(A735-($N$4)&lt;0,0,((A735-($N$4)/(($N$4))))/($N$4)),0),IF($H$4="Monthly",ROUNDDOWN(IF(A735-($N$4*12)&lt;0,0,((A735-(12*$N$4)/((12*$N$4))))/($N$4*12)),0),ROUNDDOWN(IF(A735-($N$4*4)&lt;0,0,((A735-(4*$N$4)/((4*$N$4))))/($N$4*4)),0)))))))))+(IF(A735=$E$4,$J$4,0))</f>
        <v>0</v>
      </c>
      <c r="E735" s="49">
        <f>IF(D735=0,0,1/((1+IF('Lease Monthly'!$H$4="Yearly",'Lease Monthly'!$D$4,IF('Lease Monthly'!$H$4="Quarterly",'Lease Monthly'!$D$4/4,'Lease Monthly'!$D$4/12)))^IF($E$17=1,A734,A735)))</f>
        <v>0</v>
      </c>
      <c r="F735" s="55">
        <f t="shared" si="115"/>
        <v>0</v>
      </c>
      <c r="G735" s="56"/>
      <c r="H735" s="38">
        <f t="shared" si="121"/>
        <v>719</v>
      </c>
      <c r="I735" s="9" t="str">
        <f t="shared" si="116"/>
        <v>-</v>
      </c>
      <c r="J735" s="47">
        <f>IF(H735&gt;'Lease Monthly'!$E$4,0,M734)</f>
        <v>0</v>
      </c>
      <c r="K735" s="47">
        <f>IF(IF('Lease Monthly'!$H$4="Yearly",J735*'Lease Monthly'!$D$4,IF('Lease Monthly'!$H$4="Quarterly",J735*('Lease Monthly'!$D$4/4),J735*'Lease Monthly'!$D$4/12))&gt;0,IF('Lease Monthly'!$H$4="Yearly",J735*'Lease Monthly'!$D$4,IF('Lease Monthly'!$H$4="Quarterly",J735*('Lease Monthly'!$D$4/4),J735*'Lease Monthly'!$D$4/12)),-L735-J735)</f>
        <v>0</v>
      </c>
      <c r="L735" s="47">
        <f t="shared" si="117"/>
        <v>0</v>
      </c>
      <c r="M735" s="47">
        <f t="shared" si="118"/>
        <v>0</v>
      </c>
      <c r="N735" s="57"/>
      <c r="O735" s="38">
        <v>237</v>
      </c>
      <c r="P735" s="58">
        <f t="shared" si="122"/>
        <v>306075</v>
      </c>
      <c r="Q735" s="47">
        <f t="shared" si="123"/>
        <v>0</v>
      </c>
      <c r="R735" s="47">
        <f>IF(S734&lt;1,0,-'Lease Monthly'!$K$4/'Lease Monthly'!$L$4)</f>
        <v>0</v>
      </c>
      <c r="S735" s="47">
        <f t="shared" si="119"/>
        <v>0</v>
      </c>
      <c r="AE735"/>
      <c r="AF735" s="6"/>
    </row>
    <row r="736" spans="1:32" x14ac:dyDescent="0.25">
      <c r="A736" s="53">
        <f t="shared" si="120"/>
        <v>720</v>
      </c>
      <c r="B736" s="29">
        <f t="shared" si="114"/>
        <v>0</v>
      </c>
      <c r="C736" s="9" t="str">
        <f>IF(D736=0,"-",IF('Lease Monthly'!$H$4="Yearly",EDATE(C735,12),IF('Lease Monthly'!$H$4="Quarterly",EDATE(C735,3),EDATE(C735,1))))</f>
        <v>-</v>
      </c>
      <c r="D736" s="54">
        <f>IF(A736&gt;'Lease Monthly'!$E$4,0,'Lease Monthly'!$G$4)*((1+$M$4)^(((((IF($H$4="Yearly",ROUNDDOWN(IF(A736-($N$4)&lt;0,0,((A736-($N$4)/(($N$4))))/($N$4)),0),IF($H$4="Monthly",ROUNDDOWN(IF(A736-($N$4*12)&lt;0,0,((A736-(12*$N$4)/((12*$N$4))))/($N$4*12)),0),ROUNDDOWN(IF(A736-($N$4*4)&lt;0,0,((A736-(4*$N$4)/((4*$N$4))))/($N$4*4)),0)))))))))+(IF(A736=$E$4,$J$4,0))</f>
        <v>0</v>
      </c>
      <c r="E736" s="49">
        <f>IF(D736=0,0,1/((1+IF('Lease Monthly'!$H$4="Yearly",'Lease Monthly'!$D$4,IF('Lease Monthly'!$H$4="Quarterly",'Lease Monthly'!$D$4/4,'Lease Monthly'!$D$4/12)))^IF($E$17=1,A735,A736)))</f>
        <v>0</v>
      </c>
      <c r="F736" s="55">
        <f t="shared" si="115"/>
        <v>0</v>
      </c>
      <c r="G736" s="56"/>
      <c r="H736" s="38">
        <f t="shared" si="121"/>
        <v>720</v>
      </c>
      <c r="I736" s="9" t="str">
        <f t="shared" si="116"/>
        <v>-</v>
      </c>
      <c r="J736" s="47">
        <f>IF(H736&gt;'Lease Monthly'!$E$4,0,M735)</f>
        <v>0</v>
      </c>
      <c r="K736" s="47">
        <f>IF(IF('Lease Monthly'!$H$4="Yearly",J736*'Lease Monthly'!$D$4,IF('Lease Monthly'!$H$4="Quarterly",J736*('Lease Monthly'!$D$4/4),J736*'Lease Monthly'!$D$4/12))&gt;0,IF('Lease Monthly'!$H$4="Yearly",J736*'Lease Monthly'!$D$4,IF('Lease Monthly'!$H$4="Quarterly",J736*('Lease Monthly'!$D$4/4),J736*'Lease Monthly'!$D$4/12)),-L736-J736)</f>
        <v>0</v>
      </c>
      <c r="L736" s="47">
        <f t="shared" si="117"/>
        <v>0</v>
      </c>
      <c r="M736" s="47">
        <f t="shared" si="118"/>
        <v>0</v>
      </c>
      <c r="N736" s="57"/>
      <c r="O736" s="38">
        <v>237</v>
      </c>
      <c r="P736" s="58">
        <f t="shared" si="122"/>
        <v>306440</v>
      </c>
      <c r="Q736" s="47">
        <f t="shared" si="123"/>
        <v>0</v>
      </c>
      <c r="R736" s="47">
        <f>IF(S735&lt;1,0,-'Lease Monthly'!$K$4/'Lease Monthly'!$L$4)</f>
        <v>0</v>
      </c>
      <c r="S736" s="47">
        <f t="shared" si="119"/>
        <v>0</v>
      </c>
      <c r="AE736"/>
      <c r="AF736" s="6"/>
    </row>
    <row r="737" spans="1:32" x14ac:dyDescent="0.25">
      <c r="A737" s="53">
        <f t="shared" si="120"/>
        <v>721</v>
      </c>
      <c r="B737" s="29">
        <f t="shared" si="114"/>
        <v>0</v>
      </c>
      <c r="C737" s="9" t="str">
        <f>IF(D737=0,"-",IF('Lease Monthly'!$H$4="Yearly",EDATE(C736,12),IF('Lease Monthly'!$H$4="Quarterly",EDATE(C736,3),EDATE(C736,1))))</f>
        <v>-</v>
      </c>
      <c r="D737" s="54">
        <f>IF(A737&gt;'Lease Monthly'!$E$4,0,'Lease Monthly'!$G$4)*((1+$M$4)^(((((IF($H$4="Yearly",ROUNDDOWN(IF(A737-($N$4)&lt;0,0,((A737-($N$4)/(($N$4))))/($N$4)),0),IF($H$4="Monthly",ROUNDDOWN(IF(A737-($N$4*12)&lt;0,0,((A737-(12*$N$4)/((12*$N$4))))/($N$4*12)),0),ROUNDDOWN(IF(A737-($N$4*4)&lt;0,0,((A737-(4*$N$4)/((4*$N$4))))/($N$4*4)),0)))))))))+(IF(A737=$E$4,$J$4,0))</f>
        <v>0</v>
      </c>
      <c r="E737" s="49">
        <f>IF(D737=0,0,1/((1+IF('Lease Monthly'!$H$4="Yearly",'Lease Monthly'!$D$4,IF('Lease Monthly'!$H$4="Quarterly",'Lease Monthly'!$D$4/4,'Lease Monthly'!$D$4/12)))^IF($E$17=1,A736,A737)))</f>
        <v>0</v>
      </c>
      <c r="F737" s="55">
        <f t="shared" si="115"/>
        <v>0</v>
      </c>
      <c r="G737" s="56"/>
      <c r="H737" s="38">
        <f t="shared" si="121"/>
        <v>721</v>
      </c>
      <c r="I737" s="9" t="str">
        <f t="shared" si="116"/>
        <v>-</v>
      </c>
      <c r="J737" s="47">
        <f>IF(H737&gt;'Lease Monthly'!$E$4,0,M736)</f>
        <v>0</v>
      </c>
      <c r="K737" s="47">
        <f>IF(IF('Lease Monthly'!$H$4="Yearly",J737*'Lease Monthly'!$D$4,IF('Lease Monthly'!$H$4="Quarterly",J737*('Lease Monthly'!$D$4/4),J737*'Lease Monthly'!$D$4/12))&gt;0,IF('Lease Monthly'!$H$4="Yearly",J737*'Lease Monthly'!$D$4,IF('Lease Monthly'!$H$4="Quarterly",J737*('Lease Monthly'!$D$4/4),J737*'Lease Monthly'!$D$4/12)),-L737-J737)</f>
        <v>0</v>
      </c>
      <c r="L737" s="47">
        <f t="shared" si="117"/>
        <v>0</v>
      </c>
      <c r="M737" s="47">
        <f t="shared" si="118"/>
        <v>0</v>
      </c>
      <c r="N737" s="57"/>
      <c r="O737" s="38">
        <v>237</v>
      </c>
      <c r="P737" s="58">
        <f t="shared" si="122"/>
        <v>306805</v>
      </c>
      <c r="Q737" s="47">
        <f t="shared" si="123"/>
        <v>0</v>
      </c>
      <c r="R737" s="47">
        <f>IF(S736&lt;1,0,-'Lease Monthly'!$K$4/'Lease Monthly'!$L$4)</f>
        <v>0</v>
      </c>
      <c r="S737" s="47">
        <f t="shared" si="119"/>
        <v>0</v>
      </c>
      <c r="AE737"/>
      <c r="AF737" s="6"/>
    </row>
    <row r="738" spans="1:32" x14ac:dyDescent="0.25">
      <c r="A738" s="53">
        <f t="shared" si="120"/>
        <v>722</v>
      </c>
      <c r="B738" s="29">
        <f t="shared" si="114"/>
        <v>0</v>
      </c>
      <c r="C738" s="9" t="str">
        <f>IF(D738=0,"-",IF('Lease Monthly'!$H$4="Yearly",EDATE(C737,12),IF('Lease Monthly'!$H$4="Quarterly",EDATE(C737,3),EDATE(C737,1))))</f>
        <v>-</v>
      </c>
      <c r="D738" s="54">
        <f>IF(A738&gt;'Lease Monthly'!$E$4,0,'Lease Monthly'!$G$4)*((1+$M$4)^(((((IF($H$4="Yearly",ROUNDDOWN(IF(A738-($N$4)&lt;0,0,((A738-($N$4)/(($N$4))))/($N$4)),0),IF($H$4="Monthly",ROUNDDOWN(IF(A738-($N$4*12)&lt;0,0,((A738-(12*$N$4)/((12*$N$4))))/($N$4*12)),0),ROUNDDOWN(IF(A738-($N$4*4)&lt;0,0,((A738-(4*$N$4)/((4*$N$4))))/($N$4*4)),0)))))))))+(IF(A738=$E$4,$J$4,0))</f>
        <v>0</v>
      </c>
      <c r="E738" s="49">
        <f>IF(D738=0,0,1/((1+IF('Lease Monthly'!$H$4="Yearly",'Lease Monthly'!$D$4,IF('Lease Monthly'!$H$4="Quarterly",'Lease Monthly'!$D$4/4,'Lease Monthly'!$D$4/12)))^IF($E$17=1,A737,A738)))</f>
        <v>0</v>
      </c>
      <c r="F738" s="55">
        <f t="shared" si="115"/>
        <v>0</v>
      </c>
      <c r="G738" s="56"/>
      <c r="H738" s="38">
        <f t="shared" si="121"/>
        <v>722</v>
      </c>
      <c r="I738" s="9" t="str">
        <f t="shared" si="116"/>
        <v>-</v>
      </c>
      <c r="J738" s="47">
        <f>IF(H738&gt;'Lease Monthly'!$E$4,0,M737)</f>
        <v>0</v>
      </c>
      <c r="K738" s="47">
        <f>IF(IF('Lease Monthly'!$H$4="Yearly",J738*'Lease Monthly'!$D$4,IF('Lease Monthly'!$H$4="Quarterly",J738*('Lease Monthly'!$D$4/4),J738*'Lease Monthly'!$D$4/12))&gt;0,IF('Lease Monthly'!$H$4="Yearly",J738*'Lease Monthly'!$D$4,IF('Lease Monthly'!$H$4="Quarterly",J738*('Lease Monthly'!$D$4/4),J738*'Lease Monthly'!$D$4/12)),-L738-J738)</f>
        <v>0</v>
      </c>
      <c r="L738" s="47">
        <f t="shared" si="117"/>
        <v>0</v>
      </c>
      <c r="M738" s="47">
        <f t="shared" si="118"/>
        <v>0</v>
      </c>
      <c r="N738" s="57"/>
      <c r="O738" s="38">
        <v>237</v>
      </c>
      <c r="P738" s="58">
        <f t="shared" si="122"/>
        <v>307171</v>
      </c>
      <c r="Q738" s="47">
        <f t="shared" si="123"/>
        <v>0</v>
      </c>
      <c r="R738" s="47">
        <f>IF(S737&lt;1,0,-'Lease Monthly'!$K$4/'Lease Monthly'!$L$4)</f>
        <v>0</v>
      </c>
      <c r="S738" s="47">
        <f t="shared" si="119"/>
        <v>0</v>
      </c>
      <c r="AE738"/>
      <c r="AF738" s="6"/>
    </row>
    <row r="739" spans="1:32" x14ac:dyDescent="0.25">
      <c r="A739" s="53">
        <f t="shared" si="120"/>
        <v>723</v>
      </c>
      <c r="B739" s="29">
        <f t="shared" si="114"/>
        <v>0</v>
      </c>
      <c r="C739" s="9" t="str">
        <f>IF(D739=0,"-",IF('Lease Monthly'!$H$4="Yearly",EDATE(C738,12),IF('Lease Monthly'!$H$4="Quarterly",EDATE(C738,3),EDATE(C738,1))))</f>
        <v>-</v>
      </c>
      <c r="D739" s="54">
        <f>IF(A739&gt;'Lease Monthly'!$E$4,0,'Lease Monthly'!$G$4)*((1+$M$4)^(((((IF($H$4="Yearly",ROUNDDOWN(IF(A739-($N$4)&lt;0,0,((A739-($N$4)/(($N$4))))/($N$4)),0),IF($H$4="Monthly",ROUNDDOWN(IF(A739-($N$4*12)&lt;0,0,((A739-(12*$N$4)/((12*$N$4))))/($N$4*12)),0),ROUNDDOWN(IF(A739-($N$4*4)&lt;0,0,((A739-(4*$N$4)/((4*$N$4))))/($N$4*4)),0)))))))))+(IF(A739=$E$4,$J$4,0))</f>
        <v>0</v>
      </c>
      <c r="E739" s="49">
        <f>IF(D739=0,0,1/((1+IF('Lease Monthly'!$H$4="Yearly",'Lease Monthly'!$D$4,IF('Lease Monthly'!$H$4="Quarterly",'Lease Monthly'!$D$4/4,'Lease Monthly'!$D$4/12)))^IF($E$17=1,A738,A739)))</f>
        <v>0</v>
      </c>
      <c r="F739" s="55">
        <f t="shared" si="115"/>
        <v>0</v>
      </c>
      <c r="G739" s="56"/>
      <c r="H739" s="38">
        <f t="shared" si="121"/>
        <v>723</v>
      </c>
      <c r="I739" s="9" t="str">
        <f t="shared" si="116"/>
        <v>-</v>
      </c>
      <c r="J739" s="47">
        <f>IF(H739&gt;'Lease Monthly'!$E$4,0,M738)</f>
        <v>0</v>
      </c>
      <c r="K739" s="47">
        <f>IF(IF('Lease Monthly'!$H$4="Yearly",J739*'Lease Monthly'!$D$4,IF('Lease Monthly'!$H$4="Quarterly",J739*('Lease Monthly'!$D$4/4),J739*'Lease Monthly'!$D$4/12))&gt;0,IF('Lease Monthly'!$H$4="Yearly",J739*'Lease Monthly'!$D$4,IF('Lease Monthly'!$H$4="Quarterly",J739*('Lease Monthly'!$D$4/4),J739*'Lease Monthly'!$D$4/12)),-L739-J739)</f>
        <v>0</v>
      </c>
      <c r="L739" s="47">
        <f t="shared" si="117"/>
        <v>0</v>
      </c>
      <c r="M739" s="47">
        <f t="shared" si="118"/>
        <v>0</v>
      </c>
      <c r="N739" s="57"/>
      <c r="O739" s="38">
        <v>237</v>
      </c>
      <c r="P739" s="58">
        <f t="shared" si="122"/>
        <v>307536</v>
      </c>
      <c r="Q739" s="47">
        <f t="shared" si="123"/>
        <v>0</v>
      </c>
      <c r="R739" s="47">
        <f>IF(S738&lt;1,0,-'Lease Monthly'!$K$4/'Lease Monthly'!$L$4)</f>
        <v>0</v>
      </c>
      <c r="S739" s="47">
        <f t="shared" si="119"/>
        <v>0</v>
      </c>
      <c r="AE739"/>
      <c r="AF739" s="6"/>
    </row>
    <row r="740" spans="1:32" x14ac:dyDescent="0.25">
      <c r="A740" s="53">
        <f t="shared" si="120"/>
        <v>724</v>
      </c>
      <c r="B740" s="29">
        <f t="shared" si="114"/>
        <v>0</v>
      </c>
      <c r="C740" s="9" t="str">
        <f>IF(D740=0,"-",IF('Lease Monthly'!$H$4="Yearly",EDATE(C739,12),IF('Lease Monthly'!$H$4="Quarterly",EDATE(C739,3),EDATE(C739,1))))</f>
        <v>-</v>
      </c>
      <c r="D740" s="54">
        <f>IF(A740&gt;'Lease Monthly'!$E$4,0,'Lease Monthly'!$G$4)*((1+$M$4)^(((((IF($H$4="Yearly",ROUNDDOWN(IF(A740-($N$4)&lt;0,0,((A740-($N$4)/(($N$4))))/($N$4)),0),IF($H$4="Monthly",ROUNDDOWN(IF(A740-($N$4*12)&lt;0,0,((A740-(12*$N$4)/((12*$N$4))))/($N$4*12)),0),ROUNDDOWN(IF(A740-($N$4*4)&lt;0,0,((A740-(4*$N$4)/((4*$N$4))))/($N$4*4)),0)))))))))+(IF(A740=$E$4,$J$4,0))</f>
        <v>0</v>
      </c>
      <c r="E740" s="49">
        <f>IF(D740=0,0,1/((1+IF('Lease Monthly'!$H$4="Yearly",'Lease Monthly'!$D$4,IF('Lease Monthly'!$H$4="Quarterly",'Lease Monthly'!$D$4/4,'Lease Monthly'!$D$4/12)))^IF($E$17=1,A739,A740)))</f>
        <v>0</v>
      </c>
      <c r="F740" s="55">
        <f t="shared" si="115"/>
        <v>0</v>
      </c>
      <c r="G740" s="56"/>
      <c r="H740" s="38">
        <f t="shared" si="121"/>
        <v>724</v>
      </c>
      <c r="I740" s="9" t="str">
        <f t="shared" si="116"/>
        <v>-</v>
      </c>
      <c r="J740" s="47">
        <f>IF(H740&gt;'Lease Monthly'!$E$4,0,M739)</f>
        <v>0</v>
      </c>
      <c r="K740" s="47">
        <f>IF(IF('Lease Monthly'!$H$4="Yearly",J740*'Lease Monthly'!$D$4,IF('Lease Monthly'!$H$4="Quarterly",J740*('Lease Monthly'!$D$4/4),J740*'Lease Monthly'!$D$4/12))&gt;0,IF('Lease Monthly'!$H$4="Yearly",J740*'Lease Monthly'!$D$4,IF('Lease Monthly'!$H$4="Quarterly",J740*('Lease Monthly'!$D$4/4),J740*'Lease Monthly'!$D$4/12)),-L740-J740)</f>
        <v>0</v>
      </c>
      <c r="L740" s="47">
        <f t="shared" si="117"/>
        <v>0</v>
      </c>
      <c r="M740" s="47">
        <f t="shared" si="118"/>
        <v>0</v>
      </c>
      <c r="N740" s="57"/>
      <c r="O740" s="38">
        <v>237</v>
      </c>
      <c r="P740" s="58">
        <f t="shared" si="122"/>
        <v>307901</v>
      </c>
      <c r="Q740" s="47">
        <f t="shared" si="123"/>
        <v>0</v>
      </c>
      <c r="R740" s="47">
        <f>IF(S739&lt;1,0,-'Lease Monthly'!$K$4/'Lease Monthly'!$L$4)</f>
        <v>0</v>
      </c>
      <c r="S740" s="47">
        <f t="shared" si="119"/>
        <v>0</v>
      </c>
      <c r="AE740"/>
      <c r="AF740" s="6"/>
    </row>
    <row r="741" spans="1:32" x14ac:dyDescent="0.25">
      <c r="A741" s="53">
        <f t="shared" si="120"/>
        <v>725</v>
      </c>
      <c r="B741" s="29">
        <f t="shared" si="114"/>
        <v>0</v>
      </c>
      <c r="C741" s="9" t="str">
        <f>IF(D741=0,"-",IF('Lease Monthly'!$H$4="Yearly",EDATE(C740,12),IF('Lease Monthly'!$H$4="Quarterly",EDATE(C740,3),EDATE(C740,1))))</f>
        <v>-</v>
      </c>
      <c r="D741" s="54">
        <f>IF(A741&gt;'Lease Monthly'!$E$4,0,'Lease Monthly'!$G$4)*((1+$M$4)^(((((IF($H$4="Yearly",ROUNDDOWN(IF(A741-($N$4)&lt;0,0,((A741-($N$4)/(($N$4))))/($N$4)),0),IF($H$4="Monthly",ROUNDDOWN(IF(A741-($N$4*12)&lt;0,0,((A741-(12*$N$4)/((12*$N$4))))/($N$4*12)),0),ROUNDDOWN(IF(A741-($N$4*4)&lt;0,0,((A741-(4*$N$4)/((4*$N$4))))/($N$4*4)),0)))))))))+(IF(A741=$E$4,$J$4,0))</f>
        <v>0</v>
      </c>
      <c r="E741" s="49">
        <f>IF(D741=0,0,1/((1+IF('Lease Monthly'!$H$4="Yearly",'Lease Monthly'!$D$4,IF('Lease Monthly'!$H$4="Quarterly",'Lease Monthly'!$D$4/4,'Lease Monthly'!$D$4/12)))^IF($E$17=1,A740,A741)))</f>
        <v>0</v>
      </c>
      <c r="F741" s="55">
        <f t="shared" si="115"/>
        <v>0</v>
      </c>
      <c r="G741" s="56"/>
      <c r="H741" s="38">
        <f t="shared" si="121"/>
        <v>725</v>
      </c>
      <c r="I741" s="9" t="str">
        <f t="shared" si="116"/>
        <v>-</v>
      </c>
      <c r="J741" s="47">
        <f>IF(H741&gt;'Lease Monthly'!$E$4,0,M740)</f>
        <v>0</v>
      </c>
      <c r="K741" s="47">
        <f>IF(IF('Lease Monthly'!$H$4="Yearly",J741*'Lease Monthly'!$D$4,IF('Lease Monthly'!$H$4="Quarterly",J741*('Lease Monthly'!$D$4/4),J741*'Lease Monthly'!$D$4/12))&gt;0,IF('Lease Monthly'!$H$4="Yearly",J741*'Lease Monthly'!$D$4,IF('Lease Monthly'!$H$4="Quarterly",J741*('Lease Monthly'!$D$4/4),J741*'Lease Monthly'!$D$4/12)),-L741-J741)</f>
        <v>0</v>
      </c>
      <c r="L741" s="47">
        <f t="shared" si="117"/>
        <v>0</v>
      </c>
      <c r="M741" s="47">
        <f t="shared" si="118"/>
        <v>0</v>
      </c>
      <c r="N741" s="57"/>
      <c r="O741" s="38">
        <v>237</v>
      </c>
      <c r="P741" s="58">
        <f t="shared" si="122"/>
        <v>308266</v>
      </c>
      <c r="Q741" s="47">
        <f t="shared" si="123"/>
        <v>0</v>
      </c>
      <c r="R741" s="47">
        <f>IF(S740&lt;1,0,-'Lease Monthly'!$K$4/'Lease Monthly'!$L$4)</f>
        <v>0</v>
      </c>
      <c r="S741" s="47">
        <f t="shared" si="119"/>
        <v>0</v>
      </c>
      <c r="AE741"/>
      <c r="AF741" s="6"/>
    </row>
    <row r="742" spans="1:32" x14ac:dyDescent="0.25">
      <c r="A742" s="53">
        <f t="shared" si="120"/>
        <v>726</v>
      </c>
      <c r="B742" s="29">
        <f t="shared" si="114"/>
        <v>0</v>
      </c>
      <c r="C742" s="9" t="str">
        <f>IF(D742=0,"-",IF('Lease Monthly'!$H$4="Yearly",EDATE(C741,12),IF('Lease Monthly'!$H$4="Quarterly",EDATE(C741,3),EDATE(C741,1))))</f>
        <v>-</v>
      </c>
      <c r="D742" s="54">
        <f>IF(A742&gt;'Lease Monthly'!$E$4,0,'Lease Monthly'!$G$4)*((1+$M$4)^(((((IF($H$4="Yearly",ROUNDDOWN(IF(A742-($N$4)&lt;0,0,((A742-($N$4)/(($N$4))))/($N$4)),0),IF($H$4="Monthly",ROUNDDOWN(IF(A742-($N$4*12)&lt;0,0,((A742-(12*$N$4)/((12*$N$4))))/($N$4*12)),0),ROUNDDOWN(IF(A742-($N$4*4)&lt;0,0,((A742-(4*$N$4)/((4*$N$4))))/($N$4*4)),0)))))))))+(IF(A742=$E$4,$J$4,0))</f>
        <v>0</v>
      </c>
      <c r="E742" s="49">
        <f>IF(D742=0,0,1/((1+IF('Lease Monthly'!$H$4="Yearly",'Lease Monthly'!$D$4,IF('Lease Monthly'!$H$4="Quarterly",'Lease Monthly'!$D$4/4,'Lease Monthly'!$D$4/12)))^IF($E$17=1,A741,A742)))</f>
        <v>0</v>
      </c>
      <c r="F742" s="55">
        <f t="shared" si="115"/>
        <v>0</v>
      </c>
      <c r="G742" s="56"/>
      <c r="H742" s="38">
        <f t="shared" si="121"/>
        <v>726</v>
      </c>
      <c r="I742" s="9" t="str">
        <f t="shared" si="116"/>
        <v>-</v>
      </c>
      <c r="J742" s="47">
        <f>IF(H742&gt;'Lease Monthly'!$E$4,0,M741)</f>
        <v>0</v>
      </c>
      <c r="K742" s="47">
        <f>IF(IF('Lease Monthly'!$H$4="Yearly",J742*'Lease Monthly'!$D$4,IF('Lease Monthly'!$H$4="Quarterly",J742*('Lease Monthly'!$D$4/4),J742*'Lease Monthly'!$D$4/12))&gt;0,IF('Lease Monthly'!$H$4="Yearly",J742*'Lease Monthly'!$D$4,IF('Lease Monthly'!$H$4="Quarterly",J742*('Lease Monthly'!$D$4/4),J742*'Lease Monthly'!$D$4/12)),-L742-J742)</f>
        <v>0</v>
      </c>
      <c r="L742" s="47">
        <f t="shared" si="117"/>
        <v>0</v>
      </c>
      <c r="M742" s="47">
        <f t="shared" si="118"/>
        <v>0</v>
      </c>
      <c r="N742" s="57"/>
      <c r="O742" s="38">
        <v>237</v>
      </c>
      <c r="P742" s="58">
        <f t="shared" si="122"/>
        <v>308632</v>
      </c>
      <c r="Q742" s="47">
        <f t="shared" si="123"/>
        <v>0</v>
      </c>
      <c r="R742" s="47">
        <f>IF(S741&lt;1,0,-'Lease Monthly'!$K$4/'Lease Monthly'!$L$4)</f>
        <v>0</v>
      </c>
      <c r="S742" s="47">
        <f t="shared" si="119"/>
        <v>0</v>
      </c>
      <c r="AE742"/>
      <c r="AF742" s="6"/>
    </row>
    <row r="743" spans="1:32" x14ac:dyDescent="0.25">
      <c r="A743" s="53">
        <f t="shared" si="120"/>
        <v>727</v>
      </c>
      <c r="B743" s="29">
        <f t="shared" si="114"/>
        <v>0</v>
      </c>
      <c r="C743" s="9" t="str">
        <f>IF(D743=0,"-",IF('Lease Monthly'!$H$4="Yearly",EDATE(C742,12),IF('Lease Monthly'!$H$4="Quarterly",EDATE(C742,3),EDATE(C742,1))))</f>
        <v>-</v>
      </c>
      <c r="D743" s="54">
        <f>IF(A743&gt;'Lease Monthly'!$E$4,0,'Lease Monthly'!$G$4)*((1+$M$4)^(((((IF($H$4="Yearly",ROUNDDOWN(IF(A743-($N$4)&lt;0,0,((A743-($N$4)/(($N$4))))/($N$4)),0),IF($H$4="Monthly",ROUNDDOWN(IF(A743-($N$4*12)&lt;0,0,((A743-(12*$N$4)/((12*$N$4))))/($N$4*12)),0),ROUNDDOWN(IF(A743-($N$4*4)&lt;0,0,((A743-(4*$N$4)/((4*$N$4))))/($N$4*4)),0)))))))))+(IF(A743=$E$4,$J$4,0))</f>
        <v>0</v>
      </c>
      <c r="E743" s="49">
        <f>IF(D743=0,0,1/((1+IF('Lease Monthly'!$H$4="Yearly",'Lease Monthly'!$D$4,IF('Lease Monthly'!$H$4="Quarterly",'Lease Monthly'!$D$4/4,'Lease Monthly'!$D$4/12)))^IF($E$17=1,A742,A743)))</f>
        <v>0</v>
      </c>
      <c r="F743" s="55">
        <f t="shared" si="115"/>
        <v>0</v>
      </c>
      <c r="G743" s="56"/>
      <c r="H743" s="38">
        <f t="shared" si="121"/>
        <v>727</v>
      </c>
      <c r="I743" s="9" t="str">
        <f t="shared" si="116"/>
        <v>-</v>
      </c>
      <c r="J743" s="47">
        <f>IF(H743&gt;'Lease Monthly'!$E$4,0,M742)</f>
        <v>0</v>
      </c>
      <c r="K743" s="47">
        <f>IF(IF('Lease Monthly'!$H$4="Yearly",J743*'Lease Monthly'!$D$4,IF('Lease Monthly'!$H$4="Quarterly",J743*('Lease Monthly'!$D$4/4),J743*'Lease Monthly'!$D$4/12))&gt;0,IF('Lease Monthly'!$H$4="Yearly",J743*'Lease Monthly'!$D$4,IF('Lease Monthly'!$H$4="Quarterly",J743*('Lease Monthly'!$D$4/4),J743*'Lease Monthly'!$D$4/12)),-L743-J743)</f>
        <v>0</v>
      </c>
      <c r="L743" s="47">
        <f t="shared" si="117"/>
        <v>0</v>
      </c>
      <c r="M743" s="47">
        <f t="shared" si="118"/>
        <v>0</v>
      </c>
      <c r="N743" s="57"/>
      <c r="O743" s="38">
        <v>237</v>
      </c>
      <c r="P743" s="58">
        <f t="shared" si="122"/>
        <v>308997</v>
      </c>
      <c r="Q743" s="47">
        <f t="shared" si="123"/>
        <v>0</v>
      </c>
      <c r="R743" s="47">
        <f>IF(S742&lt;1,0,-'Lease Monthly'!$K$4/'Lease Monthly'!$L$4)</f>
        <v>0</v>
      </c>
      <c r="S743" s="47">
        <f t="shared" si="119"/>
        <v>0</v>
      </c>
      <c r="AE743"/>
      <c r="AF743" s="6"/>
    </row>
    <row r="744" spans="1:32" x14ac:dyDescent="0.25">
      <c r="A744" s="53">
        <f t="shared" si="120"/>
        <v>728</v>
      </c>
      <c r="B744" s="29">
        <f t="shared" si="114"/>
        <v>0</v>
      </c>
      <c r="C744" s="9" t="str">
        <f>IF(D744=0,"-",IF('Lease Monthly'!$H$4="Yearly",EDATE(C743,12),IF('Lease Monthly'!$H$4="Quarterly",EDATE(C743,3),EDATE(C743,1))))</f>
        <v>-</v>
      </c>
      <c r="D744" s="54">
        <f>IF(A744&gt;'Lease Monthly'!$E$4,0,'Lease Monthly'!$G$4)*((1+$M$4)^(((((IF($H$4="Yearly",ROUNDDOWN(IF(A744-($N$4)&lt;0,0,((A744-($N$4)/(($N$4))))/($N$4)),0),IF($H$4="Monthly",ROUNDDOWN(IF(A744-($N$4*12)&lt;0,0,((A744-(12*$N$4)/((12*$N$4))))/($N$4*12)),0),ROUNDDOWN(IF(A744-($N$4*4)&lt;0,0,((A744-(4*$N$4)/((4*$N$4))))/($N$4*4)),0)))))))))+(IF(A744=$E$4,$J$4,0))</f>
        <v>0</v>
      </c>
      <c r="E744" s="49">
        <f>IF(D744=0,0,1/((1+IF('Lease Monthly'!$H$4="Yearly",'Lease Monthly'!$D$4,IF('Lease Monthly'!$H$4="Quarterly",'Lease Monthly'!$D$4/4,'Lease Monthly'!$D$4/12)))^IF($E$17=1,A743,A744)))</f>
        <v>0</v>
      </c>
      <c r="F744" s="55">
        <f t="shared" si="115"/>
        <v>0</v>
      </c>
      <c r="G744" s="56"/>
      <c r="H744" s="38">
        <f t="shared" si="121"/>
        <v>728</v>
      </c>
      <c r="I744" s="9" t="str">
        <f t="shared" si="116"/>
        <v>-</v>
      </c>
      <c r="J744" s="47">
        <f>IF(H744&gt;'Lease Monthly'!$E$4,0,M743)</f>
        <v>0</v>
      </c>
      <c r="K744" s="47">
        <f>IF(IF('Lease Monthly'!$H$4="Yearly",J744*'Lease Monthly'!$D$4,IF('Lease Monthly'!$H$4="Quarterly",J744*('Lease Monthly'!$D$4/4),J744*'Lease Monthly'!$D$4/12))&gt;0,IF('Lease Monthly'!$H$4="Yearly",J744*'Lease Monthly'!$D$4,IF('Lease Monthly'!$H$4="Quarterly",J744*('Lease Monthly'!$D$4/4),J744*'Lease Monthly'!$D$4/12)),-L744-J744)</f>
        <v>0</v>
      </c>
      <c r="L744" s="47">
        <f t="shared" si="117"/>
        <v>0</v>
      </c>
      <c r="M744" s="47">
        <f t="shared" si="118"/>
        <v>0</v>
      </c>
      <c r="N744" s="57"/>
      <c r="O744" s="38">
        <v>237</v>
      </c>
      <c r="P744" s="58">
        <f t="shared" si="122"/>
        <v>309362</v>
      </c>
      <c r="Q744" s="47">
        <f t="shared" si="123"/>
        <v>0</v>
      </c>
      <c r="R744" s="47">
        <f>IF(S743&lt;1,0,-'Lease Monthly'!$K$4/'Lease Monthly'!$L$4)</f>
        <v>0</v>
      </c>
      <c r="S744" s="47">
        <f t="shared" si="119"/>
        <v>0</v>
      </c>
      <c r="AE744"/>
      <c r="AF744" s="6"/>
    </row>
    <row r="745" spans="1:32" x14ac:dyDescent="0.25">
      <c r="A745" s="53">
        <f t="shared" si="120"/>
        <v>729</v>
      </c>
      <c r="B745" s="29">
        <f t="shared" si="114"/>
        <v>0</v>
      </c>
      <c r="C745" s="9" t="str">
        <f>IF(D745=0,"-",IF('Lease Monthly'!$H$4="Yearly",EDATE(C744,12),IF('Lease Monthly'!$H$4="Quarterly",EDATE(C744,3),EDATE(C744,1))))</f>
        <v>-</v>
      </c>
      <c r="D745" s="54">
        <f>IF(A745&gt;'Lease Monthly'!$E$4,0,'Lease Monthly'!$G$4)*((1+$M$4)^(((((IF($H$4="Yearly",ROUNDDOWN(IF(A745-($N$4)&lt;0,0,((A745-($N$4)/(($N$4))))/($N$4)),0),IF($H$4="Monthly",ROUNDDOWN(IF(A745-($N$4*12)&lt;0,0,((A745-(12*$N$4)/((12*$N$4))))/($N$4*12)),0),ROUNDDOWN(IF(A745-($N$4*4)&lt;0,0,((A745-(4*$N$4)/((4*$N$4))))/($N$4*4)),0)))))))))+(IF(A745=$E$4,$J$4,0))</f>
        <v>0</v>
      </c>
      <c r="E745" s="49">
        <f>IF(D745=0,0,1/((1+IF('Lease Monthly'!$H$4="Yearly",'Lease Monthly'!$D$4,IF('Lease Monthly'!$H$4="Quarterly",'Lease Monthly'!$D$4/4,'Lease Monthly'!$D$4/12)))^IF($E$17=1,A744,A745)))</f>
        <v>0</v>
      </c>
      <c r="F745" s="55">
        <f t="shared" si="115"/>
        <v>0</v>
      </c>
      <c r="G745" s="56"/>
      <c r="H745" s="38">
        <f t="shared" si="121"/>
        <v>729</v>
      </c>
      <c r="I745" s="9" t="str">
        <f t="shared" si="116"/>
        <v>-</v>
      </c>
      <c r="J745" s="47">
        <f>IF(H745&gt;'Lease Monthly'!$E$4,0,M744)</f>
        <v>0</v>
      </c>
      <c r="K745" s="47">
        <f>IF(IF('Lease Monthly'!$H$4="Yearly",J745*'Lease Monthly'!$D$4,IF('Lease Monthly'!$H$4="Quarterly",J745*('Lease Monthly'!$D$4/4),J745*'Lease Monthly'!$D$4/12))&gt;0,IF('Lease Monthly'!$H$4="Yearly",J745*'Lease Monthly'!$D$4,IF('Lease Monthly'!$H$4="Quarterly",J745*('Lease Monthly'!$D$4/4),J745*'Lease Monthly'!$D$4/12)),-L745-J745)</f>
        <v>0</v>
      </c>
      <c r="L745" s="47">
        <f t="shared" si="117"/>
        <v>0</v>
      </c>
      <c r="M745" s="47">
        <f t="shared" si="118"/>
        <v>0</v>
      </c>
      <c r="N745" s="57"/>
      <c r="O745" s="38">
        <v>237</v>
      </c>
      <c r="P745" s="58">
        <f t="shared" si="122"/>
        <v>309727</v>
      </c>
      <c r="Q745" s="47">
        <f t="shared" si="123"/>
        <v>0</v>
      </c>
      <c r="R745" s="47">
        <f>IF(S744&lt;1,0,-'Lease Monthly'!$K$4/'Lease Monthly'!$L$4)</f>
        <v>0</v>
      </c>
      <c r="S745" s="47">
        <f t="shared" si="119"/>
        <v>0</v>
      </c>
      <c r="AE745"/>
      <c r="AF745" s="6"/>
    </row>
    <row r="746" spans="1:32" x14ac:dyDescent="0.25">
      <c r="A746" s="53">
        <f t="shared" si="120"/>
        <v>730</v>
      </c>
      <c r="B746" s="29">
        <f t="shared" si="114"/>
        <v>0</v>
      </c>
      <c r="C746" s="9" t="str">
        <f>IF(D746=0,"-",IF('Lease Monthly'!$H$4="Yearly",EDATE(C745,12),IF('Lease Monthly'!$H$4="Quarterly",EDATE(C745,3),EDATE(C745,1))))</f>
        <v>-</v>
      </c>
      <c r="D746" s="54">
        <f>IF(A746&gt;'Lease Monthly'!$E$4,0,'Lease Monthly'!$G$4)*((1+$M$4)^(((((IF($H$4="Yearly",ROUNDDOWN(IF(A746-($N$4)&lt;0,0,((A746-($N$4)/(($N$4))))/($N$4)),0),IF($H$4="Monthly",ROUNDDOWN(IF(A746-($N$4*12)&lt;0,0,((A746-(12*$N$4)/((12*$N$4))))/($N$4*12)),0),ROUNDDOWN(IF(A746-($N$4*4)&lt;0,0,((A746-(4*$N$4)/((4*$N$4))))/($N$4*4)),0)))))))))+(IF(A746=$E$4,$J$4,0))</f>
        <v>0</v>
      </c>
      <c r="E746" s="49">
        <f>IF(D746=0,0,1/((1+IF('Lease Monthly'!$H$4="Yearly",'Lease Monthly'!$D$4,IF('Lease Monthly'!$H$4="Quarterly",'Lease Monthly'!$D$4/4,'Lease Monthly'!$D$4/12)))^IF($E$17=1,A745,A746)))</f>
        <v>0</v>
      </c>
      <c r="F746" s="55">
        <f t="shared" si="115"/>
        <v>0</v>
      </c>
      <c r="G746" s="56"/>
      <c r="H746" s="38">
        <f t="shared" si="121"/>
        <v>730</v>
      </c>
      <c r="I746" s="9" t="str">
        <f t="shared" si="116"/>
        <v>-</v>
      </c>
      <c r="J746" s="47">
        <f>IF(H746&gt;'Lease Monthly'!$E$4,0,M745)</f>
        <v>0</v>
      </c>
      <c r="K746" s="47">
        <f>IF(IF('Lease Monthly'!$H$4="Yearly",J746*'Lease Monthly'!$D$4,IF('Lease Monthly'!$H$4="Quarterly",J746*('Lease Monthly'!$D$4/4),J746*'Lease Monthly'!$D$4/12))&gt;0,IF('Lease Monthly'!$H$4="Yearly",J746*'Lease Monthly'!$D$4,IF('Lease Monthly'!$H$4="Quarterly",J746*('Lease Monthly'!$D$4/4),J746*'Lease Monthly'!$D$4/12)),-L746-J746)</f>
        <v>0</v>
      </c>
      <c r="L746" s="47">
        <f t="shared" si="117"/>
        <v>0</v>
      </c>
      <c r="M746" s="47">
        <f t="shared" si="118"/>
        <v>0</v>
      </c>
      <c r="N746" s="57"/>
      <c r="O746" s="38">
        <v>237</v>
      </c>
      <c r="P746" s="58">
        <f t="shared" si="122"/>
        <v>310093</v>
      </c>
      <c r="Q746" s="47">
        <f t="shared" si="123"/>
        <v>0</v>
      </c>
      <c r="R746" s="47">
        <f>IF(S745&lt;1,0,-'Lease Monthly'!$K$4/'Lease Monthly'!$L$4)</f>
        <v>0</v>
      </c>
      <c r="S746" s="47">
        <f t="shared" si="119"/>
        <v>0</v>
      </c>
      <c r="AE746"/>
      <c r="AF746" s="6"/>
    </row>
    <row r="747" spans="1:32" x14ac:dyDescent="0.25">
      <c r="A747" s="53">
        <f t="shared" si="120"/>
        <v>731</v>
      </c>
      <c r="B747" s="29">
        <f t="shared" si="114"/>
        <v>0</v>
      </c>
      <c r="C747" s="9" t="str">
        <f>IF(D747=0,"-",IF('Lease Monthly'!$H$4="Yearly",EDATE(C746,12),IF('Lease Monthly'!$H$4="Quarterly",EDATE(C746,3),EDATE(C746,1))))</f>
        <v>-</v>
      </c>
      <c r="D747" s="54">
        <f>IF(A747&gt;'Lease Monthly'!$E$4,0,'Lease Monthly'!$G$4)*((1+$M$4)^(((((IF($H$4="Yearly",ROUNDDOWN(IF(A747-($N$4)&lt;0,0,((A747-($N$4)/(($N$4))))/($N$4)),0),IF($H$4="Monthly",ROUNDDOWN(IF(A747-($N$4*12)&lt;0,0,((A747-(12*$N$4)/((12*$N$4))))/($N$4*12)),0),ROUNDDOWN(IF(A747-($N$4*4)&lt;0,0,((A747-(4*$N$4)/((4*$N$4))))/($N$4*4)),0)))))))))+(IF(A747=$E$4,$J$4,0))</f>
        <v>0</v>
      </c>
      <c r="E747" s="49">
        <f>IF(D747=0,0,1/((1+IF('Lease Monthly'!$H$4="Yearly",'Lease Monthly'!$D$4,IF('Lease Monthly'!$H$4="Quarterly",'Lease Monthly'!$D$4/4,'Lease Monthly'!$D$4/12)))^IF($E$17=1,A746,A747)))</f>
        <v>0</v>
      </c>
      <c r="F747" s="55">
        <f t="shared" si="115"/>
        <v>0</v>
      </c>
      <c r="G747" s="56"/>
      <c r="H747" s="38">
        <f t="shared" si="121"/>
        <v>731</v>
      </c>
      <c r="I747" s="9" t="str">
        <f t="shared" si="116"/>
        <v>-</v>
      </c>
      <c r="J747" s="47">
        <f>IF(H747&gt;'Lease Monthly'!$E$4,0,M746)</f>
        <v>0</v>
      </c>
      <c r="K747" s="47">
        <f>IF(IF('Lease Monthly'!$H$4="Yearly",J747*'Lease Monthly'!$D$4,IF('Lease Monthly'!$H$4="Quarterly",J747*('Lease Monthly'!$D$4/4),J747*'Lease Monthly'!$D$4/12))&gt;0,IF('Lease Monthly'!$H$4="Yearly",J747*'Lease Monthly'!$D$4,IF('Lease Monthly'!$H$4="Quarterly",J747*('Lease Monthly'!$D$4/4),J747*'Lease Monthly'!$D$4/12)),-L747-J747)</f>
        <v>0</v>
      </c>
      <c r="L747" s="47">
        <f t="shared" si="117"/>
        <v>0</v>
      </c>
      <c r="M747" s="47">
        <f t="shared" si="118"/>
        <v>0</v>
      </c>
      <c r="N747" s="57"/>
      <c r="O747" s="38">
        <v>237</v>
      </c>
      <c r="P747" s="58">
        <f t="shared" si="122"/>
        <v>310458</v>
      </c>
      <c r="Q747" s="47">
        <f t="shared" si="123"/>
        <v>0</v>
      </c>
      <c r="R747" s="47">
        <f>IF(S746&lt;1,0,-'Lease Monthly'!$K$4/'Lease Monthly'!$L$4)</f>
        <v>0</v>
      </c>
      <c r="S747" s="47">
        <f t="shared" si="119"/>
        <v>0</v>
      </c>
      <c r="AE747"/>
      <c r="AF747" s="6"/>
    </row>
    <row r="748" spans="1:32" x14ac:dyDescent="0.25">
      <c r="A748" s="53">
        <f t="shared" si="120"/>
        <v>732</v>
      </c>
      <c r="B748" s="29">
        <f t="shared" si="114"/>
        <v>0</v>
      </c>
      <c r="C748" s="9" t="str">
        <f>IF(D748=0,"-",IF('Lease Monthly'!$H$4="Yearly",EDATE(C747,12),IF('Lease Monthly'!$H$4="Quarterly",EDATE(C747,3),EDATE(C747,1))))</f>
        <v>-</v>
      </c>
      <c r="D748" s="54">
        <f>IF(A748&gt;'Lease Monthly'!$E$4,0,'Lease Monthly'!$G$4)*((1+$M$4)^(((((IF($H$4="Yearly",ROUNDDOWN(IF(A748-($N$4)&lt;0,0,((A748-($N$4)/(($N$4))))/($N$4)),0),IF($H$4="Monthly",ROUNDDOWN(IF(A748-($N$4*12)&lt;0,0,((A748-(12*$N$4)/((12*$N$4))))/($N$4*12)),0),ROUNDDOWN(IF(A748-($N$4*4)&lt;0,0,((A748-(4*$N$4)/((4*$N$4))))/($N$4*4)),0)))))))))+(IF(A748=$E$4,$J$4,0))</f>
        <v>0</v>
      </c>
      <c r="E748" s="49">
        <f>IF(D748=0,0,1/((1+IF('Lease Monthly'!$H$4="Yearly",'Lease Monthly'!$D$4,IF('Lease Monthly'!$H$4="Quarterly",'Lease Monthly'!$D$4/4,'Lease Monthly'!$D$4/12)))^IF($E$17=1,A747,A748)))</f>
        <v>0</v>
      </c>
      <c r="F748" s="55">
        <f t="shared" si="115"/>
        <v>0</v>
      </c>
      <c r="G748" s="56"/>
      <c r="H748" s="38">
        <f t="shared" si="121"/>
        <v>732</v>
      </c>
      <c r="I748" s="9" t="str">
        <f t="shared" si="116"/>
        <v>-</v>
      </c>
      <c r="J748" s="47">
        <f>IF(H748&gt;'Lease Monthly'!$E$4,0,M747)</f>
        <v>0</v>
      </c>
      <c r="K748" s="47">
        <f>IF(IF('Lease Monthly'!$H$4="Yearly",J748*'Lease Monthly'!$D$4,IF('Lease Monthly'!$H$4="Quarterly",J748*('Lease Monthly'!$D$4/4),J748*'Lease Monthly'!$D$4/12))&gt;0,IF('Lease Monthly'!$H$4="Yearly",J748*'Lease Monthly'!$D$4,IF('Lease Monthly'!$H$4="Quarterly",J748*('Lease Monthly'!$D$4/4),J748*'Lease Monthly'!$D$4/12)),-L748-J748)</f>
        <v>0</v>
      </c>
      <c r="L748" s="47">
        <f t="shared" si="117"/>
        <v>0</v>
      </c>
      <c r="M748" s="47">
        <f t="shared" si="118"/>
        <v>0</v>
      </c>
      <c r="N748" s="57"/>
      <c r="O748" s="38">
        <v>237</v>
      </c>
      <c r="P748" s="58">
        <f t="shared" si="122"/>
        <v>310823</v>
      </c>
      <c r="Q748" s="47">
        <f t="shared" si="123"/>
        <v>0</v>
      </c>
      <c r="R748" s="47">
        <f>IF(S747&lt;1,0,-'Lease Monthly'!$K$4/'Lease Monthly'!$L$4)</f>
        <v>0</v>
      </c>
      <c r="S748" s="47">
        <f t="shared" si="119"/>
        <v>0</v>
      </c>
      <c r="AE748"/>
      <c r="AF748" s="6"/>
    </row>
    <row r="749" spans="1:32" x14ac:dyDescent="0.25">
      <c r="A749" s="53">
        <f t="shared" si="120"/>
        <v>733</v>
      </c>
      <c r="B749" s="29">
        <f t="shared" si="114"/>
        <v>0</v>
      </c>
      <c r="C749" s="9" t="str">
        <f>IF(D749=0,"-",IF('Lease Monthly'!$H$4="Yearly",EDATE(C748,12),IF('Lease Monthly'!$H$4="Quarterly",EDATE(C748,3),EDATE(C748,1))))</f>
        <v>-</v>
      </c>
      <c r="D749" s="54">
        <f>IF(A749&gt;'Lease Monthly'!$E$4,0,'Lease Monthly'!$G$4)*((1+$M$4)^(((((IF($H$4="Yearly",ROUNDDOWN(IF(A749-($N$4)&lt;0,0,((A749-($N$4)/(($N$4))))/($N$4)),0),IF($H$4="Monthly",ROUNDDOWN(IF(A749-($N$4*12)&lt;0,0,((A749-(12*$N$4)/((12*$N$4))))/($N$4*12)),0),ROUNDDOWN(IF(A749-($N$4*4)&lt;0,0,((A749-(4*$N$4)/((4*$N$4))))/($N$4*4)),0)))))))))+(IF(A749=$E$4,$J$4,0))</f>
        <v>0</v>
      </c>
      <c r="E749" s="49">
        <f>IF(D749=0,0,1/((1+IF('Lease Monthly'!$H$4="Yearly",'Lease Monthly'!$D$4,IF('Lease Monthly'!$H$4="Quarterly",'Lease Monthly'!$D$4/4,'Lease Monthly'!$D$4/12)))^IF($E$17=1,A748,A749)))</f>
        <v>0</v>
      </c>
      <c r="F749" s="55">
        <f t="shared" si="115"/>
        <v>0</v>
      </c>
      <c r="G749" s="56"/>
      <c r="H749" s="38">
        <f t="shared" si="121"/>
        <v>733</v>
      </c>
      <c r="I749" s="9" t="str">
        <f t="shared" si="116"/>
        <v>-</v>
      </c>
      <c r="J749" s="47">
        <f>IF(H749&gt;'Lease Monthly'!$E$4,0,M748)</f>
        <v>0</v>
      </c>
      <c r="K749" s="47">
        <f>IF(IF('Lease Monthly'!$H$4="Yearly",J749*'Lease Monthly'!$D$4,IF('Lease Monthly'!$H$4="Quarterly",J749*('Lease Monthly'!$D$4/4),J749*'Lease Monthly'!$D$4/12))&gt;0,IF('Lease Monthly'!$H$4="Yearly",J749*'Lease Monthly'!$D$4,IF('Lease Monthly'!$H$4="Quarterly",J749*('Lease Monthly'!$D$4/4),J749*'Lease Monthly'!$D$4/12)),-L749-J749)</f>
        <v>0</v>
      </c>
      <c r="L749" s="47">
        <f t="shared" si="117"/>
        <v>0</v>
      </c>
      <c r="M749" s="47">
        <f t="shared" si="118"/>
        <v>0</v>
      </c>
      <c r="N749" s="57"/>
      <c r="O749" s="38">
        <v>237</v>
      </c>
      <c r="P749" s="58">
        <f t="shared" si="122"/>
        <v>311188</v>
      </c>
      <c r="Q749" s="47">
        <f t="shared" si="123"/>
        <v>0</v>
      </c>
      <c r="R749" s="47">
        <f>IF(S748&lt;1,0,-'Lease Monthly'!$K$4/'Lease Monthly'!$L$4)</f>
        <v>0</v>
      </c>
      <c r="S749" s="47">
        <f t="shared" si="119"/>
        <v>0</v>
      </c>
      <c r="AE749"/>
      <c r="AF749" s="6"/>
    </row>
    <row r="750" spans="1:32" x14ac:dyDescent="0.25">
      <c r="A750" s="53">
        <f t="shared" si="120"/>
        <v>734</v>
      </c>
      <c r="B750" s="29">
        <f t="shared" si="114"/>
        <v>0</v>
      </c>
      <c r="C750" s="9" t="str">
        <f>IF(D750=0,"-",IF('Lease Monthly'!$H$4="Yearly",EDATE(C749,12),IF('Lease Monthly'!$H$4="Quarterly",EDATE(C749,3),EDATE(C749,1))))</f>
        <v>-</v>
      </c>
      <c r="D750" s="54">
        <f>IF(A750&gt;'Lease Monthly'!$E$4,0,'Lease Monthly'!$G$4)*((1+$M$4)^(((((IF($H$4="Yearly",ROUNDDOWN(IF(A750-($N$4)&lt;0,0,((A750-($N$4)/(($N$4))))/($N$4)),0),IF($H$4="Monthly",ROUNDDOWN(IF(A750-($N$4*12)&lt;0,0,((A750-(12*$N$4)/((12*$N$4))))/($N$4*12)),0),ROUNDDOWN(IF(A750-($N$4*4)&lt;0,0,((A750-(4*$N$4)/((4*$N$4))))/($N$4*4)),0)))))))))+(IF(A750=$E$4,$J$4,0))</f>
        <v>0</v>
      </c>
      <c r="E750" s="49">
        <f>IF(D750=0,0,1/((1+IF('Lease Monthly'!$H$4="Yearly",'Lease Monthly'!$D$4,IF('Lease Monthly'!$H$4="Quarterly",'Lease Monthly'!$D$4/4,'Lease Monthly'!$D$4/12)))^IF($E$17=1,A749,A750)))</f>
        <v>0</v>
      </c>
      <c r="F750" s="55">
        <f t="shared" si="115"/>
        <v>0</v>
      </c>
      <c r="G750" s="56"/>
      <c r="H750" s="38">
        <f t="shared" si="121"/>
        <v>734</v>
      </c>
      <c r="I750" s="9" t="str">
        <f t="shared" si="116"/>
        <v>-</v>
      </c>
      <c r="J750" s="47">
        <f>IF(H750&gt;'Lease Monthly'!$E$4,0,M749)</f>
        <v>0</v>
      </c>
      <c r="K750" s="47">
        <f>IF(IF('Lease Monthly'!$H$4="Yearly",J750*'Lease Monthly'!$D$4,IF('Lease Monthly'!$H$4="Quarterly",J750*('Lease Monthly'!$D$4/4),J750*'Lease Monthly'!$D$4/12))&gt;0,IF('Lease Monthly'!$H$4="Yearly",J750*'Lease Monthly'!$D$4,IF('Lease Monthly'!$H$4="Quarterly",J750*('Lease Monthly'!$D$4/4),J750*'Lease Monthly'!$D$4/12)),-L750-J750)</f>
        <v>0</v>
      </c>
      <c r="L750" s="47">
        <f t="shared" si="117"/>
        <v>0</v>
      </c>
      <c r="M750" s="47">
        <f t="shared" si="118"/>
        <v>0</v>
      </c>
      <c r="N750" s="57"/>
      <c r="O750" s="38">
        <v>237</v>
      </c>
      <c r="P750" s="58">
        <f t="shared" si="122"/>
        <v>311554</v>
      </c>
      <c r="Q750" s="47">
        <f t="shared" si="123"/>
        <v>0</v>
      </c>
      <c r="R750" s="47">
        <f>IF(S749&lt;1,0,-'Lease Monthly'!$K$4/'Lease Monthly'!$L$4)</f>
        <v>0</v>
      </c>
      <c r="S750" s="47">
        <f t="shared" si="119"/>
        <v>0</v>
      </c>
      <c r="AE750"/>
      <c r="AF750" s="6"/>
    </row>
    <row r="751" spans="1:32" x14ac:dyDescent="0.25">
      <c r="A751" s="53">
        <f t="shared" si="120"/>
        <v>735</v>
      </c>
      <c r="B751" s="29">
        <f t="shared" si="114"/>
        <v>0</v>
      </c>
      <c r="C751" s="9" t="str">
        <f>IF(D751=0,"-",IF('Lease Monthly'!$H$4="Yearly",EDATE(C750,12),IF('Lease Monthly'!$H$4="Quarterly",EDATE(C750,3),EDATE(C750,1))))</f>
        <v>-</v>
      </c>
      <c r="D751" s="54">
        <f>IF(A751&gt;'Lease Monthly'!$E$4,0,'Lease Monthly'!$G$4)*((1+$M$4)^(((((IF($H$4="Yearly",ROUNDDOWN(IF(A751-($N$4)&lt;0,0,((A751-($N$4)/(($N$4))))/($N$4)),0),IF($H$4="Monthly",ROUNDDOWN(IF(A751-($N$4*12)&lt;0,0,((A751-(12*$N$4)/((12*$N$4))))/($N$4*12)),0),ROUNDDOWN(IF(A751-($N$4*4)&lt;0,0,((A751-(4*$N$4)/((4*$N$4))))/($N$4*4)),0)))))))))+(IF(A751=$E$4,$J$4,0))</f>
        <v>0</v>
      </c>
      <c r="E751" s="49">
        <f>IF(D751=0,0,1/((1+IF('Lease Monthly'!$H$4="Yearly",'Lease Monthly'!$D$4,IF('Lease Monthly'!$H$4="Quarterly",'Lease Monthly'!$D$4/4,'Lease Monthly'!$D$4/12)))^IF($E$17=1,A750,A751)))</f>
        <v>0</v>
      </c>
      <c r="F751" s="55">
        <f t="shared" si="115"/>
        <v>0</v>
      </c>
      <c r="G751" s="56"/>
      <c r="H751" s="38">
        <f t="shared" si="121"/>
        <v>735</v>
      </c>
      <c r="I751" s="9" t="str">
        <f t="shared" si="116"/>
        <v>-</v>
      </c>
      <c r="J751" s="47">
        <f>IF(H751&gt;'Lease Monthly'!$E$4,0,M750)</f>
        <v>0</v>
      </c>
      <c r="K751" s="47">
        <f>IF(IF('Lease Monthly'!$H$4="Yearly",J751*'Lease Monthly'!$D$4,IF('Lease Monthly'!$H$4="Quarterly",J751*('Lease Monthly'!$D$4/4),J751*'Lease Monthly'!$D$4/12))&gt;0,IF('Lease Monthly'!$H$4="Yearly",J751*'Lease Monthly'!$D$4,IF('Lease Monthly'!$H$4="Quarterly",J751*('Lease Monthly'!$D$4/4),J751*'Lease Monthly'!$D$4/12)),-L751-J751)</f>
        <v>0</v>
      </c>
      <c r="L751" s="47">
        <f t="shared" si="117"/>
        <v>0</v>
      </c>
      <c r="M751" s="47">
        <f t="shared" si="118"/>
        <v>0</v>
      </c>
      <c r="N751" s="57"/>
      <c r="O751" s="38">
        <v>237</v>
      </c>
      <c r="P751" s="58">
        <f t="shared" si="122"/>
        <v>311919</v>
      </c>
      <c r="Q751" s="47">
        <f t="shared" si="123"/>
        <v>0</v>
      </c>
      <c r="R751" s="47">
        <f>IF(S750&lt;1,0,-'Lease Monthly'!$K$4/'Lease Monthly'!$L$4)</f>
        <v>0</v>
      </c>
      <c r="S751" s="47">
        <f t="shared" si="119"/>
        <v>0</v>
      </c>
      <c r="AE751"/>
      <c r="AF751" s="6"/>
    </row>
    <row r="752" spans="1:32" x14ac:dyDescent="0.25">
      <c r="A752" s="53">
        <f t="shared" si="120"/>
        <v>736</v>
      </c>
      <c r="B752" s="29">
        <f t="shared" si="114"/>
        <v>0</v>
      </c>
      <c r="C752" s="9" t="str">
        <f>IF(D752=0,"-",IF('Lease Monthly'!$H$4="Yearly",EDATE(C751,12),IF('Lease Monthly'!$H$4="Quarterly",EDATE(C751,3),EDATE(C751,1))))</f>
        <v>-</v>
      </c>
      <c r="D752" s="54">
        <f>IF(A752&gt;'Lease Monthly'!$E$4,0,'Lease Monthly'!$G$4)*((1+$M$4)^(((((IF($H$4="Yearly",ROUNDDOWN(IF(A752-($N$4)&lt;0,0,((A752-($N$4)/(($N$4))))/($N$4)),0),IF($H$4="Monthly",ROUNDDOWN(IF(A752-($N$4*12)&lt;0,0,((A752-(12*$N$4)/((12*$N$4))))/($N$4*12)),0),ROUNDDOWN(IF(A752-($N$4*4)&lt;0,0,((A752-(4*$N$4)/((4*$N$4))))/($N$4*4)),0)))))))))+(IF(A752=$E$4,$J$4,0))</f>
        <v>0</v>
      </c>
      <c r="E752" s="49">
        <f>IF(D752=0,0,1/((1+IF('Lease Monthly'!$H$4="Yearly",'Lease Monthly'!$D$4,IF('Lease Monthly'!$H$4="Quarterly",'Lease Monthly'!$D$4/4,'Lease Monthly'!$D$4/12)))^IF($E$17=1,A751,A752)))</f>
        <v>0</v>
      </c>
      <c r="F752" s="55">
        <f t="shared" si="115"/>
        <v>0</v>
      </c>
      <c r="G752" s="56"/>
      <c r="H752" s="38">
        <f t="shared" si="121"/>
        <v>736</v>
      </c>
      <c r="I752" s="9" t="str">
        <f t="shared" si="116"/>
        <v>-</v>
      </c>
      <c r="J752" s="47">
        <f>IF(H752&gt;'Lease Monthly'!$E$4,0,M751)</f>
        <v>0</v>
      </c>
      <c r="K752" s="47">
        <f>IF(IF('Lease Monthly'!$H$4="Yearly",J752*'Lease Monthly'!$D$4,IF('Lease Monthly'!$H$4="Quarterly",J752*('Lease Monthly'!$D$4/4),J752*'Lease Monthly'!$D$4/12))&gt;0,IF('Lease Monthly'!$H$4="Yearly",J752*'Lease Monthly'!$D$4,IF('Lease Monthly'!$H$4="Quarterly",J752*('Lease Monthly'!$D$4/4),J752*'Lease Monthly'!$D$4/12)),-L752-J752)</f>
        <v>0</v>
      </c>
      <c r="L752" s="47">
        <f t="shared" si="117"/>
        <v>0</v>
      </c>
      <c r="M752" s="47">
        <f t="shared" si="118"/>
        <v>0</v>
      </c>
      <c r="N752" s="57"/>
      <c r="O752" s="38">
        <v>237</v>
      </c>
      <c r="P752" s="58">
        <f t="shared" si="122"/>
        <v>312284</v>
      </c>
      <c r="Q752" s="47">
        <f t="shared" si="123"/>
        <v>0</v>
      </c>
      <c r="R752" s="47">
        <f>IF(S751&lt;1,0,-'Lease Monthly'!$K$4/'Lease Monthly'!$L$4)</f>
        <v>0</v>
      </c>
      <c r="S752" s="47">
        <f t="shared" si="119"/>
        <v>0</v>
      </c>
      <c r="AE752"/>
      <c r="AF752" s="6"/>
    </row>
    <row r="753" spans="1:32" x14ac:dyDescent="0.25">
      <c r="A753" s="53">
        <f t="shared" si="120"/>
        <v>737</v>
      </c>
      <c r="B753" s="29">
        <f t="shared" si="114"/>
        <v>0</v>
      </c>
      <c r="C753" s="9" t="str">
        <f>IF(D753=0,"-",IF('Lease Monthly'!$H$4="Yearly",EDATE(C752,12),IF('Lease Monthly'!$H$4="Quarterly",EDATE(C752,3),EDATE(C752,1))))</f>
        <v>-</v>
      </c>
      <c r="D753" s="54">
        <f>IF(A753&gt;'Lease Monthly'!$E$4,0,'Lease Monthly'!$G$4)*((1+$M$4)^(((((IF($H$4="Yearly",ROUNDDOWN(IF(A753-($N$4)&lt;0,0,((A753-($N$4)/(($N$4))))/($N$4)),0),IF($H$4="Monthly",ROUNDDOWN(IF(A753-($N$4*12)&lt;0,0,((A753-(12*$N$4)/((12*$N$4))))/($N$4*12)),0),ROUNDDOWN(IF(A753-($N$4*4)&lt;0,0,((A753-(4*$N$4)/((4*$N$4))))/($N$4*4)),0)))))))))+(IF(A753=$E$4,$J$4,0))</f>
        <v>0</v>
      </c>
      <c r="E753" s="49">
        <f>IF(D753=0,0,1/((1+IF('Lease Monthly'!$H$4="Yearly",'Lease Monthly'!$D$4,IF('Lease Monthly'!$H$4="Quarterly",'Lease Monthly'!$D$4/4,'Lease Monthly'!$D$4/12)))^IF($E$17=1,A752,A753)))</f>
        <v>0</v>
      </c>
      <c r="F753" s="55">
        <f t="shared" si="115"/>
        <v>0</v>
      </c>
      <c r="G753" s="56"/>
      <c r="H753" s="38">
        <f t="shared" si="121"/>
        <v>737</v>
      </c>
      <c r="I753" s="9" t="str">
        <f t="shared" si="116"/>
        <v>-</v>
      </c>
      <c r="J753" s="47">
        <f>IF(H753&gt;'Lease Monthly'!$E$4,0,M752)</f>
        <v>0</v>
      </c>
      <c r="K753" s="47">
        <f>IF(IF('Lease Monthly'!$H$4="Yearly",J753*'Lease Monthly'!$D$4,IF('Lease Monthly'!$H$4="Quarterly",J753*('Lease Monthly'!$D$4/4),J753*'Lease Monthly'!$D$4/12))&gt;0,IF('Lease Monthly'!$H$4="Yearly",J753*'Lease Monthly'!$D$4,IF('Lease Monthly'!$H$4="Quarterly",J753*('Lease Monthly'!$D$4/4),J753*'Lease Monthly'!$D$4/12)),-L753-J753)</f>
        <v>0</v>
      </c>
      <c r="L753" s="47">
        <f t="shared" si="117"/>
        <v>0</v>
      </c>
      <c r="M753" s="47">
        <f t="shared" si="118"/>
        <v>0</v>
      </c>
      <c r="N753" s="57"/>
      <c r="O753" s="38">
        <v>237</v>
      </c>
      <c r="P753" s="58">
        <f t="shared" si="122"/>
        <v>312649</v>
      </c>
      <c r="Q753" s="47">
        <f t="shared" si="123"/>
        <v>0</v>
      </c>
      <c r="R753" s="47">
        <f>IF(S752&lt;1,0,-'Lease Monthly'!$K$4/'Lease Monthly'!$L$4)</f>
        <v>0</v>
      </c>
      <c r="S753" s="47">
        <f t="shared" si="119"/>
        <v>0</v>
      </c>
      <c r="AE753"/>
      <c r="AF753" s="6"/>
    </row>
    <row r="754" spans="1:32" x14ac:dyDescent="0.25">
      <c r="A754" s="53">
        <f t="shared" si="120"/>
        <v>738</v>
      </c>
      <c r="B754" s="29">
        <f t="shared" si="114"/>
        <v>0</v>
      </c>
      <c r="C754" s="9" t="str">
        <f>IF(D754=0,"-",IF('Lease Monthly'!$H$4="Yearly",EDATE(C753,12),IF('Lease Monthly'!$H$4="Quarterly",EDATE(C753,3),EDATE(C753,1))))</f>
        <v>-</v>
      </c>
      <c r="D754" s="54">
        <f>IF(A754&gt;'Lease Monthly'!$E$4,0,'Lease Monthly'!$G$4)*((1+$M$4)^(((((IF($H$4="Yearly",ROUNDDOWN(IF(A754-($N$4)&lt;0,0,((A754-($N$4)/(($N$4))))/($N$4)),0),IF($H$4="Monthly",ROUNDDOWN(IF(A754-($N$4*12)&lt;0,0,((A754-(12*$N$4)/((12*$N$4))))/($N$4*12)),0),ROUNDDOWN(IF(A754-($N$4*4)&lt;0,0,((A754-(4*$N$4)/((4*$N$4))))/($N$4*4)),0)))))))))+(IF(A754=$E$4,$J$4,0))</f>
        <v>0</v>
      </c>
      <c r="E754" s="49">
        <f>IF(D754=0,0,1/((1+IF('Lease Monthly'!$H$4="Yearly",'Lease Monthly'!$D$4,IF('Lease Monthly'!$H$4="Quarterly",'Lease Monthly'!$D$4/4,'Lease Monthly'!$D$4/12)))^IF($E$17=1,A753,A754)))</f>
        <v>0</v>
      </c>
      <c r="F754" s="55">
        <f t="shared" si="115"/>
        <v>0</v>
      </c>
      <c r="G754" s="56"/>
      <c r="H754" s="38">
        <f t="shared" si="121"/>
        <v>738</v>
      </c>
      <c r="I754" s="9" t="str">
        <f t="shared" si="116"/>
        <v>-</v>
      </c>
      <c r="J754" s="47">
        <f>IF(H754&gt;'Lease Monthly'!$E$4,0,M753)</f>
        <v>0</v>
      </c>
      <c r="K754" s="47">
        <f>IF(IF('Lease Monthly'!$H$4="Yearly",J754*'Lease Monthly'!$D$4,IF('Lease Monthly'!$H$4="Quarterly",J754*('Lease Monthly'!$D$4/4),J754*'Lease Monthly'!$D$4/12))&gt;0,IF('Lease Monthly'!$H$4="Yearly",J754*'Lease Monthly'!$D$4,IF('Lease Monthly'!$H$4="Quarterly",J754*('Lease Monthly'!$D$4/4),J754*'Lease Monthly'!$D$4/12)),-L754-J754)</f>
        <v>0</v>
      </c>
      <c r="L754" s="47">
        <f t="shared" si="117"/>
        <v>0</v>
      </c>
      <c r="M754" s="47">
        <f t="shared" si="118"/>
        <v>0</v>
      </c>
      <c r="N754" s="57"/>
      <c r="O754" s="38">
        <v>237</v>
      </c>
      <c r="P754" s="58">
        <f t="shared" si="122"/>
        <v>313015</v>
      </c>
      <c r="Q754" s="47">
        <f t="shared" si="123"/>
        <v>0</v>
      </c>
      <c r="R754" s="47">
        <f>IF(S753&lt;1,0,-'Lease Monthly'!$K$4/'Lease Monthly'!$L$4)</f>
        <v>0</v>
      </c>
      <c r="S754" s="47">
        <f t="shared" si="119"/>
        <v>0</v>
      </c>
      <c r="AE754"/>
      <c r="AF754" s="6"/>
    </row>
    <row r="755" spans="1:32" x14ac:dyDescent="0.25">
      <c r="A755" s="53">
        <f t="shared" si="120"/>
        <v>739</v>
      </c>
      <c r="B755" s="29">
        <f t="shared" si="114"/>
        <v>0</v>
      </c>
      <c r="C755" s="9" t="str">
        <f>IF(D755=0,"-",IF('Lease Monthly'!$H$4="Yearly",EDATE(C754,12),IF('Lease Monthly'!$H$4="Quarterly",EDATE(C754,3),EDATE(C754,1))))</f>
        <v>-</v>
      </c>
      <c r="D755" s="54">
        <f>IF(A755&gt;'Lease Monthly'!$E$4,0,'Lease Monthly'!$G$4)*((1+$M$4)^(((((IF($H$4="Yearly",ROUNDDOWN(IF(A755-($N$4)&lt;0,0,((A755-($N$4)/(($N$4))))/($N$4)),0),IF($H$4="Monthly",ROUNDDOWN(IF(A755-($N$4*12)&lt;0,0,((A755-(12*$N$4)/((12*$N$4))))/($N$4*12)),0),ROUNDDOWN(IF(A755-($N$4*4)&lt;0,0,((A755-(4*$N$4)/((4*$N$4))))/($N$4*4)),0)))))))))+(IF(A755=$E$4,$J$4,0))</f>
        <v>0</v>
      </c>
      <c r="E755" s="49">
        <f>IF(D755=0,0,1/((1+IF('Lease Monthly'!$H$4="Yearly",'Lease Monthly'!$D$4,IF('Lease Monthly'!$H$4="Quarterly",'Lease Monthly'!$D$4/4,'Lease Monthly'!$D$4/12)))^IF($E$17=1,A754,A755)))</f>
        <v>0</v>
      </c>
      <c r="F755" s="55">
        <f t="shared" si="115"/>
        <v>0</v>
      </c>
      <c r="G755" s="56"/>
      <c r="H755" s="38">
        <f t="shared" si="121"/>
        <v>739</v>
      </c>
      <c r="I755" s="9" t="str">
        <f t="shared" si="116"/>
        <v>-</v>
      </c>
      <c r="J755" s="47">
        <f>IF(H755&gt;'Lease Monthly'!$E$4,0,M754)</f>
        <v>0</v>
      </c>
      <c r="K755" s="47">
        <f>IF(IF('Lease Monthly'!$H$4="Yearly",J755*'Lease Monthly'!$D$4,IF('Lease Monthly'!$H$4="Quarterly",J755*('Lease Monthly'!$D$4/4),J755*'Lease Monthly'!$D$4/12))&gt;0,IF('Lease Monthly'!$H$4="Yearly",J755*'Lease Monthly'!$D$4,IF('Lease Monthly'!$H$4="Quarterly",J755*('Lease Monthly'!$D$4/4),J755*'Lease Monthly'!$D$4/12)),-L755-J755)</f>
        <v>0</v>
      </c>
      <c r="L755" s="47">
        <f t="shared" si="117"/>
        <v>0</v>
      </c>
      <c r="M755" s="47">
        <f t="shared" si="118"/>
        <v>0</v>
      </c>
      <c r="N755" s="57"/>
      <c r="O755" s="38">
        <v>237</v>
      </c>
      <c r="P755" s="58">
        <f t="shared" si="122"/>
        <v>313380</v>
      </c>
      <c r="Q755" s="47">
        <f t="shared" si="123"/>
        <v>0</v>
      </c>
      <c r="R755" s="47">
        <f>IF(S754&lt;1,0,-'Lease Monthly'!$K$4/'Lease Monthly'!$L$4)</f>
        <v>0</v>
      </c>
      <c r="S755" s="47">
        <f t="shared" si="119"/>
        <v>0</v>
      </c>
      <c r="AE755"/>
      <c r="AF755" s="6"/>
    </row>
    <row r="756" spans="1:32" x14ac:dyDescent="0.25">
      <c r="A756" s="53">
        <f t="shared" si="120"/>
        <v>740</v>
      </c>
      <c r="B756" s="29">
        <f t="shared" si="114"/>
        <v>0</v>
      </c>
      <c r="C756" s="9" t="str">
        <f>IF(D756=0,"-",IF('Lease Monthly'!$H$4="Yearly",EDATE(C755,12),IF('Lease Monthly'!$H$4="Quarterly",EDATE(C755,3),EDATE(C755,1))))</f>
        <v>-</v>
      </c>
      <c r="D756" s="54">
        <f>IF(A756&gt;'Lease Monthly'!$E$4,0,'Lease Monthly'!$G$4)*((1+$M$4)^(((((IF($H$4="Yearly",ROUNDDOWN(IF(A756-($N$4)&lt;0,0,((A756-($N$4)/(($N$4))))/($N$4)),0),IF($H$4="Monthly",ROUNDDOWN(IF(A756-($N$4*12)&lt;0,0,((A756-(12*$N$4)/((12*$N$4))))/($N$4*12)),0),ROUNDDOWN(IF(A756-($N$4*4)&lt;0,0,((A756-(4*$N$4)/((4*$N$4))))/($N$4*4)),0)))))))))+(IF(A756=$E$4,$J$4,0))</f>
        <v>0</v>
      </c>
      <c r="E756" s="49">
        <f>IF(D756=0,0,1/((1+IF('Lease Monthly'!$H$4="Yearly",'Lease Monthly'!$D$4,IF('Lease Monthly'!$H$4="Quarterly",'Lease Monthly'!$D$4/4,'Lease Monthly'!$D$4/12)))^IF($E$17=1,A755,A756)))</f>
        <v>0</v>
      </c>
      <c r="F756" s="55">
        <f t="shared" si="115"/>
        <v>0</v>
      </c>
      <c r="G756" s="56"/>
      <c r="H756" s="38">
        <f t="shared" si="121"/>
        <v>740</v>
      </c>
      <c r="I756" s="9" t="str">
        <f t="shared" si="116"/>
        <v>-</v>
      </c>
      <c r="J756" s="47">
        <f>IF(H756&gt;'Lease Monthly'!$E$4,0,M755)</f>
        <v>0</v>
      </c>
      <c r="K756" s="47">
        <f>IF(IF('Lease Monthly'!$H$4="Yearly",J756*'Lease Monthly'!$D$4,IF('Lease Monthly'!$H$4="Quarterly",J756*('Lease Monthly'!$D$4/4),J756*'Lease Monthly'!$D$4/12))&gt;0,IF('Lease Monthly'!$H$4="Yearly",J756*'Lease Monthly'!$D$4,IF('Lease Monthly'!$H$4="Quarterly",J756*('Lease Monthly'!$D$4/4),J756*'Lease Monthly'!$D$4/12)),-L756-J756)</f>
        <v>0</v>
      </c>
      <c r="L756" s="47">
        <f t="shared" si="117"/>
        <v>0</v>
      </c>
      <c r="M756" s="47">
        <f t="shared" si="118"/>
        <v>0</v>
      </c>
      <c r="N756" s="57"/>
      <c r="O756" s="38">
        <v>237</v>
      </c>
      <c r="P756" s="58">
        <f t="shared" si="122"/>
        <v>313745</v>
      </c>
      <c r="Q756" s="47">
        <f t="shared" si="123"/>
        <v>0</v>
      </c>
      <c r="R756" s="47">
        <f>IF(S755&lt;1,0,-'Lease Monthly'!$K$4/'Lease Monthly'!$L$4)</f>
        <v>0</v>
      </c>
      <c r="S756" s="47">
        <f t="shared" si="119"/>
        <v>0</v>
      </c>
      <c r="AE756"/>
      <c r="AF756" s="6"/>
    </row>
    <row r="757" spans="1:32" x14ac:dyDescent="0.25">
      <c r="A757" s="53">
        <f t="shared" si="120"/>
        <v>741</v>
      </c>
      <c r="B757" s="29">
        <f t="shared" si="114"/>
        <v>0</v>
      </c>
      <c r="C757" s="9" t="str">
        <f>IF(D757=0,"-",IF('Lease Monthly'!$H$4="Yearly",EDATE(C756,12),IF('Lease Monthly'!$H$4="Quarterly",EDATE(C756,3),EDATE(C756,1))))</f>
        <v>-</v>
      </c>
      <c r="D757" s="54">
        <f>IF(A757&gt;'Lease Monthly'!$E$4,0,'Lease Monthly'!$G$4)*((1+$M$4)^(((((IF($H$4="Yearly",ROUNDDOWN(IF(A757-($N$4)&lt;0,0,((A757-($N$4)/(($N$4))))/($N$4)),0),IF($H$4="Monthly",ROUNDDOWN(IF(A757-($N$4*12)&lt;0,0,((A757-(12*$N$4)/((12*$N$4))))/($N$4*12)),0),ROUNDDOWN(IF(A757-($N$4*4)&lt;0,0,((A757-(4*$N$4)/((4*$N$4))))/($N$4*4)),0)))))))))+(IF(A757=$E$4,$J$4,0))</f>
        <v>0</v>
      </c>
      <c r="E757" s="49">
        <f>IF(D757=0,0,1/((1+IF('Lease Monthly'!$H$4="Yearly",'Lease Monthly'!$D$4,IF('Lease Monthly'!$H$4="Quarterly",'Lease Monthly'!$D$4/4,'Lease Monthly'!$D$4/12)))^IF($E$17=1,A756,A757)))</f>
        <v>0</v>
      </c>
      <c r="F757" s="55">
        <f t="shared" si="115"/>
        <v>0</v>
      </c>
      <c r="G757" s="56"/>
      <c r="H757" s="38">
        <f t="shared" si="121"/>
        <v>741</v>
      </c>
      <c r="I757" s="9" t="str">
        <f t="shared" si="116"/>
        <v>-</v>
      </c>
      <c r="J757" s="47">
        <f>IF(H757&gt;'Lease Monthly'!$E$4,0,M756)</f>
        <v>0</v>
      </c>
      <c r="K757" s="47">
        <f>IF(IF('Lease Monthly'!$H$4="Yearly",J757*'Lease Monthly'!$D$4,IF('Lease Monthly'!$H$4="Quarterly",J757*('Lease Monthly'!$D$4/4),J757*'Lease Monthly'!$D$4/12))&gt;0,IF('Lease Monthly'!$H$4="Yearly",J757*'Lease Monthly'!$D$4,IF('Lease Monthly'!$H$4="Quarterly",J757*('Lease Monthly'!$D$4/4),J757*'Lease Monthly'!$D$4/12)),-L757-J757)</f>
        <v>0</v>
      </c>
      <c r="L757" s="47">
        <f t="shared" si="117"/>
        <v>0</v>
      </c>
      <c r="M757" s="47">
        <f t="shared" si="118"/>
        <v>0</v>
      </c>
      <c r="N757" s="57"/>
      <c r="O757" s="38">
        <v>237</v>
      </c>
      <c r="P757" s="58">
        <f t="shared" si="122"/>
        <v>314110</v>
      </c>
      <c r="Q757" s="47">
        <f t="shared" si="123"/>
        <v>0</v>
      </c>
      <c r="R757" s="47">
        <f>IF(S756&lt;1,0,-'Lease Monthly'!$K$4/'Lease Monthly'!$L$4)</f>
        <v>0</v>
      </c>
      <c r="S757" s="47">
        <f t="shared" si="119"/>
        <v>0</v>
      </c>
      <c r="AE757"/>
      <c r="AF757" s="6"/>
    </row>
    <row r="758" spans="1:32" x14ac:dyDescent="0.25">
      <c r="A758" s="53">
        <f t="shared" si="120"/>
        <v>742</v>
      </c>
      <c r="B758" s="29">
        <f t="shared" si="114"/>
        <v>0</v>
      </c>
      <c r="C758" s="9" t="str">
        <f>IF(D758=0,"-",IF('Lease Monthly'!$H$4="Yearly",EDATE(C757,12),IF('Lease Monthly'!$H$4="Quarterly",EDATE(C757,3),EDATE(C757,1))))</f>
        <v>-</v>
      </c>
      <c r="D758" s="54">
        <f>IF(A758&gt;'Lease Monthly'!$E$4,0,'Lease Monthly'!$G$4)*((1+$M$4)^(((((IF($H$4="Yearly",ROUNDDOWN(IF(A758-($N$4)&lt;0,0,((A758-($N$4)/(($N$4))))/($N$4)),0),IF($H$4="Monthly",ROUNDDOWN(IF(A758-($N$4*12)&lt;0,0,((A758-(12*$N$4)/((12*$N$4))))/($N$4*12)),0),ROUNDDOWN(IF(A758-($N$4*4)&lt;0,0,((A758-(4*$N$4)/((4*$N$4))))/($N$4*4)),0)))))))))+(IF(A758=$E$4,$J$4,0))</f>
        <v>0</v>
      </c>
      <c r="E758" s="49">
        <f>IF(D758=0,0,1/((1+IF('Lease Monthly'!$H$4="Yearly",'Lease Monthly'!$D$4,IF('Lease Monthly'!$H$4="Quarterly",'Lease Monthly'!$D$4/4,'Lease Monthly'!$D$4/12)))^IF($E$17=1,A757,A758)))</f>
        <v>0</v>
      </c>
      <c r="F758" s="55">
        <f t="shared" si="115"/>
        <v>0</v>
      </c>
      <c r="G758" s="56"/>
      <c r="H758" s="38">
        <f t="shared" si="121"/>
        <v>742</v>
      </c>
      <c r="I758" s="9" t="str">
        <f t="shared" si="116"/>
        <v>-</v>
      </c>
      <c r="J758" s="47">
        <f>IF(H758&gt;'Lease Monthly'!$E$4,0,M757)</f>
        <v>0</v>
      </c>
      <c r="K758" s="47">
        <f>IF(IF('Lease Monthly'!$H$4="Yearly",J758*'Lease Monthly'!$D$4,IF('Lease Monthly'!$H$4="Quarterly",J758*('Lease Monthly'!$D$4/4),J758*'Lease Monthly'!$D$4/12))&gt;0,IF('Lease Monthly'!$H$4="Yearly",J758*'Lease Monthly'!$D$4,IF('Lease Monthly'!$H$4="Quarterly",J758*('Lease Monthly'!$D$4/4),J758*'Lease Monthly'!$D$4/12)),-L758-J758)</f>
        <v>0</v>
      </c>
      <c r="L758" s="47">
        <f t="shared" si="117"/>
        <v>0</v>
      </c>
      <c r="M758" s="47">
        <f t="shared" si="118"/>
        <v>0</v>
      </c>
      <c r="N758" s="57"/>
      <c r="O758" s="38">
        <v>237</v>
      </c>
      <c r="P758" s="58">
        <f t="shared" si="122"/>
        <v>314476</v>
      </c>
      <c r="Q758" s="47">
        <f t="shared" si="123"/>
        <v>0</v>
      </c>
      <c r="R758" s="47">
        <f>IF(S757&lt;1,0,-'Lease Monthly'!$K$4/'Lease Monthly'!$L$4)</f>
        <v>0</v>
      </c>
      <c r="S758" s="47">
        <f t="shared" si="119"/>
        <v>0</v>
      </c>
      <c r="AE758"/>
      <c r="AF758" s="6"/>
    </row>
    <row r="759" spans="1:32" x14ac:dyDescent="0.25">
      <c r="A759" s="53">
        <f t="shared" si="120"/>
        <v>743</v>
      </c>
      <c r="B759" s="29">
        <f t="shared" si="114"/>
        <v>0</v>
      </c>
      <c r="C759" s="9" t="str">
        <f>IF(D759=0,"-",IF('Lease Monthly'!$H$4="Yearly",EDATE(C758,12),IF('Lease Monthly'!$H$4="Quarterly",EDATE(C758,3),EDATE(C758,1))))</f>
        <v>-</v>
      </c>
      <c r="D759" s="54">
        <f>IF(A759&gt;'Lease Monthly'!$E$4,0,'Lease Monthly'!$G$4)*((1+$M$4)^(((((IF($H$4="Yearly",ROUNDDOWN(IF(A759-($N$4)&lt;0,0,((A759-($N$4)/(($N$4))))/($N$4)),0),IF($H$4="Monthly",ROUNDDOWN(IF(A759-($N$4*12)&lt;0,0,((A759-(12*$N$4)/((12*$N$4))))/($N$4*12)),0),ROUNDDOWN(IF(A759-($N$4*4)&lt;0,0,((A759-(4*$N$4)/((4*$N$4))))/($N$4*4)),0)))))))))+(IF(A759=$E$4,$J$4,0))</f>
        <v>0</v>
      </c>
      <c r="E759" s="49">
        <f>IF(D759=0,0,1/((1+IF('Lease Monthly'!$H$4="Yearly",'Lease Monthly'!$D$4,IF('Lease Monthly'!$H$4="Quarterly",'Lease Monthly'!$D$4/4,'Lease Monthly'!$D$4/12)))^IF($E$17=1,A758,A759)))</f>
        <v>0</v>
      </c>
      <c r="F759" s="55">
        <f t="shared" si="115"/>
        <v>0</v>
      </c>
      <c r="G759" s="56"/>
      <c r="H759" s="38">
        <f t="shared" si="121"/>
        <v>743</v>
      </c>
      <c r="I759" s="9" t="str">
        <f t="shared" si="116"/>
        <v>-</v>
      </c>
      <c r="J759" s="47">
        <f>IF(H759&gt;'Lease Monthly'!$E$4,0,M758)</f>
        <v>0</v>
      </c>
      <c r="K759" s="47">
        <f>IF(IF('Lease Monthly'!$H$4="Yearly",J759*'Lease Monthly'!$D$4,IF('Lease Monthly'!$H$4="Quarterly",J759*('Lease Monthly'!$D$4/4),J759*'Lease Monthly'!$D$4/12))&gt;0,IF('Lease Monthly'!$H$4="Yearly",J759*'Lease Monthly'!$D$4,IF('Lease Monthly'!$H$4="Quarterly",J759*('Lease Monthly'!$D$4/4),J759*'Lease Monthly'!$D$4/12)),-L759-J759)</f>
        <v>0</v>
      </c>
      <c r="L759" s="47">
        <f t="shared" si="117"/>
        <v>0</v>
      </c>
      <c r="M759" s="47">
        <f t="shared" si="118"/>
        <v>0</v>
      </c>
      <c r="N759" s="57"/>
      <c r="O759" s="38">
        <v>237</v>
      </c>
      <c r="P759" s="58">
        <f t="shared" si="122"/>
        <v>314841</v>
      </c>
      <c r="Q759" s="47">
        <f t="shared" si="123"/>
        <v>0</v>
      </c>
      <c r="R759" s="47">
        <f>IF(S758&lt;1,0,-'Lease Monthly'!$K$4/'Lease Monthly'!$L$4)</f>
        <v>0</v>
      </c>
      <c r="S759" s="47">
        <f t="shared" si="119"/>
        <v>0</v>
      </c>
      <c r="AE759"/>
      <c r="AF759" s="6"/>
    </row>
    <row r="760" spans="1:32" x14ac:dyDescent="0.25">
      <c r="A760" s="53">
        <f t="shared" si="120"/>
        <v>744</v>
      </c>
      <c r="B760" s="29">
        <f t="shared" si="114"/>
        <v>0</v>
      </c>
      <c r="C760" s="9" t="str">
        <f>IF(D760=0,"-",IF('Lease Monthly'!$H$4="Yearly",EDATE(C759,12),IF('Lease Monthly'!$H$4="Quarterly",EDATE(C759,3),EDATE(C759,1))))</f>
        <v>-</v>
      </c>
      <c r="D760" s="54">
        <f>IF(A760&gt;'Lease Monthly'!$E$4,0,'Lease Monthly'!$G$4)*((1+$M$4)^(((((IF($H$4="Yearly",ROUNDDOWN(IF(A760-($N$4)&lt;0,0,((A760-($N$4)/(($N$4))))/($N$4)),0),IF($H$4="Monthly",ROUNDDOWN(IF(A760-($N$4*12)&lt;0,0,((A760-(12*$N$4)/((12*$N$4))))/($N$4*12)),0),ROUNDDOWN(IF(A760-($N$4*4)&lt;0,0,((A760-(4*$N$4)/((4*$N$4))))/($N$4*4)),0)))))))))+(IF(A760=$E$4,$J$4,0))</f>
        <v>0</v>
      </c>
      <c r="E760" s="49">
        <f>IF(D760=0,0,1/((1+IF('Lease Monthly'!$H$4="Yearly",'Lease Monthly'!$D$4,IF('Lease Monthly'!$H$4="Quarterly",'Lease Monthly'!$D$4/4,'Lease Monthly'!$D$4/12)))^IF($E$17=1,A759,A760)))</f>
        <v>0</v>
      </c>
      <c r="F760" s="55">
        <f t="shared" si="115"/>
        <v>0</v>
      </c>
      <c r="G760" s="56"/>
      <c r="H760" s="38">
        <f t="shared" si="121"/>
        <v>744</v>
      </c>
      <c r="I760" s="9" t="str">
        <f t="shared" si="116"/>
        <v>-</v>
      </c>
      <c r="J760" s="47">
        <f>IF(H760&gt;'Lease Monthly'!$E$4,0,M759)</f>
        <v>0</v>
      </c>
      <c r="K760" s="47">
        <f>IF(IF('Lease Monthly'!$H$4="Yearly",J760*'Lease Monthly'!$D$4,IF('Lease Monthly'!$H$4="Quarterly",J760*('Lease Monthly'!$D$4/4),J760*'Lease Monthly'!$D$4/12))&gt;0,IF('Lease Monthly'!$H$4="Yearly",J760*'Lease Monthly'!$D$4,IF('Lease Monthly'!$H$4="Quarterly",J760*('Lease Monthly'!$D$4/4),J760*'Lease Monthly'!$D$4/12)),-L760-J760)</f>
        <v>0</v>
      </c>
      <c r="L760" s="47">
        <f t="shared" si="117"/>
        <v>0</v>
      </c>
      <c r="M760" s="47">
        <f t="shared" si="118"/>
        <v>0</v>
      </c>
      <c r="N760" s="57"/>
      <c r="O760" s="38">
        <v>237</v>
      </c>
      <c r="P760" s="58">
        <f t="shared" si="122"/>
        <v>315206</v>
      </c>
      <c r="Q760" s="47">
        <f t="shared" si="123"/>
        <v>0</v>
      </c>
      <c r="R760" s="47">
        <f>IF(S759&lt;1,0,-'Lease Monthly'!$K$4/'Lease Monthly'!$L$4)</f>
        <v>0</v>
      </c>
      <c r="S760" s="47">
        <f t="shared" si="119"/>
        <v>0</v>
      </c>
      <c r="AE760"/>
      <c r="AF760" s="6"/>
    </row>
    <row r="761" spans="1:32" x14ac:dyDescent="0.25">
      <c r="A761" s="53">
        <f t="shared" si="120"/>
        <v>745</v>
      </c>
      <c r="B761" s="29">
        <f t="shared" si="114"/>
        <v>0</v>
      </c>
      <c r="C761" s="9" t="str">
        <f>IF(D761=0,"-",IF('Lease Monthly'!$H$4="Yearly",EDATE(C760,12),IF('Lease Monthly'!$H$4="Quarterly",EDATE(C760,3),EDATE(C760,1))))</f>
        <v>-</v>
      </c>
      <c r="D761" s="54">
        <f>IF(A761&gt;'Lease Monthly'!$E$4,0,'Lease Monthly'!$G$4)*((1+$M$4)^(((((IF($H$4="Yearly",ROUNDDOWN(IF(A761-($N$4)&lt;0,0,((A761-($N$4)/(($N$4))))/($N$4)),0),IF($H$4="Monthly",ROUNDDOWN(IF(A761-($N$4*12)&lt;0,0,((A761-(12*$N$4)/((12*$N$4))))/($N$4*12)),0),ROUNDDOWN(IF(A761-($N$4*4)&lt;0,0,((A761-(4*$N$4)/((4*$N$4))))/($N$4*4)),0)))))))))+(IF(A761=$E$4,$J$4,0))</f>
        <v>0</v>
      </c>
      <c r="E761" s="49">
        <f>IF(D761=0,0,1/((1+IF('Lease Monthly'!$H$4="Yearly",'Lease Monthly'!$D$4,IF('Lease Monthly'!$H$4="Quarterly",'Lease Monthly'!$D$4/4,'Lease Monthly'!$D$4/12)))^IF($E$17=1,A760,A761)))</f>
        <v>0</v>
      </c>
      <c r="F761" s="55">
        <f t="shared" si="115"/>
        <v>0</v>
      </c>
      <c r="G761" s="56"/>
      <c r="H761" s="38">
        <f t="shared" si="121"/>
        <v>745</v>
      </c>
      <c r="I761" s="9" t="str">
        <f t="shared" si="116"/>
        <v>-</v>
      </c>
      <c r="J761" s="47">
        <f>IF(H761&gt;'Lease Monthly'!$E$4,0,M760)</f>
        <v>0</v>
      </c>
      <c r="K761" s="47">
        <f>IF(IF('Lease Monthly'!$H$4="Yearly",J761*'Lease Monthly'!$D$4,IF('Lease Monthly'!$H$4="Quarterly",J761*('Lease Monthly'!$D$4/4),J761*'Lease Monthly'!$D$4/12))&gt;0,IF('Lease Monthly'!$H$4="Yearly",J761*'Lease Monthly'!$D$4,IF('Lease Monthly'!$H$4="Quarterly",J761*('Lease Monthly'!$D$4/4),J761*'Lease Monthly'!$D$4/12)),-L761-J761)</f>
        <v>0</v>
      </c>
      <c r="L761" s="47">
        <f t="shared" si="117"/>
        <v>0</v>
      </c>
      <c r="M761" s="47">
        <f t="shared" si="118"/>
        <v>0</v>
      </c>
      <c r="N761" s="57"/>
      <c r="O761" s="38">
        <v>237</v>
      </c>
      <c r="P761" s="58">
        <f t="shared" si="122"/>
        <v>315571</v>
      </c>
      <c r="Q761" s="47">
        <f t="shared" si="123"/>
        <v>0</v>
      </c>
      <c r="R761" s="47">
        <f>IF(S760&lt;1,0,-'Lease Monthly'!$K$4/'Lease Monthly'!$L$4)</f>
        <v>0</v>
      </c>
      <c r="S761" s="47">
        <f t="shared" si="119"/>
        <v>0</v>
      </c>
      <c r="AE761"/>
      <c r="AF761" s="6"/>
    </row>
    <row r="762" spans="1:32" x14ac:dyDescent="0.25">
      <c r="A762" s="53">
        <f t="shared" si="120"/>
        <v>746</v>
      </c>
      <c r="B762" s="29">
        <f t="shared" si="114"/>
        <v>0</v>
      </c>
      <c r="C762" s="9" t="str">
        <f>IF(D762=0,"-",IF('Lease Monthly'!$H$4="Yearly",EDATE(C761,12),IF('Lease Monthly'!$H$4="Quarterly",EDATE(C761,3),EDATE(C761,1))))</f>
        <v>-</v>
      </c>
      <c r="D762" s="54">
        <f>IF(A762&gt;'Lease Monthly'!$E$4,0,'Lease Monthly'!$G$4)*((1+$M$4)^(((((IF($H$4="Yearly",ROUNDDOWN(IF(A762-($N$4)&lt;0,0,((A762-($N$4)/(($N$4))))/($N$4)),0),IF($H$4="Monthly",ROUNDDOWN(IF(A762-($N$4*12)&lt;0,0,((A762-(12*$N$4)/((12*$N$4))))/($N$4*12)),0),ROUNDDOWN(IF(A762-($N$4*4)&lt;0,0,((A762-(4*$N$4)/((4*$N$4))))/($N$4*4)),0)))))))))+(IF(A762=$E$4,$J$4,0))</f>
        <v>0</v>
      </c>
      <c r="E762" s="49">
        <f>IF(D762=0,0,1/((1+IF('Lease Monthly'!$H$4="Yearly",'Lease Monthly'!$D$4,IF('Lease Monthly'!$H$4="Quarterly",'Lease Monthly'!$D$4/4,'Lease Monthly'!$D$4/12)))^IF($E$17=1,A761,A762)))</f>
        <v>0</v>
      </c>
      <c r="F762" s="55">
        <f t="shared" si="115"/>
        <v>0</v>
      </c>
      <c r="G762" s="56"/>
      <c r="H762" s="38">
        <f t="shared" si="121"/>
        <v>746</v>
      </c>
      <c r="I762" s="9" t="str">
        <f t="shared" si="116"/>
        <v>-</v>
      </c>
      <c r="J762" s="47">
        <f>IF(H762&gt;'Lease Monthly'!$E$4,0,M761)</f>
        <v>0</v>
      </c>
      <c r="K762" s="47">
        <f>IF(IF('Lease Monthly'!$H$4="Yearly",J762*'Lease Monthly'!$D$4,IF('Lease Monthly'!$H$4="Quarterly",J762*('Lease Monthly'!$D$4/4),J762*'Lease Monthly'!$D$4/12))&gt;0,IF('Lease Monthly'!$H$4="Yearly",J762*'Lease Monthly'!$D$4,IF('Lease Monthly'!$H$4="Quarterly",J762*('Lease Monthly'!$D$4/4),J762*'Lease Monthly'!$D$4/12)),-L762-J762)</f>
        <v>0</v>
      </c>
      <c r="L762" s="47">
        <f t="shared" si="117"/>
        <v>0</v>
      </c>
      <c r="M762" s="47">
        <f t="shared" si="118"/>
        <v>0</v>
      </c>
      <c r="N762" s="57"/>
      <c r="O762" s="38">
        <v>237</v>
      </c>
      <c r="P762" s="58">
        <f t="shared" si="122"/>
        <v>315937</v>
      </c>
      <c r="Q762" s="47">
        <f t="shared" si="123"/>
        <v>0</v>
      </c>
      <c r="R762" s="47">
        <f>IF(S761&lt;1,0,-'Lease Monthly'!$K$4/'Lease Monthly'!$L$4)</f>
        <v>0</v>
      </c>
      <c r="S762" s="47">
        <f t="shared" si="119"/>
        <v>0</v>
      </c>
      <c r="AE762"/>
      <c r="AF762" s="6"/>
    </row>
    <row r="763" spans="1:32" x14ac:dyDescent="0.25">
      <c r="A763" s="53">
        <f t="shared" si="120"/>
        <v>747</v>
      </c>
      <c r="B763" s="29">
        <f t="shared" si="114"/>
        <v>0</v>
      </c>
      <c r="C763" s="9" t="str">
        <f>IF(D763=0,"-",IF('Lease Monthly'!$H$4="Yearly",EDATE(C762,12),IF('Lease Monthly'!$H$4="Quarterly",EDATE(C762,3),EDATE(C762,1))))</f>
        <v>-</v>
      </c>
      <c r="D763" s="54">
        <f>IF(A763&gt;'Lease Monthly'!$E$4,0,'Lease Monthly'!$G$4)*((1+$M$4)^(((((IF($H$4="Yearly",ROUNDDOWN(IF(A763-($N$4)&lt;0,0,((A763-($N$4)/(($N$4))))/($N$4)),0),IF($H$4="Monthly",ROUNDDOWN(IF(A763-($N$4*12)&lt;0,0,((A763-(12*$N$4)/((12*$N$4))))/($N$4*12)),0),ROUNDDOWN(IF(A763-($N$4*4)&lt;0,0,((A763-(4*$N$4)/((4*$N$4))))/($N$4*4)),0)))))))))+(IF(A763=$E$4,$J$4,0))</f>
        <v>0</v>
      </c>
      <c r="E763" s="49">
        <f>IF(D763=0,0,1/((1+IF('Lease Monthly'!$H$4="Yearly",'Lease Monthly'!$D$4,IF('Lease Monthly'!$H$4="Quarterly",'Lease Monthly'!$D$4/4,'Lease Monthly'!$D$4/12)))^IF($E$17=1,A762,A763)))</f>
        <v>0</v>
      </c>
      <c r="F763" s="55">
        <f t="shared" si="115"/>
        <v>0</v>
      </c>
      <c r="G763" s="56"/>
      <c r="H763" s="38">
        <f t="shared" si="121"/>
        <v>747</v>
      </c>
      <c r="I763" s="9" t="str">
        <f t="shared" si="116"/>
        <v>-</v>
      </c>
      <c r="J763" s="47">
        <f>IF(H763&gt;'Lease Monthly'!$E$4,0,M762)</f>
        <v>0</v>
      </c>
      <c r="K763" s="47">
        <f>IF(IF('Lease Monthly'!$H$4="Yearly",J763*'Lease Monthly'!$D$4,IF('Lease Monthly'!$H$4="Quarterly",J763*('Lease Monthly'!$D$4/4),J763*'Lease Monthly'!$D$4/12))&gt;0,IF('Lease Monthly'!$H$4="Yearly",J763*'Lease Monthly'!$D$4,IF('Lease Monthly'!$H$4="Quarterly",J763*('Lease Monthly'!$D$4/4),J763*'Lease Monthly'!$D$4/12)),-L763-J763)</f>
        <v>0</v>
      </c>
      <c r="L763" s="47">
        <f t="shared" si="117"/>
        <v>0</v>
      </c>
      <c r="M763" s="47">
        <f t="shared" si="118"/>
        <v>0</v>
      </c>
      <c r="N763" s="57"/>
      <c r="O763" s="38">
        <v>237</v>
      </c>
      <c r="P763" s="58">
        <f t="shared" si="122"/>
        <v>316302</v>
      </c>
      <c r="Q763" s="47">
        <f t="shared" si="123"/>
        <v>0</v>
      </c>
      <c r="R763" s="47">
        <f>IF(S762&lt;1,0,-'Lease Monthly'!$K$4/'Lease Monthly'!$L$4)</f>
        <v>0</v>
      </c>
      <c r="S763" s="47">
        <f t="shared" si="119"/>
        <v>0</v>
      </c>
      <c r="AE763"/>
      <c r="AF763" s="6"/>
    </row>
    <row r="764" spans="1:32" x14ac:dyDescent="0.25">
      <c r="A764" s="53">
        <f t="shared" si="120"/>
        <v>748</v>
      </c>
      <c r="B764" s="29">
        <f t="shared" si="114"/>
        <v>0</v>
      </c>
      <c r="C764" s="9" t="str">
        <f>IF(D764=0,"-",IF('Lease Monthly'!$H$4="Yearly",EDATE(C763,12),IF('Lease Monthly'!$H$4="Quarterly",EDATE(C763,3),EDATE(C763,1))))</f>
        <v>-</v>
      </c>
      <c r="D764" s="54">
        <f>IF(A764&gt;'Lease Monthly'!$E$4,0,'Lease Monthly'!$G$4)*((1+$M$4)^(((((IF($H$4="Yearly",ROUNDDOWN(IF(A764-($N$4)&lt;0,0,((A764-($N$4)/(($N$4))))/($N$4)),0),IF($H$4="Monthly",ROUNDDOWN(IF(A764-($N$4*12)&lt;0,0,((A764-(12*$N$4)/((12*$N$4))))/($N$4*12)),0),ROUNDDOWN(IF(A764-($N$4*4)&lt;0,0,((A764-(4*$N$4)/((4*$N$4))))/($N$4*4)),0)))))))))+(IF(A764=$E$4,$J$4,0))</f>
        <v>0</v>
      </c>
      <c r="E764" s="49">
        <f>IF(D764=0,0,1/((1+IF('Lease Monthly'!$H$4="Yearly",'Lease Monthly'!$D$4,IF('Lease Monthly'!$H$4="Quarterly",'Lease Monthly'!$D$4/4,'Lease Monthly'!$D$4/12)))^IF($E$17=1,A763,A764)))</f>
        <v>0</v>
      </c>
      <c r="F764" s="55">
        <f t="shared" si="115"/>
        <v>0</v>
      </c>
      <c r="G764" s="56"/>
      <c r="H764" s="38">
        <f t="shared" si="121"/>
        <v>748</v>
      </c>
      <c r="I764" s="9" t="str">
        <f t="shared" si="116"/>
        <v>-</v>
      </c>
      <c r="J764" s="47">
        <f>IF(H764&gt;'Lease Monthly'!$E$4,0,M763)</f>
        <v>0</v>
      </c>
      <c r="K764" s="47">
        <f>IF(IF('Lease Monthly'!$H$4="Yearly",J764*'Lease Monthly'!$D$4,IF('Lease Monthly'!$H$4="Quarterly",J764*('Lease Monthly'!$D$4/4),J764*'Lease Monthly'!$D$4/12))&gt;0,IF('Lease Monthly'!$H$4="Yearly",J764*'Lease Monthly'!$D$4,IF('Lease Monthly'!$H$4="Quarterly",J764*('Lease Monthly'!$D$4/4),J764*'Lease Monthly'!$D$4/12)),-L764-J764)</f>
        <v>0</v>
      </c>
      <c r="L764" s="47">
        <f t="shared" si="117"/>
        <v>0</v>
      </c>
      <c r="M764" s="47">
        <f t="shared" si="118"/>
        <v>0</v>
      </c>
      <c r="N764" s="57"/>
      <c r="O764" s="38">
        <v>237</v>
      </c>
      <c r="P764" s="58">
        <f t="shared" si="122"/>
        <v>316667</v>
      </c>
      <c r="Q764" s="47">
        <f t="shared" si="123"/>
        <v>0</v>
      </c>
      <c r="R764" s="47">
        <f>IF(S763&lt;1,0,-'Lease Monthly'!$K$4/'Lease Monthly'!$L$4)</f>
        <v>0</v>
      </c>
      <c r="S764" s="47">
        <f t="shared" si="119"/>
        <v>0</v>
      </c>
      <c r="AE764"/>
      <c r="AF764" s="6"/>
    </row>
    <row r="765" spans="1:32" x14ac:dyDescent="0.25">
      <c r="A765" s="53">
        <f t="shared" si="120"/>
        <v>749</v>
      </c>
      <c r="B765" s="29">
        <f t="shared" si="114"/>
        <v>0</v>
      </c>
      <c r="C765" s="9" t="str">
        <f>IF(D765=0,"-",IF('Lease Monthly'!$H$4="Yearly",EDATE(C764,12),IF('Lease Monthly'!$H$4="Quarterly",EDATE(C764,3),EDATE(C764,1))))</f>
        <v>-</v>
      </c>
      <c r="D765" s="54">
        <f>IF(A765&gt;'Lease Monthly'!$E$4,0,'Lease Monthly'!$G$4)*((1+$M$4)^(((((IF($H$4="Yearly",ROUNDDOWN(IF(A765-($N$4)&lt;0,0,((A765-($N$4)/(($N$4))))/($N$4)),0),IF($H$4="Monthly",ROUNDDOWN(IF(A765-($N$4*12)&lt;0,0,((A765-(12*$N$4)/((12*$N$4))))/($N$4*12)),0),ROUNDDOWN(IF(A765-($N$4*4)&lt;0,0,((A765-(4*$N$4)/((4*$N$4))))/($N$4*4)),0)))))))))+(IF(A765=$E$4,$J$4,0))</f>
        <v>0</v>
      </c>
      <c r="E765" s="49">
        <f>IF(D765=0,0,1/((1+IF('Lease Monthly'!$H$4="Yearly",'Lease Monthly'!$D$4,IF('Lease Monthly'!$H$4="Quarterly",'Lease Monthly'!$D$4/4,'Lease Monthly'!$D$4/12)))^IF($E$17=1,A764,A765)))</f>
        <v>0</v>
      </c>
      <c r="F765" s="55">
        <f t="shared" si="115"/>
        <v>0</v>
      </c>
      <c r="G765" s="56"/>
      <c r="H765" s="38">
        <f t="shared" si="121"/>
        <v>749</v>
      </c>
      <c r="I765" s="9" t="str">
        <f t="shared" si="116"/>
        <v>-</v>
      </c>
      <c r="J765" s="47">
        <f>IF(H765&gt;'Lease Monthly'!$E$4,0,M764)</f>
        <v>0</v>
      </c>
      <c r="K765" s="47">
        <f>IF(IF('Lease Monthly'!$H$4="Yearly",J765*'Lease Monthly'!$D$4,IF('Lease Monthly'!$H$4="Quarterly",J765*('Lease Monthly'!$D$4/4),J765*'Lease Monthly'!$D$4/12))&gt;0,IF('Lease Monthly'!$H$4="Yearly",J765*'Lease Monthly'!$D$4,IF('Lease Monthly'!$H$4="Quarterly",J765*('Lease Monthly'!$D$4/4),J765*'Lease Monthly'!$D$4/12)),-L765-J765)</f>
        <v>0</v>
      </c>
      <c r="L765" s="47">
        <f t="shared" si="117"/>
        <v>0</v>
      </c>
      <c r="M765" s="47">
        <f t="shared" si="118"/>
        <v>0</v>
      </c>
      <c r="N765" s="57"/>
      <c r="O765" s="38">
        <v>237</v>
      </c>
      <c r="P765" s="58">
        <f t="shared" si="122"/>
        <v>317032</v>
      </c>
      <c r="Q765" s="47">
        <f t="shared" si="123"/>
        <v>0</v>
      </c>
      <c r="R765" s="47">
        <f>IF(S764&lt;1,0,-'Lease Monthly'!$K$4/'Lease Monthly'!$L$4)</f>
        <v>0</v>
      </c>
      <c r="S765" s="47">
        <f t="shared" si="119"/>
        <v>0</v>
      </c>
      <c r="AE765"/>
      <c r="AF765" s="6"/>
    </row>
    <row r="766" spans="1:32" x14ac:dyDescent="0.25">
      <c r="A766" s="53">
        <f t="shared" si="120"/>
        <v>750</v>
      </c>
      <c r="B766" s="29">
        <f t="shared" si="114"/>
        <v>0</v>
      </c>
      <c r="C766" s="9" t="str">
        <f>IF(D766=0,"-",IF('Lease Monthly'!$H$4="Yearly",EDATE(C765,12),IF('Lease Monthly'!$H$4="Quarterly",EDATE(C765,3),EDATE(C765,1))))</f>
        <v>-</v>
      </c>
      <c r="D766" s="54">
        <f>IF(A766&gt;'Lease Monthly'!$E$4,0,'Lease Monthly'!$G$4)*((1+$M$4)^(((((IF($H$4="Yearly",ROUNDDOWN(IF(A766-($N$4)&lt;0,0,((A766-($N$4)/(($N$4))))/($N$4)),0),IF($H$4="Monthly",ROUNDDOWN(IF(A766-($N$4*12)&lt;0,0,((A766-(12*$N$4)/((12*$N$4))))/($N$4*12)),0),ROUNDDOWN(IF(A766-($N$4*4)&lt;0,0,((A766-(4*$N$4)/((4*$N$4))))/($N$4*4)),0)))))))))+(IF(A766=$E$4,$J$4,0))</f>
        <v>0</v>
      </c>
      <c r="E766" s="49">
        <f>IF(D766=0,0,1/((1+IF('Lease Monthly'!$H$4="Yearly",'Lease Monthly'!$D$4,IF('Lease Monthly'!$H$4="Quarterly",'Lease Monthly'!$D$4/4,'Lease Monthly'!$D$4/12)))^IF($E$17=1,A765,A766)))</f>
        <v>0</v>
      </c>
      <c r="F766" s="55">
        <f t="shared" si="115"/>
        <v>0</v>
      </c>
      <c r="G766" s="56"/>
      <c r="H766" s="38">
        <f t="shared" si="121"/>
        <v>750</v>
      </c>
      <c r="I766" s="9" t="str">
        <f t="shared" si="116"/>
        <v>-</v>
      </c>
      <c r="J766" s="47">
        <f>IF(H766&gt;'Lease Monthly'!$E$4,0,M765)</f>
        <v>0</v>
      </c>
      <c r="K766" s="47">
        <f>IF(IF('Lease Monthly'!$H$4="Yearly",J766*'Lease Monthly'!$D$4,IF('Lease Monthly'!$H$4="Quarterly",J766*('Lease Monthly'!$D$4/4),J766*'Lease Monthly'!$D$4/12))&gt;0,IF('Lease Monthly'!$H$4="Yearly",J766*'Lease Monthly'!$D$4,IF('Lease Monthly'!$H$4="Quarterly",J766*('Lease Monthly'!$D$4/4),J766*'Lease Monthly'!$D$4/12)),-L766-J766)</f>
        <v>0</v>
      </c>
      <c r="L766" s="47">
        <f t="shared" si="117"/>
        <v>0</v>
      </c>
      <c r="M766" s="47">
        <f t="shared" si="118"/>
        <v>0</v>
      </c>
      <c r="N766" s="57"/>
      <c r="O766" s="38">
        <v>237</v>
      </c>
      <c r="P766" s="58">
        <f t="shared" si="122"/>
        <v>317398</v>
      </c>
      <c r="Q766" s="47">
        <f t="shared" si="123"/>
        <v>0</v>
      </c>
      <c r="R766" s="47">
        <f>IF(S765&lt;1,0,-'Lease Monthly'!$K$4/'Lease Monthly'!$L$4)</f>
        <v>0</v>
      </c>
      <c r="S766" s="47">
        <f t="shared" si="119"/>
        <v>0</v>
      </c>
      <c r="AE766"/>
      <c r="AF766" s="6"/>
    </row>
    <row r="767" spans="1:32" x14ac:dyDescent="0.25">
      <c r="A767" s="53">
        <f t="shared" si="120"/>
        <v>751</v>
      </c>
      <c r="B767" s="29">
        <f t="shared" si="114"/>
        <v>0</v>
      </c>
      <c r="C767" s="9" t="str">
        <f>IF(D767=0,"-",IF('Lease Monthly'!$H$4="Yearly",EDATE(C766,12),IF('Lease Monthly'!$H$4="Quarterly",EDATE(C766,3),EDATE(C766,1))))</f>
        <v>-</v>
      </c>
      <c r="D767" s="54">
        <f>IF(A767&gt;'Lease Monthly'!$E$4,0,'Lease Monthly'!$G$4)*((1+$M$4)^(((((IF($H$4="Yearly",ROUNDDOWN(IF(A767-($N$4)&lt;0,0,((A767-($N$4)/(($N$4))))/($N$4)),0),IF($H$4="Monthly",ROUNDDOWN(IF(A767-($N$4*12)&lt;0,0,((A767-(12*$N$4)/((12*$N$4))))/($N$4*12)),0),ROUNDDOWN(IF(A767-($N$4*4)&lt;0,0,((A767-(4*$N$4)/((4*$N$4))))/($N$4*4)),0)))))))))+(IF(A767=$E$4,$J$4,0))</f>
        <v>0</v>
      </c>
      <c r="E767" s="49">
        <f>IF(D767=0,0,1/((1+IF('Lease Monthly'!$H$4="Yearly",'Lease Monthly'!$D$4,IF('Lease Monthly'!$H$4="Quarterly",'Lease Monthly'!$D$4/4,'Lease Monthly'!$D$4/12)))^IF($E$17=1,A766,A767)))</f>
        <v>0</v>
      </c>
      <c r="F767" s="55">
        <f t="shared" si="115"/>
        <v>0</v>
      </c>
      <c r="G767" s="56"/>
      <c r="H767" s="38">
        <f t="shared" si="121"/>
        <v>751</v>
      </c>
      <c r="I767" s="9" t="str">
        <f t="shared" si="116"/>
        <v>-</v>
      </c>
      <c r="J767" s="47">
        <f>IF(H767&gt;'Lease Monthly'!$E$4,0,M766)</f>
        <v>0</v>
      </c>
      <c r="K767" s="47">
        <f>IF(IF('Lease Monthly'!$H$4="Yearly",J767*'Lease Monthly'!$D$4,IF('Lease Monthly'!$H$4="Quarterly",J767*('Lease Monthly'!$D$4/4),J767*'Lease Monthly'!$D$4/12))&gt;0,IF('Lease Monthly'!$H$4="Yearly",J767*'Lease Monthly'!$D$4,IF('Lease Monthly'!$H$4="Quarterly",J767*('Lease Monthly'!$D$4/4),J767*'Lease Monthly'!$D$4/12)),-L767-J767)</f>
        <v>0</v>
      </c>
      <c r="L767" s="47">
        <f t="shared" si="117"/>
        <v>0</v>
      </c>
      <c r="M767" s="47">
        <f t="shared" si="118"/>
        <v>0</v>
      </c>
      <c r="N767" s="57"/>
      <c r="O767" s="38">
        <v>237</v>
      </c>
      <c r="P767" s="58">
        <f t="shared" si="122"/>
        <v>317763</v>
      </c>
      <c r="Q767" s="47">
        <f t="shared" si="123"/>
        <v>0</v>
      </c>
      <c r="R767" s="47">
        <f>IF(S766&lt;1,0,-'Lease Monthly'!$K$4/'Lease Monthly'!$L$4)</f>
        <v>0</v>
      </c>
      <c r="S767" s="47">
        <f t="shared" si="119"/>
        <v>0</v>
      </c>
      <c r="AE767"/>
      <c r="AF767" s="6"/>
    </row>
    <row r="768" spans="1:32" x14ac:dyDescent="0.25">
      <c r="A768" s="53">
        <f t="shared" si="120"/>
        <v>752</v>
      </c>
      <c r="B768" s="29">
        <f t="shared" si="114"/>
        <v>0</v>
      </c>
      <c r="C768" s="9" t="str">
        <f>IF(D768=0,"-",IF('Lease Monthly'!$H$4="Yearly",EDATE(C767,12),IF('Lease Monthly'!$H$4="Quarterly",EDATE(C767,3),EDATE(C767,1))))</f>
        <v>-</v>
      </c>
      <c r="D768" s="54">
        <f>IF(A768&gt;'Lease Monthly'!$E$4,0,'Lease Monthly'!$G$4)*((1+$M$4)^(((((IF($H$4="Yearly",ROUNDDOWN(IF(A768-($N$4)&lt;0,0,((A768-($N$4)/(($N$4))))/($N$4)),0),IF($H$4="Monthly",ROUNDDOWN(IF(A768-($N$4*12)&lt;0,0,((A768-(12*$N$4)/((12*$N$4))))/($N$4*12)),0),ROUNDDOWN(IF(A768-($N$4*4)&lt;0,0,((A768-(4*$N$4)/((4*$N$4))))/($N$4*4)),0)))))))))+(IF(A768=$E$4,$J$4,0))</f>
        <v>0</v>
      </c>
      <c r="E768" s="49">
        <f>IF(D768=0,0,1/((1+IF('Lease Monthly'!$H$4="Yearly",'Lease Monthly'!$D$4,IF('Lease Monthly'!$H$4="Quarterly",'Lease Monthly'!$D$4/4,'Lease Monthly'!$D$4/12)))^IF($E$17=1,A767,A768)))</f>
        <v>0</v>
      </c>
      <c r="F768" s="55">
        <f t="shared" si="115"/>
        <v>0</v>
      </c>
      <c r="G768" s="56"/>
      <c r="H768" s="38">
        <f t="shared" si="121"/>
        <v>752</v>
      </c>
      <c r="I768" s="9" t="str">
        <f t="shared" si="116"/>
        <v>-</v>
      </c>
      <c r="J768" s="47">
        <f>IF(H768&gt;'Lease Monthly'!$E$4,0,M767)</f>
        <v>0</v>
      </c>
      <c r="K768" s="47">
        <f>IF(IF('Lease Monthly'!$H$4="Yearly",J768*'Lease Monthly'!$D$4,IF('Lease Monthly'!$H$4="Quarterly",J768*('Lease Monthly'!$D$4/4),J768*'Lease Monthly'!$D$4/12))&gt;0,IF('Lease Monthly'!$H$4="Yearly",J768*'Lease Monthly'!$D$4,IF('Lease Monthly'!$H$4="Quarterly",J768*('Lease Monthly'!$D$4/4),J768*'Lease Monthly'!$D$4/12)),-L768-J768)</f>
        <v>0</v>
      </c>
      <c r="L768" s="47">
        <f t="shared" si="117"/>
        <v>0</v>
      </c>
      <c r="M768" s="47">
        <f t="shared" si="118"/>
        <v>0</v>
      </c>
      <c r="N768" s="57"/>
      <c r="O768" s="38">
        <v>237</v>
      </c>
      <c r="P768" s="58">
        <f t="shared" si="122"/>
        <v>318128</v>
      </c>
      <c r="Q768" s="47">
        <f t="shared" si="123"/>
        <v>0</v>
      </c>
      <c r="R768" s="47">
        <f>IF(S767&lt;1,0,-'Lease Monthly'!$K$4/'Lease Monthly'!$L$4)</f>
        <v>0</v>
      </c>
      <c r="S768" s="47">
        <f t="shared" si="119"/>
        <v>0</v>
      </c>
      <c r="AE768"/>
      <c r="AF768" s="6"/>
    </row>
    <row r="769" spans="1:32" x14ac:dyDescent="0.25">
      <c r="A769" s="53">
        <f t="shared" si="120"/>
        <v>753</v>
      </c>
      <c r="B769" s="29">
        <f t="shared" si="114"/>
        <v>0</v>
      </c>
      <c r="C769" s="9" t="str">
        <f>IF(D769=0,"-",IF('Lease Monthly'!$H$4="Yearly",EDATE(C768,12),IF('Lease Monthly'!$H$4="Quarterly",EDATE(C768,3),EDATE(C768,1))))</f>
        <v>-</v>
      </c>
      <c r="D769" s="54">
        <f>IF(A769&gt;'Lease Monthly'!$E$4,0,'Lease Monthly'!$G$4)*((1+$M$4)^(((((IF($H$4="Yearly",ROUNDDOWN(IF(A769-($N$4)&lt;0,0,((A769-($N$4)/(($N$4))))/($N$4)),0),IF($H$4="Monthly",ROUNDDOWN(IF(A769-($N$4*12)&lt;0,0,((A769-(12*$N$4)/((12*$N$4))))/($N$4*12)),0),ROUNDDOWN(IF(A769-($N$4*4)&lt;0,0,((A769-(4*$N$4)/((4*$N$4))))/($N$4*4)),0)))))))))+(IF(A769=$E$4,$J$4,0))</f>
        <v>0</v>
      </c>
      <c r="E769" s="49">
        <f>IF(D769=0,0,1/((1+IF('Lease Monthly'!$H$4="Yearly",'Lease Monthly'!$D$4,IF('Lease Monthly'!$H$4="Quarterly",'Lease Monthly'!$D$4/4,'Lease Monthly'!$D$4/12)))^IF($E$17=1,A768,A769)))</f>
        <v>0</v>
      </c>
      <c r="F769" s="55">
        <f t="shared" si="115"/>
        <v>0</v>
      </c>
      <c r="G769" s="56"/>
      <c r="H769" s="38">
        <f t="shared" si="121"/>
        <v>753</v>
      </c>
      <c r="I769" s="9" t="str">
        <f t="shared" si="116"/>
        <v>-</v>
      </c>
      <c r="J769" s="47">
        <f>IF(H769&gt;'Lease Monthly'!$E$4,0,M768)</f>
        <v>0</v>
      </c>
      <c r="K769" s="47">
        <f>IF(IF('Lease Monthly'!$H$4="Yearly",J769*'Lease Monthly'!$D$4,IF('Lease Monthly'!$H$4="Quarterly",J769*('Lease Monthly'!$D$4/4),J769*'Lease Monthly'!$D$4/12))&gt;0,IF('Lease Monthly'!$H$4="Yearly",J769*'Lease Monthly'!$D$4,IF('Lease Monthly'!$H$4="Quarterly",J769*('Lease Monthly'!$D$4/4),J769*'Lease Monthly'!$D$4/12)),-L769-J769)</f>
        <v>0</v>
      </c>
      <c r="L769" s="47">
        <f t="shared" si="117"/>
        <v>0</v>
      </c>
      <c r="M769" s="47">
        <f t="shared" si="118"/>
        <v>0</v>
      </c>
      <c r="N769" s="57"/>
      <c r="O769" s="38">
        <v>237</v>
      </c>
      <c r="P769" s="58">
        <f t="shared" si="122"/>
        <v>318493</v>
      </c>
      <c r="Q769" s="47">
        <f t="shared" si="123"/>
        <v>0</v>
      </c>
      <c r="R769" s="47">
        <f>IF(S768&lt;1,0,-'Lease Monthly'!$K$4/'Lease Monthly'!$L$4)</f>
        <v>0</v>
      </c>
      <c r="S769" s="47">
        <f t="shared" si="119"/>
        <v>0</v>
      </c>
      <c r="AE769"/>
      <c r="AF769" s="6"/>
    </row>
    <row r="770" spans="1:32" x14ac:dyDescent="0.25">
      <c r="A770" s="53">
        <f t="shared" si="120"/>
        <v>754</v>
      </c>
      <c r="B770" s="29">
        <f t="shared" si="114"/>
        <v>0</v>
      </c>
      <c r="C770" s="9" t="str">
        <f>IF(D770=0,"-",IF('Lease Monthly'!$H$4="Yearly",EDATE(C769,12),IF('Lease Monthly'!$H$4="Quarterly",EDATE(C769,3),EDATE(C769,1))))</f>
        <v>-</v>
      </c>
      <c r="D770" s="54">
        <f>IF(A770&gt;'Lease Monthly'!$E$4,0,'Lease Monthly'!$G$4)*((1+$M$4)^(((((IF($H$4="Yearly",ROUNDDOWN(IF(A770-($N$4)&lt;0,0,((A770-($N$4)/(($N$4))))/($N$4)),0),IF($H$4="Monthly",ROUNDDOWN(IF(A770-($N$4*12)&lt;0,0,((A770-(12*$N$4)/((12*$N$4))))/($N$4*12)),0),ROUNDDOWN(IF(A770-($N$4*4)&lt;0,0,((A770-(4*$N$4)/((4*$N$4))))/($N$4*4)),0)))))))))+(IF(A770=$E$4,$J$4,0))</f>
        <v>0</v>
      </c>
      <c r="E770" s="49">
        <f>IF(D770=0,0,1/((1+IF('Lease Monthly'!$H$4="Yearly",'Lease Monthly'!$D$4,IF('Lease Monthly'!$H$4="Quarterly",'Lease Monthly'!$D$4/4,'Lease Monthly'!$D$4/12)))^IF($E$17=1,A769,A770)))</f>
        <v>0</v>
      </c>
      <c r="F770" s="55">
        <f t="shared" si="115"/>
        <v>0</v>
      </c>
      <c r="G770" s="56"/>
      <c r="H770" s="38">
        <f t="shared" si="121"/>
        <v>754</v>
      </c>
      <c r="I770" s="9" t="str">
        <f t="shared" si="116"/>
        <v>-</v>
      </c>
      <c r="J770" s="47">
        <f>IF(H770&gt;'Lease Monthly'!$E$4,0,M769)</f>
        <v>0</v>
      </c>
      <c r="K770" s="47">
        <f>IF(IF('Lease Monthly'!$H$4="Yearly",J770*'Lease Monthly'!$D$4,IF('Lease Monthly'!$H$4="Quarterly",J770*('Lease Monthly'!$D$4/4),J770*'Lease Monthly'!$D$4/12))&gt;0,IF('Lease Monthly'!$H$4="Yearly",J770*'Lease Monthly'!$D$4,IF('Lease Monthly'!$H$4="Quarterly",J770*('Lease Monthly'!$D$4/4),J770*'Lease Monthly'!$D$4/12)),-L770-J770)</f>
        <v>0</v>
      </c>
      <c r="L770" s="47">
        <f t="shared" si="117"/>
        <v>0</v>
      </c>
      <c r="M770" s="47">
        <f t="shared" si="118"/>
        <v>0</v>
      </c>
      <c r="N770" s="57"/>
      <c r="O770" s="38">
        <v>237</v>
      </c>
      <c r="P770" s="58">
        <f t="shared" si="122"/>
        <v>318859</v>
      </c>
      <c r="Q770" s="47">
        <f t="shared" si="123"/>
        <v>0</v>
      </c>
      <c r="R770" s="47">
        <f>IF(S769&lt;1,0,-'Lease Monthly'!$K$4/'Lease Monthly'!$L$4)</f>
        <v>0</v>
      </c>
      <c r="S770" s="47">
        <f t="shared" si="119"/>
        <v>0</v>
      </c>
      <c r="AE770"/>
      <c r="AF770" s="6"/>
    </row>
    <row r="771" spans="1:32" x14ac:dyDescent="0.25">
      <c r="A771" s="53">
        <f t="shared" si="120"/>
        <v>755</v>
      </c>
      <c r="B771" s="29">
        <f t="shared" si="114"/>
        <v>0</v>
      </c>
      <c r="C771" s="9" t="str">
        <f>IF(D771=0,"-",IF('Lease Monthly'!$H$4="Yearly",EDATE(C770,12),IF('Lease Monthly'!$H$4="Quarterly",EDATE(C770,3),EDATE(C770,1))))</f>
        <v>-</v>
      </c>
      <c r="D771" s="54">
        <f>IF(A771&gt;'Lease Monthly'!$E$4,0,'Lease Monthly'!$G$4)*((1+$M$4)^(((((IF($H$4="Yearly",ROUNDDOWN(IF(A771-($N$4)&lt;0,0,((A771-($N$4)/(($N$4))))/($N$4)),0),IF($H$4="Monthly",ROUNDDOWN(IF(A771-($N$4*12)&lt;0,0,((A771-(12*$N$4)/((12*$N$4))))/($N$4*12)),0),ROUNDDOWN(IF(A771-($N$4*4)&lt;0,0,((A771-(4*$N$4)/((4*$N$4))))/($N$4*4)),0)))))))))+(IF(A771=$E$4,$J$4,0))</f>
        <v>0</v>
      </c>
      <c r="E771" s="49">
        <f>IF(D771=0,0,1/((1+IF('Lease Monthly'!$H$4="Yearly",'Lease Monthly'!$D$4,IF('Lease Monthly'!$H$4="Quarterly",'Lease Monthly'!$D$4/4,'Lease Monthly'!$D$4/12)))^IF($E$17=1,A770,A771)))</f>
        <v>0</v>
      </c>
      <c r="F771" s="55">
        <f t="shared" si="115"/>
        <v>0</v>
      </c>
      <c r="G771" s="56"/>
      <c r="H771" s="38">
        <f t="shared" si="121"/>
        <v>755</v>
      </c>
      <c r="I771" s="9" t="str">
        <f t="shared" si="116"/>
        <v>-</v>
      </c>
      <c r="J771" s="47">
        <f>IF(H771&gt;'Lease Monthly'!$E$4,0,M770)</f>
        <v>0</v>
      </c>
      <c r="K771" s="47">
        <f>IF(IF('Lease Monthly'!$H$4="Yearly",J771*'Lease Monthly'!$D$4,IF('Lease Monthly'!$H$4="Quarterly",J771*('Lease Monthly'!$D$4/4),J771*'Lease Monthly'!$D$4/12))&gt;0,IF('Lease Monthly'!$H$4="Yearly",J771*'Lease Monthly'!$D$4,IF('Lease Monthly'!$H$4="Quarterly",J771*('Lease Monthly'!$D$4/4),J771*'Lease Monthly'!$D$4/12)),-L771-J771)</f>
        <v>0</v>
      </c>
      <c r="L771" s="47">
        <f t="shared" si="117"/>
        <v>0</v>
      </c>
      <c r="M771" s="47">
        <f t="shared" si="118"/>
        <v>0</v>
      </c>
      <c r="N771" s="57"/>
      <c r="O771" s="38">
        <v>237</v>
      </c>
      <c r="P771" s="58">
        <f t="shared" si="122"/>
        <v>319224</v>
      </c>
      <c r="Q771" s="47">
        <f t="shared" si="123"/>
        <v>0</v>
      </c>
      <c r="R771" s="47">
        <f>IF(S770&lt;1,0,-'Lease Monthly'!$K$4/'Lease Monthly'!$L$4)</f>
        <v>0</v>
      </c>
      <c r="S771" s="47">
        <f t="shared" si="119"/>
        <v>0</v>
      </c>
      <c r="AE771"/>
      <c r="AF771" s="6"/>
    </row>
    <row r="772" spans="1:32" x14ac:dyDescent="0.25">
      <c r="A772" s="53">
        <f t="shared" si="120"/>
        <v>756</v>
      </c>
      <c r="B772" s="29">
        <f t="shared" si="114"/>
        <v>0</v>
      </c>
      <c r="C772" s="9" t="str">
        <f>IF(D772=0,"-",IF('Lease Monthly'!$H$4="Yearly",EDATE(C771,12),IF('Lease Monthly'!$H$4="Quarterly",EDATE(C771,3),EDATE(C771,1))))</f>
        <v>-</v>
      </c>
      <c r="D772" s="54">
        <f>IF(A772&gt;'Lease Monthly'!$E$4,0,'Lease Monthly'!$G$4)*((1+$M$4)^(((((IF($H$4="Yearly",ROUNDDOWN(IF(A772-($N$4)&lt;0,0,((A772-($N$4)/(($N$4))))/($N$4)),0),IF($H$4="Monthly",ROUNDDOWN(IF(A772-($N$4*12)&lt;0,0,((A772-(12*$N$4)/((12*$N$4))))/($N$4*12)),0),ROUNDDOWN(IF(A772-($N$4*4)&lt;0,0,((A772-(4*$N$4)/((4*$N$4))))/($N$4*4)),0)))))))))+(IF(A772=$E$4,$J$4,0))</f>
        <v>0</v>
      </c>
      <c r="E772" s="49">
        <f>IF(D772=0,0,1/((1+IF('Lease Monthly'!$H$4="Yearly",'Lease Monthly'!$D$4,IF('Lease Monthly'!$H$4="Quarterly",'Lease Monthly'!$D$4/4,'Lease Monthly'!$D$4/12)))^IF($E$17=1,A771,A772)))</f>
        <v>0</v>
      </c>
      <c r="F772" s="55">
        <f t="shared" si="115"/>
        <v>0</v>
      </c>
      <c r="G772" s="56"/>
      <c r="H772" s="38">
        <f t="shared" si="121"/>
        <v>756</v>
      </c>
      <c r="I772" s="9" t="str">
        <f t="shared" si="116"/>
        <v>-</v>
      </c>
      <c r="J772" s="47">
        <f>IF(H772&gt;'Lease Monthly'!$E$4,0,M771)</f>
        <v>0</v>
      </c>
      <c r="K772" s="47">
        <f>IF(IF('Lease Monthly'!$H$4="Yearly",J772*'Lease Monthly'!$D$4,IF('Lease Monthly'!$H$4="Quarterly",J772*('Lease Monthly'!$D$4/4),J772*'Lease Monthly'!$D$4/12))&gt;0,IF('Lease Monthly'!$H$4="Yearly",J772*'Lease Monthly'!$D$4,IF('Lease Monthly'!$H$4="Quarterly",J772*('Lease Monthly'!$D$4/4),J772*'Lease Monthly'!$D$4/12)),-L772-J772)</f>
        <v>0</v>
      </c>
      <c r="L772" s="47">
        <f t="shared" si="117"/>
        <v>0</v>
      </c>
      <c r="M772" s="47">
        <f t="shared" si="118"/>
        <v>0</v>
      </c>
      <c r="N772" s="57"/>
      <c r="O772" s="38">
        <v>237</v>
      </c>
      <c r="P772" s="58">
        <f t="shared" si="122"/>
        <v>319589</v>
      </c>
      <c r="Q772" s="47">
        <f t="shared" si="123"/>
        <v>0</v>
      </c>
      <c r="R772" s="47">
        <f>IF(S771&lt;1,0,-'Lease Monthly'!$K$4/'Lease Monthly'!$L$4)</f>
        <v>0</v>
      </c>
      <c r="S772" s="47">
        <f t="shared" si="119"/>
        <v>0</v>
      </c>
      <c r="AE772"/>
      <c r="AF772" s="6"/>
    </row>
    <row r="773" spans="1:32" x14ac:dyDescent="0.25">
      <c r="A773" s="53">
        <f t="shared" si="120"/>
        <v>757</v>
      </c>
      <c r="B773" s="29">
        <f t="shared" si="114"/>
        <v>0</v>
      </c>
      <c r="C773" s="9" t="str">
        <f>IF(D773=0,"-",IF('Lease Monthly'!$H$4="Yearly",EDATE(C772,12),IF('Lease Monthly'!$H$4="Quarterly",EDATE(C772,3),EDATE(C772,1))))</f>
        <v>-</v>
      </c>
      <c r="D773" s="54">
        <f>IF(A773&gt;'Lease Monthly'!$E$4,0,'Lease Monthly'!$G$4)*((1+$M$4)^(((((IF($H$4="Yearly",ROUNDDOWN(IF(A773-($N$4)&lt;0,0,((A773-($N$4)/(($N$4))))/($N$4)),0),IF($H$4="Monthly",ROUNDDOWN(IF(A773-($N$4*12)&lt;0,0,((A773-(12*$N$4)/((12*$N$4))))/($N$4*12)),0),ROUNDDOWN(IF(A773-($N$4*4)&lt;0,0,((A773-(4*$N$4)/((4*$N$4))))/($N$4*4)),0)))))))))+(IF(A773=$E$4,$J$4,0))</f>
        <v>0</v>
      </c>
      <c r="E773" s="49">
        <f>IF(D773=0,0,1/((1+IF('Lease Monthly'!$H$4="Yearly",'Lease Monthly'!$D$4,IF('Lease Monthly'!$H$4="Quarterly",'Lease Monthly'!$D$4/4,'Lease Monthly'!$D$4/12)))^IF($E$17=1,A772,A773)))</f>
        <v>0</v>
      </c>
      <c r="F773" s="55">
        <f t="shared" si="115"/>
        <v>0</v>
      </c>
      <c r="G773" s="56"/>
      <c r="H773" s="38">
        <f t="shared" si="121"/>
        <v>757</v>
      </c>
      <c r="I773" s="9" t="str">
        <f t="shared" si="116"/>
        <v>-</v>
      </c>
      <c r="J773" s="47">
        <f>IF(H773&gt;'Lease Monthly'!$E$4,0,M772)</f>
        <v>0</v>
      </c>
      <c r="K773" s="47">
        <f>IF(IF('Lease Monthly'!$H$4="Yearly",J773*'Lease Monthly'!$D$4,IF('Lease Monthly'!$H$4="Quarterly",J773*('Lease Monthly'!$D$4/4),J773*'Lease Monthly'!$D$4/12))&gt;0,IF('Lease Monthly'!$H$4="Yearly",J773*'Lease Monthly'!$D$4,IF('Lease Monthly'!$H$4="Quarterly",J773*('Lease Monthly'!$D$4/4),J773*'Lease Monthly'!$D$4/12)),-L773-J773)</f>
        <v>0</v>
      </c>
      <c r="L773" s="47">
        <f t="shared" si="117"/>
        <v>0</v>
      </c>
      <c r="M773" s="47">
        <f t="shared" si="118"/>
        <v>0</v>
      </c>
      <c r="N773" s="57"/>
      <c r="O773" s="38">
        <v>237</v>
      </c>
      <c r="P773" s="58">
        <f t="shared" si="122"/>
        <v>319954</v>
      </c>
      <c r="Q773" s="47">
        <f t="shared" si="123"/>
        <v>0</v>
      </c>
      <c r="R773" s="47">
        <f>IF(S772&lt;1,0,-'Lease Monthly'!$K$4/'Lease Monthly'!$L$4)</f>
        <v>0</v>
      </c>
      <c r="S773" s="47">
        <f t="shared" si="119"/>
        <v>0</v>
      </c>
      <c r="AE773"/>
      <c r="AF773" s="6"/>
    </row>
    <row r="774" spans="1:32" x14ac:dyDescent="0.25">
      <c r="A774" s="53">
        <f t="shared" si="120"/>
        <v>758</v>
      </c>
      <c r="B774" s="29">
        <f t="shared" si="114"/>
        <v>0</v>
      </c>
      <c r="C774" s="9" t="str">
        <f>IF(D774=0,"-",IF('Lease Monthly'!$H$4="Yearly",EDATE(C773,12),IF('Lease Monthly'!$H$4="Quarterly",EDATE(C773,3),EDATE(C773,1))))</f>
        <v>-</v>
      </c>
      <c r="D774" s="54">
        <f>IF(A774&gt;'Lease Monthly'!$E$4,0,'Lease Monthly'!$G$4)*((1+$M$4)^(((((IF($H$4="Yearly",ROUNDDOWN(IF(A774-($N$4)&lt;0,0,((A774-($N$4)/(($N$4))))/($N$4)),0),IF($H$4="Monthly",ROUNDDOWN(IF(A774-($N$4*12)&lt;0,0,((A774-(12*$N$4)/((12*$N$4))))/($N$4*12)),0),ROUNDDOWN(IF(A774-($N$4*4)&lt;0,0,((A774-(4*$N$4)/((4*$N$4))))/($N$4*4)),0)))))))))+(IF(A774=$E$4,$J$4,0))</f>
        <v>0</v>
      </c>
      <c r="E774" s="49">
        <f>IF(D774=0,0,1/((1+IF('Lease Monthly'!$H$4="Yearly",'Lease Monthly'!$D$4,IF('Lease Monthly'!$H$4="Quarterly",'Lease Monthly'!$D$4/4,'Lease Monthly'!$D$4/12)))^IF($E$17=1,A773,A774)))</f>
        <v>0</v>
      </c>
      <c r="F774" s="55">
        <f t="shared" si="115"/>
        <v>0</v>
      </c>
      <c r="G774" s="56"/>
      <c r="H774" s="38">
        <f t="shared" si="121"/>
        <v>758</v>
      </c>
      <c r="I774" s="9" t="str">
        <f t="shared" si="116"/>
        <v>-</v>
      </c>
      <c r="J774" s="47">
        <f>IF(H774&gt;'Lease Monthly'!$E$4,0,M773)</f>
        <v>0</v>
      </c>
      <c r="K774" s="47">
        <f>IF(IF('Lease Monthly'!$H$4="Yearly",J774*'Lease Monthly'!$D$4,IF('Lease Monthly'!$H$4="Quarterly",J774*('Lease Monthly'!$D$4/4),J774*'Lease Monthly'!$D$4/12))&gt;0,IF('Lease Monthly'!$H$4="Yearly",J774*'Lease Monthly'!$D$4,IF('Lease Monthly'!$H$4="Quarterly",J774*('Lease Monthly'!$D$4/4),J774*'Lease Monthly'!$D$4/12)),-L774-J774)</f>
        <v>0</v>
      </c>
      <c r="L774" s="47">
        <f t="shared" si="117"/>
        <v>0</v>
      </c>
      <c r="M774" s="47">
        <f t="shared" si="118"/>
        <v>0</v>
      </c>
      <c r="N774" s="57"/>
      <c r="O774" s="38">
        <v>237</v>
      </c>
      <c r="P774" s="58">
        <f t="shared" si="122"/>
        <v>320320</v>
      </c>
      <c r="Q774" s="47">
        <f t="shared" si="123"/>
        <v>0</v>
      </c>
      <c r="R774" s="47">
        <f>IF(S773&lt;1,0,-'Lease Monthly'!$K$4/'Lease Monthly'!$L$4)</f>
        <v>0</v>
      </c>
      <c r="S774" s="47">
        <f t="shared" si="119"/>
        <v>0</v>
      </c>
      <c r="AE774"/>
      <c r="AF774" s="6"/>
    </row>
    <row r="775" spans="1:32" x14ac:dyDescent="0.25">
      <c r="A775" s="53">
        <f t="shared" si="120"/>
        <v>759</v>
      </c>
      <c r="B775" s="29">
        <f t="shared" si="114"/>
        <v>0</v>
      </c>
      <c r="C775" s="9" t="str">
        <f>IF(D775=0,"-",IF('Lease Monthly'!$H$4="Yearly",EDATE(C774,12),IF('Lease Monthly'!$H$4="Quarterly",EDATE(C774,3),EDATE(C774,1))))</f>
        <v>-</v>
      </c>
      <c r="D775" s="54">
        <f>IF(A775&gt;'Lease Monthly'!$E$4,0,'Lease Monthly'!$G$4)*((1+$M$4)^(((((IF($H$4="Yearly",ROUNDDOWN(IF(A775-($N$4)&lt;0,0,((A775-($N$4)/(($N$4))))/($N$4)),0),IF($H$4="Monthly",ROUNDDOWN(IF(A775-($N$4*12)&lt;0,0,((A775-(12*$N$4)/((12*$N$4))))/($N$4*12)),0),ROUNDDOWN(IF(A775-($N$4*4)&lt;0,0,((A775-(4*$N$4)/((4*$N$4))))/($N$4*4)),0)))))))))+(IF(A775=$E$4,$J$4,0))</f>
        <v>0</v>
      </c>
      <c r="E775" s="49">
        <f>IF(D775=0,0,1/((1+IF('Lease Monthly'!$H$4="Yearly",'Lease Monthly'!$D$4,IF('Lease Monthly'!$H$4="Quarterly",'Lease Monthly'!$D$4/4,'Lease Monthly'!$D$4/12)))^IF($E$17=1,A774,A775)))</f>
        <v>0</v>
      </c>
      <c r="F775" s="55">
        <f t="shared" si="115"/>
        <v>0</v>
      </c>
      <c r="G775" s="56"/>
      <c r="H775" s="38">
        <f t="shared" si="121"/>
        <v>759</v>
      </c>
      <c r="I775" s="9" t="str">
        <f t="shared" si="116"/>
        <v>-</v>
      </c>
      <c r="J775" s="47">
        <f>IF(H775&gt;'Lease Monthly'!$E$4,0,M774)</f>
        <v>0</v>
      </c>
      <c r="K775" s="47">
        <f>IF(IF('Lease Monthly'!$H$4="Yearly",J775*'Lease Monthly'!$D$4,IF('Lease Monthly'!$H$4="Quarterly",J775*('Lease Monthly'!$D$4/4),J775*'Lease Monthly'!$D$4/12))&gt;0,IF('Lease Monthly'!$H$4="Yearly",J775*'Lease Monthly'!$D$4,IF('Lease Monthly'!$H$4="Quarterly",J775*('Lease Monthly'!$D$4/4),J775*'Lease Monthly'!$D$4/12)),-L775-J775)</f>
        <v>0</v>
      </c>
      <c r="L775" s="47">
        <f t="shared" si="117"/>
        <v>0</v>
      </c>
      <c r="M775" s="47">
        <f t="shared" si="118"/>
        <v>0</v>
      </c>
      <c r="N775" s="57"/>
      <c r="O775" s="38">
        <v>237</v>
      </c>
      <c r="P775" s="58">
        <f t="shared" si="122"/>
        <v>320685</v>
      </c>
      <c r="Q775" s="47">
        <f t="shared" si="123"/>
        <v>0</v>
      </c>
      <c r="R775" s="47">
        <f>IF(S774&lt;1,0,-'Lease Monthly'!$K$4/'Lease Monthly'!$L$4)</f>
        <v>0</v>
      </c>
      <c r="S775" s="47">
        <f t="shared" si="119"/>
        <v>0</v>
      </c>
      <c r="AE775"/>
      <c r="AF775" s="6"/>
    </row>
    <row r="776" spans="1:32" x14ac:dyDescent="0.25">
      <c r="A776" s="53">
        <f t="shared" si="120"/>
        <v>760</v>
      </c>
      <c r="B776" s="29">
        <f t="shared" si="114"/>
        <v>0</v>
      </c>
      <c r="C776" s="9" t="str">
        <f>IF(D776=0,"-",IF('Lease Monthly'!$H$4="Yearly",EDATE(C775,12),IF('Lease Monthly'!$H$4="Quarterly",EDATE(C775,3),EDATE(C775,1))))</f>
        <v>-</v>
      </c>
      <c r="D776" s="54">
        <f>IF(A776&gt;'Lease Monthly'!$E$4,0,'Lease Monthly'!$G$4)*((1+$M$4)^(((((IF($H$4="Yearly",ROUNDDOWN(IF(A776-($N$4)&lt;0,0,((A776-($N$4)/(($N$4))))/($N$4)),0),IF($H$4="Monthly",ROUNDDOWN(IF(A776-($N$4*12)&lt;0,0,((A776-(12*$N$4)/((12*$N$4))))/($N$4*12)),0),ROUNDDOWN(IF(A776-($N$4*4)&lt;0,0,((A776-(4*$N$4)/((4*$N$4))))/($N$4*4)),0)))))))))+(IF(A776=$E$4,$J$4,0))</f>
        <v>0</v>
      </c>
      <c r="E776" s="49">
        <f>IF(D776=0,0,1/((1+IF('Lease Monthly'!$H$4="Yearly",'Lease Monthly'!$D$4,IF('Lease Monthly'!$H$4="Quarterly",'Lease Monthly'!$D$4/4,'Lease Monthly'!$D$4/12)))^IF($E$17=1,A775,A776)))</f>
        <v>0</v>
      </c>
      <c r="F776" s="55">
        <f t="shared" si="115"/>
        <v>0</v>
      </c>
      <c r="G776" s="56"/>
      <c r="H776" s="38">
        <f t="shared" si="121"/>
        <v>760</v>
      </c>
      <c r="I776" s="9" t="str">
        <f t="shared" si="116"/>
        <v>-</v>
      </c>
      <c r="J776" s="47">
        <f>IF(H776&gt;'Lease Monthly'!$E$4,0,M775)</f>
        <v>0</v>
      </c>
      <c r="K776" s="47">
        <f>IF(IF('Lease Monthly'!$H$4="Yearly",J776*'Lease Monthly'!$D$4,IF('Lease Monthly'!$H$4="Quarterly",J776*('Lease Monthly'!$D$4/4),J776*'Lease Monthly'!$D$4/12))&gt;0,IF('Lease Monthly'!$H$4="Yearly",J776*'Lease Monthly'!$D$4,IF('Lease Monthly'!$H$4="Quarterly",J776*('Lease Monthly'!$D$4/4),J776*'Lease Monthly'!$D$4/12)),-L776-J776)</f>
        <v>0</v>
      </c>
      <c r="L776" s="47">
        <f t="shared" si="117"/>
        <v>0</v>
      </c>
      <c r="M776" s="47">
        <f t="shared" si="118"/>
        <v>0</v>
      </c>
      <c r="N776" s="57"/>
      <c r="O776" s="38">
        <v>237</v>
      </c>
      <c r="P776" s="58">
        <f t="shared" si="122"/>
        <v>321050</v>
      </c>
      <c r="Q776" s="47">
        <f t="shared" si="123"/>
        <v>0</v>
      </c>
      <c r="R776" s="47">
        <f>IF(S775&lt;1,0,-'Lease Monthly'!$K$4/'Lease Monthly'!$L$4)</f>
        <v>0</v>
      </c>
      <c r="S776" s="47">
        <f t="shared" si="119"/>
        <v>0</v>
      </c>
      <c r="AE776"/>
      <c r="AF776" s="6"/>
    </row>
    <row r="777" spans="1:32" x14ac:dyDescent="0.25">
      <c r="A777" s="53">
        <f t="shared" si="120"/>
        <v>761</v>
      </c>
      <c r="B777" s="29">
        <f t="shared" si="114"/>
        <v>0</v>
      </c>
      <c r="C777" s="9" t="str">
        <f>IF(D777=0,"-",IF('Lease Monthly'!$H$4="Yearly",EDATE(C776,12),IF('Lease Monthly'!$H$4="Quarterly",EDATE(C776,3),EDATE(C776,1))))</f>
        <v>-</v>
      </c>
      <c r="D777" s="54">
        <f>IF(A777&gt;'Lease Monthly'!$E$4,0,'Lease Monthly'!$G$4)*((1+$M$4)^(((((IF($H$4="Yearly",ROUNDDOWN(IF(A777-($N$4)&lt;0,0,((A777-($N$4)/(($N$4))))/($N$4)),0),IF($H$4="Monthly",ROUNDDOWN(IF(A777-($N$4*12)&lt;0,0,((A777-(12*$N$4)/((12*$N$4))))/($N$4*12)),0),ROUNDDOWN(IF(A777-($N$4*4)&lt;0,0,((A777-(4*$N$4)/((4*$N$4))))/($N$4*4)),0)))))))))+(IF(A777=$E$4,$J$4,0))</f>
        <v>0</v>
      </c>
      <c r="E777" s="49">
        <f>IF(D777=0,0,1/((1+IF('Lease Monthly'!$H$4="Yearly",'Lease Monthly'!$D$4,IF('Lease Monthly'!$H$4="Quarterly",'Lease Monthly'!$D$4/4,'Lease Monthly'!$D$4/12)))^IF($E$17=1,A776,A777)))</f>
        <v>0</v>
      </c>
      <c r="F777" s="55">
        <f t="shared" si="115"/>
        <v>0</v>
      </c>
      <c r="G777" s="56"/>
      <c r="H777" s="38">
        <f t="shared" si="121"/>
        <v>761</v>
      </c>
      <c r="I777" s="9" t="str">
        <f t="shared" si="116"/>
        <v>-</v>
      </c>
      <c r="J777" s="47">
        <f>IF(H777&gt;'Lease Monthly'!$E$4,0,M776)</f>
        <v>0</v>
      </c>
      <c r="K777" s="47">
        <f>IF(IF('Lease Monthly'!$H$4="Yearly",J777*'Lease Monthly'!$D$4,IF('Lease Monthly'!$H$4="Quarterly",J777*('Lease Monthly'!$D$4/4),J777*'Lease Monthly'!$D$4/12))&gt;0,IF('Lease Monthly'!$H$4="Yearly",J777*'Lease Monthly'!$D$4,IF('Lease Monthly'!$H$4="Quarterly",J777*('Lease Monthly'!$D$4/4),J777*'Lease Monthly'!$D$4/12)),-L777-J777)</f>
        <v>0</v>
      </c>
      <c r="L777" s="47">
        <f t="shared" si="117"/>
        <v>0</v>
      </c>
      <c r="M777" s="47">
        <f t="shared" si="118"/>
        <v>0</v>
      </c>
      <c r="N777" s="57"/>
      <c r="O777" s="38">
        <v>237</v>
      </c>
      <c r="P777" s="58">
        <f t="shared" si="122"/>
        <v>321415</v>
      </c>
      <c r="Q777" s="47">
        <f t="shared" si="123"/>
        <v>0</v>
      </c>
      <c r="R777" s="47">
        <f>IF(S776&lt;1,0,-'Lease Monthly'!$K$4/'Lease Monthly'!$L$4)</f>
        <v>0</v>
      </c>
      <c r="S777" s="47">
        <f t="shared" si="119"/>
        <v>0</v>
      </c>
      <c r="AE777"/>
      <c r="AF777" s="6"/>
    </row>
    <row r="778" spans="1:32" x14ac:dyDescent="0.25">
      <c r="A778" s="53">
        <f t="shared" si="120"/>
        <v>762</v>
      </c>
      <c r="B778" s="29">
        <f t="shared" si="114"/>
        <v>0</v>
      </c>
      <c r="C778" s="9" t="str">
        <f>IF(D778=0,"-",IF('Lease Monthly'!$H$4="Yearly",EDATE(C777,12),IF('Lease Monthly'!$H$4="Quarterly",EDATE(C777,3),EDATE(C777,1))))</f>
        <v>-</v>
      </c>
      <c r="D778" s="54">
        <f>IF(A778&gt;'Lease Monthly'!$E$4,0,'Lease Monthly'!$G$4)*((1+$M$4)^(((((IF($H$4="Yearly",ROUNDDOWN(IF(A778-($N$4)&lt;0,0,((A778-($N$4)/(($N$4))))/($N$4)),0),IF($H$4="Monthly",ROUNDDOWN(IF(A778-($N$4*12)&lt;0,0,((A778-(12*$N$4)/((12*$N$4))))/($N$4*12)),0),ROUNDDOWN(IF(A778-($N$4*4)&lt;0,0,((A778-(4*$N$4)/((4*$N$4))))/($N$4*4)),0)))))))))+(IF(A778=$E$4,$J$4,0))</f>
        <v>0</v>
      </c>
      <c r="E778" s="49">
        <f>IF(D778=0,0,1/((1+IF('Lease Monthly'!$H$4="Yearly",'Lease Monthly'!$D$4,IF('Lease Monthly'!$H$4="Quarterly",'Lease Monthly'!$D$4/4,'Lease Monthly'!$D$4/12)))^IF($E$17=1,A777,A778)))</f>
        <v>0</v>
      </c>
      <c r="F778" s="55">
        <f t="shared" si="115"/>
        <v>0</v>
      </c>
      <c r="G778" s="56"/>
      <c r="H778" s="38">
        <f t="shared" si="121"/>
        <v>762</v>
      </c>
      <c r="I778" s="9" t="str">
        <f t="shared" si="116"/>
        <v>-</v>
      </c>
      <c r="J778" s="47">
        <f>IF(H778&gt;'Lease Monthly'!$E$4,0,M777)</f>
        <v>0</v>
      </c>
      <c r="K778" s="47">
        <f>IF(IF('Lease Monthly'!$H$4="Yearly",J778*'Lease Monthly'!$D$4,IF('Lease Monthly'!$H$4="Quarterly",J778*('Lease Monthly'!$D$4/4),J778*'Lease Monthly'!$D$4/12))&gt;0,IF('Lease Monthly'!$H$4="Yearly",J778*'Lease Monthly'!$D$4,IF('Lease Monthly'!$H$4="Quarterly",J778*('Lease Monthly'!$D$4/4),J778*'Lease Monthly'!$D$4/12)),-L778-J778)</f>
        <v>0</v>
      </c>
      <c r="L778" s="47">
        <f t="shared" si="117"/>
        <v>0</v>
      </c>
      <c r="M778" s="47">
        <f t="shared" si="118"/>
        <v>0</v>
      </c>
      <c r="N778" s="57"/>
      <c r="O778" s="38">
        <v>237</v>
      </c>
      <c r="P778" s="58">
        <f t="shared" si="122"/>
        <v>321781</v>
      </c>
      <c r="Q778" s="47">
        <f t="shared" si="123"/>
        <v>0</v>
      </c>
      <c r="R778" s="47">
        <f>IF(S777&lt;1,0,-'Lease Monthly'!$K$4/'Lease Monthly'!$L$4)</f>
        <v>0</v>
      </c>
      <c r="S778" s="47">
        <f t="shared" si="119"/>
        <v>0</v>
      </c>
      <c r="AE778"/>
      <c r="AF778" s="6"/>
    </row>
    <row r="779" spans="1:32" x14ac:dyDescent="0.25">
      <c r="A779" s="53">
        <f t="shared" si="120"/>
        <v>763</v>
      </c>
      <c r="B779" s="29">
        <f t="shared" si="114"/>
        <v>0</v>
      </c>
      <c r="C779" s="9" t="str">
        <f>IF(D779=0,"-",IF('Lease Monthly'!$H$4="Yearly",EDATE(C778,12),IF('Lease Monthly'!$H$4="Quarterly",EDATE(C778,3),EDATE(C778,1))))</f>
        <v>-</v>
      </c>
      <c r="D779" s="54">
        <f>IF(A779&gt;'Lease Monthly'!$E$4,0,'Lease Monthly'!$G$4)*((1+$M$4)^(((((IF($H$4="Yearly",ROUNDDOWN(IF(A779-($N$4)&lt;0,0,((A779-($N$4)/(($N$4))))/($N$4)),0),IF($H$4="Monthly",ROUNDDOWN(IF(A779-($N$4*12)&lt;0,0,((A779-(12*$N$4)/((12*$N$4))))/($N$4*12)),0),ROUNDDOWN(IF(A779-($N$4*4)&lt;0,0,((A779-(4*$N$4)/((4*$N$4))))/($N$4*4)),0)))))))))+(IF(A779=$E$4,$J$4,0))</f>
        <v>0</v>
      </c>
      <c r="E779" s="49">
        <f>IF(D779=0,0,1/((1+IF('Lease Monthly'!$H$4="Yearly",'Lease Monthly'!$D$4,IF('Lease Monthly'!$H$4="Quarterly",'Lease Monthly'!$D$4/4,'Lease Monthly'!$D$4/12)))^IF($E$17=1,A778,A779)))</f>
        <v>0</v>
      </c>
      <c r="F779" s="55">
        <f t="shared" si="115"/>
        <v>0</v>
      </c>
      <c r="G779" s="56"/>
      <c r="H779" s="38">
        <f t="shared" si="121"/>
        <v>763</v>
      </c>
      <c r="I779" s="9" t="str">
        <f t="shared" si="116"/>
        <v>-</v>
      </c>
      <c r="J779" s="47">
        <f>IF(H779&gt;'Lease Monthly'!$E$4,0,M778)</f>
        <v>0</v>
      </c>
      <c r="K779" s="47">
        <f>IF(IF('Lease Monthly'!$H$4="Yearly",J779*'Lease Monthly'!$D$4,IF('Lease Monthly'!$H$4="Quarterly",J779*('Lease Monthly'!$D$4/4),J779*'Lease Monthly'!$D$4/12))&gt;0,IF('Lease Monthly'!$H$4="Yearly",J779*'Lease Monthly'!$D$4,IF('Lease Monthly'!$H$4="Quarterly",J779*('Lease Monthly'!$D$4/4),J779*'Lease Monthly'!$D$4/12)),-L779-J779)</f>
        <v>0</v>
      </c>
      <c r="L779" s="47">
        <f t="shared" si="117"/>
        <v>0</v>
      </c>
      <c r="M779" s="47">
        <f t="shared" si="118"/>
        <v>0</v>
      </c>
      <c r="N779" s="57"/>
      <c r="O779" s="38">
        <v>237</v>
      </c>
      <c r="P779" s="58">
        <f t="shared" si="122"/>
        <v>322146</v>
      </c>
      <c r="Q779" s="47">
        <f t="shared" si="123"/>
        <v>0</v>
      </c>
      <c r="R779" s="47">
        <f>IF(S778&lt;1,0,-'Lease Monthly'!$K$4/'Lease Monthly'!$L$4)</f>
        <v>0</v>
      </c>
      <c r="S779" s="47">
        <f t="shared" si="119"/>
        <v>0</v>
      </c>
      <c r="AE779"/>
      <c r="AF779" s="6"/>
    </row>
    <row r="780" spans="1:32" x14ac:dyDescent="0.25">
      <c r="A780" s="53">
        <f t="shared" si="120"/>
        <v>764</v>
      </c>
      <c r="B780" s="29">
        <f t="shared" si="114"/>
        <v>0</v>
      </c>
      <c r="C780" s="9" t="str">
        <f>IF(D780=0,"-",IF('Lease Monthly'!$H$4="Yearly",EDATE(C779,12),IF('Lease Monthly'!$H$4="Quarterly",EDATE(C779,3),EDATE(C779,1))))</f>
        <v>-</v>
      </c>
      <c r="D780" s="54">
        <f>IF(A780&gt;'Lease Monthly'!$E$4,0,'Lease Monthly'!$G$4)*((1+$M$4)^(((((IF($H$4="Yearly",ROUNDDOWN(IF(A780-($N$4)&lt;0,0,((A780-($N$4)/(($N$4))))/($N$4)),0),IF($H$4="Monthly",ROUNDDOWN(IF(A780-($N$4*12)&lt;0,0,((A780-(12*$N$4)/((12*$N$4))))/($N$4*12)),0),ROUNDDOWN(IF(A780-($N$4*4)&lt;0,0,((A780-(4*$N$4)/((4*$N$4))))/($N$4*4)),0)))))))))+(IF(A780=$E$4,$J$4,0))</f>
        <v>0</v>
      </c>
      <c r="E780" s="49">
        <f>IF(D780=0,0,1/((1+IF('Lease Monthly'!$H$4="Yearly",'Lease Monthly'!$D$4,IF('Lease Monthly'!$H$4="Quarterly",'Lease Monthly'!$D$4/4,'Lease Monthly'!$D$4/12)))^IF($E$17=1,A779,A780)))</f>
        <v>0</v>
      </c>
      <c r="F780" s="55">
        <f t="shared" si="115"/>
        <v>0</v>
      </c>
      <c r="G780" s="56"/>
      <c r="H780" s="38">
        <f t="shared" si="121"/>
        <v>764</v>
      </c>
      <c r="I780" s="9" t="str">
        <f t="shared" si="116"/>
        <v>-</v>
      </c>
      <c r="J780" s="47">
        <f>IF(H780&gt;'Lease Monthly'!$E$4,0,M779)</f>
        <v>0</v>
      </c>
      <c r="K780" s="47">
        <f>IF(IF('Lease Monthly'!$H$4="Yearly",J780*'Lease Monthly'!$D$4,IF('Lease Monthly'!$H$4="Quarterly",J780*('Lease Monthly'!$D$4/4),J780*'Lease Monthly'!$D$4/12))&gt;0,IF('Lease Monthly'!$H$4="Yearly",J780*'Lease Monthly'!$D$4,IF('Lease Monthly'!$H$4="Quarterly",J780*('Lease Monthly'!$D$4/4),J780*'Lease Monthly'!$D$4/12)),-L780-J780)</f>
        <v>0</v>
      </c>
      <c r="L780" s="47">
        <f t="shared" si="117"/>
        <v>0</v>
      </c>
      <c r="M780" s="47">
        <f t="shared" si="118"/>
        <v>0</v>
      </c>
      <c r="N780" s="57"/>
      <c r="O780" s="38">
        <v>237</v>
      </c>
      <c r="P780" s="58">
        <f t="shared" si="122"/>
        <v>322511</v>
      </c>
      <c r="Q780" s="47">
        <f t="shared" si="123"/>
        <v>0</v>
      </c>
      <c r="R780" s="47">
        <f>IF(S779&lt;1,0,-'Lease Monthly'!$K$4/'Lease Monthly'!$L$4)</f>
        <v>0</v>
      </c>
      <c r="S780" s="47">
        <f t="shared" si="119"/>
        <v>0</v>
      </c>
      <c r="AE780"/>
      <c r="AF780" s="6"/>
    </row>
    <row r="781" spans="1:32" x14ac:dyDescent="0.25">
      <c r="A781" s="53">
        <f t="shared" si="120"/>
        <v>765</v>
      </c>
      <c r="B781" s="29">
        <f t="shared" si="114"/>
        <v>0</v>
      </c>
      <c r="C781" s="9" t="str">
        <f>IF(D781=0,"-",IF('Lease Monthly'!$H$4="Yearly",EDATE(C780,12),IF('Lease Monthly'!$H$4="Quarterly",EDATE(C780,3),EDATE(C780,1))))</f>
        <v>-</v>
      </c>
      <c r="D781" s="54">
        <f>IF(A781&gt;'Lease Monthly'!$E$4,0,'Lease Monthly'!$G$4)*((1+$M$4)^(((((IF($H$4="Yearly",ROUNDDOWN(IF(A781-($N$4)&lt;0,0,((A781-($N$4)/(($N$4))))/($N$4)),0),IF($H$4="Monthly",ROUNDDOWN(IF(A781-($N$4*12)&lt;0,0,((A781-(12*$N$4)/((12*$N$4))))/($N$4*12)),0),ROUNDDOWN(IF(A781-($N$4*4)&lt;0,0,((A781-(4*$N$4)/((4*$N$4))))/($N$4*4)),0)))))))))+(IF(A781=$E$4,$J$4,0))</f>
        <v>0</v>
      </c>
      <c r="E781" s="49">
        <f>IF(D781=0,0,1/((1+IF('Lease Monthly'!$H$4="Yearly",'Lease Monthly'!$D$4,IF('Lease Monthly'!$H$4="Quarterly",'Lease Monthly'!$D$4/4,'Lease Monthly'!$D$4/12)))^IF($E$17=1,A780,A781)))</f>
        <v>0</v>
      </c>
      <c r="F781" s="55">
        <f t="shared" si="115"/>
        <v>0</v>
      </c>
      <c r="G781" s="56"/>
      <c r="H781" s="38">
        <f t="shared" si="121"/>
        <v>765</v>
      </c>
      <c r="I781" s="9" t="str">
        <f t="shared" si="116"/>
        <v>-</v>
      </c>
      <c r="J781" s="47">
        <f>IF(H781&gt;'Lease Monthly'!$E$4,0,M780)</f>
        <v>0</v>
      </c>
      <c r="K781" s="47">
        <f>IF(IF('Lease Monthly'!$H$4="Yearly",J781*'Lease Monthly'!$D$4,IF('Lease Monthly'!$H$4="Quarterly",J781*('Lease Monthly'!$D$4/4),J781*'Lease Monthly'!$D$4/12))&gt;0,IF('Lease Monthly'!$H$4="Yearly",J781*'Lease Monthly'!$D$4,IF('Lease Monthly'!$H$4="Quarterly",J781*('Lease Monthly'!$D$4/4),J781*'Lease Monthly'!$D$4/12)),-L781-J781)</f>
        <v>0</v>
      </c>
      <c r="L781" s="47">
        <f t="shared" si="117"/>
        <v>0</v>
      </c>
      <c r="M781" s="47">
        <f t="shared" si="118"/>
        <v>0</v>
      </c>
      <c r="N781" s="57"/>
      <c r="O781" s="38">
        <v>237</v>
      </c>
      <c r="P781" s="58">
        <f t="shared" si="122"/>
        <v>322876</v>
      </c>
      <c r="Q781" s="47">
        <f t="shared" si="123"/>
        <v>0</v>
      </c>
      <c r="R781" s="47">
        <f>IF(S780&lt;1,0,-'Lease Monthly'!$K$4/'Lease Monthly'!$L$4)</f>
        <v>0</v>
      </c>
      <c r="S781" s="47">
        <f t="shared" si="119"/>
        <v>0</v>
      </c>
      <c r="AE781"/>
      <c r="AF781" s="6"/>
    </row>
    <row r="782" spans="1:32" x14ac:dyDescent="0.25">
      <c r="A782" s="53">
        <f t="shared" si="120"/>
        <v>766</v>
      </c>
      <c r="B782" s="29">
        <f t="shared" si="114"/>
        <v>0</v>
      </c>
      <c r="C782" s="9" t="str">
        <f>IF(D782=0,"-",IF('Lease Monthly'!$H$4="Yearly",EDATE(C781,12),IF('Lease Monthly'!$H$4="Quarterly",EDATE(C781,3),EDATE(C781,1))))</f>
        <v>-</v>
      </c>
      <c r="D782" s="54">
        <f>IF(A782&gt;'Lease Monthly'!$E$4,0,'Lease Monthly'!$G$4)*((1+$M$4)^(((((IF($H$4="Yearly",ROUNDDOWN(IF(A782-($N$4)&lt;0,0,((A782-($N$4)/(($N$4))))/($N$4)),0),IF($H$4="Monthly",ROUNDDOWN(IF(A782-($N$4*12)&lt;0,0,((A782-(12*$N$4)/((12*$N$4))))/($N$4*12)),0),ROUNDDOWN(IF(A782-($N$4*4)&lt;0,0,((A782-(4*$N$4)/((4*$N$4))))/($N$4*4)),0)))))))))+(IF(A782=$E$4,$J$4,0))</f>
        <v>0</v>
      </c>
      <c r="E782" s="49">
        <f>IF(D782=0,0,1/((1+IF('Lease Monthly'!$H$4="Yearly",'Lease Monthly'!$D$4,IF('Lease Monthly'!$H$4="Quarterly",'Lease Monthly'!$D$4/4,'Lease Monthly'!$D$4/12)))^IF($E$17=1,A781,A782)))</f>
        <v>0</v>
      </c>
      <c r="F782" s="55">
        <f t="shared" si="115"/>
        <v>0</v>
      </c>
      <c r="G782" s="56"/>
      <c r="H782" s="38">
        <f t="shared" si="121"/>
        <v>766</v>
      </c>
      <c r="I782" s="9" t="str">
        <f t="shared" si="116"/>
        <v>-</v>
      </c>
      <c r="J782" s="47">
        <f>IF(H782&gt;'Lease Monthly'!$E$4,0,M781)</f>
        <v>0</v>
      </c>
      <c r="K782" s="47">
        <f>IF(IF('Lease Monthly'!$H$4="Yearly",J782*'Lease Monthly'!$D$4,IF('Lease Monthly'!$H$4="Quarterly",J782*('Lease Monthly'!$D$4/4),J782*'Lease Monthly'!$D$4/12))&gt;0,IF('Lease Monthly'!$H$4="Yearly",J782*'Lease Monthly'!$D$4,IF('Lease Monthly'!$H$4="Quarterly",J782*('Lease Monthly'!$D$4/4),J782*'Lease Monthly'!$D$4/12)),-L782-J782)</f>
        <v>0</v>
      </c>
      <c r="L782" s="47">
        <f t="shared" si="117"/>
        <v>0</v>
      </c>
      <c r="M782" s="47">
        <f t="shared" si="118"/>
        <v>0</v>
      </c>
      <c r="N782" s="57"/>
      <c r="O782" s="38">
        <v>237</v>
      </c>
      <c r="P782" s="58">
        <f t="shared" si="122"/>
        <v>323242</v>
      </c>
      <c r="Q782" s="47">
        <f t="shared" si="123"/>
        <v>0</v>
      </c>
      <c r="R782" s="47">
        <f>IF(S781&lt;1,0,-'Lease Monthly'!$K$4/'Lease Monthly'!$L$4)</f>
        <v>0</v>
      </c>
      <c r="S782" s="47">
        <f t="shared" si="119"/>
        <v>0</v>
      </c>
      <c r="AE782"/>
      <c r="AF782" s="6"/>
    </row>
    <row r="783" spans="1:32" x14ac:dyDescent="0.25">
      <c r="A783" s="53">
        <f t="shared" si="120"/>
        <v>767</v>
      </c>
      <c r="B783" s="29">
        <f t="shared" si="114"/>
        <v>0</v>
      </c>
      <c r="C783" s="9" t="str">
        <f>IF(D783=0,"-",IF('Lease Monthly'!$H$4="Yearly",EDATE(C782,12),IF('Lease Monthly'!$H$4="Quarterly",EDATE(C782,3),EDATE(C782,1))))</f>
        <v>-</v>
      </c>
      <c r="D783" s="54">
        <f>IF(A783&gt;'Lease Monthly'!$E$4,0,'Lease Monthly'!$G$4)*((1+$M$4)^(((((IF($H$4="Yearly",ROUNDDOWN(IF(A783-($N$4)&lt;0,0,((A783-($N$4)/(($N$4))))/($N$4)),0),IF($H$4="Monthly",ROUNDDOWN(IF(A783-($N$4*12)&lt;0,0,((A783-(12*$N$4)/((12*$N$4))))/($N$4*12)),0),ROUNDDOWN(IF(A783-($N$4*4)&lt;0,0,((A783-(4*$N$4)/((4*$N$4))))/($N$4*4)),0)))))))))+(IF(A783=$E$4,$J$4,0))</f>
        <v>0</v>
      </c>
      <c r="E783" s="49">
        <f>IF(D783=0,0,1/((1+IF('Lease Monthly'!$H$4="Yearly",'Lease Monthly'!$D$4,IF('Lease Monthly'!$H$4="Quarterly",'Lease Monthly'!$D$4/4,'Lease Monthly'!$D$4/12)))^IF($E$17=1,A782,A783)))</f>
        <v>0</v>
      </c>
      <c r="F783" s="55">
        <f t="shared" si="115"/>
        <v>0</v>
      </c>
      <c r="G783" s="56"/>
      <c r="H783" s="38">
        <f t="shared" si="121"/>
        <v>767</v>
      </c>
      <c r="I783" s="9" t="str">
        <f t="shared" si="116"/>
        <v>-</v>
      </c>
      <c r="J783" s="47">
        <f>IF(H783&gt;'Lease Monthly'!$E$4,0,M782)</f>
        <v>0</v>
      </c>
      <c r="K783" s="47">
        <f>IF(IF('Lease Monthly'!$H$4="Yearly",J783*'Lease Monthly'!$D$4,IF('Lease Monthly'!$H$4="Quarterly",J783*('Lease Monthly'!$D$4/4),J783*'Lease Monthly'!$D$4/12))&gt;0,IF('Lease Monthly'!$H$4="Yearly",J783*'Lease Monthly'!$D$4,IF('Lease Monthly'!$H$4="Quarterly",J783*('Lease Monthly'!$D$4/4),J783*'Lease Monthly'!$D$4/12)),-L783-J783)</f>
        <v>0</v>
      </c>
      <c r="L783" s="47">
        <f t="shared" si="117"/>
        <v>0</v>
      </c>
      <c r="M783" s="47">
        <f t="shared" si="118"/>
        <v>0</v>
      </c>
      <c r="N783" s="57"/>
      <c r="O783" s="38">
        <v>237</v>
      </c>
      <c r="P783" s="58">
        <f t="shared" si="122"/>
        <v>323607</v>
      </c>
      <c r="Q783" s="47">
        <f t="shared" si="123"/>
        <v>0</v>
      </c>
      <c r="R783" s="47">
        <f>IF(S782&lt;1,0,-'Lease Monthly'!$K$4/'Lease Monthly'!$L$4)</f>
        <v>0</v>
      </c>
      <c r="S783" s="47">
        <f t="shared" si="119"/>
        <v>0</v>
      </c>
      <c r="AE783"/>
      <c r="AF783" s="6"/>
    </row>
    <row r="784" spans="1:32" x14ac:dyDescent="0.25">
      <c r="A784" s="53">
        <f t="shared" si="120"/>
        <v>768</v>
      </c>
      <c r="B784" s="29">
        <f t="shared" si="114"/>
        <v>0</v>
      </c>
      <c r="C784" s="9" t="str">
        <f>IF(D784=0,"-",IF('Lease Monthly'!$H$4="Yearly",EDATE(C783,12),IF('Lease Monthly'!$H$4="Quarterly",EDATE(C783,3),EDATE(C783,1))))</f>
        <v>-</v>
      </c>
      <c r="D784" s="54">
        <f>IF(A784&gt;'Lease Monthly'!$E$4,0,'Lease Monthly'!$G$4)*((1+$M$4)^(((((IF($H$4="Yearly",ROUNDDOWN(IF(A784-($N$4)&lt;0,0,((A784-($N$4)/(($N$4))))/($N$4)),0),IF($H$4="Monthly",ROUNDDOWN(IF(A784-($N$4*12)&lt;0,0,((A784-(12*$N$4)/((12*$N$4))))/($N$4*12)),0),ROUNDDOWN(IF(A784-($N$4*4)&lt;0,0,((A784-(4*$N$4)/((4*$N$4))))/($N$4*4)),0)))))))))+(IF(A784=$E$4,$J$4,0))</f>
        <v>0</v>
      </c>
      <c r="E784" s="49">
        <f>IF(D784=0,0,1/((1+IF('Lease Monthly'!$H$4="Yearly",'Lease Monthly'!$D$4,IF('Lease Monthly'!$H$4="Quarterly",'Lease Monthly'!$D$4/4,'Lease Monthly'!$D$4/12)))^IF($E$17=1,A783,A784)))</f>
        <v>0</v>
      </c>
      <c r="F784" s="55">
        <f t="shared" si="115"/>
        <v>0</v>
      </c>
      <c r="G784" s="56"/>
      <c r="H784" s="38">
        <f t="shared" si="121"/>
        <v>768</v>
      </c>
      <c r="I784" s="9" t="str">
        <f t="shared" si="116"/>
        <v>-</v>
      </c>
      <c r="J784" s="47">
        <f>IF(H784&gt;'Lease Monthly'!$E$4,0,M783)</f>
        <v>0</v>
      </c>
      <c r="K784" s="47">
        <f>IF(IF('Lease Monthly'!$H$4="Yearly",J784*'Lease Monthly'!$D$4,IF('Lease Monthly'!$H$4="Quarterly",J784*('Lease Monthly'!$D$4/4),J784*'Lease Monthly'!$D$4/12))&gt;0,IF('Lease Monthly'!$H$4="Yearly",J784*'Lease Monthly'!$D$4,IF('Lease Monthly'!$H$4="Quarterly",J784*('Lease Monthly'!$D$4/4),J784*'Lease Monthly'!$D$4/12)),-L784-J784)</f>
        <v>0</v>
      </c>
      <c r="L784" s="47">
        <f t="shared" si="117"/>
        <v>0</v>
      </c>
      <c r="M784" s="47">
        <f t="shared" si="118"/>
        <v>0</v>
      </c>
      <c r="N784" s="57"/>
      <c r="O784" s="38">
        <v>237</v>
      </c>
      <c r="P784" s="58">
        <f t="shared" si="122"/>
        <v>323972</v>
      </c>
      <c r="Q784" s="47">
        <f t="shared" si="123"/>
        <v>0</v>
      </c>
      <c r="R784" s="47">
        <f>IF(S783&lt;1,0,-'Lease Monthly'!$K$4/'Lease Monthly'!$L$4)</f>
        <v>0</v>
      </c>
      <c r="S784" s="47">
        <f t="shared" si="119"/>
        <v>0</v>
      </c>
      <c r="AE784"/>
      <c r="AF784" s="6"/>
    </row>
    <row r="785" spans="1:32" x14ac:dyDescent="0.25">
      <c r="A785" s="53">
        <f t="shared" si="120"/>
        <v>769</v>
      </c>
      <c r="B785" s="29">
        <f t="shared" ref="B785:B848" si="124">IF(C785="-",0,YEAR(C785))</f>
        <v>0</v>
      </c>
      <c r="C785" s="9" t="str">
        <f>IF(D785=0,"-",IF('Lease Monthly'!$H$4="Yearly",EDATE(C784,12),IF('Lease Monthly'!$H$4="Quarterly",EDATE(C784,3),EDATE(C784,1))))</f>
        <v>-</v>
      </c>
      <c r="D785" s="54">
        <f>IF(A785&gt;'Lease Monthly'!$E$4,0,'Lease Monthly'!$G$4)*((1+$M$4)^(((((IF($H$4="Yearly",ROUNDDOWN(IF(A785-($N$4)&lt;0,0,((A785-($N$4)/(($N$4))))/($N$4)),0),IF($H$4="Monthly",ROUNDDOWN(IF(A785-($N$4*12)&lt;0,0,((A785-(12*$N$4)/((12*$N$4))))/($N$4*12)),0),ROUNDDOWN(IF(A785-($N$4*4)&lt;0,0,((A785-(4*$N$4)/((4*$N$4))))/($N$4*4)),0)))))))))+(IF(A785=$E$4,$J$4,0))</f>
        <v>0</v>
      </c>
      <c r="E785" s="49">
        <f>IF(D785=0,0,1/((1+IF('Lease Monthly'!$H$4="Yearly",'Lease Monthly'!$D$4,IF('Lease Monthly'!$H$4="Quarterly",'Lease Monthly'!$D$4/4,'Lease Monthly'!$D$4/12)))^IF($E$17=1,A784,A785)))</f>
        <v>0</v>
      </c>
      <c r="F785" s="55">
        <f t="shared" ref="F785:F848" si="125">D785*E785</f>
        <v>0</v>
      </c>
      <c r="G785" s="56"/>
      <c r="H785" s="38">
        <f t="shared" si="121"/>
        <v>769</v>
      </c>
      <c r="I785" s="9" t="str">
        <f t="shared" ref="I785:I848" si="126">C785</f>
        <v>-</v>
      </c>
      <c r="J785" s="47">
        <f>IF(H785&gt;'Lease Monthly'!$E$4,0,M784)</f>
        <v>0</v>
      </c>
      <c r="K785" s="47">
        <f>IF(IF('Lease Monthly'!$H$4="Yearly",J785*'Lease Monthly'!$D$4,IF('Lease Monthly'!$H$4="Quarterly",J785*('Lease Monthly'!$D$4/4),J785*'Lease Monthly'!$D$4/12))&gt;0,IF('Lease Monthly'!$H$4="Yearly",J785*'Lease Monthly'!$D$4,IF('Lease Monthly'!$H$4="Quarterly",J785*('Lease Monthly'!$D$4/4),J785*'Lease Monthly'!$D$4/12)),-L785-J785)</f>
        <v>0</v>
      </c>
      <c r="L785" s="47">
        <f t="shared" si="117"/>
        <v>0</v>
      </c>
      <c r="M785" s="47">
        <f t="shared" si="118"/>
        <v>0</v>
      </c>
      <c r="N785" s="57"/>
      <c r="O785" s="38">
        <v>237</v>
      </c>
      <c r="P785" s="58">
        <f t="shared" si="122"/>
        <v>324337</v>
      </c>
      <c r="Q785" s="47">
        <f t="shared" si="123"/>
        <v>0</v>
      </c>
      <c r="R785" s="47">
        <f>IF(S784&lt;1,0,-'Lease Monthly'!$K$4/'Lease Monthly'!$L$4)</f>
        <v>0</v>
      </c>
      <c r="S785" s="47">
        <f t="shared" si="119"/>
        <v>0</v>
      </c>
      <c r="AE785"/>
      <c r="AF785" s="6"/>
    </row>
    <row r="786" spans="1:32" x14ac:dyDescent="0.25">
      <c r="A786" s="53">
        <f t="shared" si="120"/>
        <v>770</v>
      </c>
      <c r="B786" s="29">
        <f t="shared" si="124"/>
        <v>0</v>
      </c>
      <c r="C786" s="9" t="str">
        <f>IF(D786=0,"-",IF('Lease Monthly'!$H$4="Yearly",EDATE(C785,12),IF('Lease Monthly'!$H$4="Quarterly",EDATE(C785,3),EDATE(C785,1))))</f>
        <v>-</v>
      </c>
      <c r="D786" s="54">
        <f>IF(A786&gt;'Lease Monthly'!$E$4,0,'Lease Monthly'!$G$4)*((1+$M$4)^(((((IF($H$4="Yearly",ROUNDDOWN(IF(A786-($N$4)&lt;0,0,((A786-($N$4)/(($N$4))))/($N$4)),0),IF($H$4="Monthly",ROUNDDOWN(IF(A786-($N$4*12)&lt;0,0,((A786-(12*$N$4)/((12*$N$4))))/($N$4*12)),0),ROUNDDOWN(IF(A786-($N$4*4)&lt;0,0,((A786-(4*$N$4)/((4*$N$4))))/($N$4*4)),0)))))))))+(IF(A786=$E$4,$J$4,0))</f>
        <v>0</v>
      </c>
      <c r="E786" s="49">
        <f>IF(D786=0,0,1/((1+IF('Lease Monthly'!$H$4="Yearly",'Lease Monthly'!$D$4,IF('Lease Monthly'!$H$4="Quarterly",'Lease Monthly'!$D$4/4,'Lease Monthly'!$D$4/12)))^IF($E$17=1,A785,A786)))</f>
        <v>0</v>
      </c>
      <c r="F786" s="55">
        <f t="shared" si="125"/>
        <v>0</v>
      </c>
      <c r="G786" s="56"/>
      <c r="H786" s="38">
        <f t="shared" si="121"/>
        <v>770</v>
      </c>
      <c r="I786" s="9" t="str">
        <f t="shared" si="126"/>
        <v>-</v>
      </c>
      <c r="J786" s="47">
        <f>IF(H786&gt;'Lease Monthly'!$E$4,0,M785)</f>
        <v>0</v>
      </c>
      <c r="K786" s="47">
        <f>IF(IF('Lease Monthly'!$H$4="Yearly",J786*'Lease Monthly'!$D$4,IF('Lease Monthly'!$H$4="Quarterly",J786*('Lease Monthly'!$D$4/4),J786*'Lease Monthly'!$D$4/12))&gt;0,IF('Lease Monthly'!$H$4="Yearly",J786*'Lease Monthly'!$D$4,IF('Lease Monthly'!$H$4="Quarterly",J786*('Lease Monthly'!$D$4/4),J786*'Lease Monthly'!$D$4/12)),-L786-J786)</f>
        <v>0</v>
      </c>
      <c r="L786" s="47">
        <f t="shared" ref="L786:L849" si="127">D786</f>
        <v>0</v>
      </c>
      <c r="M786" s="47">
        <f t="shared" ref="M786:M849" si="128">J786+K786-L786</f>
        <v>0</v>
      </c>
      <c r="N786" s="57"/>
      <c r="O786" s="38">
        <v>237</v>
      </c>
      <c r="P786" s="58">
        <f t="shared" si="122"/>
        <v>324703</v>
      </c>
      <c r="Q786" s="47">
        <f t="shared" si="123"/>
        <v>0</v>
      </c>
      <c r="R786" s="47">
        <f>IF(S785&lt;1,0,-'Lease Monthly'!$K$4/'Lease Monthly'!$L$4)</f>
        <v>0</v>
      </c>
      <c r="S786" s="47">
        <f t="shared" ref="S786:S849" si="129">IF(S785&lt;1,0,SUM(Q786:R786))</f>
        <v>0</v>
      </c>
      <c r="AE786"/>
      <c r="AF786" s="6"/>
    </row>
    <row r="787" spans="1:32" x14ac:dyDescent="0.25">
      <c r="A787" s="53">
        <f t="shared" ref="A787:A850" si="130">A786+1</f>
        <v>771</v>
      </c>
      <c r="B787" s="29">
        <f t="shared" si="124"/>
        <v>0</v>
      </c>
      <c r="C787" s="9" t="str">
        <f>IF(D787=0,"-",IF('Lease Monthly'!$H$4="Yearly",EDATE(C786,12),IF('Lease Monthly'!$H$4="Quarterly",EDATE(C786,3),EDATE(C786,1))))</f>
        <v>-</v>
      </c>
      <c r="D787" s="54">
        <f>IF(A787&gt;'Lease Monthly'!$E$4,0,'Lease Monthly'!$G$4)*((1+$M$4)^(((((IF($H$4="Yearly",ROUNDDOWN(IF(A787-($N$4)&lt;0,0,((A787-($N$4)/(($N$4))))/($N$4)),0),IF($H$4="Monthly",ROUNDDOWN(IF(A787-($N$4*12)&lt;0,0,((A787-(12*$N$4)/((12*$N$4))))/($N$4*12)),0),ROUNDDOWN(IF(A787-($N$4*4)&lt;0,0,((A787-(4*$N$4)/((4*$N$4))))/($N$4*4)),0)))))))))+(IF(A787=$E$4,$J$4,0))</f>
        <v>0</v>
      </c>
      <c r="E787" s="49">
        <f>IF(D787=0,0,1/((1+IF('Lease Monthly'!$H$4="Yearly",'Lease Monthly'!$D$4,IF('Lease Monthly'!$H$4="Quarterly",'Lease Monthly'!$D$4/4,'Lease Monthly'!$D$4/12)))^IF($E$17=1,A786,A787)))</f>
        <v>0</v>
      </c>
      <c r="F787" s="55">
        <f t="shared" si="125"/>
        <v>0</v>
      </c>
      <c r="G787" s="56"/>
      <c r="H787" s="38">
        <f t="shared" ref="H787:H850" si="131">H786+1</f>
        <v>771</v>
      </c>
      <c r="I787" s="9" t="str">
        <f t="shared" si="126"/>
        <v>-</v>
      </c>
      <c r="J787" s="47">
        <f>IF(H787&gt;'Lease Monthly'!$E$4,0,M786)</f>
        <v>0</v>
      </c>
      <c r="K787" s="47">
        <f>IF(IF('Lease Monthly'!$H$4="Yearly",J787*'Lease Monthly'!$D$4,IF('Lease Monthly'!$H$4="Quarterly",J787*('Lease Monthly'!$D$4/4),J787*'Lease Monthly'!$D$4/12))&gt;0,IF('Lease Monthly'!$H$4="Yearly",J787*'Lease Monthly'!$D$4,IF('Lease Monthly'!$H$4="Quarterly",J787*('Lease Monthly'!$D$4/4),J787*'Lease Monthly'!$D$4/12)),-L787-J787)</f>
        <v>0</v>
      </c>
      <c r="L787" s="47">
        <f t="shared" si="127"/>
        <v>0</v>
      </c>
      <c r="M787" s="47">
        <f t="shared" si="128"/>
        <v>0</v>
      </c>
      <c r="N787" s="57"/>
      <c r="O787" s="38">
        <v>237</v>
      </c>
      <c r="P787" s="58">
        <f t="shared" ref="P787:P850" si="132">DATE(YEAR(P786)+1,MONTH(P786),DAY(P786))</f>
        <v>325068</v>
      </c>
      <c r="Q787" s="47">
        <f t="shared" ref="Q787:Q850" si="133">S786</f>
        <v>0</v>
      </c>
      <c r="R787" s="47">
        <f>IF(S786&lt;1,0,-'Lease Monthly'!$K$4/'Lease Monthly'!$L$4)</f>
        <v>0</v>
      </c>
      <c r="S787" s="47">
        <f t="shared" si="129"/>
        <v>0</v>
      </c>
      <c r="AE787"/>
      <c r="AF787" s="6"/>
    </row>
    <row r="788" spans="1:32" x14ac:dyDescent="0.25">
      <c r="A788" s="53">
        <f t="shared" si="130"/>
        <v>772</v>
      </c>
      <c r="B788" s="29">
        <f t="shared" si="124"/>
        <v>0</v>
      </c>
      <c r="C788" s="9" t="str">
        <f>IF(D788=0,"-",IF('Lease Monthly'!$H$4="Yearly",EDATE(C787,12),IF('Lease Monthly'!$H$4="Quarterly",EDATE(C787,3),EDATE(C787,1))))</f>
        <v>-</v>
      </c>
      <c r="D788" s="54">
        <f>IF(A788&gt;'Lease Monthly'!$E$4,0,'Lease Monthly'!$G$4)*((1+$M$4)^(((((IF($H$4="Yearly",ROUNDDOWN(IF(A788-($N$4)&lt;0,0,((A788-($N$4)/(($N$4))))/($N$4)),0),IF($H$4="Monthly",ROUNDDOWN(IF(A788-($N$4*12)&lt;0,0,((A788-(12*$N$4)/((12*$N$4))))/($N$4*12)),0),ROUNDDOWN(IF(A788-($N$4*4)&lt;0,0,((A788-(4*$N$4)/((4*$N$4))))/($N$4*4)),0)))))))))+(IF(A788=$E$4,$J$4,0))</f>
        <v>0</v>
      </c>
      <c r="E788" s="49">
        <f>IF(D788=0,0,1/((1+IF('Lease Monthly'!$H$4="Yearly",'Lease Monthly'!$D$4,IF('Lease Monthly'!$H$4="Quarterly",'Lease Monthly'!$D$4/4,'Lease Monthly'!$D$4/12)))^IF($E$17=1,A787,A788)))</f>
        <v>0</v>
      </c>
      <c r="F788" s="55">
        <f t="shared" si="125"/>
        <v>0</v>
      </c>
      <c r="G788" s="56"/>
      <c r="H788" s="38">
        <f t="shared" si="131"/>
        <v>772</v>
      </c>
      <c r="I788" s="9" t="str">
        <f t="shared" si="126"/>
        <v>-</v>
      </c>
      <c r="J788" s="47">
        <f>IF(H788&gt;'Lease Monthly'!$E$4,0,M787)</f>
        <v>0</v>
      </c>
      <c r="K788" s="47">
        <f>IF(IF('Lease Monthly'!$H$4="Yearly",J788*'Lease Monthly'!$D$4,IF('Lease Monthly'!$H$4="Quarterly",J788*('Lease Monthly'!$D$4/4),J788*'Lease Monthly'!$D$4/12))&gt;0,IF('Lease Monthly'!$H$4="Yearly",J788*'Lease Monthly'!$D$4,IF('Lease Monthly'!$H$4="Quarterly",J788*('Lease Monthly'!$D$4/4),J788*'Lease Monthly'!$D$4/12)),-L788-J788)</f>
        <v>0</v>
      </c>
      <c r="L788" s="47">
        <f t="shared" si="127"/>
        <v>0</v>
      </c>
      <c r="M788" s="47">
        <f t="shared" si="128"/>
        <v>0</v>
      </c>
      <c r="N788" s="57"/>
      <c r="O788" s="38">
        <v>237</v>
      </c>
      <c r="P788" s="58">
        <f t="shared" si="132"/>
        <v>325433</v>
      </c>
      <c r="Q788" s="47">
        <f t="shared" si="133"/>
        <v>0</v>
      </c>
      <c r="R788" s="47">
        <f>IF(S787&lt;1,0,-'Lease Monthly'!$K$4/'Lease Monthly'!$L$4)</f>
        <v>0</v>
      </c>
      <c r="S788" s="47">
        <f t="shared" si="129"/>
        <v>0</v>
      </c>
      <c r="AE788"/>
      <c r="AF788" s="6"/>
    </row>
    <row r="789" spans="1:32" x14ac:dyDescent="0.25">
      <c r="A789" s="53">
        <f t="shared" si="130"/>
        <v>773</v>
      </c>
      <c r="B789" s="29">
        <f t="shared" si="124"/>
        <v>0</v>
      </c>
      <c r="C789" s="9" t="str">
        <f>IF(D789=0,"-",IF('Lease Monthly'!$H$4="Yearly",EDATE(C788,12),IF('Lease Monthly'!$H$4="Quarterly",EDATE(C788,3),EDATE(C788,1))))</f>
        <v>-</v>
      </c>
      <c r="D789" s="54">
        <f>IF(A789&gt;'Lease Monthly'!$E$4,0,'Lease Monthly'!$G$4)*((1+$M$4)^(((((IF($H$4="Yearly",ROUNDDOWN(IF(A789-($N$4)&lt;0,0,((A789-($N$4)/(($N$4))))/($N$4)),0),IF($H$4="Monthly",ROUNDDOWN(IF(A789-($N$4*12)&lt;0,0,((A789-(12*$N$4)/((12*$N$4))))/($N$4*12)),0),ROUNDDOWN(IF(A789-($N$4*4)&lt;0,0,((A789-(4*$N$4)/((4*$N$4))))/($N$4*4)),0)))))))))+(IF(A789=$E$4,$J$4,0))</f>
        <v>0</v>
      </c>
      <c r="E789" s="49">
        <f>IF(D789=0,0,1/((1+IF('Lease Monthly'!$H$4="Yearly",'Lease Monthly'!$D$4,IF('Lease Monthly'!$H$4="Quarterly",'Lease Monthly'!$D$4/4,'Lease Monthly'!$D$4/12)))^IF($E$17=1,A788,A789)))</f>
        <v>0</v>
      </c>
      <c r="F789" s="55">
        <f t="shared" si="125"/>
        <v>0</v>
      </c>
      <c r="G789" s="56"/>
      <c r="H789" s="38">
        <f t="shared" si="131"/>
        <v>773</v>
      </c>
      <c r="I789" s="9" t="str">
        <f t="shared" si="126"/>
        <v>-</v>
      </c>
      <c r="J789" s="47">
        <f>IF(H789&gt;'Lease Monthly'!$E$4,0,M788)</f>
        <v>0</v>
      </c>
      <c r="K789" s="47">
        <f>IF(IF('Lease Monthly'!$H$4="Yearly",J789*'Lease Monthly'!$D$4,IF('Lease Monthly'!$H$4="Quarterly",J789*('Lease Monthly'!$D$4/4),J789*'Lease Monthly'!$D$4/12))&gt;0,IF('Lease Monthly'!$H$4="Yearly",J789*'Lease Monthly'!$D$4,IF('Lease Monthly'!$H$4="Quarterly",J789*('Lease Monthly'!$D$4/4),J789*'Lease Monthly'!$D$4/12)),-L789-J789)</f>
        <v>0</v>
      </c>
      <c r="L789" s="47">
        <f t="shared" si="127"/>
        <v>0</v>
      </c>
      <c r="M789" s="47">
        <f t="shared" si="128"/>
        <v>0</v>
      </c>
      <c r="N789" s="57"/>
      <c r="O789" s="38">
        <v>237</v>
      </c>
      <c r="P789" s="58">
        <f t="shared" si="132"/>
        <v>325798</v>
      </c>
      <c r="Q789" s="47">
        <f t="shared" si="133"/>
        <v>0</v>
      </c>
      <c r="R789" s="47">
        <f>IF(S788&lt;1,0,-'Lease Monthly'!$K$4/'Lease Monthly'!$L$4)</f>
        <v>0</v>
      </c>
      <c r="S789" s="47">
        <f t="shared" si="129"/>
        <v>0</v>
      </c>
      <c r="AE789"/>
      <c r="AF789" s="6"/>
    </row>
    <row r="790" spans="1:32" x14ac:dyDescent="0.25">
      <c r="A790" s="53">
        <f t="shared" si="130"/>
        <v>774</v>
      </c>
      <c r="B790" s="29">
        <f t="shared" si="124"/>
        <v>0</v>
      </c>
      <c r="C790" s="9" t="str">
        <f>IF(D790=0,"-",IF('Lease Monthly'!$H$4="Yearly",EDATE(C789,12),IF('Lease Monthly'!$H$4="Quarterly",EDATE(C789,3),EDATE(C789,1))))</f>
        <v>-</v>
      </c>
      <c r="D790" s="54">
        <f>IF(A790&gt;'Lease Monthly'!$E$4,0,'Lease Monthly'!$G$4)*((1+$M$4)^(((((IF($H$4="Yearly",ROUNDDOWN(IF(A790-($N$4)&lt;0,0,((A790-($N$4)/(($N$4))))/($N$4)),0),IF($H$4="Monthly",ROUNDDOWN(IF(A790-($N$4*12)&lt;0,0,((A790-(12*$N$4)/((12*$N$4))))/($N$4*12)),0),ROUNDDOWN(IF(A790-($N$4*4)&lt;0,0,((A790-(4*$N$4)/((4*$N$4))))/($N$4*4)),0)))))))))+(IF(A790=$E$4,$J$4,0))</f>
        <v>0</v>
      </c>
      <c r="E790" s="49">
        <f>IF(D790=0,0,1/((1+IF('Lease Monthly'!$H$4="Yearly",'Lease Monthly'!$D$4,IF('Lease Monthly'!$H$4="Quarterly",'Lease Monthly'!$D$4/4,'Lease Monthly'!$D$4/12)))^IF($E$17=1,A789,A790)))</f>
        <v>0</v>
      </c>
      <c r="F790" s="55">
        <f t="shared" si="125"/>
        <v>0</v>
      </c>
      <c r="G790" s="56"/>
      <c r="H790" s="38">
        <f t="shared" si="131"/>
        <v>774</v>
      </c>
      <c r="I790" s="9" t="str">
        <f t="shared" si="126"/>
        <v>-</v>
      </c>
      <c r="J790" s="47">
        <f>IF(H790&gt;'Lease Monthly'!$E$4,0,M789)</f>
        <v>0</v>
      </c>
      <c r="K790" s="47">
        <f>IF(IF('Lease Monthly'!$H$4="Yearly",J790*'Lease Monthly'!$D$4,IF('Lease Monthly'!$H$4="Quarterly",J790*('Lease Monthly'!$D$4/4),J790*'Lease Monthly'!$D$4/12))&gt;0,IF('Lease Monthly'!$H$4="Yearly",J790*'Lease Monthly'!$D$4,IF('Lease Monthly'!$H$4="Quarterly",J790*('Lease Monthly'!$D$4/4),J790*'Lease Monthly'!$D$4/12)),-L790-J790)</f>
        <v>0</v>
      </c>
      <c r="L790" s="47">
        <f t="shared" si="127"/>
        <v>0</v>
      </c>
      <c r="M790" s="47">
        <f t="shared" si="128"/>
        <v>0</v>
      </c>
      <c r="N790" s="57"/>
      <c r="O790" s="38">
        <v>237</v>
      </c>
      <c r="P790" s="58">
        <f t="shared" si="132"/>
        <v>326164</v>
      </c>
      <c r="Q790" s="47">
        <f t="shared" si="133"/>
        <v>0</v>
      </c>
      <c r="R790" s="47">
        <f>IF(S789&lt;1,0,-'Lease Monthly'!$K$4/'Lease Monthly'!$L$4)</f>
        <v>0</v>
      </c>
      <c r="S790" s="47">
        <f t="shared" si="129"/>
        <v>0</v>
      </c>
      <c r="AE790"/>
      <c r="AF790" s="6"/>
    </row>
    <row r="791" spans="1:32" x14ac:dyDescent="0.25">
      <c r="A791" s="53">
        <f t="shared" si="130"/>
        <v>775</v>
      </c>
      <c r="B791" s="29">
        <f t="shared" si="124"/>
        <v>0</v>
      </c>
      <c r="C791" s="9" t="str">
        <f>IF(D791=0,"-",IF('Lease Monthly'!$H$4="Yearly",EDATE(C790,12),IF('Lease Monthly'!$H$4="Quarterly",EDATE(C790,3),EDATE(C790,1))))</f>
        <v>-</v>
      </c>
      <c r="D791" s="54">
        <f>IF(A791&gt;'Lease Monthly'!$E$4,0,'Lease Monthly'!$G$4)*((1+$M$4)^(((((IF($H$4="Yearly",ROUNDDOWN(IF(A791-($N$4)&lt;0,0,((A791-($N$4)/(($N$4))))/($N$4)),0),IF($H$4="Monthly",ROUNDDOWN(IF(A791-($N$4*12)&lt;0,0,((A791-(12*$N$4)/((12*$N$4))))/($N$4*12)),0),ROUNDDOWN(IF(A791-($N$4*4)&lt;0,0,((A791-(4*$N$4)/((4*$N$4))))/($N$4*4)),0)))))))))+(IF(A791=$E$4,$J$4,0))</f>
        <v>0</v>
      </c>
      <c r="E791" s="49">
        <f>IF(D791=0,0,1/((1+IF('Lease Monthly'!$H$4="Yearly",'Lease Monthly'!$D$4,IF('Lease Monthly'!$H$4="Quarterly",'Lease Monthly'!$D$4/4,'Lease Monthly'!$D$4/12)))^IF($E$17=1,A790,A791)))</f>
        <v>0</v>
      </c>
      <c r="F791" s="55">
        <f t="shared" si="125"/>
        <v>0</v>
      </c>
      <c r="G791" s="56"/>
      <c r="H791" s="38">
        <f t="shared" si="131"/>
        <v>775</v>
      </c>
      <c r="I791" s="9" t="str">
        <f t="shared" si="126"/>
        <v>-</v>
      </c>
      <c r="J791" s="47">
        <f>IF(H791&gt;'Lease Monthly'!$E$4,0,M790)</f>
        <v>0</v>
      </c>
      <c r="K791" s="47">
        <f>IF(IF('Lease Monthly'!$H$4="Yearly",J791*'Lease Monthly'!$D$4,IF('Lease Monthly'!$H$4="Quarterly",J791*('Lease Monthly'!$D$4/4),J791*'Lease Monthly'!$D$4/12))&gt;0,IF('Lease Monthly'!$H$4="Yearly",J791*'Lease Monthly'!$D$4,IF('Lease Monthly'!$H$4="Quarterly",J791*('Lease Monthly'!$D$4/4),J791*'Lease Monthly'!$D$4/12)),-L791-J791)</f>
        <v>0</v>
      </c>
      <c r="L791" s="47">
        <f t="shared" si="127"/>
        <v>0</v>
      </c>
      <c r="M791" s="47">
        <f t="shared" si="128"/>
        <v>0</v>
      </c>
      <c r="N791" s="57"/>
      <c r="O791" s="38">
        <v>237</v>
      </c>
      <c r="P791" s="58">
        <f t="shared" si="132"/>
        <v>326529</v>
      </c>
      <c r="Q791" s="47">
        <f t="shared" si="133"/>
        <v>0</v>
      </c>
      <c r="R791" s="47">
        <f>IF(S790&lt;1,0,-'Lease Monthly'!$K$4/'Lease Monthly'!$L$4)</f>
        <v>0</v>
      </c>
      <c r="S791" s="47">
        <f t="shared" si="129"/>
        <v>0</v>
      </c>
      <c r="AE791"/>
      <c r="AF791" s="6"/>
    </row>
    <row r="792" spans="1:32" x14ac:dyDescent="0.25">
      <c r="A792" s="53">
        <f t="shared" si="130"/>
        <v>776</v>
      </c>
      <c r="B792" s="29">
        <f t="shared" si="124"/>
        <v>0</v>
      </c>
      <c r="C792" s="9" t="str">
        <f>IF(D792=0,"-",IF('Lease Monthly'!$H$4="Yearly",EDATE(C791,12),IF('Lease Monthly'!$H$4="Quarterly",EDATE(C791,3),EDATE(C791,1))))</f>
        <v>-</v>
      </c>
      <c r="D792" s="54">
        <f>IF(A792&gt;'Lease Monthly'!$E$4,0,'Lease Monthly'!$G$4)*((1+$M$4)^(((((IF($H$4="Yearly",ROUNDDOWN(IF(A792-($N$4)&lt;0,0,((A792-($N$4)/(($N$4))))/($N$4)),0),IF($H$4="Monthly",ROUNDDOWN(IF(A792-($N$4*12)&lt;0,0,((A792-(12*$N$4)/((12*$N$4))))/($N$4*12)),0),ROUNDDOWN(IF(A792-($N$4*4)&lt;0,0,((A792-(4*$N$4)/((4*$N$4))))/($N$4*4)),0)))))))))+(IF(A792=$E$4,$J$4,0))</f>
        <v>0</v>
      </c>
      <c r="E792" s="49">
        <f>IF(D792=0,0,1/((1+IF('Lease Monthly'!$H$4="Yearly",'Lease Monthly'!$D$4,IF('Lease Monthly'!$H$4="Quarterly",'Lease Monthly'!$D$4/4,'Lease Monthly'!$D$4/12)))^IF($E$17=1,A791,A792)))</f>
        <v>0</v>
      </c>
      <c r="F792" s="55">
        <f t="shared" si="125"/>
        <v>0</v>
      </c>
      <c r="G792" s="56"/>
      <c r="H792" s="38">
        <f t="shared" si="131"/>
        <v>776</v>
      </c>
      <c r="I792" s="9" t="str">
        <f t="shared" si="126"/>
        <v>-</v>
      </c>
      <c r="J792" s="47">
        <f>IF(H792&gt;'Lease Monthly'!$E$4,0,M791)</f>
        <v>0</v>
      </c>
      <c r="K792" s="47">
        <f>IF(IF('Lease Monthly'!$H$4="Yearly",J792*'Lease Monthly'!$D$4,IF('Lease Monthly'!$H$4="Quarterly",J792*('Lease Monthly'!$D$4/4),J792*'Lease Monthly'!$D$4/12))&gt;0,IF('Lease Monthly'!$H$4="Yearly",J792*'Lease Monthly'!$D$4,IF('Lease Monthly'!$H$4="Quarterly",J792*('Lease Monthly'!$D$4/4),J792*'Lease Monthly'!$D$4/12)),-L792-J792)</f>
        <v>0</v>
      </c>
      <c r="L792" s="47">
        <f t="shared" si="127"/>
        <v>0</v>
      </c>
      <c r="M792" s="47">
        <f t="shared" si="128"/>
        <v>0</v>
      </c>
      <c r="N792" s="57"/>
      <c r="O792" s="38">
        <v>237</v>
      </c>
      <c r="P792" s="58">
        <f t="shared" si="132"/>
        <v>326894</v>
      </c>
      <c r="Q792" s="47">
        <f t="shared" si="133"/>
        <v>0</v>
      </c>
      <c r="R792" s="47">
        <f>IF(S791&lt;1,0,-'Lease Monthly'!$K$4/'Lease Monthly'!$L$4)</f>
        <v>0</v>
      </c>
      <c r="S792" s="47">
        <f t="shared" si="129"/>
        <v>0</v>
      </c>
      <c r="AE792"/>
      <c r="AF792" s="6"/>
    </row>
    <row r="793" spans="1:32" x14ac:dyDescent="0.25">
      <c r="A793" s="53">
        <f t="shared" si="130"/>
        <v>777</v>
      </c>
      <c r="B793" s="29">
        <f t="shared" si="124"/>
        <v>0</v>
      </c>
      <c r="C793" s="9" t="str">
        <f>IF(D793=0,"-",IF('Lease Monthly'!$H$4="Yearly",EDATE(C792,12),IF('Lease Monthly'!$H$4="Quarterly",EDATE(C792,3),EDATE(C792,1))))</f>
        <v>-</v>
      </c>
      <c r="D793" s="54">
        <f>IF(A793&gt;'Lease Monthly'!$E$4,0,'Lease Monthly'!$G$4)*((1+$M$4)^(((((IF($H$4="Yearly",ROUNDDOWN(IF(A793-($N$4)&lt;0,0,((A793-($N$4)/(($N$4))))/($N$4)),0),IF($H$4="Monthly",ROUNDDOWN(IF(A793-($N$4*12)&lt;0,0,((A793-(12*$N$4)/((12*$N$4))))/($N$4*12)),0),ROUNDDOWN(IF(A793-($N$4*4)&lt;0,0,((A793-(4*$N$4)/((4*$N$4))))/($N$4*4)),0)))))))))+(IF(A793=$E$4,$J$4,0))</f>
        <v>0</v>
      </c>
      <c r="E793" s="49">
        <f>IF(D793=0,0,1/((1+IF('Lease Monthly'!$H$4="Yearly",'Lease Monthly'!$D$4,IF('Lease Monthly'!$H$4="Quarterly",'Lease Monthly'!$D$4/4,'Lease Monthly'!$D$4/12)))^IF($E$17=1,A792,A793)))</f>
        <v>0</v>
      </c>
      <c r="F793" s="55">
        <f t="shared" si="125"/>
        <v>0</v>
      </c>
      <c r="G793" s="56"/>
      <c r="H793" s="38">
        <f t="shared" si="131"/>
        <v>777</v>
      </c>
      <c r="I793" s="9" t="str">
        <f t="shared" si="126"/>
        <v>-</v>
      </c>
      <c r="J793" s="47">
        <f>IF(H793&gt;'Lease Monthly'!$E$4,0,M792)</f>
        <v>0</v>
      </c>
      <c r="K793" s="47">
        <f>IF(IF('Lease Monthly'!$H$4="Yearly",J793*'Lease Monthly'!$D$4,IF('Lease Monthly'!$H$4="Quarterly",J793*('Lease Monthly'!$D$4/4),J793*'Lease Monthly'!$D$4/12))&gt;0,IF('Lease Monthly'!$H$4="Yearly",J793*'Lease Monthly'!$D$4,IF('Lease Monthly'!$H$4="Quarterly",J793*('Lease Monthly'!$D$4/4),J793*'Lease Monthly'!$D$4/12)),-L793-J793)</f>
        <v>0</v>
      </c>
      <c r="L793" s="47">
        <f t="shared" si="127"/>
        <v>0</v>
      </c>
      <c r="M793" s="47">
        <f t="shared" si="128"/>
        <v>0</v>
      </c>
      <c r="N793" s="57"/>
      <c r="O793" s="38">
        <v>237</v>
      </c>
      <c r="P793" s="58">
        <f t="shared" si="132"/>
        <v>327259</v>
      </c>
      <c r="Q793" s="47">
        <f t="shared" si="133"/>
        <v>0</v>
      </c>
      <c r="R793" s="47">
        <f>IF(S792&lt;1,0,-'Lease Monthly'!$K$4/'Lease Monthly'!$L$4)</f>
        <v>0</v>
      </c>
      <c r="S793" s="47">
        <f t="shared" si="129"/>
        <v>0</v>
      </c>
      <c r="AE793"/>
      <c r="AF793" s="6"/>
    </row>
    <row r="794" spans="1:32" x14ac:dyDescent="0.25">
      <c r="A794" s="53">
        <f t="shared" si="130"/>
        <v>778</v>
      </c>
      <c r="B794" s="29">
        <f t="shared" si="124"/>
        <v>0</v>
      </c>
      <c r="C794" s="9" t="str">
        <f>IF(D794=0,"-",IF('Lease Monthly'!$H$4="Yearly",EDATE(C793,12),IF('Lease Monthly'!$H$4="Quarterly",EDATE(C793,3),EDATE(C793,1))))</f>
        <v>-</v>
      </c>
      <c r="D794" s="54">
        <f>IF(A794&gt;'Lease Monthly'!$E$4,0,'Lease Monthly'!$G$4)*((1+$M$4)^(((((IF($H$4="Yearly",ROUNDDOWN(IF(A794-($N$4)&lt;0,0,((A794-($N$4)/(($N$4))))/($N$4)),0),IF($H$4="Monthly",ROUNDDOWN(IF(A794-($N$4*12)&lt;0,0,((A794-(12*$N$4)/((12*$N$4))))/($N$4*12)),0),ROUNDDOWN(IF(A794-($N$4*4)&lt;0,0,((A794-(4*$N$4)/((4*$N$4))))/($N$4*4)),0)))))))))+(IF(A794=$E$4,$J$4,0))</f>
        <v>0</v>
      </c>
      <c r="E794" s="49">
        <f>IF(D794=0,0,1/((1+IF('Lease Monthly'!$H$4="Yearly",'Lease Monthly'!$D$4,IF('Lease Monthly'!$H$4="Quarterly",'Lease Monthly'!$D$4/4,'Lease Monthly'!$D$4/12)))^IF($E$17=1,A793,A794)))</f>
        <v>0</v>
      </c>
      <c r="F794" s="55">
        <f t="shared" si="125"/>
        <v>0</v>
      </c>
      <c r="G794" s="56"/>
      <c r="H794" s="38">
        <f t="shared" si="131"/>
        <v>778</v>
      </c>
      <c r="I794" s="9" t="str">
        <f t="shared" si="126"/>
        <v>-</v>
      </c>
      <c r="J794" s="47">
        <f>IF(H794&gt;'Lease Monthly'!$E$4,0,M793)</f>
        <v>0</v>
      </c>
      <c r="K794" s="47">
        <f>IF(IF('Lease Monthly'!$H$4="Yearly",J794*'Lease Monthly'!$D$4,IF('Lease Monthly'!$H$4="Quarterly",J794*('Lease Monthly'!$D$4/4),J794*'Lease Monthly'!$D$4/12))&gt;0,IF('Lease Monthly'!$H$4="Yearly",J794*'Lease Monthly'!$D$4,IF('Lease Monthly'!$H$4="Quarterly",J794*('Lease Monthly'!$D$4/4),J794*'Lease Monthly'!$D$4/12)),-L794-J794)</f>
        <v>0</v>
      </c>
      <c r="L794" s="47">
        <f t="shared" si="127"/>
        <v>0</v>
      </c>
      <c r="M794" s="47">
        <f t="shared" si="128"/>
        <v>0</v>
      </c>
      <c r="N794" s="57"/>
      <c r="O794" s="38">
        <v>237</v>
      </c>
      <c r="P794" s="58">
        <f t="shared" si="132"/>
        <v>327625</v>
      </c>
      <c r="Q794" s="47">
        <f t="shared" si="133"/>
        <v>0</v>
      </c>
      <c r="R794" s="47">
        <f>IF(S793&lt;1,0,-'Lease Monthly'!$K$4/'Lease Monthly'!$L$4)</f>
        <v>0</v>
      </c>
      <c r="S794" s="47">
        <f t="shared" si="129"/>
        <v>0</v>
      </c>
      <c r="AE794"/>
      <c r="AF794" s="6"/>
    </row>
    <row r="795" spans="1:32" x14ac:dyDescent="0.25">
      <c r="A795" s="53">
        <f t="shared" si="130"/>
        <v>779</v>
      </c>
      <c r="B795" s="29">
        <f t="shared" si="124"/>
        <v>0</v>
      </c>
      <c r="C795" s="9" t="str">
        <f>IF(D795=0,"-",IF('Lease Monthly'!$H$4="Yearly",EDATE(C794,12),IF('Lease Monthly'!$H$4="Quarterly",EDATE(C794,3),EDATE(C794,1))))</f>
        <v>-</v>
      </c>
      <c r="D795" s="54">
        <f>IF(A795&gt;'Lease Monthly'!$E$4,0,'Lease Monthly'!$G$4)*((1+$M$4)^(((((IF($H$4="Yearly",ROUNDDOWN(IF(A795-($N$4)&lt;0,0,((A795-($N$4)/(($N$4))))/($N$4)),0),IF($H$4="Monthly",ROUNDDOWN(IF(A795-($N$4*12)&lt;0,0,((A795-(12*$N$4)/((12*$N$4))))/($N$4*12)),0),ROUNDDOWN(IF(A795-($N$4*4)&lt;0,0,((A795-(4*$N$4)/((4*$N$4))))/($N$4*4)),0)))))))))+(IF(A795=$E$4,$J$4,0))</f>
        <v>0</v>
      </c>
      <c r="E795" s="49">
        <f>IF(D795=0,0,1/((1+IF('Lease Monthly'!$H$4="Yearly",'Lease Monthly'!$D$4,IF('Lease Monthly'!$H$4="Quarterly",'Lease Monthly'!$D$4/4,'Lease Monthly'!$D$4/12)))^IF($E$17=1,A794,A795)))</f>
        <v>0</v>
      </c>
      <c r="F795" s="55">
        <f t="shared" si="125"/>
        <v>0</v>
      </c>
      <c r="G795" s="56"/>
      <c r="H795" s="38">
        <f t="shared" si="131"/>
        <v>779</v>
      </c>
      <c r="I795" s="9" t="str">
        <f t="shared" si="126"/>
        <v>-</v>
      </c>
      <c r="J795" s="47">
        <f>IF(H795&gt;'Lease Monthly'!$E$4,0,M794)</f>
        <v>0</v>
      </c>
      <c r="K795" s="47">
        <f>IF(IF('Lease Monthly'!$H$4="Yearly",J795*'Lease Monthly'!$D$4,IF('Lease Monthly'!$H$4="Quarterly",J795*('Lease Monthly'!$D$4/4),J795*'Lease Monthly'!$D$4/12))&gt;0,IF('Lease Monthly'!$H$4="Yearly",J795*'Lease Monthly'!$D$4,IF('Lease Monthly'!$H$4="Quarterly",J795*('Lease Monthly'!$D$4/4),J795*'Lease Monthly'!$D$4/12)),-L795-J795)</f>
        <v>0</v>
      </c>
      <c r="L795" s="47">
        <f t="shared" si="127"/>
        <v>0</v>
      </c>
      <c r="M795" s="47">
        <f t="shared" si="128"/>
        <v>0</v>
      </c>
      <c r="N795" s="57"/>
      <c r="O795" s="38">
        <v>237</v>
      </c>
      <c r="P795" s="58">
        <f t="shared" si="132"/>
        <v>327990</v>
      </c>
      <c r="Q795" s="47">
        <f t="shared" si="133"/>
        <v>0</v>
      </c>
      <c r="R795" s="47">
        <f>IF(S794&lt;1,0,-'Lease Monthly'!$K$4/'Lease Monthly'!$L$4)</f>
        <v>0</v>
      </c>
      <c r="S795" s="47">
        <f t="shared" si="129"/>
        <v>0</v>
      </c>
      <c r="AE795"/>
      <c r="AF795" s="6"/>
    </row>
    <row r="796" spans="1:32" x14ac:dyDescent="0.25">
      <c r="A796" s="53">
        <f t="shared" si="130"/>
        <v>780</v>
      </c>
      <c r="B796" s="29">
        <f t="shared" si="124"/>
        <v>0</v>
      </c>
      <c r="C796" s="9" t="str">
        <f>IF(D796=0,"-",IF('Lease Monthly'!$H$4="Yearly",EDATE(C795,12),IF('Lease Monthly'!$H$4="Quarterly",EDATE(C795,3),EDATE(C795,1))))</f>
        <v>-</v>
      </c>
      <c r="D796" s="54">
        <f>IF(A796&gt;'Lease Monthly'!$E$4,0,'Lease Monthly'!$G$4)*((1+$M$4)^(((((IF($H$4="Yearly",ROUNDDOWN(IF(A796-($N$4)&lt;0,0,((A796-($N$4)/(($N$4))))/($N$4)),0),IF($H$4="Monthly",ROUNDDOWN(IF(A796-($N$4*12)&lt;0,0,((A796-(12*$N$4)/((12*$N$4))))/($N$4*12)),0),ROUNDDOWN(IF(A796-($N$4*4)&lt;0,0,((A796-(4*$N$4)/((4*$N$4))))/($N$4*4)),0)))))))))+(IF(A796=$E$4,$J$4,0))</f>
        <v>0</v>
      </c>
      <c r="E796" s="49">
        <f>IF(D796=0,0,1/((1+IF('Lease Monthly'!$H$4="Yearly",'Lease Monthly'!$D$4,IF('Lease Monthly'!$H$4="Quarterly",'Lease Monthly'!$D$4/4,'Lease Monthly'!$D$4/12)))^IF($E$17=1,A795,A796)))</f>
        <v>0</v>
      </c>
      <c r="F796" s="55">
        <f t="shared" si="125"/>
        <v>0</v>
      </c>
      <c r="G796" s="56"/>
      <c r="H796" s="38">
        <f t="shared" si="131"/>
        <v>780</v>
      </c>
      <c r="I796" s="9" t="str">
        <f t="shared" si="126"/>
        <v>-</v>
      </c>
      <c r="J796" s="47">
        <f>IF(H796&gt;'Lease Monthly'!$E$4,0,M795)</f>
        <v>0</v>
      </c>
      <c r="K796" s="47">
        <f>IF(IF('Lease Monthly'!$H$4="Yearly",J796*'Lease Monthly'!$D$4,IF('Lease Monthly'!$H$4="Quarterly",J796*('Lease Monthly'!$D$4/4),J796*'Lease Monthly'!$D$4/12))&gt;0,IF('Lease Monthly'!$H$4="Yearly",J796*'Lease Monthly'!$D$4,IF('Lease Monthly'!$H$4="Quarterly",J796*('Lease Monthly'!$D$4/4),J796*'Lease Monthly'!$D$4/12)),-L796-J796)</f>
        <v>0</v>
      </c>
      <c r="L796" s="47">
        <f t="shared" si="127"/>
        <v>0</v>
      </c>
      <c r="M796" s="47">
        <f t="shared" si="128"/>
        <v>0</v>
      </c>
      <c r="N796" s="57"/>
      <c r="O796" s="38">
        <v>237</v>
      </c>
      <c r="P796" s="58">
        <f t="shared" si="132"/>
        <v>328355</v>
      </c>
      <c r="Q796" s="47">
        <f t="shared" si="133"/>
        <v>0</v>
      </c>
      <c r="R796" s="47">
        <f>IF(S795&lt;1,0,-'Lease Monthly'!$K$4/'Lease Monthly'!$L$4)</f>
        <v>0</v>
      </c>
      <c r="S796" s="47">
        <f t="shared" si="129"/>
        <v>0</v>
      </c>
      <c r="AE796"/>
      <c r="AF796" s="6"/>
    </row>
    <row r="797" spans="1:32" x14ac:dyDescent="0.25">
      <c r="A797" s="53">
        <f t="shared" si="130"/>
        <v>781</v>
      </c>
      <c r="B797" s="29">
        <f t="shared" si="124"/>
        <v>0</v>
      </c>
      <c r="C797" s="9" t="str">
        <f>IF(D797=0,"-",IF('Lease Monthly'!$H$4="Yearly",EDATE(C796,12),IF('Lease Monthly'!$H$4="Quarterly",EDATE(C796,3),EDATE(C796,1))))</f>
        <v>-</v>
      </c>
      <c r="D797" s="54">
        <f>IF(A797&gt;'Lease Monthly'!$E$4,0,'Lease Monthly'!$G$4)*((1+$M$4)^(((((IF($H$4="Yearly",ROUNDDOWN(IF(A797-($N$4)&lt;0,0,((A797-($N$4)/(($N$4))))/($N$4)),0),IF($H$4="Monthly",ROUNDDOWN(IF(A797-($N$4*12)&lt;0,0,((A797-(12*$N$4)/((12*$N$4))))/($N$4*12)),0),ROUNDDOWN(IF(A797-($N$4*4)&lt;0,0,((A797-(4*$N$4)/((4*$N$4))))/($N$4*4)),0)))))))))+(IF(A797=$E$4,$J$4,0))</f>
        <v>0</v>
      </c>
      <c r="E797" s="49">
        <f>IF(D797=0,0,1/((1+IF('Lease Monthly'!$H$4="Yearly",'Lease Monthly'!$D$4,IF('Lease Monthly'!$H$4="Quarterly",'Lease Monthly'!$D$4/4,'Lease Monthly'!$D$4/12)))^IF($E$17=1,A796,A797)))</f>
        <v>0</v>
      </c>
      <c r="F797" s="55">
        <f t="shared" si="125"/>
        <v>0</v>
      </c>
      <c r="G797" s="56"/>
      <c r="H797" s="38">
        <f t="shared" si="131"/>
        <v>781</v>
      </c>
      <c r="I797" s="9" t="str">
        <f t="shared" si="126"/>
        <v>-</v>
      </c>
      <c r="J797" s="47">
        <f>IF(H797&gt;'Lease Monthly'!$E$4,0,M796)</f>
        <v>0</v>
      </c>
      <c r="K797" s="47">
        <f>IF(IF('Lease Monthly'!$H$4="Yearly",J797*'Lease Monthly'!$D$4,IF('Lease Monthly'!$H$4="Quarterly",J797*('Lease Monthly'!$D$4/4),J797*'Lease Monthly'!$D$4/12))&gt;0,IF('Lease Monthly'!$H$4="Yearly",J797*'Lease Monthly'!$D$4,IF('Lease Monthly'!$H$4="Quarterly",J797*('Lease Monthly'!$D$4/4),J797*'Lease Monthly'!$D$4/12)),-L797-J797)</f>
        <v>0</v>
      </c>
      <c r="L797" s="47">
        <f t="shared" si="127"/>
        <v>0</v>
      </c>
      <c r="M797" s="47">
        <f t="shared" si="128"/>
        <v>0</v>
      </c>
      <c r="N797" s="57"/>
      <c r="O797" s="38">
        <v>237</v>
      </c>
      <c r="P797" s="58">
        <f t="shared" si="132"/>
        <v>328720</v>
      </c>
      <c r="Q797" s="47">
        <f t="shared" si="133"/>
        <v>0</v>
      </c>
      <c r="R797" s="47">
        <f>IF(S796&lt;1,0,-'Lease Monthly'!$K$4/'Lease Monthly'!$L$4)</f>
        <v>0</v>
      </c>
      <c r="S797" s="47">
        <f t="shared" si="129"/>
        <v>0</v>
      </c>
      <c r="AE797"/>
      <c r="AF797" s="6"/>
    </row>
    <row r="798" spans="1:32" x14ac:dyDescent="0.25">
      <c r="A798" s="53">
        <f t="shared" si="130"/>
        <v>782</v>
      </c>
      <c r="B798" s="29">
        <f t="shared" si="124"/>
        <v>0</v>
      </c>
      <c r="C798" s="9" t="str">
        <f>IF(D798=0,"-",IF('Lease Monthly'!$H$4="Yearly",EDATE(C797,12),IF('Lease Monthly'!$H$4="Quarterly",EDATE(C797,3),EDATE(C797,1))))</f>
        <v>-</v>
      </c>
      <c r="D798" s="54">
        <f>IF(A798&gt;'Lease Monthly'!$E$4,0,'Lease Monthly'!$G$4)*((1+$M$4)^(((((IF($H$4="Yearly",ROUNDDOWN(IF(A798-($N$4)&lt;0,0,((A798-($N$4)/(($N$4))))/($N$4)),0),IF($H$4="Monthly",ROUNDDOWN(IF(A798-($N$4*12)&lt;0,0,((A798-(12*$N$4)/((12*$N$4))))/($N$4*12)),0),ROUNDDOWN(IF(A798-($N$4*4)&lt;0,0,((A798-(4*$N$4)/((4*$N$4))))/($N$4*4)),0)))))))))+(IF(A798=$E$4,$J$4,0))</f>
        <v>0</v>
      </c>
      <c r="E798" s="49">
        <f>IF(D798=0,0,1/((1+IF('Lease Monthly'!$H$4="Yearly",'Lease Monthly'!$D$4,IF('Lease Monthly'!$H$4="Quarterly",'Lease Monthly'!$D$4/4,'Lease Monthly'!$D$4/12)))^IF($E$17=1,A797,A798)))</f>
        <v>0</v>
      </c>
      <c r="F798" s="55">
        <f t="shared" si="125"/>
        <v>0</v>
      </c>
      <c r="G798" s="56"/>
      <c r="H798" s="38">
        <f t="shared" si="131"/>
        <v>782</v>
      </c>
      <c r="I798" s="9" t="str">
        <f t="shared" si="126"/>
        <v>-</v>
      </c>
      <c r="J798" s="47">
        <f>IF(H798&gt;'Lease Monthly'!$E$4,0,M797)</f>
        <v>0</v>
      </c>
      <c r="K798" s="47">
        <f>IF(IF('Lease Monthly'!$H$4="Yearly",J798*'Lease Monthly'!$D$4,IF('Lease Monthly'!$H$4="Quarterly",J798*('Lease Monthly'!$D$4/4),J798*'Lease Monthly'!$D$4/12))&gt;0,IF('Lease Monthly'!$H$4="Yearly",J798*'Lease Monthly'!$D$4,IF('Lease Monthly'!$H$4="Quarterly",J798*('Lease Monthly'!$D$4/4),J798*'Lease Monthly'!$D$4/12)),-L798-J798)</f>
        <v>0</v>
      </c>
      <c r="L798" s="47">
        <f t="shared" si="127"/>
        <v>0</v>
      </c>
      <c r="M798" s="47">
        <f t="shared" si="128"/>
        <v>0</v>
      </c>
      <c r="N798" s="57"/>
      <c r="O798" s="38">
        <v>237</v>
      </c>
      <c r="P798" s="58">
        <f t="shared" si="132"/>
        <v>329086</v>
      </c>
      <c r="Q798" s="47">
        <f t="shared" si="133"/>
        <v>0</v>
      </c>
      <c r="R798" s="47">
        <f>IF(S797&lt;1,0,-'Lease Monthly'!$K$4/'Lease Monthly'!$L$4)</f>
        <v>0</v>
      </c>
      <c r="S798" s="47">
        <f t="shared" si="129"/>
        <v>0</v>
      </c>
      <c r="AE798"/>
      <c r="AF798" s="6"/>
    </row>
    <row r="799" spans="1:32" x14ac:dyDescent="0.25">
      <c r="A799" s="53">
        <f t="shared" si="130"/>
        <v>783</v>
      </c>
      <c r="B799" s="29">
        <f t="shared" si="124"/>
        <v>0</v>
      </c>
      <c r="C799" s="9" t="str">
        <f>IF(D799=0,"-",IF('Lease Monthly'!$H$4="Yearly",EDATE(C798,12),IF('Lease Monthly'!$H$4="Quarterly",EDATE(C798,3),EDATE(C798,1))))</f>
        <v>-</v>
      </c>
      <c r="D799" s="54">
        <f>IF(A799&gt;'Lease Monthly'!$E$4,0,'Lease Monthly'!$G$4)*((1+$M$4)^(((((IF($H$4="Yearly",ROUNDDOWN(IF(A799-($N$4)&lt;0,0,((A799-($N$4)/(($N$4))))/($N$4)),0),IF($H$4="Monthly",ROUNDDOWN(IF(A799-($N$4*12)&lt;0,0,((A799-(12*$N$4)/((12*$N$4))))/($N$4*12)),0),ROUNDDOWN(IF(A799-($N$4*4)&lt;0,0,((A799-(4*$N$4)/((4*$N$4))))/($N$4*4)),0)))))))))+(IF(A799=$E$4,$J$4,0))</f>
        <v>0</v>
      </c>
      <c r="E799" s="49">
        <f>IF(D799=0,0,1/((1+IF('Lease Monthly'!$H$4="Yearly",'Lease Monthly'!$D$4,IF('Lease Monthly'!$H$4="Quarterly",'Lease Monthly'!$D$4/4,'Lease Monthly'!$D$4/12)))^IF($E$17=1,A798,A799)))</f>
        <v>0</v>
      </c>
      <c r="F799" s="55">
        <f t="shared" si="125"/>
        <v>0</v>
      </c>
      <c r="G799" s="56"/>
      <c r="H799" s="38">
        <f t="shared" si="131"/>
        <v>783</v>
      </c>
      <c r="I799" s="9" t="str">
        <f t="shared" si="126"/>
        <v>-</v>
      </c>
      <c r="J799" s="47">
        <f>IF(H799&gt;'Lease Monthly'!$E$4,0,M798)</f>
        <v>0</v>
      </c>
      <c r="K799" s="47">
        <f>IF(IF('Lease Monthly'!$H$4="Yearly",J799*'Lease Monthly'!$D$4,IF('Lease Monthly'!$H$4="Quarterly",J799*('Lease Monthly'!$D$4/4),J799*'Lease Monthly'!$D$4/12))&gt;0,IF('Lease Monthly'!$H$4="Yearly",J799*'Lease Monthly'!$D$4,IF('Lease Monthly'!$H$4="Quarterly",J799*('Lease Monthly'!$D$4/4),J799*'Lease Monthly'!$D$4/12)),-L799-J799)</f>
        <v>0</v>
      </c>
      <c r="L799" s="47">
        <f t="shared" si="127"/>
        <v>0</v>
      </c>
      <c r="M799" s="47">
        <f t="shared" si="128"/>
        <v>0</v>
      </c>
      <c r="N799" s="57"/>
      <c r="O799" s="38">
        <v>237</v>
      </c>
      <c r="P799" s="58">
        <f t="shared" si="132"/>
        <v>329451</v>
      </c>
      <c r="Q799" s="47">
        <f t="shared" si="133"/>
        <v>0</v>
      </c>
      <c r="R799" s="47">
        <f>IF(S798&lt;1,0,-'Lease Monthly'!$K$4/'Lease Monthly'!$L$4)</f>
        <v>0</v>
      </c>
      <c r="S799" s="47">
        <f t="shared" si="129"/>
        <v>0</v>
      </c>
      <c r="AE799"/>
      <c r="AF799" s="6"/>
    </row>
    <row r="800" spans="1:32" x14ac:dyDescent="0.25">
      <c r="A800" s="53">
        <f t="shared" si="130"/>
        <v>784</v>
      </c>
      <c r="B800" s="29">
        <f t="shared" si="124"/>
        <v>0</v>
      </c>
      <c r="C800" s="9" t="str">
        <f>IF(D800=0,"-",IF('Lease Monthly'!$H$4="Yearly",EDATE(C799,12),IF('Lease Monthly'!$H$4="Quarterly",EDATE(C799,3),EDATE(C799,1))))</f>
        <v>-</v>
      </c>
      <c r="D800" s="54">
        <f>IF(A800&gt;'Lease Monthly'!$E$4,0,'Lease Monthly'!$G$4)*((1+$M$4)^(((((IF($H$4="Yearly",ROUNDDOWN(IF(A800-($N$4)&lt;0,0,((A800-($N$4)/(($N$4))))/($N$4)),0),IF($H$4="Monthly",ROUNDDOWN(IF(A800-($N$4*12)&lt;0,0,((A800-(12*$N$4)/((12*$N$4))))/($N$4*12)),0),ROUNDDOWN(IF(A800-($N$4*4)&lt;0,0,((A800-(4*$N$4)/((4*$N$4))))/($N$4*4)),0)))))))))+(IF(A800=$E$4,$J$4,0))</f>
        <v>0</v>
      </c>
      <c r="E800" s="49">
        <f>IF(D800=0,0,1/((1+IF('Lease Monthly'!$H$4="Yearly",'Lease Monthly'!$D$4,IF('Lease Monthly'!$H$4="Quarterly",'Lease Monthly'!$D$4/4,'Lease Monthly'!$D$4/12)))^IF($E$17=1,A799,A800)))</f>
        <v>0</v>
      </c>
      <c r="F800" s="55">
        <f t="shared" si="125"/>
        <v>0</v>
      </c>
      <c r="G800" s="56"/>
      <c r="H800" s="38">
        <f t="shared" si="131"/>
        <v>784</v>
      </c>
      <c r="I800" s="9" t="str">
        <f t="shared" si="126"/>
        <v>-</v>
      </c>
      <c r="J800" s="47">
        <f>IF(H800&gt;'Lease Monthly'!$E$4,0,M799)</f>
        <v>0</v>
      </c>
      <c r="K800" s="47">
        <f>IF(IF('Lease Monthly'!$H$4="Yearly",J800*'Lease Monthly'!$D$4,IF('Lease Monthly'!$H$4="Quarterly",J800*('Lease Monthly'!$D$4/4),J800*'Lease Monthly'!$D$4/12))&gt;0,IF('Lease Monthly'!$H$4="Yearly",J800*'Lease Monthly'!$D$4,IF('Lease Monthly'!$H$4="Quarterly",J800*('Lease Monthly'!$D$4/4),J800*'Lease Monthly'!$D$4/12)),-L800-J800)</f>
        <v>0</v>
      </c>
      <c r="L800" s="47">
        <f t="shared" si="127"/>
        <v>0</v>
      </c>
      <c r="M800" s="47">
        <f t="shared" si="128"/>
        <v>0</v>
      </c>
      <c r="N800" s="57"/>
      <c r="O800" s="38">
        <v>237</v>
      </c>
      <c r="P800" s="58">
        <f t="shared" si="132"/>
        <v>329816</v>
      </c>
      <c r="Q800" s="47">
        <f t="shared" si="133"/>
        <v>0</v>
      </c>
      <c r="R800" s="47">
        <f>IF(S799&lt;1,0,-'Lease Monthly'!$K$4/'Lease Monthly'!$L$4)</f>
        <v>0</v>
      </c>
      <c r="S800" s="47">
        <f t="shared" si="129"/>
        <v>0</v>
      </c>
      <c r="AE800"/>
      <c r="AF800" s="6"/>
    </row>
    <row r="801" spans="1:32" x14ac:dyDescent="0.25">
      <c r="A801" s="53">
        <f t="shared" si="130"/>
        <v>785</v>
      </c>
      <c r="B801" s="29">
        <f t="shared" si="124"/>
        <v>0</v>
      </c>
      <c r="C801" s="9" t="str">
        <f>IF(D801=0,"-",IF('Lease Monthly'!$H$4="Yearly",EDATE(C800,12),IF('Lease Monthly'!$H$4="Quarterly",EDATE(C800,3),EDATE(C800,1))))</f>
        <v>-</v>
      </c>
      <c r="D801" s="54">
        <f>IF(A801&gt;'Lease Monthly'!$E$4,0,'Lease Monthly'!$G$4)*((1+$M$4)^(((((IF($H$4="Yearly",ROUNDDOWN(IF(A801-($N$4)&lt;0,0,((A801-($N$4)/(($N$4))))/($N$4)),0),IF($H$4="Monthly",ROUNDDOWN(IF(A801-($N$4*12)&lt;0,0,((A801-(12*$N$4)/((12*$N$4))))/($N$4*12)),0),ROUNDDOWN(IF(A801-($N$4*4)&lt;0,0,((A801-(4*$N$4)/((4*$N$4))))/($N$4*4)),0)))))))))+(IF(A801=$E$4,$J$4,0))</f>
        <v>0</v>
      </c>
      <c r="E801" s="49">
        <f>IF(D801=0,0,1/((1+IF('Lease Monthly'!$H$4="Yearly",'Lease Monthly'!$D$4,IF('Lease Monthly'!$H$4="Quarterly",'Lease Monthly'!$D$4/4,'Lease Monthly'!$D$4/12)))^IF($E$17=1,A800,A801)))</f>
        <v>0</v>
      </c>
      <c r="F801" s="55">
        <f t="shared" si="125"/>
        <v>0</v>
      </c>
      <c r="G801" s="56"/>
      <c r="H801" s="38">
        <f t="shared" si="131"/>
        <v>785</v>
      </c>
      <c r="I801" s="9" t="str">
        <f t="shared" si="126"/>
        <v>-</v>
      </c>
      <c r="J801" s="47">
        <f>IF(H801&gt;'Lease Monthly'!$E$4,0,M800)</f>
        <v>0</v>
      </c>
      <c r="K801" s="47">
        <f>IF(IF('Lease Monthly'!$H$4="Yearly",J801*'Lease Monthly'!$D$4,IF('Lease Monthly'!$H$4="Quarterly",J801*('Lease Monthly'!$D$4/4),J801*'Lease Monthly'!$D$4/12))&gt;0,IF('Lease Monthly'!$H$4="Yearly",J801*'Lease Monthly'!$D$4,IF('Lease Monthly'!$H$4="Quarterly",J801*('Lease Monthly'!$D$4/4),J801*'Lease Monthly'!$D$4/12)),-L801-J801)</f>
        <v>0</v>
      </c>
      <c r="L801" s="47">
        <f t="shared" si="127"/>
        <v>0</v>
      </c>
      <c r="M801" s="47">
        <f t="shared" si="128"/>
        <v>0</v>
      </c>
      <c r="N801" s="57"/>
      <c r="O801" s="38">
        <v>237</v>
      </c>
      <c r="P801" s="58">
        <f t="shared" si="132"/>
        <v>330181</v>
      </c>
      <c r="Q801" s="47">
        <f t="shared" si="133"/>
        <v>0</v>
      </c>
      <c r="R801" s="47">
        <f>IF(S800&lt;1,0,-'Lease Monthly'!$K$4/'Lease Monthly'!$L$4)</f>
        <v>0</v>
      </c>
      <c r="S801" s="47">
        <f t="shared" si="129"/>
        <v>0</v>
      </c>
      <c r="AE801"/>
      <c r="AF801" s="6"/>
    </row>
    <row r="802" spans="1:32" x14ac:dyDescent="0.25">
      <c r="A802" s="53">
        <f t="shared" si="130"/>
        <v>786</v>
      </c>
      <c r="B802" s="29">
        <f t="shared" si="124"/>
        <v>0</v>
      </c>
      <c r="C802" s="9" t="str">
        <f>IF(D802=0,"-",IF('Lease Monthly'!$H$4="Yearly",EDATE(C801,12),IF('Lease Monthly'!$H$4="Quarterly",EDATE(C801,3),EDATE(C801,1))))</f>
        <v>-</v>
      </c>
      <c r="D802" s="54">
        <f>IF(A802&gt;'Lease Monthly'!$E$4,0,'Lease Monthly'!$G$4)*((1+$M$4)^(((((IF($H$4="Yearly",ROUNDDOWN(IF(A802-($N$4)&lt;0,0,((A802-($N$4)/(($N$4))))/($N$4)),0),IF($H$4="Monthly",ROUNDDOWN(IF(A802-($N$4*12)&lt;0,0,((A802-(12*$N$4)/((12*$N$4))))/($N$4*12)),0),ROUNDDOWN(IF(A802-($N$4*4)&lt;0,0,((A802-(4*$N$4)/((4*$N$4))))/($N$4*4)),0)))))))))+(IF(A802=$E$4,$J$4,0))</f>
        <v>0</v>
      </c>
      <c r="E802" s="49">
        <f>IF(D802=0,0,1/((1+IF('Lease Monthly'!$H$4="Yearly",'Lease Monthly'!$D$4,IF('Lease Monthly'!$H$4="Quarterly",'Lease Monthly'!$D$4/4,'Lease Monthly'!$D$4/12)))^IF($E$17=1,A801,A802)))</f>
        <v>0</v>
      </c>
      <c r="F802" s="55">
        <f t="shared" si="125"/>
        <v>0</v>
      </c>
      <c r="G802" s="56"/>
      <c r="H802" s="38">
        <f t="shared" si="131"/>
        <v>786</v>
      </c>
      <c r="I802" s="9" t="str">
        <f t="shared" si="126"/>
        <v>-</v>
      </c>
      <c r="J802" s="47">
        <f>IF(H802&gt;'Lease Monthly'!$E$4,0,M801)</f>
        <v>0</v>
      </c>
      <c r="K802" s="47">
        <f>IF(IF('Lease Monthly'!$H$4="Yearly",J802*'Lease Monthly'!$D$4,IF('Lease Monthly'!$H$4="Quarterly",J802*('Lease Monthly'!$D$4/4),J802*'Lease Monthly'!$D$4/12))&gt;0,IF('Lease Monthly'!$H$4="Yearly",J802*'Lease Monthly'!$D$4,IF('Lease Monthly'!$H$4="Quarterly",J802*('Lease Monthly'!$D$4/4),J802*'Lease Monthly'!$D$4/12)),-L802-J802)</f>
        <v>0</v>
      </c>
      <c r="L802" s="47">
        <f t="shared" si="127"/>
        <v>0</v>
      </c>
      <c r="M802" s="47">
        <f t="shared" si="128"/>
        <v>0</v>
      </c>
      <c r="N802" s="57"/>
      <c r="O802" s="38">
        <v>237</v>
      </c>
      <c r="P802" s="58">
        <f t="shared" si="132"/>
        <v>330547</v>
      </c>
      <c r="Q802" s="47">
        <f t="shared" si="133"/>
        <v>0</v>
      </c>
      <c r="R802" s="47">
        <f>IF(S801&lt;1,0,-'Lease Monthly'!$K$4/'Lease Monthly'!$L$4)</f>
        <v>0</v>
      </c>
      <c r="S802" s="47">
        <f t="shared" si="129"/>
        <v>0</v>
      </c>
      <c r="AE802"/>
      <c r="AF802" s="6"/>
    </row>
    <row r="803" spans="1:32" x14ac:dyDescent="0.25">
      <c r="A803" s="53">
        <f t="shared" si="130"/>
        <v>787</v>
      </c>
      <c r="B803" s="29">
        <f t="shared" si="124"/>
        <v>0</v>
      </c>
      <c r="C803" s="9" t="str">
        <f>IF(D803=0,"-",IF('Lease Monthly'!$H$4="Yearly",EDATE(C802,12),IF('Lease Monthly'!$H$4="Quarterly",EDATE(C802,3),EDATE(C802,1))))</f>
        <v>-</v>
      </c>
      <c r="D803" s="54">
        <f>IF(A803&gt;'Lease Monthly'!$E$4,0,'Lease Monthly'!$G$4)*((1+$M$4)^(((((IF($H$4="Yearly",ROUNDDOWN(IF(A803-($N$4)&lt;0,0,((A803-($N$4)/(($N$4))))/($N$4)),0),IF($H$4="Monthly",ROUNDDOWN(IF(A803-($N$4*12)&lt;0,0,((A803-(12*$N$4)/((12*$N$4))))/($N$4*12)),0),ROUNDDOWN(IF(A803-($N$4*4)&lt;0,0,((A803-(4*$N$4)/((4*$N$4))))/($N$4*4)),0)))))))))+(IF(A803=$E$4,$J$4,0))</f>
        <v>0</v>
      </c>
      <c r="E803" s="49">
        <f>IF(D803=0,0,1/((1+IF('Lease Monthly'!$H$4="Yearly",'Lease Monthly'!$D$4,IF('Lease Monthly'!$H$4="Quarterly",'Lease Monthly'!$D$4/4,'Lease Monthly'!$D$4/12)))^IF($E$17=1,A802,A803)))</f>
        <v>0</v>
      </c>
      <c r="F803" s="55">
        <f t="shared" si="125"/>
        <v>0</v>
      </c>
      <c r="G803" s="56"/>
      <c r="H803" s="38">
        <f t="shared" si="131"/>
        <v>787</v>
      </c>
      <c r="I803" s="9" t="str">
        <f t="shared" si="126"/>
        <v>-</v>
      </c>
      <c r="J803" s="47">
        <f>IF(H803&gt;'Lease Monthly'!$E$4,0,M802)</f>
        <v>0</v>
      </c>
      <c r="K803" s="47">
        <f>IF(IF('Lease Monthly'!$H$4="Yearly",J803*'Lease Monthly'!$D$4,IF('Lease Monthly'!$H$4="Quarterly",J803*('Lease Monthly'!$D$4/4),J803*'Lease Monthly'!$D$4/12))&gt;0,IF('Lease Monthly'!$H$4="Yearly",J803*'Lease Monthly'!$D$4,IF('Lease Monthly'!$H$4="Quarterly",J803*('Lease Monthly'!$D$4/4),J803*'Lease Monthly'!$D$4/12)),-L803-J803)</f>
        <v>0</v>
      </c>
      <c r="L803" s="47">
        <f t="shared" si="127"/>
        <v>0</v>
      </c>
      <c r="M803" s="47">
        <f t="shared" si="128"/>
        <v>0</v>
      </c>
      <c r="N803" s="57"/>
      <c r="O803" s="38">
        <v>237</v>
      </c>
      <c r="P803" s="58">
        <f t="shared" si="132"/>
        <v>330912</v>
      </c>
      <c r="Q803" s="47">
        <f t="shared" si="133"/>
        <v>0</v>
      </c>
      <c r="R803" s="47">
        <f>IF(S802&lt;1,0,-'Lease Monthly'!$K$4/'Lease Monthly'!$L$4)</f>
        <v>0</v>
      </c>
      <c r="S803" s="47">
        <f t="shared" si="129"/>
        <v>0</v>
      </c>
      <c r="AE803"/>
      <c r="AF803" s="6"/>
    </row>
    <row r="804" spans="1:32" x14ac:dyDescent="0.25">
      <c r="A804" s="53">
        <f t="shared" si="130"/>
        <v>788</v>
      </c>
      <c r="B804" s="29">
        <f t="shared" si="124"/>
        <v>0</v>
      </c>
      <c r="C804" s="9" t="str">
        <f>IF(D804=0,"-",IF('Lease Monthly'!$H$4="Yearly",EDATE(C803,12),IF('Lease Monthly'!$H$4="Quarterly",EDATE(C803,3),EDATE(C803,1))))</f>
        <v>-</v>
      </c>
      <c r="D804" s="54">
        <f>IF(A804&gt;'Lease Monthly'!$E$4,0,'Lease Monthly'!$G$4)*((1+$M$4)^(((((IF($H$4="Yearly",ROUNDDOWN(IF(A804-($N$4)&lt;0,0,((A804-($N$4)/(($N$4))))/($N$4)),0),IF($H$4="Monthly",ROUNDDOWN(IF(A804-($N$4*12)&lt;0,0,((A804-(12*$N$4)/((12*$N$4))))/($N$4*12)),0),ROUNDDOWN(IF(A804-($N$4*4)&lt;0,0,((A804-(4*$N$4)/((4*$N$4))))/($N$4*4)),0)))))))))+(IF(A804=$E$4,$J$4,0))</f>
        <v>0</v>
      </c>
      <c r="E804" s="49">
        <f>IF(D804=0,0,1/((1+IF('Lease Monthly'!$H$4="Yearly",'Lease Monthly'!$D$4,IF('Lease Monthly'!$H$4="Quarterly",'Lease Monthly'!$D$4/4,'Lease Monthly'!$D$4/12)))^IF($E$17=1,A803,A804)))</f>
        <v>0</v>
      </c>
      <c r="F804" s="55">
        <f t="shared" si="125"/>
        <v>0</v>
      </c>
      <c r="G804" s="56"/>
      <c r="H804" s="38">
        <f t="shared" si="131"/>
        <v>788</v>
      </c>
      <c r="I804" s="9" t="str">
        <f t="shared" si="126"/>
        <v>-</v>
      </c>
      <c r="J804" s="47">
        <f>IF(H804&gt;'Lease Monthly'!$E$4,0,M803)</f>
        <v>0</v>
      </c>
      <c r="K804" s="47">
        <f>IF(IF('Lease Monthly'!$H$4="Yearly",J804*'Lease Monthly'!$D$4,IF('Lease Monthly'!$H$4="Quarterly",J804*('Lease Monthly'!$D$4/4),J804*'Lease Monthly'!$D$4/12))&gt;0,IF('Lease Monthly'!$H$4="Yearly",J804*'Lease Monthly'!$D$4,IF('Lease Monthly'!$H$4="Quarterly",J804*('Lease Monthly'!$D$4/4),J804*'Lease Monthly'!$D$4/12)),-L804-J804)</f>
        <v>0</v>
      </c>
      <c r="L804" s="47">
        <f t="shared" si="127"/>
        <v>0</v>
      </c>
      <c r="M804" s="47">
        <f t="shared" si="128"/>
        <v>0</v>
      </c>
      <c r="N804" s="57"/>
      <c r="O804" s="38">
        <v>237</v>
      </c>
      <c r="P804" s="58">
        <f t="shared" si="132"/>
        <v>331277</v>
      </c>
      <c r="Q804" s="47">
        <f t="shared" si="133"/>
        <v>0</v>
      </c>
      <c r="R804" s="47">
        <f>IF(S803&lt;1,0,-'Lease Monthly'!$K$4/'Lease Monthly'!$L$4)</f>
        <v>0</v>
      </c>
      <c r="S804" s="47">
        <f t="shared" si="129"/>
        <v>0</v>
      </c>
      <c r="AE804"/>
      <c r="AF804" s="6"/>
    </row>
    <row r="805" spans="1:32" x14ac:dyDescent="0.25">
      <c r="A805" s="53">
        <f t="shared" si="130"/>
        <v>789</v>
      </c>
      <c r="B805" s="29">
        <f t="shared" si="124"/>
        <v>0</v>
      </c>
      <c r="C805" s="9" t="str">
        <f>IF(D805=0,"-",IF('Lease Monthly'!$H$4="Yearly",EDATE(C804,12),IF('Lease Monthly'!$H$4="Quarterly",EDATE(C804,3),EDATE(C804,1))))</f>
        <v>-</v>
      </c>
      <c r="D805" s="54">
        <f>IF(A805&gt;'Lease Monthly'!$E$4,0,'Lease Monthly'!$G$4)*((1+$M$4)^(((((IF($H$4="Yearly",ROUNDDOWN(IF(A805-($N$4)&lt;0,0,((A805-($N$4)/(($N$4))))/($N$4)),0),IF($H$4="Monthly",ROUNDDOWN(IF(A805-($N$4*12)&lt;0,0,((A805-(12*$N$4)/((12*$N$4))))/($N$4*12)),0),ROUNDDOWN(IF(A805-($N$4*4)&lt;0,0,((A805-(4*$N$4)/((4*$N$4))))/($N$4*4)),0)))))))))+(IF(A805=$E$4,$J$4,0))</f>
        <v>0</v>
      </c>
      <c r="E805" s="49">
        <f>IF(D805=0,0,1/((1+IF('Lease Monthly'!$H$4="Yearly",'Lease Monthly'!$D$4,IF('Lease Monthly'!$H$4="Quarterly",'Lease Monthly'!$D$4/4,'Lease Monthly'!$D$4/12)))^IF($E$17=1,A804,A805)))</f>
        <v>0</v>
      </c>
      <c r="F805" s="55">
        <f t="shared" si="125"/>
        <v>0</v>
      </c>
      <c r="G805" s="56"/>
      <c r="H805" s="38">
        <f t="shared" si="131"/>
        <v>789</v>
      </c>
      <c r="I805" s="9" t="str">
        <f t="shared" si="126"/>
        <v>-</v>
      </c>
      <c r="J805" s="47">
        <f>IF(H805&gt;'Lease Monthly'!$E$4,0,M804)</f>
        <v>0</v>
      </c>
      <c r="K805" s="47">
        <f>IF(IF('Lease Monthly'!$H$4="Yearly",J805*'Lease Monthly'!$D$4,IF('Lease Monthly'!$H$4="Quarterly",J805*('Lease Monthly'!$D$4/4),J805*'Lease Monthly'!$D$4/12))&gt;0,IF('Lease Monthly'!$H$4="Yearly",J805*'Lease Monthly'!$D$4,IF('Lease Monthly'!$H$4="Quarterly",J805*('Lease Monthly'!$D$4/4),J805*'Lease Monthly'!$D$4/12)),-L805-J805)</f>
        <v>0</v>
      </c>
      <c r="L805" s="47">
        <f t="shared" si="127"/>
        <v>0</v>
      </c>
      <c r="M805" s="47">
        <f t="shared" si="128"/>
        <v>0</v>
      </c>
      <c r="N805" s="57"/>
      <c r="O805" s="38">
        <v>237</v>
      </c>
      <c r="P805" s="58">
        <f t="shared" si="132"/>
        <v>331642</v>
      </c>
      <c r="Q805" s="47">
        <f t="shared" si="133"/>
        <v>0</v>
      </c>
      <c r="R805" s="47">
        <f>IF(S804&lt;1,0,-'Lease Monthly'!$K$4/'Lease Monthly'!$L$4)</f>
        <v>0</v>
      </c>
      <c r="S805" s="47">
        <f t="shared" si="129"/>
        <v>0</v>
      </c>
      <c r="AE805"/>
      <c r="AF805" s="6"/>
    </row>
    <row r="806" spans="1:32" x14ac:dyDescent="0.25">
      <c r="A806" s="53">
        <f t="shared" si="130"/>
        <v>790</v>
      </c>
      <c r="B806" s="29">
        <f t="shared" si="124"/>
        <v>0</v>
      </c>
      <c r="C806" s="9" t="str">
        <f>IF(D806=0,"-",IF('Lease Monthly'!$H$4="Yearly",EDATE(C805,12),IF('Lease Monthly'!$H$4="Quarterly",EDATE(C805,3),EDATE(C805,1))))</f>
        <v>-</v>
      </c>
      <c r="D806" s="54">
        <f>IF(A806&gt;'Lease Monthly'!$E$4,0,'Lease Monthly'!$G$4)*((1+$M$4)^(((((IF($H$4="Yearly",ROUNDDOWN(IF(A806-($N$4)&lt;0,0,((A806-($N$4)/(($N$4))))/($N$4)),0),IF($H$4="Monthly",ROUNDDOWN(IF(A806-($N$4*12)&lt;0,0,((A806-(12*$N$4)/((12*$N$4))))/($N$4*12)),0),ROUNDDOWN(IF(A806-($N$4*4)&lt;0,0,((A806-(4*$N$4)/((4*$N$4))))/($N$4*4)),0)))))))))+(IF(A806=$E$4,$J$4,0))</f>
        <v>0</v>
      </c>
      <c r="E806" s="49">
        <f>IF(D806=0,0,1/((1+IF('Lease Monthly'!$H$4="Yearly",'Lease Monthly'!$D$4,IF('Lease Monthly'!$H$4="Quarterly",'Lease Monthly'!$D$4/4,'Lease Monthly'!$D$4/12)))^IF($E$17=1,A805,A806)))</f>
        <v>0</v>
      </c>
      <c r="F806" s="55">
        <f t="shared" si="125"/>
        <v>0</v>
      </c>
      <c r="G806" s="56"/>
      <c r="H806" s="38">
        <f t="shared" si="131"/>
        <v>790</v>
      </c>
      <c r="I806" s="9" t="str">
        <f t="shared" si="126"/>
        <v>-</v>
      </c>
      <c r="J806" s="47">
        <f>IF(H806&gt;'Lease Monthly'!$E$4,0,M805)</f>
        <v>0</v>
      </c>
      <c r="K806" s="47">
        <f>IF(IF('Lease Monthly'!$H$4="Yearly",J806*'Lease Monthly'!$D$4,IF('Lease Monthly'!$H$4="Quarterly",J806*('Lease Monthly'!$D$4/4),J806*'Lease Monthly'!$D$4/12))&gt;0,IF('Lease Monthly'!$H$4="Yearly",J806*'Lease Monthly'!$D$4,IF('Lease Monthly'!$H$4="Quarterly",J806*('Lease Monthly'!$D$4/4),J806*'Lease Monthly'!$D$4/12)),-L806-J806)</f>
        <v>0</v>
      </c>
      <c r="L806" s="47">
        <f t="shared" si="127"/>
        <v>0</v>
      </c>
      <c r="M806" s="47">
        <f t="shared" si="128"/>
        <v>0</v>
      </c>
      <c r="N806" s="57"/>
      <c r="O806" s="38">
        <v>237</v>
      </c>
      <c r="P806" s="58">
        <f t="shared" si="132"/>
        <v>332008</v>
      </c>
      <c r="Q806" s="47">
        <f t="shared" si="133"/>
        <v>0</v>
      </c>
      <c r="R806" s="47">
        <f>IF(S805&lt;1,0,-'Lease Monthly'!$K$4/'Lease Monthly'!$L$4)</f>
        <v>0</v>
      </c>
      <c r="S806" s="47">
        <f t="shared" si="129"/>
        <v>0</v>
      </c>
      <c r="AE806"/>
      <c r="AF806" s="6"/>
    </row>
    <row r="807" spans="1:32" x14ac:dyDescent="0.25">
      <c r="A807" s="53">
        <f t="shared" si="130"/>
        <v>791</v>
      </c>
      <c r="B807" s="29">
        <f t="shared" si="124"/>
        <v>0</v>
      </c>
      <c r="C807" s="9" t="str">
        <f>IF(D807=0,"-",IF('Lease Monthly'!$H$4="Yearly",EDATE(C806,12),IF('Lease Monthly'!$H$4="Quarterly",EDATE(C806,3),EDATE(C806,1))))</f>
        <v>-</v>
      </c>
      <c r="D807" s="54">
        <f>IF(A807&gt;'Lease Monthly'!$E$4,0,'Lease Monthly'!$G$4)*((1+$M$4)^(((((IF($H$4="Yearly",ROUNDDOWN(IF(A807-($N$4)&lt;0,0,((A807-($N$4)/(($N$4))))/($N$4)),0),IF($H$4="Monthly",ROUNDDOWN(IF(A807-($N$4*12)&lt;0,0,((A807-(12*$N$4)/((12*$N$4))))/($N$4*12)),0),ROUNDDOWN(IF(A807-($N$4*4)&lt;0,0,((A807-(4*$N$4)/((4*$N$4))))/($N$4*4)),0)))))))))+(IF(A807=$E$4,$J$4,0))</f>
        <v>0</v>
      </c>
      <c r="E807" s="49">
        <f>IF(D807=0,0,1/((1+IF('Lease Monthly'!$H$4="Yearly",'Lease Monthly'!$D$4,IF('Lease Monthly'!$H$4="Quarterly",'Lease Monthly'!$D$4/4,'Lease Monthly'!$D$4/12)))^IF($E$17=1,A806,A807)))</f>
        <v>0</v>
      </c>
      <c r="F807" s="55">
        <f t="shared" si="125"/>
        <v>0</v>
      </c>
      <c r="G807" s="56"/>
      <c r="H807" s="38">
        <f t="shared" si="131"/>
        <v>791</v>
      </c>
      <c r="I807" s="9" t="str">
        <f t="shared" si="126"/>
        <v>-</v>
      </c>
      <c r="J807" s="47">
        <f>IF(H807&gt;'Lease Monthly'!$E$4,0,M806)</f>
        <v>0</v>
      </c>
      <c r="K807" s="47">
        <f>IF(IF('Lease Monthly'!$H$4="Yearly",J807*'Lease Monthly'!$D$4,IF('Lease Monthly'!$H$4="Quarterly",J807*('Lease Monthly'!$D$4/4),J807*'Lease Monthly'!$D$4/12))&gt;0,IF('Lease Monthly'!$H$4="Yearly",J807*'Lease Monthly'!$D$4,IF('Lease Monthly'!$H$4="Quarterly",J807*('Lease Monthly'!$D$4/4),J807*'Lease Monthly'!$D$4/12)),-L807-J807)</f>
        <v>0</v>
      </c>
      <c r="L807" s="47">
        <f t="shared" si="127"/>
        <v>0</v>
      </c>
      <c r="M807" s="47">
        <f t="shared" si="128"/>
        <v>0</v>
      </c>
      <c r="N807" s="57"/>
      <c r="O807" s="38">
        <v>237</v>
      </c>
      <c r="P807" s="58">
        <f t="shared" si="132"/>
        <v>332373</v>
      </c>
      <c r="Q807" s="47">
        <f t="shared" si="133"/>
        <v>0</v>
      </c>
      <c r="R807" s="47">
        <f>IF(S806&lt;1,0,-'Lease Monthly'!$K$4/'Lease Monthly'!$L$4)</f>
        <v>0</v>
      </c>
      <c r="S807" s="47">
        <f t="shared" si="129"/>
        <v>0</v>
      </c>
      <c r="AE807"/>
      <c r="AF807" s="6"/>
    </row>
    <row r="808" spans="1:32" x14ac:dyDescent="0.25">
      <c r="A808" s="53">
        <f t="shared" si="130"/>
        <v>792</v>
      </c>
      <c r="B808" s="29">
        <f t="shared" si="124"/>
        <v>0</v>
      </c>
      <c r="C808" s="9" t="str">
        <f>IF(D808=0,"-",IF('Lease Monthly'!$H$4="Yearly",EDATE(C807,12),IF('Lease Monthly'!$H$4="Quarterly",EDATE(C807,3),EDATE(C807,1))))</f>
        <v>-</v>
      </c>
      <c r="D808" s="54">
        <f>IF(A808&gt;'Lease Monthly'!$E$4,0,'Lease Monthly'!$G$4)*((1+$M$4)^(((((IF($H$4="Yearly",ROUNDDOWN(IF(A808-($N$4)&lt;0,0,((A808-($N$4)/(($N$4))))/($N$4)),0),IF($H$4="Monthly",ROUNDDOWN(IF(A808-($N$4*12)&lt;0,0,((A808-(12*$N$4)/((12*$N$4))))/($N$4*12)),0),ROUNDDOWN(IF(A808-($N$4*4)&lt;0,0,((A808-(4*$N$4)/((4*$N$4))))/($N$4*4)),0)))))))))+(IF(A808=$E$4,$J$4,0))</f>
        <v>0</v>
      </c>
      <c r="E808" s="49">
        <f>IF(D808=0,0,1/((1+IF('Lease Monthly'!$H$4="Yearly",'Lease Monthly'!$D$4,IF('Lease Monthly'!$H$4="Quarterly",'Lease Monthly'!$D$4/4,'Lease Monthly'!$D$4/12)))^IF($E$17=1,A807,A808)))</f>
        <v>0</v>
      </c>
      <c r="F808" s="55">
        <f t="shared" si="125"/>
        <v>0</v>
      </c>
      <c r="G808" s="56"/>
      <c r="H808" s="38">
        <f t="shared" si="131"/>
        <v>792</v>
      </c>
      <c r="I808" s="9" t="str">
        <f t="shared" si="126"/>
        <v>-</v>
      </c>
      <c r="J808" s="47">
        <f>IF(H808&gt;'Lease Monthly'!$E$4,0,M807)</f>
        <v>0</v>
      </c>
      <c r="K808" s="47">
        <f>IF(IF('Lease Monthly'!$H$4="Yearly",J808*'Lease Monthly'!$D$4,IF('Lease Monthly'!$H$4="Quarterly",J808*('Lease Monthly'!$D$4/4),J808*'Lease Monthly'!$D$4/12))&gt;0,IF('Lease Monthly'!$H$4="Yearly",J808*'Lease Monthly'!$D$4,IF('Lease Monthly'!$H$4="Quarterly",J808*('Lease Monthly'!$D$4/4),J808*'Lease Monthly'!$D$4/12)),-L808-J808)</f>
        <v>0</v>
      </c>
      <c r="L808" s="47">
        <f t="shared" si="127"/>
        <v>0</v>
      </c>
      <c r="M808" s="47">
        <f t="shared" si="128"/>
        <v>0</v>
      </c>
      <c r="N808" s="57"/>
      <c r="O808" s="38">
        <v>237</v>
      </c>
      <c r="P808" s="58">
        <f t="shared" si="132"/>
        <v>332738</v>
      </c>
      <c r="Q808" s="47">
        <f t="shared" si="133"/>
        <v>0</v>
      </c>
      <c r="R808" s="47">
        <f>IF(S807&lt;1,0,-'Lease Monthly'!$K$4/'Lease Monthly'!$L$4)</f>
        <v>0</v>
      </c>
      <c r="S808" s="47">
        <f t="shared" si="129"/>
        <v>0</v>
      </c>
      <c r="AE808"/>
      <c r="AF808" s="6"/>
    </row>
    <row r="809" spans="1:32" x14ac:dyDescent="0.25">
      <c r="A809" s="53">
        <f t="shared" si="130"/>
        <v>793</v>
      </c>
      <c r="B809" s="29">
        <f t="shared" si="124"/>
        <v>0</v>
      </c>
      <c r="C809" s="9" t="str">
        <f>IF(D809=0,"-",IF('Lease Monthly'!$H$4="Yearly",EDATE(C808,12),IF('Lease Monthly'!$H$4="Quarterly",EDATE(C808,3),EDATE(C808,1))))</f>
        <v>-</v>
      </c>
      <c r="D809" s="54">
        <f>IF(A809&gt;'Lease Monthly'!$E$4,0,'Lease Monthly'!$G$4)*((1+$M$4)^(((((IF($H$4="Yearly",ROUNDDOWN(IF(A809-($N$4)&lt;0,0,((A809-($N$4)/(($N$4))))/($N$4)),0),IF($H$4="Monthly",ROUNDDOWN(IF(A809-($N$4*12)&lt;0,0,((A809-(12*$N$4)/((12*$N$4))))/($N$4*12)),0),ROUNDDOWN(IF(A809-($N$4*4)&lt;0,0,((A809-(4*$N$4)/((4*$N$4))))/($N$4*4)),0)))))))))+(IF(A809=$E$4,$J$4,0))</f>
        <v>0</v>
      </c>
      <c r="E809" s="49">
        <f>IF(D809=0,0,1/((1+IF('Lease Monthly'!$H$4="Yearly",'Lease Monthly'!$D$4,IF('Lease Monthly'!$H$4="Quarterly",'Lease Monthly'!$D$4/4,'Lease Monthly'!$D$4/12)))^IF($E$17=1,A808,A809)))</f>
        <v>0</v>
      </c>
      <c r="F809" s="55">
        <f t="shared" si="125"/>
        <v>0</v>
      </c>
      <c r="G809" s="56"/>
      <c r="H809" s="38">
        <f t="shared" si="131"/>
        <v>793</v>
      </c>
      <c r="I809" s="9" t="str">
        <f t="shared" si="126"/>
        <v>-</v>
      </c>
      <c r="J809" s="47">
        <f>IF(H809&gt;'Lease Monthly'!$E$4,0,M808)</f>
        <v>0</v>
      </c>
      <c r="K809" s="47">
        <f>IF(IF('Lease Monthly'!$H$4="Yearly",J809*'Lease Monthly'!$D$4,IF('Lease Monthly'!$H$4="Quarterly",J809*('Lease Monthly'!$D$4/4),J809*'Lease Monthly'!$D$4/12))&gt;0,IF('Lease Monthly'!$H$4="Yearly",J809*'Lease Monthly'!$D$4,IF('Lease Monthly'!$H$4="Quarterly",J809*('Lease Monthly'!$D$4/4),J809*'Lease Monthly'!$D$4/12)),-L809-J809)</f>
        <v>0</v>
      </c>
      <c r="L809" s="47">
        <f t="shared" si="127"/>
        <v>0</v>
      </c>
      <c r="M809" s="47">
        <f t="shared" si="128"/>
        <v>0</v>
      </c>
      <c r="N809" s="57"/>
      <c r="O809" s="38">
        <v>237</v>
      </c>
      <c r="P809" s="58">
        <f t="shared" si="132"/>
        <v>333103</v>
      </c>
      <c r="Q809" s="47">
        <f t="shared" si="133"/>
        <v>0</v>
      </c>
      <c r="R809" s="47">
        <f>IF(S808&lt;1,0,-'Lease Monthly'!$K$4/'Lease Monthly'!$L$4)</f>
        <v>0</v>
      </c>
      <c r="S809" s="47">
        <f t="shared" si="129"/>
        <v>0</v>
      </c>
      <c r="AE809"/>
      <c r="AF809" s="6"/>
    </row>
    <row r="810" spans="1:32" x14ac:dyDescent="0.25">
      <c r="A810" s="53">
        <f t="shared" si="130"/>
        <v>794</v>
      </c>
      <c r="B810" s="29">
        <f t="shared" si="124"/>
        <v>0</v>
      </c>
      <c r="C810" s="9" t="str">
        <f>IF(D810=0,"-",IF('Lease Monthly'!$H$4="Yearly",EDATE(C809,12),IF('Lease Monthly'!$H$4="Quarterly",EDATE(C809,3),EDATE(C809,1))))</f>
        <v>-</v>
      </c>
      <c r="D810" s="54">
        <f>IF(A810&gt;'Lease Monthly'!$E$4,0,'Lease Monthly'!$G$4)*((1+$M$4)^(((((IF($H$4="Yearly",ROUNDDOWN(IF(A810-($N$4)&lt;0,0,((A810-($N$4)/(($N$4))))/($N$4)),0),IF($H$4="Monthly",ROUNDDOWN(IF(A810-($N$4*12)&lt;0,0,((A810-(12*$N$4)/((12*$N$4))))/($N$4*12)),0),ROUNDDOWN(IF(A810-($N$4*4)&lt;0,0,((A810-(4*$N$4)/((4*$N$4))))/($N$4*4)),0)))))))))+(IF(A810=$E$4,$J$4,0))</f>
        <v>0</v>
      </c>
      <c r="E810" s="49">
        <f>IF(D810=0,0,1/((1+IF('Lease Monthly'!$H$4="Yearly",'Lease Monthly'!$D$4,IF('Lease Monthly'!$H$4="Quarterly",'Lease Monthly'!$D$4/4,'Lease Monthly'!$D$4/12)))^IF($E$17=1,A809,A810)))</f>
        <v>0</v>
      </c>
      <c r="F810" s="55">
        <f t="shared" si="125"/>
        <v>0</v>
      </c>
      <c r="G810" s="56"/>
      <c r="H810" s="38">
        <f t="shared" si="131"/>
        <v>794</v>
      </c>
      <c r="I810" s="9" t="str">
        <f t="shared" si="126"/>
        <v>-</v>
      </c>
      <c r="J810" s="47">
        <f>IF(H810&gt;'Lease Monthly'!$E$4,0,M809)</f>
        <v>0</v>
      </c>
      <c r="K810" s="47">
        <f>IF(IF('Lease Monthly'!$H$4="Yearly",J810*'Lease Monthly'!$D$4,IF('Lease Monthly'!$H$4="Quarterly",J810*('Lease Monthly'!$D$4/4),J810*'Lease Monthly'!$D$4/12))&gt;0,IF('Lease Monthly'!$H$4="Yearly",J810*'Lease Monthly'!$D$4,IF('Lease Monthly'!$H$4="Quarterly",J810*('Lease Monthly'!$D$4/4),J810*'Lease Monthly'!$D$4/12)),-L810-J810)</f>
        <v>0</v>
      </c>
      <c r="L810" s="47">
        <f t="shared" si="127"/>
        <v>0</v>
      </c>
      <c r="M810" s="47">
        <f t="shared" si="128"/>
        <v>0</v>
      </c>
      <c r="N810" s="57"/>
      <c r="O810" s="38">
        <v>237</v>
      </c>
      <c r="P810" s="58">
        <f t="shared" si="132"/>
        <v>333469</v>
      </c>
      <c r="Q810" s="47">
        <f t="shared" si="133"/>
        <v>0</v>
      </c>
      <c r="R810" s="47">
        <f>IF(S809&lt;1,0,-'Lease Monthly'!$K$4/'Lease Monthly'!$L$4)</f>
        <v>0</v>
      </c>
      <c r="S810" s="47">
        <f t="shared" si="129"/>
        <v>0</v>
      </c>
      <c r="AE810"/>
      <c r="AF810" s="6"/>
    </row>
    <row r="811" spans="1:32" x14ac:dyDescent="0.25">
      <c r="A811" s="53">
        <f t="shared" si="130"/>
        <v>795</v>
      </c>
      <c r="B811" s="29">
        <f t="shared" si="124"/>
        <v>0</v>
      </c>
      <c r="C811" s="9" t="str">
        <f>IF(D811=0,"-",IF('Lease Monthly'!$H$4="Yearly",EDATE(C810,12),IF('Lease Monthly'!$H$4="Quarterly",EDATE(C810,3),EDATE(C810,1))))</f>
        <v>-</v>
      </c>
      <c r="D811" s="54">
        <f>IF(A811&gt;'Lease Monthly'!$E$4,0,'Lease Monthly'!$G$4)*((1+$M$4)^(((((IF($H$4="Yearly",ROUNDDOWN(IF(A811-($N$4)&lt;0,0,((A811-($N$4)/(($N$4))))/($N$4)),0),IF($H$4="Monthly",ROUNDDOWN(IF(A811-($N$4*12)&lt;0,0,((A811-(12*$N$4)/((12*$N$4))))/($N$4*12)),0),ROUNDDOWN(IF(A811-($N$4*4)&lt;0,0,((A811-(4*$N$4)/((4*$N$4))))/($N$4*4)),0)))))))))+(IF(A811=$E$4,$J$4,0))</f>
        <v>0</v>
      </c>
      <c r="E811" s="49">
        <f>IF(D811=0,0,1/((1+IF('Lease Monthly'!$H$4="Yearly",'Lease Monthly'!$D$4,IF('Lease Monthly'!$H$4="Quarterly",'Lease Monthly'!$D$4/4,'Lease Monthly'!$D$4/12)))^IF($E$17=1,A810,A811)))</f>
        <v>0</v>
      </c>
      <c r="F811" s="55">
        <f t="shared" si="125"/>
        <v>0</v>
      </c>
      <c r="G811" s="56"/>
      <c r="H811" s="38">
        <f t="shared" si="131"/>
        <v>795</v>
      </c>
      <c r="I811" s="9" t="str">
        <f t="shared" si="126"/>
        <v>-</v>
      </c>
      <c r="J811" s="47">
        <f>IF(H811&gt;'Lease Monthly'!$E$4,0,M810)</f>
        <v>0</v>
      </c>
      <c r="K811" s="47">
        <f>IF(IF('Lease Monthly'!$H$4="Yearly",J811*'Lease Monthly'!$D$4,IF('Lease Monthly'!$H$4="Quarterly",J811*('Lease Monthly'!$D$4/4),J811*'Lease Monthly'!$D$4/12))&gt;0,IF('Lease Monthly'!$H$4="Yearly",J811*'Lease Monthly'!$D$4,IF('Lease Monthly'!$H$4="Quarterly",J811*('Lease Monthly'!$D$4/4),J811*'Lease Monthly'!$D$4/12)),-L811-J811)</f>
        <v>0</v>
      </c>
      <c r="L811" s="47">
        <f t="shared" si="127"/>
        <v>0</v>
      </c>
      <c r="M811" s="47">
        <f t="shared" si="128"/>
        <v>0</v>
      </c>
      <c r="N811" s="57"/>
      <c r="O811" s="38">
        <v>237</v>
      </c>
      <c r="P811" s="58">
        <f t="shared" si="132"/>
        <v>333834</v>
      </c>
      <c r="Q811" s="47">
        <f t="shared" si="133"/>
        <v>0</v>
      </c>
      <c r="R811" s="47">
        <f>IF(S810&lt;1,0,-'Lease Monthly'!$K$4/'Lease Monthly'!$L$4)</f>
        <v>0</v>
      </c>
      <c r="S811" s="47">
        <f t="shared" si="129"/>
        <v>0</v>
      </c>
      <c r="AE811"/>
      <c r="AF811" s="6"/>
    </row>
    <row r="812" spans="1:32" x14ac:dyDescent="0.25">
      <c r="A812" s="53">
        <f t="shared" si="130"/>
        <v>796</v>
      </c>
      <c r="B812" s="29">
        <f t="shared" si="124"/>
        <v>0</v>
      </c>
      <c r="C812" s="9" t="str">
        <f>IF(D812=0,"-",IF('Lease Monthly'!$H$4="Yearly",EDATE(C811,12),IF('Lease Monthly'!$H$4="Quarterly",EDATE(C811,3),EDATE(C811,1))))</f>
        <v>-</v>
      </c>
      <c r="D812" s="54">
        <f>IF(A812&gt;'Lease Monthly'!$E$4,0,'Lease Monthly'!$G$4)*((1+$M$4)^(((((IF($H$4="Yearly",ROUNDDOWN(IF(A812-($N$4)&lt;0,0,((A812-($N$4)/(($N$4))))/($N$4)),0),IF($H$4="Monthly",ROUNDDOWN(IF(A812-($N$4*12)&lt;0,0,((A812-(12*$N$4)/((12*$N$4))))/($N$4*12)),0),ROUNDDOWN(IF(A812-($N$4*4)&lt;0,0,((A812-(4*$N$4)/((4*$N$4))))/($N$4*4)),0)))))))))+(IF(A812=$E$4,$J$4,0))</f>
        <v>0</v>
      </c>
      <c r="E812" s="49">
        <f>IF(D812=0,0,1/((1+IF('Lease Monthly'!$H$4="Yearly",'Lease Monthly'!$D$4,IF('Lease Monthly'!$H$4="Quarterly",'Lease Monthly'!$D$4/4,'Lease Monthly'!$D$4/12)))^IF($E$17=1,A811,A812)))</f>
        <v>0</v>
      </c>
      <c r="F812" s="55">
        <f t="shared" si="125"/>
        <v>0</v>
      </c>
      <c r="G812" s="56"/>
      <c r="H812" s="38">
        <f t="shared" si="131"/>
        <v>796</v>
      </c>
      <c r="I812" s="9" t="str">
        <f t="shared" si="126"/>
        <v>-</v>
      </c>
      <c r="J812" s="47">
        <f>IF(H812&gt;'Lease Monthly'!$E$4,0,M811)</f>
        <v>0</v>
      </c>
      <c r="K812" s="47">
        <f>IF(IF('Lease Monthly'!$H$4="Yearly",J812*'Lease Monthly'!$D$4,IF('Lease Monthly'!$H$4="Quarterly",J812*('Lease Monthly'!$D$4/4),J812*'Lease Monthly'!$D$4/12))&gt;0,IF('Lease Monthly'!$H$4="Yearly",J812*'Lease Monthly'!$D$4,IF('Lease Monthly'!$H$4="Quarterly",J812*('Lease Monthly'!$D$4/4),J812*'Lease Monthly'!$D$4/12)),-L812-J812)</f>
        <v>0</v>
      </c>
      <c r="L812" s="47">
        <f t="shared" si="127"/>
        <v>0</v>
      </c>
      <c r="M812" s="47">
        <f t="shared" si="128"/>
        <v>0</v>
      </c>
      <c r="N812" s="57"/>
      <c r="O812" s="38">
        <v>237</v>
      </c>
      <c r="P812" s="58">
        <f t="shared" si="132"/>
        <v>334199</v>
      </c>
      <c r="Q812" s="47">
        <f t="shared" si="133"/>
        <v>0</v>
      </c>
      <c r="R812" s="47">
        <f>IF(S811&lt;1,0,-'Lease Monthly'!$K$4/'Lease Monthly'!$L$4)</f>
        <v>0</v>
      </c>
      <c r="S812" s="47">
        <f t="shared" si="129"/>
        <v>0</v>
      </c>
      <c r="AE812"/>
      <c r="AF812" s="6"/>
    </row>
    <row r="813" spans="1:32" x14ac:dyDescent="0.25">
      <c r="A813" s="53">
        <f t="shared" si="130"/>
        <v>797</v>
      </c>
      <c r="B813" s="29">
        <f t="shared" si="124"/>
        <v>0</v>
      </c>
      <c r="C813" s="9" t="str">
        <f>IF(D813=0,"-",IF('Lease Monthly'!$H$4="Yearly",EDATE(C812,12),IF('Lease Monthly'!$H$4="Quarterly",EDATE(C812,3),EDATE(C812,1))))</f>
        <v>-</v>
      </c>
      <c r="D813" s="54">
        <f>IF(A813&gt;'Lease Monthly'!$E$4,0,'Lease Monthly'!$G$4)*((1+$M$4)^(((((IF($H$4="Yearly",ROUNDDOWN(IF(A813-($N$4)&lt;0,0,((A813-($N$4)/(($N$4))))/($N$4)),0),IF($H$4="Monthly",ROUNDDOWN(IF(A813-($N$4*12)&lt;0,0,((A813-(12*$N$4)/((12*$N$4))))/($N$4*12)),0),ROUNDDOWN(IF(A813-($N$4*4)&lt;0,0,((A813-(4*$N$4)/((4*$N$4))))/($N$4*4)),0)))))))))+(IF(A813=$E$4,$J$4,0))</f>
        <v>0</v>
      </c>
      <c r="E813" s="49">
        <f>IF(D813=0,0,1/((1+IF('Lease Monthly'!$H$4="Yearly",'Lease Monthly'!$D$4,IF('Lease Monthly'!$H$4="Quarterly",'Lease Monthly'!$D$4/4,'Lease Monthly'!$D$4/12)))^IF($E$17=1,A812,A813)))</f>
        <v>0</v>
      </c>
      <c r="F813" s="55">
        <f t="shared" si="125"/>
        <v>0</v>
      </c>
      <c r="G813" s="56"/>
      <c r="H813" s="38">
        <f t="shared" si="131"/>
        <v>797</v>
      </c>
      <c r="I813" s="9" t="str">
        <f t="shared" si="126"/>
        <v>-</v>
      </c>
      <c r="J813" s="47">
        <f>IF(H813&gt;'Lease Monthly'!$E$4,0,M812)</f>
        <v>0</v>
      </c>
      <c r="K813" s="47">
        <f>IF(IF('Lease Monthly'!$H$4="Yearly",J813*'Lease Monthly'!$D$4,IF('Lease Monthly'!$H$4="Quarterly",J813*('Lease Monthly'!$D$4/4),J813*'Lease Monthly'!$D$4/12))&gt;0,IF('Lease Monthly'!$H$4="Yearly",J813*'Lease Monthly'!$D$4,IF('Lease Monthly'!$H$4="Quarterly",J813*('Lease Monthly'!$D$4/4),J813*'Lease Monthly'!$D$4/12)),-L813-J813)</f>
        <v>0</v>
      </c>
      <c r="L813" s="47">
        <f t="shared" si="127"/>
        <v>0</v>
      </c>
      <c r="M813" s="47">
        <f t="shared" si="128"/>
        <v>0</v>
      </c>
      <c r="N813" s="57"/>
      <c r="O813" s="38">
        <v>237</v>
      </c>
      <c r="P813" s="58">
        <f t="shared" si="132"/>
        <v>334564</v>
      </c>
      <c r="Q813" s="47">
        <f t="shared" si="133"/>
        <v>0</v>
      </c>
      <c r="R813" s="47">
        <f>IF(S812&lt;1,0,-'Lease Monthly'!$K$4/'Lease Monthly'!$L$4)</f>
        <v>0</v>
      </c>
      <c r="S813" s="47">
        <f t="shared" si="129"/>
        <v>0</v>
      </c>
      <c r="AE813"/>
      <c r="AF813" s="6"/>
    </row>
    <row r="814" spans="1:32" x14ac:dyDescent="0.25">
      <c r="A814" s="53">
        <f t="shared" si="130"/>
        <v>798</v>
      </c>
      <c r="B814" s="29">
        <f t="shared" si="124"/>
        <v>0</v>
      </c>
      <c r="C814" s="9" t="str">
        <f>IF(D814=0,"-",IF('Lease Monthly'!$H$4="Yearly",EDATE(C813,12),IF('Lease Monthly'!$H$4="Quarterly",EDATE(C813,3),EDATE(C813,1))))</f>
        <v>-</v>
      </c>
      <c r="D814" s="54">
        <f>IF(A814&gt;'Lease Monthly'!$E$4,0,'Lease Monthly'!$G$4)*((1+$M$4)^(((((IF($H$4="Yearly",ROUNDDOWN(IF(A814-($N$4)&lt;0,0,((A814-($N$4)/(($N$4))))/($N$4)),0),IF($H$4="Monthly",ROUNDDOWN(IF(A814-($N$4*12)&lt;0,0,((A814-(12*$N$4)/((12*$N$4))))/($N$4*12)),0),ROUNDDOWN(IF(A814-($N$4*4)&lt;0,0,((A814-(4*$N$4)/((4*$N$4))))/($N$4*4)),0)))))))))+(IF(A814=$E$4,$J$4,0))</f>
        <v>0</v>
      </c>
      <c r="E814" s="49">
        <f>IF(D814=0,0,1/((1+IF('Lease Monthly'!$H$4="Yearly",'Lease Monthly'!$D$4,IF('Lease Monthly'!$H$4="Quarterly",'Lease Monthly'!$D$4/4,'Lease Monthly'!$D$4/12)))^IF($E$17=1,A813,A814)))</f>
        <v>0</v>
      </c>
      <c r="F814" s="55">
        <f t="shared" si="125"/>
        <v>0</v>
      </c>
      <c r="G814" s="56"/>
      <c r="H814" s="38">
        <f t="shared" si="131"/>
        <v>798</v>
      </c>
      <c r="I814" s="9" t="str">
        <f t="shared" si="126"/>
        <v>-</v>
      </c>
      <c r="J814" s="47">
        <f>IF(H814&gt;'Lease Monthly'!$E$4,0,M813)</f>
        <v>0</v>
      </c>
      <c r="K814" s="47">
        <f>IF(IF('Lease Monthly'!$H$4="Yearly",J814*'Lease Monthly'!$D$4,IF('Lease Monthly'!$H$4="Quarterly",J814*('Lease Monthly'!$D$4/4),J814*'Lease Monthly'!$D$4/12))&gt;0,IF('Lease Monthly'!$H$4="Yearly",J814*'Lease Monthly'!$D$4,IF('Lease Monthly'!$H$4="Quarterly",J814*('Lease Monthly'!$D$4/4),J814*'Lease Monthly'!$D$4/12)),-L814-J814)</f>
        <v>0</v>
      </c>
      <c r="L814" s="47">
        <f t="shared" si="127"/>
        <v>0</v>
      </c>
      <c r="M814" s="47">
        <f t="shared" si="128"/>
        <v>0</v>
      </c>
      <c r="N814" s="57"/>
      <c r="O814" s="38">
        <v>237</v>
      </c>
      <c r="P814" s="58">
        <f t="shared" si="132"/>
        <v>334930</v>
      </c>
      <c r="Q814" s="47">
        <f t="shared" si="133"/>
        <v>0</v>
      </c>
      <c r="R814" s="47">
        <f>IF(S813&lt;1,0,-'Lease Monthly'!$K$4/'Lease Monthly'!$L$4)</f>
        <v>0</v>
      </c>
      <c r="S814" s="47">
        <f t="shared" si="129"/>
        <v>0</v>
      </c>
      <c r="AE814"/>
      <c r="AF814" s="6"/>
    </row>
    <row r="815" spans="1:32" x14ac:dyDescent="0.25">
      <c r="A815" s="53">
        <f t="shared" si="130"/>
        <v>799</v>
      </c>
      <c r="B815" s="29">
        <f t="shared" si="124"/>
        <v>0</v>
      </c>
      <c r="C815" s="9" t="str">
        <f>IF(D815=0,"-",IF('Lease Monthly'!$H$4="Yearly",EDATE(C814,12),IF('Lease Monthly'!$H$4="Quarterly",EDATE(C814,3),EDATE(C814,1))))</f>
        <v>-</v>
      </c>
      <c r="D815" s="54">
        <f>IF(A815&gt;'Lease Monthly'!$E$4,0,'Lease Monthly'!$G$4)*((1+$M$4)^(((((IF($H$4="Yearly",ROUNDDOWN(IF(A815-($N$4)&lt;0,0,((A815-($N$4)/(($N$4))))/($N$4)),0),IF($H$4="Monthly",ROUNDDOWN(IF(A815-($N$4*12)&lt;0,0,((A815-(12*$N$4)/((12*$N$4))))/($N$4*12)),0),ROUNDDOWN(IF(A815-($N$4*4)&lt;0,0,((A815-(4*$N$4)/((4*$N$4))))/($N$4*4)),0)))))))))+(IF(A815=$E$4,$J$4,0))</f>
        <v>0</v>
      </c>
      <c r="E815" s="49">
        <f>IF(D815=0,0,1/((1+IF('Lease Monthly'!$H$4="Yearly",'Lease Monthly'!$D$4,IF('Lease Monthly'!$H$4="Quarterly",'Lease Monthly'!$D$4/4,'Lease Monthly'!$D$4/12)))^IF($E$17=1,A814,A815)))</f>
        <v>0</v>
      </c>
      <c r="F815" s="55">
        <f t="shared" si="125"/>
        <v>0</v>
      </c>
      <c r="G815" s="56"/>
      <c r="H815" s="38">
        <f t="shared" si="131"/>
        <v>799</v>
      </c>
      <c r="I815" s="9" t="str">
        <f t="shared" si="126"/>
        <v>-</v>
      </c>
      <c r="J815" s="47">
        <f>IF(H815&gt;'Lease Monthly'!$E$4,0,M814)</f>
        <v>0</v>
      </c>
      <c r="K815" s="47">
        <f>IF(IF('Lease Monthly'!$H$4="Yearly",J815*'Lease Monthly'!$D$4,IF('Lease Monthly'!$H$4="Quarterly",J815*('Lease Monthly'!$D$4/4),J815*'Lease Monthly'!$D$4/12))&gt;0,IF('Lease Monthly'!$H$4="Yearly",J815*'Lease Monthly'!$D$4,IF('Lease Monthly'!$H$4="Quarterly",J815*('Lease Monthly'!$D$4/4),J815*'Lease Monthly'!$D$4/12)),-L815-J815)</f>
        <v>0</v>
      </c>
      <c r="L815" s="47">
        <f t="shared" si="127"/>
        <v>0</v>
      </c>
      <c r="M815" s="47">
        <f t="shared" si="128"/>
        <v>0</v>
      </c>
      <c r="N815" s="57"/>
      <c r="O815" s="38">
        <v>237</v>
      </c>
      <c r="P815" s="58">
        <f t="shared" si="132"/>
        <v>335295</v>
      </c>
      <c r="Q815" s="47">
        <f t="shared" si="133"/>
        <v>0</v>
      </c>
      <c r="R815" s="47">
        <f>IF(S814&lt;1,0,-'Lease Monthly'!$K$4/'Lease Monthly'!$L$4)</f>
        <v>0</v>
      </c>
      <c r="S815" s="47">
        <f t="shared" si="129"/>
        <v>0</v>
      </c>
      <c r="AE815"/>
      <c r="AF815" s="6"/>
    </row>
    <row r="816" spans="1:32" x14ac:dyDescent="0.25">
      <c r="A816" s="53">
        <f t="shared" si="130"/>
        <v>800</v>
      </c>
      <c r="B816" s="29">
        <f t="shared" si="124"/>
        <v>0</v>
      </c>
      <c r="C816" s="9" t="str">
        <f>IF(D816=0,"-",IF('Lease Monthly'!$H$4="Yearly",EDATE(C815,12),IF('Lease Monthly'!$H$4="Quarterly",EDATE(C815,3),EDATE(C815,1))))</f>
        <v>-</v>
      </c>
      <c r="D816" s="54">
        <f>IF(A816&gt;'Lease Monthly'!$E$4,0,'Lease Monthly'!$G$4)*((1+$M$4)^(((((IF($H$4="Yearly",ROUNDDOWN(IF(A816-($N$4)&lt;0,0,((A816-($N$4)/(($N$4))))/($N$4)),0),IF($H$4="Monthly",ROUNDDOWN(IF(A816-($N$4*12)&lt;0,0,((A816-(12*$N$4)/((12*$N$4))))/($N$4*12)),0),ROUNDDOWN(IF(A816-($N$4*4)&lt;0,0,((A816-(4*$N$4)/((4*$N$4))))/($N$4*4)),0)))))))))+(IF(A816=$E$4,$J$4,0))</f>
        <v>0</v>
      </c>
      <c r="E816" s="49">
        <f>IF(D816=0,0,1/((1+IF('Lease Monthly'!$H$4="Yearly",'Lease Monthly'!$D$4,IF('Lease Monthly'!$H$4="Quarterly",'Lease Monthly'!$D$4/4,'Lease Monthly'!$D$4/12)))^IF($E$17=1,A815,A816)))</f>
        <v>0</v>
      </c>
      <c r="F816" s="55">
        <f t="shared" si="125"/>
        <v>0</v>
      </c>
      <c r="G816" s="56"/>
      <c r="H816" s="38">
        <f t="shared" si="131"/>
        <v>800</v>
      </c>
      <c r="I816" s="9" t="str">
        <f t="shared" si="126"/>
        <v>-</v>
      </c>
      <c r="J816" s="47">
        <f>IF(H816&gt;'Lease Monthly'!$E$4,0,M815)</f>
        <v>0</v>
      </c>
      <c r="K816" s="47">
        <f>IF(IF('Lease Monthly'!$H$4="Yearly",J816*'Lease Monthly'!$D$4,IF('Lease Monthly'!$H$4="Quarterly",J816*('Lease Monthly'!$D$4/4),J816*'Lease Monthly'!$D$4/12))&gt;0,IF('Lease Monthly'!$H$4="Yearly",J816*'Lease Monthly'!$D$4,IF('Lease Monthly'!$H$4="Quarterly",J816*('Lease Monthly'!$D$4/4),J816*'Lease Monthly'!$D$4/12)),-L816-J816)</f>
        <v>0</v>
      </c>
      <c r="L816" s="47">
        <f t="shared" si="127"/>
        <v>0</v>
      </c>
      <c r="M816" s="47">
        <f t="shared" si="128"/>
        <v>0</v>
      </c>
      <c r="N816" s="57"/>
      <c r="O816" s="38">
        <v>237</v>
      </c>
      <c r="P816" s="58">
        <f t="shared" si="132"/>
        <v>335660</v>
      </c>
      <c r="Q816" s="47">
        <f t="shared" si="133"/>
        <v>0</v>
      </c>
      <c r="R816" s="47">
        <f>IF(S815&lt;1,0,-'Lease Monthly'!$K$4/'Lease Monthly'!$L$4)</f>
        <v>0</v>
      </c>
      <c r="S816" s="47">
        <f t="shared" si="129"/>
        <v>0</v>
      </c>
      <c r="AE816"/>
      <c r="AF816" s="6"/>
    </row>
    <row r="817" spans="1:32" x14ac:dyDescent="0.25">
      <c r="A817" s="53">
        <f t="shared" si="130"/>
        <v>801</v>
      </c>
      <c r="B817" s="29">
        <f t="shared" si="124"/>
        <v>0</v>
      </c>
      <c r="C817" s="9" t="str">
        <f>IF(D817=0,"-",IF('Lease Monthly'!$H$4="Yearly",EDATE(C816,12),IF('Lease Monthly'!$H$4="Quarterly",EDATE(C816,3),EDATE(C816,1))))</f>
        <v>-</v>
      </c>
      <c r="D817" s="54">
        <f>IF(A817&gt;'Lease Monthly'!$E$4,0,'Lease Monthly'!$G$4)*((1+$M$4)^(((((IF($H$4="Yearly",ROUNDDOWN(IF(A817-($N$4)&lt;0,0,((A817-($N$4)/(($N$4))))/($N$4)),0),IF($H$4="Monthly",ROUNDDOWN(IF(A817-($N$4*12)&lt;0,0,((A817-(12*$N$4)/((12*$N$4))))/($N$4*12)),0),ROUNDDOWN(IF(A817-($N$4*4)&lt;0,0,((A817-(4*$N$4)/((4*$N$4))))/($N$4*4)),0)))))))))+(IF(A817=$E$4,$J$4,0))</f>
        <v>0</v>
      </c>
      <c r="E817" s="49">
        <f>IF(D817=0,0,1/((1+IF('Lease Monthly'!$H$4="Yearly",'Lease Monthly'!$D$4,IF('Lease Monthly'!$H$4="Quarterly",'Lease Monthly'!$D$4/4,'Lease Monthly'!$D$4/12)))^IF($E$17=1,A816,A817)))</f>
        <v>0</v>
      </c>
      <c r="F817" s="55">
        <f t="shared" si="125"/>
        <v>0</v>
      </c>
      <c r="G817" s="56"/>
      <c r="H817" s="38">
        <f t="shared" si="131"/>
        <v>801</v>
      </c>
      <c r="I817" s="9" t="str">
        <f t="shared" si="126"/>
        <v>-</v>
      </c>
      <c r="J817" s="47">
        <f>IF(H817&gt;'Lease Monthly'!$E$4,0,M816)</f>
        <v>0</v>
      </c>
      <c r="K817" s="47">
        <f>IF(IF('Lease Monthly'!$H$4="Yearly",J817*'Lease Monthly'!$D$4,IF('Lease Monthly'!$H$4="Quarterly",J817*('Lease Monthly'!$D$4/4),J817*'Lease Monthly'!$D$4/12))&gt;0,IF('Lease Monthly'!$H$4="Yearly",J817*'Lease Monthly'!$D$4,IF('Lease Monthly'!$H$4="Quarterly",J817*('Lease Monthly'!$D$4/4),J817*'Lease Monthly'!$D$4/12)),-L817-J817)</f>
        <v>0</v>
      </c>
      <c r="L817" s="47">
        <f t="shared" si="127"/>
        <v>0</v>
      </c>
      <c r="M817" s="47">
        <f t="shared" si="128"/>
        <v>0</v>
      </c>
      <c r="N817" s="57"/>
      <c r="O817" s="38">
        <v>237</v>
      </c>
      <c r="P817" s="58">
        <f t="shared" si="132"/>
        <v>336025</v>
      </c>
      <c r="Q817" s="47">
        <f t="shared" si="133"/>
        <v>0</v>
      </c>
      <c r="R817" s="47">
        <f>IF(S816&lt;1,0,-'Lease Monthly'!$K$4/'Lease Monthly'!$L$4)</f>
        <v>0</v>
      </c>
      <c r="S817" s="47">
        <f t="shared" si="129"/>
        <v>0</v>
      </c>
      <c r="AE817"/>
      <c r="AF817" s="6"/>
    </row>
    <row r="818" spans="1:32" x14ac:dyDescent="0.25">
      <c r="A818" s="53">
        <f t="shared" si="130"/>
        <v>802</v>
      </c>
      <c r="B818" s="29">
        <f t="shared" si="124"/>
        <v>0</v>
      </c>
      <c r="C818" s="9" t="str">
        <f>IF(D818=0,"-",IF('Lease Monthly'!$H$4="Yearly",EDATE(C817,12),IF('Lease Monthly'!$H$4="Quarterly",EDATE(C817,3),EDATE(C817,1))))</f>
        <v>-</v>
      </c>
      <c r="D818" s="54">
        <f>IF(A818&gt;'Lease Monthly'!$E$4,0,'Lease Monthly'!$G$4)*((1+$M$4)^(((((IF($H$4="Yearly",ROUNDDOWN(IF(A818-($N$4)&lt;0,0,((A818-($N$4)/(($N$4))))/($N$4)),0),IF($H$4="Monthly",ROUNDDOWN(IF(A818-($N$4*12)&lt;0,0,((A818-(12*$N$4)/((12*$N$4))))/($N$4*12)),0),ROUNDDOWN(IF(A818-($N$4*4)&lt;0,0,((A818-(4*$N$4)/((4*$N$4))))/($N$4*4)),0)))))))))+(IF(A818=$E$4,$J$4,0))</f>
        <v>0</v>
      </c>
      <c r="E818" s="49">
        <f>IF(D818=0,0,1/((1+IF('Lease Monthly'!$H$4="Yearly",'Lease Monthly'!$D$4,IF('Lease Monthly'!$H$4="Quarterly",'Lease Monthly'!$D$4/4,'Lease Monthly'!$D$4/12)))^IF($E$17=1,A817,A818)))</f>
        <v>0</v>
      </c>
      <c r="F818" s="55">
        <f t="shared" si="125"/>
        <v>0</v>
      </c>
      <c r="G818" s="56"/>
      <c r="H818" s="38">
        <f t="shared" si="131"/>
        <v>802</v>
      </c>
      <c r="I818" s="9" t="str">
        <f t="shared" si="126"/>
        <v>-</v>
      </c>
      <c r="J818" s="47">
        <f>IF(H818&gt;'Lease Monthly'!$E$4,0,M817)</f>
        <v>0</v>
      </c>
      <c r="K818" s="47">
        <f>IF(IF('Lease Monthly'!$H$4="Yearly",J818*'Lease Monthly'!$D$4,IF('Lease Monthly'!$H$4="Quarterly",J818*('Lease Monthly'!$D$4/4),J818*'Lease Monthly'!$D$4/12))&gt;0,IF('Lease Monthly'!$H$4="Yearly",J818*'Lease Monthly'!$D$4,IF('Lease Monthly'!$H$4="Quarterly",J818*('Lease Monthly'!$D$4/4),J818*'Lease Monthly'!$D$4/12)),-L818-J818)</f>
        <v>0</v>
      </c>
      <c r="L818" s="47">
        <f t="shared" si="127"/>
        <v>0</v>
      </c>
      <c r="M818" s="47">
        <f t="shared" si="128"/>
        <v>0</v>
      </c>
      <c r="N818" s="57"/>
      <c r="O818" s="38">
        <v>237</v>
      </c>
      <c r="P818" s="58">
        <f t="shared" si="132"/>
        <v>336391</v>
      </c>
      <c r="Q818" s="47">
        <f t="shared" si="133"/>
        <v>0</v>
      </c>
      <c r="R818" s="47">
        <f>IF(S817&lt;1,0,-'Lease Monthly'!$K$4/'Lease Monthly'!$L$4)</f>
        <v>0</v>
      </c>
      <c r="S818" s="47">
        <f t="shared" si="129"/>
        <v>0</v>
      </c>
      <c r="AE818"/>
      <c r="AF818" s="6"/>
    </row>
    <row r="819" spans="1:32" x14ac:dyDescent="0.25">
      <c r="A819" s="53">
        <f t="shared" si="130"/>
        <v>803</v>
      </c>
      <c r="B819" s="29">
        <f t="shared" si="124"/>
        <v>0</v>
      </c>
      <c r="C819" s="9" t="str">
        <f>IF(D819=0,"-",IF('Lease Monthly'!$H$4="Yearly",EDATE(C818,12),IF('Lease Monthly'!$H$4="Quarterly",EDATE(C818,3),EDATE(C818,1))))</f>
        <v>-</v>
      </c>
      <c r="D819" s="54">
        <f>IF(A819&gt;'Lease Monthly'!$E$4,0,'Lease Monthly'!$G$4)*((1+$M$4)^(((((IF($H$4="Yearly",ROUNDDOWN(IF(A819-($N$4)&lt;0,0,((A819-($N$4)/(($N$4))))/($N$4)),0),IF($H$4="Monthly",ROUNDDOWN(IF(A819-($N$4*12)&lt;0,0,((A819-(12*$N$4)/((12*$N$4))))/($N$4*12)),0),ROUNDDOWN(IF(A819-($N$4*4)&lt;0,0,((A819-(4*$N$4)/((4*$N$4))))/($N$4*4)),0)))))))))+(IF(A819=$E$4,$J$4,0))</f>
        <v>0</v>
      </c>
      <c r="E819" s="49">
        <f>IF(D819=0,0,1/((1+IF('Lease Monthly'!$H$4="Yearly",'Lease Monthly'!$D$4,IF('Lease Monthly'!$H$4="Quarterly",'Lease Monthly'!$D$4/4,'Lease Monthly'!$D$4/12)))^IF($E$17=1,A818,A819)))</f>
        <v>0</v>
      </c>
      <c r="F819" s="55">
        <f t="shared" si="125"/>
        <v>0</v>
      </c>
      <c r="G819" s="56"/>
      <c r="H819" s="38">
        <f t="shared" si="131"/>
        <v>803</v>
      </c>
      <c r="I819" s="9" t="str">
        <f t="shared" si="126"/>
        <v>-</v>
      </c>
      <c r="J819" s="47">
        <f>IF(H819&gt;'Lease Monthly'!$E$4,0,M818)</f>
        <v>0</v>
      </c>
      <c r="K819" s="47">
        <f>IF(IF('Lease Monthly'!$H$4="Yearly",J819*'Lease Monthly'!$D$4,IF('Lease Monthly'!$H$4="Quarterly",J819*('Lease Monthly'!$D$4/4),J819*'Lease Monthly'!$D$4/12))&gt;0,IF('Lease Monthly'!$H$4="Yearly",J819*'Lease Monthly'!$D$4,IF('Lease Monthly'!$H$4="Quarterly",J819*('Lease Monthly'!$D$4/4),J819*'Lease Monthly'!$D$4/12)),-L819-J819)</f>
        <v>0</v>
      </c>
      <c r="L819" s="47">
        <f t="shared" si="127"/>
        <v>0</v>
      </c>
      <c r="M819" s="47">
        <f t="shared" si="128"/>
        <v>0</v>
      </c>
      <c r="N819" s="57"/>
      <c r="O819" s="38">
        <v>237</v>
      </c>
      <c r="P819" s="58">
        <f t="shared" si="132"/>
        <v>336756</v>
      </c>
      <c r="Q819" s="47">
        <f t="shared" si="133"/>
        <v>0</v>
      </c>
      <c r="R819" s="47">
        <f>IF(S818&lt;1,0,-'Lease Monthly'!$K$4/'Lease Monthly'!$L$4)</f>
        <v>0</v>
      </c>
      <c r="S819" s="47">
        <f t="shared" si="129"/>
        <v>0</v>
      </c>
      <c r="AE819"/>
      <c r="AF819" s="6"/>
    </row>
    <row r="820" spans="1:32" x14ac:dyDescent="0.25">
      <c r="A820" s="53">
        <f t="shared" si="130"/>
        <v>804</v>
      </c>
      <c r="B820" s="29">
        <f t="shared" si="124"/>
        <v>0</v>
      </c>
      <c r="C820" s="9" t="str">
        <f>IF(D820=0,"-",IF('Lease Monthly'!$H$4="Yearly",EDATE(C819,12),IF('Lease Monthly'!$H$4="Quarterly",EDATE(C819,3),EDATE(C819,1))))</f>
        <v>-</v>
      </c>
      <c r="D820" s="54">
        <f>IF(A820&gt;'Lease Monthly'!$E$4,0,'Lease Monthly'!$G$4)*((1+$M$4)^(((((IF($H$4="Yearly",ROUNDDOWN(IF(A820-($N$4)&lt;0,0,((A820-($N$4)/(($N$4))))/($N$4)),0),IF($H$4="Monthly",ROUNDDOWN(IF(A820-($N$4*12)&lt;0,0,((A820-(12*$N$4)/((12*$N$4))))/($N$4*12)),0),ROUNDDOWN(IF(A820-($N$4*4)&lt;0,0,((A820-(4*$N$4)/((4*$N$4))))/($N$4*4)),0)))))))))+(IF(A820=$E$4,$J$4,0))</f>
        <v>0</v>
      </c>
      <c r="E820" s="49">
        <f>IF(D820=0,0,1/((1+IF('Lease Monthly'!$H$4="Yearly",'Lease Monthly'!$D$4,IF('Lease Monthly'!$H$4="Quarterly",'Lease Monthly'!$D$4/4,'Lease Monthly'!$D$4/12)))^IF($E$17=1,A819,A820)))</f>
        <v>0</v>
      </c>
      <c r="F820" s="55">
        <f t="shared" si="125"/>
        <v>0</v>
      </c>
      <c r="G820" s="56"/>
      <c r="H820" s="38">
        <f t="shared" si="131"/>
        <v>804</v>
      </c>
      <c r="I820" s="9" t="str">
        <f t="shared" si="126"/>
        <v>-</v>
      </c>
      <c r="J820" s="47">
        <f>IF(H820&gt;'Lease Monthly'!$E$4,0,M819)</f>
        <v>0</v>
      </c>
      <c r="K820" s="47">
        <f>IF(IF('Lease Monthly'!$H$4="Yearly",J820*'Lease Monthly'!$D$4,IF('Lease Monthly'!$H$4="Quarterly",J820*('Lease Monthly'!$D$4/4),J820*'Lease Monthly'!$D$4/12))&gt;0,IF('Lease Monthly'!$H$4="Yearly",J820*'Lease Monthly'!$D$4,IF('Lease Monthly'!$H$4="Quarterly",J820*('Lease Monthly'!$D$4/4),J820*'Lease Monthly'!$D$4/12)),-L820-J820)</f>
        <v>0</v>
      </c>
      <c r="L820" s="47">
        <f t="shared" si="127"/>
        <v>0</v>
      </c>
      <c r="M820" s="47">
        <f t="shared" si="128"/>
        <v>0</v>
      </c>
      <c r="N820" s="57"/>
      <c r="O820" s="38">
        <v>237</v>
      </c>
      <c r="P820" s="58">
        <f t="shared" si="132"/>
        <v>337121</v>
      </c>
      <c r="Q820" s="47">
        <f t="shared" si="133"/>
        <v>0</v>
      </c>
      <c r="R820" s="47">
        <f>IF(S819&lt;1,0,-'Lease Monthly'!$K$4/'Lease Monthly'!$L$4)</f>
        <v>0</v>
      </c>
      <c r="S820" s="47">
        <f t="shared" si="129"/>
        <v>0</v>
      </c>
      <c r="AE820"/>
      <c r="AF820" s="6"/>
    </row>
    <row r="821" spans="1:32" x14ac:dyDescent="0.25">
      <c r="A821" s="53">
        <f t="shared" si="130"/>
        <v>805</v>
      </c>
      <c r="B821" s="29">
        <f t="shared" si="124"/>
        <v>0</v>
      </c>
      <c r="C821" s="9" t="str">
        <f>IF(D821=0,"-",IF('Lease Monthly'!$H$4="Yearly",EDATE(C820,12),IF('Lease Monthly'!$H$4="Quarterly",EDATE(C820,3),EDATE(C820,1))))</f>
        <v>-</v>
      </c>
      <c r="D821" s="54">
        <f>IF(A821&gt;'Lease Monthly'!$E$4,0,'Lease Monthly'!$G$4)*((1+$M$4)^(((((IF($H$4="Yearly",ROUNDDOWN(IF(A821-($N$4)&lt;0,0,((A821-($N$4)/(($N$4))))/($N$4)),0),IF($H$4="Monthly",ROUNDDOWN(IF(A821-($N$4*12)&lt;0,0,((A821-(12*$N$4)/((12*$N$4))))/($N$4*12)),0),ROUNDDOWN(IF(A821-($N$4*4)&lt;0,0,((A821-(4*$N$4)/((4*$N$4))))/($N$4*4)),0)))))))))+(IF(A821=$E$4,$J$4,0))</f>
        <v>0</v>
      </c>
      <c r="E821" s="49">
        <f>IF(D821=0,0,1/((1+IF('Lease Monthly'!$H$4="Yearly",'Lease Monthly'!$D$4,IF('Lease Monthly'!$H$4="Quarterly",'Lease Monthly'!$D$4/4,'Lease Monthly'!$D$4/12)))^IF($E$17=1,A820,A821)))</f>
        <v>0</v>
      </c>
      <c r="F821" s="55">
        <f t="shared" si="125"/>
        <v>0</v>
      </c>
      <c r="G821" s="56"/>
      <c r="H821" s="38">
        <f t="shared" si="131"/>
        <v>805</v>
      </c>
      <c r="I821" s="9" t="str">
        <f t="shared" si="126"/>
        <v>-</v>
      </c>
      <c r="J821" s="47">
        <f>IF(H821&gt;'Lease Monthly'!$E$4,0,M820)</f>
        <v>0</v>
      </c>
      <c r="K821" s="47">
        <f>IF(IF('Lease Monthly'!$H$4="Yearly",J821*'Lease Monthly'!$D$4,IF('Lease Monthly'!$H$4="Quarterly",J821*('Lease Monthly'!$D$4/4),J821*'Lease Monthly'!$D$4/12))&gt;0,IF('Lease Monthly'!$H$4="Yearly",J821*'Lease Monthly'!$D$4,IF('Lease Monthly'!$H$4="Quarterly",J821*('Lease Monthly'!$D$4/4),J821*'Lease Monthly'!$D$4/12)),-L821-J821)</f>
        <v>0</v>
      </c>
      <c r="L821" s="47">
        <f t="shared" si="127"/>
        <v>0</v>
      </c>
      <c r="M821" s="47">
        <f t="shared" si="128"/>
        <v>0</v>
      </c>
      <c r="N821" s="57"/>
      <c r="O821" s="38">
        <v>237</v>
      </c>
      <c r="P821" s="58">
        <f t="shared" si="132"/>
        <v>337486</v>
      </c>
      <c r="Q821" s="47">
        <f t="shared" si="133"/>
        <v>0</v>
      </c>
      <c r="R821" s="47">
        <f>IF(S820&lt;1,0,-'Lease Monthly'!$K$4/'Lease Monthly'!$L$4)</f>
        <v>0</v>
      </c>
      <c r="S821" s="47">
        <f t="shared" si="129"/>
        <v>0</v>
      </c>
      <c r="AE821"/>
      <c r="AF821" s="6"/>
    </row>
    <row r="822" spans="1:32" x14ac:dyDescent="0.25">
      <c r="A822" s="53">
        <f t="shared" si="130"/>
        <v>806</v>
      </c>
      <c r="B822" s="29">
        <f t="shared" si="124"/>
        <v>0</v>
      </c>
      <c r="C822" s="9" t="str">
        <f>IF(D822=0,"-",IF('Lease Monthly'!$H$4="Yearly",EDATE(C821,12),IF('Lease Monthly'!$H$4="Quarterly",EDATE(C821,3),EDATE(C821,1))))</f>
        <v>-</v>
      </c>
      <c r="D822" s="54">
        <f>IF(A822&gt;'Lease Monthly'!$E$4,0,'Lease Monthly'!$G$4)*((1+$M$4)^(((((IF($H$4="Yearly",ROUNDDOWN(IF(A822-($N$4)&lt;0,0,((A822-($N$4)/(($N$4))))/($N$4)),0),IF($H$4="Monthly",ROUNDDOWN(IF(A822-($N$4*12)&lt;0,0,((A822-(12*$N$4)/((12*$N$4))))/($N$4*12)),0),ROUNDDOWN(IF(A822-($N$4*4)&lt;0,0,((A822-(4*$N$4)/((4*$N$4))))/($N$4*4)),0)))))))))+(IF(A822=$E$4,$J$4,0))</f>
        <v>0</v>
      </c>
      <c r="E822" s="49">
        <f>IF(D822=0,0,1/((1+IF('Lease Monthly'!$H$4="Yearly",'Lease Monthly'!$D$4,IF('Lease Monthly'!$H$4="Quarterly",'Lease Monthly'!$D$4/4,'Lease Monthly'!$D$4/12)))^IF($E$17=1,A821,A822)))</f>
        <v>0</v>
      </c>
      <c r="F822" s="55">
        <f t="shared" si="125"/>
        <v>0</v>
      </c>
      <c r="G822" s="56"/>
      <c r="H822" s="38">
        <f t="shared" si="131"/>
        <v>806</v>
      </c>
      <c r="I822" s="9" t="str">
        <f t="shared" si="126"/>
        <v>-</v>
      </c>
      <c r="J822" s="47">
        <f>IF(H822&gt;'Lease Monthly'!$E$4,0,M821)</f>
        <v>0</v>
      </c>
      <c r="K822" s="47">
        <f>IF(IF('Lease Monthly'!$H$4="Yearly",J822*'Lease Monthly'!$D$4,IF('Lease Monthly'!$H$4="Quarterly",J822*('Lease Monthly'!$D$4/4),J822*'Lease Monthly'!$D$4/12))&gt;0,IF('Lease Monthly'!$H$4="Yearly",J822*'Lease Monthly'!$D$4,IF('Lease Monthly'!$H$4="Quarterly",J822*('Lease Monthly'!$D$4/4),J822*'Lease Monthly'!$D$4/12)),-L822-J822)</f>
        <v>0</v>
      </c>
      <c r="L822" s="47">
        <f t="shared" si="127"/>
        <v>0</v>
      </c>
      <c r="M822" s="47">
        <f t="shared" si="128"/>
        <v>0</v>
      </c>
      <c r="N822" s="57"/>
      <c r="O822" s="38">
        <v>237</v>
      </c>
      <c r="P822" s="58">
        <f t="shared" si="132"/>
        <v>337852</v>
      </c>
      <c r="Q822" s="47">
        <f t="shared" si="133"/>
        <v>0</v>
      </c>
      <c r="R822" s="47">
        <f>IF(S821&lt;1,0,-'Lease Monthly'!$K$4/'Lease Monthly'!$L$4)</f>
        <v>0</v>
      </c>
      <c r="S822" s="47">
        <f t="shared" si="129"/>
        <v>0</v>
      </c>
      <c r="AE822"/>
      <c r="AF822" s="6"/>
    </row>
    <row r="823" spans="1:32" x14ac:dyDescent="0.25">
      <c r="A823" s="53">
        <f t="shared" si="130"/>
        <v>807</v>
      </c>
      <c r="B823" s="29">
        <f t="shared" si="124"/>
        <v>0</v>
      </c>
      <c r="C823" s="9" t="str">
        <f>IF(D823=0,"-",IF('Lease Monthly'!$H$4="Yearly",EDATE(C822,12),IF('Lease Monthly'!$H$4="Quarterly",EDATE(C822,3),EDATE(C822,1))))</f>
        <v>-</v>
      </c>
      <c r="D823" s="54">
        <f>IF(A823&gt;'Lease Monthly'!$E$4,0,'Lease Monthly'!$G$4)*((1+$M$4)^(((((IF($H$4="Yearly",ROUNDDOWN(IF(A823-($N$4)&lt;0,0,((A823-($N$4)/(($N$4))))/($N$4)),0),IF($H$4="Monthly",ROUNDDOWN(IF(A823-($N$4*12)&lt;0,0,((A823-(12*$N$4)/((12*$N$4))))/($N$4*12)),0),ROUNDDOWN(IF(A823-($N$4*4)&lt;0,0,((A823-(4*$N$4)/((4*$N$4))))/($N$4*4)),0)))))))))+(IF(A823=$E$4,$J$4,0))</f>
        <v>0</v>
      </c>
      <c r="E823" s="49">
        <f>IF(D823=0,0,1/((1+IF('Lease Monthly'!$H$4="Yearly",'Lease Monthly'!$D$4,IF('Lease Monthly'!$H$4="Quarterly",'Lease Monthly'!$D$4/4,'Lease Monthly'!$D$4/12)))^IF($E$17=1,A822,A823)))</f>
        <v>0</v>
      </c>
      <c r="F823" s="55">
        <f t="shared" si="125"/>
        <v>0</v>
      </c>
      <c r="G823" s="56"/>
      <c r="H823" s="38">
        <f t="shared" si="131"/>
        <v>807</v>
      </c>
      <c r="I823" s="9" t="str">
        <f t="shared" si="126"/>
        <v>-</v>
      </c>
      <c r="J823" s="47">
        <f>IF(H823&gt;'Lease Monthly'!$E$4,0,M822)</f>
        <v>0</v>
      </c>
      <c r="K823" s="47">
        <f>IF(IF('Lease Monthly'!$H$4="Yearly",J823*'Lease Monthly'!$D$4,IF('Lease Monthly'!$H$4="Quarterly",J823*('Lease Monthly'!$D$4/4),J823*'Lease Monthly'!$D$4/12))&gt;0,IF('Lease Monthly'!$H$4="Yearly",J823*'Lease Monthly'!$D$4,IF('Lease Monthly'!$H$4="Quarterly",J823*('Lease Monthly'!$D$4/4),J823*'Lease Monthly'!$D$4/12)),-L823-J823)</f>
        <v>0</v>
      </c>
      <c r="L823" s="47">
        <f t="shared" si="127"/>
        <v>0</v>
      </c>
      <c r="M823" s="47">
        <f t="shared" si="128"/>
        <v>0</v>
      </c>
      <c r="N823" s="57"/>
      <c r="O823" s="38">
        <v>237</v>
      </c>
      <c r="P823" s="58">
        <f t="shared" si="132"/>
        <v>338217</v>
      </c>
      <c r="Q823" s="47">
        <f t="shared" si="133"/>
        <v>0</v>
      </c>
      <c r="R823" s="47">
        <f>IF(S822&lt;1,0,-'Lease Monthly'!$K$4/'Lease Monthly'!$L$4)</f>
        <v>0</v>
      </c>
      <c r="S823" s="47">
        <f t="shared" si="129"/>
        <v>0</v>
      </c>
      <c r="AE823"/>
      <c r="AF823" s="6"/>
    </row>
    <row r="824" spans="1:32" x14ac:dyDescent="0.25">
      <c r="A824" s="53">
        <f t="shared" si="130"/>
        <v>808</v>
      </c>
      <c r="B824" s="29">
        <f t="shared" si="124"/>
        <v>0</v>
      </c>
      <c r="C824" s="9" t="str">
        <f>IF(D824=0,"-",IF('Lease Monthly'!$H$4="Yearly",EDATE(C823,12),IF('Lease Monthly'!$H$4="Quarterly",EDATE(C823,3),EDATE(C823,1))))</f>
        <v>-</v>
      </c>
      <c r="D824" s="54">
        <f>IF(A824&gt;'Lease Monthly'!$E$4,0,'Lease Monthly'!$G$4)*((1+$M$4)^(((((IF($H$4="Yearly",ROUNDDOWN(IF(A824-($N$4)&lt;0,0,((A824-($N$4)/(($N$4))))/($N$4)),0),IF($H$4="Monthly",ROUNDDOWN(IF(A824-($N$4*12)&lt;0,0,((A824-(12*$N$4)/((12*$N$4))))/($N$4*12)),0),ROUNDDOWN(IF(A824-($N$4*4)&lt;0,0,((A824-(4*$N$4)/((4*$N$4))))/($N$4*4)),0)))))))))+(IF(A824=$E$4,$J$4,0))</f>
        <v>0</v>
      </c>
      <c r="E824" s="49">
        <f>IF(D824=0,0,1/((1+IF('Lease Monthly'!$H$4="Yearly",'Lease Monthly'!$D$4,IF('Lease Monthly'!$H$4="Quarterly",'Lease Monthly'!$D$4/4,'Lease Monthly'!$D$4/12)))^IF($E$17=1,A823,A824)))</f>
        <v>0</v>
      </c>
      <c r="F824" s="55">
        <f t="shared" si="125"/>
        <v>0</v>
      </c>
      <c r="G824" s="56"/>
      <c r="H824" s="38">
        <f t="shared" si="131"/>
        <v>808</v>
      </c>
      <c r="I824" s="9" t="str">
        <f t="shared" si="126"/>
        <v>-</v>
      </c>
      <c r="J824" s="47">
        <f>IF(H824&gt;'Lease Monthly'!$E$4,0,M823)</f>
        <v>0</v>
      </c>
      <c r="K824" s="47">
        <f>IF(IF('Lease Monthly'!$H$4="Yearly",J824*'Lease Monthly'!$D$4,IF('Lease Monthly'!$H$4="Quarterly",J824*('Lease Monthly'!$D$4/4),J824*'Lease Monthly'!$D$4/12))&gt;0,IF('Lease Monthly'!$H$4="Yearly",J824*'Lease Monthly'!$D$4,IF('Lease Monthly'!$H$4="Quarterly",J824*('Lease Monthly'!$D$4/4),J824*'Lease Monthly'!$D$4/12)),-L824-J824)</f>
        <v>0</v>
      </c>
      <c r="L824" s="47">
        <f t="shared" si="127"/>
        <v>0</v>
      </c>
      <c r="M824" s="47">
        <f t="shared" si="128"/>
        <v>0</v>
      </c>
      <c r="N824" s="57"/>
      <c r="O824" s="38">
        <v>237</v>
      </c>
      <c r="P824" s="58">
        <f t="shared" si="132"/>
        <v>338582</v>
      </c>
      <c r="Q824" s="47">
        <f t="shared" si="133"/>
        <v>0</v>
      </c>
      <c r="R824" s="47">
        <f>IF(S823&lt;1,0,-'Lease Monthly'!$K$4/'Lease Monthly'!$L$4)</f>
        <v>0</v>
      </c>
      <c r="S824" s="47">
        <f t="shared" si="129"/>
        <v>0</v>
      </c>
      <c r="AE824"/>
      <c r="AF824" s="6"/>
    </row>
    <row r="825" spans="1:32" x14ac:dyDescent="0.25">
      <c r="A825" s="53">
        <f t="shared" si="130"/>
        <v>809</v>
      </c>
      <c r="B825" s="29">
        <f t="shared" si="124"/>
        <v>0</v>
      </c>
      <c r="C825" s="9" t="str">
        <f>IF(D825=0,"-",IF('Lease Monthly'!$H$4="Yearly",EDATE(C824,12),IF('Lease Monthly'!$H$4="Quarterly",EDATE(C824,3),EDATE(C824,1))))</f>
        <v>-</v>
      </c>
      <c r="D825" s="54">
        <f>IF(A825&gt;'Lease Monthly'!$E$4,0,'Lease Monthly'!$G$4)*((1+$M$4)^(((((IF($H$4="Yearly",ROUNDDOWN(IF(A825-($N$4)&lt;0,0,((A825-($N$4)/(($N$4))))/($N$4)),0),IF($H$4="Monthly",ROUNDDOWN(IF(A825-($N$4*12)&lt;0,0,((A825-(12*$N$4)/((12*$N$4))))/($N$4*12)),0),ROUNDDOWN(IF(A825-($N$4*4)&lt;0,0,((A825-(4*$N$4)/((4*$N$4))))/($N$4*4)),0)))))))))+(IF(A825=$E$4,$J$4,0))</f>
        <v>0</v>
      </c>
      <c r="E825" s="49">
        <f>IF(D825=0,0,1/((1+IF('Lease Monthly'!$H$4="Yearly",'Lease Monthly'!$D$4,IF('Lease Monthly'!$H$4="Quarterly",'Lease Monthly'!$D$4/4,'Lease Monthly'!$D$4/12)))^IF($E$17=1,A824,A825)))</f>
        <v>0</v>
      </c>
      <c r="F825" s="55">
        <f t="shared" si="125"/>
        <v>0</v>
      </c>
      <c r="G825" s="56"/>
      <c r="H825" s="38">
        <f t="shared" si="131"/>
        <v>809</v>
      </c>
      <c r="I825" s="9" t="str">
        <f t="shared" si="126"/>
        <v>-</v>
      </c>
      <c r="J825" s="47">
        <f>IF(H825&gt;'Lease Monthly'!$E$4,0,M824)</f>
        <v>0</v>
      </c>
      <c r="K825" s="47">
        <f>IF(IF('Lease Monthly'!$H$4="Yearly",J825*'Lease Monthly'!$D$4,IF('Lease Monthly'!$H$4="Quarterly",J825*('Lease Monthly'!$D$4/4),J825*'Lease Monthly'!$D$4/12))&gt;0,IF('Lease Monthly'!$H$4="Yearly",J825*'Lease Monthly'!$D$4,IF('Lease Monthly'!$H$4="Quarterly",J825*('Lease Monthly'!$D$4/4),J825*'Lease Monthly'!$D$4/12)),-L825-J825)</f>
        <v>0</v>
      </c>
      <c r="L825" s="47">
        <f t="shared" si="127"/>
        <v>0</v>
      </c>
      <c r="M825" s="47">
        <f t="shared" si="128"/>
        <v>0</v>
      </c>
      <c r="N825" s="57"/>
      <c r="O825" s="38">
        <v>237</v>
      </c>
      <c r="P825" s="58">
        <f t="shared" si="132"/>
        <v>338947</v>
      </c>
      <c r="Q825" s="47">
        <f t="shared" si="133"/>
        <v>0</v>
      </c>
      <c r="R825" s="47">
        <f>IF(S824&lt;1,0,-'Lease Monthly'!$K$4/'Lease Monthly'!$L$4)</f>
        <v>0</v>
      </c>
      <c r="S825" s="47">
        <f t="shared" si="129"/>
        <v>0</v>
      </c>
      <c r="AE825"/>
      <c r="AF825" s="6"/>
    </row>
    <row r="826" spans="1:32" x14ac:dyDescent="0.25">
      <c r="A826" s="53">
        <f t="shared" si="130"/>
        <v>810</v>
      </c>
      <c r="B826" s="29">
        <f t="shared" si="124"/>
        <v>0</v>
      </c>
      <c r="C826" s="9" t="str">
        <f>IF(D826=0,"-",IF('Lease Monthly'!$H$4="Yearly",EDATE(C825,12),IF('Lease Monthly'!$H$4="Quarterly",EDATE(C825,3),EDATE(C825,1))))</f>
        <v>-</v>
      </c>
      <c r="D826" s="54">
        <f>IF(A826&gt;'Lease Monthly'!$E$4,0,'Lease Monthly'!$G$4)*((1+$M$4)^(((((IF($H$4="Yearly",ROUNDDOWN(IF(A826-($N$4)&lt;0,0,((A826-($N$4)/(($N$4))))/($N$4)),0),IF($H$4="Monthly",ROUNDDOWN(IF(A826-($N$4*12)&lt;0,0,((A826-(12*$N$4)/((12*$N$4))))/($N$4*12)),0),ROUNDDOWN(IF(A826-($N$4*4)&lt;0,0,((A826-(4*$N$4)/((4*$N$4))))/($N$4*4)),0)))))))))+(IF(A826=$E$4,$J$4,0))</f>
        <v>0</v>
      </c>
      <c r="E826" s="49">
        <f>IF(D826=0,0,1/((1+IF('Lease Monthly'!$H$4="Yearly",'Lease Monthly'!$D$4,IF('Lease Monthly'!$H$4="Quarterly",'Lease Monthly'!$D$4/4,'Lease Monthly'!$D$4/12)))^IF($E$17=1,A825,A826)))</f>
        <v>0</v>
      </c>
      <c r="F826" s="55">
        <f t="shared" si="125"/>
        <v>0</v>
      </c>
      <c r="G826" s="56"/>
      <c r="H826" s="38">
        <f t="shared" si="131"/>
        <v>810</v>
      </c>
      <c r="I826" s="9" t="str">
        <f t="shared" si="126"/>
        <v>-</v>
      </c>
      <c r="J826" s="47">
        <f>IF(H826&gt;'Lease Monthly'!$E$4,0,M825)</f>
        <v>0</v>
      </c>
      <c r="K826" s="47">
        <f>IF(IF('Lease Monthly'!$H$4="Yearly",J826*'Lease Monthly'!$D$4,IF('Lease Monthly'!$H$4="Quarterly",J826*('Lease Monthly'!$D$4/4),J826*'Lease Monthly'!$D$4/12))&gt;0,IF('Lease Monthly'!$H$4="Yearly",J826*'Lease Monthly'!$D$4,IF('Lease Monthly'!$H$4="Quarterly",J826*('Lease Monthly'!$D$4/4),J826*'Lease Monthly'!$D$4/12)),-L826-J826)</f>
        <v>0</v>
      </c>
      <c r="L826" s="47">
        <f t="shared" si="127"/>
        <v>0</v>
      </c>
      <c r="M826" s="47">
        <f t="shared" si="128"/>
        <v>0</v>
      </c>
      <c r="N826" s="57"/>
      <c r="O826" s="38">
        <v>237</v>
      </c>
      <c r="P826" s="58">
        <f t="shared" si="132"/>
        <v>339313</v>
      </c>
      <c r="Q826" s="47">
        <f t="shared" si="133"/>
        <v>0</v>
      </c>
      <c r="R826" s="47">
        <f>IF(S825&lt;1,0,-'Lease Monthly'!$K$4/'Lease Monthly'!$L$4)</f>
        <v>0</v>
      </c>
      <c r="S826" s="47">
        <f t="shared" si="129"/>
        <v>0</v>
      </c>
      <c r="AE826"/>
      <c r="AF826" s="6"/>
    </row>
    <row r="827" spans="1:32" x14ac:dyDescent="0.25">
      <c r="A827" s="53">
        <f t="shared" si="130"/>
        <v>811</v>
      </c>
      <c r="B827" s="29">
        <f t="shared" si="124"/>
        <v>0</v>
      </c>
      <c r="C827" s="9" t="str">
        <f>IF(D827=0,"-",IF('Lease Monthly'!$H$4="Yearly",EDATE(C826,12),IF('Lease Monthly'!$H$4="Quarterly",EDATE(C826,3),EDATE(C826,1))))</f>
        <v>-</v>
      </c>
      <c r="D827" s="54">
        <f>IF(A827&gt;'Lease Monthly'!$E$4,0,'Lease Monthly'!$G$4)*((1+$M$4)^(((((IF($H$4="Yearly",ROUNDDOWN(IF(A827-($N$4)&lt;0,0,((A827-($N$4)/(($N$4))))/($N$4)),0),IF($H$4="Monthly",ROUNDDOWN(IF(A827-($N$4*12)&lt;0,0,((A827-(12*$N$4)/((12*$N$4))))/($N$4*12)),0),ROUNDDOWN(IF(A827-($N$4*4)&lt;0,0,((A827-(4*$N$4)/((4*$N$4))))/($N$4*4)),0)))))))))+(IF(A827=$E$4,$J$4,0))</f>
        <v>0</v>
      </c>
      <c r="E827" s="49">
        <f>IF(D827=0,0,1/((1+IF('Lease Monthly'!$H$4="Yearly",'Lease Monthly'!$D$4,IF('Lease Monthly'!$H$4="Quarterly",'Lease Monthly'!$D$4/4,'Lease Monthly'!$D$4/12)))^IF($E$17=1,A826,A827)))</f>
        <v>0</v>
      </c>
      <c r="F827" s="55">
        <f t="shared" si="125"/>
        <v>0</v>
      </c>
      <c r="G827" s="56"/>
      <c r="H827" s="38">
        <f t="shared" si="131"/>
        <v>811</v>
      </c>
      <c r="I827" s="9" t="str">
        <f t="shared" si="126"/>
        <v>-</v>
      </c>
      <c r="J827" s="47">
        <f>IF(H827&gt;'Lease Monthly'!$E$4,0,M826)</f>
        <v>0</v>
      </c>
      <c r="K827" s="47">
        <f>IF(IF('Lease Monthly'!$H$4="Yearly",J827*'Lease Monthly'!$D$4,IF('Lease Monthly'!$H$4="Quarterly",J827*('Lease Monthly'!$D$4/4),J827*'Lease Monthly'!$D$4/12))&gt;0,IF('Lease Monthly'!$H$4="Yearly",J827*'Lease Monthly'!$D$4,IF('Lease Monthly'!$H$4="Quarterly",J827*('Lease Monthly'!$D$4/4),J827*'Lease Monthly'!$D$4/12)),-L827-J827)</f>
        <v>0</v>
      </c>
      <c r="L827" s="47">
        <f t="shared" si="127"/>
        <v>0</v>
      </c>
      <c r="M827" s="47">
        <f t="shared" si="128"/>
        <v>0</v>
      </c>
      <c r="N827" s="57"/>
      <c r="O827" s="38">
        <v>237</v>
      </c>
      <c r="P827" s="58">
        <f t="shared" si="132"/>
        <v>339678</v>
      </c>
      <c r="Q827" s="47">
        <f t="shared" si="133"/>
        <v>0</v>
      </c>
      <c r="R827" s="47">
        <f>IF(S826&lt;1,0,-'Lease Monthly'!$K$4/'Lease Monthly'!$L$4)</f>
        <v>0</v>
      </c>
      <c r="S827" s="47">
        <f t="shared" si="129"/>
        <v>0</v>
      </c>
      <c r="AE827"/>
      <c r="AF827" s="6"/>
    </row>
    <row r="828" spans="1:32" x14ac:dyDescent="0.25">
      <c r="A828" s="53">
        <f t="shared" si="130"/>
        <v>812</v>
      </c>
      <c r="B828" s="29">
        <f t="shared" si="124"/>
        <v>0</v>
      </c>
      <c r="C828" s="9" t="str">
        <f>IF(D828=0,"-",IF('Lease Monthly'!$H$4="Yearly",EDATE(C827,12),IF('Lease Monthly'!$H$4="Quarterly",EDATE(C827,3),EDATE(C827,1))))</f>
        <v>-</v>
      </c>
      <c r="D828" s="54">
        <f>IF(A828&gt;'Lease Monthly'!$E$4,0,'Lease Monthly'!$G$4)*((1+$M$4)^(((((IF($H$4="Yearly",ROUNDDOWN(IF(A828-($N$4)&lt;0,0,((A828-($N$4)/(($N$4))))/($N$4)),0),IF($H$4="Monthly",ROUNDDOWN(IF(A828-($N$4*12)&lt;0,0,((A828-(12*$N$4)/((12*$N$4))))/($N$4*12)),0),ROUNDDOWN(IF(A828-($N$4*4)&lt;0,0,((A828-(4*$N$4)/((4*$N$4))))/($N$4*4)),0)))))))))+(IF(A828=$E$4,$J$4,0))</f>
        <v>0</v>
      </c>
      <c r="E828" s="49">
        <f>IF(D828=0,0,1/((1+IF('Lease Monthly'!$H$4="Yearly",'Lease Monthly'!$D$4,IF('Lease Monthly'!$H$4="Quarterly",'Lease Monthly'!$D$4/4,'Lease Monthly'!$D$4/12)))^IF($E$17=1,A827,A828)))</f>
        <v>0</v>
      </c>
      <c r="F828" s="55">
        <f t="shared" si="125"/>
        <v>0</v>
      </c>
      <c r="G828" s="56"/>
      <c r="H828" s="38">
        <f t="shared" si="131"/>
        <v>812</v>
      </c>
      <c r="I828" s="9" t="str">
        <f t="shared" si="126"/>
        <v>-</v>
      </c>
      <c r="J828" s="47">
        <f>IF(H828&gt;'Lease Monthly'!$E$4,0,M827)</f>
        <v>0</v>
      </c>
      <c r="K828" s="47">
        <f>IF(IF('Lease Monthly'!$H$4="Yearly",J828*'Lease Monthly'!$D$4,IF('Lease Monthly'!$H$4="Quarterly",J828*('Lease Monthly'!$D$4/4),J828*'Lease Monthly'!$D$4/12))&gt;0,IF('Lease Monthly'!$H$4="Yearly",J828*'Lease Monthly'!$D$4,IF('Lease Monthly'!$H$4="Quarterly",J828*('Lease Monthly'!$D$4/4),J828*'Lease Monthly'!$D$4/12)),-L828-J828)</f>
        <v>0</v>
      </c>
      <c r="L828" s="47">
        <f t="shared" si="127"/>
        <v>0</v>
      </c>
      <c r="M828" s="47">
        <f t="shared" si="128"/>
        <v>0</v>
      </c>
      <c r="N828" s="57"/>
      <c r="O828" s="38">
        <v>237</v>
      </c>
      <c r="P828" s="58">
        <f t="shared" si="132"/>
        <v>340043</v>
      </c>
      <c r="Q828" s="47">
        <f t="shared" si="133"/>
        <v>0</v>
      </c>
      <c r="R828" s="47">
        <f>IF(S827&lt;1,0,-'Lease Monthly'!$K$4/'Lease Monthly'!$L$4)</f>
        <v>0</v>
      </c>
      <c r="S828" s="47">
        <f t="shared" si="129"/>
        <v>0</v>
      </c>
      <c r="AE828"/>
      <c r="AF828" s="6"/>
    </row>
    <row r="829" spans="1:32" x14ac:dyDescent="0.25">
      <c r="A829" s="53">
        <f t="shared" si="130"/>
        <v>813</v>
      </c>
      <c r="B829" s="29">
        <f t="shared" si="124"/>
        <v>0</v>
      </c>
      <c r="C829" s="9" t="str">
        <f>IF(D829=0,"-",IF('Lease Monthly'!$H$4="Yearly",EDATE(C828,12),IF('Lease Monthly'!$H$4="Quarterly",EDATE(C828,3),EDATE(C828,1))))</f>
        <v>-</v>
      </c>
      <c r="D829" s="54">
        <f>IF(A829&gt;'Lease Monthly'!$E$4,0,'Lease Monthly'!$G$4)*((1+$M$4)^(((((IF($H$4="Yearly",ROUNDDOWN(IF(A829-($N$4)&lt;0,0,((A829-($N$4)/(($N$4))))/($N$4)),0),IF($H$4="Monthly",ROUNDDOWN(IF(A829-($N$4*12)&lt;0,0,((A829-(12*$N$4)/((12*$N$4))))/($N$4*12)),0),ROUNDDOWN(IF(A829-($N$4*4)&lt;0,0,((A829-(4*$N$4)/((4*$N$4))))/($N$4*4)),0)))))))))+(IF(A829=$E$4,$J$4,0))</f>
        <v>0</v>
      </c>
      <c r="E829" s="49">
        <f>IF(D829=0,0,1/((1+IF('Lease Monthly'!$H$4="Yearly",'Lease Monthly'!$D$4,IF('Lease Monthly'!$H$4="Quarterly",'Lease Monthly'!$D$4/4,'Lease Monthly'!$D$4/12)))^IF($E$17=1,A828,A829)))</f>
        <v>0</v>
      </c>
      <c r="F829" s="55">
        <f t="shared" si="125"/>
        <v>0</v>
      </c>
      <c r="G829" s="56"/>
      <c r="H829" s="38">
        <f t="shared" si="131"/>
        <v>813</v>
      </c>
      <c r="I829" s="9" t="str">
        <f t="shared" si="126"/>
        <v>-</v>
      </c>
      <c r="J829" s="47">
        <f>IF(H829&gt;'Lease Monthly'!$E$4,0,M828)</f>
        <v>0</v>
      </c>
      <c r="K829" s="47">
        <f>IF(IF('Lease Monthly'!$H$4="Yearly",J829*'Lease Monthly'!$D$4,IF('Lease Monthly'!$H$4="Quarterly",J829*('Lease Monthly'!$D$4/4),J829*'Lease Monthly'!$D$4/12))&gt;0,IF('Lease Monthly'!$H$4="Yearly",J829*'Lease Monthly'!$D$4,IF('Lease Monthly'!$H$4="Quarterly",J829*('Lease Monthly'!$D$4/4),J829*'Lease Monthly'!$D$4/12)),-L829-J829)</f>
        <v>0</v>
      </c>
      <c r="L829" s="47">
        <f t="shared" si="127"/>
        <v>0</v>
      </c>
      <c r="M829" s="47">
        <f t="shared" si="128"/>
        <v>0</v>
      </c>
      <c r="N829" s="57"/>
      <c r="O829" s="38">
        <v>237</v>
      </c>
      <c r="P829" s="58">
        <f t="shared" si="132"/>
        <v>340408</v>
      </c>
      <c r="Q829" s="47">
        <f t="shared" si="133"/>
        <v>0</v>
      </c>
      <c r="R829" s="47">
        <f>IF(S828&lt;1,0,-'Lease Monthly'!$K$4/'Lease Monthly'!$L$4)</f>
        <v>0</v>
      </c>
      <c r="S829" s="47">
        <f t="shared" si="129"/>
        <v>0</v>
      </c>
      <c r="AE829"/>
      <c r="AF829" s="6"/>
    </row>
    <row r="830" spans="1:32" x14ac:dyDescent="0.25">
      <c r="A830" s="53">
        <f t="shared" si="130"/>
        <v>814</v>
      </c>
      <c r="B830" s="29">
        <f t="shared" si="124"/>
        <v>0</v>
      </c>
      <c r="C830" s="9" t="str">
        <f>IF(D830=0,"-",IF('Lease Monthly'!$H$4="Yearly",EDATE(C829,12),IF('Lease Monthly'!$H$4="Quarterly",EDATE(C829,3),EDATE(C829,1))))</f>
        <v>-</v>
      </c>
      <c r="D830" s="54">
        <f>IF(A830&gt;'Lease Monthly'!$E$4,0,'Lease Monthly'!$G$4)*((1+$M$4)^(((((IF($H$4="Yearly",ROUNDDOWN(IF(A830-($N$4)&lt;0,0,((A830-($N$4)/(($N$4))))/($N$4)),0),IF($H$4="Monthly",ROUNDDOWN(IF(A830-($N$4*12)&lt;0,0,((A830-(12*$N$4)/((12*$N$4))))/($N$4*12)),0),ROUNDDOWN(IF(A830-($N$4*4)&lt;0,0,((A830-(4*$N$4)/((4*$N$4))))/($N$4*4)),0)))))))))+(IF(A830=$E$4,$J$4,0))</f>
        <v>0</v>
      </c>
      <c r="E830" s="49">
        <f>IF(D830=0,0,1/((1+IF('Lease Monthly'!$H$4="Yearly",'Lease Monthly'!$D$4,IF('Lease Monthly'!$H$4="Quarterly",'Lease Monthly'!$D$4/4,'Lease Monthly'!$D$4/12)))^IF($E$17=1,A829,A830)))</f>
        <v>0</v>
      </c>
      <c r="F830" s="55">
        <f t="shared" si="125"/>
        <v>0</v>
      </c>
      <c r="G830" s="56"/>
      <c r="H830" s="38">
        <f t="shared" si="131"/>
        <v>814</v>
      </c>
      <c r="I830" s="9" t="str">
        <f t="shared" si="126"/>
        <v>-</v>
      </c>
      <c r="J830" s="47">
        <f>IF(H830&gt;'Lease Monthly'!$E$4,0,M829)</f>
        <v>0</v>
      </c>
      <c r="K830" s="47">
        <f>IF(IF('Lease Monthly'!$H$4="Yearly",J830*'Lease Monthly'!$D$4,IF('Lease Monthly'!$H$4="Quarterly",J830*('Lease Monthly'!$D$4/4),J830*'Lease Monthly'!$D$4/12))&gt;0,IF('Lease Monthly'!$H$4="Yearly",J830*'Lease Monthly'!$D$4,IF('Lease Monthly'!$H$4="Quarterly",J830*('Lease Monthly'!$D$4/4),J830*'Lease Monthly'!$D$4/12)),-L830-J830)</f>
        <v>0</v>
      </c>
      <c r="L830" s="47">
        <f t="shared" si="127"/>
        <v>0</v>
      </c>
      <c r="M830" s="47">
        <f t="shared" si="128"/>
        <v>0</v>
      </c>
      <c r="N830" s="57"/>
      <c r="O830" s="38">
        <v>237</v>
      </c>
      <c r="P830" s="58">
        <f t="shared" si="132"/>
        <v>340774</v>
      </c>
      <c r="Q830" s="47">
        <f t="shared" si="133"/>
        <v>0</v>
      </c>
      <c r="R830" s="47">
        <f>IF(S829&lt;1,0,-'Lease Monthly'!$K$4/'Lease Monthly'!$L$4)</f>
        <v>0</v>
      </c>
      <c r="S830" s="47">
        <f t="shared" si="129"/>
        <v>0</v>
      </c>
      <c r="AE830"/>
      <c r="AF830" s="6"/>
    </row>
    <row r="831" spans="1:32" x14ac:dyDescent="0.25">
      <c r="A831" s="53">
        <f t="shared" si="130"/>
        <v>815</v>
      </c>
      <c r="B831" s="29">
        <f t="shared" si="124"/>
        <v>0</v>
      </c>
      <c r="C831" s="9" t="str">
        <f>IF(D831=0,"-",IF('Lease Monthly'!$H$4="Yearly",EDATE(C830,12),IF('Lease Monthly'!$H$4="Quarterly",EDATE(C830,3),EDATE(C830,1))))</f>
        <v>-</v>
      </c>
      <c r="D831" s="54">
        <f>IF(A831&gt;'Lease Monthly'!$E$4,0,'Lease Monthly'!$G$4)*((1+$M$4)^(((((IF($H$4="Yearly",ROUNDDOWN(IF(A831-($N$4)&lt;0,0,((A831-($N$4)/(($N$4))))/($N$4)),0),IF($H$4="Monthly",ROUNDDOWN(IF(A831-($N$4*12)&lt;0,0,((A831-(12*$N$4)/((12*$N$4))))/($N$4*12)),0),ROUNDDOWN(IF(A831-($N$4*4)&lt;0,0,((A831-(4*$N$4)/((4*$N$4))))/($N$4*4)),0)))))))))+(IF(A831=$E$4,$J$4,0))</f>
        <v>0</v>
      </c>
      <c r="E831" s="49">
        <f>IF(D831=0,0,1/((1+IF('Lease Monthly'!$H$4="Yearly",'Lease Monthly'!$D$4,IF('Lease Monthly'!$H$4="Quarterly",'Lease Monthly'!$D$4/4,'Lease Monthly'!$D$4/12)))^IF($E$17=1,A830,A831)))</f>
        <v>0</v>
      </c>
      <c r="F831" s="55">
        <f t="shared" si="125"/>
        <v>0</v>
      </c>
      <c r="G831" s="56"/>
      <c r="H831" s="38">
        <f t="shared" si="131"/>
        <v>815</v>
      </c>
      <c r="I831" s="9" t="str">
        <f t="shared" si="126"/>
        <v>-</v>
      </c>
      <c r="J831" s="47">
        <f>IF(H831&gt;'Lease Monthly'!$E$4,0,M830)</f>
        <v>0</v>
      </c>
      <c r="K831" s="47">
        <f>IF(IF('Lease Monthly'!$H$4="Yearly",J831*'Lease Monthly'!$D$4,IF('Lease Monthly'!$H$4="Quarterly",J831*('Lease Monthly'!$D$4/4),J831*'Lease Monthly'!$D$4/12))&gt;0,IF('Lease Monthly'!$H$4="Yearly",J831*'Lease Monthly'!$D$4,IF('Lease Monthly'!$H$4="Quarterly",J831*('Lease Monthly'!$D$4/4),J831*'Lease Monthly'!$D$4/12)),-L831-J831)</f>
        <v>0</v>
      </c>
      <c r="L831" s="47">
        <f t="shared" si="127"/>
        <v>0</v>
      </c>
      <c r="M831" s="47">
        <f t="shared" si="128"/>
        <v>0</v>
      </c>
      <c r="N831" s="57"/>
      <c r="O831" s="38">
        <v>237</v>
      </c>
      <c r="P831" s="58">
        <f t="shared" si="132"/>
        <v>341139</v>
      </c>
      <c r="Q831" s="47">
        <f t="shared" si="133"/>
        <v>0</v>
      </c>
      <c r="R831" s="47">
        <f>IF(S830&lt;1,0,-'Lease Monthly'!$K$4/'Lease Monthly'!$L$4)</f>
        <v>0</v>
      </c>
      <c r="S831" s="47">
        <f t="shared" si="129"/>
        <v>0</v>
      </c>
      <c r="AE831"/>
      <c r="AF831" s="6"/>
    </row>
    <row r="832" spans="1:32" x14ac:dyDescent="0.25">
      <c r="A832" s="53">
        <f t="shared" si="130"/>
        <v>816</v>
      </c>
      <c r="B832" s="29">
        <f t="shared" si="124"/>
        <v>0</v>
      </c>
      <c r="C832" s="9" t="str">
        <f>IF(D832=0,"-",IF('Lease Monthly'!$H$4="Yearly",EDATE(C831,12),IF('Lease Monthly'!$H$4="Quarterly",EDATE(C831,3),EDATE(C831,1))))</f>
        <v>-</v>
      </c>
      <c r="D832" s="54">
        <f>IF(A832&gt;'Lease Monthly'!$E$4,0,'Lease Monthly'!$G$4)*((1+$M$4)^(((((IF($H$4="Yearly",ROUNDDOWN(IF(A832-($N$4)&lt;0,0,((A832-($N$4)/(($N$4))))/($N$4)),0),IF($H$4="Monthly",ROUNDDOWN(IF(A832-($N$4*12)&lt;0,0,((A832-(12*$N$4)/((12*$N$4))))/($N$4*12)),0),ROUNDDOWN(IF(A832-($N$4*4)&lt;0,0,((A832-(4*$N$4)/((4*$N$4))))/($N$4*4)),0)))))))))+(IF(A832=$E$4,$J$4,0))</f>
        <v>0</v>
      </c>
      <c r="E832" s="49">
        <f>IF(D832=0,0,1/((1+IF('Lease Monthly'!$H$4="Yearly",'Lease Monthly'!$D$4,IF('Lease Monthly'!$H$4="Quarterly",'Lease Monthly'!$D$4/4,'Lease Monthly'!$D$4/12)))^IF($E$17=1,A831,A832)))</f>
        <v>0</v>
      </c>
      <c r="F832" s="55">
        <f t="shared" si="125"/>
        <v>0</v>
      </c>
      <c r="G832" s="56"/>
      <c r="H832" s="38">
        <f t="shared" si="131"/>
        <v>816</v>
      </c>
      <c r="I832" s="9" t="str">
        <f t="shared" si="126"/>
        <v>-</v>
      </c>
      <c r="J832" s="47">
        <f>IF(H832&gt;'Lease Monthly'!$E$4,0,M831)</f>
        <v>0</v>
      </c>
      <c r="K832" s="47">
        <f>IF(IF('Lease Monthly'!$H$4="Yearly",J832*'Lease Monthly'!$D$4,IF('Lease Monthly'!$H$4="Quarterly",J832*('Lease Monthly'!$D$4/4),J832*'Lease Monthly'!$D$4/12))&gt;0,IF('Lease Monthly'!$H$4="Yearly",J832*'Lease Monthly'!$D$4,IF('Lease Monthly'!$H$4="Quarterly",J832*('Lease Monthly'!$D$4/4),J832*'Lease Monthly'!$D$4/12)),-L832-J832)</f>
        <v>0</v>
      </c>
      <c r="L832" s="47">
        <f t="shared" si="127"/>
        <v>0</v>
      </c>
      <c r="M832" s="47">
        <f t="shared" si="128"/>
        <v>0</v>
      </c>
      <c r="N832" s="57"/>
      <c r="O832" s="38">
        <v>237</v>
      </c>
      <c r="P832" s="58">
        <f t="shared" si="132"/>
        <v>341504</v>
      </c>
      <c r="Q832" s="47">
        <f t="shared" si="133"/>
        <v>0</v>
      </c>
      <c r="R832" s="47">
        <f>IF(S831&lt;1,0,-'Lease Monthly'!$K$4/'Lease Monthly'!$L$4)</f>
        <v>0</v>
      </c>
      <c r="S832" s="47">
        <f t="shared" si="129"/>
        <v>0</v>
      </c>
      <c r="AE832"/>
      <c r="AF832" s="6"/>
    </row>
    <row r="833" spans="1:32" x14ac:dyDescent="0.25">
      <c r="A833" s="53">
        <f t="shared" si="130"/>
        <v>817</v>
      </c>
      <c r="B833" s="29">
        <f t="shared" si="124"/>
        <v>0</v>
      </c>
      <c r="C833" s="9" t="str">
        <f>IF(D833=0,"-",IF('Lease Monthly'!$H$4="Yearly",EDATE(C832,12),IF('Lease Monthly'!$H$4="Quarterly",EDATE(C832,3),EDATE(C832,1))))</f>
        <v>-</v>
      </c>
      <c r="D833" s="54">
        <f>IF(A833&gt;'Lease Monthly'!$E$4,0,'Lease Monthly'!$G$4)*((1+$M$4)^(((((IF($H$4="Yearly",ROUNDDOWN(IF(A833-($N$4)&lt;0,0,((A833-($N$4)/(($N$4))))/($N$4)),0),IF($H$4="Monthly",ROUNDDOWN(IF(A833-($N$4*12)&lt;0,0,((A833-(12*$N$4)/((12*$N$4))))/($N$4*12)),0),ROUNDDOWN(IF(A833-($N$4*4)&lt;0,0,((A833-(4*$N$4)/((4*$N$4))))/($N$4*4)),0)))))))))+(IF(A833=$E$4,$J$4,0))</f>
        <v>0</v>
      </c>
      <c r="E833" s="49">
        <f>IF(D833=0,0,1/((1+IF('Lease Monthly'!$H$4="Yearly",'Lease Monthly'!$D$4,IF('Lease Monthly'!$H$4="Quarterly",'Lease Monthly'!$D$4/4,'Lease Monthly'!$D$4/12)))^IF($E$17=1,A832,A833)))</f>
        <v>0</v>
      </c>
      <c r="F833" s="55">
        <f t="shared" si="125"/>
        <v>0</v>
      </c>
      <c r="G833" s="56"/>
      <c r="H833" s="38">
        <f t="shared" si="131"/>
        <v>817</v>
      </c>
      <c r="I833" s="9" t="str">
        <f t="shared" si="126"/>
        <v>-</v>
      </c>
      <c r="J833" s="47">
        <f>IF(H833&gt;'Lease Monthly'!$E$4,0,M832)</f>
        <v>0</v>
      </c>
      <c r="K833" s="47">
        <f>IF(IF('Lease Monthly'!$H$4="Yearly",J833*'Lease Monthly'!$D$4,IF('Lease Monthly'!$H$4="Quarterly",J833*('Lease Monthly'!$D$4/4),J833*'Lease Monthly'!$D$4/12))&gt;0,IF('Lease Monthly'!$H$4="Yearly",J833*'Lease Monthly'!$D$4,IF('Lease Monthly'!$H$4="Quarterly",J833*('Lease Monthly'!$D$4/4),J833*'Lease Monthly'!$D$4/12)),-L833-J833)</f>
        <v>0</v>
      </c>
      <c r="L833" s="47">
        <f t="shared" si="127"/>
        <v>0</v>
      </c>
      <c r="M833" s="47">
        <f t="shared" si="128"/>
        <v>0</v>
      </c>
      <c r="N833" s="57"/>
      <c r="O833" s="38">
        <v>237</v>
      </c>
      <c r="P833" s="58">
        <f t="shared" si="132"/>
        <v>341869</v>
      </c>
      <c r="Q833" s="47">
        <f t="shared" si="133"/>
        <v>0</v>
      </c>
      <c r="R833" s="47">
        <f>IF(S832&lt;1,0,-'Lease Monthly'!$K$4/'Lease Monthly'!$L$4)</f>
        <v>0</v>
      </c>
      <c r="S833" s="47">
        <f t="shared" si="129"/>
        <v>0</v>
      </c>
      <c r="AE833"/>
      <c r="AF833" s="6"/>
    </row>
    <row r="834" spans="1:32" x14ac:dyDescent="0.25">
      <c r="A834" s="53">
        <f t="shared" si="130"/>
        <v>818</v>
      </c>
      <c r="B834" s="29">
        <f t="shared" si="124"/>
        <v>0</v>
      </c>
      <c r="C834" s="9" t="str">
        <f>IF(D834=0,"-",IF('Lease Monthly'!$H$4="Yearly",EDATE(C833,12),IF('Lease Monthly'!$H$4="Quarterly",EDATE(C833,3),EDATE(C833,1))))</f>
        <v>-</v>
      </c>
      <c r="D834" s="54">
        <f>IF(A834&gt;'Lease Monthly'!$E$4,0,'Lease Monthly'!$G$4)*((1+$M$4)^(((((IF($H$4="Yearly",ROUNDDOWN(IF(A834-($N$4)&lt;0,0,((A834-($N$4)/(($N$4))))/($N$4)),0),IF($H$4="Monthly",ROUNDDOWN(IF(A834-($N$4*12)&lt;0,0,((A834-(12*$N$4)/((12*$N$4))))/($N$4*12)),0),ROUNDDOWN(IF(A834-($N$4*4)&lt;0,0,((A834-(4*$N$4)/((4*$N$4))))/($N$4*4)),0)))))))))+(IF(A834=$E$4,$J$4,0))</f>
        <v>0</v>
      </c>
      <c r="E834" s="49">
        <f>IF(D834=0,0,1/((1+IF('Lease Monthly'!$H$4="Yearly",'Lease Monthly'!$D$4,IF('Lease Monthly'!$H$4="Quarterly",'Lease Monthly'!$D$4/4,'Lease Monthly'!$D$4/12)))^IF($E$17=1,A833,A834)))</f>
        <v>0</v>
      </c>
      <c r="F834" s="55">
        <f t="shared" si="125"/>
        <v>0</v>
      </c>
      <c r="G834" s="56"/>
      <c r="H834" s="38">
        <f t="shared" si="131"/>
        <v>818</v>
      </c>
      <c r="I834" s="9" t="str">
        <f t="shared" si="126"/>
        <v>-</v>
      </c>
      <c r="J834" s="47">
        <f>IF(H834&gt;'Lease Monthly'!$E$4,0,M833)</f>
        <v>0</v>
      </c>
      <c r="K834" s="47">
        <f>IF(IF('Lease Monthly'!$H$4="Yearly",J834*'Lease Monthly'!$D$4,IF('Lease Monthly'!$H$4="Quarterly",J834*('Lease Monthly'!$D$4/4),J834*'Lease Monthly'!$D$4/12))&gt;0,IF('Lease Monthly'!$H$4="Yearly",J834*'Lease Monthly'!$D$4,IF('Lease Monthly'!$H$4="Quarterly",J834*('Lease Monthly'!$D$4/4),J834*'Lease Monthly'!$D$4/12)),-L834-J834)</f>
        <v>0</v>
      </c>
      <c r="L834" s="47">
        <f t="shared" si="127"/>
        <v>0</v>
      </c>
      <c r="M834" s="47">
        <f t="shared" si="128"/>
        <v>0</v>
      </c>
      <c r="N834" s="57"/>
      <c r="O834" s="38">
        <v>237</v>
      </c>
      <c r="P834" s="58">
        <f t="shared" si="132"/>
        <v>342235</v>
      </c>
      <c r="Q834" s="47">
        <f t="shared" si="133"/>
        <v>0</v>
      </c>
      <c r="R834" s="47">
        <f>IF(S833&lt;1,0,-'Lease Monthly'!$K$4/'Lease Monthly'!$L$4)</f>
        <v>0</v>
      </c>
      <c r="S834" s="47">
        <f t="shared" si="129"/>
        <v>0</v>
      </c>
      <c r="AE834"/>
      <c r="AF834" s="6"/>
    </row>
    <row r="835" spans="1:32" x14ac:dyDescent="0.25">
      <c r="A835" s="53">
        <f t="shared" si="130"/>
        <v>819</v>
      </c>
      <c r="B835" s="29">
        <f t="shared" si="124"/>
        <v>0</v>
      </c>
      <c r="C835" s="9" t="str">
        <f>IF(D835=0,"-",IF('Lease Monthly'!$H$4="Yearly",EDATE(C834,12),IF('Lease Monthly'!$H$4="Quarterly",EDATE(C834,3),EDATE(C834,1))))</f>
        <v>-</v>
      </c>
      <c r="D835" s="54">
        <f>IF(A835&gt;'Lease Monthly'!$E$4,0,'Lease Monthly'!$G$4)*((1+$M$4)^(((((IF($H$4="Yearly",ROUNDDOWN(IF(A835-($N$4)&lt;0,0,((A835-($N$4)/(($N$4))))/($N$4)),0),IF($H$4="Monthly",ROUNDDOWN(IF(A835-($N$4*12)&lt;0,0,((A835-(12*$N$4)/((12*$N$4))))/($N$4*12)),0),ROUNDDOWN(IF(A835-($N$4*4)&lt;0,0,((A835-(4*$N$4)/((4*$N$4))))/($N$4*4)),0)))))))))+(IF(A835=$E$4,$J$4,0))</f>
        <v>0</v>
      </c>
      <c r="E835" s="49">
        <f>IF(D835=0,0,1/((1+IF('Lease Monthly'!$H$4="Yearly",'Lease Monthly'!$D$4,IF('Lease Monthly'!$H$4="Quarterly",'Lease Monthly'!$D$4/4,'Lease Monthly'!$D$4/12)))^IF($E$17=1,A834,A835)))</f>
        <v>0</v>
      </c>
      <c r="F835" s="55">
        <f t="shared" si="125"/>
        <v>0</v>
      </c>
      <c r="G835" s="56"/>
      <c r="H835" s="38">
        <f t="shared" si="131"/>
        <v>819</v>
      </c>
      <c r="I835" s="9" t="str">
        <f t="shared" si="126"/>
        <v>-</v>
      </c>
      <c r="J835" s="47">
        <f>IF(H835&gt;'Lease Monthly'!$E$4,0,M834)</f>
        <v>0</v>
      </c>
      <c r="K835" s="47">
        <f>IF(IF('Lease Monthly'!$H$4="Yearly",J835*'Lease Monthly'!$D$4,IF('Lease Monthly'!$H$4="Quarterly",J835*('Lease Monthly'!$D$4/4),J835*'Lease Monthly'!$D$4/12))&gt;0,IF('Lease Monthly'!$H$4="Yearly",J835*'Lease Monthly'!$D$4,IF('Lease Monthly'!$H$4="Quarterly",J835*('Lease Monthly'!$D$4/4),J835*'Lease Monthly'!$D$4/12)),-L835-J835)</f>
        <v>0</v>
      </c>
      <c r="L835" s="47">
        <f t="shared" si="127"/>
        <v>0</v>
      </c>
      <c r="M835" s="47">
        <f t="shared" si="128"/>
        <v>0</v>
      </c>
      <c r="N835" s="57"/>
      <c r="O835" s="38">
        <v>237</v>
      </c>
      <c r="P835" s="58">
        <f t="shared" si="132"/>
        <v>342600</v>
      </c>
      <c r="Q835" s="47">
        <f t="shared" si="133"/>
        <v>0</v>
      </c>
      <c r="R835" s="47">
        <f>IF(S834&lt;1,0,-'Lease Monthly'!$K$4/'Lease Monthly'!$L$4)</f>
        <v>0</v>
      </c>
      <c r="S835" s="47">
        <f t="shared" si="129"/>
        <v>0</v>
      </c>
      <c r="AE835"/>
      <c r="AF835" s="6"/>
    </row>
    <row r="836" spans="1:32" x14ac:dyDescent="0.25">
      <c r="A836" s="53">
        <f t="shared" si="130"/>
        <v>820</v>
      </c>
      <c r="B836" s="29">
        <f t="shared" si="124"/>
        <v>0</v>
      </c>
      <c r="C836" s="9" t="str">
        <f>IF(D836=0,"-",IF('Lease Monthly'!$H$4="Yearly",EDATE(C835,12),IF('Lease Monthly'!$H$4="Quarterly",EDATE(C835,3),EDATE(C835,1))))</f>
        <v>-</v>
      </c>
      <c r="D836" s="54">
        <f>IF(A836&gt;'Lease Monthly'!$E$4,0,'Lease Monthly'!$G$4)*((1+$M$4)^(((((IF($H$4="Yearly",ROUNDDOWN(IF(A836-($N$4)&lt;0,0,((A836-($N$4)/(($N$4))))/($N$4)),0),IF($H$4="Monthly",ROUNDDOWN(IF(A836-($N$4*12)&lt;0,0,((A836-(12*$N$4)/((12*$N$4))))/($N$4*12)),0),ROUNDDOWN(IF(A836-($N$4*4)&lt;0,0,((A836-(4*$N$4)/((4*$N$4))))/($N$4*4)),0)))))))))+(IF(A836=$E$4,$J$4,0))</f>
        <v>0</v>
      </c>
      <c r="E836" s="49">
        <f>IF(D836=0,0,1/((1+IF('Lease Monthly'!$H$4="Yearly",'Lease Monthly'!$D$4,IF('Lease Monthly'!$H$4="Quarterly",'Lease Monthly'!$D$4/4,'Lease Monthly'!$D$4/12)))^IF($E$17=1,A835,A836)))</f>
        <v>0</v>
      </c>
      <c r="F836" s="55">
        <f t="shared" si="125"/>
        <v>0</v>
      </c>
      <c r="G836" s="56"/>
      <c r="H836" s="38">
        <f t="shared" si="131"/>
        <v>820</v>
      </c>
      <c r="I836" s="9" t="str">
        <f t="shared" si="126"/>
        <v>-</v>
      </c>
      <c r="J836" s="47">
        <f>IF(H836&gt;'Lease Monthly'!$E$4,0,M835)</f>
        <v>0</v>
      </c>
      <c r="K836" s="47">
        <f>IF(IF('Lease Monthly'!$H$4="Yearly",J836*'Lease Monthly'!$D$4,IF('Lease Monthly'!$H$4="Quarterly",J836*('Lease Monthly'!$D$4/4),J836*'Lease Monthly'!$D$4/12))&gt;0,IF('Lease Monthly'!$H$4="Yearly",J836*'Lease Monthly'!$D$4,IF('Lease Monthly'!$H$4="Quarterly",J836*('Lease Monthly'!$D$4/4),J836*'Lease Monthly'!$D$4/12)),-L836-J836)</f>
        <v>0</v>
      </c>
      <c r="L836" s="47">
        <f t="shared" si="127"/>
        <v>0</v>
      </c>
      <c r="M836" s="47">
        <f t="shared" si="128"/>
        <v>0</v>
      </c>
      <c r="N836" s="57"/>
      <c r="O836" s="38">
        <v>237</v>
      </c>
      <c r="P836" s="58">
        <f t="shared" si="132"/>
        <v>342965</v>
      </c>
      <c r="Q836" s="47">
        <f t="shared" si="133"/>
        <v>0</v>
      </c>
      <c r="R836" s="47">
        <f>IF(S835&lt;1,0,-'Lease Monthly'!$K$4/'Lease Monthly'!$L$4)</f>
        <v>0</v>
      </c>
      <c r="S836" s="47">
        <f t="shared" si="129"/>
        <v>0</v>
      </c>
      <c r="AE836"/>
      <c r="AF836" s="6"/>
    </row>
    <row r="837" spans="1:32" x14ac:dyDescent="0.25">
      <c r="A837" s="53">
        <f t="shared" si="130"/>
        <v>821</v>
      </c>
      <c r="B837" s="29">
        <f t="shared" si="124"/>
        <v>0</v>
      </c>
      <c r="C837" s="9" t="str">
        <f>IF(D837=0,"-",IF('Lease Monthly'!$H$4="Yearly",EDATE(C836,12),IF('Lease Monthly'!$H$4="Quarterly",EDATE(C836,3),EDATE(C836,1))))</f>
        <v>-</v>
      </c>
      <c r="D837" s="54">
        <f>IF(A837&gt;'Lease Monthly'!$E$4,0,'Lease Monthly'!$G$4)*((1+$M$4)^(((((IF($H$4="Yearly",ROUNDDOWN(IF(A837-($N$4)&lt;0,0,((A837-($N$4)/(($N$4))))/($N$4)),0),IF($H$4="Monthly",ROUNDDOWN(IF(A837-($N$4*12)&lt;0,0,((A837-(12*$N$4)/((12*$N$4))))/($N$4*12)),0),ROUNDDOWN(IF(A837-($N$4*4)&lt;0,0,((A837-(4*$N$4)/((4*$N$4))))/($N$4*4)),0)))))))))+(IF(A837=$E$4,$J$4,0))</f>
        <v>0</v>
      </c>
      <c r="E837" s="49">
        <f>IF(D837=0,0,1/((1+IF('Lease Monthly'!$H$4="Yearly",'Lease Monthly'!$D$4,IF('Lease Monthly'!$H$4="Quarterly",'Lease Monthly'!$D$4/4,'Lease Monthly'!$D$4/12)))^IF($E$17=1,A836,A837)))</f>
        <v>0</v>
      </c>
      <c r="F837" s="55">
        <f t="shared" si="125"/>
        <v>0</v>
      </c>
      <c r="G837" s="56"/>
      <c r="H837" s="38">
        <f t="shared" si="131"/>
        <v>821</v>
      </c>
      <c r="I837" s="9" t="str">
        <f t="shared" si="126"/>
        <v>-</v>
      </c>
      <c r="J837" s="47">
        <f>IF(H837&gt;'Lease Monthly'!$E$4,0,M836)</f>
        <v>0</v>
      </c>
      <c r="K837" s="47">
        <f>IF(IF('Lease Monthly'!$H$4="Yearly",J837*'Lease Monthly'!$D$4,IF('Lease Monthly'!$H$4="Quarterly",J837*('Lease Monthly'!$D$4/4),J837*'Lease Monthly'!$D$4/12))&gt;0,IF('Lease Monthly'!$H$4="Yearly",J837*'Lease Monthly'!$D$4,IF('Lease Monthly'!$H$4="Quarterly",J837*('Lease Monthly'!$D$4/4),J837*'Lease Monthly'!$D$4/12)),-L837-J837)</f>
        <v>0</v>
      </c>
      <c r="L837" s="47">
        <f t="shared" si="127"/>
        <v>0</v>
      </c>
      <c r="M837" s="47">
        <f t="shared" si="128"/>
        <v>0</v>
      </c>
      <c r="N837" s="57"/>
      <c r="O837" s="38">
        <v>237</v>
      </c>
      <c r="P837" s="58">
        <f t="shared" si="132"/>
        <v>343330</v>
      </c>
      <c r="Q837" s="47">
        <f t="shared" si="133"/>
        <v>0</v>
      </c>
      <c r="R837" s="47">
        <f>IF(S836&lt;1,0,-'Lease Monthly'!$K$4/'Lease Monthly'!$L$4)</f>
        <v>0</v>
      </c>
      <c r="S837" s="47">
        <f t="shared" si="129"/>
        <v>0</v>
      </c>
      <c r="AE837"/>
      <c r="AF837" s="6"/>
    </row>
    <row r="838" spans="1:32" x14ac:dyDescent="0.25">
      <c r="A838" s="53">
        <f t="shared" si="130"/>
        <v>822</v>
      </c>
      <c r="B838" s="29">
        <f t="shared" si="124"/>
        <v>0</v>
      </c>
      <c r="C838" s="9" t="str">
        <f>IF(D838=0,"-",IF('Lease Monthly'!$H$4="Yearly",EDATE(C837,12),IF('Lease Monthly'!$H$4="Quarterly",EDATE(C837,3),EDATE(C837,1))))</f>
        <v>-</v>
      </c>
      <c r="D838" s="54">
        <f>IF(A838&gt;'Lease Monthly'!$E$4,0,'Lease Monthly'!$G$4)*((1+$M$4)^(((((IF($H$4="Yearly",ROUNDDOWN(IF(A838-($N$4)&lt;0,0,((A838-($N$4)/(($N$4))))/($N$4)),0),IF($H$4="Monthly",ROUNDDOWN(IF(A838-($N$4*12)&lt;0,0,((A838-(12*$N$4)/((12*$N$4))))/($N$4*12)),0),ROUNDDOWN(IF(A838-($N$4*4)&lt;0,0,((A838-(4*$N$4)/((4*$N$4))))/($N$4*4)),0)))))))))+(IF(A838=$E$4,$J$4,0))</f>
        <v>0</v>
      </c>
      <c r="E838" s="49">
        <f>IF(D838=0,0,1/((1+IF('Lease Monthly'!$H$4="Yearly",'Lease Monthly'!$D$4,IF('Lease Monthly'!$H$4="Quarterly",'Lease Monthly'!$D$4/4,'Lease Monthly'!$D$4/12)))^IF($E$17=1,A837,A838)))</f>
        <v>0</v>
      </c>
      <c r="F838" s="55">
        <f t="shared" si="125"/>
        <v>0</v>
      </c>
      <c r="G838" s="56"/>
      <c r="H838" s="38">
        <f t="shared" si="131"/>
        <v>822</v>
      </c>
      <c r="I838" s="9" t="str">
        <f t="shared" si="126"/>
        <v>-</v>
      </c>
      <c r="J838" s="47">
        <f>IF(H838&gt;'Lease Monthly'!$E$4,0,M837)</f>
        <v>0</v>
      </c>
      <c r="K838" s="47">
        <f>IF(IF('Lease Monthly'!$H$4="Yearly",J838*'Lease Monthly'!$D$4,IF('Lease Monthly'!$H$4="Quarterly",J838*('Lease Monthly'!$D$4/4),J838*'Lease Monthly'!$D$4/12))&gt;0,IF('Lease Monthly'!$H$4="Yearly",J838*'Lease Monthly'!$D$4,IF('Lease Monthly'!$H$4="Quarterly",J838*('Lease Monthly'!$D$4/4),J838*'Lease Monthly'!$D$4/12)),-L838-J838)</f>
        <v>0</v>
      </c>
      <c r="L838" s="47">
        <f t="shared" si="127"/>
        <v>0</v>
      </c>
      <c r="M838" s="47">
        <f t="shared" si="128"/>
        <v>0</v>
      </c>
      <c r="N838" s="57"/>
      <c r="O838" s="38">
        <v>237</v>
      </c>
      <c r="P838" s="58">
        <f t="shared" si="132"/>
        <v>343696</v>
      </c>
      <c r="Q838" s="47">
        <f t="shared" si="133"/>
        <v>0</v>
      </c>
      <c r="R838" s="47">
        <f>IF(S837&lt;1,0,-'Lease Monthly'!$K$4/'Lease Monthly'!$L$4)</f>
        <v>0</v>
      </c>
      <c r="S838" s="47">
        <f t="shared" si="129"/>
        <v>0</v>
      </c>
      <c r="AE838"/>
      <c r="AF838" s="6"/>
    </row>
    <row r="839" spans="1:32" x14ac:dyDescent="0.25">
      <c r="A839" s="53">
        <f t="shared" si="130"/>
        <v>823</v>
      </c>
      <c r="B839" s="29">
        <f t="shared" si="124"/>
        <v>0</v>
      </c>
      <c r="C839" s="9" t="str">
        <f>IF(D839=0,"-",IF('Lease Monthly'!$H$4="Yearly",EDATE(C838,12),IF('Lease Monthly'!$H$4="Quarterly",EDATE(C838,3),EDATE(C838,1))))</f>
        <v>-</v>
      </c>
      <c r="D839" s="54">
        <f>IF(A839&gt;'Lease Monthly'!$E$4,0,'Lease Monthly'!$G$4)*((1+$M$4)^(((((IF($H$4="Yearly",ROUNDDOWN(IF(A839-($N$4)&lt;0,0,((A839-($N$4)/(($N$4))))/($N$4)),0),IF($H$4="Monthly",ROUNDDOWN(IF(A839-($N$4*12)&lt;0,0,((A839-(12*$N$4)/((12*$N$4))))/($N$4*12)),0),ROUNDDOWN(IF(A839-($N$4*4)&lt;0,0,((A839-(4*$N$4)/((4*$N$4))))/($N$4*4)),0)))))))))+(IF(A839=$E$4,$J$4,0))</f>
        <v>0</v>
      </c>
      <c r="E839" s="49">
        <f>IF(D839=0,0,1/((1+IF('Lease Monthly'!$H$4="Yearly",'Lease Monthly'!$D$4,IF('Lease Monthly'!$H$4="Quarterly",'Lease Monthly'!$D$4/4,'Lease Monthly'!$D$4/12)))^IF($E$17=1,A838,A839)))</f>
        <v>0</v>
      </c>
      <c r="F839" s="55">
        <f t="shared" si="125"/>
        <v>0</v>
      </c>
      <c r="G839" s="56"/>
      <c r="H839" s="38">
        <f t="shared" si="131"/>
        <v>823</v>
      </c>
      <c r="I839" s="9" t="str">
        <f t="shared" si="126"/>
        <v>-</v>
      </c>
      <c r="J839" s="47">
        <f>IF(H839&gt;'Lease Monthly'!$E$4,0,M838)</f>
        <v>0</v>
      </c>
      <c r="K839" s="47">
        <f>IF(IF('Lease Monthly'!$H$4="Yearly",J839*'Lease Monthly'!$D$4,IF('Lease Monthly'!$H$4="Quarterly",J839*('Lease Monthly'!$D$4/4),J839*'Lease Monthly'!$D$4/12))&gt;0,IF('Lease Monthly'!$H$4="Yearly",J839*'Lease Monthly'!$D$4,IF('Lease Monthly'!$H$4="Quarterly",J839*('Lease Monthly'!$D$4/4),J839*'Lease Monthly'!$D$4/12)),-L839-J839)</f>
        <v>0</v>
      </c>
      <c r="L839" s="47">
        <f t="shared" si="127"/>
        <v>0</v>
      </c>
      <c r="M839" s="47">
        <f t="shared" si="128"/>
        <v>0</v>
      </c>
      <c r="N839" s="57"/>
      <c r="O839" s="38">
        <v>237</v>
      </c>
      <c r="P839" s="58">
        <f t="shared" si="132"/>
        <v>344061</v>
      </c>
      <c r="Q839" s="47">
        <f t="shared" si="133"/>
        <v>0</v>
      </c>
      <c r="R839" s="47">
        <f>IF(S838&lt;1,0,-'Lease Monthly'!$K$4/'Lease Monthly'!$L$4)</f>
        <v>0</v>
      </c>
      <c r="S839" s="47">
        <f t="shared" si="129"/>
        <v>0</v>
      </c>
      <c r="AE839"/>
      <c r="AF839" s="6"/>
    </row>
    <row r="840" spans="1:32" x14ac:dyDescent="0.25">
      <c r="A840" s="53">
        <f t="shared" si="130"/>
        <v>824</v>
      </c>
      <c r="B840" s="29">
        <f t="shared" si="124"/>
        <v>0</v>
      </c>
      <c r="C840" s="9" t="str">
        <f>IF(D840=0,"-",IF('Lease Monthly'!$H$4="Yearly",EDATE(C839,12),IF('Lease Monthly'!$H$4="Quarterly",EDATE(C839,3),EDATE(C839,1))))</f>
        <v>-</v>
      </c>
      <c r="D840" s="54">
        <f>IF(A840&gt;'Lease Monthly'!$E$4,0,'Lease Monthly'!$G$4)*((1+$M$4)^(((((IF($H$4="Yearly",ROUNDDOWN(IF(A840-($N$4)&lt;0,0,((A840-($N$4)/(($N$4))))/($N$4)),0),IF($H$4="Monthly",ROUNDDOWN(IF(A840-($N$4*12)&lt;0,0,((A840-(12*$N$4)/((12*$N$4))))/($N$4*12)),0),ROUNDDOWN(IF(A840-($N$4*4)&lt;0,0,((A840-(4*$N$4)/((4*$N$4))))/($N$4*4)),0)))))))))+(IF(A840=$E$4,$J$4,0))</f>
        <v>0</v>
      </c>
      <c r="E840" s="49">
        <f>IF(D840=0,0,1/((1+IF('Lease Monthly'!$H$4="Yearly",'Lease Monthly'!$D$4,IF('Lease Monthly'!$H$4="Quarterly",'Lease Monthly'!$D$4/4,'Lease Monthly'!$D$4/12)))^IF($E$17=1,A839,A840)))</f>
        <v>0</v>
      </c>
      <c r="F840" s="55">
        <f t="shared" si="125"/>
        <v>0</v>
      </c>
      <c r="G840" s="56"/>
      <c r="H840" s="38">
        <f t="shared" si="131"/>
        <v>824</v>
      </c>
      <c r="I840" s="9" t="str">
        <f t="shared" si="126"/>
        <v>-</v>
      </c>
      <c r="J840" s="47">
        <f>IF(H840&gt;'Lease Monthly'!$E$4,0,M839)</f>
        <v>0</v>
      </c>
      <c r="K840" s="47">
        <f>IF(IF('Lease Monthly'!$H$4="Yearly",J840*'Lease Monthly'!$D$4,IF('Lease Monthly'!$H$4="Quarterly",J840*('Lease Monthly'!$D$4/4),J840*'Lease Monthly'!$D$4/12))&gt;0,IF('Lease Monthly'!$H$4="Yearly",J840*'Lease Monthly'!$D$4,IF('Lease Monthly'!$H$4="Quarterly",J840*('Lease Monthly'!$D$4/4),J840*'Lease Monthly'!$D$4/12)),-L840-J840)</f>
        <v>0</v>
      </c>
      <c r="L840" s="47">
        <f t="shared" si="127"/>
        <v>0</v>
      </c>
      <c r="M840" s="47">
        <f t="shared" si="128"/>
        <v>0</v>
      </c>
      <c r="N840" s="57"/>
      <c r="O840" s="38">
        <v>237</v>
      </c>
      <c r="P840" s="58">
        <f t="shared" si="132"/>
        <v>344426</v>
      </c>
      <c r="Q840" s="47">
        <f t="shared" si="133"/>
        <v>0</v>
      </c>
      <c r="R840" s="47">
        <f>IF(S839&lt;1,0,-'Lease Monthly'!$K$4/'Lease Monthly'!$L$4)</f>
        <v>0</v>
      </c>
      <c r="S840" s="47">
        <f t="shared" si="129"/>
        <v>0</v>
      </c>
      <c r="AE840"/>
      <c r="AF840" s="6"/>
    </row>
    <row r="841" spans="1:32" x14ac:dyDescent="0.25">
      <c r="A841" s="53">
        <f t="shared" si="130"/>
        <v>825</v>
      </c>
      <c r="B841" s="29">
        <f t="shared" si="124"/>
        <v>0</v>
      </c>
      <c r="C841" s="9" t="str">
        <f>IF(D841=0,"-",IF('Lease Monthly'!$H$4="Yearly",EDATE(C840,12),IF('Lease Monthly'!$H$4="Quarterly",EDATE(C840,3),EDATE(C840,1))))</f>
        <v>-</v>
      </c>
      <c r="D841" s="54">
        <f>IF(A841&gt;'Lease Monthly'!$E$4,0,'Lease Monthly'!$G$4)*((1+$M$4)^(((((IF($H$4="Yearly",ROUNDDOWN(IF(A841-($N$4)&lt;0,0,((A841-($N$4)/(($N$4))))/($N$4)),0),IF($H$4="Monthly",ROUNDDOWN(IF(A841-($N$4*12)&lt;0,0,((A841-(12*$N$4)/((12*$N$4))))/($N$4*12)),0),ROUNDDOWN(IF(A841-($N$4*4)&lt;0,0,((A841-(4*$N$4)/((4*$N$4))))/($N$4*4)),0)))))))))+(IF(A841=$E$4,$J$4,0))</f>
        <v>0</v>
      </c>
      <c r="E841" s="49">
        <f>IF(D841=0,0,1/((1+IF('Lease Monthly'!$H$4="Yearly",'Lease Monthly'!$D$4,IF('Lease Monthly'!$H$4="Quarterly",'Lease Monthly'!$D$4/4,'Lease Monthly'!$D$4/12)))^IF($E$17=1,A840,A841)))</f>
        <v>0</v>
      </c>
      <c r="F841" s="55">
        <f t="shared" si="125"/>
        <v>0</v>
      </c>
      <c r="G841" s="56"/>
      <c r="H841" s="38">
        <f t="shared" si="131"/>
        <v>825</v>
      </c>
      <c r="I841" s="9" t="str">
        <f t="shared" si="126"/>
        <v>-</v>
      </c>
      <c r="J841" s="47">
        <f>IF(H841&gt;'Lease Monthly'!$E$4,0,M840)</f>
        <v>0</v>
      </c>
      <c r="K841" s="47">
        <f>IF(IF('Lease Monthly'!$H$4="Yearly",J841*'Lease Monthly'!$D$4,IF('Lease Monthly'!$H$4="Quarterly",J841*('Lease Monthly'!$D$4/4),J841*'Lease Monthly'!$D$4/12))&gt;0,IF('Lease Monthly'!$H$4="Yearly",J841*'Lease Monthly'!$D$4,IF('Lease Monthly'!$H$4="Quarterly",J841*('Lease Monthly'!$D$4/4),J841*'Lease Monthly'!$D$4/12)),-L841-J841)</f>
        <v>0</v>
      </c>
      <c r="L841" s="47">
        <f t="shared" si="127"/>
        <v>0</v>
      </c>
      <c r="M841" s="47">
        <f t="shared" si="128"/>
        <v>0</v>
      </c>
      <c r="N841" s="57"/>
      <c r="O841" s="38">
        <v>237</v>
      </c>
      <c r="P841" s="58">
        <f t="shared" si="132"/>
        <v>344791</v>
      </c>
      <c r="Q841" s="47">
        <f t="shared" si="133"/>
        <v>0</v>
      </c>
      <c r="R841" s="47">
        <f>IF(S840&lt;1,0,-'Lease Monthly'!$K$4/'Lease Monthly'!$L$4)</f>
        <v>0</v>
      </c>
      <c r="S841" s="47">
        <f t="shared" si="129"/>
        <v>0</v>
      </c>
      <c r="AE841"/>
      <c r="AF841" s="6"/>
    </row>
    <row r="842" spans="1:32" x14ac:dyDescent="0.25">
      <c r="A842" s="53">
        <f t="shared" si="130"/>
        <v>826</v>
      </c>
      <c r="B842" s="29">
        <f t="shared" si="124"/>
        <v>0</v>
      </c>
      <c r="C842" s="9" t="str">
        <f>IF(D842=0,"-",IF('Lease Monthly'!$H$4="Yearly",EDATE(C841,12),IF('Lease Monthly'!$H$4="Quarterly",EDATE(C841,3),EDATE(C841,1))))</f>
        <v>-</v>
      </c>
      <c r="D842" s="54">
        <f>IF(A842&gt;'Lease Monthly'!$E$4,0,'Lease Monthly'!$G$4)*((1+$M$4)^(((((IF($H$4="Yearly",ROUNDDOWN(IF(A842-($N$4)&lt;0,0,((A842-($N$4)/(($N$4))))/($N$4)),0),IF($H$4="Monthly",ROUNDDOWN(IF(A842-($N$4*12)&lt;0,0,((A842-(12*$N$4)/((12*$N$4))))/($N$4*12)),0),ROUNDDOWN(IF(A842-($N$4*4)&lt;0,0,((A842-(4*$N$4)/((4*$N$4))))/($N$4*4)),0)))))))))+(IF(A842=$E$4,$J$4,0))</f>
        <v>0</v>
      </c>
      <c r="E842" s="49">
        <f>IF(D842=0,0,1/((1+IF('Lease Monthly'!$H$4="Yearly",'Lease Monthly'!$D$4,IF('Lease Monthly'!$H$4="Quarterly",'Lease Monthly'!$D$4/4,'Lease Monthly'!$D$4/12)))^IF($E$17=1,A841,A842)))</f>
        <v>0</v>
      </c>
      <c r="F842" s="55">
        <f t="shared" si="125"/>
        <v>0</v>
      </c>
      <c r="G842" s="56"/>
      <c r="H842" s="38">
        <f t="shared" si="131"/>
        <v>826</v>
      </c>
      <c r="I842" s="9" t="str">
        <f t="shared" si="126"/>
        <v>-</v>
      </c>
      <c r="J842" s="47">
        <f>IF(H842&gt;'Lease Monthly'!$E$4,0,M841)</f>
        <v>0</v>
      </c>
      <c r="K842" s="47">
        <f>IF(IF('Lease Monthly'!$H$4="Yearly",J842*'Lease Monthly'!$D$4,IF('Lease Monthly'!$H$4="Quarterly",J842*('Lease Monthly'!$D$4/4),J842*'Lease Monthly'!$D$4/12))&gt;0,IF('Lease Monthly'!$H$4="Yearly",J842*'Lease Monthly'!$D$4,IF('Lease Monthly'!$H$4="Quarterly",J842*('Lease Monthly'!$D$4/4),J842*'Lease Monthly'!$D$4/12)),-L842-J842)</f>
        <v>0</v>
      </c>
      <c r="L842" s="47">
        <f t="shared" si="127"/>
        <v>0</v>
      </c>
      <c r="M842" s="47">
        <f t="shared" si="128"/>
        <v>0</v>
      </c>
      <c r="N842" s="57"/>
      <c r="O842" s="38">
        <v>237</v>
      </c>
      <c r="P842" s="58">
        <f t="shared" si="132"/>
        <v>345157</v>
      </c>
      <c r="Q842" s="47">
        <f t="shared" si="133"/>
        <v>0</v>
      </c>
      <c r="R842" s="47">
        <f>IF(S841&lt;1,0,-'Lease Monthly'!$K$4/'Lease Monthly'!$L$4)</f>
        <v>0</v>
      </c>
      <c r="S842" s="47">
        <f t="shared" si="129"/>
        <v>0</v>
      </c>
      <c r="AE842"/>
      <c r="AF842" s="6"/>
    </row>
    <row r="843" spans="1:32" x14ac:dyDescent="0.25">
      <c r="A843" s="53">
        <f t="shared" si="130"/>
        <v>827</v>
      </c>
      <c r="B843" s="29">
        <f t="shared" si="124"/>
        <v>0</v>
      </c>
      <c r="C843" s="9" t="str">
        <f>IF(D843=0,"-",IF('Lease Monthly'!$H$4="Yearly",EDATE(C842,12),IF('Lease Monthly'!$H$4="Quarterly",EDATE(C842,3),EDATE(C842,1))))</f>
        <v>-</v>
      </c>
      <c r="D843" s="54">
        <f>IF(A843&gt;'Lease Monthly'!$E$4,0,'Lease Monthly'!$G$4)*((1+$M$4)^(((((IF($H$4="Yearly",ROUNDDOWN(IF(A843-($N$4)&lt;0,0,((A843-($N$4)/(($N$4))))/($N$4)),0),IF($H$4="Monthly",ROUNDDOWN(IF(A843-($N$4*12)&lt;0,0,((A843-(12*$N$4)/((12*$N$4))))/($N$4*12)),0),ROUNDDOWN(IF(A843-($N$4*4)&lt;0,0,((A843-(4*$N$4)/((4*$N$4))))/($N$4*4)),0)))))))))+(IF(A843=$E$4,$J$4,0))</f>
        <v>0</v>
      </c>
      <c r="E843" s="49">
        <f>IF(D843=0,0,1/((1+IF('Lease Monthly'!$H$4="Yearly",'Lease Monthly'!$D$4,IF('Lease Monthly'!$H$4="Quarterly",'Lease Monthly'!$D$4/4,'Lease Monthly'!$D$4/12)))^IF($E$17=1,A842,A843)))</f>
        <v>0</v>
      </c>
      <c r="F843" s="55">
        <f t="shared" si="125"/>
        <v>0</v>
      </c>
      <c r="G843" s="56"/>
      <c r="H843" s="38">
        <f t="shared" si="131"/>
        <v>827</v>
      </c>
      <c r="I843" s="9" t="str">
        <f t="shared" si="126"/>
        <v>-</v>
      </c>
      <c r="J843" s="47">
        <f>IF(H843&gt;'Lease Monthly'!$E$4,0,M842)</f>
        <v>0</v>
      </c>
      <c r="K843" s="47">
        <f>IF(IF('Lease Monthly'!$H$4="Yearly",J843*'Lease Monthly'!$D$4,IF('Lease Monthly'!$H$4="Quarterly",J843*('Lease Monthly'!$D$4/4),J843*'Lease Monthly'!$D$4/12))&gt;0,IF('Lease Monthly'!$H$4="Yearly",J843*'Lease Monthly'!$D$4,IF('Lease Monthly'!$H$4="Quarterly",J843*('Lease Monthly'!$D$4/4),J843*'Lease Monthly'!$D$4/12)),-L843-J843)</f>
        <v>0</v>
      </c>
      <c r="L843" s="47">
        <f t="shared" si="127"/>
        <v>0</v>
      </c>
      <c r="M843" s="47">
        <f t="shared" si="128"/>
        <v>0</v>
      </c>
      <c r="N843" s="57"/>
      <c r="O843" s="38">
        <v>237</v>
      </c>
      <c r="P843" s="58">
        <f t="shared" si="132"/>
        <v>345522</v>
      </c>
      <c r="Q843" s="47">
        <f t="shared" si="133"/>
        <v>0</v>
      </c>
      <c r="R843" s="47">
        <f>IF(S842&lt;1,0,-'Lease Monthly'!$K$4/'Lease Monthly'!$L$4)</f>
        <v>0</v>
      </c>
      <c r="S843" s="47">
        <f t="shared" si="129"/>
        <v>0</v>
      </c>
      <c r="AE843"/>
      <c r="AF843" s="6"/>
    </row>
    <row r="844" spans="1:32" x14ac:dyDescent="0.25">
      <c r="A844" s="53">
        <f t="shared" si="130"/>
        <v>828</v>
      </c>
      <c r="B844" s="29">
        <f t="shared" si="124"/>
        <v>0</v>
      </c>
      <c r="C844" s="9" t="str">
        <f>IF(D844=0,"-",IF('Lease Monthly'!$H$4="Yearly",EDATE(C843,12),IF('Lease Monthly'!$H$4="Quarterly",EDATE(C843,3),EDATE(C843,1))))</f>
        <v>-</v>
      </c>
      <c r="D844" s="54">
        <f>IF(A844&gt;'Lease Monthly'!$E$4,0,'Lease Monthly'!$G$4)*((1+$M$4)^(((((IF($H$4="Yearly",ROUNDDOWN(IF(A844-($N$4)&lt;0,0,((A844-($N$4)/(($N$4))))/($N$4)),0),IF($H$4="Monthly",ROUNDDOWN(IF(A844-($N$4*12)&lt;0,0,((A844-(12*$N$4)/((12*$N$4))))/($N$4*12)),0),ROUNDDOWN(IF(A844-($N$4*4)&lt;0,0,((A844-(4*$N$4)/((4*$N$4))))/($N$4*4)),0)))))))))+(IF(A844=$E$4,$J$4,0))</f>
        <v>0</v>
      </c>
      <c r="E844" s="49">
        <f>IF(D844=0,0,1/((1+IF('Lease Monthly'!$H$4="Yearly",'Lease Monthly'!$D$4,IF('Lease Monthly'!$H$4="Quarterly",'Lease Monthly'!$D$4/4,'Lease Monthly'!$D$4/12)))^IF($E$17=1,A843,A844)))</f>
        <v>0</v>
      </c>
      <c r="F844" s="55">
        <f t="shared" si="125"/>
        <v>0</v>
      </c>
      <c r="G844" s="56"/>
      <c r="H844" s="38">
        <f t="shared" si="131"/>
        <v>828</v>
      </c>
      <c r="I844" s="9" t="str">
        <f t="shared" si="126"/>
        <v>-</v>
      </c>
      <c r="J844" s="47">
        <f>IF(H844&gt;'Lease Monthly'!$E$4,0,M843)</f>
        <v>0</v>
      </c>
      <c r="K844" s="47">
        <f>IF(IF('Lease Monthly'!$H$4="Yearly",J844*'Lease Monthly'!$D$4,IF('Lease Monthly'!$H$4="Quarterly",J844*('Lease Monthly'!$D$4/4),J844*'Lease Monthly'!$D$4/12))&gt;0,IF('Lease Monthly'!$H$4="Yearly",J844*'Lease Monthly'!$D$4,IF('Lease Monthly'!$H$4="Quarterly",J844*('Lease Monthly'!$D$4/4),J844*'Lease Monthly'!$D$4/12)),-L844-J844)</f>
        <v>0</v>
      </c>
      <c r="L844" s="47">
        <f t="shared" si="127"/>
        <v>0</v>
      </c>
      <c r="M844" s="47">
        <f t="shared" si="128"/>
        <v>0</v>
      </c>
      <c r="N844" s="57"/>
      <c r="O844" s="38">
        <v>237</v>
      </c>
      <c r="P844" s="58">
        <f t="shared" si="132"/>
        <v>345887</v>
      </c>
      <c r="Q844" s="47">
        <f t="shared" si="133"/>
        <v>0</v>
      </c>
      <c r="R844" s="47">
        <f>IF(S843&lt;1,0,-'Lease Monthly'!$K$4/'Lease Monthly'!$L$4)</f>
        <v>0</v>
      </c>
      <c r="S844" s="47">
        <f t="shared" si="129"/>
        <v>0</v>
      </c>
      <c r="AE844"/>
      <c r="AF844" s="6"/>
    </row>
    <row r="845" spans="1:32" x14ac:dyDescent="0.25">
      <c r="A845" s="53">
        <f t="shared" si="130"/>
        <v>829</v>
      </c>
      <c r="B845" s="29">
        <f t="shared" si="124"/>
        <v>0</v>
      </c>
      <c r="C845" s="9" t="str">
        <f>IF(D845=0,"-",IF('Lease Monthly'!$H$4="Yearly",EDATE(C844,12),IF('Lease Monthly'!$H$4="Quarterly",EDATE(C844,3),EDATE(C844,1))))</f>
        <v>-</v>
      </c>
      <c r="D845" s="54">
        <f>IF(A845&gt;'Lease Monthly'!$E$4,0,'Lease Monthly'!$G$4)*((1+$M$4)^(((((IF($H$4="Yearly",ROUNDDOWN(IF(A845-($N$4)&lt;0,0,((A845-($N$4)/(($N$4))))/($N$4)),0),IF($H$4="Monthly",ROUNDDOWN(IF(A845-($N$4*12)&lt;0,0,((A845-(12*$N$4)/((12*$N$4))))/($N$4*12)),0),ROUNDDOWN(IF(A845-($N$4*4)&lt;0,0,((A845-(4*$N$4)/((4*$N$4))))/($N$4*4)),0)))))))))+(IF(A845=$E$4,$J$4,0))</f>
        <v>0</v>
      </c>
      <c r="E845" s="49">
        <f>IF(D845=0,0,1/((1+IF('Lease Monthly'!$H$4="Yearly",'Lease Monthly'!$D$4,IF('Lease Monthly'!$H$4="Quarterly",'Lease Monthly'!$D$4/4,'Lease Monthly'!$D$4/12)))^IF($E$17=1,A844,A845)))</f>
        <v>0</v>
      </c>
      <c r="F845" s="55">
        <f t="shared" si="125"/>
        <v>0</v>
      </c>
      <c r="G845" s="56"/>
      <c r="H845" s="38">
        <f t="shared" si="131"/>
        <v>829</v>
      </c>
      <c r="I845" s="9" t="str">
        <f t="shared" si="126"/>
        <v>-</v>
      </c>
      <c r="J845" s="47">
        <f>IF(H845&gt;'Lease Monthly'!$E$4,0,M844)</f>
        <v>0</v>
      </c>
      <c r="K845" s="47">
        <f>IF(IF('Lease Monthly'!$H$4="Yearly",J845*'Lease Monthly'!$D$4,IF('Lease Monthly'!$H$4="Quarterly",J845*('Lease Monthly'!$D$4/4),J845*'Lease Monthly'!$D$4/12))&gt;0,IF('Lease Monthly'!$H$4="Yearly",J845*'Lease Monthly'!$D$4,IF('Lease Monthly'!$H$4="Quarterly",J845*('Lease Monthly'!$D$4/4),J845*'Lease Monthly'!$D$4/12)),-L845-J845)</f>
        <v>0</v>
      </c>
      <c r="L845" s="47">
        <f t="shared" si="127"/>
        <v>0</v>
      </c>
      <c r="M845" s="47">
        <f t="shared" si="128"/>
        <v>0</v>
      </c>
      <c r="N845" s="57"/>
      <c r="O845" s="38">
        <v>237</v>
      </c>
      <c r="P845" s="58">
        <f t="shared" si="132"/>
        <v>346252</v>
      </c>
      <c r="Q845" s="47">
        <f t="shared" si="133"/>
        <v>0</v>
      </c>
      <c r="R845" s="47">
        <f>IF(S844&lt;1,0,-'Lease Monthly'!$K$4/'Lease Monthly'!$L$4)</f>
        <v>0</v>
      </c>
      <c r="S845" s="47">
        <f t="shared" si="129"/>
        <v>0</v>
      </c>
      <c r="AE845"/>
      <c r="AF845" s="6"/>
    </row>
    <row r="846" spans="1:32" x14ac:dyDescent="0.25">
      <c r="A846" s="53">
        <f t="shared" si="130"/>
        <v>830</v>
      </c>
      <c r="B846" s="29">
        <f t="shared" si="124"/>
        <v>0</v>
      </c>
      <c r="C846" s="9" t="str">
        <f>IF(D846=0,"-",IF('Lease Monthly'!$H$4="Yearly",EDATE(C845,12),IF('Lease Monthly'!$H$4="Quarterly",EDATE(C845,3),EDATE(C845,1))))</f>
        <v>-</v>
      </c>
      <c r="D846" s="54">
        <f>IF(A846&gt;'Lease Monthly'!$E$4,0,'Lease Monthly'!$G$4)*((1+$M$4)^(((((IF($H$4="Yearly",ROUNDDOWN(IF(A846-($N$4)&lt;0,0,((A846-($N$4)/(($N$4))))/($N$4)),0),IF($H$4="Monthly",ROUNDDOWN(IF(A846-($N$4*12)&lt;0,0,((A846-(12*$N$4)/((12*$N$4))))/($N$4*12)),0),ROUNDDOWN(IF(A846-($N$4*4)&lt;0,0,((A846-(4*$N$4)/((4*$N$4))))/($N$4*4)),0)))))))))+(IF(A846=$E$4,$J$4,0))</f>
        <v>0</v>
      </c>
      <c r="E846" s="49">
        <f>IF(D846=0,0,1/((1+IF('Lease Monthly'!$H$4="Yearly",'Lease Monthly'!$D$4,IF('Lease Monthly'!$H$4="Quarterly",'Lease Monthly'!$D$4/4,'Lease Monthly'!$D$4/12)))^IF($E$17=1,A845,A846)))</f>
        <v>0</v>
      </c>
      <c r="F846" s="55">
        <f t="shared" si="125"/>
        <v>0</v>
      </c>
      <c r="G846" s="56"/>
      <c r="H846" s="38">
        <f t="shared" si="131"/>
        <v>830</v>
      </c>
      <c r="I846" s="9" t="str">
        <f t="shared" si="126"/>
        <v>-</v>
      </c>
      <c r="J846" s="47">
        <f>IF(H846&gt;'Lease Monthly'!$E$4,0,M845)</f>
        <v>0</v>
      </c>
      <c r="K846" s="47">
        <f>IF(IF('Lease Monthly'!$H$4="Yearly",J846*'Lease Monthly'!$D$4,IF('Lease Monthly'!$H$4="Quarterly",J846*('Lease Monthly'!$D$4/4),J846*'Lease Monthly'!$D$4/12))&gt;0,IF('Lease Monthly'!$H$4="Yearly",J846*'Lease Monthly'!$D$4,IF('Lease Monthly'!$H$4="Quarterly",J846*('Lease Monthly'!$D$4/4),J846*'Lease Monthly'!$D$4/12)),-L846-J846)</f>
        <v>0</v>
      </c>
      <c r="L846" s="47">
        <f t="shared" si="127"/>
        <v>0</v>
      </c>
      <c r="M846" s="47">
        <f t="shared" si="128"/>
        <v>0</v>
      </c>
      <c r="N846" s="57"/>
      <c r="O846" s="38">
        <v>237</v>
      </c>
      <c r="P846" s="58">
        <f t="shared" si="132"/>
        <v>346618</v>
      </c>
      <c r="Q846" s="47">
        <f t="shared" si="133"/>
        <v>0</v>
      </c>
      <c r="R846" s="47">
        <f>IF(S845&lt;1,0,-'Lease Monthly'!$K$4/'Lease Monthly'!$L$4)</f>
        <v>0</v>
      </c>
      <c r="S846" s="47">
        <f t="shared" si="129"/>
        <v>0</v>
      </c>
      <c r="AE846"/>
      <c r="AF846" s="6"/>
    </row>
    <row r="847" spans="1:32" x14ac:dyDescent="0.25">
      <c r="A847" s="53">
        <f t="shared" si="130"/>
        <v>831</v>
      </c>
      <c r="B847" s="29">
        <f t="shared" si="124"/>
        <v>0</v>
      </c>
      <c r="C847" s="9" t="str">
        <f>IF(D847=0,"-",IF('Lease Monthly'!$H$4="Yearly",EDATE(C846,12),IF('Lease Monthly'!$H$4="Quarterly",EDATE(C846,3),EDATE(C846,1))))</f>
        <v>-</v>
      </c>
      <c r="D847" s="54">
        <f>IF(A847&gt;'Lease Monthly'!$E$4,0,'Lease Monthly'!$G$4)*((1+$M$4)^(((((IF($H$4="Yearly",ROUNDDOWN(IF(A847-($N$4)&lt;0,0,((A847-($N$4)/(($N$4))))/($N$4)),0),IF($H$4="Monthly",ROUNDDOWN(IF(A847-($N$4*12)&lt;0,0,((A847-(12*$N$4)/((12*$N$4))))/($N$4*12)),0),ROUNDDOWN(IF(A847-($N$4*4)&lt;0,0,((A847-(4*$N$4)/((4*$N$4))))/($N$4*4)),0)))))))))+(IF(A847=$E$4,$J$4,0))</f>
        <v>0</v>
      </c>
      <c r="E847" s="49">
        <f>IF(D847=0,0,1/((1+IF('Lease Monthly'!$H$4="Yearly",'Lease Monthly'!$D$4,IF('Lease Monthly'!$H$4="Quarterly",'Lease Monthly'!$D$4/4,'Lease Monthly'!$D$4/12)))^IF($E$17=1,A846,A847)))</f>
        <v>0</v>
      </c>
      <c r="F847" s="55">
        <f t="shared" si="125"/>
        <v>0</v>
      </c>
      <c r="G847" s="56"/>
      <c r="H847" s="38">
        <f t="shared" si="131"/>
        <v>831</v>
      </c>
      <c r="I847" s="9" t="str">
        <f t="shared" si="126"/>
        <v>-</v>
      </c>
      <c r="J847" s="47">
        <f>IF(H847&gt;'Lease Monthly'!$E$4,0,M846)</f>
        <v>0</v>
      </c>
      <c r="K847" s="47">
        <f>IF(IF('Lease Monthly'!$H$4="Yearly",J847*'Lease Monthly'!$D$4,IF('Lease Monthly'!$H$4="Quarterly",J847*('Lease Monthly'!$D$4/4),J847*'Lease Monthly'!$D$4/12))&gt;0,IF('Lease Monthly'!$H$4="Yearly",J847*'Lease Monthly'!$D$4,IF('Lease Monthly'!$H$4="Quarterly",J847*('Lease Monthly'!$D$4/4),J847*'Lease Monthly'!$D$4/12)),-L847-J847)</f>
        <v>0</v>
      </c>
      <c r="L847" s="47">
        <f t="shared" si="127"/>
        <v>0</v>
      </c>
      <c r="M847" s="47">
        <f t="shared" si="128"/>
        <v>0</v>
      </c>
      <c r="N847" s="57"/>
      <c r="O847" s="38">
        <v>237</v>
      </c>
      <c r="P847" s="58">
        <f t="shared" si="132"/>
        <v>346983</v>
      </c>
      <c r="Q847" s="47">
        <f t="shared" si="133"/>
        <v>0</v>
      </c>
      <c r="R847" s="47">
        <f>IF(S846&lt;1,0,-'Lease Monthly'!$K$4/'Lease Monthly'!$L$4)</f>
        <v>0</v>
      </c>
      <c r="S847" s="47">
        <f t="shared" si="129"/>
        <v>0</v>
      </c>
      <c r="AE847"/>
      <c r="AF847" s="6"/>
    </row>
    <row r="848" spans="1:32" x14ac:dyDescent="0.25">
      <c r="A848" s="53">
        <f t="shared" si="130"/>
        <v>832</v>
      </c>
      <c r="B848" s="29">
        <f t="shared" si="124"/>
        <v>0</v>
      </c>
      <c r="C848" s="9" t="str">
        <f>IF(D848=0,"-",IF('Lease Monthly'!$H$4="Yearly",EDATE(C847,12),IF('Lease Monthly'!$H$4="Quarterly",EDATE(C847,3),EDATE(C847,1))))</f>
        <v>-</v>
      </c>
      <c r="D848" s="54">
        <f>IF(A848&gt;'Lease Monthly'!$E$4,0,'Lease Monthly'!$G$4)*((1+$M$4)^(((((IF($H$4="Yearly",ROUNDDOWN(IF(A848-($N$4)&lt;0,0,((A848-($N$4)/(($N$4))))/($N$4)),0),IF($H$4="Monthly",ROUNDDOWN(IF(A848-($N$4*12)&lt;0,0,((A848-(12*$N$4)/((12*$N$4))))/($N$4*12)),0),ROUNDDOWN(IF(A848-($N$4*4)&lt;0,0,((A848-(4*$N$4)/((4*$N$4))))/($N$4*4)),0)))))))))+(IF(A848=$E$4,$J$4,0))</f>
        <v>0</v>
      </c>
      <c r="E848" s="49">
        <f>IF(D848=0,0,1/((1+IF('Lease Monthly'!$H$4="Yearly",'Lease Monthly'!$D$4,IF('Lease Monthly'!$H$4="Quarterly",'Lease Monthly'!$D$4/4,'Lease Monthly'!$D$4/12)))^IF($E$17=1,A847,A848)))</f>
        <v>0</v>
      </c>
      <c r="F848" s="55">
        <f t="shared" si="125"/>
        <v>0</v>
      </c>
      <c r="G848" s="56"/>
      <c r="H848" s="38">
        <f t="shared" si="131"/>
        <v>832</v>
      </c>
      <c r="I848" s="9" t="str">
        <f t="shared" si="126"/>
        <v>-</v>
      </c>
      <c r="J848" s="47">
        <f>IF(H848&gt;'Lease Monthly'!$E$4,0,M847)</f>
        <v>0</v>
      </c>
      <c r="K848" s="47">
        <f>IF(IF('Lease Monthly'!$H$4="Yearly",J848*'Lease Monthly'!$D$4,IF('Lease Monthly'!$H$4="Quarterly",J848*('Lease Monthly'!$D$4/4),J848*'Lease Monthly'!$D$4/12))&gt;0,IF('Lease Monthly'!$H$4="Yearly",J848*'Lease Monthly'!$D$4,IF('Lease Monthly'!$H$4="Quarterly",J848*('Lease Monthly'!$D$4/4),J848*'Lease Monthly'!$D$4/12)),-L848-J848)</f>
        <v>0</v>
      </c>
      <c r="L848" s="47">
        <f t="shared" si="127"/>
        <v>0</v>
      </c>
      <c r="M848" s="47">
        <f t="shared" si="128"/>
        <v>0</v>
      </c>
      <c r="N848" s="57"/>
      <c r="O848" s="38">
        <v>237</v>
      </c>
      <c r="P848" s="58">
        <f t="shared" si="132"/>
        <v>347348</v>
      </c>
      <c r="Q848" s="47">
        <f t="shared" si="133"/>
        <v>0</v>
      </c>
      <c r="R848" s="47">
        <f>IF(S847&lt;1,0,-'Lease Monthly'!$K$4/'Lease Monthly'!$L$4)</f>
        <v>0</v>
      </c>
      <c r="S848" s="47">
        <f t="shared" si="129"/>
        <v>0</v>
      </c>
      <c r="AE848"/>
      <c r="AF848" s="6"/>
    </row>
    <row r="849" spans="1:32" x14ac:dyDescent="0.25">
      <c r="A849" s="53">
        <f t="shared" si="130"/>
        <v>833</v>
      </c>
      <c r="B849" s="29">
        <f t="shared" ref="B849:B912" si="134">IF(C849="-",0,YEAR(C849))</f>
        <v>0</v>
      </c>
      <c r="C849" s="9" t="str">
        <f>IF(D849=0,"-",IF('Lease Monthly'!$H$4="Yearly",EDATE(C848,12),IF('Lease Monthly'!$H$4="Quarterly",EDATE(C848,3),EDATE(C848,1))))</f>
        <v>-</v>
      </c>
      <c r="D849" s="54">
        <f>IF(A849&gt;'Lease Monthly'!$E$4,0,'Lease Monthly'!$G$4)*((1+$M$4)^(((((IF($H$4="Yearly",ROUNDDOWN(IF(A849-($N$4)&lt;0,0,((A849-($N$4)/(($N$4))))/($N$4)),0),IF($H$4="Monthly",ROUNDDOWN(IF(A849-($N$4*12)&lt;0,0,((A849-(12*$N$4)/((12*$N$4))))/($N$4*12)),0),ROUNDDOWN(IF(A849-($N$4*4)&lt;0,0,((A849-(4*$N$4)/((4*$N$4))))/($N$4*4)),0)))))))))+(IF(A849=$E$4,$J$4,0))</f>
        <v>0</v>
      </c>
      <c r="E849" s="49">
        <f>IF(D849=0,0,1/((1+IF('Lease Monthly'!$H$4="Yearly",'Lease Monthly'!$D$4,IF('Lease Monthly'!$H$4="Quarterly",'Lease Monthly'!$D$4/4,'Lease Monthly'!$D$4/12)))^IF($E$17=1,A848,A849)))</f>
        <v>0</v>
      </c>
      <c r="F849" s="55">
        <f t="shared" ref="F849:F912" si="135">D849*E849</f>
        <v>0</v>
      </c>
      <c r="G849" s="56"/>
      <c r="H849" s="38">
        <f t="shared" si="131"/>
        <v>833</v>
      </c>
      <c r="I849" s="9" t="str">
        <f t="shared" ref="I849:I912" si="136">C849</f>
        <v>-</v>
      </c>
      <c r="J849" s="47">
        <f>IF(H849&gt;'Lease Monthly'!$E$4,0,M848)</f>
        <v>0</v>
      </c>
      <c r="K849" s="47">
        <f>IF(IF('Lease Monthly'!$H$4="Yearly",J849*'Lease Monthly'!$D$4,IF('Lease Monthly'!$H$4="Quarterly",J849*('Lease Monthly'!$D$4/4),J849*'Lease Monthly'!$D$4/12))&gt;0,IF('Lease Monthly'!$H$4="Yearly",J849*'Lease Monthly'!$D$4,IF('Lease Monthly'!$H$4="Quarterly",J849*('Lease Monthly'!$D$4/4),J849*'Lease Monthly'!$D$4/12)),-L849-J849)</f>
        <v>0</v>
      </c>
      <c r="L849" s="47">
        <f t="shared" si="127"/>
        <v>0</v>
      </c>
      <c r="M849" s="47">
        <f t="shared" si="128"/>
        <v>0</v>
      </c>
      <c r="N849" s="57"/>
      <c r="O849" s="38">
        <v>237</v>
      </c>
      <c r="P849" s="58">
        <f t="shared" si="132"/>
        <v>347713</v>
      </c>
      <c r="Q849" s="47">
        <f t="shared" si="133"/>
        <v>0</v>
      </c>
      <c r="R849" s="47">
        <f>IF(S848&lt;1,0,-'Lease Monthly'!$K$4/'Lease Monthly'!$L$4)</f>
        <v>0</v>
      </c>
      <c r="S849" s="47">
        <f t="shared" si="129"/>
        <v>0</v>
      </c>
      <c r="AE849"/>
      <c r="AF849" s="6"/>
    </row>
    <row r="850" spans="1:32" x14ac:dyDescent="0.25">
      <c r="A850" s="53">
        <f t="shared" si="130"/>
        <v>834</v>
      </c>
      <c r="B850" s="29">
        <f t="shared" si="134"/>
        <v>0</v>
      </c>
      <c r="C850" s="9" t="str">
        <f>IF(D850=0,"-",IF('Lease Monthly'!$H$4="Yearly",EDATE(C849,12),IF('Lease Monthly'!$H$4="Quarterly",EDATE(C849,3),EDATE(C849,1))))</f>
        <v>-</v>
      </c>
      <c r="D850" s="54">
        <f>IF(A850&gt;'Lease Monthly'!$E$4,0,'Lease Monthly'!$G$4)*((1+$M$4)^(((((IF($H$4="Yearly",ROUNDDOWN(IF(A850-($N$4)&lt;0,0,((A850-($N$4)/(($N$4))))/($N$4)),0),IF($H$4="Monthly",ROUNDDOWN(IF(A850-($N$4*12)&lt;0,0,((A850-(12*$N$4)/((12*$N$4))))/($N$4*12)),0),ROUNDDOWN(IF(A850-($N$4*4)&lt;0,0,((A850-(4*$N$4)/((4*$N$4))))/($N$4*4)),0)))))))))+(IF(A850=$E$4,$J$4,0))</f>
        <v>0</v>
      </c>
      <c r="E850" s="49">
        <f>IF(D850=0,0,1/((1+IF('Lease Monthly'!$H$4="Yearly",'Lease Monthly'!$D$4,IF('Lease Monthly'!$H$4="Quarterly",'Lease Monthly'!$D$4/4,'Lease Monthly'!$D$4/12)))^IF($E$17=1,A849,A850)))</f>
        <v>0</v>
      </c>
      <c r="F850" s="55">
        <f t="shared" si="135"/>
        <v>0</v>
      </c>
      <c r="G850" s="56"/>
      <c r="H850" s="38">
        <f t="shared" si="131"/>
        <v>834</v>
      </c>
      <c r="I850" s="9" t="str">
        <f t="shared" si="136"/>
        <v>-</v>
      </c>
      <c r="J850" s="47">
        <f>IF(H850&gt;'Lease Monthly'!$E$4,0,M849)</f>
        <v>0</v>
      </c>
      <c r="K850" s="47">
        <f>IF(IF('Lease Monthly'!$H$4="Yearly",J850*'Lease Monthly'!$D$4,IF('Lease Monthly'!$H$4="Quarterly",J850*('Lease Monthly'!$D$4/4),J850*'Lease Monthly'!$D$4/12))&gt;0,IF('Lease Monthly'!$H$4="Yearly",J850*'Lease Monthly'!$D$4,IF('Lease Monthly'!$H$4="Quarterly",J850*('Lease Monthly'!$D$4/4),J850*'Lease Monthly'!$D$4/12)),-L850-J850)</f>
        <v>0</v>
      </c>
      <c r="L850" s="47">
        <f t="shared" ref="L850:L913" si="137">D850</f>
        <v>0</v>
      </c>
      <c r="M850" s="47">
        <f t="shared" ref="M850:M913" si="138">J850+K850-L850</f>
        <v>0</v>
      </c>
      <c r="N850" s="57"/>
      <c r="O850" s="38">
        <v>237</v>
      </c>
      <c r="P850" s="58">
        <f t="shared" si="132"/>
        <v>348079</v>
      </c>
      <c r="Q850" s="47">
        <f t="shared" si="133"/>
        <v>0</v>
      </c>
      <c r="R850" s="47">
        <f>IF(S849&lt;1,0,-'Lease Monthly'!$K$4/'Lease Monthly'!$L$4)</f>
        <v>0</v>
      </c>
      <c r="S850" s="47">
        <f t="shared" ref="S850:S913" si="139">IF(S849&lt;1,0,SUM(Q850:R850))</f>
        <v>0</v>
      </c>
      <c r="AE850"/>
      <c r="AF850" s="6"/>
    </row>
    <row r="851" spans="1:32" x14ac:dyDescent="0.25">
      <c r="A851" s="53">
        <f t="shared" ref="A851:A914" si="140">A850+1</f>
        <v>835</v>
      </c>
      <c r="B851" s="29">
        <f t="shared" si="134"/>
        <v>0</v>
      </c>
      <c r="C851" s="9" t="str">
        <f>IF(D851=0,"-",IF('Lease Monthly'!$H$4="Yearly",EDATE(C850,12),IF('Lease Monthly'!$H$4="Quarterly",EDATE(C850,3),EDATE(C850,1))))</f>
        <v>-</v>
      </c>
      <c r="D851" s="54">
        <f>IF(A851&gt;'Lease Monthly'!$E$4,0,'Lease Monthly'!$G$4)*((1+$M$4)^(((((IF($H$4="Yearly",ROUNDDOWN(IF(A851-($N$4)&lt;0,0,((A851-($N$4)/(($N$4))))/($N$4)),0),IF($H$4="Monthly",ROUNDDOWN(IF(A851-($N$4*12)&lt;0,0,((A851-(12*$N$4)/((12*$N$4))))/($N$4*12)),0),ROUNDDOWN(IF(A851-($N$4*4)&lt;0,0,((A851-(4*$N$4)/((4*$N$4))))/($N$4*4)),0)))))))))+(IF(A851=$E$4,$J$4,0))</f>
        <v>0</v>
      </c>
      <c r="E851" s="49">
        <f>IF(D851=0,0,1/((1+IF('Lease Monthly'!$H$4="Yearly",'Lease Monthly'!$D$4,IF('Lease Monthly'!$H$4="Quarterly",'Lease Monthly'!$D$4/4,'Lease Monthly'!$D$4/12)))^IF($E$17=1,A850,A851)))</f>
        <v>0</v>
      </c>
      <c r="F851" s="55">
        <f t="shared" si="135"/>
        <v>0</v>
      </c>
      <c r="G851" s="56"/>
      <c r="H851" s="38">
        <f t="shared" ref="H851:H914" si="141">H850+1</f>
        <v>835</v>
      </c>
      <c r="I851" s="9" t="str">
        <f t="shared" si="136"/>
        <v>-</v>
      </c>
      <c r="J851" s="47">
        <f>IF(H851&gt;'Lease Monthly'!$E$4,0,M850)</f>
        <v>0</v>
      </c>
      <c r="K851" s="47">
        <f>IF(IF('Lease Monthly'!$H$4="Yearly",J851*'Lease Monthly'!$D$4,IF('Lease Monthly'!$H$4="Quarterly",J851*('Lease Monthly'!$D$4/4),J851*'Lease Monthly'!$D$4/12))&gt;0,IF('Lease Monthly'!$H$4="Yearly",J851*'Lease Monthly'!$D$4,IF('Lease Monthly'!$H$4="Quarterly",J851*('Lease Monthly'!$D$4/4),J851*'Lease Monthly'!$D$4/12)),-L851-J851)</f>
        <v>0</v>
      </c>
      <c r="L851" s="47">
        <f t="shared" si="137"/>
        <v>0</v>
      </c>
      <c r="M851" s="47">
        <f t="shared" si="138"/>
        <v>0</v>
      </c>
      <c r="N851" s="57"/>
      <c r="O851" s="38">
        <v>237</v>
      </c>
      <c r="P851" s="58">
        <f t="shared" ref="P851:P914" si="142">DATE(YEAR(P850)+1,MONTH(P850),DAY(P850))</f>
        <v>348444</v>
      </c>
      <c r="Q851" s="47">
        <f t="shared" ref="Q851:Q914" si="143">S850</f>
        <v>0</v>
      </c>
      <c r="R851" s="47">
        <f>IF(S850&lt;1,0,-'Lease Monthly'!$K$4/'Lease Monthly'!$L$4)</f>
        <v>0</v>
      </c>
      <c r="S851" s="47">
        <f t="shared" si="139"/>
        <v>0</v>
      </c>
      <c r="AE851"/>
      <c r="AF851" s="6"/>
    </row>
    <row r="852" spans="1:32" x14ac:dyDescent="0.25">
      <c r="A852" s="53">
        <f t="shared" si="140"/>
        <v>836</v>
      </c>
      <c r="B852" s="29">
        <f t="shared" si="134"/>
        <v>0</v>
      </c>
      <c r="C852" s="9" t="str">
        <f>IF(D852=0,"-",IF('Lease Monthly'!$H$4="Yearly",EDATE(C851,12),IF('Lease Monthly'!$H$4="Quarterly",EDATE(C851,3),EDATE(C851,1))))</f>
        <v>-</v>
      </c>
      <c r="D852" s="54">
        <f>IF(A852&gt;'Lease Monthly'!$E$4,0,'Lease Monthly'!$G$4)*((1+$M$4)^(((((IF($H$4="Yearly",ROUNDDOWN(IF(A852-($N$4)&lt;0,0,((A852-($N$4)/(($N$4))))/($N$4)),0),IF($H$4="Monthly",ROUNDDOWN(IF(A852-($N$4*12)&lt;0,0,((A852-(12*$N$4)/((12*$N$4))))/($N$4*12)),0),ROUNDDOWN(IF(A852-($N$4*4)&lt;0,0,((A852-(4*$N$4)/((4*$N$4))))/($N$4*4)),0)))))))))+(IF(A852=$E$4,$J$4,0))</f>
        <v>0</v>
      </c>
      <c r="E852" s="49">
        <f>IF(D852=0,0,1/((1+IF('Lease Monthly'!$H$4="Yearly",'Lease Monthly'!$D$4,IF('Lease Monthly'!$H$4="Quarterly",'Lease Monthly'!$D$4/4,'Lease Monthly'!$D$4/12)))^IF($E$17=1,A851,A852)))</f>
        <v>0</v>
      </c>
      <c r="F852" s="55">
        <f t="shared" si="135"/>
        <v>0</v>
      </c>
      <c r="G852" s="56"/>
      <c r="H852" s="38">
        <f t="shared" si="141"/>
        <v>836</v>
      </c>
      <c r="I852" s="9" t="str">
        <f t="shared" si="136"/>
        <v>-</v>
      </c>
      <c r="J852" s="47">
        <f>IF(H852&gt;'Lease Monthly'!$E$4,0,M851)</f>
        <v>0</v>
      </c>
      <c r="K852" s="47">
        <f>IF(IF('Lease Monthly'!$H$4="Yearly",J852*'Lease Monthly'!$D$4,IF('Lease Monthly'!$H$4="Quarterly",J852*('Lease Monthly'!$D$4/4),J852*'Lease Monthly'!$D$4/12))&gt;0,IF('Lease Monthly'!$H$4="Yearly",J852*'Lease Monthly'!$D$4,IF('Lease Monthly'!$H$4="Quarterly",J852*('Lease Monthly'!$D$4/4),J852*'Lease Monthly'!$D$4/12)),-L852-J852)</f>
        <v>0</v>
      </c>
      <c r="L852" s="47">
        <f t="shared" si="137"/>
        <v>0</v>
      </c>
      <c r="M852" s="47">
        <f t="shared" si="138"/>
        <v>0</v>
      </c>
      <c r="N852" s="57"/>
      <c r="O852" s="38">
        <v>237</v>
      </c>
      <c r="P852" s="58">
        <f t="shared" si="142"/>
        <v>348809</v>
      </c>
      <c r="Q852" s="47">
        <f t="shared" si="143"/>
        <v>0</v>
      </c>
      <c r="R852" s="47">
        <f>IF(S851&lt;1,0,-'Lease Monthly'!$K$4/'Lease Monthly'!$L$4)</f>
        <v>0</v>
      </c>
      <c r="S852" s="47">
        <f t="shared" si="139"/>
        <v>0</v>
      </c>
      <c r="AE852"/>
      <c r="AF852" s="6"/>
    </row>
    <row r="853" spans="1:32" x14ac:dyDescent="0.25">
      <c r="A853" s="53">
        <f t="shared" si="140"/>
        <v>837</v>
      </c>
      <c r="B853" s="29">
        <f t="shared" si="134"/>
        <v>0</v>
      </c>
      <c r="C853" s="9" t="str">
        <f>IF(D853=0,"-",IF('Lease Monthly'!$H$4="Yearly",EDATE(C852,12),IF('Lease Monthly'!$H$4="Quarterly",EDATE(C852,3),EDATE(C852,1))))</f>
        <v>-</v>
      </c>
      <c r="D853" s="54">
        <f>IF(A853&gt;'Lease Monthly'!$E$4,0,'Lease Monthly'!$G$4)*((1+$M$4)^(((((IF($H$4="Yearly",ROUNDDOWN(IF(A853-($N$4)&lt;0,0,((A853-($N$4)/(($N$4))))/($N$4)),0),IF($H$4="Monthly",ROUNDDOWN(IF(A853-($N$4*12)&lt;0,0,((A853-(12*$N$4)/((12*$N$4))))/($N$4*12)),0),ROUNDDOWN(IF(A853-($N$4*4)&lt;0,0,((A853-(4*$N$4)/((4*$N$4))))/($N$4*4)),0)))))))))+(IF(A853=$E$4,$J$4,0))</f>
        <v>0</v>
      </c>
      <c r="E853" s="49">
        <f>IF(D853=0,0,1/((1+IF('Lease Monthly'!$H$4="Yearly",'Lease Monthly'!$D$4,IF('Lease Monthly'!$H$4="Quarterly",'Lease Monthly'!$D$4/4,'Lease Monthly'!$D$4/12)))^IF($E$17=1,A852,A853)))</f>
        <v>0</v>
      </c>
      <c r="F853" s="55">
        <f t="shared" si="135"/>
        <v>0</v>
      </c>
      <c r="G853" s="56"/>
      <c r="H853" s="38">
        <f t="shared" si="141"/>
        <v>837</v>
      </c>
      <c r="I853" s="9" t="str">
        <f t="shared" si="136"/>
        <v>-</v>
      </c>
      <c r="J853" s="47">
        <f>IF(H853&gt;'Lease Monthly'!$E$4,0,M852)</f>
        <v>0</v>
      </c>
      <c r="K853" s="47">
        <f>IF(IF('Lease Monthly'!$H$4="Yearly",J853*'Lease Monthly'!$D$4,IF('Lease Monthly'!$H$4="Quarterly",J853*('Lease Monthly'!$D$4/4),J853*'Lease Monthly'!$D$4/12))&gt;0,IF('Lease Monthly'!$H$4="Yearly",J853*'Lease Monthly'!$D$4,IF('Lease Monthly'!$H$4="Quarterly",J853*('Lease Monthly'!$D$4/4),J853*'Lease Monthly'!$D$4/12)),-L853-J853)</f>
        <v>0</v>
      </c>
      <c r="L853" s="47">
        <f t="shared" si="137"/>
        <v>0</v>
      </c>
      <c r="M853" s="47">
        <f t="shared" si="138"/>
        <v>0</v>
      </c>
      <c r="N853" s="57"/>
      <c r="O853" s="38">
        <v>237</v>
      </c>
      <c r="P853" s="58">
        <f t="shared" si="142"/>
        <v>349174</v>
      </c>
      <c r="Q853" s="47">
        <f t="shared" si="143"/>
        <v>0</v>
      </c>
      <c r="R853" s="47">
        <f>IF(S852&lt;1,0,-'Lease Monthly'!$K$4/'Lease Monthly'!$L$4)</f>
        <v>0</v>
      </c>
      <c r="S853" s="47">
        <f t="shared" si="139"/>
        <v>0</v>
      </c>
      <c r="AE853"/>
      <c r="AF853" s="6"/>
    </row>
    <row r="854" spans="1:32" x14ac:dyDescent="0.25">
      <c r="A854" s="53">
        <f t="shared" si="140"/>
        <v>838</v>
      </c>
      <c r="B854" s="29">
        <f t="shared" si="134"/>
        <v>0</v>
      </c>
      <c r="C854" s="9" t="str">
        <f>IF(D854=0,"-",IF('Lease Monthly'!$H$4="Yearly",EDATE(C853,12),IF('Lease Monthly'!$H$4="Quarterly",EDATE(C853,3),EDATE(C853,1))))</f>
        <v>-</v>
      </c>
      <c r="D854" s="54">
        <f>IF(A854&gt;'Lease Monthly'!$E$4,0,'Lease Monthly'!$G$4)*((1+$M$4)^(((((IF($H$4="Yearly",ROUNDDOWN(IF(A854-($N$4)&lt;0,0,((A854-($N$4)/(($N$4))))/($N$4)),0),IF($H$4="Monthly",ROUNDDOWN(IF(A854-($N$4*12)&lt;0,0,((A854-(12*$N$4)/((12*$N$4))))/($N$4*12)),0),ROUNDDOWN(IF(A854-($N$4*4)&lt;0,0,((A854-(4*$N$4)/((4*$N$4))))/($N$4*4)),0)))))))))+(IF(A854=$E$4,$J$4,0))</f>
        <v>0</v>
      </c>
      <c r="E854" s="49">
        <f>IF(D854=0,0,1/((1+IF('Lease Monthly'!$H$4="Yearly",'Lease Monthly'!$D$4,IF('Lease Monthly'!$H$4="Quarterly",'Lease Monthly'!$D$4/4,'Lease Monthly'!$D$4/12)))^IF($E$17=1,A853,A854)))</f>
        <v>0</v>
      </c>
      <c r="F854" s="55">
        <f t="shared" si="135"/>
        <v>0</v>
      </c>
      <c r="G854" s="56"/>
      <c r="H854" s="38">
        <f t="shared" si="141"/>
        <v>838</v>
      </c>
      <c r="I854" s="9" t="str">
        <f t="shared" si="136"/>
        <v>-</v>
      </c>
      <c r="J854" s="47">
        <f>IF(H854&gt;'Lease Monthly'!$E$4,0,M853)</f>
        <v>0</v>
      </c>
      <c r="K854" s="47">
        <f>IF(IF('Lease Monthly'!$H$4="Yearly",J854*'Lease Monthly'!$D$4,IF('Lease Monthly'!$H$4="Quarterly",J854*('Lease Monthly'!$D$4/4),J854*'Lease Monthly'!$D$4/12))&gt;0,IF('Lease Monthly'!$H$4="Yearly",J854*'Lease Monthly'!$D$4,IF('Lease Monthly'!$H$4="Quarterly",J854*('Lease Monthly'!$D$4/4),J854*'Lease Monthly'!$D$4/12)),-L854-J854)</f>
        <v>0</v>
      </c>
      <c r="L854" s="47">
        <f t="shared" si="137"/>
        <v>0</v>
      </c>
      <c r="M854" s="47">
        <f t="shared" si="138"/>
        <v>0</v>
      </c>
      <c r="N854" s="57"/>
      <c r="O854" s="38">
        <v>237</v>
      </c>
      <c r="P854" s="58">
        <f t="shared" si="142"/>
        <v>349540</v>
      </c>
      <c r="Q854" s="47">
        <f t="shared" si="143"/>
        <v>0</v>
      </c>
      <c r="R854" s="47">
        <f>IF(S853&lt;1,0,-'Lease Monthly'!$K$4/'Lease Monthly'!$L$4)</f>
        <v>0</v>
      </c>
      <c r="S854" s="47">
        <f t="shared" si="139"/>
        <v>0</v>
      </c>
      <c r="AE854"/>
      <c r="AF854" s="6"/>
    </row>
    <row r="855" spans="1:32" x14ac:dyDescent="0.25">
      <c r="A855" s="53">
        <f t="shared" si="140"/>
        <v>839</v>
      </c>
      <c r="B855" s="29">
        <f t="shared" si="134"/>
        <v>0</v>
      </c>
      <c r="C855" s="9" t="str">
        <f>IF(D855=0,"-",IF('Lease Monthly'!$H$4="Yearly",EDATE(C854,12),IF('Lease Monthly'!$H$4="Quarterly",EDATE(C854,3),EDATE(C854,1))))</f>
        <v>-</v>
      </c>
      <c r="D855" s="54">
        <f>IF(A855&gt;'Lease Monthly'!$E$4,0,'Lease Monthly'!$G$4)*((1+$M$4)^(((((IF($H$4="Yearly",ROUNDDOWN(IF(A855-($N$4)&lt;0,0,((A855-($N$4)/(($N$4))))/($N$4)),0),IF($H$4="Monthly",ROUNDDOWN(IF(A855-($N$4*12)&lt;0,0,((A855-(12*$N$4)/((12*$N$4))))/($N$4*12)),0),ROUNDDOWN(IF(A855-($N$4*4)&lt;0,0,((A855-(4*$N$4)/((4*$N$4))))/($N$4*4)),0)))))))))+(IF(A855=$E$4,$J$4,0))</f>
        <v>0</v>
      </c>
      <c r="E855" s="49">
        <f>IF(D855=0,0,1/((1+IF('Lease Monthly'!$H$4="Yearly",'Lease Monthly'!$D$4,IF('Lease Monthly'!$H$4="Quarterly",'Lease Monthly'!$D$4/4,'Lease Monthly'!$D$4/12)))^IF($E$17=1,A854,A855)))</f>
        <v>0</v>
      </c>
      <c r="F855" s="55">
        <f t="shared" si="135"/>
        <v>0</v>
      </c>
      <c r="G855" s="56"/>
      <c r="H855" s="38">
        <f t="shared" si="141"/>
        <v>839</v>
      </c>
      <c r="I855" s="9" t="str">
        <f t="shared" si="136"/>
        <v>-</v>
      </c>
      <c r="J855" s="47">
        <f>IF(H855&gt;'Lease Monthly'!$E$4,0,M854)</f>
        <v>0</v>
      </c>
      <c r="K855" s="47">
        <f>IF(IF('Lease Monthly'!$H$4="Yearly",J855*'Lease Monthly'!$D$4,IF('Lease Monthly'!$H$4="Quarterly",J855*('Lease Monthly'!$D$4/4),J855*'Lease Monthly'!$D$4/12))&gt;0,IF('Lease Monthly'!$H$4="Yearly",J855*'Lease Monthly'!$D$4,IF('Lease Monthly'!$H$4="Quarterly",J855*('Lease Monthly'!$D$4/4),J855*'Lease Monthly'!$D$4/12)),-L855-J855)</f>
        <v>0</v>
      </c>
      <c r="L855" s="47">
        <f t="shared" si="137"/>
        <v>0</v>
      </c>
      <c r="M855" s="47">
        <f t="shared" si="138"/>
        <v>0</v>
      </c>
      <c r="N855" s="57"/>
      <c r="O855" s="38">
        <v>237</v>
      </c>
      <c r="P855" s="58">
        <f t="shared" si="142"/>
        <v>349905</v>
      </c>
      <c r="Q855" s="47">
        <f t="shared" si="143"/>
        <v>0</v>
      </c>
      <c r="R855" s="47">
        <f>IF(S854&lt;1,0,-'Lease Monthly'!$K$4/'Lease Monthly'!$L$4)</f>
        <v>0</v>
      </c>
      <c r="S855" s="47">
        <f t="shared" si="139"/>
        <v>0</v>
      </c>
      <c r="AE855"/>
      <c r="AF855" s="6"/>
    </row>
    <row r="856" spans="1:32" x14ac:dyDescent="0.25">
      <c r="A856" s="53">
        <f t="shared" si="140"/>
        <v>840</v>
      </c>
      <c r="B856" s="29">
        <f t="shared" si="134"/>
        <v>0</v>
      </c>
      <c r="C856" s="9" t="str">
        <f>IF(D856=0,"-",IF('Lease Monthly'!$H$4="Yearly",EDATE(C855,12),IF('Lease Monthly'!$H$4="Quarterly",EDATE(C855,3),EDATE(C855,1))))</f>
        <v>-</v>
      </c>
      <c r="D856" s="54">
        <f>IF(A856&gt;'Lease Monthly'!$E$4,0,'Lease Monthly'!$G$4)*((1+$M$4)^(((((IF($H$4="Yearly",ROUNDDOWN(IF(A856-($N$4)&lt;0,0,((A856-($N$4)/(($N$4))))/($N$4)),0),IF($H$4="Monthly",ROUNDDOWN(IF(A856-($N$4*12)&lt;0,0,((A856-(12*$N$4)/((12*$N$4))))/($N$4*12)),0),ROUNDDOWN(IF(A856-($N$4*4)&lt;0,0,((A856-(4*$N$4)/((4*$N$4))))/($N$4*4)),0)))))))))+(IF(A856=$E$4,$J$4,0))</f>
        <v>0</v>
      </c>
      <c r="E856" s="49">
        <f>IF(D856=0,0,1/((1+IF('Lease Monthly'!$H$4="Yearly",'Lease Monthly'!$D$4,IF('Lease Monthly'!$H$4="Quarterly",'Lease Monthly'!$D$4/4,'Lease Monthly'!$D$4/12)))^IF($E$17=1,A855,A856)))</f>
        <v>0</v>
      </c>
      <c r="F856" s="55">
        <f t="shared" si="135"/>
        <v>0</v>
      </c>
      <c r="G856" s="56"/>
      <c r="H856" s="38">
        <f t="shared" si="141"/>
        <v>840</v>
      </c>
      <c r="I856" s="9" t="str">
        <f t="shared" si="136"/>
        <v>-</v>
      </c>
      <c r="J856" s="47">
        <f>IF(H856&gt;'Lease Monthly'!$E$4,0,M855)</f>
        <v>0</v>
      </c>
      <c r="K856" s="47">
        <f>IF(IF('Lease Monthly'!$H$4="Yearly",J856*'Lease Monthly'!$D$4,IF('Lease Monthly'!$H$4="Quarterly",J856*('Lease Monthly'!$D$4/4),J856*'Lease Monthly'!$D$4/12))&gt;0,IF('Lease Monthly'!$H$4="Yearly",J856*'Lease Monthly'!$D$4,IF('Lease Monthly'!$H$4="Quarterly",J856*('Lease Monthly'!$D$4/4),J856*'Lease Monthly'!$D$4/12)),-L856-J856)</f>
        <v>0</v>
      </c>
      <c r="L856" s="47">
        <f t="shared" si="137"/>
        <v>0</v>
      </c>
      <c r="M856" s="47">
        <f t="shared" si="138"/>
        <v>0</v>
      </c>
      <c r="N856" s="57"/>
      <c r="O856" s="38">
        <v>237</v>
      </c>
      <c r="P856" s="58">
        <f t="shared" si="142"/>
        <v>350270</v>
      </c>
      <c r="Q856" s="47">
        <f t="shared" si="143"/>
        <v>0</v>
      </c>
      <c r="R856" s="47">
        <f>IF(S855&lt;1,0,-'Lease Monthly'!$K$4/'Lease Monthly'!$L$4)</f>
        <v>0</v>
      </c>
      <c r="S856" s="47">
        <f t="shared" si="139"/>
        <v>0</v>
      </c>
      <c r="AE856"/>
      <c r="AF856" s="6"/>
    </row>
    <row r="857" spans="1:32" x14ac:dyDescent="0.25">
      <c r="A857" s="53">
        <f t="shared" si="140"/>
        <v>841</v>
      </c>
      <c r="B857" s="29">
        <f t="shared" si="134"/>
        <v>0</v>
      </c>
      <c r="C857" s="9" t="str">
        <f>IF(D857=0,"-",IF('Lease Monthly'!$H$4="Yearly",EDATE(C856,12),IF('Lease Monthly'!$H$4="Quarterly",EDATE(C856,3),EDATE(C856,1))))</f>
        <v>-</v>
      </c>
      <c r="D857" s="54">
        <f>IF(A857&gt;'Lease Monthly'!$E$4,0,'Lease Monthly'!$G$4)*((1+$M$4)^(((((IF($H$4="Yearly",ROUNDDOWN(IF(A857-($N$4)&lt;0,0,((A857-($N$4)/(($N$4))))/($N$4)),0),IF($H$4="Monthly",ROUNDDOWN(IF(A857-($N$4*12)&lt;0,0,((A857-(12*$N$4)/((12*$N$4))))/($N$4*12)),0),ROUNDDOWN(IF(A857-($N$4*4)&lt;0,0,((A857-(4*$N$4)/((4*$N$4))))/($N$4*4)),0)))))))))+(IF(A857=$E$4,$J$4,0))</f>
        <v>0</v>
      </c>
      <c r="E857" s="49">
        <f>IF(D857=0,0,1/((1+IF('Lease Monthly'!$H$4="Yearly",'Lease Monthly'!$D$4,IF('Lease Monthly'!$H$4="Quarterly",'Lease Monthly'!$D$4/4,'Lease Monthly'!$D$4/12)))^IF($E$17=1,A856,A857)))</f>
        <v>0</v>
      </c>
      <c r="F857" s="55">
        <f t="shared" si="135"/>
        <v>0</v>
      </c>
      <c r="G857" s="56"/>
      <c r="H857" s="38">
        <f t="shared" si="141"/>
        <v>841</v>
      </c>
      <c r="I857" s="9" t="str">
        <f t="shared" si="136"/>
        <v>-</v>
      </c>
      <c r="J857" s="47">
        <f>IF(H857&gt;'Lease Monthly'!$E$4,0,M856)</f>
        <v>0</v>
      </c>
      <c r="K857" s="47">
        <f>IF(IF('Lease Monthly'!$H$4="Yearly",J857*'Lease Monthly'!$D$4,IF('Lease Monthly'!$H$4="Quarterly",J857*('Lease Monthly'!$D$4/4),J857*'Lease Monthly'!$D$4/12))&gt;0,IF('Lease Monthly'!$H$4="Yearly",J857*'Lease Monthly'!$D$4,IF('Lease Monthly'!$H$4="Quarterly",J857*('Lease Monthly'!$D$4/4),J857*'Lease Monthly'!$D$4/12)),-L857-J857)</f>
        <v>0</v>
      </c>
      <c r="L857" s="47">
        <f t="shared" si="137"/>
        <v>0</v>
      </c>
      <c r="M857" s="47">
        <f t="shared" si="138"/>
        <v>0</v>
      </c>
      <c r="N857" s="57"/>
      <c r="O857" s="38">
        <v>237</v>
      </c>
      <c r="P857" s="58">
        <f t="shared" si="142"/>
        <v>350635</v>
      </c>
      <c r="Q857" s="47">
        <f t="shared" si="143"/>
        <v>0</v>
      </c>
      <c r="R857" s="47">
        <f>IF(S856&lt;1,0,-'Lease Monthly'!$K$4/'Lease Monthly'!$L$4)</f>
        <v>0</v>
      </c>
      <c r="S857" s="47">
        <f t="shared" si="139"/>
        <v>0</v>
      </c>
      <c r="AE857"/>
      <c r="AF857" s="6"/>
    </row>
    <row r="858" spans="1:32" x14ac:dyDescent="0.25">
      <c r="A858" s="53">
        <f t="shared" si="140"/>
        <v>842</v>
      </c>
      <c r="B858" s="29">
        <f t="shared" si="134"/>
        <v>0</v>
      </c>
      <c r="C858" s="9" t="str">
        <f>IF(D858=0,"-",IF('Lease Monthly'!$H$4="Yearly",EDATE(C857,12),IF('Lease Monthly'!$H$4="Quarterly",EDATE(C857,3),EDATE(C857,1))))</f>
        <v>-</v>
      </c>
      <c r="D858" s="54">
        <f>IF(A858&gt;'Lease Monthly'!$E$4,0,'Lease Monthly'!$G$4)*((1+$M$4)^(((((IF($H$4="Yearly",ROUNDDOWN(IF(A858-($N$4)&lt;0,0,((A858-($N$4)/(($N$4))))/($N$4)),0),IF($H$4="Monthly",ROUNDDOWN(IF(A858-($N$4*12)&lt;0,0,((A858-(12*$N$4)/((12*$N$4))))/($N$4*12)),0),ROUNDDOWN(IF(A858-($N$4*4)&lt;0,0,((A858-(4*$N$4)/((4*$N$4))))/($N$4*4)),0)))))))))+(IF(A858=$E$4,$J$4,0))</f>
        <v>0</v>
      </c>
      <c r="E858" s="49">
        <f>IF(D858=0,0,1/((1+IF('Lease Monthly'!$H$4="Yearly",'Lease Monthly'!$D$4,IF('Lease Monthly'!$H$4="Quarterly",'Lease Monthly'!$D$4/4,'Lease Monthly'!$D$4/12)))^IF($E$17=1,A857,A858)))</f>
        <v>0</v>
      </c>
      <c r="F858" s="55">
        <f t="shared" si="135"/>
        <v>0</v>
      </c>
      <c r="G858" s="56"/>
      <c r="H858" s="38">
        <f t="shared" si="141"/>
        <v>842</v>
      </c>
      <c r="I858" s="9" t="str">
        <f t="shared" si="136"/>
        <v>-</v>
      </c>
      <c r="J858" s="47">
        <f>IF(H858&gt;'Lease Monthly'!$E$4,0,M857)</f>
        <v>0</v>
      </c>
      <c r="K858" s="47">
        <f>IF(IF('Lease Monthly'!$H$4="Yearly",J858*'Lease Monthly'!$D$4,IF('Lease Monthly'!$H$4="Quarterly",J858*('Lease Monthly'!$D$4/4),J858*'Lease Monthly'!$D$4/12))&gt;0,IF('Lease Monthly'!$H$4="Yearly",J858*'Lease Monthly'!$D$4,IF('Lease Monthly'!$H$4="Quarterly",J858*('Lease Monthly'!$D$4/4),J858*'Lease Monthly'!$D$4/12)),-L858-J858)</f>
        <v>0</v>
      </c>
      <c r="L858" s="47">
        <f t="shared" si="137"/>
        <v>0</v>
      </c>
      <c r="M858" s="47">
        <f t="shared" si="138"/>
        <v>0</v>
      </c>
      <c r="N858" s="57"/>
      <c r="O858" s="38">
        <v>237</v>
      </c>
      <c r="P858" s="58">
        <f t="shared" si="142"/>
        <v>351001</v>
      </c>
      <c r="Q858" s="47">
        <f t="shared" si="143"/>
        <v>0</v>
      </c>
      <c r="R858" s="47">
        <f>IF(S857&lt;1,0,-'Lease Monthly'!$K$4/'Lease Monthly'!$L$4)</f>
        <v>0</v>
      </c>
      <c r="S858" s="47">
        <f t="shared" si="139"/>
        <v>0</v>
      </c>
      <c r="AE858"/>
      <c r="AF858" s="6"/>
    </row>
    <row r="859" spans="1:32" x14ac:dyDescent="0.25">
      <c r="A859" s="53">
        <f t="shared" si="140"/>
        <v>843</v>
      </c>
      <c r="B859" s="29">
        <f t="shared" si="134"/>
        <v>0</v>
      </c>
      <c r="C859" s="9" t="str">
        <f>IF(D859=0,"-",IF('Lease Monthly'!$H$4="Yearly",EDATE(C858,12),IF('Lease Monthly'!$H$4="Quarterly",EDATE(C858,3),EDATE(C858,1))))</f>
        <v>-</v>
      </c>
      <c r="D859" s="54">
        <f>IF(A859&gt;'Lease Monthly'!$E$4,0,'Lease Monthly'!$G$4)*((1+$M$4)^(((((IF($H$4="Yearly",ROUNDDOWN(IF(A859-($N$4)&lt;0,0,((A859-($N$4)/(($N$4))))/($N$4)),0),IF($H$4="Monthly",ROUNDDOWN(IF(A859-($N$4*12)&lt;0,0,((A859-(12*$N$4)/((12*$N$4))))/($N$4*12)),0),ROUNDDOWN(IF(A859-($N$4*4)&lt;0,0,((A859-(4*$N$4)/((4*$N$4))))/($N$4*4)),0)))))))))+(IF(A859=$E$4,$J$4,0))</f>
        <v>0</v>
      </c>
      <c r="E859" s="49">
        <f>IF(D859=0,0,1/((1+IF('Lease Monthly'!$H$4="Yearly",'Lease Monthly'!$D$4,IF('Lease Monthly'!$H$4="Quarterly",'Lease Monthly'!$D$4/4,'Lease Monthly'!$D$4/12)))^IF($E$17=1,A858,A859)))</f>
        <v>0</v>
      </c>
      <c r="F859" s="55">
        <f t="shared" si="135"/>
        <v>0</v>
      </c>
      <c r="G859" s="56"/>
      <c r="H859" s="38">
        <f t="shared" si="141"/>
        <v>843</v>
      </c>
      <c r="I859" s="9" t="str">
        <f t="shared" si="136"/>
        <v>-</v>
      </c>
      <c r="J859" s="47">
        <f>IF(H859&gt;'Lease Monthly'!$E$4,0,M858)</f>
        <v>0</v>
      </c>
      <c r="K859" s="47">
        <f>IF(IF('Lease Monthly'!$H$4="Yearly",J859*'Lease Monthly'!$D$4,IF('Lease Monthly'!$H$4="Quarterly",J859*('Lease Monthly'!$D$4/4),J859*'Lease Monthly'!$D$4/12))&gt;0,IF('Lease Monthly'!$H$4="Yearly",J859*'Lease Monthly'!$D$4,IF('Lease Monthly'!$H$4="Quarterly",J859*('Lease Monthly'!$D$4/4),J859*'Lease Monthly'!$D$4/12)),-L859-J859)</f>
        <v>0</v>
      </c>
      <c r="L859" s="47">
        <f t="shared" si="137"/>
        <v>0</v>
      </c>
      <c r="M859" s="47">
        <f t="shared" si="138"/>
        <v>0</v>
      </c>
      <c r="N859" s="57"/>
      <c r="O859" s="38">
        <v>237</v>
      </c>
      <c r="P859" s="58">
        <f t="shared" si="142"/>
        <v>351366</v>
      </c>
      <c r="Q859" s="47">
        <f t="shared" si="143"/>
        <v>0</v>
      </c>
      <c r="R859" s="47">
        <f>IF(S858&lt;1,0,-'Lease Monthly'!$K$4/'Lease Monthly'!$L$4)</f>
        <v>0</v>
      </c>
      <c r="S859" s="47">
        <f t="shared" si="139"/>
        <v>0</v>
      </c>
      <c r="AE859"/>
      <c r="AF859" s="6"/>
    </row>
    <row r="860" spans="1:32" x14ac:dyDescent="0.25">
      <c r="A860" s="53">
        <f t="shared" si="140"/>
        <v>844</v>
      </c>
      <c r="B860" s="29">
        <f t="shared" si="134"/>
        <v>0</v>
      </c>
      <c r="C860" s="9" t="str">
        <f>IF(D860=0,"-",IF('Lease Monthly'!$H$4="Yearly",EDATE(C859,12),IF('Lease Monthly'!$H$4="Quarterly",EDATE(C859,3),EDATE(C859,1))))</f>
        <v>-</v>
      </c>
      <c r="D860" s="54">
        <f>IF(A860&gt;'Lease Monthly'!$E$4,0,'Lease Monthly'!$G$4)*((1+$M$4)^(((((IF($H$4="Yearly",ROUNDDOWN(IF(A860-($N$4)&lt;0,0,((A860-($N$4)/(($N$4))))/($N$4)),0),IF($H$4="Monthly",ROUNDDOWN(IF(A860-($N$4*12)&lt;0,0,((A860-(12*$N$4)/((12*$N$4))))/($N$4*12)),0),ROUNDDOWN(IF(A860-($N$4*4)&lt;0,0,((A860-(4*$N$4)/((4*$N$4))))/($N$4*4)),0)))))))))+(IF(A860=$E$4,$J$4,0))</f>
        <v>0</v>
      </c>
      <c r="E860" s="49">
        <f>IF(D860=0,0,1/((1+IF('Lease Monthly'!$H$4="Yearly",'Lease Monthly'!$D$4,IF('Lease Monthly'!$H$4="Quarterly",'Lease Monthly'!$D$4/4,'Lease Monthly'!$D$4/12)))^IF($E$17=1,A859,A860)))</f>
        <v>0</v>
      </c>
      <c r="F860" s="55">
        <f t="shared" si="135"/>
        <v>0</v>
      </c>
      <c r="G860" s="56"/>
      <c r="H860" s="38">
        <f t="shared" si="141"/>
        <v>844</v>
      </c>
      <c r="I860" s="9" t="str">
        <f t="shared" si="136"/>
        <v>-</v>
      </c>
      <c r="J860" s="47">
        <f>IF(H860&gt;'Lease Monthly'!$E$4,0,M859)</f>
        <v>0</v>
      </c>
      <c r="K860" s="47">
        <f>IF(IF('Lease Monthly'!$H$4="Yearly",J860*'Lease Monthly'!$D$4,IF('Lease Monthly'!$H$4="Quarterly",J860*('Lease Monthly'!$D$4/4),J860*'Lease Monthly'!$D$4/12))&gt;0,IF('Lease Monthly'!$H$4="Yearly",J860*'Lease Monthly'!$D$4,IF('Lease Monthly'!$H$4="Quarterly",J860*('Lease Monthly'!$D$4/4),J860*'Lease Monthly'!$D$4/12)),-L860-J860)</f>
        <v>0</v>
      </c>
      <c r="L860" s="47">
        <f t="shared" si="137"/>
        <v>0</v>
      </c>
      <c r="M860" s="47">
        <f t="shared" si="138"/>
        <v>0</v>
      </c>
      <c r="N860" s="57"/>
      <c r="O860" s="38">
        <v>237</v>
      </c>
      <c r="P860" s="58">
        <f t="shared" si="142"/>
        <v>351731</v>
      </c>
      <c r="Q860" s="47">
        <f t="shared" si="143"/>
        <v>0</v>
      </c>
      <c r="R860" s="47">
        <f>IF(S859&lt;1,0,-'Lease Monthly'!$K$4/'Lease Monthly'!$L$4)</f>
        <v>0</v>
      </c>
      <c r="S860" s="47">
        <f t="shared" si="139"/>
        <v>0</v>
      </c>
      <c r="AE860"/>
      <c r="AF860" s="6"/>
    </row>
    <row r="861" spans="1:32" x14ac:dyDescent="0.25">
      <c r="A861" s="53">
        <f t="shared" si="140"/>
        <v>845</v>
      </c>
      <c r="B861" s="29">
        <f t="shared" si="134"/>
        <v>0</v>
      </c>
      <c r="C861" s="9" t="str">
        <f>IF(D861=0,"-",IF('Lease Monthly'!$H$4="Yearly",EDATE(C860,12),IF('Lease Monthly'!$H$4="Quarterly",EDATE(C860,3),EDATE(C860,1))))</f>
        <v>-</v>
      </c>
      <c r="D861" s="54">
        <f>IF(A861&gt;'Lease Monthly'!$E$4,0,'Lease Monthly'!$G$4)*((1+$M$4)^(((((IF($H$4="Yearly",ROUNDDOWN(IF(A861-($N$4)&lt;0,0,((A861-($N$4)/(($N$4))))/($N$4)),0),IF($H$4="Monthly",ROUNDDOWN(IF(A861-($N$4*12)&lt;0,0,((A861-(12*$N$4)/((12*$N$4))))/($N$4*12)),0),ROUNDDOWN(IF(A861-($N$4*4)&lt;0,0,((A861-(4*$N$4)/((4*$N$4))))/($N$4*4)),0)))))))))+(IF(A861=$E$4,$J$4,0))</f>
        <v>0</v>
      </c>
      <c r="E861" s="49">
        <f>IF(D861=0,0,1/((1+IF('Lease Monthly'!$H$4="Yearly",'Lease Monthly'!$D$4,IF('Lease Monthly'!$H$4="Quarterly",'Lease Monthly'!$D$4/4,'Lease Monthly'!$D$4/12)))^IF($E$17=1,A860,A861)))</f>
        <v>0</v>
      </c>
      <c r="F861" s="55">
        <f t="shared" si="135"/>
        <v>0</v>
      </c>
      <c r="G861" s="56"/>
      <c r="H861" s="38">
        <f t="shared" si="141"/>
        <v>845</v>
      </c>
      <c r="I861" s="9" t="str">
        <f t="shared" si="136"/>
        <v>-</v>
      </c>
      <c r="J861" s="47">
        <f>IF(H861&gt;'Lease Monthly'!$E$4,0,M860)</f>
        <v>0</v>
      </c>
      <c r="K861" s="47">
        <f>IF(IF('Lease Monthly'!$H$4="Yearly",J861*'Lease Monthly'!$D$4,IF('Lease Monthly'!$H$4="Quarterly",J861*('Lease Monthly'!$D$4/4),J861*'Lease Monthly'!$D$4/12))&gt;0,IF('Lease Monthly'!$H$4="Yearly",J861*'Lease Monthly'!$D$4,IF('Lease Monthly'!$H$4="Quarterly",J861*('Lease Monthly'!$D$4/4),J861*'Lease Monthly'!$D$4/12)),-L861-J861)</f>
        <v>0</v>
      </c>
      <c r="L861" s="47">
        <f t="shared" si="137"/>
        <v>0</v>
      </c>
      <c r="M861" s="47">
        <f t="shared" si="138"/>
        <v>0</v>
      </c>
      <c r="N861" s="57"/>
      <c r="O861" s="38">
        <v>237</v>
      </c>
      <c r="P861" s="58">
        <f t="shared" si="142"/>
        <v>352096</v>
      </c>
      <c r="Q861" s="47">
        <f t="shared" si="143"/>
        <v>0</v>
      </c>
      <c r="R861" s="47">
        <f>IF(S860&lt;1,0,-'Lease Monthly'!$K$4/'Lease Monthly'!$L$4)</f>
        <v>0</v>
      </c>
      <c r="S861" s="47">
        <f t="shared" si="139"/>
        <v>0</v>
      </c>
      <c r="AE861"/>
      <c r="AF861" s="6"/>
    </row>
    <row r="862" spans="1:32" x14ac:dyDescent="0.25">
      <c r="A862" s="53">
        <f t="shared" si="140"/>
        <v>846</v>
      </c>
      <c r="B862" s="29">
        <f t="shared" si="134"/>
        <v>0</v>
      </c>
      <c r="C862" s="9" t="str">
        <f>IF(D862=0,"-",IF('Lease Monthly'!$H$4="Yearly",EDATE(C861,12),IF('Lease Monthly'!$H$4="Quarterly",EDATE(C861,3),EDATE(C861,1))))</f>
        <v>-</v>
      </c>
      <c r="D862" s="54">
        <f>IF(A862&gt;'Lease Monthly'!$E$4,0,'Lease Monthly'!$G$4)*((1+$M$4)^(((((IF($H$4="Yearly",ROUNDDOWN(IF(A862-($N$4)&lt;0,0,((A862-($N$4)/(($N$4))))/($N$4)),0),IF($H$4="Monthly",ROUNDDOWN(IF(A862-($N$4*12)&lt;0,0,((A862-(12*$N$4)/((12*$N$4))))/($N$4*12)),0),ROUNDDOWN(IF(A862-($N$4*4)&lt;0,0,((A862-(4*$N$4)/((4*$N$4))))/($N$4*4)),0)))))))))+(IF(A862=$E$4,$J$4,0))</f>
        <v>0</v>
      </c>
      <c r="E862" s="49">
        <f>IF(D862=0,0,1/((1+IF('Lease Monthly'!$H$4="Yearly",'Lease Monthly'!$D$4,IF('Lease Monthly'!$H$4="Quarterly",'Lease Monthly'!$D$4/4,'Lease Monthly'!$D$4/12)))^IF($E$17=1,A861,A862)))</f>
        <v>0</v>
      </c>
      <c r="F862" s="55">
        <f t="shared" si="135"/>
        <v>0</v>
      </c>
      <c r="G862" s="56"/>
      <c r="H862" s="38">
        <f t="shared" si="141"/>
        <v>846</v>
      </c>
      <c r="I862" s="9" t="str">
        <f t="shared" si="136"/>
        <v>-</v>
      </c>
      <c r="J862" s="47">
        <f>IF(H862&gt;'Lease Monthly'!$E$4,0,M861)</f>
        <v>0</v>
      </c>
      <c r="K862" s="47">
        <f>IF(IF('Lease Monthly'!$H$4="Yearly",J862*'Lease Monthly'!$D$4,IF('Lease Monthly'!$H$4="Quarterly",J862*('Lease Monthly'!$D$4/4),J862*'Lease Monthly'!$D$4/12))&gt;0,IF('Lease Monthly'!$H$4="Yearly",J862*'Lease Monthly'!$D$4,IF('Lease Monthly'!$H$4="Quarterly",J862*('Lease Monthly'!$D$4/4),J862*'Lease Monthly'!$D$4/12)),-L862-J862)</f>
        <v>0</v>
      </c>
      <c r="L862" s="47">
        <f t="shared" si="137"/>
        <v>0</v>
      </c>
      <c r="M862" s="47">
        <f t="shared" si="138"/>
        <v>0</v>
      </c>
      <c r="N862" s="57"/>
      <c r="O862" s="38">
        <v>237</v>
      </c>
      <c r="P862" s="58">
        <f t="shared" si="142"/>
        <v>352462</v>
      </c>
      <c r="Q862" s="47">
        <f t="shared" si="143"/>
        <v>0</v>
      </c>
      <c r="R862" s="47">
        <f>IF(S861&lt;1,0,-'Lease Monthly'!$K$4/'Lease Monthly'!$L$4)</f>
        <v>0</v>
      </c>
      <c r="S862" s="47">
        <f t="shared" si="139"/>
        <v>0</v>
      </c>
      <c r="AE862"/>
      <c r="AF862" s="6"/>
    </row>
    <row r="863" spans="1:32" x14ac:dyDescent="0.25">
      <c r="A863" s="53">
        <f t="shared" si="140"/>
        <v>847</v>
      </c>
      <c r="B863" s="29">
        <f t="shared" si="134"/>
        <v>0</v>
      </c>
      <c r="C863" s="9" t="str">
        <f>IF(D863=0,"-",IF('Lease Monthly'!$H$4="Yearly",EDATE(C862,12),IF('Lease Monthly'!$H$4="Quarterly",EDATE(C862,3),EDATE(C862,1))))</f>
        <v>-</v>
      </c>
      <c r="D863" s="54">
        <f>IF(A863&gt;'Lease Monthly'!$E$4,0,'Lease Monthly'!$G$4)*((1+$M$4)^(((((IF($H$4="Yearly",ROUNDDOWN(IF(A863-($N$4)&lt;0,0,((A863-($N$4)/(($N$4))))/($N$4)),0),IF($H$4="Monthly",ROUNDDOWN(IF(A863-($N$4*12)&lt;0,0,((A863-(12*$N$4)/((12*$N$4))))/($N$4*12)),0),ROUNDDOWN(IF(A863-($N$4*4)&lt;0,0,((A863-(4*$N$4)/((4*$N$4))))/($N$4*4)),0)))))))))+(IF(A863=$E$4,$J$4,0))</f>
        <v>0</v>
      </c>
      <c r="E863" s="49">
        <f>IF(D863=0,0,1/((1+IF('Lease Monthly'!$H$4="Yearly",'Lease Monthly'!$D$4,IF('Lease Monthly'!$H$4="Quarterly",'Lease Monthly'!$D$4/4,'Lease Monthly'!$D$4/12)))^IF($E$17=1,A862,A863)))</f>
        <v>0</v>
      </c>
      <c r="F863" s="55">
        <f t="shared" si="135"/>
        <v>0</v>
      </c>
      <c r="G863" s="56"/>
      <c r="H863" s="38">
        <f t="shared" si="141"/>
        <v>847</v>
      </c>
      <c r="I863" s="9" t="str">
        <f t="shared" si="136"/>
        <v>-</v>
      </c>
      <c r="J863" s="47">
        <f>IF(H863&gt;'Lease Monthly'!$E$4,0,M862)</f>
        <v>0</v>
      </c>
      <c r="K863" s="47">
        <f>IF(IF('Lease Monthly'!$H$4="Yearly",J863*'Lease Monthly'!$D$4,IF('Lease Monthly'!$H$4="Quarterly",J863*('Lease Monthly'!$D$4/4),J863*'Lease Monthly'!$D$4/12))&gt;0,IF('Lease Monthly'!$H$4="Yearly",J863*'Lease Monthly'!$D$4,IF('Lease Monthly'!$H$4="Quarterly",J863*('Lease Monthly'!$D$4/4),J863*'Lease Monthly'!$D$4/12)),-L863-J863)</f>
        <v>0</v>
      </c>
      <c r="L863" s="47">
        <f t="shared" si="137"/>
        <v>0</v>
      </c>
      <c r="M863" s="47">
        <f t="shared" si="138"/>
        <v>0</v>
      </c>
      <c r="N863" s="57"/>
      <c r="O863" s="38">
        <v>237</v>
      </c>
      <c r="P863" s="58">
        <f t="shared" si="142"/>
        <v>352827</v>
      </c>
      <c r="Q863" s="47">
        <f t="shared" si="143"/>
        <v>0</v>
      </c>
      <c r="R863" s="47">
        <f>IF(S862&lt;1,0,-'Lease Monthly'!$K$4/'Lease Monthly'!$L$4)</f>
        <v>0</v>
      </c>
      <c r="S863" s="47">
        <f t="shared" si="139"/>
        <v>0</v>
      </c>
      <c r="AE863"/>
      <c r="AF863" s="6"/>
    </row>
    <row r="864" spans="1:32" x14ac:dyDescent="0.25">
      <c r="A864" s="53">
        <f t="shared" si="140"/>
        <v>848</v>
      </c>
      <c r="B864" s="29">
        <f t="shared" si="134"/>
        <v>0</v>
      </c>
      <c r="C864" s="9" t="str">
        <f>IF(D864=0,"-",IF('Lease Monthly'!$H$4="Yearly",EDATE(C863,12),IF('Lease Monthly'!$H$4="Quarterly",EDATE(C863,3),EDATE(C863,1))))</f>
        <v>-</v>
      </c>
      <c r="D864" s="54">
        <f>IF(A864&gt;'Lease Monthly'!$E$4,0,'Lease Monthly'!$G$4)*((1+$M$4)^(((((IF($H$4="Yearly",ROUNDDOWN(IF(A864-($N$4)&lt;0,0,((A864-($N$4)/(($N$4))))/($N$4)),0),IF($H$4="Monthly",ROUNDDOWN(IF(A864-($N$4*12)&lt;0,0,((A864-(12*$N$4)/((12*$N$4))))/($N$4*12)),0),ROUNDDOWN(IF(A864-($N$4*4)&lt;0,0,((A864-(4*$N$4)/((4*$N$4))))/($N$4*4)),0)))))))))+(IF(A864=$E$4,$J$4,0))</f>
        <v>0</v>
      </c>
      <c r="E864" s="49">
        <f>IF(D864=0,0,1/((1+IF('Lease Monthly'!$H$4="Yearly",'Lease Monthly'!$D$4,IF('Lease Monthly'!$H$4="Quarterly",'Lease Monthly'!$D$4/4,'Lease Monthly'!$D$4/12)))^IF($E$17=1,A863,A864)))</f>
        <v>0</v>
      </c>
      <c r="F864" s="55">
        <f t="shared" si="135"/>
        <v>0</v>
      </c>
      <c r="G864" s="56"/>
      <c r="H864" s="38">
        <f t="shared" si="141"/>
        <v>848</v>
      </c>
      <c r="I864" s="9" t="str">
        <f t="shared" si="136"/>
        <v>-</v>
      </c>
      <c r="J864" s="47">
        <f>IF(H864&gt;'Lease Monthly'!$E$4,0,M863)</f>
        <v>0</v>
      </c>
      <c r="K864" s="47">
        <f>IF(IF('Lease Monthly'!$H$4="Yearly",J864*'Lease Monthly'!$D$4,IF('Lease Monthly'!$H$4="Quarterly",J864*('Lease Monthly'!$D$4/4),J864*'Lease Monthly'!$D$4/12))&gt;0,IF('Lease Monthly'!$H$4="Yearly",J864*'Lease Monthly'!$D$4,IF('Lease Monthly'!$H$4="Quarterly",J864*('Lease Monthly'!$D$4/4),J864*'Lease Monthly'!$D$4/12)),-L864-J864)</f>
        <v>0</v>
      </c>
      <c r="L864" s="47">
        <f t="shared" si="137"/>
        <v>0</v>
      </c>
      <c r="M864" s="47">
        <f t="shared" si="138"/>
        <v>0</v>
      </c>
      <c r="N864" s="57"/>
      <c r="O864" s="38">
        <v>237</v>
      </c>
      <c r="P864" s="58">
        <f t="shared" si="142"/>
        <v>353192</v>
      </c>
      <c r="Q864" s="47">
        <f t="shared" si="143"/>
        <v>0</v>
      </c>
      <c r="R864" s="47">
        <f>IF(S863&lt;1,0,-'Lease Monthly'!$K$4/'Lease Monthly'!$L$4)</f>
        <v>0</v>
      </c>
      <c r="S864" s="47">
        <f t="shared" si="139"/>
        <v>0</v>
      </c>
      <c r="AE864"/>
      <c r="AF864" s="6"/>
    </row>
    <row r="865" spans="1:32" x14ac:dyDescent="0.25">
      <c r="A865" s="53">
        <f t="shared" si="140"/>
        <v>849</v>
      </c>
      <c r="B865" s="29">
        <f t="shared" si="134"/>
        <v>0</v>
      </c>
      <c r="C865" s="9" t="str">
        <f>IF(D865=0,"-",IF('Lease Monthly'!$H$4="Yearly",EDATE(C864,12),IF('Lease Monthly'!$H$4="Quarterly",EDATE(C864,3),EDATE(C864,1))))</f>
        <v>-</v>
      </c>
      <c r="D865" s="54">
        <f>IF(A865&gt;'Lease Monthly'!$E$4,0,'Lease Monthly'!$G$4)*((1+$M$4)^(((((IF($H$4="Yearly",ROUNDDOWN(IF(A865-($N$4)&lt;0,0,((A865-($N$4)/(($N$4))))/($N$4)),0),IF($H$4="Monthly",ROUNDDOWN(IF(A865-($N$4*12)&lt;0,0,((A865-(12*$N$4)/((12*$N$4))))/($N$4*12)),0),ROUNDDOWN(IF(A865-($N$4*4)&lt;0,0,((A865-(4*$N$4)/((4*$N$4))))/($N$4*4)),0)))))))))+(IF(A865=$E$4,$J$4,0))</f>
        <v>0</v>
      </c>
      <c r="E865" s="49">
        <f>IF(D865=0,0,1/((1+IF('Lease Monthly'!$H$4="Yearly",'Lease Monthly'!$D$4,IF('Lease Monthly'!$H$4="Quarterly",'Lease Monthly'!$D$4/4,'Lease Monthly'!$D$4/12)))^IF($E$17=1,A864,A865)))</f>
        <v>0</v>
      </c>
      <c r="F865" s="55">
        <f t="shared" si="135"/>
        <v>0</v>
      </c>
      <c r="G865" s="56"/>
      <c r="H865" s="38">
        <f t="shared" si="141"/>
        <v>849</v>
      </c>
      <c r="I865" s="9" t="str">
        <f t="shared" si="136"/>
        <v>-</v>
      </c>
      <c r="J865" s="47">
        <f>IF(H865&gt;'Lease Monthly'!$E$4,0,M864)</f>
        <v>0</v>
      </c>
      <c r="K865" s="47">
        <f>IF(IF('Lease Monthly'!$H$4="Yearly",J865*'Lease Monthly'!$D$4,IF('Lease Monthly'!$H$4="Quarterly",J865*('Lease Monthly'!$D$4/4),J865*'Lease Monthly'!$D$4/12))&gt;0,IF('Lease Monthly'!$H$4="Yearly",J865*'Lease Monthly'!$D$4,IF('Lease Monthly'!$H$4="Quarterly",J865*('Lease Monthly'!$D$4/4),J865*'Lease Monthly'!$D$4/12)),-L865-J865)</f>
        <v>0</v>
      </c>
      <c r="L865" s="47">
        <f t="shared" si="137"/>
        <v>0</v>
      </c>
      <c r="M865" s="47">
        <f t="shared" si="138"/>
        <v>0</v>
      </c>
      <c r="N865" s="57"/>
      <c r="O865" s="38">
        <v>237</v>
      </c>
      <c r="P865" s="58">
        <f t="shared" si="142"/>
        <v>353557</v>
      </c>
      <c r="Q865" s="47">
        <f t="shared" si="143"/>
        <v>0</v>
      </c>
      <c r="R865" s="47">
        <f>IF(S864&lt;1,0,-'Lease Monthly'!$K$4/'Lease Monthly'!$L$4)</f>
        <v>0</v>
      </c>
      <c r="S865" s="47">
        <f t="shared" si="139"/>
        <v>0</v>
      </c>
      <c r="AE865"/>
      <c r="AF865" s="6"/>
    </row>
    <row r="866" spans="1:32" x14ac:dyDescent="0.25">
      <c r="A866" s="53">
        <f t="shared" si="140"/>
        <v>850</v>
      </c>
      <c r="B866" s="29">
        <f t="shared" si="134"/>
        <v>0</v>
      </c>
      <c r="C866" s="9" t="str">
        <f>IF(D866=0,"-",IF('Lease Monthly'!$H$4="Yearly",EDATE(C865,12),IF('Lease Monthly'!$H$4="Quarterly",EDATE(C865,3),EDATE(C865,1))))</f>
        <v>-</v>
      </c>
      <c r="D866" s="54">
        <f>IF(A866&gt;'Lease Monthly'!$E$4,0,'Lease Monthly'!$G$4)*((1+$M$4)^(((((IF($H$4="Yearly",ROUNDDOWN(IF(A866-($N$4)&lt;0,0,((A866-($N$4)/(($N$4))))/($N$4)),0),IF($H$4="Monthly",ROUNDDOWN(IF(A866-($N$4*12)&lt;0,0,((A866-(12*$N$4)/((12*$N$4))))/($N$4*12)),0),ROUNDDOWN(IF(A866-($N$4*4)&lt;0,0,((A866-(4*$N$4)/((4*$N$4))))/($N$4*4)),0)))))))))+(IF(A866=$E$4,$J$4,0))</f>
        <v>0</v>
      </c>
      <c r="E866" s="49">
        <f>IF(D866=0,0,1/((1+IF('Lease Monthly'!$H$4="Yearly",'Lease Monthly'!$D$4,IF('Lease Monthly'!$H$4="Quarterly",'Lease Monthly'!$D$4/4,'Lease Monthly'!$D$4/12)))^IF($E$17=1,A865,A866)))</f>
        <v>0</v>
      </c>
      <c r="F866" s="55">
        <f t="shared" si="135"/>
        <v>0</v>
      </c>
      <c r="G866" s="56"/>
      <c r="H866" s="38">
        <f t="shared" si="141"/>
        <v>850</v>
      </c>
      <c r="I866" s="9" t="str">
        <f t="shared" si="136"/>
        <v>-</v>
      </c>
      <c r="J866" s="47">
        <f>IF(H866&gt;'Lease Monthly'!$E$4,0,M865)</f>
        <v>0</v>
      </c>
      <c r="K866" s="47">
        <f>IF(IF('Lease Monthly'!$H$4="Yearly",J866*'Lease Monthly'!$D$4,IF('Lease Monthly'!$H$4="Quarterly",J866*('Lease Monthly'!$D$4/4),J866*'Lease Monthly'!$D$4/12))&gt;0,IF('Lease Monthly'!$H$4="Yearly",J866*'Lease Monthly'!$D$4,IF('Lease Monthly'!$H$4="Quarterly",J866*('Lease Monthly'!$D$4/4),J866*'Lease Monthly'!$D$4/12)),-L866-J866)</f>
        <v>0</v>
      </c>
      <c r="L866" s="47">
        <f t="shared" si="137"/>
        <v>0</v>
      </c>
      <c r="M866" s="47">
        <f t="shared" si="138"/>
        <v>0</v>
      </c>
      <c r="N866" s="57"/>
      <c r="O866" s="38">
        <v>237</v>
      </c>
      <c r="P866" s="58">
        <f t="shared" si="142"/>
        <v>353923</v>
      </c>
      <c r="Q866" s="47">
        <f t="shared" si="143"/>
        <v>0</v>
      </c>
      <c r="R866" s="47">
        <f>IF(S865&lt;1,0,-'Lease Monthly'!$K$4/'Lease Monthly'!$L$4)</f>
        <v>0</v>
      </c>
      <c r="S866" s="47">
        <f t="shared" si="139"/>
        <v>0</v>
      </c>
      <c r="AE866"/>
      <c r="AF866" s="6"/>
    </row>
    <row r="867" spans="1:32" x14ac:dyDescent="0.25">
      <c r="A867" s="53">
        <f t="shared" si="140"/>
        <v>851</v>
      </c>
      <c r="B867" s="29">
        <f t="shared" si="134"/>
        <v>0</v>
      </c>
      <c r="C867" s="9" t="str">
        <f>IF(D867=0,"-",IF('Lease Monthly'!$H$4="Yearly",EDATE(C866,12),IF('Lease Monthly'!$H$4="Quarterly",EDATE(C866,3),EDATE(C866,1))))</f>
        <v>-</v>
      </c>
      <c r="D867" s="54">
        <f>IF(A867&gt;'Lease Monthly'!$E$4,0,'Lease Monthly'!$G$4)*((1+$M$4)^(((((IF($H$4="Yearly",ROUNDDOWN(IF(A867-($N$4)&lt;0,0,((A867-($N$4)/(($N$4))))/($N$4)),0),IF($H$4="Monthly",ROUNDDOWN(IF(A867-($N$4*12)&lt;0,0,((A867-(12*$N$4)/((12*$N$4))))/($N$4*12)),0),ROUNDDOWN(IF(A867-($N$4*4)&lt;0,0,((A867-(4*$N$4)/((4*$N$4))))/($N$4*4)),0)))))))))+(IF(A867=$E$4,$J$4,0))</f>
        <v>0</v>
      </c>
      <c r="E867" s="49">
        <f>IF(D867=0,0,1/((1+IF('Lease Monthly'!$H$4="Yearly",'Lease Monthly'!$D$4,IF('Lease Monthly'!$H$4="Quarterly",'Lease Monthly'!$D$4/4,'Lease Monthly'!$D$4/12)))^IF($E$17=1,A866,A867)))</f>
        <v>0</v>
      </c>
      <c r="F867" s="55">
        <f t="shared" si="135"/>
        <v>0</v>
      </c>
      <c r="G867" s="56"/>
      <c r="H867" s="38">
        <f t="shared" si="141"/>
        <v>851</v>
      </c>
      <c r="I867" s="9" t="str">
        <f t="shared" si="136"/>
        <v>-</v>
      </c>
      <c r="J867" s="47">
        <f>IF(H867&gt;'Lease Monthly'!$E$4,0,M866)</f>
        <v>0</v>
      </c>
      <c r="K867" s="47">
        <f>IF(IF('Lease Monthly'!$H$4="Yearly",J867*'Lease Monthly'!$D$4,IF('Lease Monthly'!$H$4="Quarterly",J867*('Lease Monthly'!$D$4/4),J867*'Lease Monthly'!$D$4/12))&gt;0,IF('Lease Monthly'!$H$4="Yearly",J867*'Lease Monthly'!$D$4,IF('Lease Monthly'!$H$4="Quarterly",J867*('Lease Monthly'!$D$4/4),J867*'Lease Monthly'!$D$4/12)),-L867-J867)</f>
        <v>0</v>
      </c>
      <c r="L867" s="47">
        <f t="shared" si="137"/>
        <v>0</v>
      </c>
      <c r="M867" s="47">
        <f t="shared" si="138"/>
        <v>0</v>
      </c>
      <c r="N867" s="57"/>
      <c r="O867" s="38">
        <v>237</v>
      </c>
      <c r="P867" s="58">
        <f t="shared" si="142"/>
        <v>354288</v>
      </c>
      <c r="Q867" s="47">
        <f t="shared" si="143"/>
        <v>0</v>
      </c>
      <c r="R867" s="47">
        <f>IF(S866&lt;1,0,-'Lease Monthly'!$K$4/'Lease Monthly'!$L$4)</f>
        <v>0</v>
      </c>
      <c r="S867" s="47">
        <f t="shared" si="139"/>
        <v>0</v>
      </c>
      <c r="AE867"/>
      <c r="AF867" s="6"/>
    </row>
    <row r="868" spans="1:32" x14ac:dyDescent="0.25">
      <c r="A868" s="53">
        <f t="shared" si="140"/>
        <v>852</v>
      </c>
      <c r="B868" s="29">
        <f t="shared" si="134"/>
        <v>0</v>
      </c>
      <c r="C868" s="9" t="str">
        <f>IF(D868=0,"-",IF('Lease Monthly'!$H$4="Yearly",EDATE(C867,12),IF('Lease Monthly'!$H$4="Quarterly",EDATE(C867,3),EDATE(C867,1))))</f>
        <v>-</v>
      </c>
      <c r="D868" s="54">
        <f>IF(A868&gt;'Lease Monthly'!$E$4,0,'Lease Monthly'!$G$4)*((1+$M$4)^(((((IF($H$4="Yearly",ROUNDDOWN(IF(A868-($N$4)&lt;0,0,((A868-($N$4)/(($N$4))))/($N$4)),0),IF($H$4="Monthly",ROUNDDOWN(IF(A868-($N$4*12)&lt;0,0,((A868-(12*$N$4)/((12*$N$4))))/($N$4*12)),0),ROUNDDOWN(IF(A868-($N$4*4)&lt;0,0,((A868-(4*$N$4)/((4*$N$4))))/($N$4*4)),0)))))))))+(IF(A868=$E$4,$J$4,0))</f>
        <v>0</v>
      </c>
      <c r="E868" s="49">
        <f>IF(D868=0,0,1/((1+IF('Lease Monthly'!$H$4="Yearly",'Lease Monthly'!$D$4,IF('Lease Monthly'!$H$4="Quarterly",'Lease Monthly'!$D$4/4,'Lease Monthly'!$D$4/12)))^IF($E$17=1,A867,A868)))</f>
        <v>0</v>
      </c>
      <c r="F868" s="55">
        <f t="shared" si="135"/>
        <v>0</v>
      </c>
      <c r="G868" s="56"/>
      <c r="H868" s="38">
        <f t="shared" si="141"/>
        <v>852</v>
      </c>
      <c r="I868" s="9" t="str">
        <f t="shared" si="136"/>
        <v>-</v>
      </c>
      <c r="J868" s="47">
        <f>IF(H868&gt;'Lease Monthly'!$E$4,0,M867)</f>
        <v>0</v>
      </c>
      <c r="K868" s="47">
        <f>IF(IF('Lease Monthly'!$H$4="Yearly",J868*'Lease Monthly'!$D$4,IF('Lease Monthly'!$H$4="Quarterly",J868*('Lease Monthly'!$D$4/4),J868*'Lease Monthly'!$D$4/12))&gt;0,IF('Lease Monthly'!$H$4="Yearly",J868*'Lease Monthly'!$D$4,IF('Lease Monthly'!$H$4="Quarterly",J868*('Lease Monthly'!$D$4/4),J868*'Lease Monthly'!$D$4/12)),-L868-J868)</f>
        <v>0</v>
      </c>
      <c r="L868" s="47">
        <f t="shared" si="137"/>
        <v>0</v>
      </c>
      <c r="M868" s="47">
        <f t="shared" si="138"/>
        <v>0</v>
      </c>
      <c r="N868" s="57"/>
      <c r="O868" s="38">
        <v>237</v>
      </c>
      <c r="P868" s="58">
        <f t="shared" si="142"/>
        <v>354653</v>
      </c>
      <c r="Q868" s="47">
        <f t="shared" si="143"/>
        <v>0</v>
      </c>
      <c r="R868" s="47">
        <f>IF(S867&lt;1,0,-'Lease Monthly'!$K$4/'Lease Monthly'!$L$4)</f>
        <v>0</v>
      </c>
      <c r="S868" s="47">
        <f t="shared" si="139"/>
        <v>0</v>
      </c>
      <c r="AE868"/>
      <c r="AF868" s="6"/>
    </row>
    <row r="869" spans="1:32" x14ac:dyDescent="0.25">
      <c r="A869" s="53">
        <f t="shared" si="140"/>
        <v>853</v>
      </c>
      <c r="B869" s="29">
        <f t="shared" si="134"/>
        <v>0</v>
      </c>
      <c r="C869" s="9" t="str">
        <f>IF(D869=0,"-",IF('Lease Monthly'!$H$4="Yearly",EDATE(C868,12),IF('Lease Monthly'!$H$4="Quarterly",EDATE(C868,3),EDATE(C868,1))))</f>
        <v>-</v>
      </c>
      <c r="D869" s="54">
        <f>IF(A869&gt;'Lease Monthly'!$E$4,0,'Lease Monthly'!$G$4)*((1+$M$4)^(((((IF($H$4="Yearly",ROUNDDOWN(IF(A869-($N$4)&lt;0,0,((A869-($N$4)/(($N$4))))/($N$4)),0),IF($H$4="Monthly",ROUNDDOWN(IF(A869-($N$4*12)&lt;0,0,((A869-(12*$N$4)/((12*$N$4))))/($N$4*12)),0),ROUNDDOWN(IF(A869-($N$4*4)&lt;0,0,((A869-(4*$N$4)/((4*$N$4))))/($N$4*4)),0)))))))))+(IF(A869=$E$4,$J$4,0))</f>
        <v>0</v>
      </c>
      <c r="E869" s="49">
        <f>IF(D869=0,0,1/((1+IF('Lease Monthly'!$H$4="Yearly",'Lease Monthly'!$D$4,IF('Lease Monthly'!$H$4="Quarterly",'Lease Monthly'!$D$4/4,'Lease Monthly'!$D$4/12)))^IF($E$17=1,A868,A869)))</f>
        <v>0</v>
      </c>
      <c r="F869" s="55">
        <f t="shared" si="135"/>
        <v>0</v>
      </c>
      <c r="G869" s="56"/>
      <c r="H869" s="38">
        <f t="shared" si="141"/>
        <v>853</v>
      </c>
      <c r="I869" s="9" t="str">
        <f t="shared" si="136"/>
        <v>-</v>
      </c>
      <c r="J869" s="47">
        <f>IF(H869&gt;'Lease Monthly'!$E$4,0,M868)</f>
        <v>0</v>
      </c>
      <c r="K869" s="47">
        <f>IF(IF('Lease Monthly'!$H$4="Yearly",J869*'Lease Monthly'!$D$4,IF('Lease Monthly'!$H$4="Quarterly",J869*('Lease Monthly'!$D$4/4),J869*'Lease Monthly'!$D$4/12))&gt;0,IF('Lease Monthly'!$H$4="Yearly",J869*'Lease Monthly'!$D$4,IF('Lease Monthly'!$H$4="Quarterly",J869*('Lease Monthly'!$D$4/4),J869*'Lease Monthly'!$D$4/12)),-L869-J869)</f>
        <v>0</v>
      </c>
      <c r="L869" s="47">
        <f t="shared" si="137"/>
        <v>0</v>
      </c>
      <c r="M869" s="47">
        <f t="shared" si="138"/>
        <v>0</v>
      </c>
      <c r="N869" s="57"/>
      <c r="O869" s="38">
        <v>237</v>
      </c>
      <c r="P869" s="58">
        <f t="shared" si="142"/>
        <v>355018</v>
      </c>
      <c r="Q869" s="47">
        <f t="shared" si="143"/>
        <v>0</v>
      </c>
      <c r="R869" s="47">
        <f>IF(S868&lt;1,0,-'Lease Monthly'!$K$4/'Lease Monthly'!$L$4)</f>
        <v>0</v>
      </c>
      <c r="S869" s="47">
        <f t="shared" si="139"/>
        <v>0</v>
      </c>
      <c r="AE869"/>
      <c r="AF869" s="6"/>
    </row>
    <row r="870" spans="1:32" x14ac:dyDescent="0.25">
      <c r="A870" s="53">
        <f t="shared" si="140"/>
        <v>854</v>
      </c>
      <c r="B870" s="29">
        <f t="shared" si="134"/>
        <v>0</v>
      </c>
      <c r="C870" s="9" t="str">
        <f>IF(D870=0,"-",IF('Lease Monthly'!$H$4="Yearly",EDATE(C869,12),IF('Lease Monthly'!$H$4="Quarterly",EDATE(C869,3),EDATE(C869,1))))</f>
        <v>-</v>
      </c>
      <c r="D870" s="54">
        <f>IF(A870&gt;'Lease Monthly'!$E$4,0,'Lease Monthly'!$G$4)*((1+$M$4)^(((((IF($H$4="Yearly",ROUNDDOWN(IF(A870-($N$4)&lt;0,0,((A870-($N$4)/(($N$4))))/($N$4)),0),IF($H$4="Monthly",ROUNDDOWN(IF(A870-($N$4*12)&lt;0,0,((A870-(12*$N$4)/((12*$N$4))))/($N$4*12)),0),ROUNDDOWN(IF(A870-($N$4*4)&lt;0,0,((A870-(4*$N$4)/((4*$N$4))))/($N$4*4)),0)))))))))+(IF(A870=$E$4,$J$4,0))</f>
        <v>0</v>
      </c>
      <c r="E870" s="49">
        <f>IF(D870=0,0,1/((1+IF('Lease Monthly'!$H$4="Yearly",'Lease Monthly'!$D$4,IF('Lease Monthly'!$H$4="Quarterly",'Lease Monthly'!$D$4/4,'Lease Monthly'!$D$4/12)))^IF($E$17=1,A869,A870)))</f>
        <v>0</v>
      </c>
      <c r="F870" s="55">
        <f t="shared" si="135"/>
        <v>0</v>
      </c>
      <c r="G870" s="56"/>
      <c r="H870" s="38">
        <f t="shared" si="141"/>
        <v>854</v>
      </c>
      <c r="I870" s="9" t="str">
        <f t="shared" si="136"/>
        <v>-</v>
      </c>
      <c r="J870" s="47">
        <f>IF(H870&gt;'Lease Monthly'!$E$4,0,M869)</f>
        <v>0</v>
      </c>
      <c r="K870" s="47">
        <f>IF(IF('Lease Monthly'!$H$4="Yearly",J870*'Lease Monthly'!$D$4,IF('Lease Monthly'!$H$4="Quarterly",J870*('Lease Monthly'!$D$4/4),J870*'Lease Monthly'!$D$4/12))&gt;0,IF('Lease Monthly'!$H$4="Yearly",J870*'Lease Monthly'!$D$4,IF('Lease Monthly'!$H$4="Quarterly",J870*('Lease Monthly'!$D$4/4),J870*'Lease Monthly'!$D$4/12)),-L870-J870)</f>
        <v>0</v>
      </c>
      <c r="L870" s="47">
        <f t="shared" si="137"/>
        <v>0</v>
      </c>
      <c r="M870" s="47">
        <f t="shared" si="138"/>
        <v>0</v>
      </c>
      <c r="N870" s="57"/>
      <c r="O870" s="38">
        <v>237</v>
      </c>
      <c r="P870" s="58">
        <f t="shared" si="142"/>
        <v>355384</v>
      </c>
      <c r="Q870" s="47">
        <f t="shared" si="143"/>
        <v>0</v>
      </c>
      <c r="R870" s="47">
        <f>IF(S869&lt;1,0,-'Lease Monthly'!$K$4/'Lease Monthly'!$L$4)</f>
        <v>0</v>
      </c>
      <c r="S870" s="47">
        <f t="shared" si="139"/>
        <v>0</v>
      </c>
      <c r="AE870"/>
      <c r="AF870" s="6"/>
    </row>
    <row r="871" spans="1:32" x14ac:dyDescent="0.25">
      <c r="A871" s="53">
        <f t="shared" si="140"/>
        <v>855</v>
      </c>
      <c r="B871" s="29">
        <f t="shared" si="134"/>
        <v>0</v>
      </c>
      <c r="C871" s="9" t="str">
        <f>IF(D871=0,"-",IF('Lease Monthly'!$H$4="Yearly",EDATE(C870,12),IF('Lease Monthly'!$H$4="Quarterly",EDATE(C870,3),EDATE(C870,1))))</f>
        <v>-</v>
      </c>
      <c r="D871" s="54">
        <f>IF(A871&gt;'Lease Monthly'!$E$4,0,'Lease Monthly'!$G$4)*((1+$M$4)^(((((IF($H$4="Yearly",ROUNDDOWN(IF(A871-($N$4)&lt;0,0,((A871-($N$4)/(($N$4))))/($N$4)),0),IF($H$4="Monthly",ROUNDDOWN(IF(A871-($N$4*12)&lt;0,0,((A871-(12*$N$4)/((12*$N$4))))/($N$4*12)),0),ROUNDDOWN(IF(A871-($N$4*4)&lt;0,0,((A871-(4*$N$4)/((4*$N$4))))/($N$4*4)),0)))))))))+(IF(A871=$E$4,$J$4,0))</f>
        <v>0</v>
      </c>
      <c r="E871" s="49">
        <f>IF(D871=0,0,1/((1+IF('Lease Monthly'!$H$4="Yearly",'Lease Monthly'!$D$4,IF('Lease Monthly'!$H$4="Quarterly",'Lease Monthly'!$D$4/4,'Lease Monthly'!$D$4/12)))^IF($E$17=1,A870,A871)))</f>
        <v>0</v>
      </c>
      <c r="F871" s="55">
        <f t="shared" si="135"/>
        <v>0</v>
      </c>
      <c r="G871" s="56"/>
      <c r="H871" s="38">
        <f t="shared" si="141"/>
        <v>855</v>
      </c>
      <c r="I871" s="9" t="str">
        <f t="shared" si="136"/>
        <v>-</v>
      </c>
      <c r="J871" s="47">
        <f>IF(H871&gt;'Lease Monthly'!$E$4,0,M870)</f>
        <v>0</v>
      </c>
      <c r="K871" s="47">
        <f>IF(IF('Lease Monthly'!$H$4="Yearly",J871*'Lease Monthly'!$D$4,IF('Lease Monthly'!$H$4="Quarterly",J871*('Lease Monthly'!$D$4/4),J871*'Lease Monthly'!$D$4/12))&gt;0,IF('Lease Monthly'!$H$4="Yearly",J871*'Lease Monthly'!$D$4,IF('Lease Monthly'!$H$4="Quarterly",J871*('Lease Monthly'!$D$4/4),J871*'Lease Monthly'!$D$4/12)),-L871-J871)</f>
        <v>0</v>
      </c>
      <c r="L871" s="47">
        <f t="shared" si="137"/>
        <v>0</v>
      </c>
      <c r="M871" s="47">
        <f t="shared" si="138"/>
        <v>0</v>
      </c>
      <c r="N871" s="57"/>
      <c r="O871" s="38">
        <v>237</v>
      </c>
      <c r="P871" s="58">
        <f t="shared" si="142"/>
        <v>355749</v>
      </c>
      <c r="Q871" s="47">
        <f t="shared" si="143"/>
        <v>0</v>
      </c>
      <c r="R871" s="47">
        <f>IF(S870&lt;1,0,-'Lease Monthly'!$K$4/'Lease Monthly'!$L$4)</f>
        <v>0</v>
      </c>
      <c r="S871" s="47">
        <f t="shared" si="139"/>
        <v>0</v>
      </c>
      <c r="AE871"/>
      <c r="AF871" s="6"/>
    </row>
    <row r="872" spans="1:32" x14ac:dyDescent="0.25">
      <c r="A872" s="53">
        <f t="shared" si="140"/>
        <v>856</v>
      </c>
      <c r="B872" s="29">
        <f t="shared" si="134"/>
        <v>0</v>
      </c>
      <c r="C872" s="9" t="str">
        <f>IF(D872=0,"-",IF('Lease Monthly'!$H$4="Yearly",EDATE(C871,12),IF('Lease Monthly'!$H$4="Quarterly",EDATE(C871,3),EDATE(C871,1))))</f>
        <v>-</v>
      </c>
      <c r="D872" s="54">
        <f>IF(A872&gt;'Lease Monthly'!$E$4,0,'Lease Monthly'!$G$4)*((1+$M$4)^(((((IF($H$4="Yearly",ROUNDDOWN(IF(A872-($N$4)&lt;0,0,((A872-($N$4)/(($N$4))))/($N$4)),0),IF($H$4="Monthly",ROUNDDOWN(IF(A872-($N$4*12)&lt;0,0,((A872-(12*$N$4)/((12*$N$4))))/($N$4*12)),0),ROUNDDOWN(IF(A872-($N$4*4)&lt;0,0,((A872-(4*$N$4)/((4*$N$4))))/($N$4*4)),0)))))))))+(IF(A872=$E$4,$J$4,0))</f>
        <v>0</v>
      </c>
      <c r="E872" s="49">
        <f>IF(D872=0,0,1/((1+IF('Lease Monthly'!$H$4="Yearly",'Lease Monthly'!$D$4,IF('Lease Monthly'!$H$4="Quarterly",'Lease Monthly'!$D$4/4,'Lease Monthly'!$D$4/12)))^IF($E$17=1,A871,A872)))</f>
        <v>0</v>
      </c>
      <c r="F872" s="55">
        <f t="shared" si="135"/>
        <v>0</v>
      </c>
      <c r="G872" s="56"/>
      <c r="H872" s="38">
        <f t="shared" si="141"/>
        <v>856</v>
      </c>
      <c r="I872" s="9" t="str">
        <f t="shared" si="136"/>
        <v>-</v>
      </c>
      <c r="J872" s="47">
        <f>IF(H872&gt;'Lease Monthly'!$E$4,0,M871)</f>
        <v>0</v>
      </c>
      <c r="K872" s="47">
        <f>IF(IF('Lease Monthly'!$H$4="Yearly",J872*'Lease Monthly'!$D$4,IF('Lease Monthly'!$H$4="Quarterly",J872*('Lease Monthly'!$D$4/4),J872*'Lease Monthly'!$D$4/12))&gt;0,IF('Lease Monthly'!$H$4="Yearly",J872*'Lease Monthly'!$D$4,IF('Lease Monthly'!$H$4="Quarterly",J872*('Lease Monthly'!$D$4/4),J872*'Lease Monthly'!$D$4/12)),-L872-J872)</f>
        <v>0</v>
      </c>
      <c r="L872" s="47">
        <f t="shared" si="137"/>
        <v>0</v>
      </c>
      <c r="M872" s="47">
        <f t="shared" si="138"/>
        <v>0</v>
      </c>
      <c r="N872" s="57"/>
      <c r="O872" s="38">
        <v>237</v>
      </c>
      <c r="P872" s="58">
        <f t="shared" si="142"/>
        <v>356114</v>
      </c>
      <c r="Q872" s="47">
        <f t="shared" si="143"/>
        <v>0</v>
      </c>
      <c r="R872" s="47">
        <f>IF(S871&lt;1,0,-'Lease Monthly'!$K$4/'Lease Monthly'!$L$4)</f>
        <v>0</v>
      </c>
      <c r="S872" s="47">
        <f t="shared" si="139"/>
        <v>0</v>
      </c>
      <c r="AE872"/>
      <c r="AF872" s="6"/>
    </row>
    <row r="873" spans="1:32" x14ac:dyDescent="0.25">
      <c r="A873" s="53">
        <f t="shared" si="140"/>
        <v>857</v>
      </c>
      <c r="B873" s="29">
        <f t="shared" si="134"/>
        <v>0</v>
      </c>
      <c r="C873" s="9" t="str">
        <f>IF(D873=0,"-",IF('Lease Monthly'!$H$4="Yearly",EDATE(C872,12),IF('Lease Monthly'!$H$4="Quarterly",EDATE(C872,3),EDATE(C872,1))))</f>
        <v>-</v>
      </c>
      <c r="D873" s="54">
        <f>IF(A873&gt;'Lease Monthly'!$E$4,0,'Lease Monthly'!$G$4)*((1+$M$4)^(((((IF($H$4="Yearly",ROUNDDOWN(IF(A873-($N$4)&lt;0,0,((A873-($N$4)/(($N$4))))/($N$4)),0),IF($H$4="Monthly",ROUNDDOWN(IF(A873-($N$4*12)&lt;0,0,((A873-(12*$N$4)/((12*$N$4))))/($N$4*12)),0),ROUNDDOWN(IF(A873-($N$4*4)&lt;0,0,((A873-(4*$N$4)/((4*$N$4))))/($N$4*4)),0)))))))))+(IF(A873=$E$4,$J$4,0))</f>
        <v>0</v>
      </c>
      <c r="E873" s="49">
        <f>IF(D873=0,0,1/((1+IF('Lease Monthly'!$H$4="Yearly",'Lease Monthly'!$D$4,IF('Lease Monthly'!$H$4="Quarterly",'Lease Monthly'!$D$4/4,'Lease Monthly'!$D$4/12)))^IF($E$17=1,A872,A873)))</f>
        <v>0</v>
      </c>
      <c r="F873" s="55">
        <f t="shared" si="135"/>
        <v>0</v>
      </c>
      <c r="G873" s="56"/>
      <c r="H873" s="38">
        <f t="shared" si="141"/>
        <v>857</v>
      </c>
      <c r="I873" s="9" t="str">
        <f t="shared" si="136"/>
        <v>-</v>
      </c>
      <c r="J873" s="47">
        <f>IF(H873&gt;'Lease Monthly'!$E$4,0,M872)</f>
        <v>0</v>
      </c>
      <c r="K873" s="47">
        <f>IF(IF('Lease Monthly'!$H$4="Yearly",J873*'Lease Monthly'!$D$4,IF('Lease Monthly'!$H$4="Quarterly",J873*('Lease Monthly'!$D$4/4),J873*'Lease Monthly'!$D$4/12))&gt;0,IF('Lease Monthly'!$H$4="Yearly",J873*'Lease Monthly'!$D$4,IF('Lease Monthly'!$H$4="Quarterly",J873*('Lease Monthly'!$D$4/4),J873*'Lease Monthly'!$D$4/12)),-L873-J873)</f>
        <v>0</v>
      </c>
      <c r="L873" s="47">
        <f t="shared" si="137"/>
        <v>0</v>
      </c>
      <c r="M873" s="47">
        <f t="shared" si="138"/>
        <v>0</v>
      </c>
      <c r="N873" s="57"/>
      <c r="O873" s="38">
        <v>237</v>
      </c>
      <c r="P873" s="58">
        <f t="shared" si="142"/>
        <v>356479</v>
      </c>
      <c r="Q873" s="47">
        <f t="shared" si="143"/>
        <v>0</v>
      </c>
      <c r="R873" s="47">
        <f>IF(S872&lt;1,0,-'Lease Monthly'!$K$4/'Lease Monthly'!$L$4)</f>
        <v>0</v>
      </c>
      <c r="S873" s="47">
        <f t="shared" si="139"/>
        <v>0</v>
      </c>
      <c r="AE873"/>
      <c r="AF873" s="6"/>
    </row>
    <row r="874" spans="1:32" x14ac:dyDescent="0.25">
      <c r="A874" s="53">
        <f t="shared" si="140"/>
        <v>858</v>
      </c>
      <c r="B874" s="29">
        <f t="shared" si="134"/>
        <v>0</v>
      </c>
      <c r="C874" s="9" t="str">
        <f>IF(D874=0,"-",IF('Lease Monthly'!$H$4="Yearly",EDATE(C873,12),IF('Lease Monthly'!$H$4="Quarterly",EDATE(C873,3),EDATE(C873,1))))</f>
        <v>-</v>
      </c>
      <c r="D874" s="54">
        <f>IF(A874&gt;'Lease Monthly'!$E$4,0,'Lease Monthly'!$G$4)*((1+$M$4)^(((((IF($H$4="Yearly",ROUNDDOWN(IF(A874-($N$4)&lt;0,0,((A874-($N$4)/(($N$4))))/($N$4)),0),IF($H$4="Monthly",ROUNDDOWN(IF(A874-($N$4*12)&lt;0,0,((A874-(12*$N$4)/((12*$N$4))))/($N$4*12)),0),ROUNDDOWN(IF(A874-($N$4*4)&lt;0,0,((A874-(4*$N$4)/((4*$N$4))))/($N$4*4)),0)))))))))+(IF(A874=$E$4,$J$4,0))</f>
        <v>0</v>
      </c>
      <c r="E874" s="49">
        <f>IF(D874=0,0,1/((1+IF('Lease Monthly'!$H$4="Yearly",'Lease Monthly'!$D$4,IF('Lease Monthly'!$H$4="Quarterly",'Lease Monthly'!$D$4/4,'Lease Monthly'!$D$4/12)))^IF($E$17=1,A873,A874)))</f>
        <v>0</v>
      </c>
      <c r="F874" s="55">
        <f t="shared" si="135"/>
        <v>0</v>
      </c>
      <c r="G874" s="56"/>
      <c r="H874" s="38">
        <f t="shared" si="141"/>
        <v>858</v>
      </c>
      <c r="I874" s="9" t="str">
        <f t="shared" si="136"/>
        <v>-</v>
      </c>
      <c r="J874" s="47">
        <f>IF(H874&gt;'Lease Monthly'!$E$4,0,M873)</f>
        <v>0</v>
      </c>
      <c r="K874" s="47">
        <f>IF(IF('Lease Monthly'!$H$4="Yearly",J874*'Lease Monthly'!$D$4,IF('Lease Monthly'!$H$4="Quarterly",J874*('Lease Monthly'!$D$4/4),J874*'Lease Monthly'!$D$4/12))&gt;0,IF('Lease Monthly'!$H$4="Yearly",J874*'Lease Monthly'!$D$4,IF('Lease Monthly'!$H$4="Quarterly",J874*('Lease Monthly'!$D$4/4),J874*'Lease Monthly'!$D$4/12)),-L874-J874)</f>
        <v>0</v>
      </c>
      <c r="L874" s="47">
        <f t="shared" si="137"/>
        <v>0</v>
      </c>
      <c r="M874" s="47">
        <f t="shared" si="138"/>
        <v>0</v>
      </c>
      <c r="N874" s="57"/>
      <c r="O874" s="38">
        <v>237</v>
      </c>
      <c r="P874" s="58">
        <f t="shared" si="142"/>
        <v>356845</v>
      </c>
      <c r="Q874" s="47">
        <f t="shared" si="143"/>
        <v>0</v>
      </c>
      <c r="R874" s="47">
        <f>IF(S873&lt;1,0,-'Lease Monthly'!$K$4/'Lease Monthly'!$L$4)</f>
        <v>0</v>
      </c>
      <c r="S874" s="47">
        <f t="shared" si="139"/>
        <v>0</v>
      </c>
      <c r="AE874"/>
      <c r="AF874" s="6"/>
    </row>
    <row r="875" spans="1:32" x14ac:dyDescent="0.25">
      <c r="A875" s="53">
        <f t="shared" si="140"/>
        <v>859</v>
      </c>
      <c r="B875" s="29">
        <f t="shared" si="134"/>
        <v>0</v>
      </c>
      <c r="C875" s="9" t="str">
        <f>IF(D875=0,"-",IF('Lease Monthly'!$H$4="Yearly",EDATE(C874,12),IF('Lease Monthly'!$H$4="Quarterly",EDATE(C874,3),EDATE(C874,1))))</f>
        <v>-</v>
      </c>
      <c r="D875" s="54">
        <f>IF(A875&gt;'Lease Monthly'!$E$4,0,'Lease Monthly'!$G$4)*((1+$M$4)^(((((IF($H$4="Yearly",ROUNDDOWN(IF(A875-($N$4)&lt;0,0,((A875-($N$4)/(($N$4))))/($N$4)),0),IF($H$4="Monthly",ROUNDDOWN(IF(A875-($N$4*12)&lt;0,0,((A875-(12*$N$4)/((12*$N$4))))/($N$4*12)),0),ROUNDDOWN(IF(A875-($N$4*4)&lt;0,0,((A875-(4*$N$4)/((4*$N$4))))/($N$4*4)),0)))))))))+(IF(A875=$E$4,$J$4,0))</f>
        <v>0</v>
      </c>
      <c r="E875" s="49">
        <f>IF(D875=0,0,1/((1+IF('Lease Monthly'!$H$4="Yearly",'Lease Monthly'!$D$4,IF('Lease Monthly'!$H$4="Quarterly",'Lease Monthly'!$D$4/4,'Lease Monthly'!$D$4/12)))^IF($E$17=1,A874,A875)))</f>
        <v>0</v>
      </c>
      <c r="F875" s="55">
        <f t="shared" si="135"/>
        <v>0</v>
      </c>
      <c r="G875" s="56"/>
      <c r="H875" s="38">
        <f t="shared" si="141"/>
        <v>859</v>
      </c>
      <c r="I875" s="9" t="str">
        <f t="shared" si="136"/>
        <v>-</v>
      </c>
      <c r="J875" s="47">
        <f>IF(H875&gt;'Lease Monthly'!$E$4,0,M874)</f>
        <v>0</v>
      </c>
      <c r="K875" s="47">
        <f>IF(IF('Lease Monthly'!$H$4="Yearly",J875*'Lease Monthly'!$D$4,IF('Lease Monthly'!$H$4="Quarterly",J875*('Lease Monthly'!$D$4/4),J875*'Lease Monthly'!$D$4/12))&gt;0,IF('Lease Monthly'!$H$4="Yearly",J875*'Lease Monthly'!$D$4,IF('Lease Monthly'!$H$4="Quarterly",J875*('Lease Monthly'!$D$4/4),J875*'Lease Monthly'!$D$4/12)),-L875-J875)</f>
        <v>0</v>
      </c>
      <c r="L875" s="47">
        <f t="shared" si="137"/>
        <v>0</v>
      </c>
      <c r="M875" s="47">
        <f t="shared" si="138"/>
        <v>0</v>
      </c>
      <c r="N875" s="57"/>
      <c r="O875" s="38">
        <v>237</v>
      </c>
      <c r="P875" s="58">
        <f t="shared" si="142"/>
        <v>357210</v>
      </c>
      <c r="Q875" s="47">
        <f t="shared" si="143"/>
        <v>0</v>
      </c>
      <c r="R875" s="47">
        <f>IF(S874&lt;1,0,-'Lease Monthly'!$K$4/'Lease Monthly'!$L$4)</f>
        <v>0</v>
      </c>
      <c r="S875" s="47">
        <f t="shared" si="139"/>
        <v>0</v>
      </c>
      <c r="AE875"/>
      <c r="AF875" s="6"/>
    </row>
    <row r="876" spans="1:32" x14ac:dyDescent="0.25">
      <c r="A876" s="53">
        <f t="shared" si="140"/>
        <v>860</v>
      </c>
      <c r="B876" s="29">
        <f t="shared" si="134"/>
        <v>0</v>
      </c>
      <c r="C876" s="9" t="str">
        <f>IF(D876=0,"-",IF('Lease Monthly'!$H$4="Yearly",EDATE(C875,12),IF('Lease Monthly'!$H$4="Quarterly",EDATE(C875,3),EDATE(C875,1))))</f>
        <v>-</v>
      </c>
      <c r="D876" s="54">
        <f>IF(A876&gt;'Lease Monthly'!$E$4,0,'Lease Monthly'!$G$4)*((1+$M$4)^(((((IF($H$4="Yearly",ROUNDDOWN(IF(A876-($N$4)&lt;0,0,((A876-($N$4)/(($N$4))))/($N$4)),0),IF($H$4="Monthly",ROUNDDOWN(IF(A876-($N$4*12)&lt;0,0,((A876-(12*$N$4)/((12*$N$4))))/($N$4*12)),0),ROUNDDOWN(IF(A876-($N$4*4)&lt;0,0,((A876-(4*$N$4)/((4*$N$4))))/($N$4*4)),0)))))))))+(IF(A876=$E$4,$J$4,0))</f>
        <v>0</v>
      </c>
      <c r="E876" s="49">
        <f>IF(D876=0,0,1/((1+IF('Lease Monthly'!$H$4="Yearly",'Lease Monthly'!$D$4,IF('Lease Monthly'!$H$4="Quarterly",'Lease Monthly'!$D$4/4,'Lease Monthly'!$D$4/12)))^IF($E$17=1,A875,A876)))</f>
        <v>0</v>
      </c>
      <c r="F876" s="55">
        <f t="shared" si="135"/>
        <v>0</v>
      </c>
      <c r="G876" s="56"/>
      <c r="H876" s="38">
        <f t="shared" si="141"/>
        <v>860</v>
      </c>
      <c r="I876" s="9" t="str">
        <f t="shared" si="136"/>
        <v>-</v>
      </c>
      <c r="J876" s="47">
        <f>IF(H876&gt;'Lease Monthly'!$E$4,0,M875)</f>
        <v>0</v>
      </c>
      <c r="K876" s="47">
        <f>IF(IF('Lease Monthly'!$H$4="Yearly",J876*'Lease Monthly'!$D$4,IF('Lease Monthly'!$H$4="Quarterly",J876*('Lease Monthly'!$D$4/4),J876*'Lease Monthly'!$D$4/12))&gt;0,IF('Lease Monthly'!$H$4="Yearly",J876*'Lease Monthly'!$D$4,IF('Lease Monthly'!$H$4="Quarterly",J876*('Lease Monthly'!$D$4/4),J876*'Lease Monthly'!$D$4/12)),-L876-J876)</f>
        <v>0</v>
      </c>
      <c r="L876" s="47">
        <f t="shared" si="137"/>
        <v>0</v>
      </c>
      <c r="M876" s="47">
        <f t="shared" si="138"/>
        <v>0</v>
      </c>
      <c r="N876" s="57"/>
      <c r="O876" s="38">
        <v>237</v>
      </c>
      <c r="P876" s="58">
        <f t="shared" si="142"/>
        <v>357575</v>
      </c>
      <c r="Q876" s="47">
        <f t="shared" si="143"/>
        <v>0</v>
      </c>
      <c r="R876" s="47">
        <f>IF(S875&lt;1,0,-'Lease Monthly'!$K$4/'Lease Monthly'!$L$4)</f>
        <v>0</v>
      </c>
      <c r="S876" s="47">
        <f t="shared" si="139"/>
        <v>0</v>
      </c>
      <c r="AE876"/>
      <c r="AF876" s="6"/>
    </row>
    <row r="877" spans="1:32" x14ac:dyDescent="0.25">
      <c r="A877" s="53">
        <f t="shared" si="140"/>
        <v>861</v>
      </c>
      <c r="B877" s="29">
        <f t="shared" si="134"/>
        <v>0</v>
      </c>
      <c r="C877" s="9" t="str">
        <f>IF(D877=0,"-",IF('Lease Monthly'!$H$4="Yearly",EDATE(C876,12),IF('Lease Monthly'!$H$4="Quarterly",EDATE(C876,3),EDATE(C876,1))))</f>
        <v>-</v>
      </c>
      <c r="D877" s="54">
        <f>IF(A877&gt;'Lease Monthly'!$E$4,0,'Lease Monthly'!$G$4)*((1+$M$4)^(((((IF($H$4="Yearly",ROUNDDOWN(IF(A877-($N$4)&lt;0,0,((A877-($N$4)/(($N$4))))/($N$4)),0),IF($H$4="Monthly",ROUNDDOWN(IF(A877-($N$4*12)&lt;0,0,((A877-(12*$N$4)/((12*$N$4))))/($N$4*12)),0),ROUNDDOWN(IF(A877-($N$4*4)&lt;0,0,((A877-(4*$N$4)/((4*$N$4))))/($N$4*4)),0)))))))))+(IF(A877=$E$4,$J$4,0))</f>
        <v>0</v>
      </c>
      <c r="E877" s="49">
        <f>IF(D877=0,0,1/((1+IF('Lease Monthly'!$H$4="Yearly",'Lease Monthly'!$D$4,IF('Lease Monthly'!$H$4="Quarterly",'Lease Monthly'!$D$4/4,'Lease Monthly'!$D$4/12)))^IF($E$17=1,A876,A877)))</f>
        <v>0</v>
      </c>
      <c r="F877" s="55">
        <f t="shared" si="135"/>
        <v>0</v>
      </c>
      <c r="G877" s="56"/>
      <c r="H877" s="38">
        <f t="shared" si="141"/>
        <v>861</v>
      </c>
      <c r="I877" s="9" t="str">
        <f t="shared" si="136"/>
        <v>-</v>
      </c>
      <c r="J877" s="47">
        <f>IF(H877&gt;'Lease Monthly'!$E$4,0,M876)</f>
        <v>0</v>
      </c>
      <c r="K877" s="47">
        <f>IF(IF('Lease Monthly'!$H$4="Yearly",J877*'Lease Monthly'!$D$4,IF('Lease Monthly'!$H$4="Quarterly",J877*('Lease Monthly'!$D$4/4),J877*'Lease Monthly'!$D$4/12))&gt;0,IF('Lease Monthly'!$H$4="Yearly",J877*'Lease Monthly'!$D$4,IF('Lease Monthly'!$H$4="Quarterly",J877*('Lease Monthly'!$D$4/4),J877*'Lease Monthly'!$D$4/12)),-L877-J877)</f>
        <v>0</v>
      </c>
      <c r="L877" s="47">
        <f t="shared" si="137"/>
        <v>0</v>
      </c>
      <c r="M877" s="47">
        <f t="shared" si="138"/>
        <v>0</v>
      </c>
      <c r="N877" s="57"/>
      <c r="O877" s="38">
        <v>237</v>
      </c>
      <c r="P877" s="58">
        <f t="shared" si="142"/>
        <v>357940</v>
      </c>
      <c r="Q877" s="47">
        <f t="shared" si="143"/>
        <v>0</v>
      </c>
      <c r="R877" s="47">
        <f>IF(S876&lt;1,0,-'Lease Monthly'!$K$4/'Lease Monthly'!$L$4)</f>
        <v>0</v>
      </c>
      <c r="S877" s="47">
        <f t="shared" si="139"/>
        <v>0</v>
      </c>
      <c r="AE877"/>
      <c r="AF877" s="6"/>
    </row>
    <row r="878" spans="1:32" x14ac:dyDescent="0.25">
      <c r="A878" s="53">
        <f t="shared" si="140"/>
        <v>862</v>
      </c>
      <c r="B878" s="29">
        <f t="shared" si="134"/>
        <v>0</v>
      </c>
      <c r="C878" s="9" t="str">
        <f>IF(D878=0,"-",IF('Lease Monthly'!$H$4="Yearly",EDATE(C877,12),IF('Lease Monthly'!$H$4="Quarterly",EDATE(C877,3),EDATE(C877,1))))</f>
        <v>-</v>
      </c>
      <c r="D878" s="54">
        <f>IF(A878&gt;'Lease Monthly'!$E$4,0,'Lease Monthly'!$G$4)*((1+$M$4)^(((((IF($H$4="Yearly",ROUNDDOWN(IF(A878-($N$4)&lt;0,0,((A878-($N$4)/(($N$4))))/($N$4)),0),IF($H$4="Monthly",ROUNDDOWN(IF(A878-($N$4*12)&lt;0,0,((A878-(12*$N$4)/((12*$N$4))))/($N$4*12)),0),ROUNDDOWN(IF(A878-($N$4*4)&lt;0,0,((A878-(4*$N$4)/((4*$N$4))))/($N$4*4)),0)))))))))+(IF(A878=$E$4,$J$4,0))</f>
        <v>0</v>
      </c>
      <c r="E878" s="49">
        <f>IF(D878=0,0,1/((1+IF('Lease Monthly'!$H$4="Yearly",'Lease Monthly'!$D$4,IF('Lease Monthly'!$H$4="Quarterly",'Lease Monthly'!$D$4/4,'Lease Monthly'!$D$4/12)))^IF($E$17=1,A877,A878)))</f>
        <v>0</v>
      </c>
      <c r="F878" s="55">
        <f t="shared" si="135"/>
        <v>0</v>
      </c>
      <c r="G878" s="56"/>
      <c r="H878" s="38">
        <f t="shared" si="141"/>
        <v>862</v>
      </c>
      <c r="I878" s="9" t="str">
        <f t="shared" si="136"/>
        <v>-</v>
      </c>
      <c r="J878" s="47">
        <f>IF(H878&gt;'Lease Monthly'!$E$4,0,M877)</f>
        <v>0</v>
      </c>
      <c r="K878" s="47">
        <f>IF(IF('Lease Monthly'!$H$4="Yearly",J878*'Lease Monthly'!$D$4,IF('Lease Monthly'!$H$4="Quarterly",J878*('Lease Monthly'!$D$4/4),J878*'Lease Monthly'!$D$4/12))&gt;0,IF('Lease Monthly'!$H$4="Yearly",J878*'Lease Monthly'!$D$4,IF('Lease Monthly'!$H$4="Quarterly",J878*('Lease Monthly'!$D$4/4),J878*'Lease Monthly'!$D$4/12)),-L878-J878)</f>
        <v>0</v>
      </c>
      <c r="L878" s="47">
        <f t="shared" si="137"/>
        <v>0</v>
      </c>
      <c r="M878" s="47">
        <f t="shared" si="138"/>
        <v>0</v>
      </c>
      <c r="N878" s="57"/>
      <c r="O878" s="38">
        <v>237</v>
      </c>
      <c r="P878" s="58">
        <f t="shared" si="142"/>
        <v>358306</v>
      </c>
      <c r="Q878" s="47">
        <f t="shared" si="143"/>
        <v>0</v>
      </c>
      <c r="R878" s="47">
        <f>IF(S877&lt;1,0,-'Lease Monthly'!$K$4/'Lease Monthly'!$L$4)</f>
        <v>0</v>
      </c>
      <c r="S878" s="47">
        <f t="shared" si="139"/>
        <v>0</v>
      </c>
      <c r="AE878"/>
      <c r="AF878" s="6"/>
    </row>
    <row r="879" spans="1:32" x14ac:dyDescent="0.25">
      <c r="A879" s="53">
        <f t="shared" si="140"/>
        <v>863</v>
      </c>
      <c r="B879" s="29">
        <f t="shared" si="134"/>
        <v>0</v>
      </c>
      <c r="C879" s="9" t="str">
        <f>IF(D879=0,"-",IF('Lease Monthly'!$H$4="Yearly",EDATE(C878,12),IF('Lease Monthly'!$H$4="Quarterly",EDATE(C878,3),EDATE(C878,1))))</f>
        <v>-</v>
      </c>
      <c r="D879" s="54">
        <f>IF(A879&gt;'Lease Monthly'!$E$4,0,'Lease Monthly'!$G$4)*((1+$M$4)^(((((IF($H$4="Yearly",ROUNDDOWN(IF(A879-($N$4)&lt;0,0,((A879-($N$4)/(($N$4))))/($N$4)),0),IF($H$4="Monthly",ROUNDDOWN(IF(A879-($N$4*12)&lt;0,0,((A879-(12*$N$4)/((12*$N$4))))/($N$4*12)),0),ROUNDDOWN(IF(A879-($N$4*4)&lt;0,0,((A879-(4*$N$4)/((4*$N$4))))/($N$4*4)),0)))))))))+(IF(A879=$E$4,$J$4,0))</f>
        <v>0</v>
      </c>
      <c r="E879" s="49">
        <f>IF(D879=0,0,1/((1+IF('Lease Monthly'!$H$4="Yearly",'Lease Monthly'!$D$4,IF('Lease Monthly'!$H$4="Quarterly",'Lease Monthly'!$D$4/4,'Lease Monthly'!$D$4/12)))^IF($E$17=1,A878,A879)))</f>
        <v>0</v>
      </c>
      <c r="F879" s="55">
        <f t="shared" si="135"/>
        <v>0</v>
      </c>
      <c r="G879" s="56"/>
      <c r="H879" s="38">
        <f t="shared" si="141"/>
        <v>863</v>
      </c>
      <c r="I879" s="9" t="str">
        <f t="shared" si="136"/>
        <v>-</v>
      </c>
      <c r="J879" s="47">
        <f>IF(H879&gt;'Lease Monthly'!$E$4,0,M878)</f>
        <v>0</v>
      </c>
      <c r="K879" s="47">
        <f>IF(IF('Lease Monthly'!$H$4="Yearly",J879*'Lease Monthly'!$D$4,IF('Lease Monthly'!$H$4="Quarterly",J879*('Lease Monthly'!$D$4/4),J879*'Lease Monthly'!$D$4/12))&gt;0,IF('Lease Monthly'!$H$4="Yearly",J879*'Lease Monthly'!$D$4,IF('Lease Monthly'!$H$4="Quarterly",J879*('Lease Monthly'!$D$4/4),J879*'Lease Monthly'!$D$4/12)),-L879-J879)</f>
        <v>0</v>
      </c>
      <c r="L879" s="47">
        <f t="shared" si="137"/>
        <v>0</v>
      </c>
      <c r="M879" s="47">
        <f t="shared" si="138"/>
        <v>0</v>
      </c>
      <c r="N879" s="57"/>
      <c r="O879" s="38">
        <v>237</v>
      </c>
      <c r="P879" s="58">
        <f t="shared" si="142"/>
        <v>358671</v>
      </c>
      <c r="Q879" s="47">
        <f t="shared" si="143"/>
        <v>0</v>
      </c>
      <c r="R879" s="47">
        <f>IF(S878&lt;1,0,-'Lease Monthly'!$K$4/'Lease Monthly'!$L$4)</f>
        <v>0</v>
      </c>
      <c r="S879" s="47">
        <f t="shared" si="139"/>
        <v>0</v>
      </c>
      <c r="AE879"/>
      <c r="AF879" s="6"/>
    </row>
    <row r="880" spans="1:32" x14ac:dyDescent="0.25">
      <c r="A880" s="53">
        <f t="shared" si="140"/>
        <v>864</v>
      </c>
      <c r="B880" s="29">
        <f t="shared" si="134"/>
        <v>0</v>
      </c>
      <c r="C880" s="9" t="str">
        <f>IF(D880=0,"-",IF('Lease Monthly'!$H$4="Yearly",EDATE(C879,12),IF('Lease Monthly'!$H$4="Quarterly",EDATE(C879,3),EDATE(C879,1))))</f>
        <v>-</v>
      </c>
      <c r="D880" s="54">
        <f>IF(A880&gt;'Lease Monthly'!$E$4,0,'Lease Monthly'!$G$4)*((1+$M$4)^(((((IF($H$4="Yearly",ROUNDDOWN(IF(A880-($N$4)&lt;0,0,((A880-($N$4)/(($N$4))))/($N$4)),0),IF($H$4="Monthly",ROUNDDOWN(IF(A880-($N$4*12)&lt;0,0,((A880-(12*$N$4)/((12*$N$4))))/($N$4*12)),0),ROUNDDOWN(IF(A880-($N$4*4)&lt;0,0,((A880-(4*$N$4)/((4*$N$4))))/($N$4*4)),0)))))))))+(IF(A880=$E$4,$J$4,0))</f>
        <v>0</v>
      </c>
      <c r="E880" s="49">
        <f>IF(D880=0,0,1/((1+IF('Lease Monthly'!$H$4="Yearly",'Lease Monthly'!$D$4,IF('Lease Monthly'!$H$4="Quarterly",'Lease Monthly'!$D$4/4,'Lease Monthly'!$D$4/12)))^IF($E$17=1,A879,A880)))</f>
        <v>0</v>
      </c>
      <c r="F880" s="55">
        <f t="shared" si="135"/>
        <v>0</v>
      </c>
      <c r="G880" s="56"/>
      <c r="H880" s="38">
        <f t="shared" si="141"/>
        <v>864</v>
      </c>
      <c r="I880" s="9" t="str">
        <f t="shared" si="136"/>
        <v>-</v>
      </c>
      <c r="J880" s="47">
        <f>IF(H880&gt;'Lease Monthly'!$E$4,0,M879)</f>
        <v>0</v>
      </c>
      <c r="K880" s="47">
        <f>IF(IF('Lease Monthly'!$H$4="Yearly",J880*'Lease Monthly'!$D$4,IF('Lease Monthly'!$H$4="Quarterly",J880*('Lease Monthly'!$D$4/4),J880*'Lease Monthly'!$D$4/12))&gt;0,IF('Lease Monthly'!$H$4="Yearly",J880*'Lease Monthly'!$D$4,IF('Lease Monthly'!$H$4="Quarterly",J880*('Lease Monthly'!$D$4/4),J880*'Lease Monthly'!$D$4/12)),-L880-J880)</f>
        <v>0</v>
      </c>
      <c r="L880" s="47">
        <f t="shared" si="137"/>
        <v>0</v>
      </c>
      <c r="M880" s="47">
        <f t="shared" si="138"/>
        <v>0</v>
      </c>
      <c r="N880" s="57"/>
      <c r="O880" s="38">
        <v>237</v>
      </c>
      <c r="P880" s="58">
        <f t="shared" si="142"/>
        <v>359036</v>
      </c>
      <c r="Q880" s="47">
        <f t="shared" si="143"/>
        <v>0</v>
      </c>
      <c r="R880" s="47">
        <f>IF(S879&lt;1,0,-'Lease Monthly'!$K$4/'Lease Monthly'!$L$4)</f>
        <v>0</v>
      </c>
      <c r="S880" s="47">
        <f t="shared" si="139"/>
        <v>0</v>
      </c>
      <c r="AE880"/>
      <c r="AF880" s="6"/>
    </row>
    <row r="881" spans="1:32" x14ac:dyDescent="0.25">
      <c r="A881" s="53">
        <f t="shared" si="140"/>
        <v>865</v>
      </c>
      <c r="B881" s="29">
        <f t="shared" si="134"/>
        <v>0</v>
      </c>
      <c r="C881" s="9" t="str">
        <f>IF(D881=0,"-",IF('Lease Monthly'!$H$4="Yearly",EDATE(C880,12),IF('Lease Monthly'!$H$4="Quarterly",EDATE(C880,3),EDATE(C880,1))))</f>
        <v>-</v>
      </c>
      <c r="D881" s="54">
        <f>IF(A881&gt;'Lease Monthly'!$E$4,0,'Lease Monthly'!$G$4)*((1+$M$4)^(((((IF($H$4="Yearly",ROUNDDOWN(IF(A881-($N$4)&lt;0,0,((A881-($N$4)/(($N$4))))/($N$4)),0),IF($H$4="Monthly",ROUNDDOWN(IF(A881-($N$4*12)&lt;0,0,((A881-(12*$N$4)/((12*$N$4))))/($N$4*12)),0),ROUNDDOWN(IF(A881-($N$4*4)&lt;0,0,((A881-(4*$N$4)/((4*$N$4))))/($N$4*4)),0)))))))))+(IF(A881=$E$4,$J$4,0))</f>
        <v>0</v>
      </c>
      <c r="E881" s="49">
        <f>IF(D881=0,0,1/((1+IF('Lease Monthly'!$H$4="Yearly",'Lease Monthly'!$D$4,IF('Lease Monthly'!$H$4="Quarterly",'Lease Monthly'!$D$4/4,'Lease Monthly'!$D$4/12)))^IF($E$17=1,A880,A881)))</f>
        <v>0</v>
      </c>
      <c r="F881" s="55">
        <f t="shared" si="135"/>
        <v>0</v>
      </c>
      <c r="G881" s="56"/>
      <c r="H881" s="38">
        <f t="shared" si="141"/>
        <v>865</v>
      </c>
      <c r="I881" s="9" t="str">
        <f t="shared" si="136"/>
        <v>-</v>
      </c>
      <c r="J881" s="47">
        <f>IF(H881&gt;'Lease Monthly'!$E$4,0,M880)</f>
        <v>0</v>
      </c>
      <c r="K881" s="47">
        <f>IF(IF('Lease Monthly'!$H$4="Yearly",J881*'Lease Monthly'!$D$4,IF('Lease Monthly'!$H$4="Quarterly",J881*('Lease Monthly'!$D$4/4),J881*'Lease Monthly'!$D$4/12))&gt;0,IF('Lease Monthly'!$H$4="Yearly",J881*'Lease Monthly'!$D$4,IF('Lease Monthly'!$H$4="Quarterly",J881*('Lease Monthly'!$D$4/4),J881*'Lease Monthly'!$D$4/12)),-L881-J881)</f>
        <v>0</v>
      </c>
      <c r="L881" s="47">
        <f t="shared" si="137"/>
        <v>0</v>
      </c>
      <c r="M881" s="47">
        <f t="shared" si="138"/>
        <v>0</v>
      </c>
      <c r="N881" s="57"/>
      <c r="O881" s="38">
        <v>237</v>
      </c>
      <c r="P881" s="58">
        <f t="shared" si="142"/>
        <v>359401</v>
      </c>
      <c r="Q881" s="47">
        <f t="shared" si="143"/>
        <v>0</v>
      </c>
      <c r="R881" s="47">
        <f>IF(S880&lt;1,0,-'Lease Monthly'!$K$4/'Lease Monthly'!$L$4)</f>
        <v>0</v>
      </c>
      <c r="S881" s="47">
        <f t="shared" si="139"/>
        <v>0</v>
      </c>
      <c r="AE881"/>
      <c r="AF881" s="6"/>
    </row>
    <row r="882" spans="1:32" x14ac:dyDescent="0.25">
      <c r="A882" s="53">
        <f t="shared" si="140"/>
        <v>866</v>
      </c>
      <c r="B882" s="29">
        <f t="shared" si="134"/>
        <v>0</v>
      </c>
      <c r="C882" s="9" t="str">
        <f>IF(D882=0,"-",IF('Lease Monthly'!$H$4="Yearly",EDATE(C881,12),IF('Lease Monthly'!$H$4="Quarterly",EDATE(C881,3),EDATE(C881,1))))</f>
        <v>-</v>
      </c>
      <c r="D882" s="54">
        <f>IF(A882&gt;'Lease Monthly'!$E$4,0,'Lease Monthly'!$G$4)*((1+$M$4)^(((((IF($H$4="Yearly",ROUNDDOWN(IF(A882-($N$4)&lt;0,0,((A882-($N$4)/(($N$4))))/($N$4)),0),IF($H$4="Monthly",ROUNDDOWN(IF(A882-($N$4*12)&lt;0,0,((A882-(12*$N$4)/((12*$N$4))))/($N$4*12)),0),ROUNDDOWN(IF(A882-($N$4*4)&lt;0,0,((A882-(4*$N$4)/((4*$N$4))))/($N$4*4)),0)))))))))+(IF(A882=$E$4,$J$4,0))</f>
        <v>0</v>
      </c>
      <c r="E882" s="49">
        <f>IF(D882=0,0,1/((1+IF('Lease Monthly'!$H$4="Yearly",'Lease Monthly'!$D$4,IF('Lease Monthly'!$H$4="Quarterly",'Lease Monthly'!$D$4/4,'Lease Monthly'!$D$4/12)))^IF($E$17=1,A881,A882)))</f>
        <v>0</v>
      </c>
      <c r="F882" s="55">
        <f t="shared" si="135"/>
        <v>0</v>
      </c>
      <c r="G882" s="56"/>
      <c r="H882" s="38">
        <f t="shared" si="141"/>
        <v>866</v>
      </c>
      <c r="I882" s="9" t="str">
        <f t="shared" si="136"/>
        <v>-</v>
      </c>
      <c r="J882" s="47">
        <f>IF(H882&gt;'Lease Monthly'!$E$4,0,M881)</f>
        <v>0</v>
      </c>
      <c r="K882" s="47">
        <f>IF(IF('Lease Monthly'!$H$4="Yearly",J882*'Lease Monthly'!$D$4,IF('Lease Monthly'!$H$4="Quarterly",J882*('Lease Monthly'!$D$4/4),J882*'Lease Monthly'!$D$4/12))&gt;0,IF('Lease Monthly'!$H$4="Yearly",J882*'Lease Monthly'!$D$4,IF('Lease Monthly'!$H$4="Quarterly",J882*('Lease Monthly'!$D$4/4),J882*'Lease Monthly'!$D$4/12)),-L882-J882)</f>
        <v>0</v>
      </c>
      <c r="L882" s="47">
        <f t="shared" si="137"/>
        <v>0</v>
      </c>
      <c r="M882" s="47">
        <f t="shared" si="138"/>
        <v>0</v>
      </c>
      <c r="N882" s="57"/>
      <c r="O882" s="38">
        <v>237</v>
      </c>
      <c r="P882" s="58">
        <f t="shared" si="142"/>
        <v>359767</v>
      </c>
      <c r="Q882" s="47">
        <f t="shared" si="143"/>
        <v>0</v>
      </c>
      <c r="R882" s="47">
        <f>IF(S881&lt;1,0,-'Lease Monthly'!$K$4/'Lease Monthly'!$L$4)</f>
        <v>0</v>
      </c>
      <c r="S882" s="47">
        <f t="shared" si="139"/>
        <v>0</v>
      </c>
      <c r="AE882"/>
      <c r="AF882" s="6"/>
    </row>
    <row r="883" spans="1:32" x14ac:dyDescent="0.25">
      <c r="A883" s="53">
        <f t="shared" si="140"/>
        <v>867</v>
      </c>
      <c r="B883" s="29">
        <f t="shared" si="134"/>
        <v>0</v>
      </c>
      <c r="C883" s="9" t="str">
        <f>IF(D883=0,"-",IF('Lease Monthly'!$H$4="Yearly",EDATE(C882,12),IF('Lease Monthly'!$H$4="Quarterly",EDATE(C882,3),EDATE(C882,1))))</f>
        <v>-</v>
      </c>
      <c r="D883" s="54">
        <f>IF(A883&gt;'Lease Monthly'!$E$4,0,'Lease Monthly'!$G$4)*((1+$M$4)^(((((IF($H$4="Yearly",ROUNDDOWN(IF(A883-($N$4)&lt;0,0,((A883-($N$4)/(($N$4))))/($N$4)),0),IF($H$4="Monthly",ROUNDDOWN(IF(A883-($N$4*12)&lt;0,0,((A883-(12*$N$4)/((12*$N$4))))/($N$4*12)),0),ROUNDDOWN(IF(A883-($N$4*4)&lt;0,0,((A883-(4*$N$4)/((4*$N$4))))/($N$4*4)),0)))))))))+(IF(A883=$E$4,$J$4,0))</f>
        <v>0</v>
      </c>
      <c r="E883" s="49">
        <f>IF(D883=0,0,1/((1+IF('Lease Monthly'!$H$4="Yearly",'Lease Monthly'!$D$4,IF('Lease Monthly'!$H$4="Quarterly",'Lease Monthly'!$D$4/4,'Lease Monthly'!$D$4/12)))^IF($E$17=1,A882,A883)))</f>
        <v>0</v>
      </c>
      <c r="F883" s="55">
        <f t="shared" si="135"/>
        <v>0</v>
      </c>
      <c r="G883" s="56"/>
      <c r="H883" s="38">
        <f t="shared" si="141"/>
        <v>867</v>
      </c>
      <c r="I883" s="9" t="str">
        <f t="shared" si="136"/>
        <v>-</v>
      </c>
      <c r="J883" s="47">
        <f>IF(H883&gt;'Lease Monthly'!$E$4,0,M882)</f>
        <v>0</v>
      </c>
      <c r="K883" s="47">
        <f>IF(IF('Lease Monthly'!$H$4="Yearly",J883*'Lease Monthly'!$D$4,IF('Lease Monthly'!$H$4="Quarterly",J883*('Lease Monthly'!$D$4/4),J883*'Lease Monthly'!$D$4/12))&gt;0,IF('Lease Monthly'!$H$4="Yearly",J883*'Lease Monthly'!$D$4,IF('Lease Monthly'!$H$4="Quarterly",J883*('Lease Monthly'!$D$4/4),J883*'Lease Monthly'!$D$4/12)),-L883-J883)</f>
        <v>0</v>
      </c>
      <c r="L883" s="47">
        <f t="shared" si="137"/>
        <v>0</v>
      </c>
      <c r="M883" s="47">
        <f t="shared" si="138"/>
        <v>0</v>
      </c>
      <c r="N883" s="57"/>
      <c r="O883" s="38">
        <v>237</v>
      </c>
      <c r="P883" s="58">
        <f t="shared" si="142"/>
        <v>360132</v>
      </c>
      <c r="Q883" s="47">
        <f t="shared" si="143"/>
        <v>0</v>
      </c>
      <c r="R883" s="47">
        <f>IF(S882&lt;1,0,-'Lease Monthly'!$K$4/'Lease Monthly'!$L$4)</f>
        <v>0</v>
      </c>
      <c r="S883" s="47">
        <f t="shared" si="139"/>
        <v>0</v>
      </c>
      <c r="AE883"/>
      <c r="AF883" s="6"/>
    </row>
    <row r="884" spans="1:32" x14ac:dyDescent="0.25">
      <c r="A884" s="53">
        <f t="shared" si="140"/>
        <v>868</v>
      </c>
      <c r="B884" s="29">
        <f t="shared" si="134"/>
        <v>0</v>
      </c>
      <c r="C884" s="9" t="str">
        <f>IF(D884=0,"-",IF('Lease Monthly'!$H$4="Yearly",EDATE(C883,12),IF('Lease Monthly'!$H$4="Quarterly",EDATE(C883,3),EDATE(C883,1))))</f>
        <v>-</v>
      </c>
      <c r="D884" s="54">
        <f>IF(A884&gt;'Lease Monthly'!$E$4,0,'Lease Monthly'!$G$4)*((1+$M$4)^(((((IF($H$4="Yearly",ROUNDDOWN(IF(A884-($N$4)&lt;0,0,((A884-($N$4)/(($N$4))))/($N$4)),0),IF($H$4="Monthly",ROUNDDOWN(IF(A884-($N$4*12)&lt;0,0,((A884-(12*$N$4)/((12*$N$4))))/($N$4*12)),0),ROUNDDOWN(IF(A884-($N$4*4)&lt;0,0,((A884-(4*$N$4)/((4*$N$4))))/($N$4*4)),0)))))))))+(IF(A884=$E$4,$J$4,0))</f>
        <v>0</v>
      </c>
      <c r="E884" s="49">
        <f>IF(D884=0,0,1/((1+IF('Lease Monthly'!$H$4="Yearly",'Lease Monthly'!$D$4,IF('Lease Monthly'!$H$4="Quarterly",'Lease Monthly'!$D$4/4,'Lease Monthly'!$D$4/12)))^IF($E$17=1,A883,A884)))</f>
        <v>0</v>
      </c>
      <c r="F884" s="55">
        <f t="shared" si="135"/>
        <v>0</v>
      </c>
      <c r="G884" s="56"/>
      <c r="H884" s="38">
        <f t="shared" si="141"/>
        <v>868</v>
      </c>
      <c r="I884" s="9" t="str">
        <f t="shared" si="136"/>
        <v>-</v>
      </c>
      <c r="J884" s="47">
        <f>IF(H884&gt;'Lease Monthly'!$E$4,0,M883)</f>
        <v>0</v>
      </c>
      <c r="K884" s="47">
        <f>IF(IF('Lease Monthly'!$H$4="Yearly",J884*'Lease Monthly'!$D$4,IF('Lease Monthly'!$H$4="Quarterly",J884*('Lease Monthly'!$D$4/4),J884*'Lease Monthly'!$D$4/12))&gt;0,IF('Lease Monthly'!$H$4="Yearly",J884*'Lease Monthly'!$D$4,IF('Lease Monthly'!$H$4="Quarterly",J884*('Lease Monthly'!$D$4/4),J884*'Lease Monthly'!$D$4/12)),-L884-J884)</f>
        <v>0</v>
      </c>
      <c r="L884" s="47">
        <f t="shared" si="137"/>
        <v>0</v>
      </c>
      <c r="M884" s="47">
        <f t="shared" si="138"/>
        <v>0</v>
      </c>
      <c r="N884" s="57"/>
      <c r="O884" s="38">
        <v>237</v>
      </c>
      <c r="P884" s="58">
        <f t="shared" si="142"/>
        <v>360497</v>
      </c>
      <c r="Q884" s="47">
        <f t="shared" si="143"/>
        <v>0</v>
      </c>
      <c r="R884" s="47">
        <f>IF(S883&lt;1,0,-'Lease Monthly'!$K$4/'Lease Monthly'!$L$4)</f>
        <v>0</v>
      </c>
      <c r="S884" s="47">
        <f t="shared" si="139"/>
        <v>0</v>
      </c>
      <c r="AE884"/>
      <c r="AF884" s="6"/>
    </row>
    <row r="885" spans="1:32" x14ac:dyDescent="0.25">
      <c r="A885" s="53">
        <f t="shared" si="140"/>
        <v>869</v>
      </c>
      <c r="B885" s="29">
        <f t="shared" si="134"/>
        <v>0</v>
      </c>
      <c r="C885" s="9" t="str">
        <f>IF(D885=0,"-",IF('Lease Monthly'!$H$4="Yearly",EDATE(C884,12),IF('Lease Monthly'!$H$4="Quarterly",EDATE(C884,3),EDATE(C884,1))))</f>
        <v>-</v>
      </c>
      <c r="D885" s="54">
        <f>IF(A885&gt;'Lease Monthly'!$E$4,0,'Lease Monthly'!$G$4)*((1+$M$4)^(((((IF($H$4="Yearly",ROUNDDOWN(IF(A885-($N$4)&lt;0,0,((A885-($N$4)/(($N$4))))/($N$4)),0),IF($H$4="Monthly",ROUNDDOWN(IF(A885-($N$4*12)&lt;0,0,((A885-(12*$N$4)/((12*$N$4))))/($N$4*12)),0),ROUNDDOWN(IF(A885-($N$4*4)&lt;0,0,((A885-(4*$N$4)/((4*$N$4))))/($N$4*4)),0)))))))))+(IF(A885=$E$4,$J$4,0))</f>
        <v>0</v>
      </c>
      <c r="E885" s="49">
        <f>IF(D885=0,0,1/((1+IF('Lease Monthly'!$H$4="Yearly",'Lease Monthly'!$D$4,IF('Lease Monthly'!$H$4="Quarterly",'Lease Monthly'!$D$4/4,'Lease Monthly'!$D$4/12)))^IF($E$17=1,A884,A885)))</f>
        <v>0</v>
      </c>
      <c r="F885" s="55">
        <f t="shared" si="135"/>
        <v>0</v>
      </c>
      <c r="G885" s="56"/>
      <c r="H885" s="38">
        <f t="shared" si="141"/>
        <v>869</v>
      </c>
      <c r="I885" s="9" t="str">
        <f t="shared" si="136"/>
        <v>-</v>
      </c>
      <c r="J885" s="47">
        <f>IF(H885&gt;'Lease Monthly'!$E$4,0,M884)</f>
        <v>0</v>
      </c>
      <c r="K885" s="47">
        <f>IF(IF('Lease Monthly'!$H$4="Yearly",J885*'Lease Monthly'!$D$4,IF('Lease Monthly'!$H$4="Quarterly",J885*('Lease Monthly'!$D$4/4),J885*'Lease Monthly'!$D$4/12))&gt;0,IF('Lease Monthly'!$H$4="Yearly",J885*'Lease Monthly'!$D$4,IF('Lease Monthly'!$H$4="Quarterly",J885*('Lease Monthly'!$D$4/4),J885*'Lease Monthly'!$D$4/12)),-L885-J885)</f>
        <v>0</v>
      </c>
      <c r="L885" s="47">
        <f t="shared" si="137"/>
        <v>0</v>
      </c>
      <c r="M885" s="47">
        <f t="shared" si="138"/>
        <v>0</v>
      </c>
      <c r="N885" s="57"/>
      <c r="O885" s="38">
        <v>237</v>
      </c>
      <c r="P885" s="58">
        <f t="shared" si="142"/>
        <v>360862</v>
      </c>
      <c r="Q885" s="47">
        <f t="shared" si="143"/>
        <v>0</v>
      </c>
      <c r="R885" s="47">
        <f>IF(S884&lt;1,0,-'Lease Monthly'!$K$4/'Lease Monthly'!$L$4)</f>
        <v>0</v>
      </c>
      <c r="S885" s="47">
        <f t="shared" si="139"/>
        <v>0</v>
      </c>
      <c r="AE885"/>
      <c r="AF885" s="6"/>
    </row>
    <row r="886" spans="1:32" x14ac:dyDescent="0.25">
      <c r="A886" s="53">
        <f t="shared" si="140"/>
        <v>870</v>
      </c>
      <c r="B886" s="29">
        <f t="shared" si="134"/>
        <v>0</v>
      </c>
      <c r="C886" s="9" t="str">
        <f>IF(D886=0,"-",IF('Lease Monthly'!$H$4="Yearly",EDATE(C885,12),IF('Lease Monthly'!$H$4="Quarterly",EDATE(C885,3),EDATE(C885,1))))</f>
        <v>-</v>
      </c>
      <c r="D886" s="54">
        <f>IF(A886&gt;'Lease Monthly'!$E$4,0,'Lease Monthly'!$G$4)*((1+$M$4)^(((((IF($H$4="Yearly",ROUNDDOWN(IF(A886-($N$4)&lt;0,0,((A886-($N$4)/(($N$4))))/($N$4)),0),IF($H$4="Monthly",ROUNDDOWN(IF(A886-($N$4*12)&lt;0,0,((A886-(12*$N$4)/((12*$N$4))))/($N$4*12)),0),ROUNDDOWN(IF(A886-($N$4*4)&lt;0,0,((A886-(4*$N$4)/((4*$N$4))))/($N$4*4)),0)))))))))+(IF(A886=$E$4,$J$4,0))</f>
        <v>0</v>
      </c>
      <c r="E886" s="49">
        <f>IF(D886=0,0,1/((1+IF('Lease Monthly'!$H$4="Yearly",'Lease Monthly'!$D$4,IF('Lease Monthly'!$H$4="Quarterly",'Lease Monthly'!$D$4/4,'Lease Monthly'!$D$4/12)))^IF($E$17=1,A885,A886)))</f>
        <v>0</v>
      </c>
      <c r="F886" s="55">
        <f t="shared" si="135"/>
        <v>0</v>
      </c>
      <c r="G886" s="56"/>
      <c r="H886" s="38">
        <f t="shared" si="141"/>
        <v>870</v>
      </c>
      <c r="I886" s="9" t="str">
        <f t="shared" si="136"/>
        <v>-</v>
      </c>
      <c r="J886" s="47">
        <f>IF(H886&gt;'Lease Monthly'!$E$4,0,M885)</f>
        <v>0</v>
      </c>
      <c r="K886" s="47">
        <f>IF(IF('Lease Monthly'!$H$4="Yearly",J886*'Lease Monthly'!$D$4,IF('Lease Monthly'!$H$4="Quarterly",J886*('Lease Monthly'!$D$4/4),J886*'Lease Monthly'!$D$4/12))&gt;0,IF('Lease Monthly'!$H$4="Yearly",J886*'Lease Monthly'!$D$4,IF('Lease Monthly'!$H$4="Quarterly",J886*('Lease Monthly'!$D$4/4),J886*'Lease Monthly'!$D$4/12)),-L886-J886)</f>
        <v>0</v>
      </c>
      <c r="L886" s="47">
        <f t="shared" si="137"/>
        <v>0</v>
      </c>
      <c r="M886" s="47">
        <f t="shared" si="138"/>
        <v>0</v>
      </c>
      <c r="N886" s="57"/>
      <c r="O886" s="38">
        <v>237</v>
      </c>
      <c r="P886" s="58">
        <f t="shared" si="142"/>
        <v>361228</v>
      </c>
      <c r="Q886" s="47">
        <f t="shared" si="143"/>
        <v>0</v>
      </c>
      <c r="R886" s="47">
        <f>IF(S885&lt;1,0,-'Lease Monthly'!$K$4/'Lease Monthly'!$L$4)</f>
        <v>0</v>
      </c>
      <c r="S886" s="47">
        <f t="shared" si="139"/>
        <v>0</v>
      </c>
      <c r="AE886"/>
      <c r="AF886" s="6"/>
    </row>
    <row r="887" spans="1:32" x14ac:dyDescent="0.25">
      <c r="A887" s="53">
        <f t="shared" si="140"/>
        <v>871</v>
      </c>
      <c r="B887" s="29">
        <f t="shared" si="134"/>
        <v>0</v>
      </c>
      <c r="C887" s="9" t="str">
        <f>IF(D887=0,"-",IF('Lease Monthly'!$H$4="Yearly",EDATE(C886,12),IF('Lease Monthly'!$H$4="Quarterly",EDATE(C886,3),EDATE(C886,1))))</f>
        <v>-</v>
      </c>
      <c r="D887" s="54">
        <f>IF(A887&gt;'Lease Monthly'!$E$4,0,'Lease Monthly'!$G$4)*((1+$M$4)^(((((IF($H$4="Yearly",ROUNDDOWN(IF(A887-($N$4)&lt;0,0,((A887-($N$4)/(($N$4))))/($N$4)),0),IF($H$4="Monthly",ROUNDDOWN(IF(A887-($N$4*12)&lt;0,0,((A887-(12*$N$4)/((12*$N$4))))/($N$4*12)),0),ROUNDDOWN(IF(A887-($N$4*4)&lt;0,0,((A887-(4*$N$4)/((4*$N$4))))/($N$4*4)),0)))))))))+(IF(A887=$E$4,$J$4,0))</f>
        <v>0</v>
      </c>
      <c r="E887" s="49">
        <f>IF(D887=0,0,1/((1+IF('Lease Monthly'!$H$4="Yearly",'Lease Monthly'!$D$4,IF('Lease Monthly'!$H$4="Quarterly",'Lease Monthly'!$D$4/4,'Lease Monthly'!$D$4/12)))^IF($E$17=1,A886,A887)))</f>
        <v>0</v>
      </c>
      <c r="F887" s="55">
        <f t="shared" si="135"/>
        <v>0</v>
      </c>
      <c r="G887" s="56"/>
      <c r="H887" s="38">
        <f t="shared" si="141"/>
        <v>871</v>
      </c>
      <c r="I887" s="9" t="str">
        <f t="shared" si="136"/>
        <v>-</v>
      </c>
      <c r="J887" s="47">
        <f>IF(H887&gt;'Lease Monthly'!$E$4,0,M886)</f>
        <v>0</v>
      </c>
      <c r="K887" s="47">
        <f>IF(IF('Lease Monthly'!$H$4="Yearly",J887*'Lease Monthly'!$D$4,IF('Lease Monthly'!$H$4="Quarterly",J887*('Lease Monthly'!$D$4/4),J887*'Lease Monthly'!$D$4/12))&gt;0,IF('Lease Monthly'!$H$4="Yearly",J887*'Lease Monthly'!$D$4,IF('Lease Monthly'!$H$4="Quarterly",J887*('Lease Monthly'!$D$4/4),J887*'Lease Monthly'!$D$4/12)),-L887-J887)</f>
        <v>0</v>
      </c>
      <c r="L887" s="47">
        <f t="shared" si="137"/>
        <v>0</v>
      </c>
      <c r="M887" s="47">
        <f t="shared" si="138"/>
        <v>0</v>
      </c>
      <c r="N887" s="57"/>
      <c r="O887" s="38">
        <v>237</v>
      </c>
      <c r="P887" s="58">
        <f t="shared" si="142"/>
        <v>361593</v>
      </c>
      <c r="Q887" s="47">
        <f t="shared" si="143"/>
        <v>0</v>
      </c>
      <c r="R887" s="47">
        <f>IF(S886&lt;1,0,-'Lease Monthly'!$K$4/'Lease Monthly'!$L$4)</f>
        <v>0</v>
      </c>
      <c r="S887" s="47">
        <f t="shared" si="139"/>
        <v>0</v>
      </c>
      <c r="AE887"/>
      <c r="AF887" s="6"/>
    </row>
    <row r="888" spans="1:32" x14ac:dyDescent="0.25">
      <c r="A888" s="53">
        <f t="shared" si="140"/>
        <v>872</v>
      </c>
      <c r="B888" s="29">
        <f t="shared" si="134"/>
        <v>0</v>
      </c>
      <c r="C888" s="9" t="str">
        <f>IF(D888=0,"-",IF('Lease Monthly'!$H$4="Yearly",EDATE(C887,12),IF('Lease Monthly'!$H$4="Quarterly",EDATE(C887,3),EDATE(C887,1))))</f>
        <v>-</v>
      </c>
      <c r="D888" s="54">
        <f>IF(A888&gt;'Lease Monthly'!$E$4,0,'Lease Monthly'!$G$4)*((1+$M$4)^(((((IF($H$4="Yearly",ROUNDDOWN(IF(A888-($N$4)&lt;0,0,((A888-($N$4)/(($N$4))))/($N$4)),0),IF($H$4="Monthly",ROUNDDOWN(IF(A888-($N$4*12)&lt;0,0,((A888-(12*$N$4)/((12*$N$4))))/($N$4*12)),0),ROUNDDOWN(IF(A888-($N$4*4)&lt;0,0,((A888-(4*$N$4)/((4*$N$4))))/($N$4*4)),0)))))))))+(IF(A888=$E$4,$J$4,0))</f>
        <v>0</v>
      </c>
      <c r="E888" s="49">
        <f>IF(D888=0,0,1/((1+IF('Lease Monthly'!$H$4="Yearly",'Lease Monthly'!$D$4,IF('Lease Monthly'!$H$4="Quarterly",'Lease Monthly'!$D$4/4,'Lease Monthly'!$D$4/12)))^IF($E$17=1,A887,A888)))</f>
        <v>0</v>
      </c>
      <c r="F888" s="55">
        <f t="shared" si="135"/>
        <v>0</v>
      </c>
      <c r="G888" s="56"/>
      <c r="H888" s="38">
        <f t="shared" si="141"/>
        <v>872</v>
      </c>
      <c r="I888" s="9" t="str">
        <f t="shared" si="136"/>
        <v>-</v>
      </c>
      <c r="J888" s="47">
        <f>IF(H888&gt;'Lease Monthly'!$E$4,0,M887)</f>
        <v>0</v>
      </c>
      <c r="K888" s="47">
        <f>IF(IF('Lease Monthly'!$H$4="Yearly",J888*'Lease Monthly'!$D$4,IF('Lease Monthly'!$H$4="Quarterly",J888*('Lease Monthly'!$D$4/4),J888*'Lease Monthly'!$D$4/12))&gt;0,IF('Lease Monthly'!$H$4="Yearly",J888*'Lease Monthly'!$D$4,IF('Lease Monthly'!$H$4="Quarterly",J888*('Lease Monthly'!$D$4/4),J888*'Lease Monthly'!$D$4/12)),-L888-J888)</f>
        <v>0</v>
      </c>
      <c r="L888" s="47">
        <f t="shared" si="137"/>
        <v>0</v>
      </c>
      <c r="M888" s="47">
        <f t="shared" si="138"/>
        <v>0</v>
      </c>
      <c r="N888" s="57"/>
      <c r="O888" s="38">
        <v>237</v>
      </c>
      <c r="P888" s="58">
        <f t="shared" si="142"/>
        <v>361958</v>
      </c>
      <c r="Q888" s="47">
        <f t="shared" si="143"/>
        <v>0</v>
      </c>
      <c r="R888" s="47">
        <f>IF(S887&lt;1,0,-'Lease Monthly'!$K$4/'Lease Monthly'!$L$4)</f>
        <v>0</v>
      </c>
      <c r="S888" s="47">
        <f t="shared" si="139"/>
        <v>0</v>
      </c>
      <c r="AE888"/>
      <c r="AF888" s="6"/>
    </row>
    <row r="889" spans="1:32" x14ac:dyDescent="0.25">
      <c r="A889" s="53">
        <f t="shared" si="140"/>
        <v>873</v>
      </c>
      <c r="B889" s="29">
        <f t="shared" si="134"/>
        <v>0</v>
      </c>
      <c r="C889" s="9" t="str">
        <f>IF(D889=0,"-",IF('Lease Monthly'!$H$4="Yearly",EDATE(C888,12),IF('Lease Monthly'!$H$4="Quarterly",EDATE(C888,3),EDATE(C888,1))))</f>
        <v>-</v>
      </c>
      <c r="D889" s="54">
        <f>IF(A889&gt;'Lease Monthly'!$E$4,0,'Lease Monthly'!$G$4)*((1+$M$4)^(((((IF($H$4="Yearly",ROUNDDOWN(IF(A889-($N$4)&lt;0,0,((A889-($N$4)/(($N$4))))/($N$4)),0),IF($H$4="Monthly",ROUNDDOWN(IF(A889-($N$4*12)&lt;0,0,((A889-(12*$N$4)/((12*$N$4))))/($N$4*12)),0),ROUNDDOWN(IF(A889-($N$4*4)&lt;0,0,((A889-(4*$N$4)/((4*$N$4))))/($N$4*4)),0)))))))))+(IF(A889=$E$4,$J$4,0))</f>
        <v>0</v>
      </c>
      <c r="E889" s="49">
        <f>IF(D889=0,0,1/((1+IF('Lease Monthly'!$H$4="Yearly",'Lease Monthly'!$D$4,IF('Lease Monthly'!$H$4="Quarterly",'Lease Monthly'!$D$4/4,'Lease Monthly'!$D$4/12)))^IF($E$17=1,A888,A889)))</f>
        <v>0</v>
      </c>
      <c r="F889" s="55">
        <f t="shared" si="135"/>
        <v>0</v>
      </c>
      <c r="G889" s="56"/>
      <c r="H889" s="38">
        <f t="shared" si="141"/>
        <v>873</v>
      </c>
      <c r="I889" s="9" t="str">
        <f t="shared" si="136"/>
        <v>-</v>
      </c>
      <c r="J889" s="47">
        <f>IF(H889&gt;'Lease Monthly'!$E$4,0,M888)</f>
        <v>0</v>
      </c>
      <c r="K889" s="47">
        <f>IF(IF('Lease Monthly'!$H$4="Yearly",J889*'Lease Monthly'!$D$4,IF('Lease Monthly'!$H$4="Quarterly",J889*('Lease Monthly'!$D$4/4),J889*'Lease Monthly'!$D$4/12))&gt;0,IF('Lease Monthly'!$H$4="Yearly",J889*'Lease Monthly'!$D$4,IF('Lease Monthly'!$H$4="Quarterly",J889*('Lease Monthly'!$D$4/4),J889*'Lease Monthly'!$D$4/12)),-L889-J889)</f>
        <v>0</v>
      </c>
      <c r="L889" s="47">
        <f t="shared" si="137"/>
        <v>0</v>
      </c>
      <c r="M889" s="47">
        <f t="shared" si="138"/>
        <v>0</v>
      </c>
      <c r="N889" s="57"/>
      <c r="O889" s="38">
        <v>237</v>
      </c>
      <c r="P889" s="58">
        <f t="shared" si="142"/>
        <v>362323</v>
      </c>
      <c r="Q889" s="47">
        <f t="shared" si="143"/>
        <v>0</v>
      </c>
      <c r="R889" s="47">
        <f>IF(S888&lt;1,0,-'Lease Monthly'!$K$4/'Lease Monthly'!$L$4)</f>
        <v>0</v>
      </c>
      <c r="S889" s="47">
        <f t="shared" si="139"/>
        <v>0</v>
      </c>
      <c r="AE889"/>
      <c r="AF889" s="6"/>
    </row>
    <row r="890" spans="1:32" x14ac:dyDescent="0.25">
      <c r="A890" s="53">
        <f t="shared" si="140"/>
        <v>874</v>
      </c>
      <c r="B890" s="29">
        <f t="shared" si="134"/>
        <v>0</v>
      </c>
      <c r="C890" s="9" t="str">
        <f>IF(D890=0,"-",IF('Lease Monthly'!$H$4="Yearly",EDATE(C889,12),IF('Lease Monthly'!$H$4="Quarterly",EDATE(C889,3),EDATE(C889,1))))</f>
        <v>-</v>
      </c>
      <c r="D890" s="54">
        <f>IF(A890&gt;'Lease Monthly'!$E$4,0,'Lease Monthly'!$G$4)*((1+$M$4)^(((((IF($H$4="Yearly",ROUNDDOWN(IF(A890-($N$4)&lt;0,0,((A890-($N$4)/(($N$4))))/($N$4)),0),IF($H$4="Monthly",ROUNDDOWN(IF(A890-($N$4*12)&lt;0,0,((A890-(12*$N$4)/((12*$N$4))))/($N$4*12)),0),ROUNDDOWN(IF(A890-($N$4*4)&lt;0,0,((A890-(4*$N$4)/((4*$N$4))))/($N$4*4)),0)))))))))+(IF(A890=$E$4,$J$4,0))</f>
        <v>0</v>
      </c>
      <c r="E890" s="49">
        <f>IF(D890=0,0,1/((1+IF('Lease Monthly'!$H$4="Yearly",'Lease Monthly'!$D$4,IF('Lease Monthly'!$H$4="Quarterly",'Lease Monthly'!$D$4/4,'Lease Monthly'!$D$4/12)))^IF($E$17=1,A889,A890)))</f>
        <v>0</v>
      </c>
      <c r="F890" s="55">
        <f t="shared" si="135"/>
        <v>0</v>
      </c>
      <c r="G890" s="56"/>
      <c r="H890" s="38">
        <f t="shared" si="141"/>
        <v>874</v>
      </c>
      <c r="I890" s="9" t="str">
        <f t="shared" si="136"/>
        <v>-</v>
      </c>
      <c r="J890" s="47">
        <f>IF(H890&gt;'Lease Monthly'!$E$4,0,M889)</f>
        <v>0</v>
      </c>
      <c r="K890" s="47">
        <f>IF(IF('Lease Monthly'!$H$4="Yearly",J890*'Lease Monthly'!$D$4,IF('Lease Monthly'!$H$4="Quarterly",J890*('Lease Monthly'!$D$4/4),J890*'Lease Monthly'!$D$4/12))&gt;0,IF('Lease Monthly'!$H$4="Yearly",J890*'Lease Monthly'!$D$4,IF('Lease Monthly'!$H$4="Quarterly",J890*('Lease Monthly'!$D$4/4),J890*'Lease Monthly'!$D$4/12)),-L890-J890)</f>
        <v>0</v>
      </c>
      <c r="L890" s="47">
        <f t="shared" si="137"/>
        <v>0</v>
      </c>
      <c r="M890" s="47">
        <f t="shared" si="138"/>
        <v>0</v>
      </c>
      <c r="N890" s="57"/>
      <c r="O890" s="38">
        <v>237</v>
      </c>
      <c r="P890" s="58">
        <f t="shared" si="142"/>
        <v>362689</v>
      </c>
      <c r="Q890" s="47">
        <f t="shared" si="143"/>
        <v>0</v>
      </c>
      <c r="R890" s="47">
        <f>IF(S889&lt;1,0,-'Lease Monthly'!$K$4/'Lease Monthly'!$L$4)</f>
        <v>0</v>
      </c>
      <c r="S890" s="47">
        <f t="shared" si="139"/>
        <v>0</v>
      </c>
      <c r="AE890"/>
      <c r="AF890" s="6"/>
    </row>
    <row r="891" spans="1:32" x14ac:dyDescent="0.25">
      <c r="A891" s="53">
        <f t="shared" si="140"/>
        <v>875</v>
      </c>
      <c r="B891" s="29">
        <f t="shared" si="134"/>
        <v>0</v>
      </c>
      <c r="C891" s="9" t="str">
        <f>IF(D891=0,"-",IF('Lease Monthly'!$H$4="Yearly",EDATE(C890,12),IF('Lease Monthly'!$H$4="Quarterly",EDATE(C890,3),EDATE(C890,1))))</f>
        <v>-</v>
      </c>
      <c r="D891" s="54">
        <f>IF(A891&gt;'Lease Monthly'!$E$4,0,'Lease Monthly'!$G$4)*((1+$M$4)^(((((IF($H$4="Yearly",ROUNDDOWN(IF(A891-($N$4)&lt;0,0,((A891-($N$4)/(($N$4))))/($N$4)),0),IF($H$4="Monthly",ROUNDDOWN(IF(A891-($N$4*12)&lt;0,0,((A891-(12*$N$4)/((12*$N$4))))/($N$4*12)),0),ROUNDDOWN(IF(A891-($N$4*4)&lt;0,0,((A891-(4*$N$4)/((4*$N$4))))/($N$4*4)),0)))))))))+(IF(A891=$E$4,$J$4,0))</f>
        <v>0</v>
      </c>
      <c r="E891" s="49">
        <f>IF(D891=0,0,1/((1+IF('Lease Monthly'!$H$4="Yearly",'Lease Monthly'!$D$4,IF('Lease Monthly'!$H$4="Quarterly",'Lease Monthly'!$D$4/4,'Lease Monthly'!$D$4/12)))^IF($E$17=1,A890,A891)))</f>
        <v>0</v>
      </c>
      <c r="F891" s="55">
        <f t="shared" si="135"/>
        <v>0</v>
      </c>
      <c r="G891" s="56"/>
      <c r="H891" s="38">
        <f t="shared" si="141"/>
        <v>875</v>
      </c>
      <c r="I891" s="9" t="str">
        <f t="shared" si="136"/>
        <v>-</v>
      </c>
      <c r="J891" s="47">
        <f>IF(H891&gt;'Lease Monthly'!$E$4,0,M890)</f>
        <v>0</v>
      </c>
      <c r="K891" s="47">
        <f>IF(IF('Lease Monthly'!$H$4="Yearly",J891*'Lease Monthly'!$D$4,IF('Lease Monthly'!$H$4="Quarterly",J891*('Lease Monthly'!$D$4/4),J891*'Lease Monthly'!$D$4/12))&gt;0,IF('Lease Monthly'!$H$4="Yearly",J891*'Lease Monthly'!$D$4,IF('Lease Monthly'!$H$4="Quarterly",J891*('Lease Monthly'!$D$4/4),J891*'Lease Monthly'!$D$4/12)),-L891-J891)</f>
        <v>0</v>
      </c>
      <c r="L891" s="47">
        <f t="shared" si="137"/>
        <v>0</v>
      </c>
      <c r="M891" s="47">
        <f t="shared" si="138"/>
        <v>0</v>
      </c>
      <c r="N891" s="57"/>
      <c r="O891" s="38">
        <v>237</v>
      </c>
      <c r="P891" s="58">
        <f t="shared" si="142"/>
        <v>363054</v>
      </c>
      <c r="Q891" s="47">
        <f t="shared" si="143"/>
        <v>0</v>
      </c>
      <c r="R891" s="47">
        <f>IF(S890&lt;1,0,-'Lease Monthly'!$K$4/'Lease Monthly'!$L$4)</f>
        <v>0</v>
      </c>
      <c r="S891" s="47">
        <f t="shared" si="139"/>
        <v>0</v>
      </c>
      <c r="AE891"/>
      <c r="AF891" s="6"/>
    </row>
    <row r="892" spans="1:32" x14ac:dyDescent="0.25">
      <c r="A892" s="53">
        <f t="shared" si="140"/>
        <v>876</v>
      </c>
      <c r="B892" s="29">
        <f t="shared" si="134"/>
        <v>0</v>
      </c>
      <c r="C892" s="9" t="str">
        <f>IF(D892=0,"-",IF('Lease Monthly'!$H$4="Yearly",EDATE(C891,12),IF('Lease Monthly'!$H$4="Quarterly",EDATE(C891,3),EDATE(C891,1))))</f>
        <v>-</v>
      </c>
      <c r="D892" s="54">
        <f>IF(A892&gt;'Lease Monthly'!$E$4,0,'Lease Monthly'!$G$4)*((1+$M$4)^(((((IF($H$4="Yearly",ROUNDDOWN(IF(A892-($N$4)&lt;0,0,((A892-($N$4)/(($N$4))))/($N$4)),0),IF($H$4="Monthly",ROUNDDOWN(IF(A892-($N$4*12)&lt;0,0,((A892-(12*$N$4)/((12*$N$4))))/($N$4*12)),0),ROUNDDOWN(IF(A892-($N$4*4)&lt;0,0,((A892-(4*$N$4)/((4*$N$4))))/($N$4*4)),0)))))))))+(IF(A892=$E$4,$J$4,0))</f>
        <v>0</v>
      </c>
      <c r="E892" s="49">
        <f>IF(D892=0,0,1/((1+IF('Lease Monthly'!$H$4="Yearly",'Lease Monthly'!$D$4,IF('Lease Monthly'!$H$4="Quarterly",'Lease Monthly'!$D$4/4,'Lease Monthly'!$D$4/12)))^IF($E$17=1,A891,A892)))</f>
        <v>0</v>
      </c>
      <c r="F892" s="55">
        <f t="shared" si="135"/>
        <v>0</v>
      </c>
      <c r="G892" s="56"/>
      <c r="H892" s="38">
        <f t="shared" si="141"/>
        <v>876</v>
      </c>
      <c r="I892" s="9" t="str">
        <f t="shared" si="136"/>
        <v>-</v>
      </c>
      <c r="J892" s="47">
        <f>IF(H892&gt;'Lease Monthly'!$E$4,0,M891)</f>
        <v>0</v>
      </c>
      <c r="K892" s="47">
        <f>IF(IF('Lease Monthly'!$H$4="Yearly",J892*'Lease Monthly'!$D$4,IF('Lease Monthly'!$H$4="Quarterly",J892*('Lease Monthly'!$D$4/4),J892*'Lease Monthly'!$D$4/12))&gt;0,IF('Lease Monthly'!$H$4="Yearly",J892*'Lease Monthly'!$D$4,IF('Lease Monthly'!$H$4="Quarterly",J892*('Lease Monthly'!$D$4/4),J892*'Lease Monthly'!$D$4/12)),-L892-J892)</f>
        <v>0</v>
      </c>
      <c r="L892" s="47">
        <f t="shared" si="137"/>
        <v>0</v>
      </c>
      <c r="M892" s="47">
        <f t="shared" si="138"/>
        <v>0</v>
      </c>
      <c r="N892" s="57"/>
      <c r="O892" s="38">
        <v>237</v>
      </c>
      <c r="P892" s="58">
        <f t="shared" si="142"/>
        <v>363419</v>
      </c>
      <c r="Q892" s="47">
        <f t="shared" si="143"/>
        <v>0</v>
      </c>
      <c r="R892" s="47">
        <f>IF(S891&lt;1,0,-'Lease Monthly'!$K$4/'Lease Monthly'!$L$4)</f>
        <v>0</v>
      </c>
      <c r="S892" s="47">
        <f t="shared" si="139"/>
        <v>0</v>
      </c>
      <c r="AE892"/>
      <c r="AF892" s="6"/>
    </row>
    <row r="893" spans="1:32" x14ac:dyDescent="0.25">
      <c r="A893" s="53">
        <f t="shared" si="140"/>
        <v>877</v>
      </c>
      <c r="B893" s="29">
        <f t="shared" si="134"/>
        <v>0</v>
      </c>
      <c r="C893" s="9" t="str">
        <f>IF(D893=0,"-",IF('Lease Monthly'!$H$4="Yearly",EDATE(C892,12),IF('Lease Monthly'!$H$4="Quarterly",EDATE(C892,3),EDATE(C892,1))))</f>
        <v>-</v>
      </c>
      <c r="D893" s="54">
        <f>IF(A893&gt;'Lease Monthly'!$E$4,0,'Lease Monthly'!$G$4)*((1+$M$4)^(((((IF($H$4="Yearly",ROUNDDOWN(IF(A893-($N$4)&lt;0,0,((A893-($N$4)/(($N$4))))/($N$4)),0),IF($H$4="Monthly",ROUNDDOWN(IF(A893-($N$4*12)&lt;0,0,((A893-(12*$N$4)/((12*$N$4))))/($N$4*12)),0),ROUNDDOWN(IF(A893-($N$4*4)&lt;0,0,((A893-(4*$N$4)/((4*$N$4))))/($N$4*4)),0)))))))))+(IF(A893=$E$4,$J$4,0))</f>
        <v>0</v>
      </c>
      <c r="E893" s="49">
        <f>IF(D893=0,0,1/((1+IF('Lease Monthly'!$H$4="Yearly",'Lease Monthly'!$D$4,IF('Lease Monthly'!$H$4="Quarterly",'Lease Monthly'!$D$4/4,'Lease Monthly'!$D$4/12)))^IF($E$17=1,A892,A893)))</f>
        <v>0</v>
      </c>
      <c r="F893" s="55">
        <f t="shared" si="135"/>
        <v>0</v>
      </c>
      <c r="G893" s="56"/>
      <c r="H893" s="38">
        <f t="shared" si="141"/>
        <v>877</v>
      </c>
      <c r="I893" s="9" t="str">
        <f t="shared" si="136"/>
        <v>-</v>
      </c>
      <c r="J893" s="47">
        <f>IF(H893&gt;'Lease Monthly'!$E$4,0,M892)</f>
        <v>0</v>
      </c>
      <c r="K893" s="47">
        <f>IF(IF('Lease Monthly'!$H$4="Yearly",J893*'Lease Monthly'!$D$4,IF('Lease Monthly'!$H$4="Quarterly",J893*('Lease Monthly'!$D$4/4),J893*'Lease Monthly'!$D$4/12))&gt;0,IF('Lease Monthly'!$H$4="Yearly",J893*'Lease Monthly'!$D$4,IF('Lease Monthly'!$H$4="Quarterly",J893*('Lease Monthly'!$D$4/4),J893*'Lease Monthly'!$D$4/12)),-L893-J893)</f>
        <v>0</v>
      </c>
      <c r="L893" s="47">
        <f t="shared" si="137"/>
        <v>0</v>
      </c>
      <c r="M893" s="47">
        <f t="shared" si="138"/>
        <v>0</v>
      </c>
      <c r="N893" s="57"/>
      <c r="O893" s="38">
        <v>237</v>
      </c>
      <c r="P893" s="58">
        <f t="shared" si="142"/>
        <v>363784</v>
      </c>
      <c r="Q893" s="47">
        <f t="shared" si="143"/>
        <v>0</v>
      </c>
      <c r="R893" s="47">
        <f>IF(S892&lt;1,0,-'Lease Monthly'!$K$4/'Lease Monthly'!$L$4)</f>
        <v>0</v>
      </c>
      <c r="S893" s="47">
        <f t="shared" si="139"/>
        <v>0</v>
      </c>
      <c r="AE893"/>
      <c r="AF893" s="6"/>
    </row>
    <row r="894" spans="1:32" x14ac:dyDescent="0.25">
      <c r="A894" s="53">
        <f t="shared" si="140"/>
        <v>878</v>
      </c>
      <c r="B894" s="29">
        <f t="shared" si="134"/>
        <v>0</v>
      </c>
      <c r="C894" s="9" t="str">
        <f>IF(D894=0,"-",IF('Lease Monthly'!$H$4="Yearly",EDATE(C893,12),IF('Lease Monthly'!$H$4="Quarterly",EDATE(C893,3),EDATE(C893,1))))</f>
        <v>-</v>
      </c>
      <c r="D894" s="54">
        <f>IF(A894&gt;'Lease Monthly'!$E$4,0,'Lease Monthly'!$G$4)*((1+$M$4)^(((((IF($H$4="Yearly",ROUNDDOWN(IF(A894-($N$4)&lt;0,0,((A894-($N$4)/(($N$4))))/($N$4)),0),IF($H$4="Monthly",ROUNDDOWN(IF(A894-($N$4*12)&lt;0,0,((A894-(12*$N$4)/((12*$N$4))))/($N$4*12)),0),ROUNDDOWN(IF(A894-($N$4*4)&lt;0,0,((A894-(4*$N$4)/((4*$N$4))))/($N$4*4)),0)))))))))+(IF(A894=$E$4,$J$4,0))</f>
        <v>0</v>
      </c>
      <c r="E894" s="49">
        <f>IF(D894=0,0,1/((1+IF('Lease Monthly'!$H$4="Yearly",'Lease Monthly'!$D$4,IF('Lease Monthly'!$H$4="Quarterly",'Lease Monthly'!$D$4/4,'Lease Monthly'!$D$4/12)))^IF($E$17=1,A893,A894)))</f>
        <v>0</v>
      </c>
      <c r="F894" s="55">
        <f t="shared" si="135"/>
        <v>0</v>
      </c>
      <c r="G894" s="56"/>
      <c r="H894" s="38">
        <f t="shared" si="141"/>
        <v>878</v>
      </c>
      <c r="I894" s="9" t="str">
        <f t="shared" si="136"/>
        <v>-</v>
      </c>
      <c r="J894" s="47">
        <f>IF(H894&gt;'Lease Monthly'!$E$4,0,M893)</f>
        <v>0</v>
      </c>
      <c r="K894" s="47">
        <f>IF(IF('Lease Monthly'!$H$4="Yearly",J894*'Lease Monthly'!$D$4,IF('Lease Monthly'!$H$4="Quarterly",J894*('Lease Monthly'!$D$4/4),J894*'Lease Monthly'!$D$4/12))&gt;0,IF('Lease Monthly'!$H$4="Yearly",J894*'Lease Monthly'!$D$4,IF('Lease Monthly'!$H$4="Quarterly",J894*('Lease Monthly'!$D$4/4),J894*'Lease Monthly'!$D$4/12)),-L894-J894)</f>
        <v>0</v>
      </c>
      <c r="L894" s="47">
        <f t="shared" si="137"/>
        <v>0</v>
      </c>
      <c r="M894" s="47">
        <f t="shared" si="138"/>
        <v>0</v>
      </c>
      <c r="N894" s="57"/>
      <c r="O894" s="38">
        <v>237</v>
      </c>
      <c r="P894" s="58">
        <f t="shared" si="142"/>
        <v>364150</v>
      </c>
      <c r="Q894" s="47">
        <f t="shared" si="143"/>
        <v>0</v>
      </c>
      <c r="R894" s="47">
        <f>IF(S893&lt;1,0,-'Lease Monthly'!$K$4/'Lease Monthly'!$L$4)</f>
        <v>0</v>
      </c>
      <c r="S894" s="47">
        <f t="shared" si="139"/>
        <v>0</v>
      </c>
      <c r="AE894"/>
      <c r="AF894" s="6"/>
    </row>
    <row r="895" spans="1:32" x14ac:dyDescent="0.25">
      <c r="A895" s="53">
        <f t="shared" si="140"/>
        <v>879</v>
      </c>
      <c r="B895" s="29">
        <f t="shared" si="134"/>
        <v>0</v>
      </c>
      <c r="C895" s="9" t="str">
        <f>IF(D895=0,"-",IF('Lease Monthly'!$H$4="Yearly",EDATE(C894,12),IF('Lease Monthly'!$H$4="Quarterly",EDATE(C894,3),EDATE(C894,1))))</f>
        <v>-</v>
      </c>
      <c r="D895" s="54">
        <f>IF(A895&gt;'Lease Monthly'!$E$4,0,'Lease Monthly'!$G$4)*((1+$M$4)^(((((IF($H$4="Yearly",ROUNDDOWN(IF(A895-($N$4)&lt;0,0,((A895-($N$4)/(($N$4))))/($N$4)),0),IF($H$4="Monthly",ROUNDDOWN(IF(A895-($N$4*12)&lt;0,0,((A895-(12*$N$4)/((12*$N$4))))/($N$4*12)),0),ROUNDDOWN(IF(A895-($N$4*4)&lt;0,0,((A895-(4*$N$4)/((4*$N$4))))/($N$4*4)),0)))))))))+(IF(A895=$E$4,$J$4,0))</f>
        <v>0</v>
      </c>
      <c r="E895" s="49">
        <f>IF(D895=0,0,1/((1+IF('Lease Monthly'!$H$4="Yearly",'Lease Monthly'!$D$4,IF('Lease Monthly'!$H$4="Quarterly",'Lease Monthly'!$D$4/4,'Lease Monthly'!$D$4/12)))^IF($E$17=1,A894,A895)))</f>
        <v>0</v>
      </c>
      <c r="F895" s="55">
        <f t="shared" si="135"/>
        <v>0</v>
      </c>
      <c r="G895" s="56"/>
      <c r="H895" s="38">
        <f t="shared" si="141"/>
        <v>879</v>
      </c>
      <c r="I895" s="9" t="str">
        <f t="shared" si="136"/>
        <v>-</v>
      </c>
      <c r="J895" s="47">
        <f>IF(H895&gt;'Lease Monthly'!$E$4,0,M894)</f>
        <v>0</v>
      </c>
      <c r="K895" s="47">
        <f>IF(IF('Lease Monthly'!$H$4="Yearly",J895*'Lease Monthly'!$D$4,IF('Lease Monthly'!$H$4="Quarterly",J895*('Lease Monthly'!$D$4/4),J895*'Lease Monthly'!$D$4/12))&gt;0,IF('Lease Monthly'!$H$4="Yearly",J895*'Lease Monthly'!$D$4,IF('Lease Monthly'!$H$4="Quarterly",J895*('Lease Monthly'!$D$4/4),J895*'Lease Monthly'!$D$4/12)),-L895-J895)</f>
        <v>0</v>
      </c>
      <c r="L895" s="47">
        <f t="shared" si="137"/>
        <v>0</v>
      </c>
      <c r="M895" s="47">
        <f t="shared" si="138"/>
        <v>0</v>
      </c>
      <c r="N895" s="57"/>
      <c r="O895" s="38">
        <v>237</v>
      </c>
      <c r="P895" s="58">
        <f t="shared" si="142"/>
        <v>364515</v>
      </c>
      <c r="Q895" s="47">
        <f t="shared" si="143"/>
        <v>0</v>
      </c>
      <c r="R895" s="47">
        <f>IF(S894&lt;1,0,-'Lease Monthly'!$K$4/'Lease Monthly'!$L$4)</f>
        <v>0</v>
      </c>
      <c r="S895" s="47">
        <f t="shared" si="139"/>
        <v>0</v>
      </c>
      <c r="AE895"/>
      <c r="AF895" s="6"/>
    </row>
    <row r="896" spans="1:32" x14ac:dyDescent="0.25">
      <c r="A896" s="53">
        <f t="shared" si="140"/>
        <v>880</v>
      </c>
      <c r="B896" s="29">
        <f t="shared" si="134"/>
        <v>0</v>
      </c>
      <c r="C896" s="9" t="str">
        <f>IF(D896=0,"-",IF('Lease Monthly'!$H$4="Yearly",EDATE(C895,12),IF('Lease Monthly'!$H$4="Quarterly",EDATE(C895,3),EDATE(C895,1))))</f>
        <v>-</v>
      </c>
      <c r="D896" s="54">
        <f>IF(A896&gt;'Lease Monthly'!$E$4,0,'Lease Monthly'!$G$4)*((1+$M$4)^(((((IF($H$4="Yearly",ROUNDDOWN(IF(A896-($N$4)&lt;0,0,((A896-($N$4)/(($N$4))))/($N$4)),0),IF($H$4="Monthly",ROUNDDOWN(IF(A896-($N$4*12)&lt;0,0,((A896-(12*$N$4)/((12*$N$4))))/($N$4*12)),0),ROUNDDOWN(IF(A896-($N$4*4)&lt;0,0,((A896-(4*$N$4)/((4*$N$4))))/($N$4*4)),0)))))))))+(IF(A896=$E$4,$J$4,0))</f>
        <v>0</v>
      </c>
      <c r="E896" s="49">
        <f>IF(D896=0,0,1/((1+IF('Lease Monthly'!$H$4="Yearly",'Lease Monthly'!$D$4,IF('Lease Monthly'!$H$4="Quarterly",'Lease Monthly'!$D$4/4,'Lease Monthly'!$D$4/12)))^IF($E$17=1,A895,A896)))</f>
        <v>0</v>
      </c>
      <c r="F896" s="55">
        <f t="shared" si="135"/>
        <v>0</v>
      </c>
      <c r="G896" s="56"/>
      <c r="H896" s="38">
        <f t="shared" si="141"/>
        <v>880</v>
      </c>
      <c r="I896" s="9" t="str">
        <f t="shared" si="136"/>
        <v>-</v>
      </c>
      <c r="J896" s="47">
        <f>IF(H896&gt;'Lease Monthly'!$E$4,0,M895)</f>
        <v>0</v>
      </c>
      <c r="K896" s="47">
        <f>IF(IF('Lease Monthly'!$H$4="Yearly",J896*'Lease Monthly'!$D$4,IF('Lease Monthly'!$H$4="Quarterly",J896*('Lease Monthly'!$D$4/4),J896*'Lease Monthly'!$D$4/12))&gt;0,IF('Lease Monthly'!$H$4="Yearly",J896*'Lease Monthly'!$D$4,IF('Lease Monthly'!$H$4="Quarterly",J896*('Lease Monthly'!$D$4/4),J896*'Lease Monthly'!$D$4/12)),-L896-J896)</f>
        <v>0</v>
      </c>
      <c r="L896" s="47">
        <f t="shared" si="137"/>
        <v>0</v>
      </c>
      <c r="M896" s="47">
        <f t="shared" si="138"/>
        <v>0</v>
      </c>
      <c r="N896" s="57"/>
      <c r="O896" s="38">
        <v>237</v>
      </c>
      <c r="P896" s="58">
        <f t="shared" si="142"/>
        <v>364880</v>
      </c>
      <c r="Q896" s="47">
        <f t="shared" si="143"/>
        <v>0</v>
      </c>
      <c r="R896" s="47">
        <f>IF(S895&lt;1,0,-'Lease Monthly'!$K$4/'Lease Monthly'!$L$4)</f>
        <v>0</v>
      </c>
      <c r="S896" s="47">
        <f t="shared" si="139"/>
        <v>0</v>
      </c>
      <c r="AE896"/>
      <c r="AF896" s="6"/>
    </row>
    <row r="897" spans="1:32" x14ac:dyDescent="0.25">
      <c r="A897" s="53">
        <f t="shared" si="140"/>
        <v>881</v>
      </c>
      <c r="B897" s="29">
        <f t="shared" si="134"/>
        <v>0</v>
      </c>
      <c r="C897" s="9" t="str">
        <f>IF(D897=0,"-",IF('Lease Monthly'!$H$4="Yearly",EDATE(C896,12),IF('Lease Monthly'!$H$4="Quarterly",EDATE(C896,3),EDATE(C896,1))))</f>
        <v>-</v>
      </c>
      <c r="D897" s="54">
        <f>IF(A897&gt;'Lease Monthly'!$E$4,0,'Lease Monthly'!$G$4)*((1+$M$4)^(((((IF($H$4="Yearly",ROUNDDOWN(IF(A897-($N$4)&lt;0,0,((A897-($N$4)/(($N$4))))/($N$4)),0),IF($H$4="Monthly",ROUNDDOWN(IF(A897-($N$4*12)&lt;0,0,((A897-(12*$N$4)/((12*$N$4))))/($N$4*12)),0),ROUNDDOWN(IF(A897-($N$4*4)&lt;0,0,((A897-(4*$N$4)/((4*$N$4))))/($N$4*4)),0)))))))))+(IF(A897=$E$4,$J$4,0))</f>
        <v>0</v>
      </c>
      <c r="E897" s="49">
        <f>IF(D897=0,0,1/((1+IF('Lease Monthly'!$H$4="Yearly",'Lease Monthly'!$D$4,IF('Lease Monthly'!$H$4="Quarterly",'Lease Monthly'!$D$4/4,'Lease Monthly'!$D$4/12)))^IF($E$17=1,A896,A897)))</f>
        <v>0</v>
      </c>
      <c r="F897" s="55">
        <f t="shared" si="135"/>
        <v>0</v>
      </c>
      <c r="G897" s="56"/>
      <c r="H897" s="38">
        <f t="shared" si="141"/>
        <v>881</v>
      </c>
      <c r="I897" s="9" t="str">
        <f t="shared" si="136"/>
        <v>-</v>
      </c>
      <c r="J897" s="47">
        <f>IF(H897&gt;'Lease Monthly'!$E$4,0,M896)</f>
        <v>0</v>
      </c>
      <c r="K897" s="47">
        <f>IF(IF('Lease Monthly'!$H$4="Yearly",J897*'Lease Monthly'!$D$4,IF('Lease Monthly'!$H$4="Quarterly",J897*('Lease Monthly'!$D$4/4),J897*'Lease Monthly'!$D$4/12))&gt;0,IF('Lease Monthly'!$H$4="Yearly",J897*'Lease Monthly'!$D$4,IF('Lease Monthly'!$H$4="Quarterly",J897*('Lease Monthly'!$D$4/4),J897*'Lease Monthly'!$D$4/12)),-L897-J897)</f>
        <v>0</v>
      </c>
      <c r="L897" s="47">
        <f t="shared" si="137"/>
        <v>0</v>
      </c>
      <c r="M897" s="47">
        <f t="shared" si="138"/>
        <v>0</v>
      </c>
      <c r="N897" s="57"/>
      <c r="O897" s="38">
        <v>237</v>
      </c>
      <c r="P897" s="58">
        <f t="shared" si="142"/>
        <v>365245</v>
      </c>
      <c r="Q897" s="47">
        <f t="shared" si="143"/>
        <v>0</v>
      </c>
      <c r="R897" s="47">
        <f>IF(S896&lt;1,0,-'Lease Monthly'!$K$4/'Lease Monthly'!$L$4)</f>
        <v>0</v>
      </c>
      <c r="S897" s="47">
        <f t="shared" si="139"/>
        <v>0</v>
      </c>
      <c r="AE897"/>
      <c r="AF897" s="6"/>
    </row>
    <row r="898" spans="1:32" x14ac:dyDescent="0.25">
      <c r="A898" s="53">
        <f t="shared" si="140"/>
        <v>882</v>
      </c>
      <c r="B898" s="29">
        <f t="shared" si="134"/>
        <v>0</v>
      </c>
      <c r="C898" s="9" t="str">
        <f>IF(D898=0,"-",IF('Lease Monthly'!$H$4="Yearly",EDATE(C897,12),IF('Lease Monthly'!$H$4="Quarterly",EDATE(C897,3),EDATE(C897,1))))</f>
        <v>-</v>
      </c>
      <c r="D898" s="54">
        <f>IF(A898&gt;'Lease Monthly'!$E$4,0,'Lease Monthly'!$G$4)*((1+$M$4)^(((((IF($H$4="Yearly",ROUNDDOWN(IF(A898-($N$4)&lt;0,0,((A898-($N$4)/(($N$4))))/($N$4)),0),IF($H$4="Monthly",ROUNDDOWN(IF(A898-($N$4*12)&lt;0,0,((A898-(12*$N$4)/((12*$N$4))))/($N$4*12)),0),ROUNDDOWN(IF(A898-($N$4*4)&lt;0,0,((A898-(4*$N$4)/((4*$N$4))))/($N$4*4)),0)))))))))+(IF(A898=$E$4,$J$4,0))</f>
        <v>0</v>
      </c>
      <c r="E898" s="49">
        <f>IF(D898=0,0,1/((1+IF('Lease Monthly'!$H$4="Yearly",'Lease Monthly'!$D$4,IF('Lease Monthly'!$H$4="Quarterly",'Lease Monthly'!$D$4/4,'Lease Monthly'!$D$4/12)))^IF($E$17=1,A897,A898)))</f>
        <v>0</v>
      </c>
      <c r="F898" s="55">
        <f t="shared" si="135"/>
        <v>0</v>
      </c>
      <c r="G898" s="56"/>
      <c r="H898" s="38">
        <f t="shared" si="141"/>
        <v>882</v>
      </c>
      <c r="I898" s="9" t="str">
        <f t="shared" si="136"/>
        <v>-</v>
      </c>
      <c r="J898" s="47">
        <f>IF(H898&gt;'Lease Monthly'!$E$4,0,M897)</f>
        <v>0</v>
      </c>
      <c r="K898" s="47">
        <f>IF(IF('Lease Monthly'!$H$4="Yearly",J898*'Lease Monthly'!$D$4,IF('Lease Monthly'!$H$4="Quarterly",J898*('Lease Monthly'!$D$4/4),J898*'Lease Monthly'!$D$4/12))&gt;0,IF('Lease Monthly'!$H$4="Yearly",J898*'Lease Monthly'!$D$4,IF('Lease Monthly'!$H$4="Quarterly",J898*('Lease Monthly'!$D$4/4),J898*'Lease Monthly'!$D$4/12)),-L898-J898)</f>
        <v>0</v>
      </c>
      <c r="L898" s="47">
        <f t="shared" si="137"/>
        <v>0</v>
      </c>
      <c r="M898" s="47">
        <f t="shared" si="138"/>
        <v>0</v>
      </c>
      <c r="N898" s="57"/>
      <c r="O898" s="38">
        <v>237</v>
      </c>
      <c r="P898" s="58">
        <f t="shared" si="142"/>
        <v>365610</v>
      </c>
      <c r="Q898" s="47">
        <f t="shared" si="143"/>
        <v>0</v>
      </c>
      <c r="R898" s="47">
        <f>IF(S897&lt;1,0,-'Lease Monthly'!$K$4/'Lease Monthly'!$L$4)</f>
        <v>0</v>
      </c>
      <c r="S898" s="47">
        <f t="shared" si="139"/>
        <v>0</v>
      </c>
      <c r="AE898"/>
      <c r="AF898" s="6"/>
    </row>
    <row r="899" spans="1:32" x14ac:dyDescent="0.25">
      <c r="A899" s="53">
        <f t="shared" si="140"/>
        <v>883</v>
      </c>
      <c r="B899" s="29">
        <f t="shared" si="134"/>
        <v>0</v>
      </c>
      <c r="C899" s="9" t="str">
        <f>IF(D899=0,"-",IF('Lease Monthly'!$H$4="Yearly",EDATE(C898,12),IF('Lease Monthly'!$H$4="Quarterly",EDATE(C898,3),EDATE(C898,1))))</f>
        <v>-</v>
      </c>
      <c r="D899" s="54">
        <f>IF(A899&gt;'Lease Monthly'!$E$4,0,'Lease Monthly'!$G$4)*((1+$M$4)^(((((IF($H$4="Yearly",ROUNDDOWN(IF(A899-($N$4)&lt;0,0,((A899-($N$4)/(($N$4))))/($N$4)),0),IF($H$4="Monthly",ROUNDDOWN(IF(A899-($N$4*12)&lt;0,0,((A899-(12*$N$4)/((12*$N$4))))/($N$4*12)),0),ROUNDDOWN(IF(A899-($N$4*4)&lt;0,0,((A899-(4*$N$4)/((4*$N$4))))/($N$4*4)),0)))))))))+(IF(A899=$E$4,$J$4,0))</f>
        <v>0</v>
      </c>
      <c r="E899" s="49">
        <f>IF(D899=0,0,1/((1+IF('Lease Monthly'!$H$4="Yearly",'Lease Monthly'!$D$4,IF('Lease Monthly'!$H$4="Quarterly",'Lease Monthly'!$D$4/4,'Lease Monthly'!$D$4/12)))^IF($E$17=1,A898,A899)))</f>
        <v>0</v>
      </c>
      <c r="F899" s="55">
        <f t="shared" si="135"/>
        <v>0</v>
      </c>
      <c r="G899" s="56"/>
      <c r="H899" s="38">
        <f t="shared" si="141"/>
        <v>883</v>
      </c>
      <c r="I899" s="9" t="str">
        <f t="shared" si="136"/>
        <v>-</v>
      </c>
      <c r="J899" s="47">
        <f>IF(H899&gt;'Lease Monthly'!$E$4,0,M898)</f>
        <v>0</v>
      </c>
      <c r="K899" s="47">
        <f>IF(IF('Lease Monthly'!$H$4="Yearly",J899*'Lease Monthly'!$D$4,IF('Lease Monthly'!$H$4="Quarterly",J899*('Lease Monthly'!$D$4/4),J899*'Lease Monthly'!$D$4/12))&gt;0,IF('Lease Monthly'!$H$4="Yearly",J899*'Lease Monthly'!$D$4,IF('Lease Monthly'!$H$4="Quarterly",J899*('Lease Monthly'!$D$4/4),J899*'Lease Monthly'!$D$4/12)),-L899-J899)</f>
        <v>0</v>
      </c>
      <c r="L899" s="47">
        <f t="shared" si="137"/>
        <v>0</v>
      </c>
      <c r="M899" s="47">
        <f t="shared" si="138"/>
        <v>0</v>
      </c>
      <c r="N899" s="57"/>
      <c r="O899" s="38">
        <v>237</v>
      </c>
      <c r="P899" s="58">
        <f t="shared" si="142"/>
        <v>365975</v>
      </c>
      <c r="Q899" s="47">
        <f t="shared" si="143"/>
        <v>0</v>
      </c>
      <c r="R899" s="47">
        <f>IF(S898&lt;1,0,-'Lease Monthly'!$K$4/'Lease Monthly'!$L$4)</f>
        <v>0</v>
      </c>
      <c r="S899" s="47">
        <f t="shared" si="139"/>
        <v>0</v>
      </c>
      <c r="AE899"/>
      <c r="AF899" s="6"/>
    </row>
    <row r="900" spans="1:32" x14ac:dyDescent="0.25">
      <c r="A900" s="53">
        <f t="shared" si="140"/>
        <v>884</v>
      </c>
      <c r="B900" s="29">
        <f t="shared" si="134"/>
        <v>0</v>
      </c>
      <c r="C900" s="9" t="str">
        <f>IF(D900=0,"-",IF('Lease Monthly'!$H$4="Yearly",EDATE(C899,12),IF('Lease Monthly'!$H$4="Quarterly",EDATE(C899,3),EDATE(C899,1))))</f>
        <v>-</v>
      </c>
      <c r="D900" s="54">
        <f>IF(A900&gt;'Lease Monthly'!$E$4,0,'Lease Monthly'!$G$4)*((1+$M$4)^(((((IF($H$4="Yearly",ROUNDDOWN(IF(A900-($N$4)&lt;0,0,((A900-($N$4)/(($N$4))))/($N$4)),0),IF($H$4="Monthly",ROUNDDOWN(IF(A900-($N$4*12)&lt;0,0,((A900-(12*$N$4)/((12*$N$4))))/($N$4*12)),0),ROUNDDOWN(IF(A900-($N$4*4)&lt;0,0,((A900-(4*$N$4)/((4*$N$4))))/($N$4*4)),0)))))))))+(IF(A900=$E$4,$J$4,0))</f>
        <v>0</v>
      </c>
      <c r="E900" s="49">
        <f>IF(D900=0,0,1/((1+IF('Lease Monthly'!$H$4="Yearly",'Lease Monthly'!$D$4,IF('Lease Monthly'!$H$4="Quarterly",'Lease Monthly'!$D$4/4,'Lease Monthly'!$D$4/12)))^IF($E$17=1,A899,A900)))</f>
        <v>0</v>
      </c>
      <c r="F900" s="55">
        <f t="shared" si="135"/>
        <v>0</v>
      </c>
      <c r="G900" s="56"/>
      <c r="H900" s="38">
        <f t="shared" si="141"/>
        <v>884</v>
      </c>
      <c r="I900" s="9" t="str">
        <f t="shared" si="136"/>
        <v>-</v>
      </c>
      <c r="J900" s="47">
        <f>IF(H900&gt;'Lease Monthly'!$E$4,0,M899)</f>
        <v>0</v>
      </c>
      <c r="K900" s="47">
        <f>IF(IF('Lease Monthly'!$H$4="Yearly",J900*'Lease Monthly'!$D$4,IF('Lease Monthly'!$H$4="Quarterly",J900*('Lease Monthly'!$D$4/4),J900*'Lease Monthly'!$D$4/12))&gt;0,IF('Lease Monthly'!$H$4="Yearly",J900*'Lease Monthly'!$D$4,IF('Lease Monthly'!$H$4="Quarterly",J900*('Lease Monthly'!$D$4/4),J900*'Lease Monthly'!$D$4/12)),-L900-J900)</f>
        <v>0</v>
      </c>
      <c r="L900" s="47">
        <f t="shared" si="137"/>
        <v>0</v>
      </c>
      <c r="M900" s="47">
        <f t="shared" si="138"/>
        <v>0</v>
      </c>
      <c r="N900" s="57"/>
      <c r="O900" s="38">
        <v>237</v>
      </c>
      <c r="P900" s="58">
        <f t="shared" si="142"/>
        <v>366340</v>
      </c>
      <c r="Q900" s="47">
        <f t="shared" si="143"/>
        <v>0</v>
      </c>
      <c r="R900" s="47">
        <f>IF(S899&lt;1,0,-'Lease Monthly'!$K$4/'Lease Monthly'!$L$4)</f>
        <v>0</v>
      </c>
      <c r="S900" s="47">
        <f t="shared" si="139"/>
        <v>0</v>
      </c>
      <c r="AE900"/>
      <c r="AF900" s="6"/>
    </row>
    <row r="901" spans="1:32" x14ac:dyDescent="0.25">
      <c r="A901" s="53">
        <f t="shared" si="140"/>
        <v>885</v>
      </c>
      <c r="B901" s="29">
        <f t="shared" si="134"/>
        <v>0</v>
      </c>
      <c r="C901" s="9" t="str">
        <f>IF(D901=0,"-",IF('Lease Monthly'!$H$4="Yearly",EDATE(C900,12),IF('Lease Monthly'!$H$4="Quarterly",EDATE(C900,3),EDATE(C900,1))))</f>
        <v>-</v>
      </c>
      <c r="D901" s="54">
        <f>IF(A901&gt;'Lease Monthly'!$E$4,0,'Lease Monthly'!$G$4)*((1+$M$4)^(((((IF($H$4="Yearly",ROUNDDOWN(IF(A901-($N$4)&lt;0,0,((A901-($N$4)/(($N$4))))/($N$4)),0),IF($H$4="Monthly",ROUNDDOWN(IF(A901-($N$4*12)&lt;0,0,((A901-(12*$N$4)/((12*$N$4))))/($N$4*12)),0),ROUNDDOWN(IF(A901-($N$4*4)&lt;0,0,((A901-(4*$N$4)/((4*$N$4))))/($N$4*4)),0)))))))))+(IF(A901=$E$4,$J$4,0))</f>
        <v>0</v>
      </c>
      <c r="E901" s="49">
        <f>IF(D901=0,0,1/((1+IF('Lease Monthly'!$H$4="Yearly",'Lease Monthly'!$D$4,IF('Lease Monthly'!$H$4="Quarterly",'Lease Monthly'!$D$4/4,'Lease Monthly'!$D$4/12)))^IF($E$17=1,A900,A901)))</f>
        <v>0</v>
      </c>
      <c r="F901" s="55">
        <f t="shared" si="135"/>
        <v>0</v>
      </c>
      <c r="G901" s="56"/>
      <c r="H901" s="38">
        <f t="shared" si="141"/>
        <v>885</v>
      </c>
      <c r="I901" s="9" t="str">
        <f t="shared" si="136"/>
        <v>-</v>
      </c>
      <c r="J901" s="47">
        <f>IF(H901&gt;'Lease Monthly'!$E$4,0,M900)</f>
        <v>0</v>
      </c>
      <c r="K901" s="47">
        <f>IF(IF('Lease Monthly'!$H$4="Yearly",J901*'Lease Monthly'!$D$4,IF('Lease Monthly'!$H$4="Quarterly",J901*('Lease Monthly'!$D$4/4),J901*'Lease Monthly'!$D$4/12))&gt;0,IF('Lease Monthly'!$H$4="Yearly",J901*'Lease Monthly'!$D$4,IF('Lease Monthly'!$H$4="Quarterly",J901*('Lease Monthly'!$D$4/4),J901*'Lease Monthly'!$D$4/12)),-L901-J901)</f>
        <v>0</v>
      </c>
      <c r="L901" s="47">
        <f t="shared" si="137"/>
        <v>0</v>
      </c>
      <c r="M901" s="47">
        <f t="shared" si="138"/>
        <v>0</v>
      </c>
      <c r="N901" s="57"/>
      <c r="O901" s="38">
        <v>237</v>
      </c>
      <c r="P901" s="58">
        <f t="shared" si="142"/>
        <v>366705</v>
      </c>
      <c r="Q901" s="47">
        <f t="shared" si="143"/>
        <v>0</v>
      </c>
      <c r="R901" s="47">
        <f>IF(S900&lt;1,0,-'Lease Monthly'!$K$4/'Lease Monthly'!$L$4)</f>
        <v>0</v>
      </c>
      <c r="S901" s="47">
        <f t="shared" si="139"/>
        <v>0</v>
      </c>
      <c r="AE901"/>
      <c r="AF901" s="6"/>
    </row>
    <row r="902" spans="1:32" x14ac:dyDescent="0.25">
      <c r="A902" s="53">
        <f t="shared" si="140"/>
        <v>886</v>
      </c>
      <c r="B902" s="29">
        <f t="shared" si="134"/>
        <v>0</v>
      </c>
      <c r="C902" s="9" t="str">
        <f>IF(D902=0,"-",IF('Lease Monthly'!$H$4="Yearly",EDATE(C901,12),IF('Lease Monthly'!$H$4="Quarterly",EDATE(C901,3),EDATE(C901,1))))</f>
        <v>-</v>
      </c>
      <c r="D902" s="54">
        <f>IF(A902&gt;'Lease Monthly'!$E$4,0,'Lease Monthly'!$G$4)*((1+$M$4)^(((((IF($H$4="Yearly",ROUNDDOWN(IF(A902-($N$4)&lt;0,0,((A902-($N$4)/(($N$4))))/($N$4)),0),IF($H$4="Monthly",ROUNDDOWN(IF(A902-($N$4*12)&lt;0,0,((A902-(12*$N$4)/((12*$N$4))))/($N$4*12)),0),ROUNDDOWN(IF(A902-($N$4*4)&lt;0,0,((A902-(4*$N$4)/((4*$N$4))))/($N$4*4)),0)))))))))+(IF(A902=$E$4,$J$4,0))</f>
        <v>0</v>
      </c>
      <c r="E902" s="49">
        <f>IF(D902=0,0,1/((1+IF('Lease Monthly'!$H$4="Yearly",'Lease Monthly'!$D$4,IF('Lease Monthly'!$H$4="Quarterly",'Lease Monthly'!$D$4/4,'Lease Monthly'!$D$4/12)))^IF($E$17=1,A901,A902)))</f>
        <v>0</v>
      </c>
      <c r="F902" s="55">
        <f t="shared" si="135"/>
        <v>0</v>
      </c>
      <c r="G902" s="56"/>
      <c r="H902" s="38">
        <f t="shared" si="141"/>
        <v>886</v>
      </c>
      <c r="I902" s="9" t="str">
        <f t="shared" si="136"/>
        <v>-</v>
      </c>
      <c r="J902" s="47">
        <f>IF(H902&gt;'Lease Monthly'!$E$4,0,M901)</f>
        <v>0</v>
      </c>
      <c r="K902" s="47">
        <f>IF(IF('Lease Monthly'!$H$4="Yearly",J902*'Lease Monthly'!$D$4,IF('Lease Monthly'!$H$4="Quarterly",J902*('Lease Monthly'!$D$4/4),J902*'Lease Monthly'!$D$4/12))&gt;0,IF('Lease Monthly'!$H$4="Yearly",J902*'Lease Monthly'!$D$4,IF('Lease Monthly'!$H$4="Quarterly",J902*('Lease Monthly'!$D$4/4),J902*'Lease Monthly'!$D$4/12)),-L902-J902)</f>
        <v>0</v>
      </c>
      <c r="L902" s="47">
        <f t="shared" si="137"/>
        <v>0</v>
      </c>
      <c r="M902" s="47">
        <f t="shared" si="138"/>
        <v>0</v>
      </c>
      <c r="N902" s="57"/>
      <c r="O902" s="38">
        <v>237</v>
      </c>
      <c r="P902" s="58">
        <f t="shared" si="142"/>
        <v>367071</v>
      </c>
      <c r="Q902" s="47">
        <f t="shared" si="143"/>
        <v>0</v>
      </c>
      <c r="R902" s="47">
        <f>IF(S901&lt;1,0,-'Lease Monthly'!$K$4/'Lease Monthly'!$L$4)</f>
        <v>0</v>
      </c>
      <c r="S902" s="47">
        <f t="shared" si="139"/>
        <v>0</v>
      </c>
      <c r="AE902"/>
      <c r="AF902" s="6"/>
    </row>
    <row r="903" spans="1:32" x14ac:dyDescent="0.25">
      <c r="A903" s="53">
        <f t="shared" si="140"/>
        <v>887</v>
      </c>
      <c r="B903" s="29">
        <f t="shared" si="134"/>
        <v>0</v>
      </c>
      <c r="C903" s="9" t="str">
        <f>IF(D903=0,"-",IF('Lease Monthly'!$H$4="Yearly",EDATE(C902,12),IF('Lease Monthly'!$H$4="Quarterly",EDATE(C902,3),EDATE(C902,1))))</f>
        <v>-</v>
      </c>
      <c r="D903" s="54">
        <f>IF(A903&gt;'Lease Monthly'!$E$4,0,'Lease Monthly'!$G$4)*((1+$M$4)^(((((IF($H$4="Yearly",ROUNDDOWN(IF(A903-($N$4)&lt;0,0,((A903-($N$4)/(($N$4))))/($N$4)),0),IF($H$4="Monthly",ROUNDDOWN(IF(A903-($N$4*12)&lt;0,0,((A903-(12*$N$4)/((12*$N$4))))/($N$4*12)),0),ROUNDDOWN(IF(A903-($N$4*4)&lt;0,0,((A903-(4*$N$4)/((4*$N$4))))/($N$4*4)),0)))))))))+(IF(A903=$E$4,$J$4,0))</f>
        <v>0</v>
      </c>
      <c r="E903" s="49">
        <f>IF(D903=0,0,1/((1+IF('Lease Monthly'!$H$4="Yearly",'Lease Monthly'!$D$4,IF('Lease Monthly'!$H$4="Quarterly",'Lease Monthly'!$D$4/4,'Lease Monthly'!$D$4/12)))^IF($E$17=1,A902,A903)))</f>
        <v>0</v>
      </c>
      <c r="F903" s="55">
        <f t="shared" si="135"/>
        <v>0</v>
      </c>
      <c r="G903" s="56"/>
      <c r="H903" s="38">
        <f t="shared" si="141"/>
        <v>887</v>
      </c>
      <c r="I903" s="9" t="str">
        <f t="shared" si="136"/>
        <v>-</v>
      </c>
      <c r="J903" s="47">
        <f>IF(H903&gt;'Lease Monthly'!$E$4,0,M902)</f>
        <v>0</v>
      </c>
      <c r="K903" s="47">
        <f>IF(IF('Lease Monthly'!$H$4="Yearly",J903*'Lease Monthly'!$D$4,IF('Lease Monthly'!$H$4="Quarterly",J903*('Lease Monthly'!$D$4/4),J903*'Lease Monthly'!$D$4/12))&gt;0,IF('Lease Monthly'!$H$4="Yearly",J903*'Lease Monthly'!$D$4,IF('Lease Monthly'!$H$4="Quarterly",J903*('Lease Monthly'!$D$4/4),J903*'Lease Monthly'!$D$4/12)),-L903-J903)</f>
        <v>0</v>
      </c>
      <c r="L903" s="47">
        <f t="shared" si="137"/>
        <v>0</v>
      </c>
      <c r="M903" s="47">
        <f t="shared" si="138"/>
        <v>0</v>
      </c>
      <c r="N903" s="57"/>
      <c r="O903" s="38">
        <v>237</v>
      </c>
      <c r="P903" s="58">
        <f t="shared" si="142"/>
        <v>367436</v>
      </c>
      <c r="Q903" s="47">
        <f t="shared" si="143"/>
        <v>0</v>
      </c>
      <c r="R903" s="47">
        <f>IF(S902&lt;1,0,-'Lease Monthly'!$K$4/'Lease Monthly'!$L$4)</f>
        <v>0</v>
      </c>
      <c r="S903" s="47">
        <f t="shared" si="139"/>
        <v>0</v>
      </c>
      <c r="AE903"/>
      <c r="AF903" s="6"/>
    </row>
    <row r="904" spans="1:32" x14ac:dyDescent="0.25">
      <c r="A904" s="53">
        <f t="shared" si="140"/>
        <v>888</v>
      </c>
      <c r="B904" s="29">
        <f t="shared" si="134"/>
        <v>0</v>
      </c>
      <c r="C904" s="9" t="str">
        <f>IF(D904=0,"-",IF('Lease Monthly'!$H$4="Yearly",EDATE(C903,12),IF('Lease Monthly'!$H$4="Quarterly",EDATE(C903,3),EDATE(C903,1))))</f>
        <v>-</v>
      </c>
      <c r="D904" s="54">
        <f>IF(A904&gt;'Lease Monthly'!$E$4,0,'Lease Monthly'!$G$4)*((1+$M$4)^(((((IF($H$4="Yearly",ROUNDDOWN(IF(A904-($N$4)&lt;0,0,((A904-($N$4)/(($N$4))))/($N$4)),0),IF($H$4="Monthly",ROUNDDOWN(IF(A904-($N$4*12)&lt;0,0,((A904-(12*$N$4)/((12*$N$4))))/($N$4*12)),0),ROUNDDOWN(IF(A904-($N$4*4)&lt;0,0,((A904-(4*$N$4)/((4*$N$4))))/($N$4*4)),0)))))))))+(IF(A904=$E$4,$J$4,0))</f>
        <v>0</v>
      </c>
      <c r="E904" s="49">
        <f>IF(D904=0,0,1/((1+IF('Lease Monthly'!$H$4="Yearly",'Lease Monthly'!$D$4,IF('Lease Monthly'!$H$4="Quarterly",'Lease Monthly'!$D$4/4,'Lease Monthly'!$D$4/12)))^IF($E$17=1,A903,A904)))</f>
        <v>0</v>
      </c>
      <c r="F904" s="55">
        <f t="shared" si="135"/>
        <v>0</v>
      </c>
      <c r="G904" s="56"/>
      <c r="H904" s="38">
        <f t="shared" si="141"/>
        <v>888</v>
      </c>
      <c r="I904" s="9" t="str">
        <f t="shared" si="136"/>
        <v>-</v>
      </c>
      <c r="J904" s="47">
        <f>IF(H904&gt;'Lease Monthly'!$E$4,0,M903)</f>
        <v>0</v>
      </c>
      <c r="K904" s="47">
        <f>IF(IF('Lease Monthly'!$H$4="Yearly",J904*'Lease Monthly'!$D$4,IF('Lease Monthly'!$H$4="Quarterly",J904*('Lease Monthly'!$D$4/4),J904*'Lease Monthly'!$D$4/12))&gt;0,IF('Lease Monthly'!$H$4="Yearly",J904*'Lease Monthly'!$D$4,IF('Lease Monthly'!$H$4="Quarterly",J904*('Lease Monthly'!$D$4/4),J904*'Lease Monthly'!$D$4/12)),-L904-J904)</f>
        <v>0</v>
      </c>
      <c r="L904" s="47">
        <f t="shared" si="137"/>
        <v>0</v>
      </c>
      <c r="M904" s="47">
        <f t="shared" si="138"/>
        <v>0</v>
      </c>
      <c r="N904" s="57"/>
      <c r="O904" s="38">
        <v>237</v>
      </c>
      <c r="P904" s="58">
        <f t="shared" si="142"/>
        <v>367801</v>
      </c>
      <c r="Q904" s="47">
        <f t="shared" si="143"/>
        <v>0</v>
      </c>
      <c r="R904" s="47">
        <f>IF(S903&lt;1,0,-'Lease Monthly'!$K$4/'Lease Monthly'!$L$4)</f>
        <v>0</v>
      </c>
      <c r="S904" s="47">
        <f t="shared" si="139"/>
        <v>0</v>
      </c>
      <c r="AE904"/>
      <c r="AF904" s="6"/>
    </row>
    <row r="905" spans="1:32" x14ac:dyDescent="0.25">
      <c r="A905" s="53">
        <f t="shared" si="140"/>
        <v>889</v>
      </c>
      <c r="B905" s="29">
        <f t="shared" si="134"/>
        <v>0</v>
      </c>
      <c r="C905" s="9" t="str">
        <f>IF(D905=0,"-",IF('Lease Monthly'!$H$4="Yearly",EDATE(C904,12),IF('Lease Monthly'!$H$4="Quarterly",EDATE(C904,3),EDATE(C904,1))))</f>
        <v>-</v>
      </c>
      <c r="D905" s="54">
        <f>IF(A905&gt;'Lease Monthly'!$E$4,0,'Lease Monthly'!$G$4)*((1+$M$4)^(((((IF($H$4="Yearly",ROUNDDOWN(IF(A905-($N$4)&lt;0,0,((A905-($N$4)/(($N$4))))/($N$4)),0),IF($H$4="Monthly",ROUNDDOWN(IF(A905-($N$4*12)&lt;0,0,((A905-(12*$N$4)/((12*$N$4))))/($N$4*12)),0),ROUNDDOWN(IF(A905-($N$4*4)&lt;0,0,((A905-(4*$N$4)/((4*$N$4))))/($N$4*4)),0)))))))))+(IF(A905=$E$4,$J$4,0))</f>
        <v>0</v>
      </c>
      <c r="E905" s="49">
        <f>IF(D905=0,0,1/((1+IF('Lease Monthly'!$H$4="Yearly",'Lease Monthly'!$D$4,IF('Lease Monthly'!$H$4="Quarterly",'Lease Monthly'!$D$4/4,'Lease Monthly'!$D$4/12)))^IF($E$17=1,A904,A905)))</f>
        <v>0</v>
      </c>
      <c r="F905" s="55">
        <f t="shared" si="135"/>
        <v>0</v>
      </c>
      <c r="G905" s="56"/>
      <c r="H905" s="38">
        <f t="shared" si="141"/>
        <v>889</v>
      </c>
      <c r="I905" s="9" t="str">
        <f t="shared" si="136"/>
        <v>-</v>
      </c>
      <c r="J905" s="47">
        <f>IF(H905&gt;'Lease Monthly'!$E$4,0,M904)</f>
        <v>0</v>
      </c>
      <c r="K905" s="47">
        <f>IF(IF('Lease Monthly'!$H$4="Yearly",J905*'Lease Monthly'!$D$4,IF('Lease Monthly'!$H$4="Quarterly",J905*('Lease Monthly'!$D$4/4),J905*'Lease Monthly'!$D$4/12))&gt;0,IF('Lease Monthly'!$H$4="Yearly",J905*'Lease Monthly'!$D$4,IF('Lease Monthly'!$H$4="Quarterly",J905*('Lease Monthly'!$D$4/4),J905*'Lease Monthly'!$D$4/12)),-L905-J905)</f>
        <v>0</v>
      </c>
      <c r="L905" s="47">
        <f t="shared" si="137"/>
        <v>0</v>
      </c>
      <c r="M905" s="47">
        <f t="shared" si="138"/>
        <v>0</v>
      </c>
      <c r="N905" s="57"/>
      <c r="O905" s="38">
        <v>237</v>
      </c>
      <c r="P905" s="58">
        <f t="shared" si="142"/>
        <v>368166</v>
      </c>
      <c r="Q905" s="47">
        <f t="shared" si="143"/>
        <v>0</v>
      </c>
      <c r="R905" s="47">
        <f>IF(S904&lt;1,0,-'Lease Monthly'!$K$4/'Lease Monthly'!$L$4)</f>
        <v>0</v>
      </c>
      <c r="S905" s="47">
        <f t="shared" si="139"/>
        <v>0</v>
      </c>
      <c r="AE905"/>
      <c r="AF905" s="6"/>
    </row>
    <row r="906" spans="1:32" x14ac:dyDescent="0.25">
      <c r="A906" s="53">
        <f t="shared" si="140"/>
        <v>890</v>
      </c>
      <c r="B906" s="29">
        <f t="shared" si="134"/>
        <v>0</v>
      </c>
      <c r="C906" s="9" t="str">
        <f>IF(D906=0,"-",IF('Lease Monthly'!$H$4="Yearly",EDATE(C905,12),IF('Lease Monthly'!$H$4="Quarterly",EDATE(C905,3),EDATE(C905,1))))</f>
        <v>-</v>
      </c>
      <c r="D906" s="54">
        <f>IF(A906&gt;'Lease Monthly'!$E$4,0,'Lease Monthly'!$G$4)*((1+$M$4)^(((((IF($H$4="Yearly",ROUNDDOWN(IF(A906-($N$4)&lt;0,0,((A906-($N$4)/(($N$4))))/($N$4)),0),IF($H$4="Monthly",ROUNDDOWN(IF(A906-($N$4*12)&lt;0,0,((A906-(12*$N$4)/((12*$N$4))))/($N$4*12)),0),ROUNDDOWN(IF(A906-($N$4*4)&lt;0,0,((A906-(4*$N$4)/((4*$N$4))))/($N$4*4)),0)))))))))+(IF(A906=$E$4,$J$4,0))</f>
        <v>0</v>
      </c>
      <c r="E906" s="49">
        <f>IF(D906=0,0,1/((1+IF('Lease Monthly'!$H$4="Yearly",'Lease Monthly'!$D$4,IF('Lease Monthly'!$H$4="Quarterly",'Lease Monthly'!$D$4/4,'Lease Monthly'!$D$4/12)))^IF($E$17=1,A905,A906)))</f>
        <v>0</v>
      </c>
      <c r="F906" s="55">
        <f t="shared" si="135"/>
        <v>0</v>
      </c>
      <c r="G906" s="56"/>
      <c r="H906" s="38">
        <f t="shared" si="141"/>
        <v>890</v>
      </c>
      <c r="I906" s="9" t="str">
        <f t="shared" si="136"/>
        <v>-</v>
      </c>
      <c r="J906" s="47">
        <f>IF(H906&gt;'Lease Monthly'!$E$4,0,M905)</f>
        <v>0</v>
      </c>
      <c r="K906" s="47">
        <f>IF(IF('Lease Monthly'!$H$4="Yearly",J906*'Lease Monthly'!$D$4,IF('Lease Monthly'!$H$4="Quarterly",J906*('Lease Monthly'!$D$4/4),J906*'Lease Monthly'!$D$4/12))&gt;0,IF('Lease Monthly'!$H$4="Yearly",J906*'Lease Monthly'!$D$4,IF('Lease Monthly'!$H$4="Quarterly",J906*('Lease Monthly'!$D$4/4),J906*'Lease Monthly'!$D$4/12)),-L906-J906)</f>
        <v>0</v>
      </c>
      <c r="L906" s="47">
        <f t="shared" si="137"/>
        <v>0</v>
      </c>
      <c r="M906" s="47">
        <f t="shared" si="138"/>
        <v>0</v>
      </c>
      <c r="N906" s="57"/>
      <c r="O906" s="38">
        <v>237</v>
      </c>
      <c r="P906" s="58">
        <f t="shared" si="142"/>
        <v>368532</v>
      </c>
      <c r="Q906" s="47">
        <f t="shared" si="143"/>
        <v>0</v>
      </c>
      <c r="R906" s="47">
        <f>IF(S905&lt;1,0,-'Lease Monthly'!$K$4/'Lease Monthly'!$L$4)</f>
        <v>0</v>
      </c>
      <c r="S906" s="47">
        <f t="shared" si="139"/>
        <v>0</v>
      </c>
      <c r="AE906"/>
      <c r="AF906" s="6"/>
    </row>
    <row r="907" spans="1:32" x14ac:dyDescent="0.25">
      <c r="A907" s="53">
        <f t="shared" si="140"/>
        <v>891</v>
      </c>
      <c r="B907" s="29">
        <f t="shared" si="134"/>
        <v>0</v>
      </c>
      <c r="C907" s="9" t="str">
        <f>IF(D907=0,"-",IF('Lease Monthly'!$H$4="Yearly",EDATE(C906,12),IF('Lease Monthly'!$H$4="Quarterly",EDATE(C906,3),EDATE(C906,1))))</f>
        <v>-</v>
      </c>
      <c r="D907" s="54">
        <f>IF(A907&gt;'Lease Monthly'!$E$4,0,'Lease Monthly'!$G$4)*((1+$M$4)^(((((IF($H$4="Yearly",ROUNDDOWN(IF(A907-($N$4)&lt;0,0,((A907-($N$4)/(($N$4))))/($N$4)),0),IF($H$4="Monthly",ROUNDDOWN(IF(A907-($N$4*12)&lt;0,0,((A907-(12*$N$4)/((12*$N$4))))/($N$4*12)),0),ROUNDDOWN(IF(A907-($N$4*4)&lt;0,0,((A907-(4*$N$4)/((4*$N$4))))/($N$4*4)),0)))))))))+(IF(A907=$E$4,$J$4,0))</f>
        <v>0</v>
      </c>
      <c r="E907" s="49">
        <f>IF(D907=0,0,1/((1+IF('Lease Monthly'!$H$4="Yearly",'Lease Monthly'!$D$4,IF('Lease Monthly'!$H$4="Quarterly",'Lease Monthly'!$D$4/4,'Lease Monthly'!$D$4/12)))^IF($E$17=1,A906,A907)))</f>
        <v>0</v>
      </c>
      <c r="F907" s="55">
        <f t="shared" si="135"/>
        <v>0</v>
      </c>
      <c r="G907" s="56"/>
      <c r="H907" s="38">
        <f t="shared" si="141"/>
        <v>891</v>
      </c>
      <c r="I907" s="9" t="str">
        <f t="shared" si="136"/>
        <v>-</v>
      </c>
      <c r="J907" s="47">
        <f>IF(H907&gt;'Lease Monthly'!$E$4,0,M906)</f>
        <v>0</v>
      </c>
      <c r="K907" s="47">
        <f>IF(IF('Lease Monthly'!$H$4="Yearly",J907*'Lease Monthly'!$D$4,IF('Lease Monthly'!$H$4="Quarterly",J907*('Lease Monthly'!$D$4/4),J907*'Lease Monthly'!$D$4/12))&gt;0,IF('Lease Monthly'!$H$4="Yearly",J907*'Lease Monthly'!$D$4,IF('Lease Monthly'!$H$4="Quarterly",J907*('Lease Monthly'!$D$4/4),J907*'Lease Monthly'!$D$4/12)),-L907-J907)</f>
        <v>0</v>
      </c>
      <c r="L907" s="47">
        <f t="shared" si="137"/>
        <v>0</v>
      </c>
      <c r="M907" s="47">
        <f t="shared" si="138"/>
        <v>0</v>
      </c>
      <c r="N907" s="57"/>
      <c r="O907" s="38">
        <v>237</v>
      </c>
      <c r="P907" s="58">
        <f t="shared" si="142"/>
        <v>368897</v>
      </c>
      <c r="Q907" s="47">
        <f t="shared" si="143"/>
        <v>0</v>
      </c>
      <c r="R907" s="47">
        <f>IF(S906&lt;1,0,-'Lease Monthly'!$K$4/'Lease Monthly'!$L$4)</f>
        <v>0</v>
      </c>
      <c r="S907" s="47">
        <f t="shared" si="139"/>
        <v>0</v>
      </c>
      <c r="AE907"/>
      <c r="AF907" s="6"/>
    </row>
    <row r="908" spans="1:32" x14ac:dyDescent="0.25">
      <c r="A908" s="53">
        <f t="shared" si="140"/>
        <v>892</v>
      </c>
      <c r="B908" s="29">
        <f t="shared" si="134"/>
        <v>0</v>
      </c>
      <c r="C908" s="9" t="str">
        <f>IF(D908=0,"-",IF('Lease Monthly'!$H$4="Yearly",EDATE(C907,12),IF('Lease Monthly'!$H$4="Quarterly",EDATE(C907,3),EDATE(C907,1))))</f>
        <v>-</v>
      </c>
      <c r="D908" s="54">
        <f>IF(A908&gt;'Lease Monthly'!$E$4,0,'Lease Monthly'!$G$4)*((1+$M$4)^(((((IF($H$4="Yearly",ROUNDDOWN(IF(A908-($N$4)&lt;0,0,((A908-($N$4)/(($N$4))))/($N$4)),0),IF($H$4="Monthly",ROUNDDOWN(IF(A908-($N$4*12)&lt;0,0,((A908-(12*$N$4)/((12*$N$4))))/($N$4*12)),0),ROUNDDOWN(IF(A908-($N$4*4)&lt;0,0,((A908-(4*$N$4)/((4*$N$4))))/($N$4*4)),0)))))))))+(IF(A908=$E$4,$J$4,0))</f>
        <v>0</v>
      </c>
      <c r="E908" s="49">
        <f>IF(D908=0,0,1/((1+IF('Lease Monthly'!$H$4="Yearly",'Lease Monthly'!$D$4,IF('Lease Monthly'!$H$4="Quarterly",'Lease Monthly'!$D$4/4,'Lease Monthly'!$D$4/12)))^IF($E$17=1,A907,A908)))</f>
        <v>0</v>
      </c>
      <c r="F908" s="55">
        <f t="shared" si="135"/>
        <v>0</v>
      </c>
      <c r="G908" s="56"/>
      <c r="H908" s="38">
        <f t="shared" si="141"/>
        <v>892</v>
      </c>
      <c r="I908" s="9" t="str">
        <f t="shared" si="136"/>
        <v>-</v>
      </c>
      <c r="J908" s="47">
        <f>IF(H908&gt;'Lease Monthly'!$E$4,0,M907)</f>
        <v>0</v>
      </c>
      <c r="K908" s="47">
        <f>IF(IF('Lease Monthly'!$H$4="Yearly",J908*'Lease Monthly'!$D$4,IF('Lease Monthly'!$H$4="Quarterly",J908*('Lease Monthly'!$D$4/4),J908*'Lease Monthly'!$D$4/12))&gt;0,IF('Lease Monthly'!$H$4="Yearly",J908*'Lease Monthly'!$D$4,IF('Lease Monthly'!$H$4="Quarterly",J908*('Lease Monthly'!$D$4/4),J908*'Lease Monthly'!$D$4/12)),-L908-J908)</f>
        <v>0</v>
      </c>
      <c r="L908" s="47">
        <f t="shared" si="137"/>
        <v>0</v>
      </c>
      <c r="M908" s="47">
        <f t="shared" si="138"/>
        <v>0</v>
      </c>
      <c r="N908" s="57"/>
      <c r="O908" s="38">
        <v>237</v>
      </c>
      <c r="P908" s="58">
        <f t="shared" si="142"/>
        <v>369262</v>
      </c>
      <c r="Q908" s="47">
        <f t="shared" si="143"/>
        <v>0</v>
      </c>
      <c r="R908" s="47">
        <f>IF(S907&lt;1,0,-'Lease Monthly'!$K$4/'Lease Monthly'!$L$4)</f>
        <v>0</v>
      </c>
      <c r="S908" s="47">
        <f t="shared" si="139"/>
        <v>0</v>
      </c>
      <c r="AE908"/>
      <c r="AF908" s="6"/>
    </row>
    <row r="909" spans="1:32" x14ac:dyDescent="0.25">
      <c r="A909" s="53">
        <f t="shared" si="140"/>
        <v>893</v>
      </c>
      <c r="B909" s="29">
        <f t="shared" si="134"/>
        <v>0</v>
      </c>
      <c r="C909" s="9" t="str">
        <f>IF(D909=0,"-",IF('Lease Monthly'!$H$4="Yearly",EDATE(C908,12),IF('Lease Monthly'!$H$4="Quarterly",EDATE(C908,3),EDATE(C908,1))))</f>
        <v>-</v>
      </c>
      <c r="D909" s="54">
        <f>IF(A909&gt;'Lease Monthly'!$E$4,0,'Lease Monthly'!$G$4)*((1+$M$4)^(((((IF($H$4="Yearly",ROUNDDOWN(IF(A909-($N$4)&lt;0,0,((A909-($N$4)/(($N$4))))/($N$4)),0),IF($H$4="Monthly",ROUNDDOWN(IF(A909-($N$4*12)&lt;0,0,((A909-(12*$N$4)/((12*$N$4))))/($N$4*12)),0),ROUNDDOWN(IF(A909-($N$4*4)&lt;0,0,((A909-(4*$N$4)/((4*$N$4))))/($N$4*4)),0)))))))))+(IF(A909=$E$4,$J$4,0))</f>
        <v>0</v>
      </c>
      <c r="E909" s="49">
        <f>IF(D909=0,0,1/((1+IF('Lease Monthly'!$H$4="Yearly",'Lease Monthly'!$D$4,IF('Lease Monthly'!$H$4="Quarterly",'Lease Monthly'!$D$4/4,'Lease Monthly'!$D$4/12)))^IF($E$17=1,A908,A909)))</f>
        <v>0</v>
      </c>
      <c r="F909" s="55">
        <f t="shared" si="135"/>
        <v>0</v>
      </c>
      <c r="G909" s="56"/>
      <c r="H909" s="38">
        <f t="shared" si="141"/>
        <v>893</v>
      </c>
      <c r="I909" s="9" t="str">
        <f t="shared" si="136"/>
        <v>-</v>
      </c>
      <c r="J909" s="47">
        <f>IF(H909&gt;'Lease Monthly'!$E$4,0,M908)</f>
        <v>0</v>
      </c>
      <c r="K909" s="47">
        <f>IF(IF('Lease Monthly'!$H$4="Yearly",J909*'Lease Monthly'!$D$4,IF('Lease Monthly'!$H$4="Quarterly",J909*('Lease Monthly'!$D$4/4),J909*'Lease Monthly'!$D$4/12))&gt;0,IF('Lease Monthly'!$H$4="Yearly",J909*'Lease Monthly'!$D$4,IF('Lease Monthly'!$H$4="Quarterly",J909*('Lease Monthly'!$D$4/4),J909*'Lease Monthly'!$D$4/12)),-L909-J909)</f>
        <v>0</v>
      </c>
      <c r="L909" s="47">
        <f t="shared" si="137"/>
        <v>0</v>
      </c>
      <c r="M909" s="47">
        <f t="shared" si="138"/>
        <v>0</v>
      </c>
      <c r="N909" s="57"/>
      <c r="O909" s="38">
        <v>237</v>
      </c>
      <c r="P909" s="58">
        <f t="shared" si="142"/>
        <v>369627</v>
      </c>
      <c r="Q909" s="47">
        <f t="shared" si="143"/>
        <v>0</v>
      </c>
      <c r="R909" s="47">
        <f>IF(S908&lt;1,0,-'Lease Monthly'!$K$4/'Lease Monthly'!$L$4)</f>
        <v>0</v>
      </c>
      <c r="S909" s="47">
        <f t="shared" si="139"/>
        <v>0</v>
      </c>
      <c r="AE909"/>
      <c r="AF909" s="6"/>
    </row>
    <row r="910" spans="1:32" x14ac:dyDescent="0.25">
      <c r="A910" s="53">
        <f t="shared" si="140"/>
        <v>894</v>
      </c>
      <c r="B910" s="29">
        <f t="shared" si="134"/>
        <v>0</v>
      </c>
      <c r="C910" s="9" t="str">
        <f>IF(D910=0,"-",IF('Lease Monthly'!$H$4="Yearly",EDATE(C909,12),IF('Lease Monthly'!$H$4="Quarterly",EDATE(C909,3),EDATE(C909,1))))</f>
        <v>-</v>
      </c>
      <c r="D910" s="54">
        <f>IF(A910&gt;'Lease Monthly'!$E$4,0,'Lease Monthly'!$G$4)*((1+$M$4)^(((((IF($H$4="Yearly",ROUNDDOWN(IF(A910-($N$4)&lt;0,0,((A910-($N$4)/(($N$4))))/($N$4)),0),IF($H$4="Monthly",ROUNDDOWN(IF(A910-($N$4*12)&lt;0,0,((A910-(12*$N$4)/((12*$N$4))))/($N$4*12)),0),ROUNDDOWN(IF(A910-($N$4*4)&lt;0,0,((A910-(4*$N$4)/((4*$N$4))))/($N$4*4)),0)))))))))+(IF(A910=$E$4,$J$4,0))</f>
        <v>0</v>
      </c>
      <c r="E910" s="49">
        <f>IF(D910=0,0,1/((1+IF('Lease Monthly'!$H$4="Yearly",'Lease Monthly'!$D$4,IF('Lease Monthly'!$H$4="Quarterly",'Lease Monthly'!$D$4/4,'Lease Monthly'!$D$4/12)))^IF($E$17=1,A909,A910)))</f>
        <v>0</v>
      </c>
      <c r="F910" s="55">
        <f t="shared" si="135"/>
        <v>0</v>
      </c>
      <c r="G910" s="56"/>
      <c r="H910" s="38">
        <f t="shared" si="141"/>
        <v>894</v>
      </c>
      <c r="I910" s="9" t="str">
        <f t="shared" si="136"/>
        <v>-</v>
      </c>
      <c r="J910" s="47">
        <f>IF(H910&gt;'Lease Monthly'!$E$4,0,M909)</f>
        <v>0</v>
      </c>
      <c r="K910" s="47">
        <f>IF(IF('Lease Monthly'!$H$4="Yearly",J910*'Lease Monthly'!$D$4,IF('Lease Monthly'!$H$4="Quarterly",J910*('Lease Monthly'!$D$4/4),J910*'Lease Monthly'!$D$4/12))&gt;0,IF('Lease Monthly'!$H$4="Yearly",J910*'Lease Monthly'!$D$4,IF('Lease Monthly'!$H$4="Quarterly",J910*('Lease Monthly'!$D$4/4),J910*'Lease Monthly'!$D$4/12)),-L910-J910)</f>
        <v>0</v>
      </c>
      <c r="L910" s="47">
        <f t="shared" si="137"/>
        <v>0</v>
      </c>
      <c r="M910" s="47">
        <f t="shared" si="138"/>
        <v>0</v>
      </c>
      <c r="N910" s="57"/>
      <c r="O910" s="38">
        <v>237</v>
      </c>
      <c r="P910" s="58">
        <f t="shared" si="142"/>
        <v>369993</v>
      </c>
      <c r="Q910" s="47">
        <f t="shared" si="143"/>
        <v>0</v>
      </c>
      <c r="R910" s="47">
        <f>IF(S909&lt;1,0,-'Lease Monthly'!$K$4/'Lease Monthly'!$L$4)</f>
        <v>0</v>
      </c>
      <c r="S910" s="47">
        <f t="shared" si="139"/>
        <v>0</v>
      </c>
      <c r="AE910"/>
      <c r="AF910" s="6"/>
    </row>
    <row r="911" spans="1:32" x14ac:dyDescent="0.25">
      <c r="A911" s="53">
        <f t="shared" si="140"/>
        <v>895</v>
      </c>
      <c r="B911" s="29">
        <f t="shared" si="134"/>
        <v>0</v>
      </c>
      <c r="C911" s="9" t="str">
        <f>IF(D911=0,"-",IF('Lease Monthly'!$H$4="Yearly",EDATE(C910,12),IF('Lease Monthly'!$H$4="Quarterly",EDATE(C910,3),EDATE(C910,1))))</f>
        <v>-</v>
      </c>
      <c r="D911" s="54">
        <f>IF(A911&gt;'Lease Monthly'!$E$4,0,'Lease Monthly'!$G$4)*((1+$M$4)^(((((IF($H$4="Yearly",ROUNDDOWN(IF(A911-($N$4)&lt;0,0,((A911-($N$4)/(($N$4))))/($N$4)),0),IF($H$4="Monthly",ROUNDDOWN(IF(A911-($N$4*12)&lt;0,0,((A911-(12*$N$4)/((12*$N$4))))/($N$4*12)),0),ROUNDDOWN(IF(A911-($N$4*4)&lt;0,0,((A911-(4*$N$4)/((4*$N$4))))/($N$4*4)),0)))))))))+(IF(A911=$E$4,$J$4,0))</f>
        <v>0</v>
      </c>
      <c r="E911" s="49">
        <f>IF(D911=0,0,1/((1+IF('Lease Monthly'!$H$4="Yearly",'Lease Monthly'!$D$4,IF('Lease Monthly'!$H$4="Quarterly",'Lease Monthly'!$D$4/4,'Lease Monthly'!$D$4/12)))^IF($E$17=1,A910,A911)))</f>
        <v>0</v>
      </c>
      <c r="F911" s="55">
        <f t="shared" si="135"/>
        <v>0</v>
      </c>
      <c r="G911" s="56"/>
      <c r="H911" s="38">
        <f t="shared" si="141"/>
        <v>895</v>
      </c>
      <c r="I911" s="9" t="str">
        <f t="shared" si="136"/>
        <v>-</v>
      </c>
      <c r="J911" s="47">
        <f>IF(H911&gt;'Lease Monthly'!$E$4,0,M910)</f>
        <v>0</v>
      </c>
      <c r="K911" s="47">
        <f>IF(IF('Lease Monthly'!$H$4="Yearly",J911*'Lease Monthly'!$D$4,IF('Lease Monthly'!$H$4="Quarterly",J911*('Lease Monthly'!$D$4/4),J911*'Lease Monthly'!$D$4/12))&gt;0,IF('Lease Monthly'!$H$4="Yearly",J911*'Lease Monthly'!$D$4,IF('Lease Monthly'!$H$4="Quarterly",J911*('Lease Monthly'!$D$4/4),J911*'Lease Monthly'!$D$4/12)),-L911-J911)</f>
        <v>0</v>
      </c>
      <c r="L911" s="47">
        <f t="shared" si="137"/>
        <v>0</v>
      </c>
      <c r="M911" s="47">
        <f t="shared" si="138"/>
        <v>0</v>
      </c>
      <c r="N911" s="57"/>
      <c r="O911" s="38">
        <v>237</v>
      </c>
      <c r="P911" s="58">
        <f t="shared" si="142"/>
        <v>370358</v>
      </c>
      <c r="Q911" s="47">
        <f t="shared" si="143"/>
        <v>0</v>
      </c>
      <c r="R911" s="47">
        <f>IF(S910&lt;1,0,-'Lease Monthly'!$K$4/'Lease Monthly'!$L$4)</f>
        <v>0</v>
      </c>
      <c r="S911" s="47">
        <f t="shared" si="139"/>
        <v>0</v>
      </c>
      <c r="AE911"/>
      <c r="AF911" s="6"/>
    </row>
    <row r="912" spans="1:32" x14ac:dyDescent="0.25">
      <c r="A912" s="53">
        <f t="shared" si="140"/>
        <v>896</v>
      </c>
      <c r="B912" s="29">
        <f t="shared" si="134"/>
        <v>0</v>
      </c>
      <c r="C912" s="9" t="str">
        <f>IF(D912=0,"-",IF('Lease Monthly'!$H$4="Yearly",EDATE(C911,12),IF('Lease Monthly'!$H$4="Quarterly",EDATE(C911,3),EDATE(C911,1))))</f>
        <v>-</v>
      </c>
      <c r="D912" s="54">
        <f>IF(A912&gt;'Lease Monthly'!$E$4,0,'Lease Monthly'!$G$4)*((1+$M$4)^(((((IF($H$4="Yearly",ROUNDDOWN(IF(A912-($N$4)&lt;0,0,((A912-($N$4)/(($N$4))))/($N$4)),0),IF($H$4="Monthly",ROUNDDOWN(IF(A912-($N$4*12)&lt;0,0,((A912-(12*$N$4)/((12*$N$4))))/($N$4*12)),0),ROUNDDOWN(IF(A912-($N$4*4)&lt;0,0,((A912-(4*$N$4)/((4*$N$4))))/($N$4*4)),0)))))))))+(IF(A912=$E$4,$J$4,0))</f>
        <v>0</v>
      </c>
      <c r="E912" s="49">
        <f>IF(D912=0,0,1/((1+IF('Lease Monthly'!$H$4="Yearly",'Lease Monthly'!$D$4,IF('Lease Monthly'!$H$4="Quarterly",'Lease Monthly'!$D$4/4,'Lease Monthly'!$D$4/12)))^IF($E$17=1,A911,A912)))</f>
        <v>0</v>
      </c>
      <c r="F912" s="55">
        <f t="shared" si="135"/>
        <v>0</v>
      </c>
      <c r="G912" s="56"/>
      <c r="H912" s="38">
        <f t="shared" si="141"/>
        <v>896</v>
      </c>
      <c r="I912" s="9" t="str">
        <f t="shared" si="136"/>
        <v>-</v>
      </c>
      <c r="J912" s="47">
        <f>IF(H912&gt;'Lease Monthly'!$E$4,0,M911)</f>
        <v>0</v>
      </c>
      <c r="K912" s="47">
        <f>IF(IF('Lease Monthly'!$H$4="Yearly",J912*'Lease Monthly'!$D$4,IF('Lease Monthly'!$H$4="Quarterly",J912*('Lease Monthly'!$D$4/4),J912*'Lease Monthly'!$D$4/12))&gt;0,IF('Lease Monthly'!$H$4="Yearly",J912*'Lease Monthly'!$D$4,IF('Lease Monthly'!$H$4="Quarterly",J912*('Lease Monthly'!$D$4/4),J912*'Lease Monthly'!$D$4/12)),-L912-J912)</f>
        <v>0</v>
      </c>
      <c r="L912" s="47">
        <f t="shared" si="137"/>
        <v>0</v>
      </c>
      <c r="M912" s="47">
        <f t="shared" si="138"/>
        <v>0</v>
      </c>
      <c r="N912" s="57"/>
      <c r="O912" s="38">
        <v>237</v>
      </c>
      <c r="P912" s="58">
        <f t="shared" si="142"/>
        <v>370723</v>
      </c>
      <c r="Q912" s="47">
        <f t="shared" si="143"/>
        <v>0</v>
      </c>
      <c r="R912" s="47">
        <f>IF(S911&lt;1,0,-'Lease Monthly'!$K$4/'Lease Monthly'!$L$4)</f>
        <v>0</v>
      </c>
      <c r="S912" s="47">
        <f t="shared" si="139"/>
        <v>0</v>
      </c>
      <c r="AE912"/>
      <c r="AF912" s="6"/>
    </row>
    <row r="913" spans="1:32" x14ac:dyDescent="0.25">
      <c r="A913" s="53">
        <f t="shared" si="140"/>
        <v>897</v>
      </c>
      <c r="B913" s="29">
        <f t="shared" ref="B913:B976" si="144">IF(C913="-",0,YEAR(C913))</f>
        <v>0</v>
      </c>
      <c r="C913" s="9" t="str">
        <f>IF(D913=0,"-",IF('Lease Monthly'!$H$4="Yearly",EDATE(C912,12),IF('Lease Monthly'!$H$4="Quarterly",EDATE(C912,3),EDATE(C912,1))))</f>
        <v>-</v>
      </c>
      <c r="D913" s="54">
        <f>IF(A913&gt;'Lease Monthly'!$E$4,0,'Lease Monthly'!$G$4)*((1+$M$4)^(((((IF($H$4="Yearly",ROUNDDOWN(IF(A913-($N$4)&lt;0,0,((A913-($N$4)/(($N$4))))/($N$4)),0),IF($H$4="Monthly",ROUNDDOWN(IF(A913-($N$4*12)&lt;0,0,((A913-(12*$N$4)/((12*$N$4))))/($N$4*12)),0),ROUNDDOWN(IF(A913-($N$4*4)&lt;0,0,((A913-(4*$N$4)/((4*$N$4))))/($N$4*4)),0)))))))))+(IF(A913=$E$4,$J$4,0))</f>
        <v>0</v>
      </c>
      <c r="E913" s="49">
        <f>IF(D913=0,0,1/((1+IF('Lease Monthly'!$H$4="Yearly",'Lease Monthly'!$D$4,IF('Lease Monthly'!$H$4="Quarterly",'Lease Monthly'!$D$4/4,'Lease Monthly'!$D$4/12)))^IF($E$17=1,A912,A913)))</f>
        <v>0</v>
      </c>
      <c r="F913" s="55">
        <f t="shared" ref="F913:F976" si="145">D913*E913</f>
        <v>0</v>
      </c>
      <c r="G913" s="56"/>
      <c r="H913" s="38">
        <f t="shared" si="141"/>
        <v>897</v>
      </c>
      <c r="I913" s="9" t="str">
        <f t="shared" ref="I913:I976" si="146">C913</f>
        <v>-</v>
      </c>
      <c r="J913" s="47">
        <f>IF(H913&gt;'Lease Monthly'!$E$4,0,M912)</f>
        <v>0</v>
      </c>
      <c r="K913" s="47">
        <f>IF(IF('Lease Monthly'!$H$4="Yearly",J913*'Lease Monthly'!$D$4,IF('Lease Monthly'!$H$4="Quarterly",J913*('Lease Monthly'!$D$4/4),J913*'Lease Monthly'!$D$4/12))&gt;0,IF('Lease Monthly'!$H$4="Yearly",J913*'Lease Monthly'!$D$4,IF('Lease Monthly'!$H$4="Quarterly",J913*('Lease Monthly'!$D$4/4),J913*'Lease Monthly'!$D$4/12)),-L913-J913)</f>
        <v>0</v>
      </c>
      <c r="L913" s="47">
        <f t="shared" si="137"/>
        <v>0</v>
      </c>
      <c r="M913" s="47">
        <f t="shared" si="138"/>
        <v>0</v>
      </c>
      <c r="N913" s="57"/>
      <c r="O913" s="38">
        <v>237</v>
      </c>
      <c r="P913" s="58">
        <f t="shared" si="142"/>
        <v>371088</v>
      </c>
      <c r="Q913" s="47">
        <f t="shared" si="143"/>
        <v>0</v>
      </c>
      <c r="R913" s="47">
        <f>IF(S912&lt;1,0,-'Lease Monthly'!$K$4/'Lease Monthly'!$L$4)</f>
        <v>0</v>
      </c>
      <c r="S913" s="47">
        <f t="shared" si="139"/>
        <v>0</v>
      </c>
      <c r="AE913"/>
      <c r="AF913" s="6"/>
    </row>
    <row r="914" spans="1:32" x14ac:dyDescent="0.25">
      <c r="A914" s="53">
        <f t="shared" si="140"/>
        <v>898</v>
      </c>
      <c r="B914" s="29">
        <f t="shared" si="144"/>
        <v>0</v>
      </c>
      <c r="C914" s="9" t="str">
        <f>IF(D914=0,"-",IF('Lease Monthly'!$H$4="Yearly",EDATE(C913,12),IF('Lease Monthly'!$H$4="Quarterly",EDATE(C913,3),EDATE(C913,1))))</f>
        <v>-</v>
      </c>
      <c r="D914" s="54">
        <f>IF(A914&gt;'Lease Monthly'!$E$4,0,'Lease Monthly'!$G$4)*((1+$M$4)^(((((IF($H$4="Yearly",ROUNDDOWN(IF(A914-($N$4)&lt;0,0,((A914-($N$4)/(($N$4))))/($N$4)),0),IF($H$4="Monthly",ROUNDDOWN(IF(A914-($N$4*12)&lt;0,0,((A914-(12*$N$4)/((12*$N$4))))/($N$4*12)),0),ROUNDDOWN(IF(A914-($N$4*4)&lt;0,0,((A914-(4*$N$4)/((4*$N$4))))/($N$4*4)),0)))))))))+(IF(A914=$E$4,$J$4,0))</f>
        <v>0</v>
      </c>
      <c r="E914" s="49">
        <f>IF(D914=0,0,1/((1+IF('Lease Monthly'!$H$4="Yearly",'Lease Monthly'!$D$4,IF('Lease Monthly'!$H$4="Quarterly",'Lease Monthly'!$D$4/4,'Lease Monthly'!$D$4/12)))^IF($E$17=1,A913,A914)))</f>
        <v>0</v>
      </c>
      <c r="F914" s="55">
        <f t="shared" si="145"/>
        <v>0</v>
      </c>
      <c r="G914" s="56"/>
      <c r="H914" s="38">
        <f t="shared" si="141"/>
        <v>898</v>
      </c>
      <c r="I914" s="9" t="str">
        <f t="shared" si="146"/>
        <v>-</v>
      </c>
      <c r="J914" s="47">
        <f>IF(H914&gt;'Lease Monthly'!$E$4,0,M913)</f>
        <v>0</v>
      </c>
      <c r="K914" s="47">
        <f>IF(IF('Lease Monthly'!$H$4="Yearly",J914*'Lease Monthly'!$D$4,IF('Lease Monthly'!$H$4="Quarterly",J914*('Lease Monthly'!$D$4/4),J914*'Lease Monthly'!$D$4/12))&gt;0,IF('Lease Monthly'!$H$4="Yearly",J914*'Lease Monthly'!$D$4,IF('Lease Monthly'!$H$4="Quarterly",J914*('Lease Monthly'!$D$4/4),J914*'Lease Monthly'!$D$4/12)),-L914-J914)</f>
        <v>0</v>
      </c>
      <c r="L914" s="47">
        <f t="shared" ref="L914:L977" si="147">D914</f>
        <v>0</v>
      </c>
      <c r="M914" s="47">
        <f t="shared" ref="M914:M977" si="148">J914+K914-L914</f>
        <v>0</v>
      </c>
      <c r="N914" s="57"/>
      <c r="O914" s="38">
        <v>237</v>
      </c>
      <c r="P914" s="58">
        <f t="shared" si="142"/>
        <v>371454</v>
      </c>
      <c r="Q914" s="47">
        <f t="shared" si="143"/>
        <v>0</v>
      </c>
      <c r="R914" s="47">
        <f>IF(S913&lt;1,0,-'Lease Monthly'!$K$4/'Lease Monthly'!$L$4)</f>
        <v>0</v>
      </c>
      <c r="S914" s="47">
        <f t="shared" ref="S914:S977" si="149">IF(S913&lt;1,0,SUM(Q914:R914))</f>
        <v>0</v>
      </c>
      <c r="AE914"/>
      <c r="AF914" s="6"/>
    </row>
    <row r="915" spans="1:32" x14ac:dyDescent="0.25">
      <c r="A915" s="53">
        <f t="shared" ref="A915:A978" si="150">A914+1</f>
        <v>899</v>
      </c>
      <c r="B915" s="29">
        <f t="shared" si="144"/>
        <v>0</v>
      </c>
      <c r="C915" s="9" t="str">
        <f>IF(D915=0,"-",IF('Lease Monthly'!$H$4="Yearly",EDATE(C914,12),IF('Lease Monthly'!$H$4="Quarterly",EDATE(C914,3),EDATE(C914,1))))</f>
        <v>-</v>
      </c>
      <c r="D915" s="54">
        <f>IF(A915&gt;'Lease Monthly'!$E$4,0,'Lease Monthly'!$G$4)*((1+$M$4)^(((((IF($H$4="Yearly",ROUNDDOWN(IF(A915-($N$4)&lt;0,0,((A915-($N$4)/(($N$4))))/($N$4)),0),IF($H$4="Monthly",ROUNDDOWN(IF(A915-($N$4*12)&lt;0,0,((A915-(12*$N$4)/((12*$N$4))))/($N$4*12)),0),ROUNDDOWN(IF(A915-($N$4*4)&lt;0,0,((A915-(4*$N$4)/((4*$N$4))))/($N$4*4)),0)))))))))+(IF(A915=$E$4,$J$4,0))</f>
        <v>0</v>
      </c>
      <c r="E915" s="49">
        <f>IF(D915=0,0,1/((1+IF('Lease Monthly'!$H$4="Yearly",'Lease Monthly'!$D$4,IF('Lease Monthly'!$H$4="Quarterly",'Lease Monthly'!$D$4/4,'Lease Monthly'!$D$4/12)))^IF($E$17=1,A914,A915)))</f>
        <v>0</v>
      </c>
      <c r="F915" s="55">
        <f t="shared" si="145"/>
        <v>0</v>
      </c>
      <c r="G915" s="56"/>
      <c r="H915" s="38">
        <f t="shared" ref="H915:H978" si="151">H914+1</f>
        <v>899</v>
      </c>
      <c r="I915" s="9" t="str">
        <f t="shared" si="146"/>
        <v>-</v>
      </c>
      <c r="J915" s="47">
        <f>IF(H915&gt;'Lease Monthly'!$E$4,0,M914)</f>
        <v>0</v>
      </c>
      <c r="K915" s="47">
        <f>IF(IF('Lease Monthly'!$H$4="Yearly",J915*'Lease Monthly'!$D$4,IF('Lease Monthly'!$H$4="Quarterly",J915*('Lease Monthly'!$D$4/4),J915*'Lease Monthly'!$D$4/12))&gt;0,IF('Lease Monthly'!$H$4="Yearly",J915*'Lease Monthly'!$D$4,IF('Lease Monthly'!$H$4="Quarterly",J915*('Lease Monthly'!$D$4/4),J915*'Lease Monthly'!$D$4/12)),-L915-J915)</f>
        <v>0</v>
      </c>
      <c r="L915" s="47">
        <f t="shared" si="147"/>
        <v>0</v>
      </c>
      <c r="M915" s="47">
        <f t="shared" si="148"/>
        <v>0</v>
      </c>
      <c r="N915" s="57"/>
      <c r="O915" s="38">
        <v>237</v>
      </c>
      <c r="P915" s="58">
        <f t="shared" ref="P915:P978" si="152">DATE(YEAR(P914)+1,MONTH(P914),DAY(P914))</f>
        <v>371819</v>
      </c>
      <c r="Q915" s="47">
        <f t="shared" ref="Q915:Q978" si="153">S914</f>
        <v>0</v>
      </c>
      <c r="R915" s="47">
        <f>IF(S914&lt;1,0,-'Lease Monthly'!$K$4/'Lease Monthly'!$L$4)</f>
        <v>0</v>
      </c>
      <c r="S915" s="47">
        <f t="shared" si="149"/>
        <v>0</v>
      </c>
      <c r="AE915"/>
      <c r="AF915" s="6"/>
    </row>
    <row r="916" spans="1:32" x14ac:dyDescent="0.25">
      <c r="A916" s="53">
        <f t="shared" si="150"/>
        <v>900</v>
      </c>
      <c r="B916" s="29">
        <f t="shared" si="144"/>
        <v>0</v>
      </c>
      <c r="C916" s="9" t="str">
        <f>IF(D916=0,"-",IF('Lease Monthly'!$H$4="Yearly",EDATE(C915,12),IF('Lease Monthly'!$H$4="Quarterly",EDATE(C915,3),EDATE(C915,1))))</f>
        <v>-</v>
      </c>
      <c r="D916" s="54">
        <f>IF(A916&gt;'Lease Monthly'!$E$4,0,'Lease Monthly'!$G$4)*((1+$M$4)^(((((IF($H$4="Yearly",ROUNDDOWN(IF(A916-($N$4)&lt;0,0,((A916-($N$4)/(($N$4))))/($N$4)),0),IF($H$4="Monthly",ROUNDDOWN(IF(A916-($N$4*12)&lt;0,0,((A916-(12*$N$4)/((12*$N$4))))/($N$4*12)),0),ROUNDDOWN(IF(A916-($N$4*4)&lt;0,0,((A916-(4*$N$4)/((4*$N$4))))/($N$4*4)),0)))))))))+(IF(A916=$E$4,$J$4,0))</f>
        <v>0</v>
      </c>
      <c r="E916" s="49">
        <f>IF(D916=0,0,1/((1+IF('Lease Monthly'!$H$4="Yearly",'Lease Monthly'!$D$4,IF('Lease Monthly'!$H$4="Quarterly",'Lease Monthly'!$D$4/4,'Lease Monthly'!$D$4/12)))^IF($E$17=1,A915,A916)))</f>
        <v>0</v>
      </c>
      <c r="F916" s="55">
        <f t="shared" si="145"/>
        <v>0</v>
      </c>
      <c r="G916" s="56"/>
      <c r="H916" s="38">
        <f t="shared" si="151"/>
        <v>900</v>
      </c>
      <c r="I916" s="9" t="str">
        <f t="shared" si="146"/>
        <v>-</v>
      </c>
      <c r="J916" s="47">
        <f>IF(H916&gt;'Lease Monthly'!$E$4,0,M915)</f>
        <v>0</v>
      </c>
      <c r="K916" s="47">
        <f>IF(IF('Lease Monthly'!$H$4="Yearly",J916*'Lease Monthly'!$D$4,IF('Lease Monthly'!$H$4="Quarterly",J916*('Lease Monthly'!$D$4/4),J916*'Lease Monthly'!$D$4/12))&gt;0,IF('Lease Monthly'!$H$4="Yearly",J916*'Lease Monthly'!$D$4,IF('Lease Monthly'!$H$4="Quarterly",J916*('Lease Monthly'!$D$4/4),J916*'Lease Monthly'!$D$4/12)),-L916-J916)</f>
        <v>0</v>
      </c>
      <c r="L916" s="47">
        <f t="shared" si="147"/>
        <v>0</v>
      </c>
      <c r="M916" s="47">
        <f t="shared" si="148"/>
        <v>0</v>
      </c>
      <c r="N916" s="57"/>
      <c r="O916" s="38">
        <v>237</v>
      </c>
      <c r="P916" s="58">
        <f t="shared" si="152"/>
        <v>372184</v>
      </c>
      <c r="Q916" s="47">
        <f t="shared" si="153"/>
        <v>0</v>
      </c>
      <c r="R916" s="47">
        <f>IF(S915&lt;1,0,-'Lease Monthly'!$K$4/'Lease Monthly'!$L$4)</f>
        <v>0</v>
      </c>
      <c r="S916" s="47">
        <f t="shared" si="149"/>
        <v>0</v>
      </c>
      <c r="AE916"/>
      <c r="AF916" s="6"/>
    </row>
    <row r="917" spans="1:32" x14ac:dyDescent="0.25">
      <c r="A917" s="53">
        <f t="shared" si="150"/>
        <v>901</v>
      </c>
      <c r="B917" s="29">
        <f t="shared" si="144"/>
        <v>0</v>
      </c>
      <c r="C917" s="9" t="str">
        <f>IF(D917=0,"-",IF('Lease Monthly'!$H$4="Yearly",EDATE(C916,12),IF('Lease Monthly'!$H$4="Quarterly",EDATE(C916,3),EDATE(C916,1))))</f>
        <v>-</v>
      </c>
      <c r="D917" s="54">
        <f>IF(A917&gt;'Lease Monthly'!$E$4,0,'Lease Monthly'!$G$4)*((1+$M$4)^(((((IF($H$4="Yearly",ROUNDDOWN(IF(A917-($N$4)&lt;0,0,((A917-($N$4)/(($N$4))))/($N$4)),0),IF($H$4="Monthly",ROUNDDOWN(IF(A917-($N$4*12)&lt;0,0,((A917-(12*$N$4)/((12*$N$4))))/($N$4*12)),0),ROUNDDOWN(IF(A917-($N$4*4)&lt;0,0,((A917-(4*$N$4)/((4*$N$4))))/($N$4*4)),0)))))))))+(IF(A917=$E$4,$J$4,0))</f>
        <v>0</v>
      </c>
      <c r="E917" s="49">
        <f>IF(D917=0,0,1/((1+IF('Lease Monthly'!$H$4="Yearly",'Lease Monthly'!$D$4,IF('Lease Monthly'!$H$4="Quarterly",'Lease Monthly'!$D$4/4,'Lease Monthly'!$D$4/12)))^IF($E$17=1,A916,A917)))</f>
        <v>0</v>
      </c>
      <c r="F917" s="55">
        <f t="shared" si="145"/>
        <v>0</v>
      </c>
      <c r="G917" s="56"/>
      <c r="H917" s="38">
        <f t="shared" si="151"/>
        <v>901</v>
      </c>
      <c r="I917" s="9" t="str">
        <f t="shared" si="146"/>
        <v>-</v>
      </c>
      <c r="J917" s="47">
        <f>IF(H917&gt;'Lease Monthly'!$E$4,0,M916)</f>
        <v>0</v>
      </c>
      <c r="K917" s="47">
        <f>IF(IF('Lease Monthly'!$H$4="Yearly",J917*'Lease Monthly'!$D$4,IF('Lease Monthly'!$H$4="Quarterly",J917*('Lease Monthly'!$D$4/4),J917*'Lease Monthly'!$D$4/12))&gt;0,IF('Lease Monthly'!$H$4="Yearly",J917*'Lease Monthly'!$D$4,IF('Lease Monthly'!$H$4="Quarterly",J917*('Lease Monthly'!$D$4/4),J917*'Lease Monthly'!$D$4/12)),-L917-J917)</f>
        <v>0</v>
      </c>
      <c r="L917" s="47">
        <f t="shared" si="147"/>
        <v>0</v>
      </c>
      <c r="M917" s="47">
        <f t="shared" si="148"/>
        <v>0</v>
      </c>
      <c r="N917" s="57"/>
      <c r="O917" s="38">
        <v>237</v>
      </c>
      <c r="P917" s="58">
        <f t="shared" si="152"/>
        <v>372549</v>
      </c>
      <c r="Q917" s="47">
        <f t="shared" si="153"/>
        <v>0</v>
      </c>
      <c r="R917" s="47">
        <f>IF(S916&lt;1,0,-'Lease Monthly'!$K$4/'Lease Monthly'!$L$4)</f>
        <v>0</v>
      </c>
      <c r="S917" s="47">
        <f t="shared" si="149"/>
        <v>0</v>
      </c>
      <c r="AE917"/>
      <c r="AF917" s="6"/>
    </row>
    <row r="918" spans="1:32" x14ac:dyDescent="0.25">
      <c r="A918" s="53">
        <f t="shared" si="150"/>
        <v>902</v>
      </c>
      <c r="B918" s="29">
        <f t="shared" si="144"/>
        <v>0</v>
      </c>
      <c r="C918" s="9" t="str">
        <f>IF(D918=0,"-",IF('Lease Monthly'!$H$4="Yearly",EDATE(C917,12),IF('Lease Monthly'!$H$4="Quarterly",EDATE(C917,3),EDATE(C917,1))))</f>
        <v>-</v>
      </c>
      <c r="D918" s="54">
        <f>IF(A918&gt;'Lease Monthly'!$E$4,0,'Lease Monthly'!$G$4)*((1+$M$4)^(((((IF($H$4="Yearly",ROUNDDOWN(IF(A918-($N$4)&lt;0,0,((A918-($N$4)/(($N$4))))/($N$4)),0),IF($H$4="Monthly",ROUNDDOWN(IF(A918-($N$4*12)&lt;0,0,((A918-(12*$N$4)/((12*$N$4))))/($N$4*12)),0),ROUNDDOWN(IF(A918-($N$4*4)&lt;0,0,((A918-(4*$N$4)/((4*$N$4))))/($N$4*4)),0)))))))))+(IF(A918=$E$4,$J$4,0))</f>
        <v>0</v>
      </c>
      <c r="E918" s="49">
        <f>IF(D918=0,0,1/((1+IF('Lease Monthly'!$H$4="Yearly",'Lease Monthly'!$D$4,IF('Lease Monthly'!$H$4="Quarterly",'Lease Monthly'!$D$4/4,'Lease Monthly'!$D$4/12)))^IF($E$17=1,A917,A918)))</f>
        <v>0</v>
      </c>
      <c r="F918" s="55">
        <f t="shared" si="145"/>
        <v>0</v>
      </c>
      <c r="G918" s="56"/>
      <c r="H918" s="38">
        <f t="shared" si="151"/>
        <v>902</v>
      </c>
      <c r="I918" s="9" t="str">
        <f t="shared" si="146"/>
        <v>-</v>
      </c>
      <c r="J918" s="47">
        <f>IF(H918&gt;'Lease Monthly'!$E$4,0,M917)</f>
        <v>0</v>
      </c>
      <c r="K918" s="47">
        <f>IF(IF('Lease Monthly'!$H$4="Yearly",J918*'Lease Monthly'!$D$4,IF('Lease Monthly'!$H$4="Quarterly",J918*('Lease Monthly'!$D$4/4),J918*'Lease Monthly'!$D$4/12))&gt;0,IF('Lease Monthly'!$H$4="Yearly",J918*'Lease Monthly'!$D$4,IF('Lease Monthly'!$H$4="Quarterly",J918*('Lease Monthly'!$D$4/4),J918*'Lease Monthly'!$D$4/12)),-L918-J918)</f>
        <v>0</v>
      </c>
      <c r="L918" s="47">
        <f t="shared" si="147"/>
        <v>0</v>
      </c>
      <c r="M918" s="47">
        <f t="shared" si="148"/>
        <v>0</v>
      </c>
      <c r="N918" s="57"/>
      <c r="O918" s="38">
        <v>237</v>
      </c>
      <c r="P918" s="58">
        <f t="shared" si="152"/>
        <v>372915</v>
      </c>
      <c r="Q918" s="47">
        <f t="shared" si="153"/>
        <v>0</v>
      </c>
      <c r="R918" s="47">
        <f>IF(S917&lt;1,0,-'Lease Monthly'!$K$4/'Lease Monthly'!$L$4)</f>
        <v>0</v>
      </c>
      <c r="S918" s="47">
        <f t="shared" si="149"/>
        <v>0</v>
      </c>
      <c r="AE918"/>
      <c r="AF918" s="6"/>
    </row>
    <row r="919" spans="1:32" x14ac:dyDescent="0.25">
      <c r="A919" s="53">
        <f t="shared" si="150"/>
        <v>903</v>
      </c>
      <c r="B919" s="29">
        <f t="shared" si="144"/>
        <v>0</v>
      </c>
      <c r="C919" s="9" t="str">
        <f>IF(D919=0,"-",IF('Lease Monthly'!$H$4="Yearly",EDATE(C918,12),IF('Lease Monthly'!$H$4="Quarterly",EDATE(C918,3),EDATE(C918,1))))</f>
        <v>-</v>
      </c>
      <c r="D919" s="54">
        <f>IF(A919&gt;'Lease Monthly'!$E$4,0,'Lease Monthly'!$G$4)*((1+$M$4)^(((((IF($H$4="Yearly",ROUNDDOWN(IF(A919-($N$4)&lt;0,0,((A919-($N$4)/(($N$4))))/($N$4)),0),IF($H$4="Monthly",ROUNDDOWN(IF(A919-($N$4*12)&lt;0,0,((A919-(12*$N$4)/((12*$N$4))))/($N$4*12)),0),ROUNDDOWN(IF(A919-($N$4*4)&lt;0,0,((A919-(4*$N$4)/((4*$N$4))))/($N$4*4)),0)))))))))+(IF(A919=$E$4,$J$4,0))</f>
        <v>0</v>
      </c>
      <c r="E919" s="49">
        <f>IF(D919=0,0,1/((1+IF('Lease Monthly'!$H$4="Yearly",'Lease Monthly'!$D$4,IF('Lease Monthly'!$H$4="Quarterly",'Lease Monthly'!$D$4/4,'Lease Monthly'!$D$4/12)))^IF($E$17=1,A918,A919)))</f>
        <v>0</v>
      </c>
      <c r="F919" s="55">
        <f t="shared" si="145"/>
        <v>0</v>
      </c>
      <c r="G919" s="56"/>
      <c r="H919" s="38">
        <f t="shared" si="151"/>
        <v>903</v>
      </c>
      <c r="I919" s="9" t="str">
        <f t="shared" si="146"/>
        <v>-</v>
      </c>
      <c r="J919" s="47">
        <f>IF(H919&gt;'Lease Monthly'!$E$4,0,M918)</f>
        <v>0</v>
      </c>
      <c r="K919" s="47">
        <f>IF(IF('Lease Monthly'!$H$4="Yearly",J919*'Lease Monthly'!$D$4,IF('Lease Monthly'!$H$4="Quarterly",J919*('Lease Monthly'!$D$4/4),J919*'Lease Monthly'!$D$4/12))&gt;0,IF('Lease Monthly'!$H$4="Yearly",J919*'Lease Monthly'!$D$4,IF('Lease Monthly'!$H$4="Quarterly",J919*('Lease Monthly'!$D$4/4),J919*'Lease Monthly'!$D$4/12)),-L919-J919)</f>
        <v>0</v>
      </c>
      <c r="L919" s="47">
        <f t="shared" si="147"/>
        <v>0</v>
      </c>
      <c r="M919" s="47">
        <f t="shared" si="148"/>
        <v>0</v>
      </c>
      <c r="N919" s="57"/>
      <c r="O919" s="38">
        <v>237</v>
      </c>
      <c r="P919" s="58">
        <f t="shared" si="152"/>
        <v>373280</v>
      </c>
      <c r="Q919" s="47">
        <f t="shared" si="153"/>
        <v>0</v>
      </c>
      <c r="R919" s="47">
        <f>IF(S918&lt;1,0,-'Lease Monthly'!$K$4/'Lease Monthly'!$L$4)</f>
        <v>0</v>
      </c>
      <c r="S919" s="47">
        <f t="shared" si="149"/>
        <v>0</v>
      </c>
      <c r="AE919"/>
      <c r="AF919" s="6"/>
    </row>
    <row r="920" spans="1:32" x14ac:dyDescent="0.25">
      <c r="A920" s="53">
        <f t="shared" si="150"/>
        <v>904</v>
      </c>
      <c r="B920" s="29">
        <f t="shared" si="144"/>
        <v>0</v>
      </c>
      <c r="C920" s="9" t="str">
        <f>IF(D920=0,"-",IF('Lease Monthly'!$H$4="Yearly",EDATE(C919,12),IF('Lease Monthly'!$H$4="Quarterly",EDATE(C919,3),EDATE(C919,1))))</f>
        <v>-</v>
      </c>
      <c r="D920" s="54">
        <f>IF(A920&gt;'Lease Monthly'!$E$4,0,'Lease Monthly'!$G$4)*((1+$M$4)^(((((IF($H$4="Yearly",ROUNDDOWN(IF(A920-($N$4)&lt;0,0,((A920-($N$4)/(($N$4))))/($N$4)),0),IF($H$4="Monthly",ROUNDDOWN(IF(A920-($N$4*12)&lt;0,0,((A920-(12*$N$4)/((12*$N$4))))/($N$4*12)),0),ROUNDDOWN(IF(A920-($N$4*4)&lt;0,0,((A920-(4*$N$4)/((4*$N$4))))/($N$4*4)),0)))))))))+(IF(A920=$E$4,$J$4,0))</f>
        <v>0</v>
      </c>
      <c r="E920" s="49">
        <f>IF(D920=0,0,1/((1+IF('Lease Monthly'!$H$4="Yearly",'Lease Monthly'!$D$4,IF('Lease Monthly'!$H$4="Quarterly",'Lease Monthly'!$D$4/4,'Lease Monthly'!$D$4/12)))^IF($E$17=1,A919,A920)))</f>
        <v>0</v>
      </c>
      <c r="F920" s="55">
        <f t="shared" si="145"/>
        <v>0</v>
      </c>
      <c r="G920" s="56"/>
      <c r="H920" s="38">
        <f t="shared" si="151"/>
        <v>904</v>
      </c>
      <c r="I920" s="9" t="str">
        <f t="shared" si="146"/>
        <v>-</v>
      </c>
      <c r="J920" s="47">
        <f>IF(H920&gt;'Lease Monthly'!$E$4,0,M919)</f>
        <v>0</v>
      </c>
      <c r="K920" s="47">
        <f>IF(IF('Lease Monthly'!$H$4="Yearly",J920*'Lease Monthly'!$D$4,IF('Lease Monthly'!$H$4="Quarterly",J920*('Lease Monthly'!$D$4/4),J920*'Lease Monthly'!$D$4/12))&gt;0,IF('Lease Monthly'!$H$4="Yearly",J920*'Lease Monthly'!$D$4,IF('Lease Monthly'!$H$4="Quarterly",J920*('Lease Monthly'!$D$4/4),J920*'Lease Monthly'!$D$4/12)),-L920-J920)</f>
        <v>0</v>
      </c>
      <c r="L920" s="47">
        <f t="shared" si="147"/>
        <v>0</v>
      </c>
      <c r="M920" s="47">
        <f t="shared" si="148"/>
        <v>0</v>
      </c>
      <c r="N920" s="57"/>
      <c r="O920" s="38">
        <v>237</v>
      </c>
      <c r="P920" s="58">
        <f t="shared" si="152"/>
        <v>373645</v>
      </c>
      <c r="Q920" s="47">
        <f t="shared" si="153"/>
        <v>0</v>
      </c>
      <c r="R920" s="47">
        <f>IF(S919&lt;1,0,-'Lease Monthly'!$K$4/'Lease Monthly'!$L$4)</f>
        <v>0</v>
      </c>
      <c r="S920" s="47">
        <f t="shared" si="149"/>
        <v>0</v>
      </c>
      <c r="AE920"/>
      <c r="AF920" s="6"/>
    </row>
    <row r="921" spans="1:32" x14ac:dyDescent="0.25">
      <c r="A921" s="53">
        <f t="shared" si="150"/>
        <v>905</v>
      </c>
      <c r="B921" s="29">
        <f t="shared" si="144"/>
        <v>0</v>
      </c>
      <c r="C921" s="9" t="str">
        <f>IF(D921=0,"-",IF('Lease Monthly'!$H$4="Yearly",EDATE(C920,12),IF('Lease Monthly'!$H$4="Quarterly",EDATE(C920,3),EDATE(C920,1))))</f>
        <v>-</v>
      </c>
      <c r="D921" s="54">
        <f>IF(A921&gt;'Lease Monthly'!$E$4,0,'Lease Monthly'!$G$4)*((1+$M$4)^(((((IF($H$4="Yearly",ROUNDDOWN(IF(A921-($N$4)&lt;0,0,((A921-($N$4)/(($N$4))))/($N$4)),0),IF($H$4="Monthly",ROUNDDOWN(IF(A921-($N$4*12)&lt;0,0,((A921-(12*$N$4)/((12*$N$4))))/($N$4*12)),0),ROUNDDOWN(IF(A921-($N$4*4)&lt;0,0,((A921-(4*$N$4)/((4*$N$4))))/($N$4*4)),0)))))))))+(IF(A921=$E$4,$J$4,0))</f>
        <v>0</v>
      </c>
      <c r="E921" s="49">
        <f>IF(D921=0,0,1/((1+IF('Lease Monthly'!$H$4="Yearly",'Lease Monthly'!$D$4,IF('Lease Monthly'!$H$4="Quarterly",'Lease Monthly'!$D$4/4,'Lease Monthly'!$D$4/12)))^IF($E$17=1,A920,A921)))</f>
        <v>0</v>
      </c>
      <c r="F921" s="55">
        <f t="shared" si="145"/>
        <v>0</v>
      </c>
      <c r="G921" s="56"/>
      <c r="H921" s="38">
        <f t="shared" si="151"/>
        <v>905</v>
      </c>
      <c r="I921" s="9" t="str">
        <f t="shared" si="146"/>
        <v>-</v>
      </c>
      <c r="J921" s="47">
        <f>IF(H921&gt;'Lease Monthly'!$E$4,0,M920)</f>
        <v>0</v>
      </c>
      <c r="K921" s="47">
        <f>IF(IF('Lease Monthly'!$H$4="Yearly",J921*'Lease Monthly'!$D$4,IF('Lease Monthly'!$H$4="Quarterly",J921*('Lease Monthly'!$D$4/4),J921*'Lease Monthly'!$D$4/12))&gt;0,IF('Lease Monthly'!$H$4="Yearly",J921*'Lease Monthly'!$D$4,IF('Lease Monthly'!$H$4="Quarterly",J921*('Lease Monthly'!$D$4/4),J921*'Lease Monthly'!$D$4/12)),-L921-J921)</f>
        <v>0</v>
      </c>
      <c r="L921" s="47">
        <f t="shared" si="147"/>
        <v>0</v>
      </c>
      <c r="M921" s="47">
        <f t="shared" si="148"/>
        <v>0</v>
      </c>
      <c r="N921" s="57"/>
      <c r="O921" s="38">
        <v>237</v>
      </c>
      <c r="P921" s="58">
        <f t="shared" si="152"/>
        <v>374010</v>
      </c>
      <c r="Q921" s="47">
        <f t="shared" si="153"/>
        <v>0</v>
      </c>
      <c r="R921" s="47">
        <f>IF(S920&lt;1,0,-'Lease Monthly'!$K$4/'Lease Monthly'!$L$4)</f>
        <v>0</v>
      </c>
      <c r="S921" s="47">
        <f t="shared" si="149"/>
        <v>0</v>
      </c>
      <c r="AE921"/>
      <c r="AF921" s="6"/>
    </row>
    <row r="922" spans="1:32" x14ac:dyDescent="0.25">
      <c r="A922" s="53">
        <f t="shared" si="150"/>
        <v>906</v>
      </c>
      <c r="B922" s="29">
        <f t="shared" si="144"/>
        <v>0</v>
      </c>
      <c r="C922" s="9" t="str">
        <f>IF(D922=0,"-",IF('Lease Monthly'!$H$4="Yearly",EDATE(C921,12),IF('Lease Monthly'!$H$4="Quarterly",EDATE(C921,3),EDATE(C921,1))))</f>
        <v>-</v>
      </c>
      <c r="D922" s="54">
        <f>IF(A922&gt;'Lease Monthly'!$E$4,0,'Lease Monthly'!$G$4)*((1+$M$4)^(((((IF($H$4="Yearly",ROUNDDOWN(IF(A922-($N$4)&lt;0,0,((A922-($N$4)/(($N$4))))/($N$4)),0),IF($H$4="Monthly",ROUNDDOWN(IF(A922-($N$4*12)&lt;0,0,((A922-(12*$N$4)/((12*$N$4))))/($N$4*12)),0),ROUNDDOWN(IF(A922-($N$4*4)&lt;0,0,((A922-(4*$N$4)/((4*$N$4))))/($N$4*4)),0)))))))))+(IF(A922=$E$4,$J$4,0))</f>
        <v>0</v>
      </c>
      <c r="E922" s="49">
        <f>IF(D922=0,0,1/((1+IF('Lease Monthly'!$H$4="Yearly",'Lease Monthly'!$D$4,IF('Lease Monthly'!$H$4="Quarterly",'Lease Monthly'!$D$4/4,'Lease Monthly'!$D$4/12)))^IF($E$17=1,A921,A922)))</f>
        <v>0</v>
      </c>
      <c r="F922" s="55">
        <f t="shared" si="145"/>
        <v>0</v>
      </c>
      <c r="G922" s="56"/>
      <c r="H922" s="38">
        <f t="shared" si="151"/>
        <v>906</v>
      </c>
      <c r="I922" s="9" t="str">
        <f t="shared" si="146"/>
        <v>-</v>
      </c>
      <c r="J922" s="47">
        <f>IF(H922&gt;'Lease Monthly'!$E$4,0,M921)</f>
        <v>0</v>
      </c>
      <c r="K922" s="47">
        <f>IF(IF('Lease Monthly'!$H$4="Yearly",J922*'Lease Monthly'!$D$4,IF('Lease Monthly'!$H$4="Quarterly",J922*('Lease Monthly'!$D$4/4),J922*'Lease Monthly'!$D$4/12))&gt;0,IF('Lease Monthly'!$H$4="Yearly",J922*'Lease Monthly'!$D$4,IF('Lease Monthly'!$H$4="Quarterly",J922*('Lease Monthly'!$D$4/4),J922*'Lease Monthly'!$D$4/12)),-L922-J922)</f>
        <v>0</v>
      </c>
      <c r="L922" s="47">
        <f t="shared" si="147"/>
        <v>0</v>
      </c>
      <c r="M922" s="47">
        <f t="shared" si="148"/>
        <v>0</v>
      </c>
      <c r="N922" s="57"/>
      <c r="O922" s="38">
        <v>237</v>
      </c>
      <c r="P922" s="58">
        <f t="shared" si="152"/>
        <v>374376</v>
      </c>
      <c r="Q922" s="47">
        <f t="shared" si="153"/>
        <v>0</v>
      </c>
      <c r="R922" s="47">
        <f>IF(S921&lt;1,0,-'Lease Monthly'!$K$4/'Lease Monthly'!$L$4)</f>
        <v>0</v>
      </c>
      <c r="S922" s="47">
        <f t="shared" si="149"/>
        <v>0</v>
      </c>
      <c r="AE922"/>
      <c r="AF922" s="6"/>
    </row>
    <row r="923" spans="1:32" x14ac:dyDescent="0.25">
      <c r="A923" s="53">
        <f t="shared" si="150"/>
        <v>907</v>
      </c>
      <c r="B923" s="29">
        <f t="shared" si="144"/>
        <v>0</v>
      </c>
      <c r="C923" s="9" t="str">
        <f>IF(D923=0,"-",IF('Lease Monthly'!$H$4="Yearly",EDATE(C922,12),IF('Lease Monthly'!$H$4="Quarterly",EDATE(C922,3),EDATE(C922,1))))</f>
        <v>-</v>
      </c>
      <c r="D923" s="54">
        <f>IF(A923&gt;'Lease Monthly'!$E$4,0,'Lease Monthly'!$G$4)*((1+$M$4)^(((((IF($H$4="Yearly",ROUNDDOWN(IF(A923-($N$4)&lt;0,0,((A923-($N$4)/(($N$4))))/($N$4)),0),IF($H$4="Monthly",ROUNDDOWN(IF(A923-($N$4*12)&lt;0,0,((A923-(12*$N$4)/((12*$N$4))))/($N$4*12)),0),ROUNDDOWN(IF(A923-($N$4*4)&lt;0,0,((A923-(4*$N$4)/((4*$N$4))))/($N$4*4)),0)))))))))+(IF(A923=$E$4,$J$4,0))</f>
        <v>0</v>
      </c>
      <c r="E923" s="49">
        <f>IF(D923=0,0,1/((1+IF('Lease Monthly'!$H$4="Yearly",'Lease Monthly'!$D$4,IF('Lease Monthly'!$H$4="Quarterly",'Lease Monthly'!$D$4/4,'Lease Monthly'!$D$4/12)))^IF($E$17=1,A922,A923)))</f>
        <v>0</v>
      </c>
      <c r="F923" s="55">
        <f t="shared" si="145"/>
        <v>0</v>
      </c>
      <c r="G923" s="56"/>
      <c r="H923" s="38">
        <f t="shared" si="151"/>
        <v>907</v>
      </c>
      <c r="I923" s="9" t="str">
        <f t="shared" si="146"/>
        <v>-</v>
      </c>
      <c r="J923" s="47">
        <f>IF(H923&gt;'Lease Monthly'!$E$4,0,M922)</f>
        <v>0</v>
      </c>
      <c r="K923" s="47">
        <f>IF(IF('Lease Monthly'!$H$4="Yearly",J923*'Lease Monthly'!$D$4,IF('Lease Monthly'!$H$4="Quarterly",J923*('Lease Monthly'!$D$4/4),J923*'Lease Monthly'!$D$4/12))&gt;0,IF('Lease Monthly'!$H$4="Yearly",J923*'Lease Monthly'!$D$4,IF('Lease Monthly'!$H$4="Quarterly",J923*('Lease Monthly'!$D$4/4),J923*'Lease Monthly'!$D$4/12)),-L923-J923)</f>
        <v>0</v>
      </c>
      <c r="L923" s="47">
        <f t="shared" si="147"/>
        <v>0</v>
      </c>
      <c r="M923" s="47">
        <f t="shared" si="148"/>
        <v>0</v>
      </c>
      <c r="N923" s="57"/>
      <c r="O923" s="38">
        <v>237</v>
      </c>
      <c r="P923" s="58">
        <f t="shared" si="152"/>
        <v>374741</v>
      </c>
      <c r="Q923" s="47">
        <f t="shared" si="153"/>
        <v>0</v>
      </c>
      <c r="R923" s="47">
        <f>IF(S922&lt;1,0,-'Lease Monthly'!$K$4/'Lease Monthly'!$L$4)</f>
        <v>0</v>
      </c>
      <c r="S923" s="47">
        <f t="shared" si="149"/>
        <v>0</v>
      </c>
      <c r="AE923"/>
      <c r="AF923" s="6"/>
    </row>
    <row r="924" spans="1:32" x14ac:dyDescent="0.25">
      <c r="A924" s="53">
        <f t="shared" si="150"/>
        <v>908</v>
      </c>
      <c r="B924" s="29">
        <f t="shared" si="144"/>
        <v>0</v>
      </c>
      <c r="C924" s="9" t="str">
        <f>IF(D924=0,"-",IF('Lease Monthly'!$H$4="Yearly",EDATE(C923,12),IF('Lease Monthly'!$H$4="Quarterly",EDATE(C923,3),EDATE(C923,1))))</f>
        <v>-</v>
      </c>
      <c r="D924" s="54">
        <f>IF(A924&gt;'Lease Monthly'!$E$4,0,'Lease Monthly'!$G$4)*((1+$M$4)^(((((IF($H$4="Yearly",ROUNDDOWN(IF(A924-($N$4)&lt;0,0,((A924-($N$4)/(($N$4))))/($N$4)),0),IF($H$4="Monthly",ROUNDDOWN(IF(A924-($N$4*12)&lt;0,0,((A924-(12*$N$4)/((12*$N$4))))/($N$4*12)),0),ROUNDDOWN(IF(A924-($N$4*4)&lt;0,0,((A924-(4*$N$4)/((4*$N$4))))/($N$4*4)),0)))))))))+(IF(A924=$E$4,$J$4,0))</f>
        <v>0</v>
      </c>
      <c r="E924" s="49">
        <f>IF(D924=0,0,1/((1+IF('Lease Monthly'!$H$4="Yearly",'Lease Monthly'!$D$4,IF('Lease Monthly'!$H$4="Quarterly",'Lease Monthly'!$D$4/4,'Lease Monthly'!$D$4/12)))^IF($E$17=1,A923,A924)))</f>
        <v>0</v>
      </c>
      <c r="F924" s="55">
        <f t="shared" si="145"/>
        <v>0</v>
      </c>
      <c r="G924" s="56"/>
      <c r="H924" s="38">
        <f t="shared" si="151"/>
        <v>908</v>
      </c>
      <c r="I924" s="9" t="str">
        <f t="shared" si="146"/>
        <v>-</v>
      </c>
      <c r="J924" s="47">
        <f>IF(H924&gt;'Lease Monthly'!$E$4,0,M923)</f>
        <v>0</v>
      </c>
      <c r="K924" s="47">
        <f>IF(IF('Lease Monthly'!$H$4="Yearly",J924*'Lease Monthly'!$D$4,IF('Lease Monthly'!$H$4="Quarterly",J924*('Lease Monthly'!$D$4/4),J924*'Lease Monthly'!$D$4/12))&gt;0,IF('Lease Monthly'!$H$4="Yearly",J924*'Lease Monthly'!$D$4,IF('Lease Monthly'!$H$4="Quarterly",J924*('Lease Monthly'!$D$4/4),J924*'Lease Monthly'!$D$4/12)),-L924-J924)</f>
        <v>0</v>
      </c>
      <c r="L924" s="47">
        <f t="shared" si="147"/>
        <v>0</v>
      </c>
      <c r="M924" s="47">
        <f t="shared" si="148"/>
        <v>0</v>
      </c>
      <c r="N924" s="57"/>
      <c r="O924" s="38">
        <v>237</v>
      </c>
      <c r="P924" s="58">
        <f t="shared" si="152"/>
        <v>375106</v>
      </c>
      <c r="Q924" s="47">
        <f t="shared" si="153"/>
        <v>0</v>
      </c>
      <c r="R924" s="47">
        <f>IF(S923&lt;1,0,-'Lease Monthly'!$K$4/'Lease Monthly'!$L$4)</f>
        <v>0</v>
      </c>
      <c r="S924" s="47">
        <f t="shared" si="149"/>
        <v>0</v>
      </c>
      <c r="AE924"/>
      <c r="AF924" s="6"/>
    </row>
    <row r="925" spans="1:32" x14ac:dyDescent="0.25">
      <c r="A925" s="53">
        <f t="shared" si="150"/>
        <v>909</v>
      </c>
      <c r="B925" s="29">
        <f t="shared" si="144"/>
        <v>0</v>
      </c>
      <c r="C925" s="9" t="str">
        <f>IF(D925=0,"-",IF('Lease Monthly'!$H$4="Yearly",EDATE(C924,12),IF('Lease Monthly'!$H$4="Quarterly",EDATE(C924,3),EDATE(C924,1))))</f>
        <v>-</v>
      </c>
      <c r="D925" s="54">
        <f>IF(A925&gt;'Lease Monthly'!$E$4,0,'Lease Monthly'!$G$4)*((1+$M$4)^(((((IF($H$4="Yearly",ROUNDDOWN(IF(A925-($N$4)&lt;0,0,((A925-($N$4)/(($N$4))))/($N$4)),0),IF($H$4="Monthly",ROUNDDOWN(IF(A925-($N$4*12)&lt;0,0,((A925-(12*$N$4)/((12*$N$4))))/($N$4*12)),0),ROUNDDOWN(IF(A925-($N$4*4)&lt;0,0,((A925-(4*$N$4)/((4*$N$4))))/($N$4*4)),0)))))))))+(IF(A925=$E$4,$J$4,0))</f>
        <v>0</v>
      </c>
      <c r="E925" s="49">
        <f>IF(D925=0,0,1/((1+IF('Lease Monthly'!$H$4="Yearly",'Lease Monthly'!$D$4,IF('Lease Monthly'!$H$4="Quarterly",'Lease Monthly'!$D$4/4,'Lease Monthly'!$D$4/12)))^IF($E$17=1,A924,A925)))</f>
        <v>0</v>
      </c>
      <c r="F925" s="55">
        <f t="shared" si="145"/>
        <v>0</v>
      </c>
      <c r="G925" s="56"/>
      <c r="H925" s="38">
        <f t="shared" si="151"/>
        <v>909</v>
      </c>
      <c r="I925" s="9" t="str">
        <f t="shared" si="146"/>
        <v>-</v>
      </c>
      <c r="J925" s="47">
        <f>IF(H925&gt;'Lease Monthly'!$E$4,0,M924)</f>
        <v>0</v>
      </c>
      <c r="K925" s="47">
        <f>IF(IF('Lease Monthly'!$H$4="Yearly",J925*'Lease Monthly'!$D$4,IF('Lease Monthly'!$H$4="Quarterly",J925*('Lease Monthly'!$D$4/4),J925*'Lease Monthly'!$D$4/12))&gt;0,IF('Lease Monthly'!$H$4="Yearly",J925*'Lease Monthly'!$D$4,IF('Lease Monthly'!$H$4="Quarterly",J925*('Lease Monthly'!$D$4/4),J925*'Lease Monthly'!$D$4/12)),-L925-J925)</f>
        <v>0</v>
      </c>
      <c r="L925" s="47">
        <f t="shared" si="147"/>
        <v>0</v>
      </c>
      <c r="M925" s="47">
        <f t="shared" si="148"/>
        <v>0</v>
      </c>
      <c r="N925" s="57"/>
      <c r="O925" s="38">
        <v>237</v>
      </c>
      <c r="P925" s="58">
        <f t="shared" si="152"/>
        <v>375471</v>
      </c>
      <c r="Q925" s="47">
        <f t="shared" si="153"/>
        <v>0</v>
      </c>
      <c r="R925" s="47">
        <f>IF(S924&lt;1,0,-'Lease Monthly'!$K$4/'Lease Monthly'!$L$4)</f>
        <v>0</v>
      </c>
      <c r="S925" s="47">
        <f t="shared" si="149"/>
        <v>0</v>
      </c>
      <c r="AE925"/>
      <c r="AF925" s="6"/>
    </row>
    <row r="926" spans="1:32" x14ac:dyDescent="0.25">
      <c r="A926" s="53">
        <f t="shared" si="150"/>
        <v>910</v>
      </c>
      <c r="B926" s="29">
        <f t="shared" si="144"/>
        <v>0</v>
      </c>
      <c r="C926" s="9" t="str">
        <f>IF(D926=0,"-",IF('Lease Monthly'!$H$4="Yearly",EDATE(C925,12),IF('Lease Monthly'!$H$4="Quarterly",EDATE(C925,3),EDATE(C925,1))))</f>
        <v>-</v>
      </c>
      <c r="D926" s="54">
        <f>IF(A926&gt;'Lease Monthly'!$E$4,0,'Lease Monthly'!$G$4)*((1+$M$4)^(((((IF($H$4="Yearly",ROUNDDOWN(IF(A926-($N$4)&lt;0,0,((A926-($N$4)/(($N$4))))/($N$4)),0),IF($H$4="Monthly",ROUNDDOWN(IF(A926-($N$4*12)&lt;0,0,((A926-(12*$N$4)/((12*$N$4))))/($N$4*12)),0),ROUNDDOWN(IF(A926-($N$4*4)&lt;0,0,((A926-(4*$N$4)/((4*$N$4))))/($N$4*4)),0)))))))))+(IF(A926=$E$4,$J$4,0))</f>
        <v>0</v>
      </c>
      <c r="E926" s="49">
        <f>IF(D926=0,0,1/((1+IF('Lease Monthly'!$H$4="Yearly",'Lease Monthly'!$D$4,IF('Lease Monthly'!$H$4="Quarterly",'Lease Monthly'!$D$4/4,'Lease Monthly'!$D$4/12)))^IF($E$17=1,A925,A926)))</f>
        <v>0</v>
      </c>
      <c r="F926" s="55">
        <f t="shared" si="145"/>
        <v>0</v>
      </c>
      <c r="G926" s="56"/>
      <c r="H926" s="38">
        <f t="shared" si="151"/>
        <v>910</v>
      </c>
      <c r="I926" s="9" t="str">
        <f t="shared" si="146"/>
        <v>-</v>
      </c>
      <c r="J926" s="47">
        <f>IF(H926&gt;'Lease Monthly'!$E$4,0,M925)</f>
        <v>0</v>
      </c>
      <c r="K926" s="47">
        <f>IF(IF('Lease Monthly'!$H$4="Yearly",J926*'Lease Monthly'!$D$4,IF('Lease Monthly'!$H$4="Quarterly",J926*('Lease Monthly'!$D$4/4),J926*'Lease Monthly'!$D$4/12))&gt;0,IF('Lease Monthly'!$H$4="Yearly",J926*'Lease Monthly'!$D$4,IF('Lease Monthly'!$H$4="Quarterly",J926*('Lease Monthly'!$D$4/4),J926*'Lease Monthly'!$D$4/12)),-L926-J926)</f>
        <v>0</v>
      </c>
      <c r="L926" s="47">
        <f t="shared" si="147"/>
        <v>0</v>
      </c>
      <c r="M926" s="47">
        <f t="shared" si="148"/>
        <v>0</v>
      </c>
      <c r="N926" s="57"/>
      <c r="O926" s="38">
        <v>237</v>
      </c>
      <c r="P926" s="58">
        <f t="shared" si="152"/>
        <v>375837</v>
      </c>
      <c r="Q926" s="47">
        <f t="shared" si="153"/>
        <v>0</v>
      </c>
      <c r="R926" s="47">
        <f>IF(S925&lt;1,0,-'Lease Monthly'!$K$4/'Lease Monthly'!$L$4)</f>
        <v>0</v>
      </c>
      <c r="S926" s="47">
        <f t="shared" si="149"/>
        <v>0</v>
      </c>
      <c r="AE926"/>
      <c r="AF926" s="6"/>
    </row>
    <row r="927" spans="1:32" x14ac:dyDescent="0.25">
      <c r="A927" s="53">
        <f t="shared" si="150"/>
        <v>911</v>
      </c>
      <c r="B927" s="29">
        <f t="shared" si="144"/>
        <v>0</v>
      </c>
      <c r="C927" s="9" t="str">
        <f>IF(D927=0,"-",IF('Lease Monthly'!$H$4="Yearly",EDATE(C926,12),IF('Lease Monthly'!$H$4="Quarterly",EDATE(C926,3),EDATE(C926,1))))</f>
        <v>-</v>
      </c>
      <c r="D927" s="54">
        <f>IF(A927&gt;'Lease Monthly'!$E$4,0,'Lease Monthly'!$G$4)*((1+$M$4)^(((((IF($H$4="Yearly",ROUNDDOWN(IF(A927-($N$4)&lt;0,0,((A927-($N$4)/(($N$4))))/($N$4)),0),IF($H$4="Monthly",ROUNDDOWN(IF(A927-($N$4*12)&lt;0,0,((A927-(12*$N$4)/((12*$N$4))))/($N$4*12)),0),ROUNDDOWN(IF(A927-($N$4*4)&lt;0,0,((A927-(4*$N$4)/((4*$N$4))))/($N$4*4)),0)))))))))+(IF(A927=$E$4,$J$4,0))</f>
        <v>0</v>
      </c>
      <c r="E927" s="49">
        <f>IF(D927=0,0,1/((1+IF('Lease Monthly'!$H$4="Yearly",'Lease Monthly'!$D$4,IF('Lease Monthly'!$H$4="Quarterly",'Lease Monthly'!$D$4/4,'Lease Monthly'!$D$4/12)))^IF($E$17=1,A926,A927)))</f>
        <v>0</v>
      </c>
      <c r="F927" s="55">
        <f t="shared" si="145"/>
        <v>0</v>
      </c>
      <c r="G927" s="56"/>
      <c r="H927" s="38">
        <f t="shared" si="151"/>
        <v>911</v>
      </c>
      <c r="I927" s="9" t="str">
        <f t="shared" si="146"/>
        <v>-</v>
      </c>
      <c r="J927" s="47">
        <f>IF(H927&gt;'Lease Monthly'!$E$4,0,M926)</f>
        <v>0</v>
      </c>
      <c r="K927" s="47">
        <f>IF(IF('Lease Monthly'!$H$4="Yearly",J927*'Lease Monthly'!$D$4,IF('Lease Monthly'!$H$4="Quarterly",J927*('Lease Monthly'!$D$4/4),J927*'Lease Monthly'!$D$4/12))&gt;0,IF('Lease Monthly'!$H$4="Yearly",J927*'Lease Monthly'!$D$4,IF('Lease Monthly'!$H$4="Quarterly",J927*('Lease Monthly'!$D$4/4),J927*'Lease Monthly'!$D$4/12)),-L927-J927)</f>
        <v>0</v>
      </c>
      <c r="L927" s="47">
        <f t="shared" si="147"/>
        <v>0</v>
      </c>
      <c r="M927" s="47">
        <f t="shared" si="148"/>
        <v>0</v>
      </c>
      <c r="N927" s="57"/>
      <c r="O927" s="38">
        <v>237</v>
      </c>
      <c r="P927" s="58">
        <f t="shared" si="152"/>
        <v>376202</v>
      </c>
      <c r="Q927" s="47">
        <f t="shared" si="153"/>
        <v>0</v>
      </c>
      <c r="R927" s="47">
        <f>IF(S926&lt;1,0,-'Lease Monthly'!$K$4/'Lease Monthly'!$L$4)</f>
        <v>0</v>
      </c>
      <c r="S927" s="47">
        <f t="shared" si="149"/>
        <v>0</v>
      </c>
      <c r="AE927"/>
      <c r="AF927" s="6"/>
    </row>
    <row r="928" spans="1:32" x14ac:dyDescent="0.25">
      <c r="A928" s="53">
        <f t="shared" si="150"/>
        <v>912</v>
      </c>
      <c r="B928" s="29">
        <f t="shared" si="144"/>
        <v>0</v>
      </c>
      <c r="C928" s="9" t="str">
        <f>IF(D928=0,"-",IF('Lease Monthly'!$H$4="Yearly",EDATE(C927,12),IF('Lease Monthly'!$H$4="Quarterly",EDATE(C927,3),EDATE(C927,1))))</f>
        <v>-</v>
      </c>
      <c r="D928" s="54">
        <f>IF(A928&gt;'Lease Monthly'!$E$4,0,'Lease Monthly'!$G$4)*((1+$M$4)^(((((IF($H$4="Yearly",ROUNDDOWN(IF(A928-($N$4)&lt;0,0,((A928-($N$4)/(($N$4))))/($N$4)),0),IF($H$4="Monthly",ROUNDDOWN(IF(A928-($N$4*12)&lt;0,0,((A928-(12*$N$4)/((12*$N$4))))/($N$4*12)),0),ROUNDDOWN(IF(A928-($N$4*4)&lt;0,0,((A928-(4*$N$4)/((4*$N$4))))/($N$4*4)),0)))))))))+(IF(A928=$E$4,$J$4,0))</f>
        <v>0</v>
      </c>
      <c r="E928" s="49">
        <f>IF(D928=0,0,1/((1+IF('Lease Monthly'!$H$4="Yearly",'Lease Monthly'!$D$4,IF('Lease Monthly'!$H$4="Quarterly",'Lease Monthly'!$D$4/4,'Lease Monthly'!$D$4/12)))^IF($E$17=1,A927,A928)))</f>
        <v>0</v>
      </c>
      <c r="F928" s="55">
        <f t="shared" si="145"/>
        <v>0</v>
      </c>
      <c r="G928" s="56"/>
      <c r="H928" s="38">
        <f t="shared" si="151"/>
        <v>912</v>
      </c>
      <c r="I928" s="9" t="str">
        <f t="shared" si="146"/>
        <v>-</v>
      </c>
      <c r="J928" s="47">
        <f>IF(H928&gt;'Lease Monthly'!$E$4,0,M927)</f>
        <v>0</v>
      </c>
      <c r="K928" s="47">
        <f>IF(IF('Lease Monthly'!$H$4="Yearly",J928*'Lease Monthly'!$D$4,IF('Lease Monthly'!$H$4="Quarterly",J928*('Lease Monthly'!$D$4/4),J928*'Lease Monthly'!$D$4/12))&gt;0,IF('Lease Monthly'!$H$4="Yearly",J928*'Lease Monthly'!$D$4,IF('Lease Monthly'!$H$4="Quarterly",J928*('Lease Monthly'!$D$4/4),J928*'Lease Monthly'!$D$4/12)),-L928-J928)</f>
        <v>0</v>
      </c>
      <c r="L928" s="47">
        <f t="shared" si="147"/>
        <v>0</v>
      </c>
      <c r="M928" s="47">
        <f t="shared" si="148"/>
        <v>0</v>
      </c>
      <c r="N928" s="57"/>
      <c r="O928" s="38">
        <v>237</v>
      </c>
      <c r="P928" s="58">
        <f t="shared" si="152"/>
        <v>376567</v>
      </c>
      <c r="Q928" s="47">
        <f t="shared" si="153"/>
        <v>0</v>
      </c>
      <c r="R928" s="47">
        <f>IF(S927&lt;1,0,-'Lease Monthly'!$K$4/'Lease Monthly'!$L$4)</f>
        <v>0</v>
      </c>
      <c r="S928" s="47">
        <f t="shared" si="149"/>
        <v>0</v>
      </c>
      <c r="AE928"/>
      <c r="AF928" s="6"/>
    </row>
    <row r="929" spans="1:32" x14ac:dyDescent="0.25">
      <c r="A929" s="53">
        <f t="shared" si="150"/>
        <v>913</v>
      </c>
      <c r="B929" s="29">
        <f t="shared" si="144"/>
        <v>0</v>
      </c>
      <c r="C929" s="9" t="str">
        <f>IF(D929=0,"-",IF('Lease Monthly'!$H$4="Yearly",EDATE(C928,12),IF('Lease Monthly'!$H$4="Quarterly",EDATE(C928,3),EDATE(C928,1))))</f>
        <v>-</v>
      </c>
      <c r="D929" s="54">
        <f>IF(A929&gt;'Lease Monthly'!$E$4,0,'Lease Monthly'!$G$4)*((1+$M$4)^(((((IF($H$4="Yearly",ROUNDDOWN(IF(A929-($N$4)&lt;0,0,((A929-($N$4)/(($N$4))))/($N$4)),0),IF($H$4="Monthly",ROUNDDOWN(IF(A929-($N$4*12)&lt;0,0,((A929-(12*$N$4)/((12*$N$4))))/($N$4*12)),0),ROUNDDOWN(IF(A929-($N$4*4)&lt;0,0,((A929-(4*$N$4)/((4*$N$4))))/($N$4*4)),0)))))))))+(IF(A929=$E$4,$J$4,0))</f>
        <v>0</v>
      </c>
      <c r="E929" s="49">
        <f>IF(D929=0,0,1/((1+IF('Lease Monthly'!$H$4="Yearly",'Lease Monthly'!$D$4,IF('Lease Monthly'!$H$4="Quarterly",'Lease Monthly'!$D$4/4,'Lease Monthly'!$D$4/12)))^IF($E$17=1,A928,A929)))</f>
        <v>0</v>
      </c>
      <c r="F929" s="55">
        <f t="shared" si="145"/>
        <v>0</v>
      </c>
      <c r="G929" s="56"/>
      <c r="H929" s="38">
        <f t="shared" si="151"/>
        <v>913</v>
      </c>
      <c r="I929" s="9" t="str">
        <f t="shared" si="146"/>
        <v>-</v>
      </c>
      <c r="J929" s="47">
        <f>IF(H929&gt;'Lease Monthly'!$E$4,0,M928)</f>
        <v>0</v>
      </c>
      <c r="K929" s="47">
        <f>IF(IF('Lease Monthly'!$H$4="Yearly",J929*'Lease Monthly'!$D$4,IF('Lease Monthly'!$H$4="Quarterly",J929*('Lease Monthly'!$D$4/4),J929*'Lease Monthly'!$D$4/12))&gt;0,IF('Lease Monthly'!$H$4="Yearly",J929*'Lease Monthly'!$D$4,IF('Lease Monthly'!$H$4="Quarterly",J929*('Lease Monthly'!$D$4/4),J929*'Lease Monthly'!$D$4/12)),-L929-J929)</f>
        <v>0</v>
      </c>
      <c r="L929" s="47">
        <f t="shared" si="147"/>
        <v>0</v>
      </c>
      <c r="M929" s="47">
        <f t="shared" si="148"/>
        <v>0</v>
      </c>
      <c r="N929" s="57"/>
      <c r="O929" s="38">
        <v>237</v>
      </c>
      <c r="P929" s="58">
        <f t="shared" si="152"/>
        <v>376932</v>
      </c>
      <c r="Q929" s="47">
        <f t="shared" si="153"/>
        <v>0</v>
      </c>
      <c r="R929" s="47">
        <f>IF(S928&lt;1,0,-'Lease Monthly'!$K$4/'Lease Monthly'!$L$4)</f>
        <v>0</v>
      </c>
      <c r="S929" s="47">
        <f t="shared" si="149"/>
        <v>0</v>
      </c>
      <c r="AE929"/>
      <c r="AF929" s="6"/>
    </row>
    <row r="930" spans="1:32" x14ac:dyDescent="0.25">
      <c r="A930" s="53">
        <f t="shared" si="150"/>
        <v>914</v>
      </c>
      <c r="B930" s="29">
        <f t="shared" si="144"/>
        <v>0</v>
      </c>
      <c r="C930" s="9" t="str">
        <f>IF(D930=0,"-",IF('Lease Monthly'!$H$4="Yearly",EDATE(C929,12),IF('Lease Monthly'!$H$4="Quarterly",EDATE(C929,3),EDATE(C929,1))))</f>
        <v>-</v>
      </c>
      <c r="D930" s="54">
        <f>IF(A930&gt;'Lease Monthly'!$E$4,0,'Lease Monthly'!$G$4)*((1+$M$4)^(((((IF($H$4="Yearly",ROUNDDOWN(IF(A930-($N$4)&lt;0,0,((A930-($N$4)/(($N$4))))/($N$4)),0),IF($H$4="Monthly",ROUNDDOWN(IF(A930-($N$4*12)&lt;0,0,((A930-(12*$N$4)/((12*$N$4))))/($N$4*12)),0),ROUNDDOWN(IF(A930-($N$4*4)&lt;0,0,((A930-(4*$N$4)/((4*$N$4))))/($N$4*4)),0)))))))))+(IF(A930=$E$4,$J$4,0))</f>
        <v>0</v>
      </c>
      <c r="E930" s="49">
        <f>IF(D930=0,0,1/((1+IF('Lease Monthly'!$H$4="Yearly",'Lease Monthly'!$D$4,IF('Lease Monthly'!$H$4="Quarterly",'Lease Monthly'!$D$4/4,'Lease Monthly'!$D$4/12)))^IF($E$17=1,A929,A930)))</f>
        <v>0</v>
      </c>
      <c r="F930" s="55">
        <f t="shared" si="145"/>
        <v>0</v>
      </c>
      <c r="G930" s="56"/>
      <c r="H930" s="38">
        <f t="shared" si="151"/>
        <v>914</v>
      </c>
      <c r="I930" s="9" t="str">
        <f t="shared" si="146"/>
        <v>-</v>
      </c>
      <c r="J930" s="47">
        <f>IF(H930&gt;'Lease Monthly'!$E$4,0,M929)</f>
        <v>0</v>
      </c>
      <c r="K930" s="47">
        <f>IF(IF('Lease Monthly'!$H$4="Yearly",J930*'Lease Monthly'!$D$4,IF('Lease Monthly'!$H$4="Quarterly",J930*('Lease Monthly'!$D$4/4),J930*'Lease Monthly'!$D$4/12))&gt;0,IF('Lease Monthly'!$H$4="Yearly",J930*'Lease Monthly'!$D$4,IF('Lease Monthly'!$H$4="Quarterly",J930*('Lease Monthly'!$D$4/4),J930*'Lease Monthly'!$D$4/12)),-L930-J930)</f>
        <v>0</v>
      </c>
      <c r="L930" s="47">
        <f t="shared" si="147"/>
        <v>0</v>
      </c>
      <c r="M930" s="47">
        <f t="shared" si="148"/>
        <v>0</v>
      </c>
      <c r="N930" s="57"/>
      <c r="O930" s="38">
        <v>237</v>
      </c>
      <c r="P930" s="58">
        <f t="shared" si="152"/>
        <v>377298</v>
      </c>
      <c r="Q930" s="47">
        <f t="shared" si="153"/>
        <v>0</v>
      </c>
      <c r="R930" s="47">
        <f>IF(S929&lt;1,0,-'Lease Monthly'!$K$4/'Lease Monthly'!$L$4)</f>
        <v>0</v>
      </c>
      <c r="S930" s="47">
        <f t="shared" si="149"/>
        <v>0</v>
      </c>
      <c r="AE930"/>
      <c r="AF930" s="6"/>
    </row>
    <row r="931" spans="1:32" x14ac:dyDescent="0.25">
      <c r="A931" s="53">
        <f t="shared" si="150"/>
        <v>915</v>
      </c>
      <c r="B931" s="29">
        <f t="shared" si="144"/>
        <v>0</v>
      </c>
      <c r="C931" s="9" t="str">
        <f>IF(D931=0,"-",IF('Lease Monthly'!$H$4="Yearly",EDATE(C930,12),IF('Lease Monthly'!$H$4="Quarterly",EDATE(C930,3),EDATE(C930,1))))</f>
        <v>-</v>
      </c>
      <c r="D931" s="54">
        <f>IF(A931&gt;'Lease Monthly'!$E$4,0,'Lease Monthly'!$G$4)*((1+$M$4)^(((((IF($H$4="Yearly",ROUNDDOWN(IF(A931-($N$4)&lt;0,0,((A931-($N$4)/(($N$4))))/($N$4)),0),IF($H$4="Monthly",ROUNDDOWN(IF(A931-($N$4*12)&lt;0,0,((A931-(12*$N$4)/((12*$N$4))))/($N$4*12)),0),ROUNDDOWN(IF(A931-($N$4*4)&lt;0,0,((A931-(4*$N$4)/((4*$N$4))))/($N$4*4)),0)))))))))+(IF(A931=$E$4,$J$4,0))</f>
        <v>0</v>
      </c>
      <c r="E931" s="49">
        <f>IF(D931=0,0,1/((1+IF('Lease Monthly'!$H$4="Yearly",'Lease Monthly'!$D$4,IF('Lease Monthly'!$H$4="Quarterly",'Lease Monthly'!$D$4/4,'Lease Monthly'!$D$4/12)))^IF($E$17=1,A930,A931)))</f>
        <v>0</v>
      </c>
      <c r="F931" s="55">
        <f t="shared" si="145"/>
        <v>0</v>
      </c>
      <c r="G931" s="56"/>
      <c r="H931" s="38">
        <f t="shared" si="151"/>
        <v>915</v>
      </c>
      <c r="I931" s="9" t="str">
        <f t="shared" si="146"/>
        <v>-</v>
      </c>
      <c r="J931" s="47">
        <f>IF(H931&gt;'Lease Monthly'!$E$4,0,M930)</f>
        <v>0</v>
      </c>
      <c r="K931" s="47">
        <f>IF(IF('Lease Monthly'!$H$4="Yearly",J931*'Lease Monthly'!$D$4,IF('Lease Monthly'!$H$4="Quarterly",J931*('Lease Monthly'!$D$4/4),J931*'Lease Monthly'!$D$4/12))&gt;0,IF('Lease Monthly'!$H$4="Yearly",J931*'Lease Monthly'!$D$4,IF('Lease Monthly'!$H$4="Quarterly",J931*('Lease Monthly'!$D$4/4),J931*'Lease Monthly'!$D$4/12)),-L931-J931)</f>
        <v>0</v>
      </c>
      <c r="L931" s="47">
        <f t="shared" si="147"/>
        <v>0</v>
      </c>
      <c r="M931" s="47">
        <f t="shared" si="148"/>
        <v>0</v>
      </c>
      <c r="N931" s="57"/>
      <c r="O931" s="38">
        <v>237</v>
      </c>
      <c r="P931" s="58">
        <f t="shared" si="152"/>
        <v>377663</v>
      </c>
      <c r="Q931" s="47">
        <f t="shared" si="153"/>
        <v>0</v>
      </c>
      <c r="R931" s="47">
        <f>IF(S930&lt;1,0,-'Lease Monthly'!$K$4/'Lease Monthly'!$L$4)</f>
        <v>0</v>
      </c>
      <c r="S931" s="47">
        <f t="shared" si="149"/>
        <v>0</v>
      </c>
      <c r="AE931"/>
      <c r="AF931" s="6"/>
    </row>
    <row r="932" spans="1:32" x14ac:dyDescent="0.25">
      <c r="A932" s="53">
        <f t="shared" si="150"/>
        <v>916</v>
      </c>
      <c r="B932" s="29">
        <f t="shared" si="144"/>
        <v>0</v>
      </c>
      <c r="C932" s="9" t="str">
        <f>IF(D932=0,"-",IF('Lease Monthly'!$H$4="Yearly",EDATE(C931,12),IF('Lease Monthly'!$H$4="Quarterly",EDATE(C931,3),EDATE(C931,1))))</f>
        <v>-</v>
      </c>
      <c r="D932" s="54">
        <f>IF(A932&gt;'Lease Monthly'!$E$4,0,'Lease Monthly'!$G$4)*((1+$M$4)^(((((IF($H$4="Yearly",ROUNDDOWN(IF(A932-($N$4)&lt;0,0,((A932-($N$4)/(($N$4))))/($N$4)),0),IF($H$4="Monthly",ROUNDDOWN(IF(A932-($N$4*12)&lt;0,0,((A932-(12*$N$4)/((12*$N$4))))/($N$4*12)),0),ROUNDDOWN(IF(A932-($N$4*4)&lt;0,0,((A932-(4*$N$4)/((4*$N$4))))/($N$4*4)),0)))))))))+(IF(A932=$E$4,$J$4,0))</f>
        <v>0</v>
      </c>
      <c r="E932" s="49">
        <f>IF(D932=0,0,1/((1+IF('Lease Monthly'!$H$4="Yearly",'Lease Monthly'!$D$4,IF('Lease Monthly'!$H$4="Quarterly",'Lease Monthly'!$D$4/4,'Lease Monthly'!$D$4/12)))^IF($E$17=1,A931,A932)))</f>
        <v>0</v>
      </c>
      <c r="F932" s="55">
        <f t="shared" si="145"/>
        <v>0</v>
      </c>
      <c r="G932" s="56"/>
      <c r="H932" s="38">
        <f t="shared" si="151"/>
        <v>916</v>
      </c>
      <c r="I932" s="9" t="str">
        <f t="shared" si="146"/>
        <v>-</v>
      </c>
      <c r="J932" s="47">
        <f>IF(H932&gt;'Lease Monthly'!$E$4,0,M931)</f>
        <v>0</v>
      </c>
      <c r="K932" s="47">
        <f>IF(IF('Lease Monthly'!$H$4="Yearly",J932*'Lease Monthly'!$D$4,IF('Lease Monthly'!$H$4="Quarterly",J932*('Lease Monthly'!$D$4/4),J932*'Lease Monthly'!$D$4/12))&gt;0,IF('Lease Monthly'!$H$4="Yearly",J932*'Lease Monthly'!$D$4,IF('Lease Monthly'!$H$4="Quarterly",J932*('Lease Monthly'!$D$4/4),J932*'Lease Monthly'!$D$4/12)),-L932-J932)</f>
        <v>0</v>
      </c>
      <c r="L932" s="47">
        <f t="shared" si="147"/>
        <v>0</v>
      </c>
      <c r="M932" s="47">
        <f t="shared" si="148"/>
        <v>0</v>
      </c>
      <c r="N932" s="57"/>
      <c r="O932" s="38">
        <v>237</v>
      </c>
      <c r="P932" s="58">
        <f t="shared" si="152"/>
        <v>378028</v>
      </c>
      <c r="Q932" s="47">
        <f t="shared" si="153"/>
        <v>0</v>
      </c>
      <c r="R932" s="47">
        <f>IF(S931&lt;1,0,-'Lease Monthly'!$K$4/'Lease Monthly'!$L$4)</f>
        <v>0</v>
      </c>
      <c r="S932" s="47">
        <f t="shared" si="149"/>
        <v>0</v>
      </c>
      <c r="AE932"/>
      <c r="AF932" s="6"/>
    </row>
    <row r="933" spans="1:32" x14ac:dyDescent="0.25">
      <c r="A933" s="53">
        <f t="shared" si="150"/>
        <v>917</v>
      </c>
      <c r="B933" s="29">
        <f t="shared" si="144"/>
        <v>0</v>
      </c>
      <c r="C933" s="9" t="str">
        <f>IF(D933=0,"-",IF('Lease Monthly'!$H$4="Yearly",EDATE(C932,12),IF('Lease Monthly'!$H$4="Quarterly",EDATE(C932,3),EDATE(C932,1))))</f>
        <v>-</v>
      </c>
      <c r="D933" s="54">
        <f>IF(A933&gt;'Lease Monthly'!$E$4,0,'Lease Monthly'!$G$4)*((1+$M$4)^(((((IF($H$4="Yearly",ROUNDDOWN(IF(A933-($N$4)&lt;0,0,((A933-($N$4)/(($N$4))))/($N$4)),0),IF($H$4="Monthly",ROUNDDOWN(IF(A933-($N$4*12)&lt;0,0,((A933-(12*$N$4)/((12*$N$4))))/($N$4*12)),0),ROUNDDOWN(IF(A933-($N$4*4)&lt;0,0,((A933-(4*$N$4)/((4*$N$4))))/($N$4*4)),0)))))))))+(IF(A933=$E$4,$J$4,0))</f>
        <v>0</v>
      </c>
      <c r="E933" s="49">
        <f>IF(D933=0,0,1/((1+IF('Lease Monthly'!$H$4="Yearly",'Lease Monthly'!$D$4,IF('Lease Monthly'!$H$4="Quarterly",'Lease Monthly'!$D$4/4,'Lease Monthly'!$D$4/12)))^IF($E$17=1,A932,A933)))</f>
        <v>0</v>
      </c>
      <c r="F933" s="55">
        <f t="shared" si="145"/>
        <v>0</v>
      </c>
      <c r="G933" s="56"/>
      <c r="H933" s="38">
        <f t="shared" si="151"/>
        <v>917</v>
      </c>
      <c r="I933" s="9" t="str">
        <f t="shared" si="146"/>
        <v>-</v>
      </c>
      <c r="J933" s="47">
        <f>IF(H933&gt;'Lease Monthly'!$E$4,0,M932)</f>
        <v>0</v>
      </c>
      <c r="K933" s="47">
        <f>IF(IF('Lease Monthly'!$H$4="Yearly",J933*'Lease Monthly'!$D$4,IF('Lease Monthly'!$H$4="Quarterly",J933*('Lease Monthly'!$D$4/4),J933*'Lease Monthly'!$D$4/12))&gt;0,IF('Lease Monthly'!$H$4="Yearly",J933*'Lease Monthly'!$D$4,IF('Lease Monthly'!$H$4="Quarterly",J933*('Lease Monthly'!$D$4/4),J933*'Lease Monthly'!$D$4/12)),-L933-J933)</f>
        <v>0</v>
      </c>
      <c r="L933" s="47">
        <f t="shared" si="147"/>
        <v>0</v>
      </c>
      <c r="M933" s="47">
        <f t="shared" si="148"/>
        <v>0</v>
      </c>
      <c r="N933" s="57"/>
      <c r="O933" s="38">
        <v>237</v>
      </c>
      <c r="P933" s="58">
        <f t="shared" si="152"/>
        <v>378393</v>
      </c>
      <c r="Q933" s="47">
        <f t="shared" si="153"/>
        <v>0</v>
      </c>
      <c r="R933" s="47">
        <f>IF(S932&lt;1,0,-'Lease Monthly'!$K$4/'Lease Monthly'!$L$4)</f>
        <v>0</v>
      </c>
      <c r="S933" s="47">
        <f t="shared" si="149"/>
        <v>0</v>
      </c>
      <c r="AE933"/>
      <c r="AF933" s="6"/>
    </row>
    <row r="934" spans="1:32" x14ac:dyDescent="0.25">
      <c r="A934" s="53">
        <f t="shared" si="150"/>
        <v>918</v>
      </c>
      <c r="B934" s="29">
        <f t="shared" si="144"/>
        <v>0</v>
      </c>
      <c r="C934" s="9" t="str">
        <f>IF(D934=0,"-",IF('Lease Monthly'!$H$4="Yearly",EDATE(C933,12),IF('Lease Monthly'!$H$4="Quarterly",EDATE(C933,3),EDATE(C933,1))))</f>
        <v>-</v>
      </c>
      <c r="D934" s="54">
        <f>IF(A934&gt;'Lease Monthly'!$E$4,0,'Lease Monthly'!$G$4)*((1+$M$4)^(((((IF($H$4="Yearly",ROUNDDOWN(IF(A934-($N$4)&lt;0,0,((A934-($N$4)/(($N$4))))/($N$4)),0),IF($H$4="Monthly",ROUNDDOWN(IF(A934-($N$4*12)&lt;0,0,((A934-(12*$N$4)/((12*$N$4))))/($N$4*12)),0),ROUNDDOWN(IF(A934-($N$4*4)&lt;0,0,((A934-(4*$N$4)/((4*$N$4))))/($N$4*4)),0)))))))))+(IF(A934=$E$4,$J$4,0))</f>
        <v>0</v>
      </c>
      <c r="E934" s="49">
        <f>IF(D934=0,0,1/((1+IF('Lease Monthly'!$H$4="Yearly",'Lease Monthly'!$D$4,IF('Lease Monthly'!$H$4="Quarterly",'Lease Monthly'!$D$4/4,'Lease Monthly'!$D$4/12)))^IF($E$17=1,A933,A934)))</f>
        <v>0</v>
      </c>
      <c r="F934" s="55">
        <f t="shared" si="145"/>
        <v>0</v>
      </c>
      <c r="G934" s="56"/>
      <c r="H934" s="38">
        <f t="shared" si="151"/>
        <v>918</v>
      </c>
      <c r="I934" s="9" t="str">
        <f t="shared" si="146"/>
        <v>-</v>
      </c>
      <c r="J934" s="47">
        <f>IF(H934&gt;'Lease Monthly'!$E$4,0,M933)</f>
        <v>0</v>
      </c>
      <c r="K934" s="47">
        <f>IF(IF('Lease Monthly'!$H$4="Yearly",J934*'Lease Monthly'!$D$4,IF('Lease Monthly'!$H$4="Quarterly",J934*('Lease Monthly'!$D$4/4),J934*'Lease Monthly'!$D$4/12))&gt;0,IF('Lease Monthly'!$H$4="Yearly",J934*'Lease Monthly'!$D$4,IF('Lease Monthly'!$H$4="Quarterly",J934*('Lease Monthly'!$D$4/4),J934*'Lease Monthly'!$D$4/12)),-L934-J934)</f>
        <v>0</v>
      </c>
      <c r="L934" s="47">
        <f t="shared" si="147"/>
        <v>0</v>
      </c>
      <c r="M934" s="47">
        <f t="shared" si="148"/>
        <v>0</v>
      </c>
      <c r="N934" s="57"/>
      <c r="O934" s="38">
        <v>237</v>
      </c>
      <c r="P934" s="58">
        <f t="shared" si="152"/>
        <v>378759</v>
      </c>
      <c r="Q934" s="47">
        <f t="shared" si="153"/>
        <v>0</v>
      </c>
      <c r="R934" s="47">
        <f>IF(S933&lt;1,0,-'Lease Monthly'!$K$4/'Lease Monthly'!$L$4)</f>
        <v>0</v>
      </c>
      <c r="S934" s="47">
        <f t="shared" si="149"/>
        <v>0</v>
      </c>
      <c r="AE934"/>
      <c r="AF934" s="6"/>
    </row>
    <row r="935" spans="1:32" x14ac:dyDescent="0.25">
      <c r="A935" s="53">
        <f t="shared" si="150"/>
        <v>919</v>
      </c>
      <c r="B935" s="29">
        <f t="shared" si="144"/>
        <v>0</v>
      </c>
      <c r="C935" s="9" t="str">
        <f>IF(D935=0,"-",IF('Lease Monthly'!$H$4="Yearly",EDATE(C934,12),IF('Lease Monthly'!$H$4="Quarterly",EDATE(C934,3),EDATE(C934,1))))</f>
        <v>-</v>
      </c>
      <c r="D935" s="54">
        <f>IF(A935&gt;'Lease Monthly'!$E$4,0,'Lease Monthly'!$G$4)*((1+$M$4)^(((((IF($H$4="Yearly",ROUNDDOWN(IF(A935-($N$4)&lt;0,0,((A935-($N$4)/(($N$4))))/($N$4)),0),IF($H$4="Monthly",ROUNDDOWN(IF(A935-($N$4*12)&lt;0,0,((A935-(12*$N$4)/((12*$N$4))))/($N$4*12)),0),ROUNDDOWN(IF(A935-($N$4*4)&lt;0,0,((A935-(4*$N$4)/((4*$N$4))))/($N$4*4)),0)))))))))+(IF(A935=$E$4,$J$4,0))</f>
        <v>0</v>
      </c>
      <c r="E935" s="49">
        <f>IF(D935=0,0,1/((1+IF('Lease Monthly'!$H$4="Yearly",'Lease Monthly'!$D$4,IF('Lease Monthly'!$H$4="Quarterly",'Lease Monthly'!$D$4/4,'Lease Monthly'!$D$4/12)))^IF($E$17=1,A934,A935)))</f>
        <v>0</v>
      </c>
      <c r="F935" s="55">
        <f t="shared" si="145"/>
        <v>0</v>
      </c>
      <c r="G935" s="56"/>
      <c r="H935" s="38">
        <f t="shared" si="151"/>
        <v>919</v>
      </c>
      <c r="I935" s="9" t="str">
        <f t="shared" si="146"/>
        <v>-</v>
      </c>
      <c r="J935" s="47">
        <f>IF(H935&gt;'Lease Monthly'!$E$4,0,M934)</f>
        <v>0</v>
      </c>
      <c r="K935" s="47">
        <f>IF(IF('Lease Monthly'!$H$4="Yearly",J935*'Lease Monthly'!$D$4,IF('Lease Monthly'!$H$4="Quarterly",J935*('Lease Monthly'!$D$4/4),J935*'Lease Monthly'!$D$4/12))&gt;0,IF('Lease Monthly'!$H$4="Yearly",J935*'Lease Monthly'!$D$4,IF('Lease Monthly'!$H$4="Quarterly",J935*('Lease Monthly'!$D$4/4),J935*'Lease Monthly'!$D$4/12)),-L935-J935)</f>
        <v>0</v>
      </c>
      <c r="L935" s="47">
        <f t="shared" si="147"/>
        <v>0</v>
      </c>
      <c r="M935" s="47">
        <f t="shared" si="148"/>
        <v>0</v>
      </c>
      <c r="N935" s="57"/>
      <c r="O935" s="38">
        <v>237</v>
      </c>
      <c r="P935" s="58">
        <f t="shared" si="152"/>
        <v>379124</v>
      </c>
      <c r="Q935" s="47">
        <f t="shared" si="153"/>
        <v>0</v>
      </c>
      <c r="R935" s="47">
        <f>IF(S934&lt;1,0,-'Lease Monthly'!$K$4/'Lease Monthly'!$L$4)</f>
        <v>0</v>
      </c>
      <c r="S935" s="47">
        <f t="shared" si="149"/>
        <v>0</v>
      </c>
      <c r="AE935"/>
      <c r="AF935" s="6"/>
    </row>
    <row r="936" spans="1:32" x14ac:dyDescent="0.25">
      <c r="A936" s="53">
        <f t="shared" si="150"/>
        <v>920</v>
      </c>
      <c r="B936" s="29">
        <f t="shared" si="144"/>
        <v>0</v>
      </c>
      <c r="C936" s="9" t="str">
        <f>IF(D936=0,"-",IF('Lease Monthly'!$H$4="Yearly",EDATE(C935,12),IF('Lease Monthly'!$H$4="Quarterly",EDATE(C935,3),EDATE(C935,1))))</f>
        <v>-</v>
      </c>
      <c r="D936" s="54">
        <f>IF(A936&gt;'Lease Monthly'!$E$4,0,'Lease Monthly'!$G$4)*((1+$M$4)^(((((IF($H$4="Yearly",ROUNDDOWN(IF(A936-($N$4)&lt;0,0,((A936-($N$4)/(($N$4))))/($N$4)),0),IF($H$4="Monthly",ROUNDDOWN(IF(A936-($N$4*12)&lt;0,0,((A936-(12*$N$4)/((12*$N$4))))/($N$4*12)),0),ROUNDDOWN(IF(A936-($N$4*4)&lt;0,0,((A936-(4*$N$4)/((4*$N$4))))/($N$4*4)),0)))))))))+(IF(A936=$E$4,$J$4,0))</f>
        <v>0</v>
      </c>
      <c r="E936" s="49">
        <f>IF(D936=0,0,1/((1+IF('Lease Monthly'!$H$4="Yearly",'Lease Monthly'!$D$4,IF('Lease Monthly'!$H$4="Quarterly",'Lease Monthly'!$D$4/4,'Lease Monthly'!$D$4/12)))^IF($E$17=1,A935,A936)))</f>
        <v>0</v>
      </c>
      <c r="F936" s="55">
        <f t="shared" si="145"/>
        <v>0</v>
      </c>
      <c r="G936" s="56"/>
      <c r="H936" s="38">
        <f t="shared" si="151"/>
        <v>920</v>
      </c>
      <c r="I936" s="9" t="str">
        <f t="shared" si="146"/>
        <v>-</v>
      </c>
      <c r="J936" s="47">
        <f>IF(H936&gt;'Lease Monthly'!$E$4,0,M935)</f>
        <v>0</v>
      </c>
      <c r="K936" s="47">
        <f>IF(IF('Lease Monthly'!$H$4="Yearly",J936*'Lease Monthly'!$D$4,IF('Lease Monthly'!$H$4="Quarterly",J936*('Lease Monthly'!$D$4/4),J936*'Lease Monthly'!$D$4/12))&gt;0,IF('Lease Monthly'!$H$4="Yearly",J936*'Lease Monthly'!$D$4,IF('Lease Monthly'!$H$4="Quarterly",J936*('Lease Monthly'!$D$4/4),J936*'Lease Monthly'!$D$4/12)),-L936-J936)</f>
        <v>0</v>
      </c>
      <c r="L936" s="47">
        <f t="shared" si="147"/>
        <v>0</v>
      </c>
      <c r="M936" s="47">
        <f t="shared" si="148"/>
        <v>0</v>
      </c>
      <c r="N936" s="57"/>
      <c r="O936" s="38">
        <v>237</v>
      </c>
      <c r="P936" s="58">
        <f t="shared" si="152"/>
        <v>379489</v>
      </c>
      <c r="Q936" s="47">
        <f t="shared" si="153"/>
        <v>0</v>
      </c>
      <c r="R936" s="47">
        <f>IF(S935&lt;1,0,-'Lease Monthly'!$K$4/'Lease Monthly'!$L$4)</f>
        <v>0</v>
      </c>
      <c r="S936" s="47">
        <f t="shared" si="149"/>
        <v>0</v>
      </c>
      <c r="AE936"/>
      <c r="AF936" s="6"/>
    </row>
    <row r="937" spans="1:32" x14ac:dyDescent="0.25">
      <c r="A937" s="53">
        <f t="shared" si="150"/>
        <v>921</v>
      </c>
      <c r="B937" s="29">
        <f t="shared" si="144"/>
        <v>0</v>
      </c>
      <c r="C937" s="9" t="str">
        <f>IF(D937=0,"-",IF('Lease Monthly'!$H$4="Yearly",EDATE(C936,12),IF('Lease Monthly'!$H$4="Quarterly",EDATE(C936,3),EDATE(C936,1))))</f>
        <v>-</v>
      </c>
      <c r="D937" s="54">
        <f>IF(A937&gt;'Lease Monthly'!$E$4,0,'Lease Monthly'!$G$4)*((1+$M$4)^(((((IF($H$4="Yearly",ROUNDDOWN(IF(A937-($N$4)&lt;0,0,((A937-($N$4)/(($N$4))))/($N$4)),0),IF($H$4="Monthly",ROUNDDOWN(IF(A937-($N$4*12)&lt;0,0,((A937-(12*$N$4)/((12*$N$4))))/($N$4*12)),0),ROUNDDOWN(IF(A937-($N$4*4)&lt;0,0,((A937-(4*$N$4)/((4*$N$4))))/($N$4*4)),0)))))))))+(IF(A937=$E$4,$J$4,0))</f>
        <v>0</v>
      </c>
      <c r="E937" s="49">
        <f>IF(D937=0,0,1/((1+IF('Lease Monthly'!$H$4="Yearly",'Lease Monthly'!$D$4,IF('Lease Monthly'!$H$4="Quarterly",'Lease Monthly'!$D$4/4,'Lease Monthly'!$D$4/12)))^IF($E$17=1,A936,A937)))</f>
        <v>0</v>
      </c>
      <c r="F937" s="55">
        <f t="shared" si="145"/>
        <v>0</v>
      </c>
      <c r="G937" s="56"/>
      <c r="H937" s="38">
        <f t="shared" si="151"/>
        <v>921</v>
      </c>
      <c r="I937" s="9" t="str">
        <f t="shared" si="146"/>
        <v>-</v>
      </c>
      <c r="J937" s="47">
        <f>IF(H937&gt;'Lease Monthly'!$E$4,0,M936)</f>
        <v>0</v>
      </c>
      <c r="K937" s="47">
        <f>IF(IF('Lease Monthly'!$H$4="Yearly",J937*'Lease Monthly'!$D$4,IF('Lease Monthly'!$H$4="Quarterly",J937*('Lease Monthly'!$D$4/4),J937*'Lease Monthly'!$D$4/12))&gt;0,IF('Lease Monthly'!$H$4="Yearly",J937*'Lease Monthly'!$D$4,IF('Lease Monthly'!$H$4="Quarterly",J937*('Lease Monthly'!$D$4/4),J937*'Lease Monthly'!$D$4/12)),-L937-J937)</f>
        <v>0</v>
      </c>
      <c r="L937" s="47">
        <f t="shared" si="147"/>
        <v>0</v>
      </c>
      <c r="M937" s="47">
        <f t="shared" si="148"/>
        <v>0</v>
      </c>
      <c r="N937" s="57"/>
      <c r="O937" s="38">
        <v>237</v>
      </c>
      <c r="P937" s="58">
        <f t="shared" si="152"/>
        <v>379854</v>
      </c>
      <c r="Q937" s="47">
        <f t="shared" si="153"/>
        <v>0</v>
      </c>
      <c r="R937" s="47">
        <f>IF(S936&lt;1,0,-'Lease Monthly'!$K$4/'Lease Monthly'!$L$4)</f>
        <v>0</v>
      </c>
      <c r="S937" s="47">
        <f t="shared" si="149"/>
        <v>0</v>
      </c>
      <c r="AE937"/>
      <c r="AF937" s="6"/>
    </row>
    <row r="938" spans="1:32" x14ac:dyDescent="0.25">
      <c r="A938" s="53">
        <f t="shared" si="150"/>
        <v>922</v>
      </c>
      <c r="B938" s="29">
        <f t="shared" si="144"/>
        <v>0</v>
      </c>
      <c r="C938" s="9" t="str">
        <f>IF(D938=0,"-",IF('Lease Monthly'!$H$4="Yearly",EDATE(C937,12),IF('Lease Monthly'!$H$4="Quarterly",EDATE(C937,3),EDATE(C937,1))))</f>
        <v>-</v>
      </c>
      <c r="D938" s="54">
        <f>IF(A938&gt;'Lease Monthly'!$E$4,0,'Lease Monthly'!$G$4)*((1+$M$4)^(((((IF($H$4="Yearly",ROUNDDOWN(IF(A938-($N$4)&lt;0,0,((A938-($N$4)/(($N$4))))/($N$4)),0),IF($H$4="Monthly",ROUNDDOWN(IF(A938-($N$4*12)&lt;0,0,((A938-(12*$N$4)/((12*$N$4))))/($N$4*12)),0),ROUNDDOWN(IF(A938-($N$4*4)&lt;0,0,((A938-(4*$N$4)/((4*$N$4))))/($N$4*4)),0)))))))))+(IF(A938=$E$4,$J$4,0))</f>
        <v>0</v>
      </c>
      <c r="E938" s="49">
        <f>IF(D938=0,0,1/((1+IF('Lease Monthly'!$H$4="Yearly",'Lease Monthly'!$D$4,IF('Lease Monthly'!$H$4="Quarterly",'Lease Monthly'!$D$4/4,'Lease Monthly'!$D$4/12)))^IF($E$17=1,A937,A938)))</f>
        <v>0</v>
      </c>
      <c r="F938" s="55">
        <f t="shared" si="145"/>
        <v>0</v>
      </c>
      <c r="G938" s="56"/>
      <c r="H938" s="38">
        <f t="shared" si="151"/>
        <v>922</v>
      </c>
      <c r="I938" s="9" t="str">
        <f t="shared" si="146"/>
        <v>-</v>
      </c>
      <c r="J938" s="47">
        <f>IF(H938&gt;'Lease Monthly'!$E$4,0,M937)</f>
        <v>0</v>
      </c>
      <c r="K938" s="47">
        <f>IF(IF('Lease Monthly'!$H$4="Yearly",J938*'Lease Monthly'!$D$4,IF('Lease Monthly'!$H$4="Quarterly",J938*('Lease Monthly'!$D$4/4),J938*'Lease Monthly'!$D$4/12))&gt;0,IF('Lease Monthly'!$H$4="Yearly",J938*'Lease Monthly'!$D$4,IF('Lease Monthly'!$H$4="Quarterly",J938*('Lease Monthly'!$D$4/4),J938*'Lease Monthly'!$D$4/12)),-L938-J938)</f>
        <v>0</v>
      </c>
      <c r="L938" s="47">
        <f t="shared" si="147"/>
        <v>0</v>
      </c>
      <c r="M938" s="47">
        <f t="shared" si="148"/>
        <v>0</v>
      </c>
      <c r="N938" s="57"/>
      <c r="O938" s="38">
        <v>237</v>
      </c>
      <c r="P938" s="58">
        <f t="shared" si="152"/>
        <v>380220</v>
      </c>
      <c r="Q938" s="47">
        <f t="shared" si="153"/>
        <v>0</v>
      </c>
      <c r="R938" s="47">
        <f>IF(S937&lt;1,0,-'Lease Monthly'!$K$4/'Lease Monthly'!$L$4)</f>
        <v>0</v>
      </c>
      <c r="S938" s="47">
        <f t="shared" si="149"/>
        <v>0</v>
      </c>
      <c r="AE938"/>
      <c r="AF938" s="6"/>
    </row>
    <row r="939" spans="1:32" x14ac:dyDescent="0.25">
      <c r="A939" s="53">
        <f t="shared" si="150"/>
        <v>923</v>
      </c>
      <c r="B939" s="29">
        <f t="shared" si="144"/>
        <v>0</v>
      </c>
      <c r="C939" s="9" t="str">
        <f>IF(D939=0,"-",IF('Lease Monthly'!$H$4="Yearly",EDATE(C938,12),IF('Lease Monthly'!$H$4="Quarterly",EDATE(C938,3),EDATE(C938,1))))</f>
        <v>-</v>
      </c>
      <c r="D939" s="54">
        <f>IF(A939&gt;'Lease Monthly'!$E$4,0,'Lease Monthly'!$G$4)*((1+$M$4)^(((((IF($H$4="Yearly",ROUNDDOWN(IF(A939-($N$4)&lt;0,0,((A939-($N$4)/(($N$4))))/($N$4)),0),IF($H$4="Monthly",ROUNDDOWN(IF(A939-($N$4*12)&lt;0,0,((A939-(12*$N$4)/((12*$N$4))))/($N$4*12)),0),ROUNDDOWN(IF(A939-($N$4*4)&lt;0,0,((A939-(4*$N$4)/((4*$N$4))))/($N$4*4)),0)))))))))+(IF(A939=$E$4,$J$4,0))</f>
        <v>0</v>
      </c>
      <c r="E939" s="49">
        <f>IF(D939=0,0,1/((1+IF('Lease Monthly'!$H$4="Yearly",'Lease Monthly'!$D$4,IF('Lease Monthly'!$H$4="Quarterly",'Lease Monthly'!$D$4/4,'Lease Monthly'!$D$4/12)))^IF($E$17=1,A938,A939)))</f>
        <v>0</v>
      </c>
      <c r="F939" s="55">
        <f t="shared" si="145"/>
        <v>0</v>
      </c>
      <c r="G939" s="56"/>
      <c r="H939" s="38">
        <f t="shared" si="151"/>
        <v>923</v>
      </c>
      <c r="I939" s="9" t="str">
        <f t="shared" si="146"/>
        <v>-</v>
      </c>
      <c r="J939" s="47">
        <f>IF(H939&gt;'Lease Monthly'!$E$4,0,M938)</f>
        <v>0</v>
      </c>
      <c r="K939" s="47">
        <f>IF(IF('Lease Monthly'!$H$4="Yearly",J939*'Lease Monthly'!$D$4,IF('Lease Monthly'!$H$4="Quarterly",J939*('Lease Monthly'!$D$4/4),J939*'Lease Monthly'!$D$4/12))&gt;0,IF('Lease Monthly'!$H$4="Yearly",J939*'Lease Monthly'!$D$4,IF('Lease Monthly'!$H$4="Quarterly",J939*('Lease Monthly'!$D$4/4),J939*'Lease Monthly'!$D$4/12)),-L939-J939)</f>
        <v>0</v>
      </c>
      <c r="L939" s="47">
        <f t="shared" si="147"/>
        <v>0</v>
      </c>
      <c r="M939" s="47">
        <f t="shared" si="148"/>
        <v>0</v>
      </c>
      <c r="N939" s="57"/>
      <c r="O939" s="38">
        <v>237</v>
      </c>
      <c r="P939" s="58">
        <f t="shared" si="152"/>
        <v>380585</v>
      </c>
      <c r="Q939" s="47">
        <f t="shared" si="153"/>
        <v>0</v>
      </c>
      <c r="R939" s="47">
        <f>IF(S938&lt;1,0,-'Lease Monthly'!$K$4/'Lease Monthly'!$L$4)</f>
        <v>0</v>
      </c>
      <c r="S939" s="47">
        <f t="shared" si="149"/>
        <v>0</v>
      </c>
      <c r="AE939"/>
      <c r="AF939" s="6"/>
    </row>
    <row r="940" spans="1:32" x14ac:dyDescent="0.25">
      <c r="A940" s="53">
        <f t="shared" si="150"/>
        <v>924</v>
      </c>
      <c r="B940" s="29">
        <f t="shared" si="144"/>
        <v>0</v>
      </c>
      <c r="C940" s="9" t="str">
        <f>IF(D940=0,"-",IF('Lease Monthly'!$H$4="Yearly",EDATE(C939,12),IF('Lease Monthly'!$H$4="Quarterly",EDATE(C939,3),EDATE(C939,1))))</f>
        <v>-</v>
      </c>
      <c r="D940" s="54">
        <f>IF(A940&gt;'Lease Monthly'!$E$4,0,'Lease Monthly'!$G$4)*((1+$M$4)^(((((IF($H$4="Yearly",ROUNDDOWN(IF(A940-($N$4)&lt;0,0,((A940-($N$4)/(($N$4))))/($N$4)),0),IF($H$4="Monthly",ROUNDDOWN(IF(A940-($N$4*12)&lt;0,0,((A940-(12*$N$4)/((12*$N$4))))/($N$4*12)),0),ROUNDDOWN(IF(A940-($N$4*4)&lt;0,0,((A940-(4*$N$4)/((4*$N$4))))/($N$4*4)),0)))))))))+(IF(A940=$E$4,$J$4,0))</f>
        <v>0</v>
      </c>
      <c r="E940" s="49">
        <f>IF(D940=0,0,1/((1+IF('Lease Monthly'!$H$4="Yearly",'Lease Monthly'!$D$4,IF('Lease Monthly'!$H$4="Quarterly",'Lease Monthly'!$D$4/4,'Lease Monthly'!$D$4/12)))^IF($E$17=1,A939,A940)))</f>
        <v>0</v>
      </c>
      <c r="F940" s="55">
        <f t="shared" si="145"/>
        <v>0</v>
      </c>
      <c r="G940" s="56"/>
      <c r="H940" s="38">
        <f t="shared" si="151"/>
        <v>924</v>
      </c>
      <c r="I940" s="9" t="str">
        <f t="shared" si="146"/>
        <v>-</v>
      </c>
      <c r="J940" s="47">
        <f>IF(H940&gt;'Lease Monthly'!$E$4,0,M939)</f>
        <v>0</v>
      </c>
      <c r="K940" s="47">
        <f>IF(IF('Lease Monthly'!$H$4="Yearly",J940*'Lease Monthly'!$D$4,IF('Lease Monthly'!$H$4="Quarterly",J940*('Lease Monthly'!$D$4/4),J940*'Lease Monthly'!$D$4/12))&gt;0,IF('Lease Monthly'!$H$4="Yearly",J940*'Lease Monthly'!$D$4,IF('Lease Monthly'!$H$4="Quarterly",J940*('Lease Monthly'!$D$4/4),J940*'Lease Monthly'!$D$4/12)),-L940-J940)</f>
        <v>0</v>
      </c>
      <c r="L940" s="47">
        <f t="shared" si="147"/>
        <v>0</v>
      </c>
      <c r="M940" s="47">
        <f t="shared" si="148"/>
        <v>0</v>
      </c>
      <c r="N940" s="57"/>
      <c r="O940" s="38">
        <v>237</v>
      </c>
      <c r="P940" s="58">
        <f t="shared" si="152"/>
        <v>380950</v>
      </c>
      <c r="Q940" s="47">
        <f t="shared" si="153"/>
        <v>0</v>
      </c>
      <c r="R940" s="47">
        <f>IF(S939&lt;1,0,-'Lease Monthly'!$K$4/'Lease Monthly'!$L$4)</f>
        <v>0</v>
      </c>
      <c r="S940" s="47">
        <f t="shared" si="149"/>
        <v>0</v>
      </c>
      <c r="AE940"/>
      <c r="AF940" s="6"/>
    </row>
    <row r="941" spans="1:32" x14ac:dyDescent="0.25">
      <c r="A941" s="53">
        <f t="shared" si="150"/>
        <v>925</v>
      </c>
      <c r="B941" s="29">
        <f t="shared" si="144"/>
        <v>0</v>
      </c>
      <c r="C941" s="9" t="str">
        <f>IF(D941=0,"-",IF('Lease Monthly'!$H$4="Yearly",EDATE(C940,12),IF('Lease Monthly'!$H$4="Quarterly",EDATE(C940,3),EDATE(C940,1))))</f>
        <v>-</v>
      </c>
      <c r="D941" s="54">
        <f>IF(A941&gt;'Lease Monthly'!$E$4,0,'Lease Monthly'!$G$4)*((1+$M$4)^(((((IF($H$4="Yearly",ROUNDDOWN(IF(A941-($N$4)&lt;0,0,((A941-($N$4)/(($N$4))))/($N$4)),0),IF($H$4="Monthly",ROUNDDOWN(IF(A941-($N$4*12)&lt;0,0,((A941-(12*$N$4)/((12*$N$4))))/($N$4*12)),0),ROUNDDOWN(IF(A941-($N$4*4)&lt;0,0,((A941-(4*$N$4)/((4*$N$4))))/($N$4*4)),0)))))))))+(IF(A941=$E$4,$J$4,0))</f>
        <v>0</v>
      </c>
      <c r="E941" s="49">
        <f>IF(D941=0,0,1/((1+IF('Lease Monthly'!$H$4="Yearly",'Lease Monthly'!$D$4,IF('Lease Monthly'!$H$4="Quarterly",'Lease Monthly'!$D$4/4,'Lease Monthly'!$D$4/12)))^IF($E$17=1,A940,A941)))</f>
        <v>0</v>
      </c>
      <c r="F941" s="55">
        <f t="shared" si="145"/>
        <v>0</v>
      </c>
      <c r="G941" s="56"/>
      <c r="H941" s="38">
        <f t="shared" si="151"/>
        <v>925</v>
      </c>
      <c r="I941" s="9" t="str">
        <f t="shared" si="146"/>
        <v>-</v>
      </c>
      <c r="J941" s="47">
        <f>IF(H941&gt;'Lease Monthly'!$E$4,0,M940)</f>
        <v>0</v>
      </c>
      <c r="K941" s="47">
        <f>IF(IF('Lease Monthly'!$H$4="Yearly",J941*'Lease Monthly'!$D$4,IF('Lease Monthly'!$H$4="Quarterly",J941*('Lease Monthly'!$D$4/4),J941*'Lease Monthly'!$D$4/12))&gt;0,IF('Lease Monthly'!$H$4="Yearly",J941*'Lease Monthly'!$D$4,IF('Lease Monthly'!$H$4="Quarterly",J941*('Lease Monthly'!$D$4/4),J941*'Lease Monthly'!$D$4/12)),-L941-J941)</f>
        <v>0</v>
      </c>
      <c r="L941" s="47">
        <f t="shared" si="147"/>
        <v>0</v>
      </c>
      <c r="M941" s="47">
        <f t="shared" si="148"/>
        <v>0</v>
      </c>
      <c r="N941" s="57"/>
      <c r="O941" s="38">
        <v>237</v>
      </c>
      <c r="P941" s="58">
        <f t="shared" si="152"/>
        <v>381315</v>
      </c>
      <c r="Q941" s="47">
        <f t="shared" si="153"/>
        <v>0</v>
      </c>
      <c r="R941" s="47">
        <f>IF(S940&lt;1,0,-'Lease Monthly'!$K$4/'Lease Monthly'!$L$4)</f>
        <v>0</v>
      </c>
      <c r="S941" s="47">
        <f t="shared" si="149"/>
        <v>0</v>
      </c>
      <c r="AE941"/>
      <c r="AF941" s="6"/>
    </row>
    <row r="942" spans="1:32" x14ac:dyDescent="0.25">
      <c r="A942" s="53">
        <f t="shared" si="150"/>
        <v>926</v>
      </c>
      <c r="B942" s="29">
        <f t="shared" si="144"/>
        <v>0</v>
      </c>
      <c r="C942" s="9" t="str">
        <f>IF(D942=0,"-",IF('Lease Monthly'!$H$4="Yearly",EDATE(C941,12),IF('Lease Monthly'!$H$4="Quarterly",EDATE(C941,3),EDATE(C941,1))))</f>
        <v>-</v>
      </c>
      <c r="D942" s="54">
        <f>IF(A942&gt;'Lease Monthly'!$E$4,0,'Lease Monthly'!$G$4)*((1+$M$4)^(((((IF($H$4="Yearly",ROUNDDOWN(IF(A942-($N$4)&lt;0,0,((A942-($N$4)/(($N$4))))/($N$4)),0),IF($H$4="Monthly",ROUNDDOWN(IF(A942-($N$4*12)&lt;0,0,((A942-(12*$N$4)/((12*$N$4))))/($N$4*12)),0),ROUNDDOWN(IF(A942-($N$4*4)&lt;0,0,((A942-(4*$N$4)/((4*$N$4))))/($N$4*4)),0)))))))))+(IF(A942=$E$4,$J$4,0))</f>
        <v>0</v>
      </c>
      <c r="E942" s="49">
        <f>IF(D942=0,0,1/((1+IF('Lease Monthly'!$H$4="Yearly",'Lease Monthly'!$D$4,IF('Lease Monthly'!$H$4="Quarterly",'Lease Monthly'!$D$4/4,'Lease Monthly'!$D$4/12)))^IF($E$17=1,A941,A942)))</f>
        <v>0</v>
      </c>
      <c r="F942" s="55">
        <f t="shared" si="145"/>
        <v>0</v>
      </c>
      <c r="G942" s="56"/>
      <c r="H942" s="38">
        <f t="shared" si="151"/>
        <v>926</v>
      </c>
      <c r="I942" s="9" t="str">
        <f t="shared" si="146"/>
        <v>-</v>
      </c>
      <c r="J942" s="47">
        <f>IF(H942&gt;'Lease Monthly'!$E$4,0,M941)</f>
        <v>0</v>
      </c>
      <c r="K942" s="47">
        <f>IF(IF('Lease Monthly'!$H$4="Yearly",J942*'Lease Monthly'!$D$4,IF('Lease Monthly'!$H$4="Quarterly",J942*('Lease Monthly'!$D$4/4),J942*'Lease Monthly'!$D$4/12))&gt;0,IF('Lease Monthly'!$H$4="Yearly",J942*'Lease Monthly'!$D$4,IF('Lease Monthly'!$H$4="Quarterly",J942*('Lease Monthly'!$D$4/4),J942*'Lease Monthly'!$D$4/12)),-L942-J942)</f>
        <v>0</v>
      </c>
      <c r="L942" s="47">
        <f t="shared" si="147"/>
        <v>0</v>
      </c>
      <c r="M942" s="47">
        <f t="shared" si="148"/>
        <v>0</v>
      </c>
      <c r="N942" s="57"/>
      <c r="O942" s="38">
        <v>237</v>
      </c>
      <c r="P942" s="58">
        <f t="shared" si="152"/>
        <v>381681</v>
      </c>
      <c r="Q942" s="47">
        <f t="shared" si="153"/>
        <v>0</v>
      </c>
      <c r="R942" s="47">
        <f>IF(S941&lt;1,0,-'Lease Monthly'!$K$4/'Lease Monthly'!$L$4)</f>
        <v>0</v>
      </c>
      <c r="S942" s="47">
        <f t="shared" si="149"/>
        <v>0</v>
      </c>
      <c r="AE942"/>
      <c r="AF942" s="6"/>
    </row>
    <row r="943" spans="1:32" x14ac:dyDescent="0.25">
      <c r="A943" s="53">
        <f t="shared" si="150"/>
        <v>927</v>
      </c>
      <c r="B943" s="29">
        <f t="shared" si="144"/>
        <v>0</v>
      </c>
      <c r="C943" s="9" t="str">
        <f>IF(D943=0,"-",IF('Lease Monthly'!$H$4="Yearly",EDATE(C942,12),IF('Lease Monthly'!$H$4="Quarterly",EDATE(C942,3),EDATE(C942,1))))</f>
        <v>-</v>
      </c>
      <c r="D943" s="54">
        <f>IF(A943&gt;'Lease Monthly'!$E$4,0,'Lease Monthly'!$G$4)*((1+$M$4)^(((((IF($H$4="Yearly",ROUNDDOWN(IF(A943-($N$4)&lt;0,0,((A943-($N$4)/(($N$4))))/($N$4)),0),IF($H$4="Monthly",ROUNDDOWN(IF(A943-($N$4*12)&lt;0,0,((A943-(12*$N$4)/((12*$N$4))))/($N$4*12)),0),ROUNDDOWN(IF(A943-($N$4*4)&lt;0,0,((A943-(4*$N$4)/((4*$N$4))))/($N$4*4)),0)))))))))+(IF(A943=$E$4,$J$4,0))</f>
        <v>0</v>
      </c>
      <c r="E943" s="49">
        <f>IF(D943=0,0,1/((1+IF('Lease Monthly'!$H$4="Yearly",'Lease Monthly'!$D$4,IF('Lease Monthly'!$H$4="Quarterly",'Lease Monthly'!$D$4/4,'Lease Monthly'!$D$4/12)))^IF($E$17=1,A942,A943)))</f>
        <v>0</v>
      </c>
      <c r="F943" s="55">
        <f t="shared" si="145"/>
        <v>0</v>
      </c>
      <c r="G943" s="56"/>
      <c r="H943" s="38">
        <f t="shared" si="151"/>
        <v>927</v>
      </c>
      <c r="I943" s="9" t="str">
        <f t="shared" si="146"/>
        <v>-</v>
      </c>
      <c r="J943" s="47">
        <f>IF(H943&gt;'Lease Monthly'!$E$4,0,M942)</f>
        <v>0</v>
      </c>
      <c r="K943" s="47">
        <f>IF(IF('Lease Monthly'!$H$4="Yearly",J943*'Lease Monthly'!$D$4,IF('Lease Monthly'!$H$4="Quarterly",J943*('Lease Monthly'!$D$4/4),J943*'Lease Monthly'!$D$4/12))&gt;0,IF('Lease Monthly'!$H$4="Yearly",J943*'Lease Monthly'!$D$4,IF('Lease Monthly'!$H$4="Quarterly",J943*('Lease Monthly'!$D$4/4),J943*'Lease Monthly'!$D$4/12)),-L943-J943)</f>
        <v>0</v>
      </c>
      <c r="L943" s="47">
        <f t="shared" si="147"/>
        <v>0</v>
      </c>
      <c r="M943" s="47">
        <f t="shared" si="148"/>
        <v>0</v>
      </c>
      <c r="N943" s="57"/>
      <c r="O943" s="38">
        <v>237</v>
      </c>
      <c r="P943" s="58">
        <f t="shared" si="152"/>
        <v>382046</v>
      </c>
      <c r="Q943" s="47">
        <f t="shared" si="153"/>
        <v>0</v>
      </c>
      <c r="R943" s="47">
        <f>IF(S942&lt;1,0,-'Lease Monthly'!$K$4/'Lease Monthly'!$L$4)</f>
        <v>0</v>
      </c>
      <c r="S943" s="47">
        <f t="shared" si="149"/>
        <v>0</v>
      </c>
      <c r="AE943"/>
      <c r="AF943" s="6"/>
    </row>
    <row r="944" spans="1:32" x14ac:dyDescent="0.25">
      <c r="A944" s="53">
        <f t="shared" si="150"/>
        <v>928</v>
      </c>
      <c r="B944" s="29">
        <f t="shared" si="144"/>
        <v>0</v>
      </c>
      <c r="C944" s="9" t="str">
        <f>IF(D944=0,"-",IF('Lease Monthly'!$H$4="Yearly",EDATE(C943,12),IF('Lease Monthly'!$H$4="Quarterly",EDATE(C943,3),EDATE(C943,1))))</f>
        <v>-</v>
      </c>
      <c r="D944" s="54">
        <f>IF(A944&gt;'Lease Monthly'!$E$4,0,'Lease Monthly'!$G$4)*((1+$M$4)^(((((IF($H$4="Yearly",ROUNDDOWN(IF(A944-($N$4)&lt;0,0,((A944-($N$4)/(($N$4))))/($N$4)),0),IF($H$4="Monthly",ROUNDDOWN(IF(A944-($N$4*12)&lt;0,0,((A944-(12*$N$4)/((12*$N$4))))/($N$4*12)),0),ROUNDDOWN(IF(A944-($N$4*4)&lt;0,0,((A944-(4*$N$4)/((4*$N$4))))/($N$4*4)),0)))))))))+(IF(A944=$E$4,$J$4,0))</f>
        <v>0</v>
      </c>
      <c r="E944" s="49">
        <f>IF(D944=0,0,1/((1+IF('Lease Monthly'!$H$4="Yearly",'Lease Monthly'!$D$4,IF('Lease Monthly'!$H$4="Quarterly",'Lease Monthly'!$D$4/4,'Lease Monthly'!$D$4/12)))^IF($E$17=1,A943,A944)))</f>
        <v>0</v>
      </c>
      <c r="F944" s="55">
        <f t="shared" si="145"/>
        <v>0</v>
      </c>
      <c r="G944" s="56"/>
      <c r="H944" s="38">
        <f t="shared" si="151"/>
        <v>928</v>
      </c>
      <c r="I944" s="9" t="str">
        <f t="shared" si="146"/>
        <v>-</v>
      </c>
      <c r="J944" s="47">
        <f>IF(H944&gt;'Lease Monthly'!$E$4,0,M943)</f>
        <v>0</v>
      </c>
      <c r="K944" s="47">
        <f>IF(IF('Lease Monthly'!$H$4="Yearly",J944*'Lease Monthly'!$D$4,IF('Lease Monthly'!$H$4="Quarterly",J944*('Lease Monthly'!$D$4/4),J944*'Lease Monthly'!$D$4/12))&gt;0,IF('Lease Monthly'!$H$4="Yearly",J944*'Lease Monthly'!$D$4,IF('Lease Monthly'!$H$4="Quarterly",J944*('Lease Monthly'!$D$4/4),J944*'Lease Monthly'!$D$4/12)),-L944-J944)</f>
        <v>0</v>
      </c>
      <c r="L944" s="47">
        <f t="shared" si="147"/>
        <v>0</v>
      </c>
      <c r="M944" s="47">
        <f t="shared" si="148"/>
        <v>0</v>
      </c>
      <c r="N944" s="57"/>
      <c r="O944" s="38">
        <v>237</v>
      </c>
      <c r="P944" s="58">
        <f t="shared" si="152"/>
        <v>382411</v>
      </c>
      <c r="Q944" s="47">
        <f t="shared" si="153"/>
        <v>0</v>
      </c>
      <c r="R944" s="47">
        <f>IF(S943&lt;1,0,-'Lease Monthly'!$K$4/'Lease Monthly'!$L$4)</f>
        <v>0</v>
      </c>
      <c r="S944" s="47">
        <f t="shared" si="149"/>
        <v>0</v>
      </c>
      <c r="AE944"/>
      <c r="AF944" s="6"/>
    </row>
    <row r="945" spans="1:32" x14ac:dyDescent="0.25">
      <c r="A945" s="53">
        <f t="shared" si="150"/>
        <v>929</v>
      </c>
      <c r="B945" s="29">
        <f t="shared" si="144"/>
        <v>0</v>
      </c>
      <c r="C945" s="9" t="str">
        <f>IF(D945=0,"-",IF('Lease Monthly'!$H$4="Yearly",EDATE(C944,12),IF('Lease Monthly'!$H$4="Quarterly",EDATE(C944,3),EDATE(C944,1))))</f>
        <v>-</v>
      </c>
      <c r="D945" s="54">
        <f>IF(A945&gt;'Lease Monthly'!$E$4,0,'Lease Monthly'!$G$4)*((1+$M$4)^(((((IF($H$4="Yearly",ROUNDDOWN(IF(A945-($N$4)&lt;0,0,((A945-($N$4)/(($N$4))))/($N$4)),0),IF($H$4="Monthly",ROUNDDOWN(IF(A945-($N$4*12)&lt;0,0,((A945-(12*$N$4)/((12*$N$4))))/($N$4*12)),0),ROUNDDOWN(IF(A945-($N$4*4)&lt;0,0,((A945-(4*$N$4)/((4*$N$4))))/($N$4*4)),0)))))))))+(IF(A945=$E$4,$J$4,0))</f>
        <v>0</v>
      </c>
      <c r="E945" s="49">
        <f>IF(D945=0,0,1/((1+IF('Lease Monthly'!$H$4="Yearly",'Lease Monthly'!$D$4,IF('Lease Monthly'!$H$4="Quarterly",'Lease Monthly'!$D$4/4,'Lease Monthly'!$D$4/12)))^IF($E$17=1,A944,A945)))</f>
        <v>0</v>
      </c>
      <c r="F945" s="55">
        <f t="shared" si="145"/>
        <v>0</v>
      </c>
      <c r="G945" s="56"/>
      <c r="H945" s="38">
        <f t="shared" si="151"/>
        <v>929</v>
      </c>
      <c r="I945" s="9" t="str">
        <f t="shared" si="146"/>
        <v>-</v>
      </c>
      <c r="J945" s="47">
        <f>IF(H945&gt;'Lease Monthly'!$E$4,0,M944)</f>
        <v>0</v>
      </c>
      <c r="K945" s="47">
        <f>IF(IF('Lease Monthly'!$H$4="Yearly",J945*'Lease Monthly'!$D$4,IF('Lease Monthly'!$H$4="Quarterly",J945*('Lease Monthly'!$D$4/4),J945*'Lease Monthly'!$D$4/12))&gt;0,IF('Lease Monthly'!$H$4="Yearly",J945*'Lease Monthly'!$D$4,IF('Lease Monthly'!$H$4="Quarterly",J945*('Lease Monthly'!$D$4/4),J945*'Lease Monthly'!$D$4/12)),-L945-J945)</f>
        <v>0</v>
      </c>
      <c r="L945" s="47">
        <f t="shared" si="147"/>
        <v>0</v>
      </c>
      <c r="M945" s="47">
        <f t="shared" si="148"/>
        <v>0</v>
      </c>
      <c r="N945" s="57"/>
      <c r="O945" s="38">
        <v>237</v>
      </c>
      <c r="P945" s="58">
        <f t="shared" si="152"/>
        <v>382776</v>
      </c>
      <c r="Q945" s="47">
        <f t="shared" si="153"/>
        <v>0</v>
      </c>
      <c r="R945" s="47">
        <f>IF(S944&lt;1,0,-'Lease Monthly'!$K$4/'Lease Monthly'!$L$4)</f>
        <v>0</v>
      </c>
      <c r="S945" s="47">
        <f t="shared" si="149"/>
        <v>0</v>
      </c>
      <c r="AE945"/>
      <c r="AF945" s="6"/>
    </row>
    <row r="946" spans="1:32" x14ac:dyDescent="0.25">
      <c r="A946" s="53">
        <f t="shared" si="150"/>
        <v>930</v>
      </c>
      <c r="B946" s="29">
        <f t="shared" si="144"/>
        <v>0</v>
      </c>
      <c r="C946" s="9" t="str">
        <f>IF(D946=0,"-",IF('Lease Monthly'!$H$4="Yearly",EDATE(C945,12),IF('Lease Monthly'!$H$4="Quarterly",EDATE(C945,3),EDATE(C945,1))))</f>
        <v>-</v>
      </c>
      <c r="D946" s="54">
        <f>IF(A946&gt;'Lease Monthly'!$E$4,0,'Lease Monthly'!$G$4)*((1+$M$4)^(((((IF($H$4="Yearly",ROUNDDOWN(IF(A946-($N$4)&lt;0,0,((A946-($N$4)/(($N$4))))/($N$4)),0),IF($H$4="Monthly",ROUNDDOWN(IF(A946-($N$4*12)&lt;0,0,((A946-(12*$N$4)/((12*$N$4))))/($N$4*12)),0),ROUNDDOWN(IF(A946-($N$4*4)&lt;0,0,((A946-(4*$N$4)/((4*$N$4))))/($N$4*4)),0)))))))))+(IF(A946=$E$4,$J$4,0))</f>
        <v>0</v>
      </c>
      <c r="E946" s="49">
        <f>IF(D946=0,0,1/((1+IF('Lease Monthly'!$H$4="Yearly",'Lease Monthly'!$D$4,IF('Lease Monthly'!$H$4="Quarterly",'Lease Monthly'!$D$4/4,'Lease Monthly'!$D$4/12)))^IF($E$17=1,A945,A946)))</f>
        <v>0</v>
      </c>
      <c r="F946" s="55">
        <f t="shared" si="145"/>
        <v>0</v>
      </c>
      <c r="G946" s="56"/>
      <c r="H946" s="38">
        <f t="shared" si="151"/>
        <v>930</v>
      </c>
      <c r="I946" s="9" t="str">
        <f t="shared" si="146"/>
        <v>-</v>
      </c>
      <c r="J946" s="47">
        <f>IF(H946&gt;'Lease Monthly'!$E$4,0,M945)</f>
        <v>0</v>
      </c>
      <c r="K946" s="47">
        <f>IF(IF('Lease Monthly'!$H$4="Yearly",J946*'Lease Monthly'!$D$4,IF('Lease Monthly'!$H$4="Quarterly",J946*('Lease Monthly'!$D$4/4),J946*'Lease Monthly'!$D$4/12))&gt;0,IF('Lease Monthly'!$H$4="Yearly",J946*'Lease Monthly'!$D$4,IF('Lease Monthly'!$H$4="Quarterly",J946*('Lease Monthly'!$D$4/4),J946*'Lease Monthly'!$D$4/12)),-L946-J946)</f>
        <v>0</v>
      </c>
      <c r="L946" s="47">
        <f t="shared" si="147"/>
        <v>0</v>
      </c>
      <c r="M946" s="47">
        <f t="shared" si="148"/>
        <v>0</v>
      </c>
      <c r="N946" s="57"/>
      <c r="O946" s="38">
        <v>237</v>
      </c>
      <c r="P946" s="58">
        <f t="shared" si="152"/>
        <v>383142</v>
      </c>
      <c r="Q946" s="47">
        <f t="shared" si="153"/>
        <v>0</v>
      </c>
      <c r="R946" s="47">
        <f>IF(S945&lt;1,0,-'Lease Monthly'!$K$4/'Lease Monthly'!$L$4)</f>
        <v>0</v>
      </c>
      <c r="S946" s="47">
        <f t="shared" si="149"/>
        <v>0</v>
      </c>
      <c r="AE946"/>
      <c r="AF946" s="6"/>
    </row>
    <row r="947" spans="1:32" x14ac:dyDescent="0.25">
      <c r="A947" s="53">
        <f t="shared" si="150"/>
        <v>931</v>
      </c>
      <c r="B947" s="29">
        <f t="shared" si="144"/>
        <v>0</v>
      </c>
      <c r="C947" s="9" t="str">
        <f>IF(D947=0,"-",IF('Lease Monthly'!$H$4="Yearly",EDATE(C946,12),IF('Lease Monthly'!$H$4="Quarterly",EDATE(C946,3),EDATE(C946,1))))</f>
        <v>-</v>
      </c>
      <c r="D947" s="54">
        <f>IF(A947&gt;'Lease Monthly'!$E$4,0,'Lease Monthly'!$G$4)*((1+$M$4)^(((((IF($H$4="Yearly",ROUNDDOWN(IF(A947-($N$4)&lt;0,0,((A947-($N$4)/(($N$4))))/($N$4)),0),IF($H$4="Monthly",ROUNDDOWN(IF(A947-($N$4*12)&lt;0,0,((A947-(12*$N$4)/((12*$N$4))))/($N$4*12)),0),ROUNDDOWN(IF(A947-($N$4*4)&lt;0,0,((A947-(4*$N$4)/((4*$N$4))))/($N$4*4)),0)))))))))+(IF(A947=$E$4,$J$4,0))</f>
        <v>0</v>
      </c>
      <c r="E947" s="49">
        <f>IF(D947=0,0,1/((1+IF('Lease Monthly'!$H$4="Yearly",'Lease Monthly'!$D$4,IF('Lease Monthly'!$H$4="Quarterly",'Lease Monthly'!$D$4/4,'Lease Monthly'!$D$4/12)))^IF($E$17=1,A946,A947)))</f>
        <v>0</v>
      </c>
      <c r="F947" s="55">
        <f t="shared" si="145"/>
        <v>0</v>
      </c>
      <c r="G947" s="56"/>
      <c r="H947" s="38">
        <f t="shared" si="151"/>
        <v>931</v>
      </c>
      <c r="I947" s="9" t="str">
        <f t="shared" si="146"/>
        <v>-</v>
      </c>
      <c r="J947" s="47">
        <f>IF(H947&gt;'Lease Monthly'!$E$4,0,M946)</f>
        <v>0</v>
      </c>
      <c r="K947" s="47">
        <f>IF(IF('Lease Monthly'!$H$4="Yearly",J947*'Lease Monthly'!$D$4,IF('Lease Monthly'!$H$4="Quarterly",J947*('Lease Monthly'!$D$4/4),J947*'Lease Monthly'!$D$4/12))&gt;0,IF('Lease Monthly'!$H$4="Yearly",J947*'Lease Monthly'!$D$4,IF('Lease Monthly'!$H$4="Quarterly",J947*('Lease Monthly'!$D$4/4),J947*'Lease Monthly'!$D$4/12)),-L947-J947)</f>
        <v>0</v>
      </c>
      <c r="L947" s="47">
        <f t="shared" si="147"/>
        <v>0</v>
      </c>
      <c r="M947" s="47">
        <f t="shared" si="148"/>
        <v>0</v>
      </c>
      <c r="N947" s="57"/>
      <c r="O947" s="38">
        <v>237</v>
      </c>
      <c r="P947" s="58">
        <f t="shared" si="152"/>
        <v>383507</v>
      </c>
      <c r="Q947" s="47">
        <f t="shared" si="153"/>
        <v>0</v>
      </c>
      <c r="R947" s="47">
        <f>IF(S946&lt;1,0,-'Lease Monthly'!$K$4/'Lease Monthly'!$L$4)</f>
        <v>0</v>
      </c>
      <c r="S947" s="47">
        <f t="shared" si="149"/>
        <v>0</v>
      </c>
      <c r="AE947"/>
      <c r="AF947" s="6"/>
    </row>
    <row r="948" spans="1:32" x14ac:dyDescent="0.25">
      <c r="A948" s="53">
        <f t="shared" si="150"/>
        <v>932</v>
      </c>
      <c r="B948" s="29">
        <f t="shared" si="144"/>
        <v>0</v>
      </c>
      <c r="C948" s="9" t="str">
        <f>IF(D948=0,"-",IF('Lease Monthly'!$H$4="Yearly",EDATE(C947,12),IF('Lease Monthly'!$H$4="Quarterly",EDATE(C947,3),EDATE(C947,1))))</f>
        <v>-</v>
      </c>
      <c r="D948" s="54">
        <f>IF(A948&gt;'Lease Monthly'!$E$4,0,'Lease Monthly'!$G$4)*((1+$M$4)^(((((IF($H$4="Yearly",ROUNDDOWN(IF(A948-($N$4)&lt;0,0,((A948-($N$4)/(($N$4))))/($N$4)),0),IF($H$4="Monthly",ROUNDDOWN(IF(A948-($N$4*12)&lt;0,0,((A948-(12*$N$4)/((12*$N$4))))/($N$4*12)),0),ROUNDDOWN(IF(A948-($N$4*4)&lt;0,0,((A948-(4*$N$4)/((4*$N$4))))/($N$4*4)),0)))))))))+(IF(A948=$E$4,$J$4,0))</f>
        <v>0</v>
      </c>
      <c r="E948" s="49">
        <f>IF(D948=0,0,1/((1+IF('Lease Monthly'!$H$4="Yearly",'Lease Monthly'!$D$4,IF('Lease Monthly'!$H$4="Quarterly",'Lease Monthly'!$D$4/4,'Lease Monthly'!$D$4/12)))^IF($E$17=1,A947,A948)))</f>
        <v>0</v>
      </c>
      <c r="F948" s="55">
        <f t="shared" si="145"/>
        <v>0</v>
      </c>
      <c r="G948" s="56"/>
      <c r="H948" s="38">
        <f t="shared" si="151"/>
        <v>932</v>
      </c>
      <c r="I948" s="9" t="str">
        <f t="shared" si="146"/>
        <v>-</v>
      </c>
      <c r="J948" s="47">
        <f>IF(H948&gt;'Lease Monthly'!$E$4,0,M947)</f>
        <v>0</v>
      </c>
      <c r="K948" s="47">
        <f>IF(IF('Lease Monthly'!$H$4="Yearly",J948*'Lease Monthly'!$D$4,IF('Lease Monthly'!$H$4="Quarterly",J948*('Lease Monthly'!$D$4/4),J948*'Lease Monthly'!$D$4/12))&gt;0,IF('Lease Monthly'!$H$4="Yearly",J948*'Lease Monthly'!$D$4,IF('Lease Monthly'!$H$4="Quarterly",J948*('Lease Monthly'!$D$4/4),J948*'Lease Monthly'!$D$4/12)),-L948-J948)</f>
        <v>0</v>
      </c>
      <c r="L948" s="47">
        <f t="shared" si="147"/>
        <v>0</v>
      </c>
      <c r="M948" s="47">
        <f t="shared" si="148"/>
        <v>0</v>
      </c>
      <c r="N948" s="57"/>
      <c r="O948" s="38">
        <v>237</v>
      </c>
      <c r="P948" s="58">
        <f t="shared" si="152"/>
        <v>383872</v>
      </c>
      <c r="Q948" s="47">
        <f t="shared" si="153"/>
        <v>0</v>
      </c>
      <c r="R948" s="47">
        <f>IF(S947&lt;1,0,-'Lease Monthly'!$K$4/'Lease Monthly'!$L$4)</f>
        <v>0</v>
      </c>
      <c r="S948" s="47">
        <f t="shared" si="149"/>
        <v>0</v>
      </c>
      <c r="AE948"/>
      <c r="AF948" s="6"/>
    </row>
    <row r="949" spans="1:32" x14ac:dyDescent="0.25">
      <c r="A949" s="53">
        <f t="shared" si="150"/>
        <v>933</v>
      </c>
      <c r="B949" s="29">
        <f t="shared" si="144"/>
        <v>0</v>
      </c>
      <c r="C949" s="9" t="str">
        <f>IF(D949=0,"-",IF('Lease Monthly'!$H$4="Yearly",EDATE(C948,12),IF('Lease Monthly'!$H$4="Quarterly",EDATE(C948,3),EDATE(C948,1))))</f>
        <v>-</v>
      </c>
      <c r="D949" s="54">
        <f>IF(A949&gt;'Lease Monthly'!$E$4,0,'Lease Monthly'!$G$4)*((1+$M$4)^(((((IF($H$4="Yearly",ROUNDDOWN(IF(A949-($N$4)&lt;0,0,((A949-($N$4)/(($N$4))))/($N$4)),0),IF($H$4="Monthly",ROUNDDOWN(IF(A949-($N$4*12)&lt;0,0,((A949-(12*$N$4)/((12*$N$4))))/($N$4*12)),0),ROUNDDOWN(IF(A949-($N$4*4)&lt;0,0,((A949-(4*$N$4)/((4*$N$4))))/($N$4*4)),0)))))))))+(IF(A949=$E$4,$J$4,0))</f>
        <v>0</v>
      </c>
      <c r="E949" s="49">
        <f>IF(D949=0,0,1/((1+IF('Lease Monthly'!$H$4="Yearly",'Lease Monthly'!$D$4,IF('Lease Monthly'!$H$4="Quarterly",'Lease Monthly'!$D$4/4,'Lease Monthly'!$D$4/12)))^IF($E$17=1,A948,A949)))</f>
        <v>0</v>
      </c>
      <c r="F949" s="55">
        <f t="shared" si="145"/>
        <v>0</v>
      </c>
      <c r="G949" s="56"/>
      <c r="H949" s="38">
        <f t="shared" si="151"/>
        <v>933</v>
      </c>
      <c r="I949" s="9" t="str">
        <f t="shared" si="146"/>
        <v>-</v>
      </c>
      <c r="J949" s="47">
        <f>IF(H949&gt;'Lease Monthly'!$E$4,0,M948)</f>
        <v>0</v>
      </c>
      <c r="K949" s="47">
        <f>IF(IF('Lease Monthly'!$H$4="Yearly",J949*'Lease Monthly'!$D$4,IF('Lease Monthly'!$H$4="Quarterly",J949*('Lease Monthly'!$D$4/4),J949*'Lease Monthly'!$D$4/12))&gt;0,IF('Lease Monthly'!$H$4="Yearly",J949*'Lease Monthly'!$D$4,IF('Lease Monthly'!$H$4="Quarterly",J949*('Lease Monthly'!$D$4/4),J949*'Lease Monthly'!$D$4/12)),-L949-J949)</f>
        <v>0</v>
      </c>
      <c r="L949" s="47">
        <f t="shared" si="147"/>
        <v>0</v>
      </c>
      <c r="M949" s="47">
        <f t="shared" si="148"/>
        <v>0</v>
      </c>
      <c r="N949" s="57"/>
      <c r="O949" s="38">
        <v>237</v>
      </c>
      <c r="P949" s="58">
        <f t="shared" si="152"/>
        <v>384237</v>
      </c>
      <c r="Q949" s="47">
        <f t="shared" si="153"/>
        <v>0</v>
      </c>
      <c r="R949" s="47">
        <f>IF(S948&lt;1,0,-'Lease Monthly'!$K$4/'Lease Monthly'!$L$4)</f>
        <v>0</v>
      </c>
      <c r="S949" s="47">
        <f t="shared" si="149"/>
        <v>0</v>
      </c>
      <c r="AE949"/>
      <c r="AF949" s="6"/>
    </row>
    <row r="950" spans="1:32" x14ac:dyDescent="0.25">
      <c r="A950" s="53">
        <f t="shared" si="150"/>
        <v>934</v>
      </c>
      <c r="B950" s="29">
        <f t="shared" si="144"/>
        <v>0</v>
      </c>
      <c r="C950" s="9" t="str">
        <f>IF(D950=0,"-",IF('Lease Monthly'!$H$4="Yearly",EDATE(C949,12),IF('Lease Monthly'!$H$4="Quarterly",EDATE(C949,3),EDATE(C949,1))))</f>
        <v>-</v>
      </c>
      <c r="D950" s="54">
        <f>IF(A950&gt;'Lease Monthly'!$E$4,0,'Lease Monthly'!$G$4)*((1+$M$4)^(((((IF($H$4="Yearly",ROUNDDOWN(IF(A950-($N$4)&lt;0,0,((A950-($N$4)/(($N$4))))/($N$4)),0),IF($H$4="Monthly",ROUNDDOWN(IF(A950-($N$4*12)&lt;0,0,((A950-(12*$N$4)/((12*$N$4))))/($N$4*12)),0),ROUNDDOWN(IF(A950-($N$4*4)&lt;0,0,((A950-(4*$N$4)/((4*$N$4))))/($N$4*4)),0)))))))))+(IF(A950=$E$4,$J$4,0))</f>
        <v>0</v>
      </c>
      <c r="E950" s="49">
        <f>IF(D950=0,0,1/((1+IF('Lease Monthly'!$H$4="Yearly",'Lease Monthly'!$D$4,IF('Lease Monthly'!$H$4="Quarterly",'Lease Monthly'!$D$4/4,'Lease Monthly'!$D$4/12)))^IF($E$17=1,A949,A950)))</f>
        <v>0</v>
      </c>
      <c r="F950" s="55">
        <f t="shared" si="145"/>
        <v>0</v>
      </c>
      <c r="G950" s="56"/>
      <c r="H950" s="38">
        <f t="shared" si="151"/>
        <v>934</v>
      </c>
      <c r="I950" s="9" t="str">
        <f t="shared" si="146"/>
        <v>-</v>
      </c>
      <c r="J950" s="47">
        <f>IF(H950&gt;'Lease Monthly'!$E$4,0,M949)</f>
        <v>0</v>
      </c>
      <c r="K950" s="47">
        <f>IF(IF('Lease Monthly'!$H$4="Yearly",J950*'Lease Monthly'!$D$4,IF('Lease Monthly'!$H$4="Quarterly",J950*('Lease Monthly'!$D$4/4),J950*'Lease Monthly'!$D$4/12))&gt;0,IF('Lease Monthly'!$H$4="Yearly",J950*'Lease Monthly'!$D$4,IF('Lease Monthly'!$H$4="Quarterly",J950*('Lease Monthly'!$D$4/4),J950*'Lease Monthly'!$D$4/12)),-L950-J950)</f>
        <v>0</v>
      </c>
      <c r="L950" s="47">
        <f t="shared" si="147"/>
        <v>0</v>
      </c>
      <c r="M950" s="47">
        <f t="shared" si="148"/>
        <v>0</v>
      </c>
      <c r="N950" s="57"/>
      <c r="O950" s="38">
        <v>237</v>
      </c>
      <c r="P950" s="58">
        <f t="shared" si="152"/>
        <v>384603</v>
      </c>
      <c r="Q950" s="47">
        <f t="shared" si="153"/>
        <v>0</v>
      </c>
      <c r="R950" s="47">
        <f>IF(S949&lt;1,0,-'Lease Monthly'!$K$4/'Lease Monthly'!$L$4)</f>
        <v>0</v>
      </c>
      <c r="S950" s="47">
        <f t="shared" si="149"/>
        <v>0</v>
      </c>
      <c r="AE950"/>
      <c r="AF950" s="6"/>
    </row>
    <row r="951" spans="1:32" x14ac:dyDescent="0.25">
      <c r="A951" s="53">
        <f t="shared" si="150"/>
        <v>935</v>
      </c>
      <c r="B951" s="29">
        <f t="shared" si="144"/>
        <v>0</v>
      </c>
      <c r="C951" s="9" t="str">
        <f>IF(D951=0,"-",IF('Lease Monthly'!$H$4="Yearly",EDATE(C950,12),IF('Lease Monthly'!$H$4="Quarterly",EDATE(C950,3),EDATE(C950,1))))</f>
        <v>-</v>
      </c>
      <c r="D951" s="54">
        <f>IF(A951&gt;'Lease Monthly'!$E$4,0,'Lease Monthly'!$G$4)*((1+$M$4)^(((((IF($H$4="Yearly",ROUNDDOWN(IF(A951-($N$4)&lt;0,0,((A951-($N$4)/(($N$4))))/($N$4)),0),IF($H$4="Monthly",ROUNDDOWN(IF(A951-($N$4*12)&lt;0,0,((A951-(12*$N$4)/((12*$N$4))))/($N$4*12)),0),ROUNDDOWN(IF(A951-($N$4*4)&lt;0,0,((A951-(4*$N$4)/((4*$N$4))))/($N$4*4)),0)))))))))+(IF(A951=$E$4,$J$4,0))</f>
        <v>0</v>
      </c>
      <c r="E951" s="49">
        <f>IF(D951=0,0,1/((1+IF('Lease Monthly'!$H$4="Yearly",'Lease Monthly'!$D$4,IF('Lease Monthly'!$H$4="Quarterly",'Lease Monthly'!$D$4/4,'Lease Monthly'!$D$4/12)))^IF($E$17=1,A950,A951)))</f>
        <v>0</v>
      </c>
      <c r="F951" s="55">
        <f t="shared" si="145"/>
        <v>0</v>
      </c>
      <c r="G951" s="56"/>
      <c r="H951" s="38">
        <f t="shared" si="151"/>
        <v>935</v>
      </c>
      <c r="I951" s="9" t="str">
        <f t="shared" si="146"/>
        <v>-</v>
      </c>
      <c r="J951" s="47">
        <f>IF(H951&gt;'Lease Monthly'!$E$4,0,M950)</f>
        <v>0</v>
      </c>
      <c r="K951" s="47">
        <f>IF(IF('Lease Monthly'!$H$4="Yearly",J951*'Lease Monthly'!$D$4,IF('Lease Monthly'!$H$4="Quarterly",J951*('Lease Monthly'!$D$4/4),J951*'Lease Monthly'!$D$4/12))&gt;0,IF('Lease Monthly'!$H$4="Yearly",J951*'Lease Monthly'!$D$4,IF('Lease Monthly'!$H$4="Quarterly",J951*('Lease Monthly'!$D$4/4),J951*'Lease Monthly'!$D$4/12)),-L951-J951)</f>
        <v>0</v>
      </c>
      <c r="L951" s="47">
        <f t="shared" si="147"/>
        <v>0</v>
      </c>
      <c r="M951" s="47">
        <f t="shared" si="148"/>
        <v>0</v>
      </c>
      <c r="N951" s="57"/>
      <c r="O951" s="38">
        <v>237</v>
      </c>
      <c r="P951" s="58">
        <f t="shared" si="152"/>
        <v>384968</v>
      </c>
      <c r="Q951" s="47">
        <f t="shared" si="153"/>
        <v>0</v>
      </c>
      <c r="R951" s="47">
        <f>IF(S950&lt;1,0,-'Lease Monthly'!$K$4/'Lease Monthly'!$L$4)</f>
        <v>0</v>
      </c>
      <c r="S951" s="47">
        <f t="shared" si="149"/>
        <v>0</v>
      </c>
      <c r="AE951"/>
      <c r="AF951" s="6"/>
    </row>
    <row r="952" spans="1:32" x14ac:dyDescent="0.25">
      <c r="A952" s="53">
        <f t="shared" si="150"/>
        <v>936</v>
      </c>
      <c r="B952" s="29">
        <f t="shared" si="144"/>
        <v>0</v>
      </c>
      <c r="C952" s="9" t="str">
        <f>IF(D952=0,"-",IF('Lease Monthly'!$H$4="Yearly",EDATE(C951,12),IF('Lease Monthly'!$H$4="Quarterly",EDATE(C951,3),EDATE(C951,1))))</f>
        <v>-</v>
      </c>
      <c r="D952" s="54">
        <f>IF(A952&gt;'Lease Monthly'!$E$4,0,'Lease Monthly'!$G$4)*((1+$M$4)^(((((IF($H$4="Yearly",ROUNDDOWN(IF(A952-($N$4)&lt;0,0,((A952-($N$4)/(($N$4))))/($N$4)),0),IF($H$4="Monthly",ROUNDDOWN(IF(A952-($N$4*12)&lt;0,0,((A952-(12*$N$4)/((12*$N$4))))/($N$4*12)),0),ROUNDDOWN(IF(A952-($N$4*4)&lt;0,0,((A952-(4*$N$4)/((4*$N$4))))/($N$4*4)),0)))))))))+(IF(A952=$E$4,$J$4,0))</f>
        <v>0</v>
      </c>
      <c r="E952" s="49">
        <f>IF(D952=0,0,1/((1+IF('Lease Monthly'!$H$4="Yearly",'Lease Monthly'!$D$4,IF('Lease Monthly'!$H$4="Quarterly",'Lease Monthly'!$D$4/4,'Lease Monthly'!$D$4/12)))^IF($E$17=1,A951,A952)))</f>
        <v>0</v>
      </c>
      <c r="F952" s="55">
        <f t="shared" si="145"/>
        <v>0</v>
      </c>
      <c r="G952" s="56"/>
      <c r="H952" s="38">
        <f t="shared" si="151"/>
        <v>936</v>
      </c>
      <c r="I952" s="9" t="str">
        <f t="shared" si="146"/>
        <v>-</v>
      </c>
      <c r="J952" s="47">
        <f>IF(H952&gt;'Lease Monthly'!$E$4,0,M951)</f>
        <v>0</v>
      </c>
      <c r="K952" s="47">
        <f>IF(IF('Lease Monthly'!$H$4="Yearly",J952*'Lease Monthly'!$D$4,IF('Lease Monthly'!$H$4="Quarterly",J952*('Lease Monthly'!$D$4/4),J952*'Lease Monthly'!$D$4/12))&gt;0,IF('Lease Monthly'!$H$4="Yearly",J952*'Lease Monthly'!$D$4,IF('Lease Monthly'!$H$4="Quarterly",J952*('Lease Monthly'!$D$4/4),J952*'Lease Monthly'!$D$4/12)),-L952-J952)</f>
        <v>0</v>
      </c>
      <c r="L952" s="47">
        <f t="shared" si="147"/>
        <v>0</v>
      </c>
      <c r="M952" s="47">
        <f t="shared" si="148"/>
        <v>0</v>
      </c>
      <c r="N952" s="57"/>
      <c r="O952" s="38">
        <v>237</v>
      </c>
      <c r="P952" s="58">
        <f t="shared" si="152"/>
        <v>385333</v>
      </c>
      <c r="Q952" s="47">
        <f t="shared" si="153"/>
        <v>0</v>
      </c>
      <c r="R952" s="47">
        <f>IF(S951&lt;1,0,-'Lease Monthly'!$K$4/'Lease Monthly'!$L$4)</f>
        <v>0</v>
      </c>
      <c r="S952" s="47">
        <f t="shared" si="149"/>
        <v>0</v>
      </c>
      <c r="AE952"/>
      <c r="AF952" s="6"/>
    </row>
    <row r="953" spans="1:32" x14ac:dyDescent="0.25">
      <c r="A953" s="53">
        <f t="shared" si="150"/>
        <v>937</v>
      </c>
      <c r="B953" s="29">
        <f t="shared" si="144"/>
        <v>0</v>
      </c>
      <c r="C953" s="9" t="str">
        <f>IF(D953=0,"-",IF('Lease Monthly'!$H$4="Yearly",EDATE(C952,12),IF('Lease Monthly'!$H$4="Quarterly",EDATE(C952,3),EDATE(C952,1))))</f>
        <v>-</v>
      </c>
      <c r="D953" s="54">
        <f>IF(A953&gt;'Lease Monthly'!$E$4,0,'Lease Monthly'!$G$4)*((1+$M$4)^(((((IF($H$4="Yearly",ROUNDDOWN(IF(A953-($N$4)&lt;0,0,((A953-($N$4)/(($N$4))))/($N$4)),0),IF($H$4="Monthly",ROUNDDOWN(IF(A953-($N$4*12)&lt;0,0,((A953-(12*$N$4)/((12*$N$4))))/($N$4*12)),0),ROUNDDOWN(IF(A953-($N$4*4)&lt;0,0,((A953-(4*$N$4)/((4*$N$4))))/($N$4*4)),0)))))))))+(IF(A953=$E$4,$J$4,0))</f>
        <v>0</v>
      </c>
      <c r="E953" s="49">
        <f>IF(D953=0,0,1/((1+IF('Lease Monthly'!$H$4="Yearly",'Lease Monthly'!$D$4,IF('Lease Monthly'!$H$4="Quarterly",'Lease Monthly'!$D$4/4,'Lease Monthly'!$D$4/12)))^IF($E$17=1,A952,A953)))</f>
        <v>0</v>
      </c>
      <c r="F953" s="55">
        <f t="shared" si="145"/>
        <v>0</v>
      </c>
      <c r="G953" s="56"/>
      <c r="H953" s="38">
        <f t="shared" si="151"/>
        <v>937</v>
      </c>
      <c r="I953" s="9" t="str">
        <f t="shared" si="146"/>
        <v>-</v>
      </c>
      <c r="J953" s="47">
        <f>IF(H953&gt;'Lease Monthly'!$E$4,0,M952)</f>
        <v>0</v>
      </c>
      <c r="K953" s="47">
        <f>IF(IF('Lease Monthly'!$H$4="Yearly",J953*'Lease Monthly'!$D$4,IF('Lease Monthly'!$H$4="Quarterly",J953*('Lease Monthly'!$D$4/4),J953*'Lease Monthly'!$D$4/12))&gt;0,IF('Lease Monthly'!$H$4="Yearly",J953*'Lease Monthly'!$D$4,IF('Lease Monthly'!$H$4="Quarterly",J953*('Lease Monthly'!$D$4/4),J953*'Lease Monthly'!$D$4/12)),-L953-J953)</f>
        <v>0</v>
      </c>
      <c r="L953" s="47">
        <f t="shared" si="147"/>
        <v>0</v>
      </c>
      <c r="M953" s="47">
        <f t="shared" si="148"/>
        <v>0</v>
      </c>
      <c r="N953" s="57"/>
      <c r="O953" s="38">
        <v>237</v>
      </c>
      <c r="P953" s="58">
        <f t="shared" si="152"/>
        <v>385698</v>
      </c>
      <c r="Q953" s="47">
        <f t="shared" si="153"/>
        <v>0</v>
      </c>
      <c r="R953" s="47">
        <f>IF(S952&lt;1,0,-'Lease Monthly'!$K$4/'Lease Monthly'!$L$4)</f>
        <v>0</v>
      </c>
      <c r="S953" s="47">
        <f t="shared" si="149"/>
        <v>0</v>
      </c>
      <c r="AE953"/>
      <c r="AF953" s="6"/>
    </row>
    <row r="954" spans="1:32" x14ac:dyDescent="0.25">
      <c r="A954" s="53">
        <f t="shared" si="150"/>
        <v>938</v>
      </c>
      <c r="B954" s="29">
        <f t="shared" si="144"/>
        <v>0</v>
      </c>
      <c r="C954" s="9" t="str">
        <f>IF(D954=0,"-",IF('Lease Monthly'!$H$4="Yearly",EDATE(C953,12),IF('Lease Monthly'!$H$4="Quarterly",EDATE(C953,3),EDATE(C953,1))))</f>
        <v>-</v>
      </c>
      <c r="D954" s="54">
        <f>IF(A954&gt;'Lease Monthly'!$E$4,0,'Lease Monthly'!$G$4)*((1+$M$4)^(((((IF($H$4="Yearly",ROUNDDOWN(IF(A954-($N$4)&lt;0,0,((A954-($N$4)/(($N$4))))/($N$4)),0),IF($H$4="Monthly",ROUNDDOWN(IF(A954-($N$4*12)&lt;0,0,((A954-(12*$N$4)/((12*$N$4))))/($N$4*12)),0),ROUNDDOWN(IF(A954-($N$4*4)&lt;0,0,((A954-(4*$N$4)/((4*$N$4))))/($N$4*4)),0)))))))))+(IF(A954=$E$4,$J$4,0))</f>
        <v>0</v>
      </c>
      <c r="E954" s="49">
        <f>IF(D954=0,0,1/((1+IF('Lease Monthly'!$H$4="Yearly",'Lease Monthly'!$D$4,IF('Lease Monthly'!$H$4="Quarterly",'Lease Monthly'!$D$4/4,'Lease Monthly'!$D$4/12)))^IF($E$17=1,A953,A954)))</f>
        <v>0</v>
      </c>
      <c r="F954" s="55">
        <f t="shared" si="145"/>
        <v>0</v>
      </c>
      <c r="G954" s="56"/>
      <c r="H954" s="38">
        <f t="shared" si="151"/>
        <v>938</v>
      </c>
      <c r="I954" s="9" t="str">
        <f t="shared" si="146"/>
        <v>-</v>
      </c>
      <c r="J954" s="47">
        <f>IF(H954&gt;'Lease Monthly'!$E$4,0,M953)</f>
        <v>0</v>
      </c>
      <c r="K954" s="47">
        <f>IF(IF('Lease Monthly'!$H$4="Yearly",J954*'Lease Monthly'!$D$4,IF('Lease Monthly'!$H$4="Quarterly",J954*('Lease Monthly'!$D$4/4),J954*'Lease Monthly'!$D$4/12))&gt;0,IF('Lease Monthly'!$H$4="Yearly",J954*'Lease Monthly'!$D$4,IF('Lease Monthly'!$H$4="Quarterly",J954*('Lease Monthly'!$D$4/4),J954*'Lease Monthly'!$D$4/12)),-L954-J954)</f>
        <v>0</v>
      </c>
      <c r="L954" s="47">
        <f t="shared" si="147"/>
        <v>0</v>
      </c>
      <c r="M954" s="47">
        <f t="shared" si="148"/>
        <v>0</v>
      </c>
      <c r="N954" s="57"/>
      <c r="O954" s="38">
        <v>237</v>
      </c>
      <c r="P954" s="58">
        <f t="shared" si="152"/>
        <v>386064</v>
      </c>
      <c r="Q954" s="47">
        <f t="shared" si="153"/>
        <v>0</v>
      </c>
      <c r="R954" s="47">
        <f>IF(S953&lt;1,0,-'Lease Monthly'!$K$4/'Lease Monthly'!$L$4)</f>
        <v>0</v>
      </c>
      <c r="S954" s="47">
        <f t="shared" si="149"/>
        <v>0</v>
      </c>
      <c r="AE954"/>
      <c r="AF954" s="6"/>
    </row>
    <row r="955" spans="1:32" x14ac:dyDescent="0.25">
      <c r="A955" s="53">
        <f t="shared" si="150"/>
        <v>939</v>
      </c>
      <c r="B955" s="29">
        <f t="shared" si="144"/>
        <v>0</v>
      </c>
      <c r="C955" s="9" t="str">
        <f>IF(D955=0,"-",IF('Lease Monthly'!$H$4="Yearly",EDATE(C954,12),IF('Lease Monthly'!$H$4="Quarterly",EDATE(C954,3),EDATE(C954,1))))</f>
        <v>-</v>
      </c>
      <c r="D955" s="54">
        <f>IF(A955&gt;'Lease Monthly'!$E$4,0,'Lease Monthly'!$G$4)*((1+$M$4)^(((((IF($H$4="Yearly",ROUNDDOWN(IF(A955-($N$4)&lt;0,0,((A955-($N$4)/(($N$4))))/($N$4)),0),IF($H$4="Monthly",ROUNDDOWN(IF(A955-($N$4*12)&lt;0,0,((A955-(12*$N$4)/((12*$N$4))))/($N$4*12)),0),ROUNDDOWN(IF(A955-($N$4*4)&lt;0,0,((A955-(4*$N$4)/((4*$N$4))))/($N$4*4)),0)))))))))+(IF(A955=$E$4,$J$4,0))</f>
        <v>0</v>
      </c>
      <c r="E955" s="49">
        <f>IF(D955=0,0,1/((1+IF('Lease Monthly'!$H$4="Yearly",'Lease Monthly'!$D$4,IF('Lease Monthly'!$H$4="Quarterly",'Lease Monthly'!$D$4/4,'Lease Monthly'!$D$4/12)))^IF($E$17=1,A954,A955)))</f>
        <v>0</v>
      </c>
      <c r="F955" s="55">
        <f t="shared" si="145"/>
        <v>0</v>
      </c>
      <c r="G955" s="56"/>
      <c r="H955" s="38">
        <f t="shared" si="151"/>
        <v>939</v>
      </c>
      <c r="I955" s="9" t="str">
        <f t="shared" si="146"/>
        <v>-</v>
      </c>
      <c r="J955" s="47">
        <f>IF(H955&gt;'Lease Monthly'!$E$4,0,M954)</f>
        <v>0</v>
      </c>
      <c r="K955" s="47">
        <f>IF(IF('Lease Monthly'!$H$4="Yearly",J955*'Lease Monthly'!$D$4,IF('Lease Monthly'!$H$4="Quarterly",J955*('Lease Monthly'!$D$4/4),J955*'Lease Monthly'!$D$4/12))&gt;0,IF('Lease Monthly'!$H$4="Yearly",J955*'Lease Monthly'!$D$4,IF('Lease Monthly'!$H$4="Quarterly",J955*('Lease Monthly'!$D$4/4),J955*'Lease Monthly'!$D$4/12)),-L955-J955)</f>
        <v>0</v>
      </c>
      <c r="L955" s="47">
        <f t="shared" si="147"/>
        <v>0</v>
      </c>
      <c r="M955" s="47">
        <f t="shared" si="148"/>
        <v>0</v>
      </c>
      <c r="N955" s="57"/>
      <c r="O955" s="38">
        <v>237</v>
      </c>
      <c r="P955" s="58">
        <f t="shared" si="152"/>
        <v>386429</v>
      </c>
      <c r="Q955" s="47">
        <f t="shared" si="153"/>
        <v>0</v>
      </c>
      <c r="R955" s="47">
        <f>IF(S954&lt;1,0,-'Lease Monthly'!$K$4/'Lease Monthly'!$L$4)</f>
        <v>0</v>
      </c>
      <c r="S955" s="47">
        <f t="shared" si="149"/>
        <v>0</v>
      </c>
      <c r="AE955"/>
      <c r="AF955" s="6"/>
    </row>
    <row r="956" spans="1:32" x14ac:dyDescent="0.25">
      <c r="A956" s="53">
        <f t="shared" si="150"/>
        <v>940</v>
      </c>
      <c r="B956" s="29">
        <f t="shared" si="144"/>
        <v>0</v>
      </c>
      <c r="C956" s="9" t="str">
        <f>IF(D956=0,"-",IF('Lease Monthly'!$H$4="Yearly",EDATE(C955,12),IF('Lease Monthly'!$H$4="Quarterly",EDATE(C955,3),EDATE(C955,1))))</f>
        <v>-</v>
      </c>
      <c r="D956" s="54">
        <f>IF(A956&gt;'Lease Monthly'!$E$4,0,'Lease Monthly'!$G$4)*((1+$M$4)^(((((IF($H$4="Yearly",ROUNDDOWN(IF(A956-($N$4)&lt;0,0,((A956-($N$4)/(($N$4))))/($N$4)),0),IF($H$4="Monthly",ROUNDDOWN(IF(A956-($N$4*12)&lt;0,0,((A956-(12*$N$4)/((12*$N$4))))/($N$4*12)),0),ROUNDDOWN(IF(A956-($N$4*4)&lt;0,0,((A956-(4*$N$4)/((4*$N$4))))/($N$4*4)),0)))))))))+(IF(A956=$E$4,$J$4,0))</f>
        <v>0</v>
      </c>
      <c r="E956" s="49">
        <f>IF(D956=0,0,1/((1+IF('Lease Monthly'!$H$4="Yearly",'Lease Monthly'!$D$4,IF('Lease Monthly'!$H$4="Quarterly",'Lease Monthly'!$D$4/4,'Lease Monthly'!$D$4/12)))^IF($E$17=1,A955,A956)))</f>
        <v>0</v>
      </c>
      <c r="F956" s="55">
        <f t="shared" si="145"/>
        <v>0</v>
      </c>
      <c r="G956" s="56"/>
      <c r="H956" s="38">
        <f t="shared" si="151"/>
        <v>940</v>
      </c>
      <c r="I956" s="9" t="str">
        <f t="shared" si="146"/>
        <v>-</v>
      </c>
      <c r="J956" s="47">
        <f>IF(H956&gt;'Lease Monthly'!$E$4,0,M955)</f>
        <v>0</v>
      </c>
      <c r="K956" s="47">
        <f>IF(IF('Lease Monthly'!$H$4="Yearly",J956*'Lease Monthly'!$D$4,IF('Lease Monthly'!$H$4="Quarterly",J956*('Lease Monthly'!$D$4/4),J956*'Lease Monthly'!$D$4/12))&gt;0,IF('Lease Monthly'!$H$4="Yearly",J956*'Lease Monthly'!$D$4,IF('Lease Monthly'!$H$4="Quarterly",J956*('Lease Monthly'!$D$4/4),J956*'Lease Monthly'!$D$4/12)),-L956-J956)</f>
        <v>0</v>
      </c>
      <c r="L956" s="47">
        <f t="shared" si="147"/>
        <v>0</v>
      </c>
      <c r="M956" s="47">
        <f t="shared" si="148"/>
        <v>0</v>
      </c>
      <c r="N956" s="57"/>
      <c r="O956" s="38">
        <v>237</v>
      </c>
      <c r="P956" s="58">
        <f t="shared" si="152"/>
        <v>386794</v>
      </c>
      <c r="Q956" s="47">
        <f t="shared" si="153"/>
        <v>0</v>
      </c>
      <c r="R956" s="47">
        <f>IF(S955&lt;1,0,-'Lease Monthly'!$K$4/'Lease Monthly'!$L$4)</f>
        <v>0</v>
      </c>
      <c r="S956" s="47">
        <f t="shared" si="149"/>
        <v>0</v>
      </c>
      <c r="AE956"/>
      <c r="AF956" s="6"/>
    </row>
    <row r="957" spans="1:32" x14ac:dyDescent="0.25">
      <c r="A957" s="53">
        <f t="shared" si="150"/>
        <v>941</v>
      </c>
      <c r="B957" s="29">
        <f t="shared" si="144"/>
        <v>0</v>
      </c>
      <c r="C957" s="9" t="str">
        <f>IF(D957=0,"-",IF('Lease Monthly'!$H$4="Yearly",EDATE(C956,12),IF('Lease Monthly'!$H$4="Quarterly",EDATE(C956,3),EDATE(C956,1))))</f>
        <v>-</v>
      </c>
      <c r="D957" s="54">
        <f>IF(A957&gt;'Lease Monthly'!$E$4,0,'Lease Monthly'!$G$4)*((1+$M$4)^(((((IF($H$4="Yearly",ROUNDDOWN(IF(A957-($N$4)&lt;0,0,((A957-($N$4)/(($N$4))))/($N$4)),0),IF($H$4="Monthly",ROUNDDOWN(IF(A957-($N$4*12)&lt;0,0,((A957-(12*$N$4)/((12*$N$4))))/($N$4*12)),0),ROUNDDOWN(IF(A957-($N$4*4)&lt;0,0,((A957-(4*$N$4)/((4*$N$4))))/($N$4*4)),0)))))))))+(IF(A957=$E$4,$J$4,0))</f>
        <v>0</v>
      </c>
      <c r="E957" s="49">
        <f>IF(D957=0,0,1/((1+IF('Lease Monthly'!$H$4="Yearly",'Lease Monthly'!$D$4,IF('Lease Monthly'!$H$4="Quarterly",'Lease Monthly'!$D$4/4,'Lease Monthly'!$D$4/12)))^IF($E$17=1,A956,A957)))</f>
        <v>0</v>
      </c>
      <c r="F957" s="55">
        <f t="shared" si="145"/>
        <v>0</v>
      </c>
      <c r="G957" s="56"/>
      <c r="H957" s="38">
        <f t="shared" si="151"/>
        <v>941</v>
      </c>
      <c r="I957" s="9" t="str">
        <f t="shared" si="146"/>
        <v>-</v>
      </c>
      <c r="J957" s="47">
        <f>IF(H957&gt;'Lease Monthly'!$E$4,0,M956)</f>
        <v>0</v>
      </c>
      <c r="K957" s="47">
        <f>IF(IF('Lease Monthly'!$H$4="Yearly",J957*'Lease Monthly'!$D$4,IF('Lease Monthly'!$H$4="Quarterly",J957*('Lease Monthly'!$D$4/4),J957*'Lease Monthly'!$D$4/12))&gt;0,IF('Lease Monthly'!$H$4="Yearly",J957*'Lease Monthly'!$D$4,IF('Lease Monthly'!$H$4="Quarterly",J957*('Lease Monthly'!$D$4/4),J957*'Lease Monthly'!$D$4/12)),-L957-J957)</f>
        <v>0</v>
      </c>
      <c r="L957" s="47">
        <f t="shared" si="147"/>
        <v>0</v>
      </c>
      <c r="M957" s="47">
        <f t="shared" si="148"/>
        <v>0</v>
      </c>
      <c r="N957" s="57"/>
      <c r="O957" s="38">
        <v>237</v>
      </c>
      <c r="P957" s="58">
        <f t="shared" si="152"/>
        <v>387159</v>
      </c>
      <c r="Q957" s="47">
        <f t="shared" si="153"/>
        <v>0</v>
      </c>
      <c r="R957" s="47">
        <f>IF(S956&lt;1,0,-'Lease Monthly'!$K$4/'Lease Monthly'!$L$4)</f>
        <v>0</v>
      </c>
      <c r="S957" s="47">
        <f t="shared" si="149"/>
        <v>0</v>
      </c>
      <c r="AE957"/>
      <c r="AF957" s="6"/>
    </row>
    <row r="958" spans="1:32" x14ac:dyDescent="0.25">
      <c r="A958" s="53">
        <f t="shared" si="150"/>
        <v>942</v>
      </c>
      <c r="B958" s="29">
        <f t="shared" si="144"/>
        <v>0</v>
      </c>
      <c r="C958" s="9" t="str">
        <f>IF(D958=0,"-",IF('Lease Monthly'!$H$4="Yearly",EDATE(C957,12),IF('Lease Monthly'!$H$4="Quarterly",EDATE(C957,3),EDATE(C957,1))))</f>
        <v>-</v>
      </c>
      <c r="D958" s="54">
        <f>IF(A958&gt;'Lease Monthly'!$E$4,0,'Lease Monthly'!$G$4)*((1+$M$4)^(((((IF($H$4="Yearly",ROUNDDOWN(IF(A958-($N$4)&lt;0,0,((A958-($N$4)/(($N$4))))/($N$4)),0),IF($H$4="Monthly",ROUNDDOWN(IF(A958-($N$4*12)&lt;0,0,((A958-(12*$N$4)/((12*$N$4))))/($N$4*12)),0),ROUNDDOWN(IF(A958-($N$4*4)&lt;0,0,((A958-(4*$N$4)/((4*$N$4))))/($N$4*4)),0)))))))))+(IF(A958=$E$4,$J$4,0))</f>
        <v>0</v>
      </c>
      <c r="E958" s="49">
        <f>IF(D958=0,0,1/((1+IF('Lease Monthly'!$H$4="Yearly",'Lease Monthly'!$D$4,IF('Lease Monthly'!$H$4="Quarterly",'Lease Monthly'!$D$4/4,'Lease Monthly'!$D$4/12)))^IF($E$17=1,A957,A958)))</f>
        <v>0</v>
      </c>
      <c r="F958" s="55">
        <f t="shared" si="145"/>
        <v>0</v>
      </c>
      <c r="G958" s="56"/>
      <c r="H958" s="38">
        <f t="shared" si="151"/>
        <v>942</v>
      </c>
      <c r="I958" s="9" t="str">
        <f t="shared" si="146"/>
        <v>-</v>
      </c>
      <c r="J958" s="47">
        <f>IF(H958&gt;'Lease Monthly'!$E$4,0,M957)</f>
        <v>0</v>
      </c>
      <c r="K958" s="47">
        <f>IF(IF('Lease Monthly'!$H$4="Yearly",J958*'Lease Monthly'!$D$4,IF('Lease Monthly'!$H$4="Quarterly",J958*('Lease Monthly'!$D$4/4),J958*'Lease Monthly'!$D$4/12))&gt;0,IF('Lease Monthly'!$H$4="Yearly",J958*'Lease Monthly'!$D$4,IF('Lease Monthly'!$H$4="Quarterly",J958*('Lease Monthly'!$D$4/4),J958*'Lease Monthly'!$D$4/12)),-L958-J958)</f>
        <v>0</v>
      </c>
      <c r="L958" s="47">
        <f t="shared" si="147"/>
        <v>0</v>
      </c>
      <c r="M958" s="47">
        <f t="shared" si="148"/>
        <v>0</v>
      </c>
      <c r="N958" s="57"/>
      <c r="O958" s="38">
        <v>237</v>
      </c>
      <c r="P958" s="58">
        <f t="shared" si="152"/>
        <v>387525</v>
      </c>
      <c r="Q958" s="47">
        <f t="shared" si="153"/>
        <v>0</v>
      </c>
      <c r="R958" s="47">
        <f>IF(S957&lt;1,0,-'Lease Monthly'!$K$4/'Lease Monthly'!$L$4)</f>
        <v>0</v>
      </c>
      <c r="S958" s="47">
        <f t="shared" si="149"/>
        <v>0</v>
      </c>
      <c r="AE958"/>
      <c r="AF958" s="6"/>
    </row>
    <row r="959" spans="1:32" x14ac:dyDescent="0.25">
      <c r="A959" s="53">
        <f t="shared" si="150"/>
        <v>943</v>
      </c>
      <c r="B959" s="29">
        <f t="shared" si="144"/>
        <v>0</v>
      </c>
      <c r="C959" s="9" t="str">
        <f>IF(D959=0,"-",IF('Lease Monthly'!$H$4="Yearly",EDATE(C958,12),IF('Lease Monthly'!$H$4="Quarterly",EDATE(C958,3),EDATE(C958,1))))</f>
        <v>-</v>
      </c>
      <c r="D959" s="54">
        <f>IF(A959&gt;'Lease Monthly'!$E$4,0,'Lease Monthly'!$G$4)*((1+$M$4)^(((((IF($H$4="Yearly",ROUNDDOWN(IF(A959-($N$4)&lt;0,0,((A959-($N$4)/(($N$4))))/($N$4)),0),IF($H$4="Monthly",ROUNDDOWN(IF(A959-($N$4*12)&lt;0,0,((A959-(12*$N$4)/((12*$N$4))))/($N$4*12)),0),ROUNDDOWN(IF(A959-($N$4*4)&lt;0,0,((A959-(4*$N$4)/((4*$N$4))))/($N$4*4)),0)))))))))+(IF(A959=$E$4,$J$4,0))</f>
        <v>0</v>
      </c>
      <c r="E959" s="49">
        <f>IF(D959=0,0,1/((1+IF('Lease Monthly'!$H$4="Yearly",'Lease Monthly'!$D$4,IF('Lease Monthly'!$H$4="Quarterly",'Lease Monthly'!$D$4/4,'Lease Monthly'!$D$4/12)))^IF($E$17=1,A958,A959)))</f>
        <v>0</v>
      </c>
      <c r="F959" s="55">
        <f t="shared" si="145"/>
        <v>0</v>
      </c>
      <c r="G959" s="56"/>
      <c r="H959" s="38">
        <f t="shared" si="151"/>
        <v>943</v>
      </c>
      <c r="I959" s="9" t="str">
        <f t="shared" si="146"/>
        <v>-</v>
      </c>
      <c r="J959" s="47">
        <f>IF(H959&gt;'Lease Monthly'!$E$4,0,M958)</f>
        <v>0</v>
      </c>
      <c r="K959" s="47">
        <f>IF(IF('Lease Monthly'!$H$4="Yearly",J959*'Lease Monthly'!$D$4,IF('Lease Monthly'!$H$4="Quarterly",J959*('Lease Monthly'!$D$4/4),J959*'Lease Monthly'!$D$4/12))&gt;0,IF('Lease Monthly'!$H$4="Yearly",J959*'Lease Monthly'!$D$4,IF('Lease Monthly'!$H$4="Quarterly",J959*('Lease Monthly'!$D$4/4),J959*'Lease Monthly'!$D$4/12)),-L959-J959)</f>
        <v>0</v>
      </c>
      <c r="L959" s="47">
        <f t="shared" si="147"/>
        <v>0</v>
      </c>
      <c r="M959" s="47">
        <f t="shared" si="148"/>
        <v>0</v>
      </c>
      <c r="N959" s="57"/>
      <c r="O959" s="38">
        <v>237</v>
      </c>
      <c r="P959" s="58">
        <f t="shared" si="152"/>
        <v>387890</v>
      </c>
      <c r="Q959" s="47">
        <f t="shared" si="153"/>
        <v>0</v>
      </c>
      <c r="R959" s="47">
        <f>IF(S958&lt;1,0,-'Lease Monthly'!$K$4/'Lease Monthly'!$L$4)</f>
        <v>0</v>
      </c>
      <c r="S959" s="47">
        <f t="shared" si="149"/>
        <v>0</v>
      </c>
      <c r="AE959"/>
      <c r="AF959" s="6"/>
    </row>
    <row r="960" spans="1:32" x14ac:dyDescent="0.25">
      <c r="A960" s="53">
        <f t="shared" si="150"/>
        <v>944</v>
      </c>
      <c r="B960" s="29">
        <f t="shared" si="144"/>
        <v>0</v>
      </c>
      <c r="C960" s="9" t="str">
        <f>IF(D960=0,"-",IF('Lease Monthly'!$H$4="Yearly",EDATE(C959,12),IF('Lease Monthly'!$H$4="Quarterly",EDATE(C959,3),EDATE(C959,1))))</f>
        <v>-</v>
      </c>
      <c r="D960" s="54">
        <f>IF(A960&gt;'Lease Monthly'!$E$4,0,'Lease Monthly'!$G$4)*((1+$M$4)^(((((IF($H$4="Yearly",ROUNDDOWN(IF(A960-($N$4)&lt;0,0,((A960-($N$4)/(($N$4))))/($N$4)),0),IF($H$4="Monthly",ROUNDDOWN(IF(A960-($N$4*12)&lt;0,0,((A960-(12*$N$4)/((12*$N$4))))/($N$4*12)),0),ROUNDDOWN(IF(A960-($N$4*4)&lt;0,0,((A960-(4*$N$4)/((4*$N$4))))/($N$4*4)),0)))))))))+(IF(A960=$E$4,$J$4,0))</f>
        <v>0</v>
      </c>
      <c r="E960" s="49">
        <f>IF(D960=0,0,1/((1+IF('Lease Monthly'!$H$4="Yearly",'Lease Monthly'!$D$4,IF('Lease Monthly'!$H$4="Quarterly",'Lease Monthly'!$D$4/4,'Lease Monthly'!$D$4/12)))^IF($E$17=1,A959,A960)))</f>
        <v>0</v>
      </c>
      <c r="F960" s="55">
        <f t="shared" si="145"/>
        <v>0</v>
      </c>
      <c r="G960" s="56"/>
      <c r="H960" s="38">
        <f t="shared" si="151"/>
        <v>944</v>
      </c>
      <c r="I960" s="9" t="str">
        <f t="shared" si="146"/>
        <v>-</v>
      </c>
      <c r="J960" s="47">
        <f>IF(H960&gt;'Lease Monthly'!$E$4,0,M959)</f>
        <v>0</v>
      </c>
      <c r="K960" s="47">
        <f>IF(IF('Lease Monthly'!$H$4="Yearly",J960*'Lease Monthly'!$D$4,IF('Lease Monthly'!$H$4="Quarterly",J960*('Lease Monthly'!$D$4/4),J960*'Lease Monthly'!$D$4/12))&gt;0,IF('Lease Monthly'!$H$4="Yearly",J960*'Lease Monthly'!$D$4,IF('Lease Monthly'!$H$4="Quarterly",J960*('Lease Monthly'!$D$4/4),J960*'Lease Monthly'!$D$4/12)),-L960-J960)</f>
        <v>0</v>
      </c>
      <c r="L960" s="47">
        <f t="shared" si="147"/>
        <v>0</v>
      </c>
      <c r="M960" s="47">
        <f t="shared" si="148"/>
        <v>0</v>
      </c>
      <c r="N960" s="57"/>
      <c r="O960" s="38">
        <v>237</v>
      </c>
      <c r="P960" s="58">
        <f t="shared" si="152"/>
        <v>388255</v>
      </c>
      <c r="Q960" s="47">
        <f t="shared" si="153"/>
        <v>0</v>
      </c>
      <c r="R960" s="47">
        <f>IF(S959&lt;1,0,-'Lease Monthly'!$K$4/'Lease Monthly'!$L$4)</f>
        <v>0</v>
      </c>
      <c r="S960" s="47">
        <f t="shared" si="149"/>
        <v>0</v>
      </c>
      <c r="AE960"/>
      <c r="AF960" s="6"/>
    </row>
    <row r="961" spans="1:32" x14ac:dyDescent="0.25">
      <c r="A961" s="53">
        <f t="shared" si="150"/>
        <v>945</v>
      </c>
      <c r="B961" s="29">
        <f t="shared" si="144"/>
        <v>0</v>
      </c>
      <c r="C961" s="9" t="str">
        <f>IF(D961=0,"-",IF('Lease Monthly'!$H$4="Yearly",EDATE(C960,12),IF('Lease Monthly'!$H$4="Quarterly",EDATE(C960,3),EDATE(C960,1))))</f>
        <v>-</v>
      </c>
      <c r="D961" s="54">
        <f>IF(A961&gt;'Lease Monthly'!$E$4,0,'Lease Monthly'!$G$4)*((1+$M$4)^(((((IF($H$4="Yearly",ROUNDDOWN(IF(A961-($N$4)&lt;0,0,((A961-($N$4)/(($N$4))))/($N$4)),0),IF($H$4="Monthly",ROUNDDOWN(IF(A961-($N$4*12)&lt;0,0,((A961-(12*$N$4)/((12*$N$4))))/($N$4*12)),0),ROUNDDOWN(IF(A961-($N$4*4)&lt;0,0,((A961-(4*$N$4)/((4*$N$4))))/($N$4*4)),0)))))))))+(IF(A961=$E$4,$J$4,0))</f>
        <v>0</v>
      </c>
      <c r="E961" s="49">
        <f>IF(D961=0,0,1/((1+IF('Lease Monthly'!$H$4="Yearly",'Lease Monthly'!$D$4,IF('Lease Monthly'!$H$4="Quarterly",'Lease Monthly'!$D$4/4,'Lease Monthly'!$D$4/12)))^IF($E$17=1,A960,A961)))</f>
        <v>0</v>
      </c>
      <c r="F961" s="55">
        <f t="shared" si="145"/>
        <v>0</v>
      </c>
      <c r="G961" s="56"/>
      <c r="H961" s="38">
        <f t="shared" si="151"/>
        <v>945</v>
      </c>
      <c r="I961" s="9" t="str">
        <f t="shared" si="146"/>
        <v>-</v>
      </c>
      <c r="J961" s="47">
        <f>IF(H961&gt;'Lease Monthly'!$E$4,0,M960)</f>
        <v>0</v>
      </c>
      <c r="K961" s="47">
        <f>IF(IF('Lease Monthly'!$H$4="Yearly",J961*'Lease Monthly'!$D$4,IF('Lease Monthly'!$H$4="Quarterly",J961*('Lease Monthly'!$D$4/4),J961*'Lease Monthly'!$D$4/12))&gt;0,IF('Lease Monthly'!$H$4="Yearly",J961*'Lease Monthly'!$D$4,IF('Lease Monthly'!$H$4="Quarterly",J961*('Lease Monthly'!$D$4/4),J961*'Lease Monthly'!$D$4/12)),-L961-J961)</f>
        <v>0</v>
      </c>
      <c r="L961" s="47">
        <f t="shared" si="147"/>
        <v>0</v>
      </c>
      <c r="M961" s="47">
        <f t="shared" si="148"/>
        <v>0</v>
      </c>
      <c r="N961" s="57"/>
      <c r="O961" s="38">
        <v>237</v>
      </c>
      <c r="P961" s="58">
        <f t="shared" si="152"/>
        <v>388620</v>
      </c>
      <c r="Q961" s="47">
        <f t="shared" si="153"/>
        <v>0</v>
      </c>
      <c r="R961" s="47">
        <f>IF(S960&lt;1,0,-'Lease Monthly'!$K$4/'Lease Monthly'!$L$4)</f>
        <v>0</v>
      </c>
      <c r="S961" s="47">
        <f t="shared" si="149"/>
        <v>0</v>
      </c>
      <c r="AE961"/>
      <c r="AF961" s="6"/>
    </row>
    <row r="962" spans="1:32" x14ac:dyDescent="0.25">
      <c r="A962" s="53">
        <f t="shared" si="150"/>
        <v>946</v>
      </c>
      <c r="B962" s="29">
        <f t="shared" si="144"/>
        <v>0</v>
      </c>
      <c r="C962" s="9" t="str">
        <f>IF(D962=0,"-",IF('Lease Monthly'!$H$4="Yearly",EDATE(C961,12),IF('Lease Monthly'!$H$4="Quarterly",EDATE(C961,3),EDATE(C961,1))))</f>
        <v>-</v>
      </c>
      <c r="D962" s="54">
        <f>IF(A962&gt;'Lease Monthly'!$E$4,0,'Lease Monthly'!$G$4)*((1+$M$4)^(((((IF($H$4="Yearly",ROUNDDOWN(IF(A962-($N$4)&lt;0,0,((A962-($N$4)/(($N$4))))/($N$4)),0),IF($H$4="Monthly",ROUNDDOWN(IF(A962-($N$4*12)&lt;0,0,((A962-(12*$N$4)/((12*$N$4))))/($N$4*12)),0),ROUNDDOWN(IF(A962-($N$4*4)&lt;0,0,((A962-(4*$N$4)/((4*$N$4))))/($N$4*4)),0)))))))))+(IF(A962=$E$4,$J$4,0))</f>
        <v>0</v>
      </c>
      <c r="E962" s="49">
        <f>IF(D962=0,0,1/((1+IF('Lease Monthly'!$H$4="Yearly",'Lease Monthly'!$D$4,IF('Lease Monthly'!$H$4="Quarterly",'Lease Monthly'!$D$4/4,'Lease Monthly'!$D$4/12)))^IF($E$17=1,A961,A962)))</f>
        <v>0</v>
      </c>
      <c r="F962" s="55">
        <f t="shared" si="145"/>
        <v>0</v>
      </c>
      <c r="G962" s="56"/>
      <c r="H962" s="38">
        <f t="shared" si="151"/>
        <v>946</v>
      </c>
      <c r="I962" s="9" t="str">
        <f t="shared" si="146"/>
        <v>-</v>
      </c>
      <c r="J962" s="47">
        <f>IF(H962&gt;'Lease Monthly'!$E$4,0,M961)</f>
        <v>0</v>
      </c>
      <c r="K962" s="47">
        <f>IF(IF('Lease Monthly'!$H$4="Yearly",J962*'Lease Monthly'!$D$4,IF('Lease Monthly'!$H$4="Quarterly",J962*('Lease Monthly'!$D$4/4),J962*'Lease Monthly'!$D$4/12))&gt;0,IF('Lease Monthly'!$H$4="Yearly",J962*'Lease Monthly'!$D$4,IF('Lease Monthly'!$H$4="Quarterly",J962*('Lease Monthly'!$D$4/4),J962*'Lease Monthly'!$D$4/12)),-L962-J962)</f>
        <v>0</v>
      </c>
      <c r="L962" s="47">
        <f t="shared" si="147"/>
        <v>0</v>
      </c>
      <c r="M962" s="47">
        <f t="shared" si="148"/>
        <v>0</v>
      </c>
      <c r="N962" s="57"/>
      <c r="O962" s="38">
        <v>237</v>
      </c>
      <c r="P962" s="58">
        <f t="shared" si="152"/>
        <v>388986</v>
      </c>
      <c r="Q962" s="47">
        <f t="shared" si="153"/>
        <v>0</v>
      </c>
      <c r="R962" s="47">
        <f>IF(S961&lt;1,0,-'Lease Monthly'!$K$4/'Lease Monthly'!$L$4)</f>
        <v>0</v>
      </c>
      <c r="S962" s="47">
        <f t="shared" si="149"/>
        <v>0</v>
      </c>
      <c r="AE962"/>
      <c r="AF962" s="6"/>
    </row>
    <row r="963" spans="1:32" x14ac:dyDescent="0.25">
      <c r="A963" s="53">
        <f t="shared" si="150"/>
        <v>947</v>
      </c>
      <c r="B963" s="29">
        <f t="shared" si="144"/>
        <v>0</v>
      </c>
      <c r="C963" s="9" t="str">
        <f>IF(D963=0,"-",IF('Lease Monthly'!$H$4="Yearly",EDATE(C962,12),IF('Lease Monthly'!$H$4="Quarterly",EDATE(C962,3),EDATE(C962,1))))</f>
        <v>-</v>
      </c>
      <c r="D963" s="54">
        <f>IF(A963&gt;'Lease Monthly'!$E$4,0,'Lease Monthly'!$G$4)*((1+$M$4)^(((((IF($H$4="Yearly",ROUNDDOWN(IF(A963-($N$4)&lt;0,0,((A963-($N$4)/(($N$4))))/($N$4)),0),IF($H$4="Monthly",ROUNDDOWN(IF(A963-($N$4*12)&lt;0,0,((A963-(12*$N$4)/((12*$N$4))))/($N$4*12)),0),ROUNDDOWN(IF(A963-($N$4*4)&lt;0,0,((A963-(4*$N$4)/((4*$N$4))))/($N$4*4)),0)))))))))+(IF(A963=$E$4,$J$4,0))</f>
        <v>0</v>
      </c>
      <c r="E963" s="49">
        <f>IF(D963=0,0,1/((1+IF('Lease Monthly'!$H$4="Yearly",'Lease Monthly'!$D$4,IF('Lease Monthly'!$H$4="Quarterly",'Lease Monthly'!$D$4/4,'Lease Monthly'!$D$4/12)))^IF($E$17=1,A962,A963)))</f>
        <v>0</v>
      </c>
      <c r="F963" s="55">
        <f t="shared" si="145"/>
        <v>0</v>
      </c>
      <c r="G963" s="56"/>
      <c r="H963" s="38">
        <f t="shared" si="151"/>
        <v>947</v>
      </c>
      <c r="I963" s="9" t="str">
        <f t="shared" si="146"/>
        <v>-</v>
      </c>
      <c r="J963" s="47">
        <f>IF(H963&gt;'Lease Monthly'!$E$4,0,M962)</f>
        <v>0</v>
      </c>
      <c r="K963" s="47">
        <f>IF(IF('Lease Monthly'!$H$4="Yearly",J963*'Lease Monthly'!$D$4,IF('Lease Monthly'!$H$4="Quarterly",J963*('Lease Monthly'!$D$4/4),J963*'Lease Monthly'!$D$4/12))&gt;0,IF('Lease Monthly'!$H$4="Yearly",J963*'Lease Monthly'!$D$4,IF('Lease Monthly'!$H$4="Quarterly",J963*('Lease Monthly'!$D$4/4),J963*'Lease Monthly'!$D$4/12)),-L963-J963)</f>
        <v>0</v>
      </c>
      <c r="L963" s="47">
        <f t="shared" si="147"/>
        <v>0</v>
      </c>
      <c r="M963" s="47">
        <f t="shared" si="148"/>
        <v>0</v>
      </c>
      <c r="N963" s="57"/>
      <c r="O963" s="38">
        <v>237</v>
      </c>
      <c r="P963" s="58">
        <f t="shared" si="152"/>
        <v>389351</v>
      </c>
      <c r="Q963" s="47">
        <f t="shared" si="153"/>
        <v>0</v>
      </c>
      <c r="R963" s="47">
        <f>IF(S962&lt;1,0,-'Lease Monthly'!$K$4/'Lease Monthly'!$L$4)</f>
        <v>0</v>
      </c>
      <c r="S963" s="47">
        <f t="shared" si="149"/>
        <v>0</v>
      </c>
      <c r="AE963"/>
      <c r="AF963" s="6"/>
    </row>
    <row r="964" spans="1:32" x14ac:dyDescent="0.25">
      <c r="A964" s="53">
        <f t="shared" si="150"/>
        <v>948</v>
      </c>
      <c r="B964" s="29">
        <f t="shared" si="144"/>
        <v>0</v>
      </c>
      <c r="C964" s="9" t="str">
        <f>IF(D964=0,"-",IF('Lease Monthly'!$H$4="Yearly",EDATE(C963,12),IF('Lease Monthly'!$H$4="Quarterly",EDATE(C963,3),EDATE(C963,1))))</f>
        <v>-</v>
      </c>
      <c r="D964" s="54">
        <f>IF(A964&gt;'Lease Monthly'!$E$4,0,'Lease Monthly'!$G$4)*((1+$M$4)^(((((IF($H$4="Yearly",ROUNDDOWN(IF(A964-($N$4)&lt;0,0,((A964-($N$4)/(($N$4))))/($N$4)),0),IF($H$4="Monthly",ROUNDDOWN(IF(A964-($N$4*12)&lt;0,0,((A964-(12*$N$4)/((12*$N$4))))/($N$4*12)),0),ROUNDDOWN(IF(A964-($N$4*4)&lt;0,0,((A964-(4*$N$4)/((4*$N$4))))/($N$4*4)),0)))))))))+(IF(A964=$E$4,$J$4,0))</f>
        <v>0</v>
      </c>
      <c r="E964" s="49">
        <f>IF(D964=0,0,1/((1+IF('Lease Monthly'!$H$4="Yearly",'Lease Monthly'!$D$4,IF('Lease Monthly'!$H$4="Quarterly",'Lease Monthly'!$D$4/4,'Lease Monthly'!$D$4/12)))^IF($E$17=1,A963,A964)))</f>
        <v>0</v>
      </c>
      <c r="F964" s="55">
        <f t="shared" si="145"/>
        <v>0</v>
      </c>
      <c r="G964" s="56"/>
      <c r="H964" s="38">
        <f t="shared" si="151"/>
        <v>948</v>
      </c>
      <c r="I964" s="9" t="str">
        <f t="shared" si="146"/>
        <v>-</v>
      </c>
      <c r="J964" s="47">
        <f>IF(H964&gt;'Lease Monthly'!$E$4,0,M963)</f>
        <v>0</v>
      </c>
      <c r="K964" s="47">
        <f>IF(IF('Lease Monthly'!$H$4="Yearly",J964*'Lease Monthly'!$D$4,IF('Lease Monthly'!$H$4="Quarterly",J964*('Lease Monthly'!$D$4/4),J964*'Lease Monthly'!$D$4/12))&gt;0,IF('Lease Monthly'!$H$4="Yearly",J964*'Lease Monthly'!$D$4,IF('Lease Monthly'!$H$4="Quarterly",J964*('Lease Monthly'!$D$4/4),J964*'Lease Monthly'!$D$4/12)),-L964-J964)</f>
        <v>0</v>
      </c>
      <c r="L964" s="47">
        <f t="shared" si="147"/>
        <v>0</v>
      </c>
      <c r="M964" s="47">
        <f t="shared" si="148"/>
        <v>0</v>
      </c>
      <c r="N964" s="57"/>
      <c r="O964" s="38">
        <v>237</v>
      </c>
      <c r="P964" s="58">
        <f t="shared" si="152"/>
        <v>389716</v>
      </c>
      <c r="Q964" s="47">
        <f t="shared" si="153"/>
        <v>0</v>
      </c>
      <c r="R964" s="47">
        <f>IF(S963&lt;1,0,-'Lease Monthly'!$K$4/'Lease Monthly'!$L$4)</f>
        <v>0</v>
      </c>
      <c r="S964" s="47">
        <f t="shared" si="149"/>
        <v>0</v>
      </c>
      <c r="AE964"/>
      <c r="AF964" s="6"/>
    </row>
    <row r="965" spans="1:32" x14ac:dyDescent="0.25">
      <c r="A965" s="53">
        <f t="shared" si="150"/>
        <v>949</v>
      </c>
      <c r="B965" s="29">
        <f t="shared" si="144"/>
        <v>0</v>
      </c>
      <c r="C965" s="9" t="str">
        <f>IF(D965=0,"-",IF('Lease Monthly'!$H$4="Yearly",EDATE(C964,12),IF('Lease Monthly'!$H$4="Quarterly",EDATE(C964,3),EDATE(C964,1))))</f>
        <v>-</v>
      </c>
      <c r="D965" s="54">
        <f>IF(A965&gt;'Lease Monthly'!$E$4,0,'Lease Monthly'!$G$4)*((1+$M$4)^(((((IF($H$4="Yearly",ROUNDDOWN(IF(A965-($N$4)&lt;0,0,((A965-($N$4)/(($N$4))))/($N$4)),0),IF($H$4="Monthly",ROUNDDOWN(IF(A965-($N$4*12)&lt;0,0,((A965-(12*$N$4)/((12*$N$4))))/($N$4*12)),0),ROUNDDOWN(IF(A965-($N$4*4)&lt;0,0,((A965-(4*$N$4)/((4*$N$4))))/($N$4*4)),0)))))))))+(IF(A965=$E$4,$J$4,0))</f>
        <v>0</v>
      </c>
      <c r="E965" s="49">
        <f>IF(D965=0,0,1/((1+IF('Lease Monthly'!$H$4="Yearly",'Lease Monthly'!$D$4,IF('Lease Monthly'!$H$4="Quarterly",'Lease Monthly'!$D$4/4,'Lease Monthly'!$D$4/12)))^IF($E$17=1,A964,A965)))</f>
        <v>0</v>
      </c>
      <c r="F965" s="55">
        <f t="shared" si="145"/>
        <v>0</v>
      </c>
      <c r="G965" s="56"/>
      <c r="H965" s="38">
        <f t="shared" si="151"/>
        <v>949</v>
      </c>
      <c r="I965" s="9" t="str">
        <f t="shared" si="146"/>
        <v>-</v>
      </c>
      <c r="J965" s="47">
        <f>IF(H965&gt;'Lease Monthly'!$E$4,0,M964)</f>
        <v>0</v>
      </c>
      <c r="K965" s="47">
        <f>IF(IF('Lease Monthly'!$H$4="Yearly",J965*'Lease Monthly'!$D$4,IF('Lease Monthly'!$H$4="Quarterly",J965*('Lease Monthly'!$D$4/4),J965*'Lease Monthly'!$D$4/12))&gt;0,IF('Lease Monthly'!$H$4="Yearly",J965*'Lease Monthly'!$D$4,IF('Lease Monthly'!$H$4="Quarterly",J965*('Lease Monthly'!$D$4/4),J965*'Lease Monthly'!$D$4/12)),-L965-J965)</f>
        <v>0</v>
      </c>
      <c r="L965" s="47">
        <f t="shared" si="147"/>
        <v>0</v>
      </c>
      <c r="M965" s="47">
        <f t="shared" si="148"/>
        <v>0</v>
      </c>
      <c r="N965" s="57"/>
      <c r="O965" s="38">
        <v>237</v>
      </c>
      <c r="P965" s="58">
        <f t="shared" si="152"/>
        <v>390081</v>
      </c>
      <c r="Q965" s="47">
        <f t="shared" si="153"/>
        <v>0</v>
      </c>
      <c r="R965" s="47">
        <f>IF(S964&lt;1,0,-'Lease Monthly'!$K$4/'Lease Monthly'!$L$4)</f>
        <v>0</v>
      </c>
      <c r="S965" s="47">
        <f t="shared" si="149"/>
        <v>0</v>
      </c>
      <c r="AE965"/>
      <c r="AF965" s="6"/>
    </row>
    <row r="966" spans="1:32" x14ac:dyDescent="0.25">
      <c r="A966" s="53">
        <f t="shared" si="150"/>
        <v>950</v>
      </c>
      <c r="B966" s="29">
        <f t="shared" si="144"/>
        <v>0</v>
      </c>
      <c r="C966" s="9" t="str">
        <f>IF(D966=0,"-",IF('Lease Monthly'!$H$4="Yearly",EDATE(C965,12),IF('Lease Monthly'!$H$4="Quarterly",EDATE(C965,3),EDATE(C965,1))))</f>
        <v>-</v>
      </c>
      <c r="D966" s="54">
        <f>IF(A966&gt;'Lease Monthly'!$E$4,0,'Lease Monthly'!$G$4)*((1+$M$4)^(((((IF($H$4="Yearly",ROUNDDOWN(IF(A966-($N$4)&lt;0,0,((A966-($N$4)/(($N$4))))/($N$4)),0),IF($H$4="Monthly",ROUNDDOWN(IF(A966-($N$4*12)&lt;0,0,((A966-(12*$N$4)/((12*$N$4))))/($N$4*12)),0),ROUNDDOWN(IF(A966-($N$4*4)&lt;0,0,((A966-(4*$N$4)/((4*$N$4))))/($N$4*4)),0)))))))))+(IF(A966=$E$4,$J$4,0))</f>
        <v>0</v>
      </c>
      <c r="E966" s="49">
        <f>IF(D966=0,0,1/((1+IF('Lease Monthly'!$H$4="Yearly",'Lease Monthly'!$D$4,IF('Lease Monthly'!$H$4="Quarterly",'Lease Monthly'!$D$4/4,'Lease Monthly'!$D$4/12)))^IF($E$17=1,A965,A966)))</f>
        <v>0</v>
      </c>
      <c r="F966" s="55">
        <f t="shared" si="145"/>
        <v>0</v>
      </c>
      <c r="G966" s="56"/>
      <c r="H966" s="38">
        <f t="shared" si="151"/>
        <v>950</v>
      </c>
      <c r="I966" s="9" t="str">
        <f t="shared" si="146"/>
        <v>-</v>
      </c>
      <c r="J966" s="47">
        <f>IF(H966&gt;'Lease Monthly'!$E$4,0,M965)</f>
        <v>0</v>
      </c>
      <c r="K966" s="47">
        <f>IF(IF('Lease Monthly'!$H$4="Yearly",J966*'Lease Monthly'!$D$4,IF('Lease Monthly'!$H$4="Quarterly",J966*('Lease Monthly'!$D$4/4),J966*'Lease Monthly'!$D$4/12))&gt;0,IF('Lease Monthly'!$H$4="Yearly",J966*'Lease Monthly'!$D$4,IF('Lease Monthly'!$H$4="Quarterly",J966*('Lease Monthly'!$D$4/4),J966*'Lease Monthly'!$D$4/12)),-L966-J966)</f>
        <v>0</v>
      </c>
      <c r="L966" s="47">
        <f t="shared" si="147"/>
        <v>0</v>
      </c>
      <c r="M966" s="47">
        <f t="shared" si="148"/>
        <v>0</v>
      </c>
      <c r="N966" s="57"/>
      <c r="O966" s="38">
        <v>237</v>
      </c>
      <c r="P966" s="58">
        <f t="shared" si="152"/>
        <v>390447</v>
      </c>
      <c r="Q966" s="47">
        <f t="shared" si="153"/>
        <v>0</v>
      </c>
      <c r="R966" s="47">
        <f>IF(S965&lt;1,0,-'Lease Monthly'!$K$4/'Lease Monthly'!$L$4)</f>
        <v>0</v>
      </c>
      <c r="S966" s="47">
        <f t="shared" si="149"/>
        <v>0</v>
      </c>
      <c r="AE966"/>
      <c r="AF966" s="6"/>
    </row>
    <row r="967" spans="1:32" x14ac:dyDescent="0.25">
      <c r="A967" s="53">
        <f t="shared" si="150"/>
        <v>951</v>
      </c>
      <c r="B967" s="29">
        <f t="shared" si="144"/>
        <v>0</v>
      </c>
      <c r="C967" s="9" t="str">
        <f>IF(D967=0,"-",IF('Lease Monthly'!$H$4="Yearly",EDATE(C966,12),IF('Lease Monthly'!$H$4="Quarterly",EDATE(C966,3),EDATE(C966,1))))</f>
        <v>-</v>
      </c>
      <c r="D967" s="54">
        <f>IF(A967&gt;'Lease Monthly'!$E$4,0,'Lease Monthly'!$G$4)*((1+$M$4)^(((((IF($H$4="Yearly",ROUNDDOWN(IF(A967-($N$4)&lt;0,0,((A967-($N$4)/(($N$4))))/($N$4)),0),IF($H$4="Monthly",ROUNDDOWN(IF(A967-($N$4*12)&lt;0,0,((A967-(12*$N$4)/((12*$N$4))))/($N$4*12)),0),ROUNDDOWN(IF(A967-($N$4*4)&lt;0,0,((A967-(4*$N$4)/((4*$N$4))))/($N$4*4)),0)))))))))+(IF(A967=$E$4,$J$4,0))</f>
        <v>0</v>
      </c>
      <c r="E967" s="49">
        <f>IF(D967=0,0,1/((1+IF('Lease Monthly'!$H$4="Yearly",'Lease Monthly'!$D$4,IF('Lease Monthly'!$H$4="Quarterly",'Lease Monthly'!$D$4/4,'Lease Monthly'!$D$4/12)))^IF($E$17=1,A966,A967)))</f>
        <v>0</v>
      </c>
      <c r="F967" s="55">
        <f t="shared" si="145"/>
        <v>0</v>
      </c>
      <c r="G967" s="56"/>
      <c r="H967" s="38">
        <f t="shared" si="151"/>
        <v>951</v>
      </c>
      <c r="I967" s="9" t="str">
        <f t="shared" si="146"/>
        <v>-</v>
      </c>
      <c r="J967" s="47">
        <f>IF(H967&gt;'Lease Monthly'!$E$4,0,M966)</f>
        <v>0</v>
      </c>
      <c r="K967" s="47">
        <f>IF(IF('Lease Monthly'!$H$4="Yearly",J967*'Lease Monthly'!$D$4,IF('Lease Monthly'!$H$4="Quarterly",J967*('Lease Monthly'!$D$4/4),J967*'Lease Monthly'!$D$4/12))&gt;0,IF('Lease Monthly'!$H$4="Yearly",J967*'Lease Monthly'!$D$4,IF('Lease Monthly'!$H$4="Quarterly",J967*('Lease Monthly'!$D$4/4),J967*'Lease Monthly'!$D$4/12)),-L967-J967)</f>
        <v>0</v>
      </c>
      <c r="L967" s="47">
        <f t="shared" si="147"/>
        <v>0</v>
      </c>
      <c r="M967" s="47">
        <f t="shared" si="148"/>
        <v>0</v>
      </c>
      <c r="N967" s="57"/>
      <c r="O967" s="38">
        <v>237</v>
      </c>
      <c r="P967" s="58">
        <f t="shared" si="152"/>
        <v>390812</v>
      </c>
      <c r="Q967" s="47">
        <f t="shared" si="153"/>
        <v>0</v>
      </c>
      <c r="R967" s="47">
        <f>IF(S966&lt;1,0,-'Lease Monthly'!$K$4/'Lease Monthly'!$L$4)</f>
        <v>0</v>
      </c>
      <c r="S967" s="47">
        <f t="shared" si="149"/>
        <v>0</v>
      </c>
      <c r="AE967"/>
      <c r="AF967" s="6"/>
    </row>
    <row r="968" spans="1:32" x14ac:dyDescent="0.25">
      <c r="A968" s="53">
        <f t="shared" si="150"/>
        <v>952</v>
      </c>
      <c r="B968" s="29">
        <f t="shared" si="144"/>
        <v>0</v>
      </c>
      <c r="C968" s="9" t="str">
        <f>IF(D968=0,"-",IF('Lease Monthly'!$H$4="Yearly",EDATE(C967,12),IF('Lease Monthly'!$H$4="Quarterly",EDATE(C967,3),EDATE(C967,1))))</f>
        <v>-</v>
      </c>
      <c r="D968" s="54">
        <f>IF(A968&gt;'Lease Monthly'!$E$4,0,'Lease Monthly'!$G$4)*((1+$M$4)^(((((IF($H$4="Yearly",ROUNDDOWN(IF(A968-($N$4)&lt;0,0,((A968-($N$4)/(($N$4))))/($N$4)),0),IF($H$4="Monthly",ROUNDDOWN(IF(A968-($N$4*12)&lt;0,0,((A968-(12*$N$4)/((12*$N$4))))/($N$4*12)),0),ROUNDDOWN(IF(A968-($N$4*4)&lt;0,0,((A968-(4*$N$4)/((4*$N$4))))/($N$4*4)),0)))))))))+(IF(A968=$E$4,$J$4,0))</f>
        <v>0</v>
      </c>
      <c r="E968" s="49">
        <f>IF(D968=0,0,1/((1+IF('Lease Monthly'!$H$4="Yearly",'Lease Monthly'!$D$4,IF('Lease Monthly'!$H$4="Quarterly",'Lease Monthly'!$D$4/4,'Lease Monthly'!$D$4/12)))^IF($E$17=1,A967,A968)))</f>
        <v>0</v>
      </c>
      <c r="F968" s="55">
        <f t="shared" si="145"/>
        <v>0</v>
      </c>
      <c r="G968" s="56"/>
      <c r="H968" s="38">
        <f t="shared" si="151"/>
        <v>952</v>
      </c>
      <c r="I968" s="9" t="str">
        <f t="shared" si="146"/>
        <v>-</v>
      </c>
      <c r="J968" s="47">
        <f>IF(H968&gt;'Lease Monthly'!$E$4,0,M967)</f>
        <v>0</v>
      </c>
      <c r="K968" s="47">
        <f>IF(IF('Lease Monthly'!$H$4="Yearly",J968*'Lease Monthly'!$D$4,IF('Lease Monthly'!$H$4="Quarterly",J968*('Lease Monthly'!$D$4/4),J968*'Lease Monthly'!$D$4/12))&gt;0,IF('Lease Monthly'!$H$4="Yearly",J968*'Lease Monthly'!$D$4,IF('Lease Monthly'!$H$4="Quarterly",J968*('Lease Monthly'!$D$4/4),J968*'Lease Monthly'!$D$4/12)),-L968-J968)</f>
        <v>0</v>
      </c>
      <c r="L968" s="47">
        <f t="shared" si="147"/>
        <v>0</v>
      </c>
      <c r="M968" s="47">
        <f t="shared" si="148"/>
        <v>0</v>
      </c>
      <c r="N968" s="57"/>
      <c r="O968" s="38">
        <v>237</v>
      </c>
      <c r="P968" s="58">
        <f t="shared" si="152"/>
        <v>391177</v>
      </c>
      <c r="Q968" s="47">
        <f t="shared" si="153"/>
        <v>0</v>
      </c>
      <c r="R968" s="47">
        <f>IF(S967&lt;1,0,-'Lease Monthly'!$K$4/'Lease Monthly'!$L$4)</f>
        <v>0</v>
      </c>
      <c r="S968" s="47">
        <f t="shared" si="149"/>
        <v>0</v>
      </c>
      <c r="AE968"/>
      <c r="AF968" s="6"/>
    </row>
    <row r="969" spans="1:32" x14ac:dyDescent="0.25">
      <c r="A969" s="53">
        <f t="shared" si="150"/>
        <v>953</v>
      </c>
      <c r="B969" s="29">
        <f t="shared" si="144"/>
        <v>0</v>
      </c>
      <c r="C969" s="9" t="str">
        <f>IF(D969=0,"-",IF('Lease Monthly'!$H$4="Yearly",EDATE(C968,12),IF('Lease Monthly'!$H$4="Quarterly",EDATE(C968,3),EDATE(C968,1))))</f>
        <v>-</v>
      </c>
      <c r="D969" s="54">
        <f>IF(A969&gt;'Lease Monthly'!$E$4,0,'Lease Monthly'!$G$4)*((1+$M$4)^(((((IF($H$4="Yearly",ROUNDDOWN(IF(A969-($N$4)&lt;0,0,((A969-($N$4)/(($N$4))))/($N$4)),0),IF($H$4="Monthly",ROUNDDOWN(IF(A969-($N$4*12)&lt;0,0,((A969-(12*$N$4)/((12*$N$4))))/($N$4*12)),0),ROUNDDOWN(IF(A969-($N$4*4)&lt;0,0,((A969-(4*$N$4)/((4*$N$4))))/($N$4*4)),0)))))))))+(IF(A969=$E$4,$J$4,0))</f>
        <v>0</v>
      </c>
      <c r="E969" s="49">
        <f>IF(D969=0,0,1/((1+IF('Lease Monthly'!$H$4="Yearly",'Lease Monthly'!$D$4,IF('Lease Monthly'!$H$4="Quarterly",'Lease Monthly'!$D$4/4,'Lease Monthly'!$D$4/12)))^IF($E$17=1,A968,A969)))</f>
        <v>0</v>
      </c>
      <c r="F969" s="55">
        <f t="shared" si="145"/>
        <v>0</v>
      </c>
      <c r="G969" s="56"/>
      <c r="H969" s="38">
        <f t="shared" si="151"/>
        <v>953</v>
      </c>
      <c r="I969" s="9" t="str">
        <f t="shared" si="146"/>
        <v>-</v>
      </c>
      <c r="J969" s="47">
        <f>IF(H969&gt;'Lease Monthly'!$E$4,0,M968)</f>
        <v>0</v>
      </c>
      <c r="K969" s="47">
        <f>IF(IF('Lease Monthly'!$H$4="Yearly",J969*'Lease Monthly'!$D$4,IF('Lease Monthly'!$H$4="Quarterly",J969*('Lease Monthly'!$D$4/4),J969*'Lease Monthly'!$D$4/12))&gt;0,IF('Lease Monthly'!$H$4="Yearly",J969*'Lease Monthly'!$D$4,IF('Lease Monthly'!$H$4="Quarterly",J969*('Lease Monthly'!$D$4/4),J969*'Lease Monthly'!$D$4/12)),-L969-J969)</f>
        <v>0</v>
      </c>
      <c r="L969" s="47">
        <f t="shared" si="147"/>
        <v>0</v>
      </c>
      <c r="M969" s="47">
        <f t="shared" si="148"/>
        <v>0</v>
      </c>
      <c r="N969" s="57"/>
      <c r="O969" s="38">
        <v>237</v>
      </c>
      <c r="P969" s="58">
        <f t="shared" si="152"/>
        <v>391542</v>
      </c>
      <c r="Q969" s="47">
        <f t="shared" si="153"/>
        <v>0</v>
      </c>
      <c r="R969" s="47">
        <f>IF(S968&lt;1,0,-'Lease Monthly'!$K$4/'Lease Monthly'!$L$4)</f>
        <v>0</v>
      </c>
      <c r="S969" s="47">
        <f t="shared" si="149"/>
        <v>0</v>
      </c>
      <c r="AE969"/>
      <c r="AF969" s="6"/>
    </row>
    <row r="970" spans="1:32" x14ac:dyDescent="0.25">
      <c r="A970" s="53">
        <f t="shared" si="150"/>
        <v>954</v>
      </c>
      <c r="B970" s="29">
        <f t="shared" si="144"/>
        <v>0</v>
      </c>
      <c r="C970" s="9" t="str">
        <f>IF(D970=0,"-",IF('Lease Monthly'!$H$4="Yearly",EDATE(C969,12),IF('Lease Monthly'!$H$4="Quarterly",EDATE(C969,3),EDATE(C969,1))))</f>
        <v>-</v>
      </c>
      <c r="D970" s="54">
        <f>IF(A970&gt;'Lease Monthly'!$E$4,0,'Lease Monthly'!$G$4)*((1+$M$4)^(((((IF($H$4="Yearly",ROUNDDOWN(IF(A970-($N$4)&lt;0,0,((A970-($N$4)/(($N$4))))/($N$4)),0),IF($H$4="Monthly",ROUNDDOWN(IF(A970-($N$4*12)&lt;0,0,((A970-(12*$N$4)/((12*$N$4))))/($N$4*12)),0),ROUNDDOWN(IF(A970-($N$4*4)&lt;0,0,((A970-(4*$N$4)/((4*$N$4))))/($N$4*4)),0)))))))))+(IF(A970=$E$4,$J$4,0))</f>
        <v>0</v>
      </c>
      <c r="E970" s="49">
        <f>IF(D970=0,0,1/((1+IF('Lease Monthly'!$H$4="Yearly",'Lease Monthly'!$D$4,IF('Lease Monthly'!$H$4="Quarterly",'Lease Monthly'!$D$4/4,'Lease Monthly'!$D$4/12)))^IF($E$17=1,A969,A970)))</f>
        <v>0</v>
      </c>
      <c r="F970" s="55">
        <f t="shared" si="145"/>
        <v>0</v>
      </c>
      <c r="G970" s="56"/>
      <c r="H970" s="38">
        <f t="shared" si="151"/>
        <v>954</v>
      </c>
      <c r="I970" s="9" t="str">
        <f t="shared" si="146"/>
        <v>-</v>
      </c>
      <c r="J970" s="47">
        <f>IF(H970&gt;'Lease Monthly'!$E$4,0,M969)</f>
        <v>0</v>
      </c>
      <c r="K970" s="47">
        <f>IF(IF('Lease Monthly'!$H$4="Yearly",J970*'Lease Monthly'!$D$4,IF('Lease Monthly'!$H$4="Quarterly",J970*('Lease Monthly'!$D$4/4),J970*'Lease Monthly'!$D$4/12))&gt;0,IF('Lease Monthly'!$H$4="Yearly",J970*'Lease Monthly'!$D$4,IF('Lease Monthly'!$H$4="Quarterly",J970*('Lease Monthly'!$D$4/4),J970*'Lease Monthly'!$D$4/12)),-L970-J970)</f>
        <v>0</v>
      </c>
      <c r="L970" s="47">
        <f t="shared" si="147"/>
        <v>0</v>
      </c>
      <c r="M970" s="47">
        <f t="shared" si="148"/>
        <v>0</v>
      </c>
      <c r="N970" s="57"/>
      <c r="O970" s="38">
        <v>237</v>
      </c>
      <c r="P970" s="58">
        <f t="shared" si="152"/>
        <v>391908</v>
      </c>
      <c r="Q970" s="47">
        <f t="shared" si="153"/>
        <v>0</v>
      </c>
      <c r="R970" s="47">
        <f>IF(S969&lt;1,0,-'Lease Monthly'!$K$4/'Lease Monthly'!$L$4)</f>
        <v>0</v>
      </c>
      <c r="S970" s="47">
        <f t="shared" si="149"/>
        <v>0</v>
      </c>
      <c r="AE970"/>
      <c r="AF970" s="6"/>
    </row>
    <row r="971" spans="1:32" x14ac:dyDescent="0.25">
      <c r="A971" s="53">
        <f t="shared" si="150"/>
        <v>955</v>
      </c>
      <c r="B971" s="29">
        <f t="shared" si="144"/>
        <v>0</v>
      </c>
      <c r="C971" s="9" t="str">
        <f>IF(D971=0,"-",IF('Lease Monthly'!$H$4="Yearly",EDATE(C970,12),IF('Lease Monthly'!$H$4="Quarterly",EDATE(C970,3),EDATE(C970,1))))</f>
        <v>-</v>
      </c>
      <c r="D971" s="54">
        <f>IF(A971&gt;'Lease Monthly'!$E$4,0,'Lease Monthly'!$G$4)*((1+$M$4)^(((((IF($H$4="Yearly",ROUNDDOWN(IF(A971-($N$4)&lt;0,0,((A971-($N$4)/(($N$4))))/($N$4)),0),IF($H$4="Monthly",ROUNDDOWN(IF(A971-($N$4*12)&lt;0,0,((A971-(12*$N$4)/((12*$N$4))))/($N$4*12)),0),ROUNDDOWN(IF(A971-($N$4*4)&lt;0,0,((A971-(4*$N$4)/((4*$N$4))))/($N$4*4)),0)))))))))+(IF(A971=$E$4,$J$4,0))</f>
        <v>0</v>
      </c>
      <c r="E971" s="49">
        <f>IF(D971=0,0,1/((1+IF('Lease Monthly'!$H$4="Yearly",'Lease Monthly'!$D$4,IF('Lease Monthly'!$H$4="Quarterly",'Lease Monthly'!$D$4/4,'Lease Monthly'!$D$4/12)))^IF($E$17=1,A970,A971)))</f>
        <v>0</v>
      </c>
      <c r="F971" s="55">
        <f t="shared" si="145"/>
        <v>0</v>
      </c>
      <c r="G971" s="56"/>
      <c r="H971" s="38">
        <f t="shared" si="151"/>
        <v>955</v>
      </c>
      <c r="I971" s="9" t="str">
        <f t="shared" si="146"/>
        <v>-</v>
      </c>
      <c r="J971" s="47">
        <f>IF(H971&gt;'Lease Monthly'!$E$4,0,M970)</f>
        <v>0</v>
      </c>
      <c r="K971" s="47">
        <f>IF(IF('Lease Monthly'!$H$4="Yearly",J971*'Lease Monthly'!$D$4,IF('Lease Monthly'!$H$4="Quarterly",J971*('Lease Monthly'!$D$4/4),J971*'Lease Monthly'!$D$4/12))&gt;0,IF('Lease Monthly'!$H$4="Yearly",J971*'Lease Monthly'!$D$4,IF('Lease Monthly'!$H$4="Quarterly",J971*('Lease Monthly'!$D$4/4),J971*'Lease Monthly'!$D$4/12)),-L971-J971)</f>
        <v>0</v>
      </c>
      <c r="L971" s="47">
        <f t="shared" si="147"/>
        <v>0</v>
      </c>
      <c r="M971" s="47">
        <f t="shared" si="148"/>
        <v>0</v>
      </c>
      <c r="N971" s="57"/>
      <c r="O971" s="38">
        <v>237</v>
      </c>
      <c r="P971" s="58">
        <f t="shared" si="152"/>
        <v>392273</v>
      </c>
      <c r="Q971" s="47">
        <f t="shared" si="153"/>
        <v>0</v>
      </c>
      <c r="R971" s="47">
        <f>IF(S970&lt;1,0,-'Lease Monthly'!$K$4/'Lease Monthly'!$L$4)</f>
        <v>0</v>
      </c>
      <c r="S971" s="47">
        <f t="shared" si="149"/>
        <v>0</v>
      </c>
      <c r="AE971"/>
      <c r="AF971" s="6"/>
    </row>
    <row r="972" spans="1:32" x14ac:dyDescent="0.25">
      <c r="A972" s="53">
        <f t="shared" si="150"/>
        <v>956</v>
      </c>
      <c r="B972" s="29">
        <f t="shared" si="144"/>
        <v>0</v>
      </c>
      <c r="C972" s="9" t="str">
        <f>IF(D972=0,"-",IF('Lease Monthly'!$H$4="Yearly",EDATE(C971,12),IF('Lease Monthly'!$H$4="Quarterly",EDATE(C971,3),EDATE(C971,1))))</f>
        <v>-</v>
      </c>
      <c r="D972" s="54">
        <f>IF(A972&gt;'Lease Monthly'!$E$4,0,'Lease Monthly'!$G$4)*((1+$M$4)^(((((IF($H$4="Yearly",ROUNDDOWN(IF(A972-($N$4)&lt;0,0,((A972-($N$4)/(($N$4))))/($N$4)),0),IF($H$4="Monthly",ROUNDDOWN(IF(A972-($N$4*12)&lt;0,0,((A972-(12*$N$4)/((12*$N$4))))/($N$4*12)),0),ROUNDDOWN(IF(A972-($N$4*4)&lt;0,0,((A972-(4*$N$4)/((4*$N$4))))/($N$4*4)),0)))))))))+(IF(A972=$E$4,$J$4,0))</f>
        <v>0</v>
      </c>
      <c r="E972" s="49">
        <f>IF(D972=0,0,1/((1+IF('Lease Monthly'!$H$4="Yearly",'Lease Monthly'!$D$4,IF('Lease Monthly'!$H$4="Quarterly",'Lease Monthly'!$D$4/4,'Lease Monthly'!$D$4/12)))^IF($E$17=1,A971,A972)))</f>
        <v>0</v>
      </c>
      <c r="F972" s="55">
        <f t="shared" si="145"/>
        <v>0</v>
      </c>
      <c r="G972" s="56"/>
      <c r="H972" s="38">
        <f t="shared" si="151"/>
        <v>956</v>
      </c>
      <c r="I972" s="9" t="str">
        <f t="shared" si="146"/>
        <v>-</v>
      </c>
      <c r="J972" s="47">
        <f>IF(H972&gt;'Lease Monthly'!$E$4,0,M971)</f>
        <v>0</v>
      </c>
      <c r="K972" s="47">
        <f>IF(IF('Lease Monthly'!$H$4="Yearly",J972*'Lease Monthly'!$D$4,IF('Lease Monthly'!$H$4="Quarterly",J972*('Lease Monthly'!$D$4/4),J972*'Lease Monthly'!$D$4/12))&gt;0,IF('Lease Monthly'!$H$4="Yearly",J972*'Lease Monthly'!$D$4,IF('Lease Monthly'!$H$4="Quarterly",J972*('Lease Monthly'!$D$4/4),J972*'Lease Monthly'!$D$4/12)),-L972-J972)</f>
        <v>0</v>
      </c>
      <c r="L972" s="47">
        <f t="shared" si="147"/>
        <v>0</v>
      </c>
      <c r="M972" s="47">
        <f t="shared" si="148"/>
        <v>0</v>
      </c>
      <c r="N972" s="57"/>
      <c r="O972" s="38">
        <v>237</v>
      </c>
      <c r="P972" s="58">
        <f t="shared" si="152"/>
        <v>392638</v>
      </c>
      <c r="Q972" s="47">
        <f t="shared" si="153"/>
        <v>0</v>
      </c>
      <c r="R972" s="47">
        <f>IF(S971&lt;1,0,-'Lease Monthly'!$K$4/'Lease Monthly'!$L$4)</f>
        <v>0</v>
      </c>
      <c r="S972" s="47">
        <f t="shared" si="149"/>
        <v>0</v>
      </c>
      <c r="AE972"/>
      <c r="AF972" s="6"/>
    </row>
    <row r="973" spans="1:32" x14ac:dyDescent="0.25">
      <c r="A973" s="53">
        <f t="shared" si="150"/>
        <v>957</v>
      </c>
      <c r="B973" s="29">
        <f t="shared" si="144"/>
        <v>0</v>
      </c>
      <c r="C973" s="9" t="str">
        <f>IF(D973=0,"-",IF('Lease Monthly'!$H$4="Yearly",EDATE(C972,12),IF('Lease Monthly'!$H$4="Quarterly",EDATE(C972,3),EDATE(C972,1))))</f>
        <v>-</v>
      </c>
      <c r="D973" s="54">
        <f>IF(A973&gt;'Lease Monthly'!$E$4,0,'Lease Monthly'!$G$4)*((1+$M$4)^(((((IF($H$4="Yearly",ROUNDDOWN(IF(A973-($N$4)&lt;0,0,((A973-($N$4)/(($N$4))))/($N$4)),0),IF($H$4="Monthly",ROUNDDOWN(IF(A973-($N$4*12)&lt;0,0,((A973-(12*$N$4)/((12*$N$4))))/($N$4*12)),0),ROUNDDOWN(IF(A973-($N$4*4)&lt;0,0,((A973-(4*$N$4)/((4*$N$4))))/($N$4*4)),0)))))))))+(IF(A973=$E$4,$J$4,0))</f>
        <v>0</v>
      </c>
      <c r="E973" s="49">
        <f>IF(D973=0,0,1/((1+IF('Lease Monthly'!$H$4="Yearly",'Lease Monthly'!$D$4,IF('Lease Monthly'!$H$4="Quarterly",'Lease Monthly'!$D$4/4,'Lease Monthly'!$D$4/12)))^IF($E$17=1,A972,A973)))</f>
        <v>0</v>
      </c>
      <c r="F973" s="55">
        <f t="shared" si="145"/>
        <v>0</v>
      </c>
      <c r="G973" s="56"/>
      <c r="H973" s="38">
        <f t="shared" si="151"/>
        <v>957</v>
      </c>
      <c r="I973" s="9" t="str">
        <f t="shared" si="146"/>
        <v>-</v>
      </c>
      <c r="J973" s="47">
        <f>IF(H973&gt;'Lease Monthly'!$E$4,0,M972)</f>
        <v>0</v>
      </c>
      <c r="K973" s="47">
        <f>IF(IF('Lease Monthly'!$H$4="Yearly",J973*'Lease Monthly'!$D$4,IF('Lease Monthly'!$H$4="Quarterly",J973*('Lease Monthly'!$D$4/4),J973*'Lease Monthly'!$D$4/12))&gt;0,IF('Lease Monthly'!$H$4="Yearly",J973*'Lease Monthly'!$D$4,IF('Lease Monthly'!$H$4="Quarterly",J973*('Lease Monthly'!$D$4/4),J973*'Lease Monthly'!$D$4/12)),-L973-J973)</f>
        <v>0</v>
      </c>
      <c r="L973" s="47">
        <f t="shared" si="147"/>
        <v>0</v>
      </c>
      <c r="M973" s="47">
        <f t="shared" si="148"/>
        <v>0</v>
      </c>
      <c r="N973" s="57"/>
      <c r="O973" s="38">
        <v>237</v>
      </c>
      <c r="P973" s="58">
        <f t="shared" si="152"/>
        <v>393003</v>
      </c>
      <c r="Q973" s="47">
        <f t="shared" si="153"/>
        <v>0</v>
      </c>
      <c r="R973" s="47">
        <f>IF(S972&lt;1,0,-'Lease Monthly'!$K$4/'Lease Monthly'!$L$4)</f>
        <v>0</v>
      </c>
      <c r="S973" s="47">
        <f t="shared" si="149"/>
        <v>0</v>
      </c>
      <c r="AE973"/>
      <c r="AF973" s="6"/>
    </row>
    <row r="974" spans="1:32" x14ac:dyDescent="0.25">
      <c r="A974" s="53">
        <f t="shared" si="150"/>
        <v>958</v>
      </c>
      <c r="B974" s="29">
        <f t="shared" si="144"/>
        <v>0</v>
      </c>
      <c r="C974" s="9" t="str">
        <f>IF(D974=0,"-",IF('Lease Monthly'!$H$4="Yearly",EDATE(C973,12),IF('Lease Monthly'!$H$4="Quarterly",EDATE(C973,3),EDATE(C973,1))))</f>
        <v>-</v>
      </c>
      <c r="D974" s="54">
        <f>IF(A974&gt;'Lease Monthly'!$E$4,0,'Lease Monthly'!$G$4)*((1+$M$4)^(((((IF($H$4="Yearly",ROUNDDOWN(IF(A974-($N$4)&lt;0,0,((A974-($N$4)/(($N$4))))/($N$4)),0),IF($H$4="Monthly",ROUNDDOWN(IF(A974-($N$4*12)&lt;0,0,((A974-(12*$N$4)/((12*$N$4))))/($N$4*12)),0),ROUNDDOWN(IF(A974-($N$4*4)&lt;0,0,((A974-(4*$N$4)/((4*$N$4))))/($N$4*4)),0)))))))))+(IF(A974=$E$4,$J$4,0))</f>
        <v>0</v>
      </c>
      <c r="E974" s="49">
        <f>IF(D974=0,0,1/((1+IF('Lease Monthly'!$H$4="Yearly",'Lease Monthly'!$D$4,IF('Lease Monthly'!$H$4="Quarterly",'Lease Monthly'!$D$4/4,'Lease Monthly'!$D$4/12)))^IF($E$17=1,A973,A974)))</f>
        <v>0</v>
      </c>
      <c r="F974" s="55">
        <f t="shared" si="145"/>
        <v>0</v>
      </c>
      <c r="G974" s="56"/>
      <c r="H974" s="38">
        <f t="shared" si="151"/>
        <v>958</v>
      </c>
      <c r="I974" s="9" t="str">
        <f t="shared" si="146"/>
        <v>-</v>
      </c>
      <c r="J974" s="47">
        <f>IF(H974&gt;'Lease Monthly'!$E$4,0,M973)</f>
        <v>0</v>
      </c>
      <c r="K974" s="47">
        <f>IF(IF('Lease Monthly'!$H$4="Yearly",J974*'Lease Monthly'!$D$4,IF('Lease Monthly'!$H$4="Quarterly",J974*('Lease Monthly'!$D$4/4),J974*'Lease Monthly'!$D$4/12))&gt;0,IF('Lease Monthly'!$H$4="Yearly",J974*'Lease Monthly'!$D$4,IF('Lease Monthly'!$H$4="Quarterly",J974*('Lease Monthly'!$D$4/4),J974*'Lease Monthly'!$D$4/12)),-L974-J974)</f>
        <v>0</v>
      </c>
      <c r="L974" s="47">
        <f t="shared" si="147"/>
        <v>0</v>
      </c>
      <c r="M974" s="47">
        <f t="shared" si="148"/>
        <v>0</v>
      </c>
      <c r="N974" s="57"/>
      <c r="O974" s="38">
        <v>237</v>
      </c>
      <c r="P974" s="58">
        <f t="shared" si="152"/>
        <v>393369</v>
      </c>
      <c r="Q974" s="47">
        <f t="shared" si="153"/>
        <v>0</v>
      </c>
      <c r="R974" s="47">
        <f>IF(S973&lt;1,0,-'Lease Monthly'!$K$4/'Lease Monthly'!$L$4)</f>
        <v>0</v>
      </c>
      <c r="S974" s="47">
        <f t="shared" si="149"/>
        <v>0</v>
      </c>
      <c r="AE974"/>
      <c r="AF974" s="6"/>
    </row>
    <row r="975" spans="1:32" x14ac:dyDescent="0.25">
      <c r="A975" s="53">
        <f t="shared" si="150"/>
        <v>959</v>
      </c>
      <c r="B975" s="29">
        <f t="shared" si="144"/>
        <v>0</v>
      </c>
      <c r="C975" s="9" t="str">
        <f>IF(D975=0,"-",IF('Lease Monthly'!$H$4="Yearly",EDATE(C974,12),IF('Lease Monthly'!$H$4="Quarterly",EDATE(C974,3),EDATE(C974,1))))</f>
        <v>-</v>
      </c>
      <c r="D975" s="54">
        <f>IF(A975&gt;'Lease Monthly'!$E$4,0,'Lease Monthly'!$G$4)*((1+$M$4)^(((((IF($H$4="Yearly",ROUNDDOWN(IF(A975-($N$4)&lt;0,0,((A975-($N$4)/(($N$4))))/($N$4)),0),IF($H$4="Monthly",ROUNDDOWN(IF(A975-($N$4*12)&lt;0,0,((A975-(12*$N$4)/((12*$N$4))))/($N$4*12)),0),ROUNDDOWN(IF(A975-($N$4*4)&lt;0,0,((A975-(4*$N$4)/((4*$N$4))))/($N$4*4)),0)))))))))+(IF(A975=$E$4,$J$4,0))</f>
        <v>0</v>
      </c>
      <c r="E975" s="49">
        <f>IF(D975=0,0,1/((1+IF('Lease Monthly'!$H$4="Yearly",'Lease Monthly'!$D$4,IF('Lease Monthly'!$H$4="Quarterly",'Lease Monthly'!$D$4/4,'Lease Monthly'!$D$4/12)))^IF($E$17=1,A974,A975)))</f>
        <v>0</v>
      </c>
      <c r="F975" s="55">
        <f t="shared" si="145"/>
        <v>0</v>
      </c>
      <c r="G975" s="56"/>
      <c r="H975" s="38">
        <f t="shared" si="151"/>
        <v>959</v>
      </c>
      <c r="I975" s="9" t="str">
        <f t="shared" si="146"/>
        <v>-</v>
      </c>
      <c r="J975" s="47">
        <f>IF(H975&gt;'Lease Monthly'!$E$4,0,M974)</f>
        <v>0</v>
      </c>
      <c r="K975" s="47">
        <f>IF(IF('Lease Monthly'!$H$4="Yearly",J975*'Lease Monthly'!$D$4,IF('Lease Monthly'!$H$4="Quarterly",J975*('Lease Monthly'!$D$4/4),J975*'Lease Monthly'!$D$4/12))&gt;0,IF('Lease Monthly'!$H$4="Yearly",J975*'Lease Monthly'!$D$4,IF('Lease Monthly'!$H$4="Quarterly",J975*('Lease Monthly'!$D$4/4),J975*'Lease Monthly'!$D$4/12)),-L975-J975)</f>
        <v>0</v>
      </c>
      <c r="L975" s="47">
        <f t="shared" si="147"/>
        <v>0</v>
      </c>
      <c r="M975" s="47">
        <f t="shared" si="148"/>
        <v>0</v>
      </c>
      <c r="N975" s="57"/>
      <c r="O975" s="38">
        <v>237</v>
      </c>
      <c r="P975" s="58">
        <f t="shared" si="152"/>
        <v>393734</v>
      </c>
      <c r="Q975" s="47">
        <f t="shared" si="153"/>
        <v>0</v>
      </c>
      <c r="R975" s="47">
        <f>IF(S974&lt;1,0,-'Lease Monthly'!$K$4/'Lease Monthly'!$L$4)</f>
        <v>0</v>
      </c>
      <c r="S975" s="47">
        <f t="shared" si="149"/>
        <v>0</v>
      </c>
      <c r="AE975"/>
      <c r="AF975" s="6"/>
    </row>
    <row r="976" spans="1:32" x14ac:dyDescent="0.25">
      <c r="A976" s="53">
        <f t="shared" si="150"/>
        <v>960</v>
      </c>
      <c r="B976" s="29">
        <f t="shared" si="144"/>
        <v>0</v>
      </c>
      <c r="C976" s="9" t="str">
        <f>IF(D976=0,"-",IF('Lease Monthly'!$H$4="Yearly",EDATE(C975,12),IF('Lease Monthly'!$H$4="Quarterly",EDATE(C975,3),EDATE(C975,1))))</f>
        <v>-</v>
      </c>
      <c r="D976" s="54">
        <f>IF(A976&gt;'Lease Monthly'!$E$4,0,'Lease Monthly'!$G$4)*((1+$M$4)^(((((IF($H$4="Yearly",ROUNDDOWN(IF(A976-($N$4)&lt;0,0,((A976-($N$4)/(($N$4))))/($N$4)),0),IF($H$4="Monthly",ROUNDDOWN(IF(A976-($N$4*12)&lt;0,0,((A976-(12*$N$4)/((12*$N$4))))/($N$4*12)),0),ROUNDDOWN(IF(A976-($N$4*4)&lt;0,0,((A976-(4*$N$4)/((4*$N$4))))/($N$4*4)),0)))))))))+(IF(A976=$E$4,$J$4,0))</f>
        <v>0</v>
      </c>
      <c r="E976" s="49">
        <f>IF(D976=0,0,1/((1+IF('Lease Monthly'!$H$4="Yearly",'Lease Monthly'!$D$4,IF('Lease Monthly'!$H$4="Quarterly",'Lease Monthly'!$D$4/4,'Lease Monthly'!$D$4/12)))^IF($E$17=1,A975,A976)))</f>
        <v>0</v>
      </c>
      <c r="F976" s="55">
        <f t="shared" si="145"/>
        <v>0</v>
      </c>
      <c r="G976" s="56"/>
      <c r="H976" s="38">
        <f t="shared" si="151"/>
        <v>960</v>
      </c>
      <c r="I976" s="9" t="str">
        <f t="shared" si="146"/>
        <v>-</v>
      </c>
      <c r="J976" s="47">
        <f>IF(H976&gt;'Lease Monthly'!$E$4,0,M975)</f>
        <v>0</v>
      </c>
      <c r="K976" s="47">
        <f>IF(IF('Lease Monthly'!$H$4="Yearly",J976*'Lease Monthly'!$D$4,IF('Lease Monthly'!$H$4="Quarterly",J976*('Lease Monthly'!$D$4/4),J976*'Lease Monthly'!$D$4/12))&gt;0,IF('Lease Monthly'!$H$4="Yearly",J976*'Lease Monthly'!$D$4,IF('Lease Monthly'!$H$4="Quarterly",J976*('Lease Monthly'!$D$4/4),J976*'Lease Monthly'!$D$4/12)),-L976-J976)</f>
        <v>0</v>
      </c>
      <c r="L976" s="47">
        <f t="shared" si="147"/>
        <v>0</v>
      </c>
      <c r="M976" s="47">
        <f t="shared" si="148"/>
        <v>0</v>
      </c>
      <c r="N976" s="57"/>
      <c r="O976" s="38">
        <v>237</v>
      </c>
      <c r="P976" s="58">
        <f t="shared" si="152"/>
        <v>394099</v>
      </c>
      <c r="Q976" s="47">
        <f t="shared" si="153"/>
        <v>0</v>
      </c>
      <c r="R976" s="47">
        <f>IF(S975&lt;1,0,-'Lease Monthly'!$K$4/'Lease Monthly'!$L$4)</f>
        <v>0</v>
      </c>
      <c r="S976" s="47">
        <f t="shared" si="149"/>
        <v>0</v>
      </c>
      <c r="AE976"/>
      <c r="AF976" s="6"/>
    </row>
    <row r="977" spans="1:32" x14ac:dyDescent="0.25">
      <c r="A977" s="53">
        <f t="shared" si="150"/>
        <v>961</v>
      </c>
      <c r="B977" s="29">
        <f t="shared" ref="B977:B1040" si="154">IF(C977="-",0,YEAR(C977))</f>
        <v>0</v>
      </c>
      <c r="C977" s="9" t="str">
        <f>IF(D977=0,"-",IF('Lease Monthly'!$H$4="Yearly",EDATE(C976,12),IF('Lease Monthly'!$H$4="Quarterly",EDATE(C976,3),EDATE(C976,1))))</f>
        <v>-</v>
      </c>
      <c r="D977" s="54">
        <f>IF(A977&gt;'Lease Monthly'!$E$4,0,'Lease Monthly'!$G$4)*((1+$M$4)^(((((IF($H$4="Yearly",ROUNDDOWN(IF(A977-($N$4)&lt;0,0,((A977-($N$4)/(($N$4))))/($N$4)),0),IF($H$4="Monthly",ROUNDDOWN(IF(A977-($N$4*12)&lt;0,0,((A977-(12*$N$4)/((12*$N$4))))/($N$4*12)),0),ROUNDDOWN(IF(A977-($N$4*4)&lt;0,0,((A977-(4*$N$4)/((4*$N$4))))/($N$4*4)),0)))))))))+(IF(A977=$E$4,$J$4,0))</f>
        <v>0</v>
      </c>
      <c r="E977" s="49">
        <f>IF(D977=0,0,1/((1+IF('Lease Monthly'!$H$4="Yearly",'Lease Monthly'!$D$4,IF('Lease Monthly'!$H$4="Quarterly",'Lease Monthly'!$D$4/4,'Lease Monthly'!$D$4/12)))^IF($E$17=1,A976,A977)))</f>
        <v>0</v>
      </c>
      <c r="F977" s="55">
        <f t="shared" ref="F977:F1040" si="155">D977*E977</f>
        <v>0</v>
      </c>
      <c r="G977" s="56"/>
      <c r="H977" s="38">
        <f t="shared" si="151"/>
        <v>961</v>
      </c>
      <c r="I977" s="9" t="str">
        <f t="shared" ref="I977:I1040" si="156">C977</f>
        <v>-</v>
      </c>
      <c r="J977" s="47">
        <f>IF(H977&gt;'Lease Monthly'!$E$4,0,M976)</f>
        <v>0</v>
      </c>
      <c r="K977" s="47">
        <f>IF(IF('Lease Monthly'!$H$4="Yearly",J977*'Lease Monthly'!$D$4,IF('Lease Monthly'!$H$4="Quarterly",J977*('Lease Monthly'!$D$4/4),J977*'Lease Monthly'!$D$4/12))&gt;0,IF('Lease Monthly'!$H$4="Yearly",J977*'Lease Monthly'!$D$4,IF('Lease Monthly'!$H$4="Quarterly",J977*('Lease Monthly'!$D$4/4),J977*'Lease Monthly'!$D$4/12)),-L977-J977)</f>
        <v>0</v>
      </c>
      <c r="L977" s="47">
        <f t="shared" si="147"/>
        <v>0</v>
      </c>
      <c r="M977" s="47">
        <f t="shared" si="148"/>
        <v>0</v>
      </c>
      <c r="N977" s="57"/>
      <c r="O977" s="38">
        <v>237</v>
      </c>
      <c r="P977" s="58">
        <f t="shared" si="152"/>
        <v>394464</v>
      </c>
      <c r="Q977" s="47">
        <f t="shared" si="153"/>
        <v>0</v>
      </c>
      <c r="R977" s="47">
        <f>IF(S976&lt;1,0,-'Lease Monthly'!$K$4/'Lease Monthly'!$L$4)</f>
        <v>0</v>
      </c>
      <c r="S977" s="47">
        <f t="shared" si="149"/>
        <v>0</v>
      </c>
      <c r="AE977"/>
      <c r="AF977" s="6"/>
    </row>
    <row r="978" spans="1:32" x14ac:dyDescent="0.25">
      <c r="A978" s="53">
        <f t="shared" si="150"/>
        <v>962</v>
      </c>
      <c r="B978" s="29">
        <f t="shared" si="154"/>
        <v>0</v>
      </c>
      <c r="C978" s="9" t="str">
        <f>IF(D978=0,"-",IF('Lease Monthly'!$H$4="Yearly",EDATE(C977,12),IF('Lease Monthly'!$H$4="Quarterly",EDATE(C977,3),EDATE(C977,1))))</f>
        <v>-</v>
      </c>
      <c r="D978" s="54">
        <f>IF(A978&gt;'Lease Monthly'!$E$4,0,'Lease Monthly'!$G$4)*((1+$M$4)^(((((IF($H$4="Yearly",ROUNDDOWN(IF(A978-($N$4)&lt;0,0,((A978-($N$4)/(($N$4))))/($N$4)),0),IF($H$4="Monthly",ROUNDDOWN(IF(A978-($N$4*12)&lt;0,0,((A978-(12*$N$4)/((12*$N$4))))/($N$4*12)),0),ROUNDDOWN(IF(A978-($N$4*4)&lt;0,0,((A978-(4*$N$4)/((4*$N$4))))/($N$4*4)),0)))))))))+(IF(A978=$E$4,$J$4,0))</f>
        <v>0</v>
      </c>
      <c r="E978" s="49">
        <f>IF(D978=0,0,1/((1+IF('Lease Monthly'!$H$4="Yearly",'Lease Monthly'!$D$4,IF('Lease Monthly'!$H$4="Quarterly",'Lease Monthly'!$D$4/4,'Lease Monthly'!$D$4/12)))^IF($E$17=1,A977,A978)))</f>
        <v>0</v>
      </c>
      <c r="F978" s="55">
        <f t="shared" si="155"/>
        <v>0</v>
      </c>
      <c r="G978" s="56"/>
      <c r="H978" s="38">
        <f t="shared" si="151"/>
        <v>962</v>
      </c>
      <c r="I978" s="9" t="str">
        <f t="shared" si="156"/>
        <v>-</v>
      </c>
      <c r="J978" s="47">
        <f>IF(H978&gt;'Lease Monthly'!$E$4,0,M977)</f>
        <v>0</v>
      </c>
      <c r="K978" s="47">
        <f>IF(IF('Lease Monthly'!$H$4="Yearly",J978*'Lease Monthly'!$D$4,IF('Lease Monthly'!$H$4="Quarterly",J978*('Lease Monthly'!$D$4/4),J978*'Lease Monthly'!$D$4/12))&gt;0,IF('Lease Monthly'!$H$4="Yearly",J978*'Lease Monthly'!$D$4,IF('Lease Monthly'!$H$4="Quarterly",J978*('Lease Monthly'!$D$4/4),J978*'Lease Monthly'!$D$4/12)),-L978-J978)</f>
        <v>0</v>
      </c>
      <c r="L978" s="47">
        <f t="shared" ref="L978:L1041" si="157">D978</f>
        <v>0</v>
      </c>
      <c r="M978" s="47">
        <f t="shared" ref="M978:M1041" si="158">J978+K978-L978</f>
        <v>0</v>
      </c>
      <c r="N978" s="57"/>
      <c r="O978" s="38">
        <v>237</v>
      </c>
      <c r="P978" s="58">
        <f t="shared" si="152"/>
        <v>394830</v>
      </c>
      <c r="Q978" s="47">
        <f t="shared" si="153"/>
        <v>0</v>
      </c>
      <c r="R978" s="47">
        <f>IF(S977&lt;1,0,-'Lease Monthly'!$K$4/'Lease Monthly'!$L$4)</f>
        <v>0</v>
      </c>
      <c r="S978" s="47">
        <f t="shared" ref="S978:S1041" si="159">IF(S977&lt;1,0,SUM(Q978:R978))</f>
        <v>0</v>
      </c>
      <c r="AE978"/>
      <c r="AF978" s="6"/>
    </row>
    <row r="979" spans="1:32" x14ac:dyDescent="0.25">
      <c r="A979" s="53">
        <f t="shared" ref="A979:A1042" si="160">A978+1</f>
        <v>963</v>
      </c>
      <c r="B979" s="29">
        <f t="shared" si="154"/>
        <v>0</v>
      </c>
      <c r="C979" s="9" t="str">
        <f>IF(D979=0,"-",IF('Lease Monthly'!$H$4="Yearly",EDATE(C978,12),IF('Lease Monthly'!$H$4="Quarterly",EDATE(C978,3),EDATE(C978,1))))</f>
        <v>-</v>
      </c>
      <c r="D979" s="54">
        <f>IF(A979&gt;'Lease Monthly'!$E$4,0,'Lease Monthly'!$G$4)*((1+$M$4)^(((((IF($H$4="Yearly",ROUNDDOWN(IF(A979-($N$4)&lt;0,0,((A979-($N$4)/(($N$4))))/($N$4)),0),IF($H$4="Monthly",ROUNDDOWN(IF(A979-($N$4*12)&lt;0,0,((A979-(12*$N$4)/((12*$N$4))))/($N$4*12)),0),ROUNDDOWN(IF(A979-($N$4*4)&lt;0,0,((A979-(4*$N$4)/((4*$N$4))))/($N$4*4)),0)))))))))+(IF(A979=$E$4,$J$4,0))</f>
        <v>0</v>
      </c>
      <c r="E979" s="49">
        <f>IF(D979=0,0,1/((1+IF('Lease Monthly'!$H$4="Yearly",'Lease Monthly'!$D$4,IF('Lease Monthly'!$H$4="Quarterly",'Lease Monthly'!$D$4/4,'Lease Monthly'!$D$4/12)))^IF($E$17=1,A978,A979)))</f>
        <v>0</v>
      </c>
      <c r="F979" s="55">
        <f t="shared" si="155"/>
        <v>0</v>
      </c>
      <c r="G979" s="56"/>
      <c r="H979" s="38">
        <f t="shared" ref="H979:H1042" si="161">H978+1</f>
        <v>963</v>
      </c>
      <c r="I979" s="9" t="str">
        <f t="shared" si="156"/>
        <v>-</v>
      </c>
      <c r="J979" s="47">
        <f>IF(H979&gt;'Lease Monthly'!$E$4,0,M978)</f>
        <v>0</v>
      </c>
      <c r="K979" s="47">
        <f>IF(IF('Lease Monthly'!$H$4="Yearly",J979*'Lease Monthly'!$D$4,IF('Lease Monthly'!$H$4="Quarterly",J979*('Lease Monthly'!$D$4/4),J979*'Lease Monthly'!$D$4/12))&gt;0,IF('Lease Monthly'!$H$4="Yearly",J979*'Lease Monthly'!$D$4,IF('Lease Monthly'!$H$4="Quarterly",J979*('Lease Monthly'!$D$4/4),J979*'Lease Monthly'!$D$4/12)),-L979-J979)</f>
        <v>0</v>
      </c>
      <c r="L979" s="47">
        <f t="shared" si="157"/>
        <v>0</v>
      </c>
      <c r="M979" s="47">
        <f t="shared" si="158"/>
        <v>0</v>
      </c>
      <c r="N979" s="57"/>
      <c r="O979" s="38">
        <v>237</v>
      </c>
      <c r="P979" s="58">
        <f t="shared" ref="P979:P1042" si="162">DATE(YEAR(P978)+1,MONTH(P978),DAY(P978))</f>
        <v>395195</v>
      </c>
      <c r="Q979" s="47">
        <f t="shared" ref="Q979:Q1042" si="163">S978</f>
        <v>0</v>
      </c>
      <c r="R979" s="47">
        <f>IF(S978&lt;1,0,-'Lease Monthly'!$K$4/'Lease Monthly'!$L$4)</f>
        <v>0</v>
      </c>
      <c r="S979" s="47">
        <f t="shared" si="159"/>
        <v>0</v>
      </c>
      <c r="AE979"/>
      <c r="AF979" s="6"/>
    </row>
    <row r="980" spans="1:32" x14ac:dyDescent="0.25">
      <c r="A980" s="53">
        <f t="shared" si="160"/>
        <v>964</v>
      </c>
      <c r="B980" s="29">
        <f t="shared" si="154"/>
        <v>0</v>
      </c>
      <c r="C980" s="9" t="str">
        <f>IF(D980=0,"-",IF('Lease Monthly'!$H$4="Yearly",EDATE(C979,12),IF('Lease Monthly'!$H$4="Quarterly",EDATE(C979,3),EDATE(C979,1))))</f>
        <v>-</v>
      </c>
      <c r="D980" s="54">
        <f>IF(A980&gt;'Lease Monthly'!$E$4,0,'Lease Monthly'!$G$4)*((1+$M$4)^(((((IF($H$4="Yearly",ROUNDDOWN(IF(A980-($N$4)&lt;0,0,((A980-($N$4)/(($N$4))))/($N$4)),0),IF($H$4="Monthly",ROUNDDOWN(IF(A980-($N$4*12)&lt;0,0,((A980-(12*$N$4)/((12*$N$4))))/($N$4*12)),0),ROUNDDOWN(IF(A980-($N$4*4)&lt;0,0,((A980-(4*$N$4)/((4*$N$4))))/($N$4*4)),0)))))))))+(IF(A980=$E$4,$J$4,0))</f>
        <v>0</v>
      </c>
      <c r="E980" s="49">
        <f>IF(D980=0,0,1/((1+IF('Lease Monthly'!$H$4="Yearly",'Lease Monthly'!$D$4,IF('Lease Monthly'!$H$4="Quarterly",'Lease Monthly'!$D$4/4,'Lease Monthly'!$D$4/12)))^IF($E$17=1,A979,A980)))</f>
        <v>0</v>
      </c>
      <c r="F980" s="55">
        <f t="shared" si="155"/>
        <v>0</v>
      </c>
      <c r="G980" s="56"/>
      <c r="H980" s="38">
        <f t="shared" si="161"/>
        <v>964</v>
      </c>
      <c r="I980" s="9" t="str">
        <f t="shared" si="156"/>
        <v>-</v>
      </c>
      <c r="J980" s="47">
        <f>IF(H980&gt;'Lease Monthly'!$E$4,0,M979)</f>
        <v>0</v>
      </c>
      <c r="K980" s="47">
        <f>IF(IF('Lease Monthly'!$H$4="Yearly",J980*'Lease Monthly'!$D$4,IF('Lease Monthly'!$H$4="Quarterly",J980*('Lease Monthly'!$D$4/4),J980*'Lease Monthly'!$D$4/12))&gt;0,IF('Lease Monthly'!$H$4="Yearly",J980*'Lease Monthly'!$D$4,IF('Lease Monthly'!$H$4="Quarterly",J980*('Lease Monthly'!$D$4/4),J980*'Lease Monthly'!$D$4/12)),-L980-J980)</f>
        <v>0</v>
      </c>
      <c r="L980" s="47">
        <f t="shared" si="157"/>
        <v>0</v>
      </c>
      <c r="M980" s="47">
        <f t="shared" si="158"/>
        <v>0</v>
      </c>
      <c r="N980" s="57"/>
      <c r="O980" s="38">
        <v>237</v>
      </c>
      <c r="P980" s="58">
        <f t="shared" si="162"/>
        <v>395560</v>
      </c>
      <c r="Q980" s="47">
        <f t="shared" si="163"/>
        <v>0</v>
      </c>
      <c r="R980" s="47">
        <f>IF(S979&lt;1,0,-'Lease Monthly'!$K$4/'Lease Monthly'!$L$4)</f>
        <v>0</v>
      </c>
      <c r="S980" s="47">
        <f t="shared" si="159"/>
        <v>0</v>
      </c>
      <c r="AE980"/>
      <c r="AF980" s="6"/>
    </row>
    <row r="981" spans="1:32" x14ac:dyDescent="0.25">
      <c r="A981" s="53">
        <f t="shared" si="160"/>
        <v>965</v>
      </c>
      <c r="B981" s="29">
        <f t="shared" si="154"/>
        <v>0</v>
      </c>
      <c r="C981" s="9" t="str">
        <f>IF(D981=0,"-",IF('Lease Monthly'!$H$4="Yearly",EDATE(C980,12),IF('Lease Monthly'!$H$4="Quarterly",EDATE(C980,3),EDATE(C980,1))))</f>
        <v>-</v>
      </c>
      <c r="D981" s="54">
        <f>IF(A981&gt;'Lease Monthly'!$E$4,0,'Lease Monthly'!$G$4)*((1+$M$4)^(((((IF($H$4="Yearly",ROUNDDOWN(IF(A981-($N$4)&lt;0,0,((A981-($N$4)/(($N$4))))/($N$4)),0),IF($H$4="Monthly",ROUNDDOWN(IF(A981-($N$4*12)&lt;0,0,((A981-(12*$N$4)/((12*$N$4))))/($N$4*12)),0),ROUNDDOWN(IF(A981-($N$4*4)&lt;0,0,((A981-(4*$N$4)/((4*$N$4))))/($N$4*4)),0)))))))))+(IF(A981=$E$4,$J$4,0))</f>
        <v>0</v>
      </c>
      <c r="E981" s="49">
        <f>IF(D981=0,0,1/((1+IF('Lease Monthly'!$H$4="Yearly",'Lease Monthly'!$D$4,IF('Lease Monthly'!$H$4="Quarterly",'Lease Monthly'!$D$4/4,'Lease Monthly'!$D$4/12)))^IF($E$17=1,A980,A981)))</f>
        <v>0</v>
      </c>
      <c r="F981" s="55">
        <f t="shared" si="155"/>
        <v>0</v>
      </c>
      <c r="G981" s="56"/>
      <c r="H981" s="38">
        <f t="shared" si="161"/>
        <v>965</v>
      </c>
      <c r="I981" s="9" t="str">
        <f t="shared" si="156"/>
        <v>-</v>
      </c>
      <c r="J981" s="47">
        <f>IF(H981&gt;'Lease Monthly'!$E$4,0,M980)</f>
        <v>0</v>
      </c>
      <c r="K981" s="47">
        <f>IF(IF('Lease Monthly'!$H$4="Yearly",J981*'Lease Monthly'!$D$4,IF('Lease Monthly'!$H$4="Quarterly",J981*('Lease Monthly'!$D$4/4),J981*'Lease Monthly'!$D$4/12))&gt;0,IF('Lease Monthly'!$H$4="Yearly",J981*'Lease Monthly'!$D$4,IF('Lease Monthly'!$H$4="Quarterly",J981*('Lease Monthly'!$D$4/4),J981*'Lease Monthly'!$D$4/12)),-L981-J981)</f>
        <v>0</v>
      </c>
      <c r="L981" s="47">
        <f t="shared" si="157"/>
        <v>0</v>
      </c>
      <c r="M981" s="47">
        <f t="shared" si="158"/>
        <v>0</v>
      </c>
      <c r="N981" s="57"/>
      <c r="O981" s="38">
        <v>237</v>
      </c>
      <c r="P981" s="58">
        <f t="shared" si="162"/>
        <v>395925</v>
      </c>
      <c r="Q981" s="47">
        <f t="shared" si="163"/>
        <v>0</v>
      </c>
      <c r="R981" s="47">
        <f>IF(S980&lt;1,0,-'Lease Monthly'!$K$4/'Lease Monthly'!$L$4)</f>
        <v>0</v>
      </c>
      <c r="S981" s="47">
        <f t="shared" si="159"/>
        <v>0</v>
      </c>
      <c r="AE981"/>
      <c r="AF981" s="6"/>
    </row>
    <row r="982" spans="1:32" x14ac:dyDescent="0.25">
      <c r="A982" s="53">
        <f t="shared" si="160"/>
        <v>966</v>
      </c>
      <c r="B982" s="29">
        <f t="shared" si="154"/>
        <v>0</v>
      </c>
      <c r="C982" s="9" t="str">
        <f>IF(D982=0,"-",IF('Lease Monthly'!$H$4="Yearly",EDATE(C981,12),IF('Lease Monthly'!$H$4="Quarterly",EDATE(C981,3),EDATE(C981,1))))</f>
        <v>-</v>
      </c>
      <c r="D982" s="54">
        <f>IF(A982&gt;'Lease Monthly'!$E$4,0,'Lease Monthly'!$G$4)*((1+$M$4)^(((((IF($H$4="Yearly",ROUNDDOWN(IF(A982-($N$4)&lt;0,0,((A982-($N$4)/(($N$4))))/($N$4)),0),IF($H$4="Monthly",ROUNDDOWN(IF(A982-($N$4*12)&lt;0,0,((A982-(12*$N$4)/((12*$N$4))))/($N$4*12)),0),ROUNDDOWN(IF(A982-($N$4*4)&lt;0,0,((A982-(4*$N$4)/((4*$N$4))))/($N$4*4)),0)))))))))+(IF(A982=$E$4,$J$4,0))</f>
        <v>0</v>
      </c>
      <c r="E982" s="49">
        <f>IF(D982=0,0,1/((1+IF('Lease Monthly'!$H$4="Yearly",'Lease Monthly'!$D$4,IF('Lease Monthly'!$H$4="Quarterly",'Lease Monthly'!$D$4/4,'Lease Monthly'!$D$4/12)))^IF($E$17=1,A981,A982)))</f>
        <v>0</v>
      </c>
      <c r="F982" s="55">
        <f t="shared" si="155"/>
        <v>0</v>
      </c>
      <c r="G982" s="56"/>
      <c r="H982" s="38">
        <f t="shared" si="161"/>
        <v>966</v>
      </c>
      <c r="I982" s="9" t="str">
        <f t="shared" si="156"/>
        <v>-</v>
      </c>
      <c r="J982" s="47">
        <f>IF(H982&gt;'Lease Monthly'!$E$4,0,M981)</f>
        <v>0</v>
      </c>
      <c r="K982" s="47">
        <f>IF(IF('Lease Monthly'!$H$4="Yearly",J982*'Lease Monthly'!$D$4,IF('Lease Monthly'!$H$4="Quarterly",J982*('Lease Monthly'!$D$4/4),J982*'Lease Monthly'!$D$4/12))&gt;0,IF('Lease Monthly'!$H$4="Yearly",J982*'Lease Monthly'!$D$4,IF('Lease Monthly'!$H$4="Quarterly",J982*('Lease Monthly'!$D$4/4),J982*'Lease Monthly'!$D$4/12)),-L982-J982)</f>
        <v>0</v>
      </c>
      <c r="L982" s="47">
        <f t="shared" si="157"/>
        <v>0</v>
      </c>
      <c r="M982" s="47">
        <f t="shared" si="158"/>
        <v>0</v>
      </c>
      <c r="N982" s="57"/>
      <c r="O982" s="38">
        <v>237</v>
      </c>
      <c r="P982" s="58">
        <f t="shared" si="162"/>
        <v>396291</v>
      </c>
      <c r="Q982" s="47">
        <f t="shared" si="163"/>
        <v>0</v>
      </c>
      <c r="R982" s="47">
        <f>IF(S981&lt;1,0,-'Lease Monthly'!$K$4/'Lease Monthly'!$L$4)</f>
        <v>0</v>
      </c>
      <c r="S982" s="47">
        <f t="shared" si="159"/>
        <v>0</v>
      </c>
      <c r="AE982"/>
      <c r="AF982" s="6"/>
    </row>
    <row r="983" spans="1:32" x14ac:dyDescent="0.25">
      <c r="A983" s="53">
        <f t="shared" si="160"/>
        <v>967</v>
      </c>
      <c r="B983" s="29">
        <f t="shared" si="154"/>
        <v>0</v>
      </c>
      <c r="C983" s="9" t="str">
        <f>IF(D983=0,"-",IF('Lease Monthly'!$H$4="Yearly",EDATE(C982,12),IF('Lease Monthly'!$H$4="Quarterly",EDATE(C982,3),EDATE(C982,1))))</f>
        <v>-</v>
      </c>
      <c r="D983" s="54">
        <f>IF(A983&gt;'Lease Monthly'!$E$4,0,'Lease Monthly'!$G$4)*((1+$M$4)^(((((IF($H$4="Yearly",ROUNDDOWN(IF(A983-($N$4)&lt;0,0,((A983-($N$4)/(($N$4))))/($N$4)),0),IF($H$4="Monthly",ROUNDDOWN(IF(A983-($N$4*12)&lt;0,0,((A983-(12*$N$4)/((12*$N$4))))/($N$4*12)),0),ROUNDDOWN(IF(A983-($N$4*4)&lt;0,0,((A983-(4*$N$4)/((4*$N$4))))/($N$4*4)),0)))))))))+(IF(A983=$E$4,$J$4,0))</f>
        <v>0</v>
      </c>
      <c r="E983" s="49">
        <f>IF(D983=0,0,1/((1+IF('Lease Monthly'!$H$4="Yearly",'Lease Monthly'!$D$4,IF('Lease Monthly'!$H$4="Quarterly",'Lease Monthly'!$D$4/4,'Lease Monthly'!$D$4/12)))^IF($E$17=1,A982,A983)))</f>
        <v>0</v>
      </c>
      <c r="F983" s="55">
        <f t="shared" si="155"/>
        <v>0</v>
      </c>
      <c r="G983" s="56"/>
      <c r="H983" s="38">
        <f t="shared" si="161"/>
        <v>967</v>
      </c>
      <c r="I983" s="9" t="str">
        <f t="shared" si="156"/>
        <v>-</v>
      </c>
      <c r="J983" s="47">
        <f>IF(H983&gt;'Lease Monthly'!$E$4,0,M982)</f>
        <v>0</v>
      </c>
      <c r="K983" s="47">
        <f>IF(IF('Lease Monthly'!$H$4="Yearly",J983*'Lease Monthly'!$D$4,IF('Lease Monthly'!$H$4="Quarterly",J983*('Lease Monthly'!$D$4/4),J983*'Lease Monthly'!$D$4/12))&gt;0,IF('Lease Monthly'!$H$4="Yearly",J983*'Lease Monthly'!$D$4,IF('Lease Monthly'!$H$4="Quarterly",J983*('Lease Monthly'!$D$4/4),J983*'Lease Monthly'!$D$4/12)),-L983-J983)</f>
        <v>0</v>
      </c>
      <c r="L983" s="47">
        <f t="shared" si="157"/>
        <v>0</v>
      </c>
      <c r="M983" s="47">
        <f t="shared" si="158"/>
        <v>0</v>
      </c>
      <c r="N983" s="57"/>
      <c r="O983" s="38">
        <v>237</v>
      </c>
      <c r="P983" s="58">
        <f t="shared" si="162"/>
        <v>396656</v>
      </c>
      <c r="Q983" s="47">
        <f t="shared" si="163"/>
        <v>0</v>
      </c>
      <c r="R983" s="47">
        <f>IF(S982&lt;1,0,-'Lease Monthly'!$K$4/'Lease Monthly'!$L$4)</f>
        <v>0</v>
      </c>
      <c r="S983" s="47">
        <f t="shared" si="159"/>
        <v>0</v>
      </c>
      <c r="AE983"/>
      <c r="AF983" s="6"/>
    </row>
    <row r="984" spans="1:32" x14ac:dyDescent="0.25">
      <c r="A984" s="53">
        <f t="shared" si="160"/>
        <v>968</v>
      </c>
      <c r="B984" s="29">
        <f t="shared" si="154"/>
        <v>0</v>
      </c>
      <c r="C984" s="9" t="str">
        <f>IF(D984=0,"-",IF('Lease Monthly'!$H$4="Yearly",EDATE(C983,12),IF('Lease Monthly'!$H$4="Quarterly",EDATE(C983,3),EDATE(C983,1))))</f>
        <v>-</v>
      </c>
      <c r="D984" s="54">
        <f>IF(A984&gt;'Lease Monthly'!$E$4,0,'Lease Monthly'!$G$4)*((1+$M$4)^(((((IF($H$4="Yearly",ROUNDDOWN(IF(A984-($N$4)&lt;0,0,((A984-($N$4)/(($N$4))))/($N$4)),0),IF($H$4="Monthly",ROUNDDOWN(IF(A984-($N$4*12)&lt;0,0,((A984-(12*$N$4)/((12*$N$4))))/($N$4*12)),0),ROUNDDOWN(IF(A984-($N$4*4)&lt;0,0,((A984-(4*$N$4)/((4*$N$4))))/($N$4*4)),0)))))))))+(IF(A984=$E$4,$J$4,0))</f>
        <v>0</v>
      </c>
      <c r="E984" s="49">
        <f>IF(D984=0,0,1/((1+IF('Lease Monthly'!$H$4="Yearly",'Lease Monthly'!$D$4,IF('Lease Monthly'!$H$4="Quarterly",'Lease Monthly'!$D$4/4,'Lease Monthly'!$D$4/12)))^IF($E$17=1,A983,A984)))</f>
        <v>0</v>
      </c>
      <c r="F984" s="55">
        <f t="shared" si="155"/>
        <v>0</v>
      </c>
      <c r="G984" s="56"/>
      <c r="H984" s="38">
        <f t="shared" si="161"/>
        <v>968</v>
      </c>
      <c r="I984" s="9" t="str">
        <f t="shared" si="156"/>
        <v>-</v>
      </c>
      <c r="J984" s="47">
        <f>IF(H984&gt;'Lease Monthly'!$E$4,0,M983)</f>
        <v>0</v>
      </c>
      <c r="K984" s="47">
        <f>IF(IF('Lease Monthly'!$H$4="Yearly",J984*'Lease Monthly'!$D$4,IF('Lease Monthly'!$H$4="Quarterly",J984*('Lease Monthly'!$D$4/4),J984*'Lease Monthly'!$D$4/12))&gt;0,IF('Lease Monthly'!$H$4="Yearly",J984*'Lease Monthly'!$D$4,IF('Lease Monthly'!$H$4="Quarterly",J984*('Lease Monthly'!$D$4/4),J984*'Lease Monthly'!$D$4/12)),-L984-J984)</f>
        <v>0</v>
      </c>
      <c r="L984" s="47">
        <f t="shared" si="157"/>
        <v>0</v>
      </c>
      <c r="M984" s="47">
        <f t="shared" si="158"/>
        <v>0</v>
      </c>
      <c r="N984" s="57"/>
      <c r="O984" s="38">
        <v>237</v>
      </c>
      <c r="P984" s="58">
        <f t="shared" si="162"/>
        <v>397021</v>
      </c>
      <c r="Q984" s="47">
        <f t="shared" si="163"/>
        <v>0</v>
      </c>
      <c r="R984" s="47">
        <f>IF(S983&lt;1,0,-'Lease Monthly'!$K$4/'Lease Monthly'!$L$4)</f>
        <v>0</v>
      </c>
      <c r="S984" s="47">
        <f t="shared" si="159"/>
        <v>0</v>
      </c>
      <c r="AE984"/>
      <c r="AF984" s="6"/>
    </row>
    <row r="985" spans="1:32" x14ac:dyDescent="0.25">
      <c r="A985" s="53">
        <f t="shared" si="160"/>
        <v>969</v>
      </c>
      <c r="B985" s="29">
        <f t="shared" si="154"/>
        <v>0</v>
      </c>
      <c r="C985" s="9" t="str">
        <f>IF(D985=0,"-",IF('Lease Monthly'!$H$4="Yearly",EDATE(C984,12),IF('Lease Monthly'!$H$4="Quarterly",EDATE(C984,3),EDATE(C984,1))))</f>
        <v>-</v>
      </c>
      <c r="D985" s="54">
        <f>IF(A985&gt;'Lease Monthly'!$E$4,0,'Lease Monthly'!$G$4)*((1+$M$4)^(((((IF($H$4="Yearly",ROUNDDOWN(IF(A985-($N$4)&lt;0,0,((A985-($N$4)/(($N$4))))/($N$4)),0),IF($H$4="Monthly",ROUNDDOWN(IF(A985-($N$4*12)&lt;0,0,((A985-(12*$N$4)/((12*$N$4))))/($N$4*12)),0),ROUNDDOWN(IF(A985-($N$4*4)&lt;0,0,((A985-(4*$N$4)/((4*$N$4))))/($N$4*4)),0)))))))))+(IF(A985=$E$4,$J$4,0))</f>
        <v>0</v>
      </c>
      <c r="E985" s="49">
        <f>IF(D985=0,0,1/((1+IF('Lease Monthly'!$H$4="Yearly",'Lease Monthly'!$D$4,IF('Lease Monthly'!$H$4="Quarterly",'Lease Monthly'!$D$4/4,'Lease Monthly'!$D$4/12)))^IF($E$17=1,A984,A985)))</f>
        <v>0</v>
      </c>
      <c r="F985" s="55">
        <f t="shared" si="155"/>
        <v>0</v>
      </c>
      <c r="G985" s="56"/>
      <c r="H985" s="38">
        <f t="shared" si="161"/>
        <v>969</v>
      </c>
      <c r="I985" s="9" t="str">
        <f t="shared" si="156"/>
        <v>-</v>
      </c>
      <c r="J985" s="47">
        <f>IF(H985&gt;'Lease Monthly'!$E$4,0,M984)</f>
        <v>0</v>
      </c>
      <c r="K985" s="47">
        <f>IF(IF('Lease Monthly'!$H$4="Yearly",J985*'Lease Monthly'!$D$4,IF('Lease Monthly'!$H$4="Quarterly",J985*('Lease Monthly'!$D$4/4),J985*'Lease Monthly'!$D$4/12))&gt;0,IF('Lease Monthly'!$H$4="Yearly",J985*'Lease Monthly'!$D$4,IF('Lease Monthly'!$H$4="Quarterly",J985*('Lease Monthly'!$D$4/4),J985*'Lease Monthly'!$D$4/12)),-L985-J985)</f>
        <v>0</v>
      </c>
      <c r="L985" s="47">
        <f t="shared" si="157"/>
        <v>0</v>
      </c>
      <c r="M985" s="47">
        <f t="shared" si="158"/>
        <v>0</v>
      </c>
      <c r="N985" s="57"/>
      <c r="O985" s="38">
        <v>237</v>
      </c>
      <c r="P985" s="58">
        <f t="shared" si="162"/>
        <v>397386</v>
      </c>
      <c r="Q985" s="47">
        <f t="shared" si="163"/>
        <v>0</v>
      </c>
      <c r="R985" s="47">
        <f>IF(S984&lt;1,0,-'Lease Monthly'!$K$4/'Lease Monthly'!$L$4)</f>
        <v>0</v>
      </c>
      <c r="S985" s="47">
        <f t="shared" si="159"/>
        <v>0</v>
      </c>
      <c r="AE985"/>
      <c r="AF985" s="6"/>
    </row>
    <row r="986" spans="1:32" x14ac:dyDescent="0.25">
      <c r="A986" s="53">
        <f t="shared" si="160"/>
        <v>970</v>
      </c>
      <c r="B986" s="29">
        <f t="shared" si="154"/>
        <v>0</v>
      </c>
      <c r="C986" s="9" t="str">
        <f>IF(D986=0,"-",IF('Lease Monthly'!$H$4="Yearly",EDATE(C985,12),IF('Lease Monthly'!$H$4="Quarterly",EDATE(C985,3),EDATE(C985,1))))</f>
        <v>-</v>
      </c>
      <c r="D986" s="54">
        <f>IF(A986&gt;'Lease Monthly'!$E$4,0,'Lease Monthly'!$G$4)*((1+$M$4)^(((((IF($H$4="Yearly",ROUNDDOWN(IF(A986-($N$4)&lt;0,0,((A986-($N$4)/(($N$4))))/($N$4)),0),IF($H$4="Monthly",ROUNDDOWN(IF(A986-($N$4*12)&lt;0,0,((A986-(12*$N$4)/((12*$N$4))))/($N$4*12)),0),ROUNDDOWN(IF(A986-($N$4*4)&lt;0,0,((A986-(4*$N$4)/((4*$N$4))))/($N$4*4)),0)))))))))+(IF(A986=$E$4,$J$4,0))</f>
        <v>0</v>
      </c>
      <c r="E986" s="49">
        <f>IF(D986=0,0,1/((1+IF('Lease Monthly'!$H$4="Yearly",'Lease Monthly'!$D$4,IF('Lease Monthly'!$H$4="Quarterly",'Lease Monthly'!$D$4/4,'Lease Monthly'!$D$4/12)))^IF($E$17=1,A985,A986)))</f>
        <v>0</v>
      </c>
      <c r="F986" s="55">
        <f t="shared" si="155"/>
        <v>0</v>
      </c>
      <c r="G986" s="56"/>
      <c r="H986" s="38">
        <f t="shared" si="161"/>
        <v>970</v>
      </c>
      <c r="I986" s="9" t="str">
        <f t="shared" si="156"/>
        <v>-</v>
      </c>
      <c r="J986" s="47">
        <f>IF(H986&gt;'Lease Monthly'!$E$4,0,M985)</f>
        <v>0</v>
      </c>
      <c r="K986" s="47">
        <f>IF(IF('Lease Monthly'!$H$4="Yearly",J986*'Lease Monthly'!$D$4,IF('Lease Monthly'!$H$4="Quarterly",J986*('Lease Monthly'!$D$4/4),J986*'Lease Monthly'!$D$4/12))&gt;0,IF('Lease Monthly'!$H$4="Yearly",J986*'Lease Monthly'!$D$4,IF('Lease Monthly'!$H$4="Quarterly",J986*('Lease Monthly'!$D$4/4),J986*'Lease Monthly'!$D$4/12)),-L986-J986)</f>
        <v>0</v>
      </c>
      <c r="L986" s="47">
        <f t="shared" si="157"/>
        <v>0</v>
      </c>
      <c r="M986" s="47">
        <f t="shared" si="158"/>
        <v>0</v>
      </c>
      <c r="N986" s="57"/>
      <c r="O986" s="38">
        <v>237</v>
      </c>
      <c r="P986" s="58">
        <f t="shared" si="162"/>
        <v>397752</v>
      </c>
      <c r="Q986" s="47">
        <f t="shared" si="163"/>
        <v>0</v>
      </c>
      <c r="R986" s="47">
        <f>IF(S985&lt;1,0,-'Lease Monthly'!$K$4/'Lease Monthly'!$L$4)</f>
        <v>0</v>
      </c>
      <c r="S986" s="47">
        <f t="shared" si="159"/>
        <v>0</v>
      </c>
      <c r="AE986"/>
      <c r="AF986" s="6"/>
    </row>
    <row r="987" spans="1:32" x14ac:dyDescent="0.25">
      <c r="A987" s="53">
        <f t="shared" si="160"/>
        <v>971</v>
      </c>
      <c r="B987" s="29">
        <f t="shared" si="154"/>
        <v>0</v>
      </c>
      <c r="C987" s="9" t="str">
        <f>IF(D987=0,"-",IF('Lease Monthly'!$H$4="Yearly",EDATE(C986,12),IF('Lease Monthly'!$H$4="Quarterly",EDATE(C986,3),EDATE(C986,1))))</f>
        <v>-</v>
      </c>
      <c r="D987" s="54">
        <f>IF(A987&gt;'Lease Monthly'!$E$4,0,'Lease Monthly'!$G$4)*((1+$M$4)^(((((IF($H$4="Yearly",ROUNDDOWN(IF(A987-($N$4)&lt;0,0,((A987-($N$4)/(($N$4))))/($N$4)),0),IF($H$4="Monthly",ROUNDDOWN(IF(A987-($N$4*12)&lt;0,0,((A987-(12*$N$4)/((12*$N$4))))/($N$4*12)),0),ROUNDDOWN(IF(A987-($N$4*4)&lt;0,0,((A987-(4*$N$4)/((4*$N$4))))/($N$4*4)),0)))))))))+(IF(A987=$E$4,$J$4,0))</f>
        <v>0</v>
      </c>
      <c r="E987" s="49">
        <f>IF(D987=0,0,1/((1+IF('Lease Monthly'!$H$4="Yearly",'Lease Monthly'!$D$4,IF('Lease Monthly'!$H$4="Quarterly",'Lease Monthly'!$D$4/4,'Lease Monthly'!$D$4/12)))^IF($E$17=1,A986,A987)))</f>
        <v>0</v>
      </c>
      <c r="F987" s="55">
        <f t="shared" si="155"/>
        <v>0</v>
      </c>
      <c r="G987" s="56"/>
      <c r="H987" s="38">
        <f t="shared" si="161"/>
        <v>971</v>
      </c>
      <c r="I987" s="9" t="str">
        <f t="shared" si="156"/>
        <v>-</v>
      </c>
      <c r="J987" s="47">
        <f>IF(H987&gt;'Lease Monthly'!$E$4,0,M986)</f>
        <v>0</v>
      </c>
      <c r="K987" s="47">
        <f>IF(IF('Lease Monthly'!$H$4="Yearly",J987*'Lease Monthly'!$D$4,IF('Lease Monthly'!$H$4="Quarterly",J987*('Lease Monthly'!$D$4/4),J987*'Lease Monthly'!$D$4/12))&gt;0,IF('Lease Monthly'!$H$4="Yearly",J987*'Lease Monthly'!$D$4,IF('Lease Monthly'!$H$4="Quarterly",J987*('Lease Monthly'!$D$4/4),J987*'Lease Monthly'!$D$4/12)),-L987-J987)</f>
        <v>0</v>
      </c>
      <c r="L987" s="47">
        <f t="shared" si="157"/>
        <v>0</v>
      </c>
      <c r="M987" s="47">
        <f t="shared" si="158"/>
        <v>0</v>
      </c>
      <c r="N987" s="57"/>
      <c r="O987" s="38">
        <v>237</v>
      </c>
      <c r="P987" s="58">
        <f t="shared" si="162"/>
        <v>398117</v>
      </c>
      <c r="Q987" s="47">
        <f t="shared" si="163"/>
        <v>0</v>
      </c>
      <c r="R987" s="47">
        <f>IF(S986&lt;1,0,-'Lease Monthly'!$K$4/'Lease Monthly'!$L$4)</f>
        <v>0</v>
      </c>
      <c r="S987" s="47">
        <f t="shared" si="159"/>
        <v>0</v>
      </c>
      <c r="AE987"/>
      <c r="AF987" s="6"/>
    </row>
    <row r="988" spans="1:32" x14ac:dyDescent="0.25">
      <c r="A988" s="53">
        <f t="shared" si="160"/>
        <v>972</v>
      </c>
      <c r="B988" s="29">
        <f t="shared" si="154"/>
        <v>0</v>
      </c>
      <c r="C988" s="9" t="str">
        <f>IF(D988=0,"-",IF('Lease Monthly'!$H$4="Yearly",EDATE(C987,12),IF('Lease Monthly'!$H$4="Quarterly",EDATE(C987,3),EDATE(C987,1))))</f>
        <v>-</v>
      </c>
      <c r="D988" s="54">
        <f>IF(A988&gt;'Lease Monthly'!$E$4,0,'Lease Monthly'!$G$4)*((1+$M$4)^(((((IF($H$4="Yearly",ROUNDDOWN(IF(A988-($N$4)&lt;0,0,((A988-($N$4)/(($N$4))))/($N$4)),0),IF($H$4="Monthly",ROUNDDOWN(IF(A988-($N$4*12)&lt;0,0,((A988-(12*$N$4)/((12*$N$4))))/($N$4*12)),0),ROUNDDOWN(IF(A988-($N$4*4)&lt;0,0,((A988-(4*$N$4)/((4*$N$4))))/($N$4*4)),0)))))))))+(IF(A988=$E$4,$J$4,0))</f>
        <v>0</v>
      </c>
      <c r="E988" s="49">
        <f>IF(D988=0,0,1/((1+IF('Lease Monthly'!$H$4="Yearly",'Lease Monthly'!$D$4,IF('Lease Monthly'!$H$4="Quarterly",'Lease Monthly'!$D$4/4,'Lease Monthly'!$D$4/12)))^IF($E$17=1,A987,A988)))</f>
        <v>0</v>
      </c>
      <c r="F988" s="55">
        <f t="shared" si="155"/>
        <v>0</v>
      </c>
      <c r="G988" s="56"/>
      <c r="H988" s="38">
        <f t="shared" si="161"/>
        <v>972</v>
      </c>
      <c r="I988" s="9" t="str">
        <f t="shared" si="156"/>
        <v>-</v>
      </c>
      <c r="J988" s="47">
        <f>IF(H988&gt;'Lease Monthly'!$E$4,0,M987)</f>
        <v>0</v>
      </c>
      <c r="K988" s="47">
        <f>IF(IF('Lease Monthly'!$H$4="Yearly",J988*'Lease Monthly'!$D$4,IF('Lease Monthly'!$H$4="Quarterly",J988*('Lease Monthly'!$D$4/4),J988*'Lease Monthly'!$D$4/12))&gt;0,IF('Lease Monthly'!$H$4="Yearly",J988*'Lease Monthly'!$D$4,IF('Lease Monthly'!$H$4="Quarterly",J988*('Lease Monthly'!$D$4/4),J988*'Lease Monthly'!$D$4/12)),-L988-J988)</f>
        <v>0</v>
      </c>
      <c r="L988" s="47">
        <f t="shared" si="157"/>
        <v>0</v>
      </c>
      <c r="M988" s="47">
        <f t="shared" si="158"/>
        <v>0</v>
      </c>
      <c r="N988" s="57"/>
      <c r="O988" s="38">
        <v>237</v>
      </c>
      <c r="P988" s="58">
        <f t="shared" si="162"/>
        <v>398482</v>
      </c>
      <c r="Q988" s="47">
        <f t="shared" si="163"/>
        <v>0</v>
      </c>
      <c r="R988" s="47">
        <f>IF(S987&lt;1,0,-'Lease Monthly'!$K$4/'Lease Monthly'!$L$4)</f>
        <v>0</v>
      </c>
      <c r="S988" s="47">
        <f t="shared" si="159"/>
        <v>0</v>
      </c>
      <c r="AE988"/>
      <c r="AF988" s="6"/>
    </row>
    <row r="989" spans="1:32" x14ac:dyDescent="0.25">
      <c r="A989" s="53">
        <f t="shared" si="160"/>
        <v>973</v>
      </c>
      <c r="B989" s="29">
        <f t="shared" si="154"/>
        <v>0</v>
      </c>
      <c r="C989" s="9" t="str">
        <f>IF(D989=0,"-",IF('Lease Monthly'!$H$4="Yearly",EDATE(C988,12),IF('Lease Monthly'!$H$4="Quarterly",EDATE(C988,3),EDATE(C988,1))))</f>
        <v>-</v>
      </c>
      <c r="D989" s="54">
        <f>IF(A989&gt;'Lease Monthly'!$E$4,0,'Lease Monthly'!$G$4)*((1+$M$4)^(((((IF($H$4="Yearly",ROUNDDOWN(IF(A989-($N$4)&lt;0,0,((A989-($N$4)/(($N$4))))/($N$4)),0),IF($H$4="Monthly",ROUNDDOWN(IF(A989-($N$4*12)&lt;0,0,((A989-(12*$N$4)/((12*$N$4))))/($N$4*12)),0),ROUNDDOWN(IF(A989-($N$4*4)&lt;0,0,((A989-(4*$N$4)/((4*$N$4))))/($N$4*4)),0)))))))))+(IF(A989=$E$4,$J$4,0))</f>
        <v>0</v>
      </c>
      <c r="E989" s="49">
        <f>IF(D989=0,0,1/((1+IF('Lease Monthly'!$H$4="Yearly",'Lease Monthly'!$D$4,IF('Lease Monthly'!$H$4="Quarterly",'Lease Monthly'!$D$4/4,'Lease Monthly'!$D$4/12)))^IF($E$17=1,A988,A989)))</f>
        <v>0</v>
      </c>
      <c r="F989" s="55">
        <f t="shared" si="155"/>
        <v>0</v>
      </c>
      <c r="G989" s="56"/>
      <c r="H989" s="38">
        <f t="shared" si="161"/>
        <v>973</v>
      </c>
      <c r="I989" s="9" t="str">
        <f t="shared" si="156"/>
        <v>-</v>
      </c>
      <c r="J989" s="47">
        <f>IF(H989&gt;'Lease Monthly'!$E$4,0,M988)</f>
        <v>0</v>
      </c>
      <c r="K989" s="47">
        <f>IF(IF('Lease Monthly'!$H$4="Yearly",J989*'Lease Monthly'!$D$4,IF('Lease Monthly'!$H$4="Quarterly",J989*('Lease Monthly'!$D$4/4),J989*'Lease Monthly'!$D$4/12))&gt;0,IF('Lease Monthly'!$H$4="Yearly",J989*'Lease Monthly'!$D$4,IF('Lease Monthly'!$H$4="Quarterly",J989*('Lease Monthly'!$D$4/4),J989*'Lease Monthly'!$D$4/12)),-L989-J989)</f>
        <v>0</v>
      </c>
      <c r="L989" s="47">
        <f t="shared" si="157"/>
        <v>0</v>
      </c>
      <c r="M989" s="47">
        <f t="shared" si="158"/>
        <v>0</v>
      </c>
      <c r="N989" s="57"/>
      <c r="O989" s="38">
        <v>237</v>
      </c>
      <c r="P989" s="58">
        <f t="shared" si="162"/>
        <v>398847</v>
      </c>
      <c r="Q989" s="47">
        <f t="shared" si="163"/>
        <v>0</v>
      </c>
      <c r="R989" s="47">
        <f>IF(S988&lt;1,0,-'Lease Monthly'!$K$4/'Lease Monthly'!$L$4)</f>
        <v>0</v>
      </c>
      <c r="S989" s="47">
        <f t="shared" si="159"/>
        <v>0</v>
      </c>
      <c r="AE989"/>
      <c r="AF989" s="6"/>
    </row>
    <row r="990" spans="1:32" x14ac:dyDescent="0.25">
      <c r="A990" s="53">
        <f t="shared" si="160"/>
        <v>974</v>
      </c>
      <c r="B990" s="29">
        <f t="shared" si="154"/>
        <v>0</v>
      </c>
      <c r="C990" s="9" t="str">
        <f>IF(D990=0,"-",IF('Lease Monthly'!$H$4="Yearly",EDATE(C989,12),IF('Lease Monthly'!$H$4="Quarterly",EDATE(C989,3),EDATE(C989,1))))</f>
        <v>-</v>
      </c>
      <c r="D990" s="54">
        <f>IF(A990&gt;'Lease Monthly'!$E$4,0,'Lease Monthly'!$G$4)*((1+$M$4)^(((((IF($H$4="Yearly",ROUNDDOWN(IF(A990-($N$4)&lt;0,0,((A990-($N$4)/(($N$4))))/($N$4)),0),IF($H$4="Monthly",ROUNDDOWN(IF(A990-($N$4*12)&lt;0,0,((A990-(12*$N$4)/((12*$N$4))))/($N$4*12)),0),ROUNDDOWN(IF(A990-($N$4*4)&lt;0,0,((A990-(4*$N$4)/((4*$N$4))))/($N$4*4)),0)))))))))+(IF(A990=$E$4,$J$4,0))</f>
        <v>0</v>
      </c>
      <c r="E990" s="49">
        <f>IF(D990=0,0,1/((1+IF('Lease Monthly'!$H$4="Yearly",'Lease Monthly'!$D$4,IF('Lease Monthly'!$H$4="Quarterly",'Lease Monthly'!$D$4/4,'Lease Monthly'!$D$4/12)))^IF($E$17=1,A989,A990)))</f>
        <v>0</v>
      </c>
      <c r="F990" s="55">
        <f t="shared" si="155"/>
        <v>0</v>
      </c>
      <c r="G990" s="56"/>
      <c r="H990" s="38">
        <f t="shared" si="161"/>
        <v>974</v>
      </c>
      <c r="I990" s="9" t="str">
        <f t="shared" si="156"/>
        <v>-</v>
      </c>
      <c r="J990" s="47">
        <f>IF(H990&gt;'Lease Monthly'!$E$4,0,M989)</f>
        <v>0</v>
      </c>
      <c r="K990" s="47">
        <f>IF(IF('Lease Monthly'!$H$4="Yearly",J990*'Lease Monthly'!$D$4,IF('Lease Monthly'!$H$4="Quarterly",J990*('Lease Monthly'!$D$4/4),J990*'Lease Monthly'!$D$4/12))&gt;0,IF('Lease Monthly'!$H$4="Yearly",J990*'Lease Monthly'!$D$4,IF('Lease Monthly'!$H$4="Quarterly",J990*('Lease Monthly'!$D$4/4),J990*'Lease Monthly'!$D$4/12)),-L990-J990)</f>
        <v>0</v>
      </c>
      <c r="L990" s="47">
        <f t="shared" si="157"/>
        <v>0</v>
      </c>
      <c r="M990" s="47">
        <f t="shared" si="158"/>
        <v>0</v>
      </c>
      <c r="N990" s="57"/>
      <c r="O990" s="38">
        <v>237</v>
      </c>
      <c r="P990" s="58">
        <f t="shared" si="162"/>
        <v>399213</v>
      </c>
      <c r="Q990" s="47">
        <f t="shared" si="163"/>
        <v>0</v>
      </c>
      <c r="R990" s="47">
        <f>IF(S989&lt;1,0,-'Lease Monthly'!$K$4/'Lease Monthly'!$L$4)</f>
        <v>0</v>
      </c>
      <c r="S990" s="47">
        <f t="shared" si="159"/>
        <v>0</v>
      </c>
      <c r="AE990"/>
      <c r="AF990" s="6"/>
    </row>
    <row r="991" spans="1:32" x14ac:dyDescent="0.25">
      <c r="A991" s="53">
        <f t="shared" si="160"/>
        <v>975</v>
      </c>
      <c r="B991" s="29">
        <f t="shared" si="154"/>
        <v>0</v>
      </c>
      <c r="C991" s="9" t="str">
        <f>IF(D991=0,"-",IF('Lease Monthly'!$H$4="Yearly",EDATE(C990,12),IF('Lease Monthly'!$H$4="Quarterly",EDATE(C990,3),EDATE(C990,1))))</f>
        <v>-</v>
      </c>
      <c r="D991" s="54">
        <f>IF(A991&gt;'Lease Monthly'!$E$4,0,'Lease Monthly'!$G$4)*((1+$M$4)^(((((IF($H$4="Yearly",ROUNDDOWN(IF(A991-($N$4)&lt;0,0,((A991-($N$4)/(($N$4))))/($N$4)),0),IF($H$4="Monthly",ROUNDDOWN(IF(A991-($N$4*12)&lt;0,0,((A991-(12*$N$4)/((12*$N$4))))/($N$4*12)),0),ROUNDDOWN(IF(A991-($N$4*4)&lt;0,0,((A991-(4*$N$4)/((4*$N$4))))/($N$4*4)),0)))))))))+(IF(A991=$E$4,$J$4,0))</f>
        <v>0</v>
      </c>
      <c r="E991" s="49">
        <f>IF(D991=0,0,1/((1+IF('Lease Monthly'!$H$4="Yearly",'Lease Monthly'!$D$4,IF('Lease Monthly'!$H$4="Quarterly",'Lease Monthly'!$D$4/4,'Lease Monthly'!$D$4/12)))^IF($E$17=1,A990,A991)))</f>
        <v>0</v>
      </c>
      <c r="F991" s="55">
        <f t="shared" si="155"/>
        <v>0</v>
      </c>
      <c r="G991" s="56"/>
      <c r="H991" s="38">
        <f t="shared" si="161"/>
        <v>975</v>
      </c>
      <c r="I991" s="9" t="str">
        <f t="shared" si="156"/>
        <v>-</v>
      </c>
      <c r="J991" s="47">
        <f>IF(H991&gt;'Lease Monthly'!$E$4,0,M990)</f>
        <v>0</v>
      </c>
      <c r="K991" s="47">
        <f>IF(IF('Lease Monthly'!$H$4="Yearly",J991*'Lease Monthly'!$D$4,IF('Lease Monthly'!$H$4="Quarterly",J991*('Lease Monthly'!$D$4/4),J991*'Lease Monthly'!$D$4/12))&gt;0,IF('Lease Monthly'!$H$4="Yearly",J991*'Lease Monthly'!$D$4,IF('Lease Monthly'!$H$4="Quarterly",J991*('Lease Monthly'!$D$4/4),J991*'Lease Monthly'!$D$4/12)),-L991-J991)</f>
        <v>0</v>
      </c>
      <c r="L991" s="47">
        <f t="shared" si="157"/>
        <v>0</v>
      </c>
      <c r="M991" s="47">
        <f t="shared" si="158"/>
        <v>0</v>
      </c>
      <c r="N991" s="57"/>
      <c r="O991" s="38">
        <v>237</v>
      </c>
      <c r="P991" s="58">
        <f t="shared" si="162"/>
        <v>399578</v>
      </c>
      <c r="Q991" s="47">
        <f t="shared" si="163"/>
        <v>0</v>
      </c>
      <c r="R991" s="47">
        <f>IF(S990&lt;1,0,-'Lease Monthly'!$K$4/'Lease Monthly'!$L$4)</f>
        <v>0</v>
      </c>
      <c r="S991" s="47">
        <f t="shared" si="159"/>
        <v>0</v>
      </c>
      <c r="AE991"/>
      <c r="AF991" s="6"/>
    </row>
    <row r="992" spans="1:32" x14ac:dyDescent="0.25">
      <c r="A992" s="53">
        <f t="shared" si="160"/>
        <v>976</v>
      </c>
      <c r="B992" s="29">
        <f t="shared" si="154"/>
        <v>0</v>
      </c>
      <c r="C992" s="9" t="str">
        <f>IF(D992=0,"-",IF('Lease Monthly'!$H$4="Yearly",EDATE(C991,12),IF('Lease Monthly'!$H$4="Quarterly",EDATE(C991,3),EDATE(C991,1))))</f>
        <v>-</v>
      </c>
      <c r="D992" s="54">
        <f>IF(A992&gt;'Lease Monthly'!$E$4,0,'Lease Monthly'!$G$4)*((1+$M$4)^(((((IF($H$4="Yearly",ROUNDDOWN(IF(A992-($N$4)&lt;0,0,((A992-($N$4)/(($N$4))))/($N$4)),0),IF($H$4="Monthly",ROUNDDOWN(IF(A992-($N$4*12)&lt;0,0,((A992-(12*$N$4)/((12*$N$4))))/($N$4*12)),0),ROUNDDOWN(IF(A992-($N$4*4)&lt;0,0,((A992-(4*$N$4)/((4*$N$4))))/($N$4*4)),0)))))))))+(IF(A992=$E$4,$J$4,0))</f>
        <v>0</v>
      </c>
      <c r="E992" s="49">
        <f>IF(D992=0,0,1/((1+IF('Lease Monthly'!$H$4="Yearly",'Lease Monthly'!$D$4,IF('Lease Monthly'!$H$4="Quarterly",'Lease Monthly'!$D$4/4,'Lease Monthly'!$D$4/12)))^IF($E$17=1,A991,A992)))</f>
        <v>0</v>
      </c>
      <c r="F992" s="55">
        <f t="shared" si="155"/>
        <v>0</v>
      </c>
      <c r="G992" s="56"/>
      <c r="H992" s="38">
        <f t="shared" si="161"/>
        <v>976</v>
      </c>
      <c r="I992" s="9" t="str">
        <f t="shared" si="156"/>
        <v>-</v>
      </c>
      <c r="J992" s="47">
        <f>IF(H992&gt;'Lease Monthly'!$E$4,0,M991)</f>
        <v>0</v>
      </c>
      <c r="K992" s="47">
        <f>IF(IF('Lease Monthly'!$H$4="Yearly",J992*'Lease Monthly'!$D$4,IF('Lease Monthly'!$H$4="Quarterly",J992*('Lease Monthly'!$D$4/4),J992*'Lease Monthly'!$D$4/12))&gt;0,IF('Lease Monthly'!$H$4="Yearly",J992*'Lease Monthly'!$D$4,IF('Lease Monthly'!$H$4="Quarterly",J992*('Lease Monthly'!$D$4/4),J992*'Lease Monthly'!$D$4/12)),-L992-J992)</f>
        <v>0</v>
      </c>
      <c r="L992" s="47">
        <f t="shared" si="157"/>
        <v>0</v>
      </c>
      <c r="M992" s="47">
        <f t="shared" si="158"/>
        <v>0</v>
      </c>
      <c r="N992" s="57"/>
      <c r="O992" s="38">
        <v>237</v>
      </c>
      <c r="P992" s="58">
        <f t="shared" si="162"/>
        <v>399943</v>
      </c>
      <c r="Q992" s="47">
        <f t="shared" si="163"/>
        <v>0</v>
      </c>
      <c r="R992" s="47">
        <f>IF(S991&lt;1,0,-'Lease Monthly'!$K$4/'Lease Monthly'!$L$4)</f>
        <v>0</v>
      </c>
      <c r="S992" s="47">
        <f t="shared" si="159"/>
        <v>0</v>
      </c>
      <c r="AE992"/>
      <c r="AF992" s="6"/>
    </row>
    <row r="993" spans="1:32" x14ac:dyDescent="0.25">
      <c r="A993" s="53">
        <f t="shared" si="160"/>
        <v>977</v>
      </c>
      <c r="B993" s="29">
        <f t="shared" si="154"/>
        <v>0</v>
      </c>
      <c r="C993" s="9" t="str">
        <f>IF(D993=0,"-",IF('Lease Monthly'!$H$4="Yearly",EDATE(C992,12),IF('Lease Monthly'!$H$4="Quarterly",EDATE(C992,3),EDATE(C992,1))))</f>
        <v>-</v>
      </c>
      <c r="D993" s="54">
        <f>IF(A993&gt;'Lease Monthly'!$E$4,0,'Lease Monthly'!$G$4)*((1+$M$4)^(((((IF($H$4="Yearly",ROUNDDOWN(IF(A993-($N$4)&lt;0,0,((A993-($N$4)/(($N$4))))/($N$4)),0),IF($H$4="Monthly",ROUNDDOWN(IF(A993-($N$4*12)&lt;0,0,((A993-(12*$N$4)/((12*$N$4))))/($N$4*12)),0),ROUNDDOWN(IF(A993-($N$4*4)&lt;0,0,((A993-(4*$N$4)/((4*$N$4))))/($N$4*4)),0)))))))))+(IF(A993=$E$4,$J$4,0))</f>
        <v>0</v>
      </c>
      <c r="E993" s="49">
        <f>IF(D993=0,0,1/((1+IF('Lease Monthly'!$H$4="Yearly",'Lease Monthly'!$D$4,IF('Lease Monthly'!$H$4="Quarterly",'Lease Monthly'!$D$4/4,'Lease Monthly'!$D$4/12)))^IF($E$17=1,A992,A993)))</f>
        <v>0</v>
      </c>
      <c r="F993" s="55">
        <f t="shared" si="155"/>
        <v>0</v>
      </c>
      <c r="G993" s="56"/>
      <c r="H993" s="38">
        <f t="shared" si="161"/>
        <v>977</v>
      </c>
      <c r="I993" s="9" t="str">
        <f t="shared" si="156"/>
        <v>-</v>
      </c>
      <c r="J993" s="47">
        <f>IF(H993&gt;'Lease Monthly'!$E$4,0,M992)</f>
        <v>0</v>
      </c>
      <c r="K993" s="47">
        <f>IF(IF('Lease Monthly'!$H$4="Yearly",J993*'Lease Monthly'!$D$4,IF('Lease Monthly'!$H$4="Quarterly",J993*('Lease Monthly'!$D$4/4),J993*'Lease Monthly'!$D$4/12))&gt;0,IF('Lease Monthly'!$H$4="Yearly",J993*'Lease Monthly'!$D$4,IF('Lease Monthly'!$H$4="Quarterly",J993*('Lease Monthly'!$D$4/4),J993*'Lease Monthly'!$D$4/12)),-L993-J993)</f>
        <v>0</v>
      </c>
      <c r="L993" s="47">
        <f t="shared" si="157"/>
        <v>0</v>
      </c>
      <c r="M993" s="47">
        <f t="shared" si="158"/>
        <v>0</v>
      </c>
      <c r="N993" s="57"/>
      <c r="O993" s="38">
        <v>237</v>
      </c>
      <c r="P993" s="58">
        <f t="shared" si="162"/>
        <v>400308</v>
      </c>
      <c r="Q993" s="47">
        <f t="shared" si="163"/>
        <v>0</v>
      </c>
      <c r="R993" s="47">
        <f>IF(S992&lt;1,0,-'Lease Monthly'!$K$4/'Lease Monthly'!$L$4)</f>
        <v>0</v>
      </c>
      <c r="S993" s="47">
        <f t="shared" si="159"/>
        <v>0</v>
      </c>
      <c r="AE993"/>
      <c r="AF993" s="6"/>
    </row>
    <row r="994" spans="1:32" x14ac:dyDescent="0.25">
      <c r="A994" s="53">
        <f t="shared" si="160"/>
        <v>978</v>
      </c>
      <c r="B994" s="29">
        <f t="shared" si="154"/>
        <v>0</v>
      </c>
      <c r="C994" s="9" t="str">
        <f>IF(D994=0,"-",IF('Lease Monthly'!$H$4="Yearly",EDATE(C993,12),IF('Lease Monthly'!$H$4="Quarterly",EDATE(C993,3),EDATE(C993,1))))</f>
        <v>-</v>
      </c>
      <c r="D994" s="54">
        <f>IF(A994&gt;'Lease Monthly'!$E$4,0,'Lease Monthly'!$G$4)*((1+$M$4)^(((((IF($H$4="Yearly",ROUNDDOWN(IF(A994-($N$4)&lt;0,0,((A994-($N$4)/(($N$4))))/($N$4)),0),IF($H$4="Monthly",ROUNDDOWN(IF(A994-($N$4*12)&lt;0,0,((A994-(12*$N$4)/((12*$N$4))))/($N$4*12)),0),ROUNDDOWN(IF(A994-($N$4*4)&lt;0,0,((A994-(4*$N$4)/((4*$N$4))))/($N$4*4)),0)))))))))+(IF(A994=$E$4,$J$4,0))</f>
        <v>0</v>
      </c>
      <c r="E994" s="49">
        <f>IF(D994=0,0,1/((1+IF('Lease Monthly'!$H$4="Yearly",'Lease Monthly'!$D$4,IF('Lease Monthly'!$H$4="Quarterly",'Lease Monthly'!$D$4/4,'Lease Monthly'!$D$4/12)))^IF($E$17=1,A993,A994)))</f>
        <v>0</v>
      </c>
      <c r="F994" s="55">
        <f t="shared" si="155"/>
        <v>0</v>
      </c>
      <c r="G994" s="56"/>
      <c r="H994" s="38">
        <f t="shared" si="161"/>
        <v>978</v>
      </c>
      <c r="I994" s="9" t="str">
        <f t="shared" si="156"/>
        <v>-</v>
      </c>
      <c r="J994" s="47">
        <f>IF(H994&gt;'Lease Monthly'!$E$4,0,M993)</f>
        <v>0</v>
      </c>
      <c r="K994" s="47">
        <f>IF(IF('Lease Monthly'!$H$4="Yearly",J994*'Lease Monthly'!$D$4,IF('Lease Monthly'!$H$4="Quarterly",J994*('Lease Monthly'!$D$4/4),J994*'Lease Monthly'!$D$4/12))&gt;0,IF('Lease Monthly'!$H$4="Yearly",J994*'Lease Monthly'!$D$4,IF('Lease Monthly'!$H$4="Quarterly",J994*('Lease Monthly'!$D$4/4),J994*'Lease Monthly'!$D$4/12)),-L994-J994)</f>
        <v>0</v>
      </c>
      <c r="L994" s="47">
        <f t="shared" si="157"/>
        <v>0</v>
      </c>
      <c r="M994" s="47">
        <f t="shared" si="158"/>
        <v>0</v>
      </c>
      <c r="N994" s="57"/>
      <c r="O994" s="38">
        <v>237</v>
      </c>
      <c r="P994" s="58">
        <f t="shared" si="162"/>
        <v>400674</v>
      </c>
      <c r="Q994" s="47">
        <f t="shared" si="163"/>
        <v>0</v>
      </c>
      <c r="R994" s="47">
        <f>IF(S993&lt;1,0,-'Lease Monthly'!$K$4/'Lease Monthly'!$L$4)</f>
        <v>0</v>
      </c>
      <c r="S994" s="47">
        <f t="shared" si="159"/>
        <v>0</v>
      </c>
      <c r="AE994"/>
      <c r="AF994" s="6"/>
    </row>
    <row r="995" spans="1:32" x14ac:dyDescent="0.25">
      <c r="A995" s="53">
        <f t="shared" si="160"/>
        <v>979</v>
      </c>
      <c r="B995" s="29">
        <f t="shared" si="154"/>
        <v>0</v>
      </c>
      <c r="C995" s="9" t="str">
        <f>IF(D995=0,"-",IF('Lease Monthly'!$H$4="Yearly",EDATE(C994,12),IF('Lease Monthly'!$H$4="Quarterly",EDATE(C994,3),EDATE(C994,1))))</f>
        <v>-</v>
      </c>
      <c r="D995" s="54">
        <f>IF(A995&gt;'Lease Monthly'!$E$4,0,'Lease Monthly'!$G$4)*((1+$M$4)^(((((IF($H$4="Yearly",ROUNDDOWN(IF(A995-($N$4)&lt;0,0,((A995-($N$4)/(($N$4))))/($N$4)),0),IF($H$4="Monthly",ROUNDDOWN(IF(A995-($N$4*12)&lt;0,0,((A995-(12*$N$4)/((12*$N$4))))/($N$4*12)),0),ROUNDDOWN(IF(A995-($N$4*4)&lt;0,0,((A995-(4*$N$4)/((4*$N$4))))/($N$4*4)),0)))))))))+(IF(A995=$E$4,$J$4,0))</f>
        <v>0</v>
      </c>
      <c r="E995" s="49">
        <f>IF(D995=0,0,1/((1+IF('Lease Monthly'!$H$4="Yearly",'Lease Monthly'!$D$4,IF('Lease Monthly'!$H$4="Quarterly",'Lease Monthly'!$D$4/4,'Lease Monthly'!$D$4/12)))^IF($E$17=1,A994,A995)))</f>
        <v>0</v>
      </c>
      <c r="F995" s="55">
        <f t="shared" si="155"/>
        <v>0</v>
      </c>
      <c r="G995" s="56"/>
      <c r="H995" s="38">
        <f t="shared" si="161"/>
        <v>979</v>
      </c>
      <c r="I995" s="9" t="str">
        <f t="shared" si="156"/>
        <v>-</v>
      </c>
      <c r="J995" s="47">
        <f>IF(H995&gt;'Lease Monthly'!$E$4,0,M994)</f>
        <v>0</v>
      </c>
      <c r="K995" s="47">
        <f>IF(IF('Lease Monthly'!$H$4="Yearly",J995*'Lease Monthly'!$D$4,IF('Lease Monthly'!$H$4="Quarterly",J995*('Lease Monthly'!$D$4/4),J995*'Lease Monthly'!$D$4/12))&gt;0,IF('Lease Monthly'!$H$4="Yearly",J995*'Lease Monthly'!$D$4,IF('Lease Monthly'!$H$4="Quarterly",J995*('Lease Monthly'!$D$4/4),J995*'Lease Monthly'!$D$4/12)),-L995-J995)</f>
        <v>0</v>
      </c>
      <c r="L995" s="47">
        <f t="shared" si="157"/>
        <v>0</v>
      </c>
      <c r="M995" s="47">
        <f t="shared" si="158"/>
        <v>0</v>
      </c>
      <c r="N995" s="57"/>
      <c r="O995" s="38">
        <v>237</v>
      </c>
      <c r="P995" s="58">
        <f t="shared" si="162"/>
        <v>401039</v>
      </c>
      <c r="Q995" s="47">
        <f t="shared" si="163"/>
        <v>0</v>
      </c>
      <c r="R995" s="47">
        <f>IF(S994&lt;1,0,-'Lease Monthly'!$K$4/'Lease Monthly'!$L$4)</f>
        <v>0</v>
      </c>
      <c r="S995" s="47">
        <f t="shared" si="159"/>
        <v>0</v>
      </c>
      <c r="AE995"/>
      <c r="AF995" s="6"/>
    </row>
    <row r="996" spans="1:32" x14ac:dyDescent="0.25">
      <c r="A996" s="53">
        <f t="shared" si="160"/>
        <v>980</v>
      </c>
      <c r="B996" s="29">
        <f t="shared" si="154"/>
        <v>0</v>
      </c>
      <c r="C996" s="9" t="str">
        <f>IF(D996=0,"-",IF('Lease Monthly'!$H$4="Yearly",EDATE(C995,12),IF('Lease Monthly'!$H$4="Quarterly",EDATE(C995,3),EDATE(C995,1))))</f>
        <v>-</v>
      </c>
      <c r="D996" s="54">
        <f>IF(A996&gt;'Lease Monthly'!$E$4,0,'Lease Monthly'!$G$4)*((1+$M$4)^(((((IF($H$4="Yearly",ROUNDDOWN(IF(A996-($N$4)&lt;0,0,((A996-($N$4)/(($N$4))))/($N$4)),0),IF($H$4="Monthly",ROUNDDOWN(IF(A996-($N$4*12)&lt;0,0,((A996-(12*$N$4)/((12*$N$4))))/($N$4*12)),0),ROUNDDOWN(IF(A996-($N$4*4)&lt;0,0,((A996-(4*$N$4)/((4*$N$4))))/($N$4*4)),0)))))))))+(IF(A996=$E$4,$J$4,0))</f>
        <v>0</v>
      </c>
      <c r="E996" s="49">
        <f>IF(D996=0,0,1/((1+IF('Lease Monthly'!$H$4="Yearly",'Lease Monthly'!$D$4,IF('Lease Monthly'!$H$4="Quarterly",'Lease Monthly'!$D$4/4,'Lease Monthly'!$D$4/12)))^IF($E$17=1,A995,A996)))</f>
        <v>0</v>
      </c>
      <c r="F996" s="55">
        <f t="shared" si="155"/>
        <v>0</v>
      </c>
      <c r="G996" s="56"/>
      <c r="H996" s="38">
        <f t="shared" si="161"/>
        <v>980</v>
      </c>
      <c r="I996" s="9" t="str">
        <f t="shared" si="156"/>
        <v>-</v>
      </c>
      <c r="J996" s="47">
        <f>IF(H996&gt;'Lease Monthly'!$E$4,0,M995)</f>
        <v>0</v>
      </c>
      <c r="K996" s="47">
        <f>IF(IF('Lease Monthly'!$H$4="Yearly",J996*'Lease Monthly'!$D$4,IF('Lease Monthly'!$H$4="Quarterly",J996*('Lease Monthly'!$D$4/4),J996*'Lease Monthly'!$D$4/12))&gt;0,IF('Lease Monthly'!$H$4="Yearly",J996*'Lease Monthly'!$D$4,IF('Lease Monthly'!$H$4="Quarterly",J996*('Lease Monthly'!$D$4/4),J996*'Lease Monthly'!$D$4/12)),-L996-J996)</f>
        <v>0</v>
      </c>
      <c r="L996" s="47">
        <f t="shared" si="157"/>
        <v>0</v>
      </c>
      <c r="M996" s="47">
        <f t="shared" si="158"/>
        <v>0</v>
      </c>
      <c r="N996" s="57"/>
      <c r="O996" s="38">
        <v>237</v>
      </c>
      <c r="P996" s="58">
        <f t="shared" si="162"/>
        <v>401404</v>
      </c>
      <c r="Q996" s="47">
        <f t="shared" si="163"/>
        <v>0</v>
      </c>
      <c r="R996" s="47">
        <f>IF(S995&lt;1,0,-'Lease Monthly'!$K$4/'Lease Monthly'!$L$4)</f>
        <v>0</v>
      </c>
      <c r="S996" s="47">
        <f t="shared" si="159"/>
        <v>0</v>
      </c>
      <c r="AE996"/>
      <c r="AF996" s="6"/>
    </row>
    <row r="997" spans="1:32" x14ac:dyDescent="0.25">
      <c r="A997" s="53">
        <f t="shared" si="160"/>
        <v>981</v>
      </c>
      <c r="B997" s="29">
        <f t="shared" si="154"/>
        <v>0</v>
      </c>
      <c r="C997" s="9" t="str">
        <f>IF(D997=0,"-",IF('Lease Monthly'!$H$4="Yearly",EDATE(C996,12),IF('Lease Monthly'!$H$4="Quarterly",EDATE(C996,3),EDATE(C996,1))))</f>
        <v>-</v>
      </c>
      <c r="D997" s="54">
        <f>IF(A997&gt;'Lease Monthly'!$E$4,0,'Lease Monthly'!$G$4)*((1+$M$4)^(((((IF($H$4="Yearly",ROUNDDOWN(IF(A997-($N$4)&lt;0,0,((A997-($N$4)/(($N$4))))/($N$4)),0),IF($H$4="Monthly",ROUNDDOWN(IF(A997-($N$4*12)&lt;0,0,((A997-(12*$N$4)/((12*$N$4))))/($N$4*12)),0),ROUNDDOWN(IF(A997-($N$4*4)&lt;0,0,((A997-(4*$N$4)/((4*$N$4))))/($N$4*4)),0)))))))))+(IF(A997=$E$4,$J$4,0))</f>
        <v>0</v>
      </c>
      <c r="E997" s="49">
        <f>IF(D997=0,0,1/((1+IF('Lease Monthly'!$H$4="Yearly",'Lease Monthly'!$D$4,IF('Lease Monthly'!$H$4="Quarterly",'Lease Monthly'!$D$4/4,'Lease Monthly'!$D$4/12)))^IF($E$17=1,A996,A997)))</f>
        <v>0</v>
      </c>
      <c r="F997" s="55">
        <f t="shared" si="155"/>
        <v>0</v>
      </c>
      <c r="G997" s="56"/>
      <c r="H997" s="38">
        <f t="shared" si="161"/>
        <v>981</v>
      </c>
      <c r="I997" s="9" t="str">
        <f t="shared" si="156"/>
        <v>-</v>
      </c>
      <c r="J997" s="47">
        <f>IF(H997&gt;'Lease Monthly'!$E$4,0,M996)</f>
        <v>0</v>
      </c>
      <c r="K997" s="47">
        <f>IF(IF('Lease Monthly'!$H$4="Yearly",J997*'Lease Monthly'!$D$4,IF('Lease Monthly'!$H$4="Quarterly",J997*('Lease Monthly'!$D$4/4),J997*'Lease Monthly'!$D$4/12))&gt;0,IF('Lease Monthly'!$H$4="Yearly",J997*'Lease Monthly'!$D$4,IF('Lease Monthly'!$H$4="Quarterly",J997*('Lease Monthly'!$D$4/4),J997*'Lease Monthly'!$D$4/12)),-L997-J997)</f>
        <v>0</v>
      </c>
      <c r="L997" s="47">
        <f t="shared" si="157"/>
        <v>0</v>
      </c>
      <c r="M997" s="47">
        <f t="shared" si="158"/>
        <v>0</v>
      </c>
      <c r="N997" s="57"/>
      <c r="O997" s="38">
        <v>237</v>
      </c>
      <c r="P997" s="58">
        <f t="shared" si="162"/>
        <v>401769</v>
      </c>
      <c r="Q997" s="47">
        <f t="shared" si="163"/>
        <v>0</v>
      </c>
      <c r="R997" s="47">
        <f>IF(S996&lt;1,0,-'Lease Monthly'!$K$4/'Lease Monthly'!$L$4)</f>
        <v>0</v>
      </c>
      <c r="S997" s="47">
        <f t="shared" si="159"/>
        <v>0</v>
      </c>
      <c r="AE997"/>
      <c r="AF997" s="6"/>
    </row>
    <row r="998" spans="1:32" x14ac:dyDescent="0.25">
      <c r="A998" s="53">
        <f t="shared" si="160"/>
        <v>982</v>
      </c>
      <c r="B998" s="29">
        <f t="shared" si="154"/>
        <v>0</v>
      </c>
      <c r="C998" s="9" t="str">
        <f>IF(D998=0,"-",IF('Lease Monthly'!$H$4="Yearly",EDATE(C997,12),IF('Lease Monthly'!$H$4="Quarterly",EDATE(C997,3),EDATE(C997,1))))</f>
        <v>-</v>
      </c>
      <c r="D998" s="54">
        <f>IF(A998&gt;'Lease Monthly'!$E$4,0,'Lease Monthly'!$G$4)*((1+$M$4)^(((((IF($H$4="Yearly",ROUNDDOWN(IF(A998-($N$4)&lt;0,0,((A998-($N$4)/(($N$4))))/($N$4)),0),IF($H$4="Monthly",ROUNDDOWN(IF(A998-($N$4*12)&lt;0,0,((A998-(12*$N$4)/((12*$N$4))))/($N$4*12)),0),ROUNDDOWN(IF(A998-($N$4*4)&lt;0,0,((A998-(4*$N$4)/((4*$N$4))))/($N$4*4)),0)))))))))+(IF(A998=$E$4,$J$4,0))</f>
        <v>0</v>
      </c>
      <c r="E998" s="49">
        <f>IF(D998=0,0,1/((1+IF('Lease Monthly'!$H$4="Yearly",'Lease Monthly'!$D$4,IF('Lease Monthly'!$H$4="Quarterly",'Lease Monthly'!$D$4/4,'Lease Monthly'!$D$4/12)))^IF($E$17=1,A997,A998)))</f>
        <v>0</v>
      </c>
      <c r="F998" s="55">
        <f t="shared" si="155"/>
        <v>0</v>
      </c>
      <c r="G998" s="56"/>
      <c r="H998" s="38">
        <f t="shared" si="161"/>
        <v>982</v>
      </c>
      <c r="I998" s="9" t="str">
        <f t="shared" si="156"/>
        <v>-</v>
      </c>
      <c r="J998" s="47">
        <f>IF(H998&gt;'Lease Monthly'!$E$4,0,M997)</f>
        <v>0</v>
      </c>
      <c r="K998" s="47">
        <f>IF(IF('Lease Monthly'!$H$4="Yearly",J998*'Lease Monthly'!$D$4,IF('Lease Monthly'!$H$4="Quarterly",J998*('Lease Monthly'!$D$4/4),J998*'Lease Monthly'!$D$4/12))&gt;0,IF('Lease Monthly'!$H$4="Yearly",J998*'Lease Monthly'!$D$4,IF('Lease Monthly'!$H$4="Quarterly",J998*('Lease Monthly'!$D$4/4),J998*'Lease Monthly'!$D$4/12)),-L998-J998)</f>
        <v>0</v>
      </c>
      <c r="L998" s="47">
        <f t="shared" si="157"/>
        <v>0</v>
      </c>
      <c r="M998" s="47">
        <f t="shared" si="158"/>
        <v>0</v>
      </c>
      <c r="N998" s="57"/>
      <c r="O998" s="38">
        <v>237</v>
      </c>
      <c r="P998" s="58">
        <f t="shared" si="162"/>
        <v>402134</v>
      </c>
      <c r="Q998" s="47">
        <f t="shared" si="163"/>
        <v>0</v>
      </c>
      <c r="R998" s="47">
        <f>IF(S997&lt;1,0,-'Lease Monthly'!$K$4/'Lease Monthly'!$L$4)</f>
        <v>0</v>
      </c>
      <c r="S998" s="47">
        <f t="shared" si="159"/>
        <v>0</v>
      </c>
      <c r="AE998"/>
      <c r="AF998" s="6"/>
    </row>
    <row r="999" spans="1:32" x14ac:dyDescent="0.25">
      <c r="A999" s="53">
        <f t="shared" si="160"/>
        <v>983</v>
      </c>
      <c r="B999" s="29">
        <f t="shared" si="154"/>
        <v>0</v>
      </c>
      <c r="C999" s="9" t="str">
        <f>IF(D999=0,"-",IF('Lease Monthly'!$H$4="Yearly",EDATE(C998,12),IF('Lease Monthly'!$H$4="Quarterly",EDATE(C998,3),EDATE(C998,1))))</f>
        <v>-</v>
      </c>
      <c r="D999" s="54">
        <f>IF(A999&gt;'Lease Monthly'!$E$4,0,'Lease Monthly'!$G$4)*((1+$M$4)^(((((IF($H$4="Yearly",ROUNDDOWN(IF(A999-($N$4)&lt;0,0,((A999-($N$4)/(($N$4))))/($N$4)),0),IF($H$4="Monthly",ROUNDDOWN(IF(A999-($N$4*12)&lt;0,0,((A999-(12*$N$4)/((12*$N$4))))/($N$4*12)),0),ROUNDDOWN(IF(A999-($N$4*4)&lt;0,0,((A999-(4*$N$4)/((4*$N$4))))/($N$4*4)),0)))))))))+(IF(A999=$E$4,$J$4,0))</f>
        <v>0</v>
      </c>
      <c r="E999" s="49">
        <f>IF(D999=0,0,1/((1+IF('Lease Monthly'!$H$4="Yearly",'Lease Monthly'!$D$4,IF('Lease Monthly'!$H$4="Quarterly",'Lease Monthly'!$D$4/4,'Lease Monthly'!$D$4/12)))^IF($E$17=1,A998,A999)))</f>
        <v>0</v>
      </c>
      <c r="F999" s="55">
        <f t="shared" si="155"/>
        <v>0</v>
      </c>
      <c r="G999" s="56"/>
      <c r="H999" s="38">
        <f t="shared" si="161"/>
        <v>983</v>
      </c>
      <c r="I999" s="9" t="str">
        <f t="shared" si="156"/>
        <v>-</v>
      </c>
      <c r="J999" s="47">
        <f>IF(H999&gt;'Lease Monthly'!$E$4,0,M998)</f>
        <v>0</v>
      </c>
      <c r="K999" s="47">
        <f>IF(IF('Lease Monthly'!$H$4="Yearly",J999*'Lease Monthly'!$D$4,IF('Lease Monthly'!$H$4="Quarterly",J999*('Lease Monthly'!$D$4/4),J999*'Lease Monthly'!$D$4/12))&gt;0,IF('Lease Monthly'!$H$4="Yearly",J999*'Lease Monthly'!$D$4,IF('Lease Monthly'!$H$4="Quarterly",J999*('Lease Monthly'!$D$4/4),J999*'Lease Monthly'!$D$4/12)),-L999-J999)</f>
        <v>0</v>
      </c>
      <c r="L999" s="47">
        <f t="shared" si="157"/>
        <v>0</v>
      </c>
      <c r="M999" s="47">
        <f t="shared" si="158"/>
        <v>0</v>
      </c>
      <c r="N999" s="57"/>
      <c r="O999" s="38">
        <v>237</v>
      </c>
      <c r="P999" s="58">
        <f t="shared" si="162"/>
        <v>402499</v>
      </c>
      <c r="Q999" s="47">
        <f t="shared" si="163"/>
        <v>0</v>
      </c>
      <c r="R999" s="47">
        <f>IF(S998&lt;1,0,-'Lease Monthly'!$K$4/'Lease Monthly'!$L$4)</f>
        <v>0</v>
      </c>
      <c r="S999" s="47">
        <f t="shared" si="159"/>
        <v>0</v>
      </c>
      <c r="AE999"/>
      <c r="AF999" s="6"/>
    </row>
    <row r="1000" spans="1:32" x14ac:dyDescent="0.25">
      <c r="A1000" s="53">
        <f t="shared" si="160"/>
        <v>984</v>
      </c>
      <c r="B1000" s="29">
        <f t="shared" si="154"/>
        <v>0</v>
      </c>
      <c r="C1000" s="9" t="str">
        <f>IF(D1000=0,"-",IF('Lease Monthly'!$H$4="Yearly",EDATE(C999,12),IF('Lease Monthly'!$H$4="Quarterly",EDATE(C999,3),EDATE(C999,1))))</f>
        <v>-</v>
      </c>
      <c r="D1000" s="54">
        <f>IF(A1000&gt;'Lease Monthly'!$E$4,0,'Lease Monthly'!$G$4)*((1+$M$4)^(((((IF($H$4="Yearly",ROUNDDOWN(IF(A1000-($N$4)&lt;0,0,((A1000-($N$4)/(($N$4))))/($N$4)),0),IF($H$4="Monthly",ROUNDDOWN(IF(A1000-($N$4*12)&lt;0,0,((A1000-(12*$N$4)/((12*$N$4))))/($N$4*12)),0),ROUNDDOWN(IF(A1000-($N$4*4)&lt;0,0,((A1000-(4*$N$4)/((4*$N$4))))/($N$4*4)),0)))))))))+(IF(A1000=$E$4,$J$4,0))</f>
        <v>0</v>
      </c>
      <c r="E1000" s="49">
        <f>IF(D1000=0,0,1/((1+IF('Lease Monthly'!$H$4="Yearly",'Lease Monthly'!$D$4,IF('Lease Monthly'!$H$4="Quarterly",'Lease Monthly'!$D$4/4,'Lease Monthly'!$D$4/12)))^IF($E$17=1,A999,A1000)))</f>
        <v>0</v>
      </c>
      <c r="F1000" s="55">
        <f t="shared" si="155"/>
        <v>0</v>
      </c>
      <c r="G1000" s="56"/>
      <c r="H1000" s="38">
        <f t="shared" si="161"/>
        <v>984</v>
      </c>
      <c r="I1000" s="9" t="str">
        <f t="shared" si="156"/>
        <v>-</v>
      </c>
      <c r="J1000" s="47">
        <f>IF(H1000&gt;'Lease Monthly'!$E$4,0,M999)</f>
        <v>0</v>
      </c>
      <c r="K1000" s="47">
        <f>IF(IF('Lease Monthly'!$H$4="Yearly",J1000*'Lease Monthly'!$D$4,IF('Lease Monthly'!$H$4="Quarterly",J1000*('Lease Monthly'!$D$4/4),J1000*'Lease Monthly'!$D$4/12))&gt;0,IF('Lease Monthly'!$H$4="Yearly",J1000*'Lease Monthly'!$D$4,IF('Lease Monthly'!$H$4="Quarterly",J1000*('Lease Monthly'!$D$4/4),J1000*'Lease Monthly'!$D$4/12)),-L1000-J1000)</f>
        <v>0</v>
      </c>
      <c r="L1000" s="47">
        <f t="shared" si="157"/>
        <v>0</v>
      </c>
      <c r="M1000" s="47">
        <f t="shared" si="158"/>
        <v>0</v>
      </c>
      <c r="N1000" s="57"/>
      <c r="O1000" s="38">
        <v>237</v>
      </c>
      <c r="P1000" s="58">
        <f t="shared" si="162"/>
        <v>402864</v>
      </c>
      <c r="Q1000" s="47">
        <f t="shared" si="163"/>
        <v>0</v>
      </c>
      <c r="R1000" s="47">
        <f>IF(S999&lt;1,0,-'Lease Monthly'!$K$4/'Lease Monthly'!$L$4)</f>
        <v>0</v>
      </c>
      <c r="S1000" s="47">
        <f t="shared" si="159"/>
        <v>0</v>
      </c>
      <c r="AE1000"/>
      <c r="AF1000" s="6"/>
    </row>
    <row r="1001" spans="1:32" x14ac:dyDescent="0.25">
      <c r="A1001" s="53">
        <f t="shared" si="160"/>
        <v>985</v>
      </c>
      <c r="B1001" s="29">
        <f t="shared" si="154"/>
        <v>0</v>
      </c>
      <c r="C1001" s="9" t="str">
        <f>IF(D1001=0,"-",IF('Lease Monthly'!$H$4="Yearly",EDATE(C1000,12),IF('Lease Monthly'!$H$4="Quarterly",EDATE(C1000,3),EDATE(C1000,1))))</f>
        <v>-</v>
      </c>
      <c r="D1001" s="54">
        <f>IF(A1001&gt;'Lease Monthly'!$E$4,0,'Lease Monthly'!$G$4)*((1+$M$4)^(((((IF($H$4="Yearly",ROUNDDOWN(IF(A1001-($N$4)&lt;0,0,((A1001-($N$4)/(($N$4))))/($N$4)),0),IF($H$4="Monthly",ROUNDDOWN(IF(A1001-($N$4*12)&lt;0,0,((A1001-(12*$N$4)/((12*$N$4))))/($N$4*12)),0),ROUNDDOWN(IF(A1001-($N$4*4)&lt;0,0,((A1001-(4*$N$4)/((4*$N$4))))/($N$4*4)),0)))))))))+(IF(A1001=$E$4,$J$4,0))</f>
        <v>0</v>
      </c>
      <c r="E1001" s="49">
        <f>IF(D1001=0,0,1/((1+IF('Lease Monthly'!$H$4="Yearly",'Lease Monthly'!$D$4,IF('Lease Monthly'!$H$4="Quarterly",'Lease Monthly'!$D$4/4,'Lease Monthly'!$D$4/12)))^IF($E$17=1,A1000,A1001)))</f>
        <v>0</v>
      </c>
      <c r="F1001" s="55">
        <f t="shared" si="155"/>
        <v>0</v>
      </c>
      <c r="G1001" s="56"/>
      <c r="H1001" s="38">
        <f t="shared" si="161"/>
        <v>985</v>
      </c>
      <c r="I1001" s="9" t="str">
        <f t="shared" si="156"/>
        <v>-</v>
      </c>
      <c r="J1001" s="47">
        <f>IF(H1001&gt;'Lease Monthly'!$E$4,0,M1000)</f>
        <v>0</v>
      </c>
      <c r="K1001" s="47">
        <f>IF(IF('Lease Monthly'!$H$4="Yearly",J1001*'Lease Monthly'!$D$4,IF('Lease Monthly'!$H$4="Quarterly",J1001*('Lease Monthly'!$D$4/4),J1001*'Lease Monthly'!$D$4/12))&gt;0,IF('Lease Monthly'!$H$4="Yearly",J1001*'Lease Monthly'!$D$4,IF('Lease Monthly'!$H$4="Quarterly",J1001*('Lease Monthly'!$D$4/4),J1001*'Lease Monthly'!$D$4/12)),-L1001-J1001)</f>
        <v>0</v>
      </c>
      <c r="L1001" s="47">
        <f t="shared" si="157"/>
        <v>0</v>
      </c>
      <c r="M1001" s="47">
        <f t="shared" si="158"/>
        <v>0</v>
      </c>
      <c r="N1001" s="57"/>
      <c r="O1001" s="38">
        <v>237</v>
      </c>
      <c r="P1001" s="58">
        <f t="shared" si="162"/>
        <v>403229</v>
      </c>
      <c r="Q1001" s="47">
        <f t="shared" si="163"/>
        <v>0</v>
      </c>
      <c r="R1001" s="47">
        <f>IF(S1000&lt;1,0,-'Lease Monthly'!$K$4/'Lease Monthly'!$L$4)</f>
        <v>0</v>
      </c>
      <c r="S1001" s="47">
        <f t="shared" si="159"/>
        <v>0</v>
      </c>
      <c r="AE1001"/>
      <c r="AF1001" s="6"/>
    </row>
    <row r="1002" spans="1:32" x14ac:dyDescent="0.25">
      <c r="A1002" s="53">
        <f t="shared" si="160"/>
        <v>986</v>
      </c>
      <c r="B1002" s="29">
        <f t="shared" si="154"/>
        <v>0</v>
      </c>
      <c r="C1002" s="9" t="str">
        <f>IF(D1002=0,"-",IF('Lease Monthly'!$H$4="Yearly",EDATE(C1001,12),IF('Lease Monthly'!$H$4="Quarterly",EDATE(C1001,3),EDATE(C1001,1))))</f>
        <v>-</v>
      </c>
      <c r="D1002" s="54">
        <f>IF(A1002&gt;'Lease Monthly'!$E$4,0,'Lease Monthly'!$G$4)*((1+$M$4)^(((((IF($H$4="Yearly",ROUNDDOWN(IF(A1002-($N$4)&lt;0,0,((A1002-($N$4)/(($N$4))))/($N$4)),0),IF($H$4="Monthly",ROUNDDOWN(IF(A1002-($N$4*12)&lt;0,0,((A1002-(12*$N$4)/((12*$N$4))))/($N$4*12)),0),ROUNDDOWN(IF(A1002-($N$4*4)&lt;0,0,((A1002-(4*$N$4)/((4*$N$4))))/($N$4*4)),0)))))))))+(IF(A1002=$E$4,$J$4,0))</f>
        <v>0</v>
      </c>
      <c r="E1002" s="49">
        <f>IF(D1002=0,0,1/((1+IF('Lease Monthly'!$H$4="Yearly",'Lease Monthly'!$D$4,IF('Lease Monthly'!$H$4="Quarterly",'Lease Monthly'!$D$4/4,'Lease Monthly'!$D$4/12)))^IF($E$17=1,A1001,A1002)))</f>
        <v>0</v>
      </c>
      <c r="F1002" s="55">
        <f t="shared" si="155"/>
        <v>0</v>
      </c>
      <c r="G1002" s="56"/>
      <c r="H1002" s="38">
        <f t="shared" si="161"/>
        <v>986</v>
      </c>
      <c r="I1002" s="9" t="str">
        <f t="shared" si="156"/>
        <v>-</v>
      </c>
      <c r="J1002" s="47">
        <f>IF(H1002&gt;'Lease Monthly'!$E$4,0,M1001)</f>
        <v>0</v>
      </c>
      <c r="K1002" s="47">
        <f>IF(IF('Lease Monthly'!$H$4="Yearly",J1002*'Lease Monthly'!$D$4,IF('Lease Monthly'!$H$4="Quarterly",J1002*('Lease Monthly'!$D$4/4),J1002*'Lease Monthly'!$D$4/12))&gt;0,IF('Lease Monthly'!$H$4="Yearly",J1002*'Lease Monthly'!$D$4,IF('Lease Monthly'!$H$4="Quarterly",J1002*('Lease Monthly'!$D$4/4),J1002*'Lease Monthly'!$D$4/12)),-L1002-J1002)</f>
        <v>0</v>
      </c>
      <c r="L1002" s="47">
        <f t="shared" si="157"/>
        <v>0</v>
      </c>
      <c r="M1002" s="47">
        <f t="shared" si="158"/>
        <v>0</v>
      </c>
      <c r="N1002" s="57"/>
      <c r="O1002" s="38">
        <v>237</v>
      </c>
      <c r="P1002" s="58">
        <f t="shared" si="162"/>
        <v>403595</v>
      </c>
      <c r="Q1002" s="47">
        <f t="shared" si="163"/>
        <v>0</v>
      </c>
      <c r="R1002" s="47">
        <f>IF(S1001&lt;1,0,-'Lease Monthly'!$K$4/'Lease Monthly'!$L$4)</f>
        <v>0</v>
      </c>
      <c r="S1002" s="47">
        <f t="shared" si="159"/>
        <v>0</v>
      </c>
      <c r="AE1002"/>
      <c r="AF1002" s="6"/>
    </row>
    <row r="1003" spans="1:32" x14ac:dyDescent="0.25">
      <c r="A1003" s="53">
        <f t="shared" si="160"/>
        <v>987</v>
      </c>
      <c r="B1003" s="29">
        <f t="shared" si="154"/>
        <v>0</v>
      </c>
      <c r="C1003" s="9" t="str">
        <f>IF(D1003=0,"-",IF('Lease Monthly'!$H$4="Yearly",EDATE(C1002,12),IF('Lease Monthly'!$H$4="Quarterly",EDATE(C1002,3),EDATE(C1002,1))))</f>
        <v>-</v>
      </c>
      <c r="D1003" s="54">
        <f>IF(A1003&gt;'Lease Monthly'!$E$4,0,'Lease Monthly'!$G$4)*((1+$M$4)^(((((IF($H$4="Yearly",ROUNDDOWN(IF(A1003-($N$4)&lt;0,0,((A1003-($N$4)/(($N$4))))/($N$4)),0),IF($H$4="Monthly",ROUNDDOWN(IF(A1003-($N$4*12)&lt;0,0,((A1003-(12*$N$4)/((12*$N$4))))/($N$4*12)),0),ROUNDDOWN(IF(A1003-($N$4*4)&lt;0,0,((A1003-(4*$N$4)/((4*$N$4))))/($N$4*4)),0)))))))))+(IF(A1003=$E$4,$J$4,0))</f>
        <v>0</v>
      </c>
      <c r="E1003" s="49">
        <f>IF(D1003=0,0,1/((1+IF('Lease Monthly'!$H$4="Yearly",'Lease Monthly'!$D$4,IF('Lease Monthly'!$H$4="Quarterly",'Lease Monthly'!$D$4/4,'Lease Monthly'!$D$4/12)))^IF($E$17=1,A1002,A1003)))</f>
        <v>0</v>
      </c>
      <c r="F1003" s="55">
        <f t="shared" si="155"/>
        <v>0</v>
      </c>
      <c r="G1003" s="56"/>
      <c r="H1003" s="38">
        <f t="shared" si="161"/>
        <v>987</v>
      </c>
      <c r="I1003" s="9" t="str">
        <f t="shared" si="156"/>
        <v>-</v>
      </c>
      <c r="J1003" s="47">
        <f>IF(H1003&gt;'Lease Monthly'!$E$4,0,M1002)</f>
        <v>0</v>
      </c>
      <c r="K1003" s="47">
        <f>IF(IF('Lease Monthly'!$H$4="Yearly",J1003*'Lease Monthly'!$D$4,IF('Lease Monthly'!$H$4="Quarterly",J1003*('Lease Monthly'!$D$4/4),J1003*'Lease Monthly'!$D$4/12))&gt;0,IF('Lease Monthly'!$H$4="Yearly",J1003*'Lease Monthly'!$D$4,IF('Lease Monthly'!$H$4="Quarterly",J1003*('Lease Monthly'!$D$4/4),J1003*'Lease Monthly'!$D$4/12)),-L1003-J1003)</f>
        <v>0</v>
      </c>
      <c r="L1003" s="47">
        <f t="shared" si="157"/>
        <v>0</v>
      </c>
      <c r="M1003" s="47">
        <f t="shared" si="158"/>
        <v>0</v>
      </c>
      <c r="N1003" s="57"/>
      <c r="O1003" s="38">
        <v>237</v>
      </c>
      <c r="P1003" s="58">
        <f t="shared" si="162"/>
        <v>403960</v>
      </c>
      <c r="Q1003" s="47">
        <f t="shared" si="163"/>
        <v>0</v>
      </c>
      <c r="R1003" s="47">
        <f>IF(S1002&lt;1,0,-'Lease Monthly'!$K$4/'Lease Monthly'!$L$4)</f>
        <v>0</v>
      </c>
      <c r="S1003" s="47">
        <f t="shared" si="159"/>
        <v>0</v>
      </c>
      <c r="AE1003"/>
      <c r="AF1003" s="6"/>
    </row>
    <row r="1004" spans="1:32" x14ac:dyDescent="0.25">
      <c r="A1004" s="53">
        <f t="shared" si="160"/>
        <v>988</v>
      </c>
      <c r="B1004" s="29">
        <f t="shared" si="154"/>
        <v>0</v>
      </c>
      <c r="C1004" s="9" t="str">
        <f>IF(D1004=0,"-",IF('Lease Monthly'!$H$4="Yearly",EDATE(C1003,12),IF('Lease Monthly'!$H$4="Quarterly",EDATE(C1003,3),EDATE(C1003,1))))</f>
        <v>-</v>
      </c>
      <c r="D1004" s="54">
        <f>IF(A1004&gt;'Lease Monthly'!$E$4,0,'Lease Monthly'!$G$4)*((1+$M$4)^(((((IF($H$4="Yearly",ROUNDDOWN(IF(A1004-($N$4)&lt;0,0,((A1004-($N$4)/(($N$4))))/($N$4)),0),IF($H$4="Monthly",ROUNDDOWN(IF(A1004-($N$4*12)&lt;0,0,((A1004-(12*$N$4)/((12*$N$4))))/($N$4*12)),0),ROUNDDOWN(IF(A1004-($N$4*4)&lt;0,0,((A1004-(4*$N$4)/((4*$N$4))))/($N$4*4)),0)))))))))+(IF(A1004=$E$4,$J$4,0))</f>
        <v>0</v>
      </c>
      <c r="E1004" s="49">
        <f>IF(D1004=0,0,1/((1+IF('Lease Monthly'!$H$4="Yearly",'Lease Monthly'!$D$4,IF('Lease Monthly'!$H$4="Quarterly",'Lease Monthly'!$D$4/4,'Lease Monthly'!$D$4/12)))^IF($E$17=1,A1003,A1004)))</f>
        <v>0</v>
      </c>
      <c r="F1004" s="55">
        <f t="shared" si="155"/>
        <v>0</v>
      </c>
      <c r="G1004" s="56"/>
      <c r="H1004" s="38">
        <f t="shared" si="161"/>
        <v>988</v>
      </c>
      <c r="I1004" s="9" t="str">
        <f t="shared" si="156"/>
        <v>-</v>
      </c>
      <c r="J1004" s="47">
        <f>IF(H1004&gt;'Lease Monthly'!$E$4,0,M1003)</f>
        <v>0</v>
      </c>
      <c r="K1004" s="47">
        <f>IF(IF('Lease Monthly'!$H$4="Yearly",J1004*'Lease Monthly'!$D$4,IF('Lease Monthly'!$H$4="Quarterly",J1004*('Lease Monthly'!$D$4/4),J1004*'Lease Monthly'!$D$4/12))&gt;0,IF('Lease Monthly'!$H$4="Yearly",J1004*'Lease Monthly'!$D$4,IF('Lease Monthly'!$H$4="Quarterly",J1004*('Lease Monthly'!$D$4/4),J1004*'Lease Monthly'!$D$4/12)),-L1004-J1004)</f>
        <v>0</v>
      </c>
      <c r="L1004" s="47">
        <f t="shared" si="157"/>
        <v>0</v>
      </c>
      <c r="M1004" s="47">
        <f t="shared" si="158"/>
        <v>0</v>
      </c>
      <c r="N1004" s="57"/>
      <c r="O1004" s="38">
        <v>237</v>
      </c>
      <c r="P1004" s="58">
        <f t="shared" si="162"/>
        <v>404325</v>
      </c>
      <c r="Q1004" s="47">
        <f t="shared" si="163"/>
        <v>0</v>
      </c>
      <c r="R1004" s="47">
        <f>IF(S1003&lt;1,0,-'Lease Monthly'!$K$4/'Lease Monthly'!$L$4)</f>
        <v>0</v>
      </c>
      <c r="S1004" s="47">
        <f t="shared" si="159"/>
        <v>0</v>
      </c>
      <c r="AE1004"/>
      <c r="AF1004" s="6"/>
    </row>
    <row r="1005" spans="1:32" x14ac:dyDescent="0.25">
      <c r="A1005" s="53">
        <f t="shared" si="160"/>
        <v>989</v>
      </c>
      <c r="B1005" s="29">
        <f t="shared" si="154"/>
        <v>0</v>
      </c>
      <c r="C1005" s="9" t="str">
        <f>IF(D1005=0,"-",IF('Lease Monthly'!$H$4="Yearly",EDATE(C1004,12),IF('Lease Monthly'!$H$4="Quarterly",EDATE(C1004,3),EDATE(C1004,1))))</f>
        <v>-</v>
      </c>
      <c r="D1005" s="54">
        <f>IF(A1005&gt;'Lease Monthly'!$E$4,0,'Lease Monthly'!$G$4)*((1+$M$4)^(((((IF($H$4="Yearly",ROUNDDOWN(IF(A1005-($N$4)&lt;0,0,((A1005-($N$4)/(($N$4))))/($N$4)),0),IF($H$4="Monthly",ROUNDDOWN(IF(A1005-($N$4*12)&lt;0,0,((A1005-(12*$N$4)/((12*$N$4))))/($N$4*12)),0),ROUNDDOWN(IF(A1005-($N$4*4)&lt;0,0,((A1005-(4*$N$4)/((4*$N$4))))/($N$4*4)),0)))))))))+(IF(A1005=$E$4,$J$4,0))</f>
        <v>0</v>
      </c>
      <c r="E1005" s="49">
        <f>IF(D1005=0,0,1/((1+IF('Lease Monthly'!$H$4="Yearly",'Lease Monthly'!$D$4,IF('Lease Monthly'!$H$4="Quarterly",'Lease Monthly'!$D$4/4,'Lease Monthly'!$D$4/12)))^IF($E$17=1,A1004,A1005)))</f>
        <v>0</v>
      </c>
      <c r="F1005" s="55">
        <f t="shared" si="155"/>
        <v>0</v>
      </c>
      <c r="G1005" s="56"/>
      <c r="H1005" s="38">
        <f t="shared" si="161"/>
        <v>989</v>
      </c>
      <c r="I1005" s="9" t="str">
        <f t="shared" si="156"/>
        <v>-</v>
      </c>
      <c r="J1005" s="47">
        <f>IF(H1005&gt;'Lease Monthly'!$E$4,0,M1004)</f>
        <v>0</v>
      </c>
      <c r="K1005" s="47">
        <f>IF(IF('Lease Monthly'!$H$4="Yearly",J1005*'Lease Monthly'!$D$4,IF('Lease Monthly'!$H$4="Quarterly",J1005*('Lease Monthly'!$D$4/4),J1005*'Lease Monthly'!$D$4/12))&gt;0,IF('Lease Monthly'!$H$4="Yearly",J1005*'Lease Monthly'!$D$4,IF('Lease Monthly'!$H$4="Quarterly",J1005*('Lease Monthly'!$D$4/4),J1005*'Lease Monthly'!$D$4/12)),-L1005-J1005)</f>
        <v>0</v>
      </c>
      <c r="L1005" s="47">
        <f t="shared" si="157"/>
        <v>0</v>
      </c>
      <c r="M1005" s="47">
        <f t="shared" si="158"/>
        <v>0</v>
      </c>
      <c r="N1005" s="57"/>
      <c r="O1005" s="38">
        <v>237</v>
      </c>
      <c r="P1005" s="58">
        <f t="shared" si="162"/>
        <v>404690</v>
      </c>
      <c r="Q1005" s="47">
        <f t="shared" si="163"/>
        <v>0</v>
      </c>
      <c r="R1005" s="47">
        <f>IF(S1004&lt;1,0,-'Lease Monthly'!$K$4/'Lease Monthly'!$L$4)</f>
        <v>0</v>
      </c>
      <c r="S1005" s="47">
        <f t="shared" si="159"/>
        <v>0</v>
      </c>
      <c r="AE1005"/>
      <c r="AF1005" s="6"/>
    </row>
    <row r="1006" spans="1:32" x14ac:dyDescent="0.25">
      <c r="A1006" s="53">
        <f t="shared" si="160"/>
        <v>990</v>
      </c>
      <c r="B1006" s="29">
        <f t="shared" si="154"/>
        <v>0</v>
      </c>
      <c r="C1006" s="9" t="str">
        <f>IF(D1006=0,"-",IF('Lease Monthly'!$H$4="Yearly",EDATE(C1005,12),IF('Lease Monthly'!$H$4="Quarterly",EDATE(C1005,3),EDATE(C1005,1))))</f>
        <v>-</v>
      </c>
      <c r="D1006" s="54">
        <f>IF(A1006&gt;'Lease Monthly'!$E$4,0,'Lease Monthly'!$G$4)*((1+$M$4)^(((((IF($H$4="Yearly",ROUNDDOWN(IF(A1006-($N$4)&lt;0,0,((A1006-($N$4)/(($N$4))))/($N$4)),0),IF($H$4="Monthly",ROUNDDOWN(IF(A1006-($N$4*12)&lt;0,0,((A1006-(12*$N$4)/((12*$N$4))))/($N$4*12)),0),ROUNDDOWN(IF(A1006-($N$4*4)&lt;0,0,((A1006-(4*$N$4)/((4*$N$4))))/($N$4*4)),0)))))))))+(IF(A1006=$E$4,$J$4,0))</f>
        <v>0</v>
      </c>
      <c r="E1006" s="49">
        <f>IF(D1006=0,0,1/((1+IF('Lease Monthly'!$H$4="Yearly",'Lease Monthly'!$D$4,IF('Lease Monthly'!$H$4="Quarterly",'Lease Monthly'!$D$4/4,'Lease Monthly'!$D$4/12)))^IF($E$17=1,A1005,A1006)))</f>
        <v>0</v>
      </c>
      <c r="F1006" s="55">
        <f t="shared" si="155"/>
        <v>0</v>
      </c>
      <c r="G1006" s="56"/>
      <c r="H1006" s="38">
        <f t="shared" si="161"/>
        <v>990</v>
      </c>
      <c r="I1006" s="9" t="str">
        <f t="shared" si="156"/>
        <v>-</v>
      </c>
      <c r="J1006" s="47">
        <f>IF(H1006&gt;'Lease Monthly'!$E$4,0,M1005)</f>
        <v>0</v>
      </c>
      <c r="K1006" s="47">
        <f>IF(IF('Lease Monthly'!$H$4="Yearly",J1006*'Lease Monthly'!$D$4,IF('Lease Monthly'!$H$4="Quarterly",J1006*('Lease Monthly'!$D$4/4),J1006*'Lease Monthly'!$D$4/12))&gt;0,IF('Lease Monthly'!$H$4="Yearly",J1006*'Lease Monthly'!$D$4,IF('Lease Monthly'!$H$4="Quarterly",J1006*('Lease Monthly'!$D$4/4),J1006*'Lease Monthly'!$D$4/12)),-L1006-J1006)</f>
        <v>0</v>
      </c>
      <c r="L1006" s="47">
        <f t="shared" si="157"/>
        <v>0</v>
      </c>
      <c r="M1006" s="47">
        <f t="shared" si="158"/>
        <v>0</v>
      </c>
      <c r="N1006" s="57"/>
      <c r="O1006" s="38">
        <v>237</v>
      </c>
      <c r="P1006" s="58">
        <f t="shared" si="162"/>
        <v>405056</v>
      </c>
      <c r="Q1006" s="47">
        <f t="shared" si="163"/>
        <v>0</v>
      </c>
      <c r="R1006" s="47">
        <f>IF(S1005&lt;1,0,-'Lease Monthly'!$K$4/'Lease Monthly'!$L$4)</f>
        <v>0</v>
      </c>
      <c r="S1006" s="47">
        <f t="shared" si="159"/>
        <v>0</v>
      </c>
      <c r="AE1006"/>
      <c r="AF1006" s="6"/>
    </row>
    <row r="1007" spans="1:32" x14ac:dyDescent="0.25">
      <c r="A1007" s="53">
        <f t="shared" si="160"/>
        <v>991</v>
      </c>
      <c r="B1007" s="29">
        <f t="shared" si="154"/>
        <v>0</v>
      </c>
      <c r="C1007" s="9" t="str">
        <f>IF(D1007=0,"-",IF('Lease Monthly'!$H$4="Yearly",EDATE(C1006,12),IF('Lease Monthly'!$H$4="Quarterly",EDATE(C1006,3),EDATE(C1006,1))))</f>
        <v>-</v>
      </c>
      <c r="D1007" s="54">
        <f>IF(A1007&gt;'Lease Monthly'!$E$4,0,'Lease Monthly'!$G$4)*((1+$M$4)^(((((IF($H$4="Yearly",ROUNDDOWN(IF(A1007-($N$4)&lt;0,0,((A1007-($N$4)/(($N$4))))/($N$4)),0),IF($H$4="Monthly",ROUNDDOWN(IF(A1007-($N$4*12)&lt;0,0,((A1007-(12*$N$4)/((12*$N$4))))/($N$4*12)),0),ROUNDDOWN(IF(A1007-($N$4*4)&lt;0,0,((A1007-(4*$N$4)/((4*$N$4))))/($N$4*4)),0)))))))))+(IF(A1007=$E$4,$J$4,0))</f>
        <v>0</v>
      </c>
      <c r="E1007" s="49">
        <f>IF(D1007=0,0,1/((1+IF('Lease Monthly'!$H$4="Yearly",'Lease Monthly'!$D$4,IF('Lease Monthly'!$H$4="Quarterly",'Lease Monthly'!$D$4/4,'Lease Monthly'!$D$4/12)))^IF($E$17=1,A1006,A1007)))</f>
        <v>0</v>
      </c>
      <c r="F1007" s="55">
        <f t="shared" si="155"/>
        <v>0</v>
      </c>
      <c r="G1007" s="56"/>
      <c r="H1007" s="38">
        <f t="shared" si="161"/>
        <v>991</v>
      </c>
      <c r="I1007" s="9" t="str">
        <f t="shared" si="156"/>
        <v>-</v>
      </c>
      <c r="J1007" s="47">
        <f>IF(H1007&gt;'Lease Monthly'!$E$4,0,M1006)</f>
        <v>0</v>
      </c>
      <c r="K1007" s="47">
        <f>IF(IF('Lease Monthly'!$H$4="Yearly",J1007*'Lease Monthly'!$D$4,IF('Lease Monthly'!$H$4="Quarterly",J1007*('Lease Monthly'!$D$4/4),J1007*'Lease Monthly'!$D$4/12))&gt;0,IF('Lease Monthly'!$H$4="Yearly",J1007*'Lease Monthly'!$D$4,IF('Lease Monthly'!$H$4="Quarterly",J1007*('Lease Monthly'!$D$4/4),J1007*'Lease Monthly'!$D$4/12)),-L1007-J1007)</f>
        <v>0</v>
      </c>
      <c r="L1007" s="47">
        <f t="shared" si="157"/>
        <v>0</v>
      </c>
      <c r="M1007" s="47">
        <f t="shared" si="158"/>
        <v>0</v>
      </c>
      <c r="N1007" s="57"/>
      <c r="O1007" s="38">
        <v>237</v>
      </c>
      <c r="P1007" s="58">
        <f t="shared" si="162"/>
        <v>405421</v>
      </c>
      <c r="Q1007" s="47">
        <f t="shared" si="163"/>
        <v>0</v>
      </c>
      <c r="R1007" s="47">
        <f>IF(S1006&lt;1,0,-'Lease Monthly'!$K$4/'Lease Monthly'!$L$4)</f>
        <v>0</v>
      </c>
      <c r="S1007" s="47">
        <f t="shared" si="159"/>
        <v>0</v>
      </c>
      <c r="AE1007"/>
      <c r="AF1007" s="6"/>
    </row>
    <row r="1008" spans="1:32" x14ac:dyDescent="0.25">
      <c r="A1008" s="53">
        <f t="shared" si="160"/>
        <v>992</v>
      </c>
      <c r="B1008" s="29">
        <f t="shared" si="154"/>
        <v>0</v>
      </c>
      <c r="C1008" s="9" t="str">
        <f>IF(D1008=0,"-",IF('Lease Monthly'!$H$4="Yearly",EDATE(C1007,12),IF('Lease Monthly'!$H$4="Quarterly",EDATE(C1007,3),EDATE(C1007,1))))</f>
        <v>-</v>
      </c>
      <c r="D1008" s="54">
        <f>IF(A1008&gt;'Lease Monthly'!$E$4,0,'Lease Monthly'!$G$4)*((1+$M$4)^(((((IF($H$4="Yearly",ROUNDDOWN(IF(A1008-($N$4)&lt;0,0,((A1008-($N$4)/(($N$4))))/($N$4)),0),IF($H$4="Monthly",ROUNDDOWN(IF(A1008-($N$4*12)&lt;0,0,((A1008-(12*$N$4)/((12*$N$4))))/($N$4*12)),0),ROUNDDOWN(IF(A1008-($N$4*4)&lt;0,0,((A1008-(4*$N$4)/((4*$N$4))))/($N$4*4)),0)))))))))+(IF(A1008=$E$4,$J$4,0))</f>
        <v>0</v>
      </c>
      <c r="E1008" s="49">
        <f>IF(D1008=0,0,1/((1+IF('Lease Monthly'!$H$4="Yearly",'Lease Monthly'!$D$4,IF('Lease Monthly'!$H$4="Quarterly",'Lease Monthly'!$D$4/4,'Lease Monthly'!$D$4/12)))^IF($E$17=1,A1007,A1008)))</f>
        <v>0</v>
      </c>
      <c r="F1008" s="55">
        <f t="shared" si="155"/>
        <v>0</v>
      </c>
      <c r="G1008" s="56"/>
      <c r="H1008" s="38">
        <f t="shared" si="161"/>
        <v>992</v>
      </c>
      <c r="I1008" s="9" t="str">
        <f t="shared" si="156"/>
        <v>-</v>
      </c>
      <c r="J1008" s="47">
        <f>IF(H1008&gt;'Lease Monthly'!$E$4,0,M1007)</f>
        <v>0</v>
      </c>
      <c r="K1008" s="47">
        <f>IF(IF('Lease Monthly'!$H$4="Yearly",J1008*'Lease Monthly'!$D$4,IF('Lease Monthly'!$H$4="Quarterly",J1008*('Lease Monthly'!$D$4/4),J1008*'Lease Monthly'!$D$4/12))&gt;0,IF('Lease Monthly'!$H$4="Yearly",J1008*'Lease Monthly'!$D$4,IF('Lease Monthly'!$H$4="Quarterly",J1008*('Lease Monthly'!$D$4/4),J1008*'Lease Monthly'!$D$4/12)),-L1008-J1008)</f>
        <v>0</v>
      </c>
      <c r="L1008" s="47">
        <f t="shared" si="157"/>
        <v>0</v>
      </c>
      <c r="M1008" s="47">
        <f t="shared" si="158"/>
        <v>0</v>
      </c>
      <c r="N1008" s="57"/>
      <c r="O1008" s="38">
        <v>237</v>
      </c>
      <c r="P1008" s="58">
        <f t="shared" si="162"/>
        <v>405786</v>
      </c>
      <c r="Q1008" s="47">
        <f t="shared" si="163"/>
        <v>0</v>
      </c>
      <c r="R1008" s="47">
        <f>IF(S1007&lt;1,0,-'Lease Monthly'!$K$4/'Lease Monthly'!$L$4)</f>
        <v>0</v>
      </c>
      <c r="S1008" s="47">
        <f t="shared" si="159"/>
        <v>0</v>
      </c>
      <c r="AE1008"/>
      <c r="AF1008" s="6"/>
    </row>
    <row r="1009" spans="1:32" x14ac:dyDescent="0.25">
      <c r="A1009" s="53">
        <f t="shared" si="160"/>
        <v>993</v>
      </c>
      <c r="B1009" s="29">
        <f t="shared" si="154"/>
        <v>0</v>
      </c>
      <c r="C1009" s="9" t="str">
        <f>IF(D1009=0,"-",IF('Lease Monthly'!$H$4="Yearly",EDATE(C1008,12),IF('Lease Monthly'!$H$4="Quarterly",EDATE(C1008,3),EDATE(C1008,1))))</f>
        <v>-</v>
      </c>
      <c r="D1009" s="54">
        <f>IF(A1009&gt;'Lease Monthly'!$E$4,0,'Lease Monthly'!$G$4)*((1+$M$4)^(((((IF($H$4="Yearly",ROUNDDOWN(IF(A1009-($N$4)&lt;0,0,((A1009-($N$4)/(($N$4))))/($N$4)),0),IF($H$4="Monthly",ROUNDDOWN(IF(A1009-($N$4*12)&lt;0,0,((A1009-(12*$N$4)/((12*$N$4))))/($N$4*12)),0),ROUNDDOWN(IF(A1009-($N$4*4)&lt;0,0,((A1009-(4*$N$4)/((4*$N$4))))/($N$4*4)),0)))))))))+(IF(A1009=$E$4,$J$4,0))</f>
        <v>0</v>
      </c>
      <c r="E1009" s="49">
        <f>IF(D1009=0,0,1/((1+IF('Lease Monthly'!$H$4="Yearly",'Lease Monthly'!$D$4,IF('Lease Monthly'!$H$4="Quarterly",'Lease Monthly'!$D$4/4,'Lease Monthly'!$D$4/12)))^IF($E$17=1,A1008,A1009)))</f>
        <v>0</v>
      </c>
      <c r="F1009" s="55">
        <f t="shared" si="155"/>
        <v>0</v>
      </c>
      <c r="G1009" s="56"/>
      <c r="H1009" s="38">
        <f t="shared" si="161"/>
        <v>993</v>
      </c>
      <c r="I1009" s="9" t="str">
        <f t="shared" si="156"/>
        <v>-</v>
      </c>
      <c r="J1009" s="47">
        <f>IF(H1009&gt;'Lease Monthly'!$E$4,0,M1008)</f>
        <v>0</v>
      </c>
      <c r="K1009" s="47">
        <f>IF(IF('Lease Monthly'!$H$4="Yearly",J1009*'Lease Monthly'!$D$4,IF('Lease Monthly'!$H$4="Quarterly",J1009*('Lease Monthly'!$D$4/4),J1009*'Lease Monthly'!$D$4/12))&gt;0,IF('Lease Monthly'!$H$4="Yearly",J1009*'Lease Monthly'!$D$4,IF('Lease Monthly'!$H$4="Quarterly",J1009*('Lease Monthly'!$D$4/4),J1009*'Lease Monthly'!$D$4/12)),-L1009-J1009)</f>
        <v>0</v>
      </c>
      <c r="L1009" s="47">
        <f t="shared" si="157"/>
        <v>0</v>
      </c>
      <c r="M1009" s="47">
        <f t="shared" si="158"/>
        <v>0</v>
      </c>
      <c r="N1009" s="57"/>
      <c r="O1009" s="38">
        <v>237</v>
      </c>
      <c r="P1009" s="58">
        <f t="shared" si="162"/>
        <v>406151</v>
      </c>
      <c r="Q1009" s="47">
        <f t="shared" si="163"/>
        <v>0</v>
      </c>
      <c r="R1009" s="47">
        <f>IF(S1008&lt;1,0,-'Lease Monthly'!$K$4/'Lease Monthly'!$L$4)</f>
        <v>0</v>
      </c>
      <c r="S1009" s="47">
        <f t="shared" si="159"/>
        <v>0</v>
      </c>
      <c r="AE1009"/>
      <c r="AF1009" s="6"/>
    </row>
    <row r="1010" spans="1:32" x14ac:dyDescent="0.25">
      <c r="A1010" s="53">
        <f t="shared" si="160"/>
        <v>994</v>
      </c>
      <c r="B1010" s="29">
        <f t="shared" si="154"/>
        <v>0</v>
      </c>
      <c r="C1010" s="9" t="str">
        <f>IF(D1010=0,"-",IF('Lease Monthly'!$H$4="Yearly",EDATE(C1009,12),IF('Lease Monthly'!$H$4="Quarterly",EDATE(C1009,3),EDATE(C1009,1))))</f>
        <v>-</v>
      </c>
      <c r="D1010" s="54">
        <f>IF(A1010&gt;'Lease Monthly'!$E$4,0,'Lease Monthly'!$G$4)*((1+$M$4)^(((((IF($H$4="Yearly",ROUNDDOWN(IF(A1010-($N$4)&lt;0,0,((A1010-($N$4)/(($N$4))))/($N$4)),0),IF($H$4="Monthly",ROUNDDOWN(IF(A1010-($N$4*12)&lt;0,0,((A1010-(12*$N$4)/((12*$N$4))))/($N$4*12)),0),ROUNDDOWN(IF(A1010-($N$4*4)&lt;0,0,((A1010-(4*$N$4)/((4*$N$4))))/($N$4*4)),0)))))))))+(IF(A1010=$E$4,$J$4,0))</f>
        <v>0</v>
      </c>
      <c r="E1010" s="49">
        <f>IF(D1010=0,0,1/((1+IF('Lease Monthly'!$H$4="Yearly",'Lease Monthly'!$D$4,IF('Lease Monthly'!$H$4="Quarterly",'Lease Monthly'!$D$4/4,'Lease Monthly'!$D$4/12)))^IF($E$17=1,A1009,A1010)))</f>
        <v>0</v>
      </c>
      <c r="F1010" s="55">
        <f t="shared" si="155"/>
        <v>0</v>
      </c>
      <c r="G1010" s="56"/>
      <c r="H1010" s="38">
        <f t="shared" si="161"/>
        <v>994</v>
      </c>
      <c r="I1010" s="9" t="str">
        <f t="shared" si="156"/>
        <v>-</v>
      </c>
      <c r="J1010" s="47">
        <f>IF(H1010&gt;'Lease Monthly'!$E$4,0,M1009)</f>
        <v>0</v>
      </c>
      <c r="K1010" s="47">
        <f>IF(IF('Lease Monthly'!$H$4="Yearly",J1010*'Lease Monthly'!$D$4,IF('Lease Monthly'!$H$4="Quarterly",J1010*('Lease Monthly'!$D$4/4),J1010*'Lease Monthly'!$D$4/12))&gt;0,IF('Lease Monthly'!$H$4="Yearly",J1010*'Lease Monthly'!$D$4,IF('Lease Monthly'!$H$4="Quarterly",J1010*('Lease Monthly'!$D$4/4),J1010*'Lease Monthly'!$D$4/12)),-L1010-J1010)</f>
        <v>0</v>
      </c>
      <c r="L1010" s="47">
        <f t="shared" si="157"/>
        <v>0</v>
      </c>
      <c r="M1010" s="47">
        <f t="shared" si="158"/>
        <v>0</v>
      </c>
      <c r="N1010" s="57"/>
      <c r="O1010" s="38">
        <v>237</v>
      </c>
      <c r="P1010" s="58">
        <f t="shared" si="162"/>
        <v>406517</v>
      </c>
      <c r="Q1010" s="47">
        <f t="shared" si="163"/>
        <v>0</v>
      </c>
      <c r="R1010" s="47">
        <f>IF(S1009&lt;1,0,-'Lease Monthly'!$K$4/'Lease Monthly'!$L$4)</f>
        <v>0</v>
      </c>
      <c r="S1010" s="47">
        <f t="shared" si="159"/>
        <v>0</v>
      </c>
      <c r="AE1010"/>
      <c r="AF1010" s="6"/>
    </row>
    <row r="1011" spans="1:32" x14ac:dyDescent="0.25">
      <c r="A1011" s="53">
        <f t="shared" si="160"/>
        <v>995</v>
      </c>
      <c r="B1011" s="29">
        <f t="shared" si="154"/>
        <v>0</v>
      </c>
      <c r="C1011" s="9" t="str">
        <f>IF(D1011=0,"-",IF('Lease Monthly'!$H$4="Yearly",EDATE(C1010,12),IF('Lease Monthly'!$H$4="Quarterly",EDATE(C1010,3),EDATE(C1010,1))))</f>
        <v>-</v>
      </c>
      <c r="D1011" s="54">
        <f>IF(A1011&gt;'Lease Monthly'!$E$4,0,'Lease Monthly'!$G$4)*((1+$M$4)^(((((IF($H$4="Yearly",ROUNDDOWN(IF(A1011-($N$4)&lt;0,0,((A1011-($N$4)/(($N$4))))/($N$4)),0),IF($H$4="Monthly",ROUNDDOWN(IF(A1011-($N$4*12)&lt;0,0,((A1011-(12*$N$4)/((12*$N$4))))/($N$4*12)),0),ROUNDDOWN(IF(A1011-($N$4*4)&lt;0,0,((A1011-(4*$N$4)/((4*$N$4))))/($N$4*4)),0)))))))))+(IF(A1011=$E$4,$J$4,0))</f>
        <v>0</v>
      </c>
      <c r="E1011" s="49">
        <f>IF(D1011=0,0,1/((1+IF('Lease Monthly'!$H$4="Yearly",'Lease Monthly'!$D$4,IF('Lease Monthly'!$H$4="Quarterly",'Lease Monthly'!$D$4/4,'Lease Monthly'!$D$4/12)))^IF($E$17=1,A1010,A1011)))</f>
        <v>0</v>
      </c>
      <c r="F1011" s="55">
        <f t="shared" si="155"/>
        <v>0</v>
      </c>
      <c r="G1011" s="56"/>
      <c r="H1011" s="38">
        <f t="shared" si="161"/>
        <v>995</v>
      </c>
      <c r="I1011" s="9" t="str">
        <f t="shared" si="156"/>
        <v>-</v>
      </c>
      <c r="J1011" s="47">
        <f>IF(H1011&gt;'Lease Monthly'!$E$4,0,M1010)</f>
        <v>0</v>
      </c>
      <c r="K1011" s="47">
        <f>IF(IF('Lease Monthly'!$H$4="Yearly",J1011*'Lease Monthly'!$D$4,IF('Lease Monthly'!$H$4="Quarterly",J1011*('Lease Monthly'!$D$4/4),J1011*'Lease Monthly'!$D$4/12))&gt;0,IF('Lease Monthly'!$H$4="Yearly",J1011*'Lease Monthly'!$D$4,IF('Lease Monthly'!$H$4="Quarterly",J1011*('Lease Monthly'!$D$4/4),J1011*'Lease Monthly'!$D$4/12)),-L1011-J1011)</f>
        <v>0</v>
      </c>
      <c r="L1011" s="47">
        <f t="shared" si="157"/>
        <v>0</v>
      </c>
      <c r="M1011" s="47">
        <f t="shared" si="158"/>
        <v>0</v>
      </c>
      <c r="N1011" s="57"/>
      <c r="O1011" s="38">
        <v>237</v>
      </c>
      <c r="P1011" s="58">
        <f t="shared" si="162"/>
        <v>406882</v>
      </c>
      <c r="Q1011" s="47">
        <f t="shared" si="163"/>
        <v>0</v>
      </c>
      <c r="R1011" s="47">
        <f>IF(S1010&lt;1,0,-'Lease Monthly'!$K$4/'Lease Monthly'!$L$4)</f>
        <v>0</v>
      </c>
      <c r="S1011" s="47">
        <f t="shared" si="159"/>
        <v>0</v>
      </c>
      <c r="AE1011"/>
      <c r="AF1011" s="6"/>
    </row>
    <row r="1012" spans="1:32" x14ac:dyDescent="0.25">
      <c r="A1012" s="53">
        <f t="shared" si="160"/>
        <v>996</v>
      </c>
      <c r="B1012" s="29">
        <f t="shared" si="154"/>
        <v>0</v>
      </c>
      <c r="C1012" s="9" t="str">
        <f>IF(D1012=0,"-",IF('Lease Monthly'!$H$4="Yearly",EDATE(C1011,12),IF('Lease Monthly'!$H$4="Quarterly",EDATE(C1011,3),EDATE(C1011,1))))</f>
        <v>-</v>
      </c>
      <c r="D1012" s="54">
        <f>IF(A1012&gt;'Lease Monthly'!$E$4,0,'Lease Monthly'!$G$4)*((1+$M$4)^(((((IF($H$4="Yearly",ROUNDDOWN(IF(A1012-($N$4)&lt;0,0,((A1012-($N$4)/(($N$4))))/($N$4)),0),IF($H$4="Monthly",ROUNDDOWN(IF(A1012-($N$4*12)&lt;0,0,((A1012-(12*$N$4)/((12*$N$4))))/($N$4*12)),0),ROUNDDOWN(IF(A1012-($N$4*4)&lt;0,0,((A1012-(4*$N$4)/((4*$N$4))))/($N$4*4)),0)))))))))+(IF(A1012=$E$4,$J$4,0))</f>
        <v>0</v>
      </c>
      <c r="E1012" s="49">
        <f>IF(D1012=0,0,1/((1+IF('Lease Monthly'!$H$4="Yearly",'Lease Monthly'!$D$4,IF('Lease Monthly'!$H$4="Quarterly",'Lease Monthly'!$D$4/4,'Lease Monthly'!$D$4/12)))^IF($E$17=1,A1011,A1012)))</f>
        <v>0</v>
      </c>
      <c r="F1012" s="55">
        <f t="shared" si="155"/>
        <v>0</v>
      </c>
      <c r="G1012" s="56"/>
      <c r="H1012" s="38">
        <f t="shared" si="161"/>
        <v>996</v>
      </c>
      <c r="I1012" s="9" t="str">
        <f t="shared" si="156"/>
        <v>-</v>
      </c>
      <c r="J1012" s="47">
        <f>IF(H1012&gt;'Lease Monthly'!$E$4,0,M1011)</f>
        <v>0</v>
      </c>
      <c r="K1012" s="47">
        <f>IF(IF('Lease Monthly'!$H$4="Yearly",J1012*'Lease Monthly'!$D$4,IF('Lease Monthly'!$H$4="Quarterly",J1012*('Lease Monthly'!$D$4/4),J1012*'Lease Monthly'!$D$4/12))&gt;0,IF('Lease Monthly'!$H$4="Yearly",J1012*'Lease Monthly'!$D$4,IF('Lease Monthly'!$H$4="Quarterly",J1012*('Lease Monthly'!$D$4/4),J1012*'Lease Monthly'!$D$4/12)),-L1012-J1012)</f>
        <v>0</v>
      </c>
      <c r="L1012" s="47">
        <f t="shared" si="157"/>
        <v>0</v>
      </c>
      <c r="M1012" s="47">
        <f t="shared" si="158"/>
        <v>0</v>
      </c>
      <c r="N1012" s="57"/>
      <c r="O1012" s="38">
        <v>237</v>
      </c>
      <c r="P1012" s="58">
        <f t="shared" si="162"/>
        <v>407247</v>
      </c>
      <c r="Q1012" s="47">
        <f t="shared" si="163"/>
        <v>0</v>
      </c>
      <c r="R1012" s="47">
        <f>IF(S1011&lt;1,0,-'Lease Monthly'!$K$4/'Lease Monthly'!$L$4)</f>
        <v>0</v>
      </c>
      <c r="S1012" s="47">
        <f t="shared" si="159"/>
        <v>0</v>
      </c>
      <c r="AE1012"/>
      <c r="AF1012" s="6"/>
    </row>
    <row r="1013" spans="1:32" x14ac:dyDescent="0.25">
      <c r="A1013" s="53">
        <f t="shared" si="160"/>
        <v>997</v>
      </c>
      <c r="B1013" s="29">
        <f t="shared" si="154"/>
        <v>0</v>
      </c>
      <c r="C1013" s="9" t="str">
        <f>IF(D1013=0,"-",IF('Lease Monthly'!$H$4="Yearly",EDATE(C1012,12),IF('Lease Monthly'!$H$4="Quarterly",EDATE(C1012,3),EDATE(C1012,1))))</f>
        <v>-</v>
      </c>
      <c r="D1013" s="54">
        <f>IF(A1013&gt;'Lease Monthly'!$E$4,0,'Lease Monthly'!$G$4)*((1+$M$4)^(((((IF($H$4="Yearly",ROUNDDOWN(IF(A1013-($N$4)&lt;0,0,((A1013-($N$4)/(($N$4))))/($N$4)),0),IF($H$4="Monthly",ROUNDDOWN(IF(A1013-($N$4*12)&lt;0,0,((A1013-(12*$N$4)/((12*$N$4))))/($N$4*12)),0),ROUNDDOWN(IF(A1013-($N$4*4)&lt;0,0,((A1013-(4*$N$4)/((4*$N$4))))/($N$4*4)),0)))))))))+(IF(A1013=$E$4,$J$4,0))</f>
        <v>0</v>
      </c>
      <c r="E1013" s="49">
        <f>IF(D1013=0,0,1/((1+IF('Lease Monthly'!$H$4="Yearly",'Lease Monthly'!$D$4,IF('Lease Monthly'!$H$4="Quarterly",'Lease Monthly'!$D$4/4,'Lease Monthly'!$D$4/12)))^IF($E$17=1,A1012,A1013)))</f>
        <v>0</v>
      </c>
      <c r="F1013" s="55">
        <f t="shared" si="155"/>
        <v>0</v>
      </c>
      <c r="G1013" s="56"/>
      <c r="H1013" s="38">
        <f t="shared" si="161"/>
        <v>997</v>
      </c>
      <c r="I1013" s="9" t="str">
        <f t="shared" si="156"/>
        <v>-</v>
      </c>
      <c r="J1013" s="47">
        <f>IF(H1013&gt;'Lease Monthly'!$E$4,0,M1012)</f>
        <v>0</v>
      </c>
      <c r="K1013" s="47">
        <f>IF(IF('Lease Monthly'!$H$4="Yearly",J1013*'Lease Monthly'!$D$4,IF('Lease Monthly'!$H$4="Quarterly",J1013*('Lease Monthly'!$D$4/4),J1013*'Lease Monthly'!$D$4/12))&gt;0,IF('Lease Monthly'!$H$4="Yearly",J1013*'Lease Monthly'!$D$4,IF('Lease Monthly'!$H$4="Quarterly",J1013*('Lease Monthly'!$D$4/4),J1013*'Lease Monthly'!$D$4/12)),-L1013-J1013)</f>
        <v>0</v>
      </c>
      <c r="L1013" s="47">
        <f t="shared" si="157"/>
        <v>0</v>
      </c>
      <c r="M1013" s="47">
        <f t="shared" si="158"/>
        <v>0</v>
      </c>
      <c r="N1013" s="57"/>
      <c r="O1013" s="38">
        <v>237</v>
      </c>
      <c r="P1013" s="58">
        <f t="shared" si="162"/>
        <v>407612</v>
      </c>
      <c r="Q1013" s="47">
        <f t="shared" si="163"/>
        <v>0</v>
      </c>
      <c r="R1013" s="47">
        <f>IF(S1012&lt;1,0,-'Lease Monthly'!$K$4/'Lease Monthly'!$L$4)</f>
        <v>0</v>
      </c>
      <c r="S1013" s="47">
        <f t="shared" si="159"/>
        <v>0</v>
      </c>
      <c r="AE1013"/>
      <c r="AF1013" s="6"/>
    </row>
    <row r="1014" spans="1:32" x14ac:dyDescent="0.25">
      <c r="A1014" s="53">
        <f t="shared" si="160"/>
        <v>998</v>
      </c>
      <c r="B1014" s="29">
        <f t="shared" si="154"/>
        <v>0</v>
      </c>
      <c r="C1014" s="9" t="str">
        <f>IF(D1014=0,"-",IF('Lease Monthly'!$H$4="Yearly",EDATE(C1013,12),IF('Lease Monthly'!$H$4="Quarterly",EDATE(C1013,3),EDATE(C1013,1))))</f>
        <v>-</v>
      </c>
      <c r="D1014" s="54">
        <f>IF(A1014&gt;'Lease Monthly'!$E$4,0,'Lease Monthly'!$G$4)*((1+$M$4)^(((((IF($H$4="Yearly",ROUNDDOWN(IF(A1014-($N$4)&lt;0,0,((A1014-($N$4)/(($N$4))))/($N$4)),0),IF($H$4="Monthly",ROUNDDOWN(IF(A1014-($N$4*12)&lt;0,0,((A1014-(12*$N$4)/((12*$N$4))))/($N$4*12)),0),ROUNDDOWN(IF(A1014-($N$4*4)&lt;0,0,((A1014-(4*$N$4)/((4*$N$4))))/($N$4*4)),0)))))))))+(IF(A1014=$E$4,$J$4,0))</f>
        <v>0</v>
      </c>
      <c r="E1014" s="49">
        <f>IF(D1014=0,0,1/((1+IF('Lease Monthly'!$H$4="Yearly",'Lease Monthly'!$D$4,IF('Lease Monthly'!$H$4="Quarterly",'Lease Monthly'!$D$4/4,'Lease Monthly'!$D$4/12)))^IF($E$17=1,A1013,A1014)))</f>
        <v>0</v>
      </c>
      <c r="F1014" s="55">
        <f t="shared" si="155"/>
        <v>0</v>
      </c>
      <c r="G1014" s="56"/>
      <c r="H1014" s="38">
        <f t="shared" si="161"/>
        <v>998</v>
      </c>
      <c r="I1014" s="9" t="str">
        <f t="shared" si="156"/>
        <v>-</v>
      </c>
      <c r="J1014" s="47">
        <f>IF(H1014&gt;'Lease Monthly'!$E$4,0,M1013)</f>
        <v>0</v>
      </c>
      <c r="K1014" s="47">
        <f>IF(IF('Lease Monthly'!$H$4="Yearly",J1014*'Lease Monthly'!$D$4,IF('Lease Monthly'!$H$4="Quarterly",J1014*('Lease Monthly'!$D$4/4),J1014*'Lease Monthly'!$D$4/12))&gt;0,IF('Lease Monthly'!$H$4="Yearly",J1014*'Lease Monthly'!$D$4,IF('Lease Monthly'!$H$4="Quarterly",J1014*('Lease Monthly'!$D$4/4),J1014*'Lease Monthly'!$D$4/12)),-L1014-J1014)</f>
        <v>0</v>
      </c>
      <c r="L1014" s="47">
        <f t="shared" si="157"/>
        <v>0</v>
      </c>
      <c r="M1014" s="47">
        <f t="shared" si="158"/>
        <v>0</v>
      </c>
      <c r="N1014" s="57"/>
      <c r="O1014" s="38">
        <v>237</v>
      </c>
      <c r="P1014" s="58">
        <f t="shared" si="162"/>
        <v>407978</v>
      </c>
      <c r="Q1014" s="47">
        <f t="shared" si="163"/>
        <v>0</v>
      </c>
      <c r="R1014" s="47">
        <f>IF(S1013&lt;1,0,-'Lease Monthly'!$K$4/'Lease Monthly'!$L$4)</f>
        <v>0</v>
      </c>
      <c r="S1014" s="47">
        <f t="shared" si="159"/>
        <v>0</v>
      </c>
      <c r="AE1014"/>
      <c r="AF1014" s="6"/>
    </row>
    <row r="1015" spans="1:32" x14ac:dyDescent="0.25">
      <c r="A1015" s="53">
        <f t="shared" si="160"/>
        <v>999</v>
      </c>
      <c r="B1015" s="29">
        <f t="shared" si="154"/>
        <v>0</v>
      </c>
      <c r="C1015" s="9" t="str">
        <f>IF(D1015=0,"-",IF('Lease Monthly'!$H$4="Yearly",EDATE(C1014,12),IF('Lease Monthly'!$H$4="Quarterly",EDATE(C1014,3),EDATE(C1014,1))))</f>
        <v>-</v>
      </c>
      <c r="D1015" s="54">
        <f>IF(A1015&gt;'Lease Monthly'!$E$4,0,'Lease Monthly'!$G$4)*((1+$M$4)^(((((IF($H$4="Yearly",ROUNDDOWN(IF(A1015-($N$4)&lt;0,0,((A1015-($N$4)/(($N$4))))/($N$4)),0),IF($H$4="Monthly",ROUNDDOWN(IF(A1015-($N$4*12)&lt;0,0,((A1015-(12*$N$4)/((12*$N$4))))/($N$4*12)),0),ROUNDDOWN(IF(A1015-($N$4*4)&lt;0,0,((A1015-(4*$N$4)/((4*$N$4))))/($N$4*4)),0)))))))))+(IF(A1015=$E$4,$J$4,0))</f>
        <v>0</v>
      </c>
      <c r="E1015" s="49">
        <f>IF(D1015=0,0,1/((1+IF('Lease Monthly'!$H$4="Yearly",'Lease Monthly'!$D$4,IF('Lease Monthly'!$H$4="Quarterly",'Lease Monthly'!$D$4/4,'Lease Monthly'!$D$4/12)))^IF($E$17=1,A1014,A1015)))</f>
        <v>0</v>
      </c>
      <c r="F1015" s="55">
        <f t="shared" si="155"/>
        <v>0</v>
      </c>
      <c r="G1015" s="56"/>
      <c r="H1015" s="38">
        <f t="shared" si="161"/>
        <v>999</v>
      </c>
      <c r="I1015" s="9" t="str">
        <f t="shared" si="156"/>
        <v>-</v>
      </c>
      <c r="J1015" s="47">
        <f>IF(H1015&gt;'Lease Monthly'!$E$4,0,M1014)</f>
        <v>0</v>
      </c>
      <c r="K1015" s="47">
        <f>IF(IF('Lease Monthly'!$H$4="Yearly",J1015*'Lease Monthly'!$D$4,IF('Lease Monthly'!$H$4="Quarterly",J1015*('Lease Monthly'!$D$4/4),J1015*'Lease Monthly'!$D$4/12))&gt;0,IF('Lease Monthly'!$H$4="Yearly",J1015*'Lease Monthly'!$D$4,IF('Lease Monthly'!$H$4="Quarterly",J1015*('Lease Monthly'!$D$4/4),J1015*'Lease Monthly'!$D$4/12)),-L1015-J1015)</f>
        <v>0</v>
      </c>
      <c r="L1015" s="47">
        <f t="shared" si="157"/>
        <v>0</v>
      </c>
      <c r="M1015" s="47">
        <f t="shared" si="158"/>
        <v>0</v>
      </c>
      <c r="N1015" s="57"/>
      <c r="O1015" s="38">
        <v>237</v>
      </c>
      <c r="P1015" s="58">
        <f t="shared" si="162"/>
        <v>408343</v>
      </c>
      <c r="Q1015" s="47">
        <f t="shared" si="163"/>
        <v>0</v>
      </c>
      <c r="R1015" s="47">
        <f>IF(S1014&lt;1,0,-'Lease Monthly'!$K$4/'Lease Monthly'!$L$4)</f>
        <v>0</v>
      </c>
      <c r="S1015" s="47">
        <f t="shared" si="159"/>
        <v>0</v>
      </c>
      <c r="AE1015"/>
      <c r="AF1015" s="6"/>
    </row>
    <row r="1016" spans="1:32" x14ac:dyDescent="0.25">
      <c r="A1016" s="53">
        <f t="shared" si="160"/>
        <v>1000</v>
      </c>
      <c r="B1016" s="29">
        <f t="shared" si="154"/>
        <v>0</v>
      </c>
      <c r="C1016" s="9" t="str">
        <f>IF(D1016=0,"-",IF('Lease Monthly'!$H$4="Yearly",EDATE(C1015,12),IF('Lease Monthly'!$H$4="Quarterly",EDATE(C1015,3),EDATE(C1015,1))))</f>
        <v>-</v>
      </c>
      <c r="D1016" s="54">
        <f>IF(A1016&gt;'Lease Monthly'!$E$4,0,'Lease Monthly'!$G$4)*((1+$M$4)^(((((IF($H$4="Yearly",ROUNDDOWN(IF(A1016-($N$4)&lt;0,0,((A1016-($N$4)/(($N$4))))/($N$4)),0),IF($H$4="Monthly",ROUNDDOWN(IF(A1016-($N$4*12)&lt;0,0,((A1016-(12*$N$4)/((12*$N$4))))/($N$4*12)),0),ROUNDDOWN(IF(A1016-($N$4*4)&lt;0,0,((A1016-(4*$N$4)/((4*$N$4))))/($N$4*4)),0)))))))))+(IF(A1016=$E$4,$J$4,0))</f>
        <v>0</v>
      </c>
      <c r="E1016" s="49">
        <f>IF(D1016=0,0,1/((1+IF('Lease Monthly'!$H$4="Yearly",'Lease Monthly'!$D$4,IF('Lease Monthly'!$H$4="Quarterly",'Lease Monthly'!$D$4/4,'Lease Monthly'!$D$4/12)))^IF($E$17=1,A1015,A1016)))</f>
        <v>0</v>
      </c>
      <c r="F1016" s="55">
        <f t="shared" si="155"/>
        <v>0</v>
      </c>
      <c r="G1016" s="56"/>
      <c r="H1016" s="38">
        <f t="shared" si="161"/>
        <v>1000</v>
      </c>
      <c r="I1016" s="9" t="str">
        <f t="shared" si="156"/>
        <v>-</v>
      </c>
      <c r="J1016" s="47">
        <f>IF(H1016&gt;'Lease Monthly'!$E$4,0,M1015)</f>
        <v>0</v>
      </c>
      <c r="K1016" s="47">
        <f>IF(IF('Lease Monthly'!$H$4="Yearly",J1016*'Lease Monthly'!$D$4,IF('Lease Monthly'!$H$4="Quarterly",J1016*('Lease Monthly'!$D$4/4),J1016*'Lease Monthly'!$D$4/12))&gt;0,IF('Lease Monthly'!$H$4="Yearly",J1016*'Lease Monthly'!$D$4,IF('Lease Monthly'!$H$4="Quarterly",J1016*('Lease Monthly'!$D$4/4),J1016*'Lease Monthly'!$D$4/12)),-L1016-J1016)</f>
        <v>0</v>
      </c>
      <c r="L1016" s="47">
        <f t="shared" si="157"/>
        <v>0</v>
      </c>
      <c r="M1016" s="47">
        <f t="shared" si="158"/>
        <v>0</v>
      </c>
      <c r="N1016" s="57"/>
      <c r="O1016" s="38">
        <v>237</v>
      </c>
      <c r="P1016" s="58">
        <f t="shared" si="162"/>
        <v>408708</v>
      </c>
      <c r="Q1016" s="47">
        <f t="shared" si="163"/>
        <v>0</v>
      </c>
      <c r="R1016" s="47">
        <f>IF(S1015&lt;1,0,-'Lease Monthly'!$K$4/'Lease Monthly'!$L$4)</f>
        <v>0</v>
      </c>
      <c r="S1016" s="47">
        <f t="shared" si="159"/>
        <v>0</v>
      </c>
      <c r="AE1016"/>
      <c r="AF1016" s="6"/>
    </row>
    <row r="1017" spans="1:32" x14ac:dyDescent="0.25">
      <c r="A1017" s="53">
        <f t="shared" si="160"/>
        <v>1001</v>
      </c>
      <c r="B1017" s="29">
        <f t="shared" si="154"/>
        <v>0</v>
      </c>
      <c r="C1017" s="9" t="str">
        <f>IF(D1017=0,"-",IF('Lease Monthly'!$H$4="Yearly",EDATE(C1016,12),IF('Lease Monthly'!$H$4="Quarterly",EDATE(C1016,3),EDATE(C1016,1))))</f>
        <v>-</v>
      </c>
      <c r="D1017" s="54">
        <f>IF(A1017&gt;'Lease Monthly'!$E$4,0,'Lease Monthly'!$G$4)*((1+$M$4)^(((((IF($H$4="Yearly",ROUNDDOWN(IF(A1017-($N$4)&lt;0,0,((A1017-($N$4)/(($N$4))))/($N$4)),0),IF($H$4="Monthly",ROUNDDOWN(IF(A1017-($N$4*12)&lt;0,0,((A1017-(12*$N$4)/((12*$N$4))))/($N$4*12)),0),ROUNDDOWN(IF(A1017-($N$4*4)&lt;0,0,((A1017-(4*$N$4)/((4*$N$4))))/($N$4*4)),0)))))))))+(IF(A1017=$E$4,$J$4,0))</f>
        <v>0</v>
      </c>
      <c r="E1017" s="49">
        <f>IF(D1017=0,0,1/((1+IF('Lease Monthly'!$H$4="Yearly",'Lease Monthly'!$D$4,IF('Lease Monthly'!$H$4="Quarterly",'Lease Monthly'!$D$4/4,'Lease Monthly'!$D$4/12)))^IF($E$17=1,A1016,A1017)))</f>
        <v>0</v>
      </c>
      <c r="F1017" s="55">
        <f t="shared" si="155"/>
        <v>0</v>
      </c>
      <c r="G1017" s="56"/>
      <c r="H1017" s="38">
        <f t="shared" si="161"/>
        <v>1001</v>
      </c>
      <c r="I1017" s="9" t="str">
        <f t="shared" si="156"/>
        <v>-</v>
      </c>
      <c r="J1017" s="47">
        <f>IF(H1017&gt;'Lease Monthly'!$E$4,0,M1016)</f>
        <v>0</v>
      </c>
      <c r="K1017" s="47">
        <f>IF(IF('Lease Monthly'!$H$4="Yearly",J1017*'Lease Monthly'!$D$4,IF('Lease Monthly'!$H$4="Quarterly",J1017*('Lease Monthly'!$D$4/4),J1017*'Lease Monthly'!$D$4/12))&gt;0,IF('Lease Monthly'!$H$4="Yearly",J1017*'Lease Monthly'!$D$4,IF('Lease Monthly'!$H$4="Quarterly",J1017*('Lease Monthly'!$D$4/4),J1017*'Lease Monthly'!$D$4/12)),-L1017-J1017)</f>
        <v>0</v>
      </c>
      <c r="L1017" s="47">
        <f t="shared" si="157"/>
        <v>0</v>
      </c>
      <c r="M1017" s="47">
        <f t="shared" si="158"/>
        <v>0</v>
      </c>
      <c r="N1017" s="57"/>
      <c r="O1017" s="38">
        <v>237</v>
      </c>
      <c r="P1017" s="58">
        <f t="shared" si="162"/>
        <v>409073</v>
      </c>
      <c r="Q1017" s="47">
        <f t="shared" si="163"/>
        <v>0</v>
      </c>
      <c r="R1017" s="47">
        <f>IF(S1016&lt;1,0,-'Lease Monthly'!$K$4/'Lease Monthly'!$L$4)</f>
        <v>0</v>
      </c>
      <c r="S1017" s="47">
        <f t="shared" si="159"/>
        <v>0</v>
      </c>
      <c r="AE1017"/>
      <c r="AF1017" s="6"/>
    </row>
    <row r="1018" spans="1:32" x14ac:dyDescent="0.25">
      <c r="A1018" s="53">
        <f t="shared" si="160"/>
        <v>1002</v>
      </c>
      <c r="B1018" s="29">
        <f t="shared" si="154"/>
        <v>0</v>
      </c>
      <c r="C1018" s="9" t="str">
        <f>IF(D1018=0,"-",IF('Lease Monthly'!$H$4="Yearly",EDATE(C1017,12),IF('Lease Monthly'!$H$4="Quarterly",EDATE(C1017,3),EDATE(C1017,1))))</f>
        <v>-</v>
      </c>
      <c r="D1018" s="54">
        <f>IF(A1018&gt;'Lease Monthly'!$E$4,0,'Lease Monthly'!$G$4)*((1+$M$4)^(((((IF($H$4="Yearly",ROUNDDOWN(IF(A1018-($N$4)&lt;0,0,((A1018-($N$4)/(($N$4))))/($N$4)),0),IF($H$4="Monthly",ROUNDDOWN(IF(A1018-($N$4*12)&lt;0,0,((A1018-(12*$N$4)/((12*$N$4))))/($N$4*12)),0),ROUNDDOWN(IF(A1018-($N$4*4)&lt;0,0,((A1018-(4*$N$4)/((4*$N$4))))/($N$4*4)),0)))))))))+(IF(A1018=$E$4,$J$4,0))</f>
        <v>0</v>
      </c>
      <c r="E1018" s="49">
        <f>IF(D1018=0,0,1/((1+IF('Lease Monthly'!$H$4="Yearly",'Lease Monthly'!$D$4,IF('Lease Monthly'!$H$4="Quarterly",'Lease Monthly'!$D$4/4,'Lease Monthly'!$D$4/12)))^IF($E$17=1,A1017,A1018)))</f>
        <v>0</v>
      </c>
      <c r="F1018" s="55">
        <f t="shared" si="155"/>
        <v>0</v>
      </c>
      <c r="G1018" s="56"/>
      <c r="H1018" s="38">
        <f t="shared" si="161"/>
        <v>1002</v>
      </c>
      <c r="I1018" s="9" t="str">
        <f t="shared" si="156"/>
        <v>-</v>
      </c>
      <c r="J1018" s="47">
        <f>IF(H1018&gt;'Lease Monthly'!$E$4,0,M1017)</f>
        <v>0</v>
      </c>
      <c r="K1018" s="47">
        <f>IF(IF('Lease Monthly'!$H$4="Yearly",J1018*'Lease Monthly'!$D$4,IF('Lease Monthly'!$H$4="Quarterly",J1018*('Lease Monthly'!$D$4/4),J1018*'Lease Monthly'!$D$4/12))&gt;0,IF('Lease Monthly'!$H$4="Yearly",J1018*'Lease Monthly'!$D$4,IF('Lease Monthly'!$H$4="Quarterly",J1018*('Lease Monthly'!$D$4/4),J1018*'Lease Monthly'!$D$4/12)),-L1018-J1018)</f>
        <v>0</v>
      </c>
      <c r="L1018" s="47">
        <f t="shared" si="157"/>
        <v>0</v>
      </c>
      <c r="M1018" s="47">
        <f t="shared" si="158"/>
        <v>0</v>
      </c>
      <c r="N1018" s="57"/>
      <c r="O1018" s="38">
        <v>237</v>
      </c>
      <c r="P1018" s="58">
        <f t="shared" si="162"/>
        <v>409439</v>
      </c>
      <c r="Q1018" s="47">
        <f t="shared" si="163"/>
        <v>0</v>
      </c>
      <c r="R1018" s="47">
        <f>IF(S1017&lt;1,0,-'Lease Monthly'!$K$4/'Lease Monthly'!$L$4)</f>
        <v>0</v>
      </c>
      <c r="S1018" s="47">
        <f t="shared" si="159"/>
        <v>0</v>
      </c>
      <c r="AE1018"/>
      <c r="AF1018" s="6"/>
    </row>
    <row r="1019" spans="1:32" x14ac:dyDescent="0.25">
      <c r="A1019" s="53">
        <f t="shared" si="160"/>
        <v>1003</v>
      </c>
      <c r="B1019" s="29">
        <f t="shared" si="154"/>
        <v>0</v>
      </c>
      <c r="C1019" s="9" t="str">
        <f>IF(D1019=0,"-",IF('Lease Monthly'!$H$4="Yearly",EDATE(C1018,12),IF('Lease Monthly'!$H$4="Quarterly",EDATE(C1018,3),EDATE(C1018,1))))</f>
        <v>-</v>
      </c>
      <c r="D1019" s="54">
        <f>IF(A1019&gt;'Lease Monthly'!$E$4,0,'Lease Monthly'!$G$4)*((1+$M$4)^(((((IF($H$4="Yearly",ROUNDDOWN(IF(A1019-($N$4)&lt;0,0,((A1019-($N$4)/(($N$4))))/($N$4)),0),IF($H$4="Monthly",ROUNDDOWN(IF(A1019-($N$4*12)&lt;0,0,((A1019-(12*$N$4)/((12*$N$4))))/($N$4*12)),0),ROUNDDOWN(IF(A1019-($N$4*4)&lt;0,0,((A1019-(4*$N$4)/((4*$N$4))))/($N$4*4)),0)))))))))+(IF(A1019=$E$4,$J$4,0))</f>
        <v>0</v>
      </c>
      <c r="E1019" s="49">
        <f>IF(D1019=0,0,1/((1+IF('Lease Monthly'!$H$4="Yearly",'Lease Monthly'!$D$4,IF('Lease Monthly'!$H$4="Quarterly",'Lease Monthly'!$D$4/4,'Lease Monthly'!$D$4/12)))^IF($E$17=1,A1018,A1019)))</f>
        <v>0</v>
      </c>
      <c r="F1019" s="55">
        <f t="shared" si="155"/>
        <v>0</v>
      </c>
      <c r="G1019" s="56"/>
      <c r="H1019" s="38">
        <f t="shared" si="161"/>
        <v>1003</v>
      </c>
      <c r="I1019" s="9" t="str">
        <f t="shared" si="156"/>
        <v>-</v>
      </c>
      <c r="J1019" s="47">
        <f>IF(H1019&gt;'Lease Monthly'!$E$4,0,M1018)</f>
        <v>0</v>
      </c>
      <c r="K1019" s="47">
        <f>IF(IF('Lease Monthly'!$H$4="Yearly",J1019*'Lease Monthly'!$D$4,IF('Lease Monthly'!$H$4="Quarterly",J1019*('Lease Monthly'!$D$4/4),J1019*'Lease Monthly'!$D$4/12))&gt;0,IF('Lease Monthly'!$H$4="Yearly",J1019*'Lease Monthly'!$D$4,IF('Lease Monthly'!$H$4="Quarterly",J1019*('Lease Monthly'!$D$4/4),J1019*'Lease Monthly'!$D$4/12)),-L1019-J1019)</f>
        <v>0</v>
      </c>
      <c r="L1019" s="47">
        <f t="shared" si="157"/>
        <v>0</v>
      </c>
      <c r="M1019" s="47">
        <f t="shared" si="158"/>
        <v>0</v>
      </c>
      <c r="N1019" s="57"/>
      <c r="O1019" s="38">
        <v>237</v>
      </c>
      <c r="P1019" s="58">
        <f t="shared" si="162"/>
        <v>409804</v>
      </c>
      <c r="Q1019" s="47">
        <f t="shared" si="163"/>
        <v>0</v>
      </c>
      <c r="R1019" s="47">
        <f>IF(S1018&lt;1,0,-'Lease Monthly'!$K$4/'Lease Monthly'!$L$4)</f>
        <v>0</v>
      </c>
      <c r="S1019" s="47">
        <f t="shared" si="159"/>
        <v>0</v>
      </c>
      <c r="AE1019"/>
      <c r="AF1019" s="6"/>
    </row>
    <row r="1020" spans="1:32" x14ac:dyDescent="0.25">
      <c r="A1020" s="53">
        <f t="shared" si="160"/>
        <v>1004</v>
      </c>
      <c r="B1020" s="29">
        <f t="shared" si="154"/>
        <v>0</v>
      </c>
      <c r="C1020" s="9" t="str">
        <f>IF(D1020=0,"-",IF('Lease Monthly'!$H$4="Yearly",EDATE(C1019,12),IF('Lease Monthly'!$H$4="Quarterly",EDATE(C1019,3),EDATE(C1019,1))))</f>
        <v>-</v>
      </c>
      <c r="D1020" s="54">
        <f>IF(A1020&gt;'Lease Monthly'!$E$4,0,'Lease Monthly'!$G$4)*((1+$M$4)^(((((IF($H$4="Yearly",ROUNDDOWN(IF(A1020-($N$4)&lt;0,0,((A1020-($N$4)/(($N$4))))/($N$4)),0),IF($H$4="Monthly",ROUNDDOWN(IF(A1020-($N$4*12)&lt;0,0,((A1020-(12*$N$4)/((12*$N$4))))/($N$4*12)),0),ROUNDDOWN(IF(A1020-($N$4*4)&lt;0,0,((A1020-(4*$N$4)/((4*$N$4))))/($N$4*4)),0)))))))))+(IF(A1020=$E$4,$J$4,0))</f>
        <v>0</v>
      </c>
      <c r="E1020" s="49">
        <f>IF(D1020=0,0,1/((1+IF('Lease Monthly'!$H$4="Yearly",'Lease Monthly'!$D$4,IF('Lease Monthly'!$H$4="Quarterly",'Lease Monthly'!$D$4/4,'Lease Monthly'!$D$4/12)))^IF($E$17=1,A1019,A1020)))</f>
        <v>0</v>
      </c>
      <c r="F1020" s="55">
        <f t="shared" si="155"/>
        <v>0</v>
      </c>
      <c r="G1020" s="56"/>
      <c r="H1020" s="38">
        <f t="shared" si="161"/>
        <v>1004</v>
      </c>
      <c r="I1020" s="9" t="str">
        <f t="shared" si="156"/>
        <v>-</v>
      </c>
      <c r="J1020" s="47">
        <f>IF(H1020&gt;'Lease Monthly'!$E$4,0,M1019)</f>
        <v>0</v>
      </c>
      <c r="K1020" s="47">
        <f>IF(IF('Lease Monthly'!$H$4="Yearly",J1020*'Lease Monthly'!$D$4,IF('Lease Monthly'!$H$4="Quarterly",J1020*('Lease Monthly'!$D$4/4),J1020*'Lease Monthly'!$D$4/12))&gt;0,IF('Lease Monthly'!$H$4="Yearly",J1020*'Lease Monthly'!$D$4,IF('Lease Monthly'!$H$4="Quarterly",J1020*('Lease Monthly'!$D$4/4),J1020*'Lease Monthly'!$D$4/12)),-L1020-J1020)</f>
        <v>0</v>
      </c>
      <c r="L1020" s="47">
        <f t="shared" si="157"/>
        <v>0</v>
      </c>
      <c r="M1020" s="47">
        <f t="shared" si="158"/>
        <v>0</v>
      </c>
      <c r="N1020" s="57"/>
      <c r="O1020" s="38">
        <v>237</v>
      </c>
      <c r="P1020" s="58">
        <f t="shared" si="162"/>
        <v>410169</v>
      </c>
      <c r="Q1020" s="47">
        <f t="shared" si="163"/>
        <v>0</v>
      </c>
      <c r="R1020" s="47">
        <f>IF(S1019&lt;1,0,-'Lease Monthly'!$K$4/'Lease Monthly'!$L$4)</f>
        <v>0</v>
      </c>
      <c r="S1020" s="47">
        <f t="shared" si="159"/>
        <v>0</v>
      </c>
      <c r="AE1020"/>
      <c r="AF1020" s="6"/>
    </row>
    <row r="1021" spans="1:32" x14ac:dyDescent="0.25">
      <c r="A1021" s="53">
        <f t="shared" si="160"/>
        <v>1005</v>
      </c>
      <c r="B1021" s="29">
        <f t="shared" si="154"/>
        <v>0</v>
      </c>
      <c r="C1021" s="9" t="str">
        <f>IF(D1021=0,"-",IF('Lease Monthly'!$H$4="Yearly",EDATE(C1020,12),IF('Lease Monthly'!$H$4="Quarterly",EDATE(C1020,3),EDATE(C1020,1))))</f>
        <v>-</v>
      </c>
      <c r="D1021" s="54">
        <f>IF(A1021&gt;'Lease Monthly'!$E$4,0,'Lease Monthly'!$G$4)*((1+$M$4)^(((((IF($H$4="Yearly",ROUNDDOWN(IF(A1021-($N$4)&lt;0,0,((A1021-($N$4)/(($N$4))))/($N$4)),0),IF($H$4="Monthly",ROUNDDOWN(IF(A1021-($N$4*12)&lt;0,0,((A1021-(12*$N$4)/((12*$N$4))))/($N$4*12)),0),ROUNDDOWN(IF(A1021-($N$4*4)&lt;0,0,((A1021-(4*$N$4)/((4*$N$4))))/($N$4*4)),0)))))))))+(IF(A1021=$E$4,$J$4,0))</f>
        <v>0</v>
      </c>
      <c r="E1021" s="49">
        <f>IF(D1021=0,0,1/((1+IF('Lease Monthly'!$H$4="Yearly",'Lease Monthly'!$D$4,IF('Lease Monthly'!$H$4="Quarterly",'Lease Monthly'!$D$4/4,'Lease Monthly'!$D$4/12)))^IF($E$17=1,A1020,A1021)))</f>
        <v>0</v>
      </c>
      <c r="F1021" s="55">
        <f t="shared" si="155"/>
        <v>0</v>
      </c>
      <c r="G1021" s="56"/>
      <c r="H1021" s="38">
        <f t="shared" si="161"/>
        <v>1005</v>
      </c>
      <c r="I1021" s="9" t="str">
        <f t="shared" si="156"/>
        <v>-</v>
      </c>
      <c r="J1021" s="47">
        <f>IF(H1021&gt;'Lease Monthly'!$E$4,0,M1020)</f>
        <v>0</v>
      </c>
      <c r="K1021" s="47">
        <f>IF(IF('Lease Monthly'!$H$4="Yearly",J1021*'Lease Monthly'!$D$4,IF('Lease Monthly'!$H$4="Quarterly",J1021*('Lease Monthly'!$D$4/4),J1021*'Lease Monthly'!$D$4/12))&gt;0,IF('Lease Monthly'!$H$4="Yearly",J1021*'Lease Monthly'!$D$4,IF('Lease Monthly'!$H$4="Quarterly",J1021*('Lease Monthly'!$D$4/4),J1021*'Lease Monthly'!$D$4/12)),-L1021-J1021)</f>
        <v>0</v>
      </c>
      <c r="L1021" s="47">
        <f t="shared" si="157"/>
        <v>0</v>
      </c>
      <c r="M1021" s="47">
        <f t="shared" si="158"/>
        <v>0</v>
      </c>
      <c r="N1021" s="57"/>
      <c r="O1021" s="38">
        <v>237</v>
      </c>
      <c r="P1021" s="58">
        <f t="shared" si="162"/>
        <v>410534</v>
      </c>
      <c r="Q1021" s="47">
        <f t="shared" si="163"/>
        <v>0</v>
      </c>
      <c r="R1021" s="47">
        <f>IF(S1020&lt;1,0,-'Lease Monthly'!$K$4/'Lease Monthly'!$L$4)</f>
        <v>0</v>
      </c>
      <c r="S1021" s="47">
        <f t="shared" si="159"/>
        <v>0</v>
      </c>
      <c r="AE1021"/>
      <c r="AF1021" s="6"/>
    </row>
    <row r="1022" spans="1:32" x14ac:dyDescent="0.25">
      <c r="A1022" s="53">
        <f t="shared" si="160"/>
        <v>1006</v>
      </c>
      <c r="B1022" s="29">
        <f t="shared" si="154"/>
        <v>0</v>
      </c>
      <c r="C1022" s="9" t="str">
        <f>IF(D1022=0,"-",IF('Lease Monthly'!$H$4="Yearly",EDATE(C1021,12),IF('Lease Monthly'!$H$4="Quarterly",EDATE(C1021,3),EDATE(C1021,1))))</f>
        <v>-</v>
      </c>
      <c r="D1022" s="54">
        <f>IF(A1022&gt;'Lease Monthly'!$E$4,0,'Lease Monthly'!$G$4)*((1+$M$4)^(((((IF($H$4="Yearly",ROUNDDOWN(IF(A1022-($N$4)&lt;0,0,((A1022-($N$4)/(($N$4))))/($N$4)),0),IF($H$4="Monthly",ROUNDDOWN(IF(A1022-($N$4*12)&lt;0,0,((A1022-(12*$N$4)/((12*$N$4))))/($N$4*12)),0),ROUNDDOWN(IF(A1022-($N$4*4)&lt;0,0,((A1022-(4*$N$4)/((4*$N$4))))/($N$4*4)),0)))))))))+(IF(A1022=$E$4,$J$4,0))</f>
        <v>0</v>
      </c>
      <c r="E1022" s="49">
        <f>IF(D1022=0,0,1/((1+IF('Lease Monthly'!$H$4="Yearly",'Lease Monthly'!$D$4,IF('Lease Monthly'!$H$4="Quarterly",'Lease Monthly'!$D$4/4,'Lease Monthly'!$D$4/12)))^IF($E$17=1,A1021,A1022)))</f>
        <v>0</v>
      </c>
      <c r="F1022" s="55">
        <f t="shared" si="155"/>
        <v>0</v>
      </c>
      <c r="G1022" s="56"/>
      <c r="H1022" s="38">
        <f t="shared" si="161"/>
        <v>1006</v>
      </c>
      <c r="I1022" s="9" t="str">
        <f t="shared" si="156"/>
        <v>-</v>
      </c>
      <c r="J1022" s="47">
        <f>IF(H1022&gt;'Lease Monthly'!$E$4,0,M1021)</f>
        <v>0</v>
      </c>
      <c r="K1022" s="47">
        <f>IF(IF('Lease Monthly'!$H$4="Yearly",J1022*'Lease Monthly'!$D$4,IF('Lease Monthly'!$H$4="Quarterly",J1022*('Lease Monthly'!$D$4/4),J1022*'Lease Monthly'!$D$4/12))&gt;0,IF('Lease Monthly'!$H$4="Yearly",J1022*'Lease Monthly'!$D$4,IF('Lease Monthly'!$H$4="Quarterly",J1022*('Lease Monthly'!$D$4/4),J1022*'Lease Monthly'!$D$4/12)),-L1022-J1022)</f>
        <v>0</v>
      </c>
      <c r="L1022" s="47">
        <f t="shared" si="157"/>
        <v>0</v>
      </c>
      <c r="M1022" s="47">
        <f t="shared" si="158"/>
        <v>0</v>
      </c>
      <c r="N1022" s="57"/>
      <c r="O1022" s="38">
        <v>237</v>
      </c>
      <c r="P1022" s="58">
        <f t="shared" si="162"/>
        <v>410900</v>
      </c>
      <c r="Q1022" s="47">
        <f t="shared" si="163"/>
        <v>0</v>
      </c>
      <c r="R1022" s="47">
        <f>IF(S1021&lt;1,0,-'Lease Monthly'!$K$4/'Lease Monthly'!$L$4)</f>
        <v>0</v>
      </c>
      <c r="S1022" s="47">
        <f t="shared" si="159"/>
        <v>0</v>
      </c>
      <c r="AE1022"/>
      <c r="AF1022" s="6"/>
    </row>
    <row r="1023" spans="1:32" x14ac:dyDescent="0.25">
      <c r="A1023" s="53">
        <f t="shared" si="160"/>
        <v>1007</v>
      </c>
      <c r="B1023" s="29">
        <f t="shared" si="154"/>
        <v>0</v>
      </c>
      <c r="C1023" s="9" t="str">
        <f>IF(D1023=0,"-",IF('Lease Monthly'!$H$4="Yearly",EDATE(C1022,12),IF('Lease Monthly'!$H$4="Quarterly",EDATE(C1022,3),EDATE(C1022,1))))</f>
        <v>-</v>
      </c>
      <c r="D1023" s="54">
        <f>IF(A1023&gt;'Lease Monthly'!$E$4,0,'Lease Monthly'!$G$4)*((1+$M$4)^(((((IF($H$4="Yearly",ROUNDDOWN(IF(A1023-($N$4)&lt;0,0,((A1023-($N$4)/(($N$4))))/($N$4)),0),IF($H$4="Monthly",ROUNDDOWN(IF(A1023-($N$4*12)&lt;0,0,((A1023-(12*$N$4)/((12*$N$4))))/($N$4*12)),0),ROUNDDOWN(IF(A1023-($N$4*4)&lt;0,0,((A1023-(4*$N$4)/((4*$N$4))))/($N$4*4)),0)))))))))+(IF(A1023=$E$4,$J$4,0))</f>
        <v>0</v>
      </c>
      <c r="E1023" s="49">
        <f>IF(D1023=0,0,1/((1+IF('Lease Monthly'!$H$4="Yearly",'Lease Monthly'!$D$4,IF('Lease Monthly'!$H$4="Quarterly",'Lease Monthly'!$D$4/4,'Lease Monthly'!$D$4/12)))^IF($E$17=1,A1022,A1023)))</f>
        <v>0</v>
      </c>
      <c r="F1023" s="55">
        <f t="shared" si="155"/>
        <v>0</v>
      </c>
      <c r="G1023" s="56"/>
      <c r="H1023" s="38">
        <f t="shared" si="161"/>
        <v>1007</v>
      </c>
      <c r="I1023" s="9" t="str">
        <f t="shared" si="156"/>
        <v>-</v>
      </c>
      <c r="J1023" s="47">
        <f>IF(H1023&gt;'Lease Monthly'!$E$4,0,M1022)</f>
        <v>0</v>
      </c>
      <c r="K1023" s="47">
        <f>IF(IF('Lease Monthly'!$H$4="Yearly",J1023*'Lease Monthly'!$D$4,IF('Lease Monthly'!$H$4="Quarterly",J1023*('Lease Monthly'!$D$4/4),J1023*'Lease Monthly'!$D$4/12))&gt;0,IF('Lease Monthly'!$H$4="Yearly",J1023*'Lease Monthly'!$D$4,IF('Lease Monthly'!$H$4="Quarterly",J1023*('Lease Monthly'!$D$4/4),J1023*'Lease Monthly'!$D$4/12)),-L1023-J1023)</f>
        <v>0</v>
      </c>
      <c r="L1023" s="47">
        <f t="shared" si="157"/>
        <v>0</v>
      </c>
      <c r="M1023" s="47">
        <f t="shared" si="158"/>
        <v>0</v>
      </c>
      <c r="N1023" s="57"/>
      <c r="O1023" s="38">
        <v>237</v>
      </c>
      <c r="P1023" s="58">
        <f t="shared" si="162"/>
        <v>411265</v>
      </c>
      <c r="Q1023" s="47">
        <f t="shared" si="163"/>
        <v>0</v>
      </c>
      <c r="R1023" s="47">
        <f>IF(S1022&lt;1,0,-'Lease Monthly'!$K$4/'Lease Monthly'!$L$4)</f>
        <v>0</v>
      </c>
      <c r="S1023" s="47">
        <f t="shared" si="159"/>
        <v>0</v>
      </c>
      <c r="AE1023"/>
      <c r="AF1023" s="6"/>
    </row>
    <row r="1024" spans="1:32" x14ac:dyDescent="0.25">
      <c r="A1024" s="53">
        <f t="shared" si="160"/>
        <v>1008</v>
      </c>
      <c r="B1024" s="29">
        <f t="shared" si="154"/>
        <v>0</v>
      </c>
      <c r="C1024" s="9" t="str">
        <f>IF(D1024=0,"-",IF('Lease Monthly'!$H$4="Yearly",EDATE(C1023,12),IF('Lease Monthly'!$H$4="Quarterly",EDATE(C1023,3),EDATE(C1023,1))))</f>
        <v>-</v>
      </c>
      <c r="D1024" s="54">
        <f>IF(A1024&gt;'Lease Monthly'!$E$4,0,'Lease Monthly'!$G$4)*((1+$M$4)^(((((IF($H$4="Yearly",ROUNDDOWN(IF(A1024-($N$4)&lt;0,0,((A1024-($N$4)/(($N$4))))/($N$4)),0),IF($H$4="Monthly",ROUNDDOWN(IF(A1024-($N$4*12)&lt;0,0,((A1024-(12*$N$4)/((12*$N$4))))/($N$4*12)),0),ROUNDDOWN(IF(A1024-($N$4*4)&lt;0,0,((A1024-(4*$N$4)/((4*$N$4))))/($N$4*4)),0)))))))))+(IF(A1024=$E$4,$J$4,0))</f>
        <v>0</v>
      </c>
      <c r="E1024" s="49">
        <f>IF(D1024=0,0,1/((1+IF('Lease Monthly'!$H$4="Yearly",'Lease Monthly'!$D$4,IF('Lease Monthly'!$H$4="Quarterly",'Lease Monthly'!$D$4/4,'Lease Monthly'!$D$4/12)))^IF($E$17=1,A1023,A1024)))</f>
        <v>0</v>
      </c>
      <c r="F1024" s="55">
        <f t="shared" si="155"/>
        <v>0</v>
      </c>
      <c r="G1024" s="56"/>
      <c r="H1024" s="38">
        <f t="shared" si="161"/>
        <v>1008</v>
      </c>
      <c r="I1024" s="9" t="str">
        <f t="shared" si="156"/>
        <v>-</v>
      </c>
      <c r="J1024" s="47">
        <f>IF(H1024&gt;'Lease Monthly'!$E$4,0,M1023)</f>
        <v>0</v>
      </c>
      <c r="K1024" s="47">
        <f>IF(IF('Lease Monthly'!$H$4="Yearly",J1024*'Lease Monthly'!$D$4,IF('Lease Monthly'!$H$4="Quarterly",J1024*('Lease Monthly'!$D$4/4),J1024*'Lease Monthly'!$D$4/12))&gt;0,IF('Lease Monthly'!$H$4="Yearly",J1024*'Lease Monthly'!$D$4,IF('Lease Monthly'!$H$4="Quarterly",J1024*('Lease Monthly'!$D$4/4),J1024*'Lease Monthly'!$D$4/12)),-L1024-J1024)</f>
        <v>0</v>
      </c>
      <c r="L1024" s="47">
        <f t="shared" si="157"/>
        <v>0</v>
      </c>
      <c r="M1024" s="47">
        <f t="shared" si="158"/>
        <v>0</v>
      </c>
      <c r="N1024" s="57"/>
      <c r="O1024" s="38">
        <v>237</v>
      </c>
      <c r="P1024" s="58">
        <f t="shared" si="162"/>
        <v>411630</v>
      </c>
      <c r="Q1024" s="47">
        <f t="shared" si="163"/>
        <v>0</v>
      </c>
      <c r="R1024" s="47">
        <f>IF(S1023&lt;1,0,-'Lease Monthly'!$K$4/'Lease Monthly'!$L$4)</f>
        <v>0</v>
      </c>
      <c r="S1024" s="47">
        <f t="shared" si="159"/>
        <v>0</v>
      </c>
      <c r="AE1024"/>
      <c r="AF1024" s="6"/>
    </row>
    <row r="1025" spans="1:32" x14ac:dyDescent="0.25">
      <c r="A1025" s="53">
        <f t="shared" si="160"/>
        <v>1009</v>
      </c>
      <c r="B1025" s="29">
        <f t="shared" si="154"/>
        <v>0</v>
      </c>
      <c r="C1025" s="9" t="str">
        <f>IF(D1025=0,"-",IF('Lease Monthly'!$H$4="Yearly",EDATE(C1024,12),IF('Lease Monthly'!$H$4="Quarterly",EDATE(C1024,3),EDATE(C1024,1))))</f>
        <v>-</v>
      </c>
      <c r="D1025" s="54">
        <f>IF(A1025&gt;'Lease Monthly'!$E$4,0,'Lease Monthly'!$G$4)*((1+$M$4)^(((((IF($H$4="Yearly",ROUNDDOWN(IF(A1025-($N$4)&lt;0,0,((A1025-($N$4)/(($N$4))))/($N$4)),0),IF($H$4="Monthly",ROUNDDOWN(IF(A1025-($N$4*12)&lt;0,0,((A1025-(12*$N$4)/((12*$N$4))))/($N$4*12)),0),ROUNDDOWN(IF(A1025-($N$4*4)&lt;0,0,((A1025-(4*$N$4)/((4*$N$4))))/($N$4*4)),0)))))))))+(IF(A1025=$E$4,$J$4,0))</f>
        <v>0</v>
      </c>
      <c r="E1025" s="49">
        <f>IF(D1025=0,0,1/((1+IF('Lease Monthly'!$H$4="Yearly",'Lease Monthly'!$D$4,IF('Lease Monthly'!$H$4="Quarterly",'Lease Monthly'!$D$4/4,'Lease Monthly'!$D$4/12)))^IF($E$17=1,A1024,A1025)))</f>
        <v>0</v>
      </c>
      <c r="F1025" s="55">
        <f t="shared" si="155"/>
        <v>0</v>
      </c>
      <c r="G1025" s="56"/>
      <c r="H1025" s="38">
        <f t="shared" si="161"/>
        <v>1009</v>
      </c>
      <c r="I1025" s="9" t="str">
        <f t="shared" si="156"/>
        <v>-</v>
      </c>
      <c r="J1025" s="47">
        <f>IF(H1025&gt;'Lease Monthly'!$E$4,0,M1024)</f>
        <v>0</v>
      </c>
      <c r="K1025" s="47">
        <f>IF(IF('Lease Monthly'!$H$4="Yearly",J1025*'Lease Monthly'!$D$4,IF('Lease Monthly'!$H$4="Quarterly",J1025*('Lease Monthly'!$D$4/4),J1025*'Lease Monthly'!$D$4/12))&gt;0,IF('Lease Monthly'!$H$4="Yearly",J1025*'Lease Monthly'!$D$4,IF('Lease Monthly'!$H$4="Quarterly",J1025*('Lease Monthly'!$D$4/4),J1025*'Lease Monthly'!$D$4/12)),-L1025-J1025)</f>
        <v>0</v>
      </c>
      <c r="L1025" s="47">
        <f t="shared" si="157"/>
        <v>0</v>
      </c>
      <c r="M1025" s="47">
        <f t="shared" si="158"/>
        <v>0</v>
      </c>
      <c r="N1025" s="57"/>
      <c r="O1025" s="38">
        <v>237</v>
      </c>
      <c r="P1025" s="58">
        <f t="shared" si="162"/>
        <v>411995</v>
      </c>
      <c r="Q1025" s="47">
        <f t="shared" si="163"/>
        <v>0</v>
      </c>
      <c r="R1025" s="47">
        <f>IF(S1024&lt;1,0,-'Lease Monthly'!$K$4/'Lease Monthly'!$L$4)</f>
        <v>0</v>
      </c>
      <c r="S1025" s="47">
        <f t="shared" si="159"/>
        <v>0</v>
      </c>
      <c r="AE1025"/>
      <c r="AF1025" s="6"/>
    </row>
    <row r="1026" spans="1:32" x14ac:dyDescent="0.25">
      <c r="A1026" s="53">
        <f t="shared" si="160"/>
        <v>1010</v>
      </c>
      <c r="B1026" s="29">
        <f t="shared" si="154"/>
        <v>0</v>
      </c>
      <c r="C1026" s="9" t="str">
        <f>IF(D1026=0,"-",IF('Lease Monthly'!$H$4="Yearly",EDATE(C1025,12),IF('Lease Monthly'!$H$4="Quarterly",EDATE(C1025,3),EDATE(C1025,1))))</f>
        <v>-</v>
      </c>
      <c r="D1026" s="54">
        <f>IF(A1026&gt;'Lease Monthly'!$E$4,0,'Lease Monthly'!$G$4)*((1+$M$4)^(((((IF($H$4="Yearly",ROUNDDOWN(IF(A1026-($N$4)&lt;0,0,((A1026-($N$4)/(($N$4))))/($N$4)),0),IF($H$4="Monthly",ROUNDDOWN(IF(A1026-($N$4*12)&lt;0,0,((A1026-(12*$N$4)/((12*$N$4))))/($N$4*12)),0),ROUNDDOWN(IF(A1026-($N$4*4)&lt;0,0,((A1026-(4*$N$4)/((4*$N$4))))/($N$4*4)),0)))))))))+(IF(A1026=$E$4,$J$4,0))</f>
        <v>0</v>
      </c>
      <c r="E1026" s="49">
        <f>IF(D1026=0,0,1/((1+IF('Lease Monthly'!$H$4="Yearly",'Lease Monthly'!$D$4,IF('Lease Monthly'!$H$4="Quarterly",'Lease Monthly'!$D$4/4,'Lease Monthly'!$D$4/12)))^IF($E$17=1,A1025,A1026)))</f>
        <v>0</v>
      </c>
      <c r="F1026" s="55">
        <f t="shared" si="155"/>
        <v>0</v>
      </c>
      <c r="G1026" s="56"/>
      <c r="H1026" s="38">
        <f t="shared" si="161"/>
        <v>1010</v>
      </c>
      <c r="I1026" s="9" t="str">
        <f t="shared" si="156"/>
        <v>-</v>
      </c>
      <c r="J1026" s="47">
        <f>IF(H1026&gt;'Lease Monthly'!$E$4,0,M1025)</f>
        <v>0</v>
      </c>
      <c r="K1026" s="47">
        <f>IF(IF('Lease Monthly'!$H$4="Yearly",J1026*'Lease Monthly'!$D$4,IF('Lease Monthly'!$H$4="Quarterly",J1026*('Lease Monthly'!$D$4/4),J1026*'Lease Monthly'!$D$4/12))&gt;0,IF('Lease Monthly'!$H$4="Yearly",J1026*'Lease Monthly'!$D$4,IF('Lease Monthly'!$H$4="Quarterly",J1026*('Lease Monthly'!$D$4/4),J1026*'Lease Monthly'!$D$4/12)),-L1026-J1026)</f>
        <v>0</v>
      </c>
      <c r="L1026" s="47">
        <f t="shared" si="157"/>
        <v>0</v>
      </c>
      <c r="M1026" s="47">
        <f t="shared" si="158"/>
        <v>0</v>
      </c>
      <c r="N1026" s="57"/>
      <c r="O1026" s="38">
        <v>237</v>
      </c>
      <c r="P1026" s="58">
        <f t="shared" si="162"/>
        <v>412361</v>
      </c>
      <c r="Q1026" s="47">
        <f t="shared" si="163"/>
        <v>0</v>
      </c>
      <c r="R1026" s="47">
        <f>IF(S1025&lt;1,0,-'Lease Monthly'!$K$4/'Lease Monthly'!$L$4)</f>
        <v>0</v>
      </c>
      <c r="S1026" s="47">
        <f t="shared" si="159"/>
        <v>0</v>
      </c>
      <c r="AE1026"/>
      <c r="AF1026" s="6"/>
    </row>
    <row r="1027" spans="1:32" x14ac:dyDescent="0.25">
      <c r="A1027" s="53">
        <f t="shared" si="160"/>
        <v>1011</v>
      </c>
      <c r="B1027" s="29">
        <f t="shared" si="154"/>
        <v>0</v>
      </c>
      <c r="C1027" s="9" t="str">
        <f>IF(D1027=0,"-",IF('Lease Monthly'!$H$4="Yearly",EDATE(C1026,12),IF('Lease Monthly'!$H$4="Quarterly",EDATE(C1026,3),EDATE(C1026,1))))</f>
        <v>-</v>
      </c>
      <c r="D1027" s="54">
        <f>IF(A1027&gt;'Lease Monthly'!$E$4,0,'Lease Monthly'!$G$4)*((1+$M$4)^(((((IF($H$4="Yearly",ROUNDDOWN(IF(A1027-($N$4)&lt;0,0,((A1027-($N$4)/(($N$4))))/($N$4)),0),IF($H$4="Monthly",ROUNDDOWN(IF(A1027-($N$4*12)&lt;0,0,((A1027-(12*$N$4)/((12*$N$4))))/($N$4*12)),0),ROUNDDOWN(IF(A1027-($N$4*4)&lt;0,0,((A1027-(4*$N$4)/((4*$N$4))))/($N$4*4)),0)))))))))+(IF(A1027=$E$4,$J$4,0))</f>
        <v>0</v>
      </c>
      <c r="E1027" s="49">
        <f>IF(D1027=0,0,1/((1+IF('Lease Monthly'!$H$4="Yearly",'Lease Monthly'!$D$4,IF('Lease Monthly'!$H$4="Quarterly",'Lease Monthly'!$D$4/4,'Lease Monthly'!$D$4/12)))^IF($E$17=1,A1026,A1027)))</f>
        <v>0</v>
      </c>
      <c r="F1027" s="55">
        <f t="shared" si="155"/>
        <v>0</v>
      </c>
      <c r="G1027" s="56"/>
      <c r="H1027" s="38">
        <f t="shared" si="161"/>
        <v>1011</v>
      </c>
      <c r="I1027" s="9" t="str">
        <f t="shared" si="156"/>
        <v>-</v>
      </c>
      <c r="J1027" s="47">
        <f>IF(H1027&gt;'Lease Monthly'!$E$4,0,M1026)</f>
        <v>0</v>
      </c>
      <c r="K1027" s="47">
        <f>IF(IF('Lease Monthly'!$H$4="Yearly",J1027*'Lease Monthly'!$D$4,IF('Lease Monthly'!$H$4="Quarterly",J1027*('Lease Monthly'!$D$4/4),J1027*'Lease Monthly'!$D$4/12))&gt;0,IF('Lease Monthly'!$H$4="Yearly",J1027*'Lease Monthly'!$D$4,IF('Lease Monthly'!$H$4="Quarterly",J1027*('Lease Monthly'!$D$4/4),J1027*'Lease Monthly'!$D$4/12)),-L1027-J1027)</f>
        <v>0</v>
      </c>
      <c r="L1027" s="47">
        <f t="shared" si="157"/>
        <v>0</v>
      </c>
      <c r="M1027" s="47">
        <f t="shared" si="158"/>
        <v>0</v>
      </c>
      <c r="N1027" s="57"/>
      <c r="O1027" s="38">
        <v>237</v>
      </c>
      <c r="P1027" s="58">
        <f t="shared" si="162"/>
        <v>412726</v>
      </c>
      <c r="Q1027" s="47">
        <f t="shared" si="163"/>
        <v>0</v>
      </c>
      <c r="R1027" s="47">
        <f>IF(S1026&lt;1,0,-'Lease Monthly'!$K$4/'Lease Monthly'!$L$4)</f>
        <v>0</v>
      </c>
      <c r="S1027" s="47">
        <f t="shared" si="159"/>
        <v>0</v>
      </c>
      <c r="AE1027"/>
      <c r="AF1027" s="6"/>
    </row>
    <row r="1028" spans="1:32" x14ac:dyDescent="0.25">
      <c r="A1028" s="53">
        <f t="shared" si="160"/>
        <v>1012</v>
      </c>
      <c r="B1028" s="29">
        <f t="shared" si="154"/>
        <v>0</v>
      </c>
      <c r="C1028" s="9" t="str">
        <f>IF(D1028=0,"-",IF('Lease Monthly'!$H$4="Yearly",EDATE(C1027,12),IF('Lease Monthly'!$H$4="Quarterly",EDATE(C1027,3),EDATE(C1027,1))))</f>
        <v>-</v>
      </c>
      <c r="D1028" s="54">
        <f>IF(A1028&gt;'Lease Monthly'!$E$4,0,'Lease Monthly'!$G$4)*((1+$M$4)^(((((IF($H$4="Yearly",ROUNDDOWN(IF(A1028-($N$4)&lt;0,0,((A1028-($N$4)/(($N$4))))/($N$4)),0),IF($H$4="Monthly",ROUNDDOWN(IF(A1028-($N$4*12)&lt;0,0,((A1028-(12*$N$4)/((12*$N$4))))/($N$4*12)),0),ROUNDDOWN(IF(A1028-($N$4*4)&lt;0,0,((A1028-(4*$N$4)/((4*$N$4))))/($N$4*4)),0)))))))))+(IF(A1028=$E$4,$J$4,0))</f>
        <v>0</v>
      </c>
      <c r="E1028" s="49">
        <f>IF(D1028=0,0,1/((1+IF('Lease Monthly'!$H$4="Yearly",'Lease Monthly'!$D$4,IF('Lease Monthly'!$H$4="Quarterly",'Lease Monthly'!$D$4/4,'Lease Monthly'!$D$4/12)))^IF($E$17=1,A1027,A1028)))</f>
        <v>0</v>
      </c>
      <c r="F1028" s="55">
        <f t="shared" si="155"/>
        <v>0</v>
      </c>
      <c r="G1028" s="56"/>
      <c r="H1028" s="38">
        <f t="shared" si="161"/>
        <v>1012</v>
      </c>
      <c r="I1028" s="9" t="str">
        <f t="shared" si="156"/>
        <v>-</v>
      </c>
      <c r="J1028" s="47">
        <f>IF(H1028&gt;'Lease Monthly'!$E$4,0,M1027)</f>
        <v>0</v>
      </c>
      <c r="K1028" s="47">
        <f>IF(IF('Lease Monthly'!$H$4="Yearly",J1028*'Lease Monthly'!$D$4,IF('Lease Monthly'!$H$4="Quarterly",J1028*('Lease Monthly'!$D$4/4),J1028*'Lease Monthly'!$D$4/12))&gt;0,IF('Lease Monthly'!$H$4="Yearly",J1028*'Lease Monthly'!$D$4,IF('Lease Monthly'!$H$4="Quarterly",J1028*('Lease Monthly'!$D$4/4),J1028*'Lease Monthly'!$D$4/12)),-L1028-J1028)</f>
        <v>0</v>
      </c>
      <c r="L1028" s="47">
        <f t="shared" si="157"/>
        <v>0</v>
      </c>
      <c r="M1028" s="47">
        <f t="shared" si="158"/>
        <v>0</v>
      </c>
      <c r="N1028" s="57"/>
      <c r="O1028" s="38">
        <v>237</v>
      </c>
      <c r="P1028" s="58">
        <f t="shared" si="162"/>
        <v>413091</v>
      </c>
      <c r="Q1028" s="47">
        <f t="shared" si="163"/>
        <v>0</v>
      </c>
      <c r="R1028" s="47">
        <f>IF(S1027&lt;1,0,-'Lease Monthly'!$K$4/'Lease Monthly'!$L$4)</f>
        <v>0</v>
      </c>
      <c r="S1028" s="47">
        <f t="shared" si="159"/>
        <v>0</v>
      </c>
      <c r="AE1028"/>
      <c r="AF1028" s="6"/>
    </row>
    <row r="1029" spans="1:32" x14ac:dyDescent="0.25">
      <c r="A1029" s="53">
        <f t="shared" si="160"/>
        <v>1013</v>
      </c>
      <c r="B1029" s="29">
        <f t="shared" si="154"/>
        <v>0</v>
      </c>
      <c r="C1029" s="9" t="str">
        <f>IF(D1029=0,"-",IF('Lease Monthly'!$H$4="Yearly",EDATE(C1028,12),IF('Lease Monthly'!$H$4="Quarterly",EDATE(C1028,3),EDATE(C1028,1))))</f>
        <v>-</v>
      </c>
      <c r="D1029" s="54">
        <f>IF(A1029&gt;'Lease Monthly'!$E$4,0,'Lease Monthly'!$G$4)*((1+$M$4)^(((((IF($H$4="Yearly",ROUNDDOWN(IF(A1029-($N$4)&lt;0,0,((A1029-($N$4)/(($N$4))))/($N$4)),0),IF($H$4="Monthly",ROUNDDOWN(IF(A1029-($N$4*12)&lt;0,0,((A1029-(12*$N$4)/((12*$N$4))))/($N$4*12)),0),ROUNDDOWN(IF(A1029-($N$4*4)&lt;0,0,((A1029-(4*$N$4)/((4*$N$4))))/($N$4*4)),0)))))))))+(IF(A1029=$E$4,$J$4,0))</f>
        <v>0</v>
      </c>
      <c r="E1029" s="49">
        <f>IF(D1029=0,0,1/((1+IF('Lease Monthly'!$H$4="Yearly",'Lease Monthly'!$D$4,IF('Lease Monthly'!$H$4="Quarterly",'Lease Monthly'!$D$4/4,'Lease Monthly'!$D$4/12)))^IF($E$17=1,A1028,A1029)))</f>
        <v>0</v>
      </c>
      <c r="F1029" s="55">
        <f t="shared" si="155"/>
        <v>0</v>
      </c>
      <c r="G1029" s="56"/>
      <c r="H1029" s="38">
        <f t="shared" si="161"/>
        <v>1013</v>
      </c>
      <c r="I1029" s="9" t="str">
        <f t="shared" si="156"/>
        <v>-</v>
      </c>
      <c r="J1029" s="47">
        <f>IF(H1029&gt;'Lease Monthly'!$E$4,0,M1028)</f>
        <v>0</v>
      </c>
      <c r="K1029" s="47">
        <f>IF(IF('Lease Monthly'!$H$4="Yearly",J1029*'Lease Monthly'!$D$4,IF('Lease Monthly'!$H$4="Quarterly",J1029*('Lease Monthly'!$D$4/4),J1029*'Lease Monthly'!$D$4/12))&gt;0,IF('Lease Monthly'!$H$4="Yearly",J1029*'Lease Monthly'!$D$4,IF('Lease Monthly'!$H$4="Quarterly",J1029*('Lease Monthly'!$D$4/4),J1029*'Lease Monthly'!$D$4/12)),-L1029-J1029)</f>
        <v>0</v>
      </c>
      <c r="L1029" s="47">
        <f t="shared" si="157"/>
        <v>0</v>
      </c>
      <c r="M1029" s="47">
        <f t="shared" si="158"/>
        <v>0</v>
      </c>
      <c r="N1029" s="57"/>
      <c r="O1029" s="38">
        <v>237</v>
      </c>
      <c r="P1029" s="58">
        <f t="shared" si="162"/>
        <v>413456</v>
      </c>
      <c r="Q1029" s="47">
        <f t="shared" si="163"/>
        <v>0</v>
      </c>
      <c r="R1029" s="47">
        <f>IF(S1028&lt;1,0,-'Lease Monthly'!$K$4/'Lease Monthly'!$L$4)</f>
        <v>0</v>
      </c>
      <c r="S1029" s="47">
        <f t="shared" si="159"/>
        <v>0</v>
      </c>
      <c r="AE1029"/>
      <c r="AF1029" s="6"/>
    </row>
    <row r="1030" spans="1:32" x14ac:dyDescent="0.25">
      <c r="A1030" s="53">
        <f t="shared" si="160"/>
        <v>1014</v>
      </c>
      <c r="B1030" s="29">
        <f t="shared" si="154"/>
        <v>0</v>
      </c>
      <c r="C1030" s="9" t="str">
        <f>IF(D1030=0,"-",IF('Lease Monthly'!$H$4="Yearly",EDATE(C1029,12),IF('Lease Monthly'!$H$4="Quarterly",EDATE(C1029,3),EDATE(C1029,1))))</f>
        <v>-</v>
      </c>
      <c r="D1030" s="54">
        <f>IF(A1030&gt;'Lease Monthly'!$E$4,0,'Lease Monthly'!$G$4)*((1+$M$4)^(((((IF($H$4="Yearly",ROUNDDOWN(IF(A1030-($N$4)&lt;0,0,((A1030-($N$4)/(($N$4))))/($N$4)),0),IF($H$4="Monthly",ROUNDDOWN(IF(A1030-($N$4*12)&lt;0,0,((A1030-(12*$N$4)/((12*$N$4))))/($N$4*12)),0),ROUNDDOWN(IF(A1030-($N$4*4)&lt;0,0,((A1030-(4*$N$4)/((4*$N$4))))/($N$4*4)),0)))))))))+(IF(A1030=$E$4,$J$4,0))</f>
        <v>0</v>
      </c>
      <c r="E1030" s="49">
        <f>IF(D1030=0,0,1/((1+IF('Lease Monthly'!$H$4="Yearly",'Lease Monthly'!$D$4,IF('Lease Monthly'!$H$4="Quarterly",'Lease Monthly'!$D$4/4,'Lease Monthly'!$D$4/12)))^IF($E$17=1,A1029,A1030)))</f>
        <v>0</v>
      </c>
      <c r="F1030" s="55">
        <f t="shared" si="155"/>
        <v>0</v>
      </c>
      <c r="G1030" s="56"/>
      <c r="H1030" s="38">
        <f t="shared" si="161"/>
        <v>1014</v>
      </c>
      <c r="I1030" s="9" t="str">
        <f t="shared" si="156"/>
        <v>-</v>
      </c>
      <c r="J1030" s="47">
        <f>IF(H1030&gt;'Lease Monthly'!$E$4,0,M1029)</f>
        <v>0</v>
      </c>
      <c r="K1030" s="47">
        <f>IF(IF('Lease Monthly'!$H$4="Yearly",J1030*'Lease Monthly'!$D$4,IF('Lease Monthly'!$H$4="Quarterly",J1030*('Lease Monthly'!$D$4/4),J1030*'Lease Monthly'!$D$4/12))&gt;0,IF('Lease Monthly'!$H$4="Yearly",J1030*'Lease Monthly'!$D$4,IF('Lease Monthly'!$H$4="Quarterly",J1030*('Lease Monthly'!$D$4/4),J1030*'Lease Monthly'!$D$4/12)),-L1030-J1030)</f>
        <v>0</v>
      </c>
      <c r="L1030" s="47">
        <f t="shared" si="157"/>
        <v>0</v>
      </c>
      <c r="M1030" s="47">
        <f t="shared" si="158"/>
        <v>0</v>
      </c>
      <c r="N1030" s="57"/>
      <c r="O1030" s="38">
        <v>237</v>
      </c>
      <c r="P1030" s="58">
        <f t="shared" si="162"/>
        <v>413822</v>
      </c>
      <c r="Q1030" s="47">
        <f t="shared" si="163"/>
        <v>0</v>
      </c>
      <c r="R1030" s="47">
        <f>IF(S1029&lt;1,0,-'Lease Monthly'!$K$4/'Lease Monthly'!$L$4)</f>
        <v>0</v>
      </c>
      <c r="S1030" s="47">
        <f t="shared" si="159"/>
        <v>0</v>
      </c>
      <c r="AE1030"/>
      <c r="AF1030" s="6"/>
    </row>
    <row r="1031" spans="1:32" x14ac:dyDescent="0.25">
      <c r="A1031" s="53">
        <f t="shared" si="160"/>
        <v>1015</v>
      </c>
      <c r="B1031" s="29">
        <f t="shared" si="154"/>
        <v>0</v>
      </c>
      <c r="C1031" s="9" t="str">
        <f>IF(D1031=0,"-",IF('Lease Monthly'!$H$4="Yearly",EDATE(C1030,12),IF('Lease Monthly'!$H$4="Quarterly",EDATE(C1030,3),EDATE(C1030,1))))</f>
        <v>-</v>
      </c>
      <c r="D1031" s="54">
        <f>IF(A1031&gt;'Lease Monthly'!$E$4,0,'Lease Monthly'!$G$4)*((1+$M$4)^(((((IF($H$4="Yearly",ROUNDDOWN(IF(A1031-($N$4)&lt;0,0,((A1031-($N$4)/(($N$4))))/($N$4)),0),IF($H$4="Monthly",ROUNDDOWN(IF(A1031-($N$4*12)&lt;0,0,((A1031-(12*$N$4)/((12*$N$4))))/($N$4*12)),0),ROUNDDOWN(IF(A1031-($N$4*4)&lt;0,0,((A1031-(4*$N$4)/((4*$N$4))))/($N$4*4)),0)))))))))+(IF(A1031=$E$4,$J$4,0))</f>
        <v>0</v>
      </c>
      <c r="E1031" s="49">
        <f>IF(D1031=0,0,1/((1+IF('Lease Monthly'!$H$4="Yearly",'Lease Monthly'!$D$4,IF('Lease Monthly'!$H$4="Quarterly",'Lease Monthly'!$D$4/4,'Lease Monthly'!$D$4/12)))^IF($E$17=1,A1030,A1031)))</f>
        <v>0</v>
      </c>
      <c r="F1031" s="55">
        <f t="shared" si="155"/>
        <v>0</v>
      </c>
      <c r="G1031" s="56"/>
      <c r="H1031" s="38">
        <f t="shared" si="161"/>
        <v>1015</v>
      </c>
      <c r="I1031" s="9" t="str">
        <f t="shared" si="156"/>
        <v>-</v>
      </c>
      <c r="J1031" s="47">
        <f>IF(H1031&gt;'Lease Monthly'!$E$4,0,M1030)</f>
        <v>0</v>
      </c>
      <c r="K1031" s="47">
        <f>IF(IF('Lease Monthly'!$H$4="Yearly",J1031*'Lease Monthly'!$D$4,IF('Lease Monthly'!$H$4="Quarterly",J1031*('Lease Monthly'!$D$4/4),J1031*'Lease Monthly'!$D$4/12))&gt;0,IF('Lease Monthly'!$H$4="Yearly",J1031*'Lease Monthly'!$D$4,IF('Lease Monthly'!$H$4="Quarterly",J1031*('Lease Monthly'!$D$4/4),J1031*'Lease Monthly'!$D$4/12)),-L1031-J1031)</f>
        <v>0</v>
      </c>
      <c r="L1031" s="47">
        <f t="shared" si="157"/>
        <v>0</v>
      </c>
      <c r="M1031" s="47">
        <f t="shared" si="158"/>
        <v>0</v>
      </c>
      <c r="N1031" s="57"/>
      <c r="O1031" s="38">
        <v>237</v>
      </c>
      <c r="P1031" s="58">
        <f t="shared" si="162"/>
        <v>414187</v>
      </c>
      <c r="Q1031" s="47">
        <f t="shared" si="163"/>
        <v>0</v>
      </c>
      <c r="R1031" s="47">
        <f>IF(S1030&lt;1,0,-'Lease Monthly'!$K$4/'Lease Monthly'!$L$4)</f>
        <v>0</v>
      </c>
      <c r="S1031" s="47">
        <f t="shared" si="159"/>
        <v>0</v>
      </c>
      <c r="AE1031"/>
      <c r="AF1031" s="6"/>
    </row>
    <row r="1032" spans="1:32" x14ac:dyDescent="0.25">
      <c r="A1032" s="53">
        <f t="shared" si="160"/>
        <v>1016</v>
      </c>
      <c r="B1032" s="29">
        <f t="shared" si="154"/>
        <v>0</v>
      </c>
      <c r="C1032" s="9" t="str">
        <f>IF(D1032=0,"-",IF('Lease Monthly'!$H$4="Yearly",EDATE(C1031,12),IF('Lease Monthly'!$H$4="Quarterly",EDATE(C1031,3),EDATE(C1031,1))))</f>
        <v>-</v>
      </c>
      <c r="D1032" s="54">
        <f>IF(A1032&gt;'Lease Monthly'!$E$4,0,'Lease Monthly'!$G$4)*((1+$M$4)^(((((IF($H$4="Yearly",ROUNDDOWN(IF(A1032-($N$4)&lt;0,0,((A1032-($N$4)/(($N$4))))/($N$4)),0),IF($H$4="Monthly",ROUNDDOWN(IF(A1032-($N$4*12)&lt;0,0,((A1032-(12*$N$4)/((12*$N$4))))/($N$4*12)),0),ROUNDDOWN(IF(A1032-($N$4*4)&lt;0,0,((A1032-(4*$N$4)/((4*$N$4))))/($N$4*4)),0)))))))))+(IF(A1032=$E$4,$J$4,0))</f>
        <v>0</v>
      </c>
      <c r="E1032" s="49">
        <f>IF(D1032=0,0,1/((1+IF('Lease Monthly'!$H$4="Yearly",'Lease Monthly'!$D$4,IF('Lease Monthly'!$H$4="Quarterly",'Lease Monthly'!$D$4/4,'Lease Monthly'!$D$4/12)))^IF($E$17=1,A1031,A1032)))</f>
        <v>0</v>
      </c>
      <c r="F1032" s="55">
        <f t="shared" si="155"/>
        <v>0</v>
      </c>
      <c r="G1032" s="56"/>
      <c r="H1032" s="38">
        <f t="shared" si="161"/>
        <v>1016</v>
      </c>
      <c r="I1032" s="9" t="str">
        <f t="shared" si="156"/>
        <v>-</v>
      </c>
      <c r="J1032" s="47">
        <f>IF(H1032&gt;'Lease Monthly'!$E$4,0,M1031)</f>
        <v>0</v>
      </c>
      <c r="K1032" s="47">
        <f>IF(IF('Lease Monthly'!$H$4="Yearly",J1032*'Lease Monthly'!$D$4,IF('Lease Monthly'!$H$4="Quarterly",J1032*('Lease Monthly'!$D$4/4),J1032*'Lease Monthly'!$D$4/12))&gt;0,IF('Lease Monthly'!$H$4="Yearly",J1032*'Lease Monthly'!$D$4,IF('Lease Monthly'!$H$4="Quarterly",J1032*('Lease Monthly'!$D$4/4),J1032*'Lease Monthly'!$D$4/12)),-L1032-J1032)</f>
        <v>0</v>
      </c>
      <c r="L1032" s="47">
        <f t="shared" si="157"/>
        <v>0</v>
      </c>
      <c r="M1032" s="47">
        <f t="shared" si="158"/>
        <v>0</v>
      </c>
      <c r="N1032" s="57"/>
      <c r="O1032" s="38">
        <v>237</v>
      </c>
      <c r="P1032" s="58">
        <f t="shared" si="162"/>
        <v>414552</v>
      </c>
      <c r="Q1032" s="47">
        <f t="shared" si="163"/>
        <v>0</v>
      </c>
      <c r="R1032" s="47">
        <f>IF(S1031&lt;1,0,-'Lease Monthly'!$K$4/'Lease Monthly'!$L$4)</f>
        <v>0</v>
      </c>
      <c r="S1032" s="47">
        <f t="shared" si="159"/>
        <v>0</v>
      </c>
      <c r="AE1032"/>
      <c r="AF1032" s="6"/>
    </row>
    <row r="1033" spans="1:32" x14ac:dyDescent="0.25">
      <c r="A1033" s="53">
        <f t="shared" si="160"/>
        <v>1017</v>
      </c>
      <c r="B1033" s="29">
        <f t="shared" si="154"/>
        <v>0</v>
      </c>
      <c r="C1033" s="9" t="str">
        <f>IF(D1033=0,"-",IF('Lease Monthly'!$H$4="Yearly",EDATE(C1032,12),IF('Lease Monthly'!$H$4="Quarterly",EDATE(C1032,3),EDATE(C1032,1))))</f>
        <v>-</v>
      </c>
      <c r="D1033" s="54">
        <f>IF(A1033&gt;'Lease Monthly'!$E$4,0,'Lease Monthly'!$G$4)*((1+$M$4)^(((((IF($H$4="Yearly",ROUNDDOWN(IF(A1033-($N$4)&lt;0,0,((A1033-($N$4)/(($N$4))))/($N$4)),0),IF($H$4="Monthly",ROUNDDOWN(IF(A1033-($N$4*12)&lt;0,0,((A1033-(12*$N$4)/((12*$N$4))))/($N$4*12)),0),ROUNDDOWN(IF(A1033-($N$4*4)&lt;0,0,((A1033-(4*$N$4)/((4*$N$4))))/($N$4*4)),0)))))))))+(IF(A1033=$E$4,$J$4,0))</f>
        <v>0</v>
      </c>
      <c r="E1033" s="49">
        <f>IF(D1033=0,0,1/((1+IF('Lease Monthly'!$H$4="Yearly",'Lease Monthly'!$D$4,IF('Lease Monthly'!$H$4="Quarterly",'Lease Monthly'!$D$4/4,'Lease Monthly'!$D$4/12)))^IF($E$17=1,A1032,A1033)))</f>
        <v>0</v>
      </c>
      <c r="F1033" s="55">
        <f t="shared" si="155"/>
        <v>0</v>
      </c>
      <c r="G1033" s="56"/>
      <c r="H1033" s="38">
        <f t="shared" si="161"/>
        <v>1017</v>
      </c>
      <c r="I1033" s="9" t="str">
        <f t="shared" si="156"/>
        <v>-</v>
      </c>
      <c r="J1033" s="47">
        <f>IF(H1033&gt;'Lease Monthly'!$E$4,0,M1032)</f>
        <v>0</v>
      </c>
      <c r="K1033" s="47">
        <f>IF(IF('Lease Monthly'!$H$4="Yearly",J1033*'Lease Monthly'!$D$4,IF('Lease Monthly'!$H$4="Quarterly",J1033*('Lease Monthly'!$D$4/4),J1033*'Lease Monthly'!$D$4/12))&gt;0,IF('Lease Monthly'!$H$4="Yearly",J1033*'Lease Monthly'!$D$4,IF('Lease Monthly'!$H$4="Quarterly",J1033*('Lease Monthly'!$D$4/4),J1033*'Lease Monthly'!$D$4/12)),-L1033-J1033)</f>
        <v>0</v>
      </c>
      <c r="L1033" s="47">
        <f t="shared" si="157"/>
        <v>0</v>
      </c>
      <c r="M1033" s="47">
        <f t="shared" si="158"/>
        <v>0</v>
      </c>
      <c r="N1033" s="57"/>
      <c r="O1033" s="38">
        <v>237</v>
      </c>
      <c r="P1033" s="58">
        <f t="shared" si="162"/>
        <v>414917</v>
      </c>
      <c r="Q1033" s="47">
        <f t="shared" si="163"/>
        <v>0</v>
      </c>
      <c r="R1033" s="47">
        <f>IF(S1032&lt;1,0,-'Lease Monthly'!$K$4/'Lease Monthly'!$L$4)</f>
        <v>0</v>
      </c>
      <c r="S1033" s="47">
        <f t="shared" si="159"/>
        <v>0</v>
      </c>
      <c r="AE1033"/>
      <c r="AF1033" s="6"/>
    </row>
    <row r="1034" spans="1:32" x14ac:dyDescent="0.25">
      <c r="A1034" s="53">
        <f t="shared" si="160"/>
        <v>1018</v>
      </c>
      <c r="B1034" s="29">
        <f t="shared" si="154"/>
        <v>0</v>
      </c>
      <c r="C1034" s="9" t="str">
        <f>IF(D1034=0,"-",IF('Lease Monthly'!$H$4="Yearly",EDATE(C1033,12),IF('Lease Monthly'!$H$4="Quarterly",EDATE(C1033,3),EDATE(C1033,1))))</f>
        <v>-</v>
      </c>
      <c r="D1034" s="54">
        <f>IF(A1034&gt;'Lease Monthly'!$E$4,0,'Lease Monthly'!$G$4)*((1+$M$4)^(((((IF($H$4="Yearly",ROUNDDOWN(IF(A1034-($N$4)&lt;0,0,((A1034-($N$4)/(($N$4))))/($N$4)),0),IF($H$4="Monthly",ROUNDDOWN(IF(A1034-($N$4*12)&lt;0,0,((A1034-(12*$N$4)/((12*$N$4))))/($N$4*12)),0),ROUNDDOWN(IF(A1034-($N$4*4)&lt;0,0,((A1034-(4*$N$4)/((4*$N$4))))/($N$4*4)),0)))))))))+(IF(A1034=$E$4,$J$4,0))</f>
        <v>0</v>
      </c>
      <c r="E1034" s="49">
        <f>IF(D1034=0,0,1/((1+IF('Lease Monthly'!$H$4="Yearly",'Lease Monthly'!$D$4,IF('Lease Monthly'!$H$4="Quarterly",'Lease Monthly'!$D$4/4,'Lease Monthly'!$D$4/12)))^IF($E$17=1,A1033,A1034)))</f>
        <v>0</v>
      </c>
      <c r="F1034" s="55">
        <f t="shared" si="155"/>
        <v>0</v>
      </c>
      <c r="G1034" s="56"/>
      <c r="H1034" s="38">
        <f t="shared" si="161"/>
        <v>1018</v>
      </c>
      <c r="I1034" s="9" t="str">
        <f t="shared" si="156"/>
        <v>-</v>
      </c>
      <c r="J1034" s="47">
        <f>IF(H1034&gt;'Lease Monthly'!$E$4,0,M1033)</f>
        <v>0</v>
      </c>
      <c r="K1034" s="47">
        <f>IF(IF('Lease Monthly'!$H$4="Yearly",J1034*'Lease Monthly'!$D$4,IF('Lease Monthly'!$H$4="Quarterly",J1034*('Lease Monthly'!$D$4/4),J1034*'Lease Monthly'!$D$4/12))&gt;0,IF('Lease Monthly'!$H$4="Yearly",J1034*'Lease Monthly'!$D$4,IF('Lease Monthly'!$H$4="Quarterly",J1034*('Lease Monthly'!$D$4/4),J1034*'Lease Monthly'!$D$4/12)),-L1034-J1034)</f>
        <v>0</v>
      </c>
      <c r="L1034" s="47">
        <f t="shared" si="157"/>
        <v>0</v>
      </c>
      <c r="M1034" s="47">
        <f t="shared" si="158"/>
        <v>0</v>
      </c>
      <c r="N1034" s="57"/>
      <c r="O1034" s="38">
        <v>237</v>
      </c>
      <c r="P1034" s="58">
        <f t="shared" si="162"/>
        <v>415283</v>
      </c>
      <c r="Q1034" s="47">
        <f t="shared" si="163"/>
        <v>0</v>
      </c>
      <c r="R1034" s="47">
        <f>IF(S1033&lt;1,0,-'Lease Monthly'!$K$4/'Lease Monthly'!$L$4)</f>
        <v>0</v>
      </c>
      <c r="S1034" s="47">
        <f t="shared" si="159"/>
        <v>0</v>
      </c>
      <c r="AE1034"/>
      <c r="AF1034" s="6"/>
    </row>
    <row r="1035" spans="1:32" x14ac:dyDescent="0.25">
      <c r="A1035" s="53">
        <f t="shared" si="160"/>
        <v>1019</v>
      </c>
      <c r="B1035" s="29">
        <f t="shared" si="154"/>
        <v>0</v>
      </c>
      <c r="C1035" s="9" t="str">
        <f>IF(D1035=0,"-",IF('Lease Monthly'!$H$4="Yearly",EDATE(C1034,12),IF('Lease Monthly'!$H$4="Quarterly",EDATE(C1034,3),EDATE(C1034,1))))</f>
        <v>-</v>
      </c>
      <c r="D1035" s="54">
        <f>IF(A1035&gt;'Lease Monthly'!$E$4,0,'Lease Monthly'!$G$4)*((1+$M$4)^(((((IF($H$4="Yearly",ROUNDDOWN(IF(A1035-($N$4)&lt;0,0,((A1035-($N$4)/(($N$4))))/($N$4)),0),IF($H$4="Monthly",ROUNDDOWN(IF(A1035-($N$4*12)&lt;0,0,((A1035-(12*$N$4)/((12*$N$4))))/($N$4*12)),0),ROUNDDOWN(IF(A1035-($N$4*4)&lt;0,0,((A1035-(4*$N$4)/((4*$N$4))))/($N$4*4)),0)))))))))+(IF(A1035=$E$4,$J$4,0))</f>
        <v>0</v>
      </c>
      <c r="E1035" s="49">
        <f>IF(D1035=0,0,1/((1+IF('Lease Monthly'!$H$4="Yearly",'Lease Monthly'!$D$4,IF('Lease Monthly'!$H$4="Quarterly",'Lease Monthly'!$D$4/4,'Lease Monthly'!$D$4/12)))^IF($E$17=1,A1034,A1035)))</f>
        <v>0</v>
      </c>
      <c r="F1035" s="55">
        <f t="shared" si="155"/>
        <v>0</v>
      </c>
      <c r="G1035" s="56"/>
      <c r="H1035" s="38">
        <f t="shared" si="161"/>
        <v>1019</v>
      </c>
      <c r="I1035" s="9" t="str">
        <f t="shared" si="156"/>
        <v>-</v>
      </c>
      <c r="J1035" s="47">
        <f>IF(H1035&gt;'Lease Monthly'!$E$4,0,M1034)</f>
        <v>0</v>
      </c>
      <c r="K1035" s="47">
        <f>IF(IF('Lease Monthly'!$H$4="Yearly",J1035*'Lease Monthly'!$D$4,IF('Lease Monthly'!$H$4="Quarterly",J1035*('Lease Monthly'!$D$4/4),J1035*'Lease Monthly'!$D$4/12))&gt;0,IF('Lease Monthly'!$H$4="Yearly",J1035*'Lease Monthly'!$D$4,IF('Lease Monthly'!$H$4="Quarterly",J1035*('Lease Monthly'!$D$4/4),J1035*'Lease Monthly'!$D$4/12)),-L1035-J1035)</f>
        <v>0</v>
      </c>
      <c r="L1035" s="47">
        <f t="shared" si="157"/>
        <v>0</v>
      </c>
      <c r="M1035" s="47">
        <f t="shared" si="158"/>
        <v>0</v>
      </c>
      <c r="N1035" s="57"/>
      <c r="O1035" s="38">
        <v>237</v>
      </c>
      <c r="P1035" s="58">
        <f t="shared" si="162"/>
        <v>415648</v>
      </c>
      <c r="Q1035" s="47">
        <f t="shared" si="163"/>
        <v>0</v>
      </c>
      <c r="R1035" s="47">
        <f>IF(S1034&lt;1,0,-'Lease Monthly'!$K$4/'Lease Monthly'!$L$4)</f>
        <v>0</v>
      </c>
      <c r="S1035" s="47">
        <f t="shared" si="159"/>
        <v>0</v>
      </c>
      <c r="AE1035"/>
      <c r="AF1035" s="6"/>
    </row>
    <row r="1036" spans="1:32" x14ac:dyDescent="0.25">
      <c r="A1036" s="53">
        <f t="shared" si="160"/>
        <v>1020</v>
      </c>
      <c r="B1036" s="29">
        <f t="shared" si="154"/>
        <v>0</v>
      </c>
      <c r="C1036" s="9" t="str">
        <f>IF(D1036=0,"-",IF('Lease Monthly'!$H$4="Yearly",EDATE(C1035,12),IF('Lease Monthly'!$H$4="Quarterly",EDATE(C1035,3),EDATE(C1035,1))))</f>
        <v>-</v>
      </c>
      <c r="D1036" s="54">
        <f>IF(A1036&gt;'Lease Monthly'!$E$4,0,'Lease Monthly'!$G$4)*((1+$M$4)^(((((IF($H$4="Yearly",ROUNDDOWN(IF(A1036-($N$4)&lt;0,0,((A1036-($N$4)/(($N$4))))/($N$4)),0),IF($H$4="Monthly",ROUNDDOWN(IF(A1036-($N$4*12)&lt;0,0,((A1036-(12*$N$4)/((12*$N$4))))/($N$4*12)),0),ROUNDDOWN(IF(A1036-($N$4*4)&lt;0,0,((A1036-(4*$N$4)/((4*$N$4))))/($N$4*4)),0)))))))))+(IF(A1036=$E$4,$J$4,0))</f>
        <v>0</v>
      </c>
      <c r="E1036" s="49">
        <f>IF(D1036=0,0,1/((1+IF('Lease Monthly'!$H$4="Yearly",'Lease Monthly'!$D$4,IF('Lease Monthly'!$H$4="Quarterly",'Lease Monthly'!$D$4/4,'Lease Monthly'!$D$4/12)))^IF($E$17=1,A1035,A1036)))</f>
        <v>0</v>
      </c>
      <c r="F1036" s="55">
        <f t="shared" si="155"/>
        <v>0</v>
      </c>
      <c r="G1036" s="56"/>
      <c r="H1036" s="38">
        <f t="shared" si="161"/>
        <v>1020</v>
      </c>
      <c r="I1036" s="9" t="str">
        <f t="shared" si="156"/>
        <v>-</v>
      </c>
      <c r="J1036" s="47">
        <f>IF(H1036&gt;'Lease Monthly'!$E$4,0,M1035)</f>
        <v>0</v>
      </c>
      <c r="K1036" s="47">
        <f>IF(IF('Lease Monthly'!$H$4="Yearly",J1036*'Lease Monthly'!$D$4,IF('Lease Monthly'!$H$4="Quarterly",J1036*('Lease Monthly'!$D$4/4),J1036*'Lease Monthly'!$D$4/12))&gt;0,IF('Lease Monthly'!$H$4="Yearly",J1036*'Lease Monthly'!$D$4,IF('Lease Monthly'!$H$4="Quarterly",J1036*('Lease Monthly'!$D$4/4),J1036*'Lease Monthly'!$D$4/12)),-L1036-J1036)</f>
        <v>0</v>
      </c>
      <c r="L1036" s="47">
        <f t="shared" si="157"/>
        <v>0</v>
      </c>
      <c r="M1036" s="47">
        <f t="shared" si="158"/>
        <v>0</v>
      </c>
      <c r="N1036" s="57"/>
      <c r="O1036" s="38">
        <v>237</v>
      </c>
      <c r="P1036" s="58">
        <f t="shared" si="162"/>
        <v>416013</v>
      </c>
      <c r="Q1036" s="47">
        <f t="shared" si="163"/>
        <v>0</v>
      </c>
      <c r="R1036" s="47">
        <f>IF(S1035&lt;1,0,-'Lease Monthly'!$K$4/'Lease Monthly'!$L$4)</f>
        <v>0</v>
      </c>
      <c r="S1036" s="47">
        <f t="shared" si="159"/>
        <v>0</v>
      </c>
      <c r="AE1036"/>
      <c r="AF1036" s="6"/>
    </row>
    <row r="1037" spans="1:32" x14ac:dyDescent="0.25">
      <c r="A1037" s="53">
        <f t="shared" si="160"/>
        <v>1021</v>
      </c>
      <c r="B1037" s="29">
        <f t="shared" si="154"/>
        <v>0</v>
      </c>
      <c r="C1037" s="9" t="str">
        <f>IF(D1037=0,"-",IF('Lease Monthly'!$H$4="Yearly",EDATE(C1036,12),IF('Lease Monthly'!$H$4="Quarterly",EDATE(C1036,3),EDATE(C1036,1))))</f>
        <v>-</v>
      </c>
      <c r="D1037" s="54">
        <f>IF(A1037&gt;'Lease Monthly'!$E$4,0,'Lease Monthly'!$G$4)*((1+$M$4)^(((((IF($H$4="Yearly",ROUNDDOWN(IF(A1037-($N$4)&lt;0,0,((A1037-($N$4)/(($N$4))))/($N$4)),0),IF($H$4="Monthly",ROUNDDOWN(IF(A1037-($N$4*12)&lt;0,0,((A1037-(12*$N$4)/((12*$N$4))))/($N$4*12)),0),ROUNDDOWN(IF(A1037-($N$4*4)&lt;0,0,((A1037-(4*$N$4)/((4*$N$4))))/($N$4*4)),0)))))))))+(IF(A1037=$E$4,$J$4,0))</f>
        <v>0</v>
      </c>
      <c r="E1037" s="49">
        <f>IF(D1037=0,0,1/((1+IF('Lease Monthly'!$H$4="Yearly",'Lease Monthly'!$D$4,IF('Lease Monthly'!$H$4="Quarterly",'Lease Monthly'!$D$4/4,'Lease Monthly'!$D$4/12)))^IF($E$17=1,A1036,A1037)))</f>
        <v>0</v>
      </c>
      <c r="F1037" s="55">
        <f t="shared" si="155"/>
        <v>0</v>
      </c>
      <c r="G1037" s="56"/>
      <c r="H1037" s="38">
        <f t="shared" si="161"/>
        <v>1021</v>
      </c>
      <c r="I1037" s="9" t="str">
        <f t="shared" si="156"/>
        <v>-</v>
      </c>
      <c r="J1037" s="47">
        <f>IF(H1037&gt;'Lease Monthly'!$E$4,0,M1036)</f>
        <v>0</v>
      </c>
      <c r="K1037" s="47">
        <f>IF(IF('Lease Monthly'!$H$4="Yearly",J1037*'Lease Monthly'!$D$4,IF('Lease Monthly'!$H$4="Quarterly",J1037*('Lease Monthly'!$D$4/4),J1037*'Lease Monthly'!$D$4/12))&gt;0,IF('Lease Monthly'!$H$4="Yearly",J1037*'Lease Monthly'!$D$4,IF('Lease Monthly'!$H$4="Quarterly",J1037*('Lease Monthly'!$D$4/4),J1037*'Lease Monthly'!$D$4/12)),-L1037-J1037)</f>
        <v>0</v>
      </c>
      <c r="L1037" s="47">
        <f t="shared" si="157"/>
        <v>0</v>
      </c>
      <c r="M1037" s="47">
        <f t="shared" si="158"/>
        <v>0</v>
      </c>
      <c r="N1037" s="57"/>
      <c r="O1037" s="38">
        <v>237</v>
      </c>
      <c r="P1037" s="58">
        <f t="shared" si="162"/>
        <v>416378</v>
      </c>
      <c r="Q1037" s="47">
        <f t="shared" si="163"/>
        <v>0</v>
      </c>
      <c r="R1037" s="47">
        <f>IF(S1036&lt;1,0,-'Lease Monthly'!$K$4/'Lease Monthly'!$L$4)</f>
        <v>0</v>
      </c>
      <c r="S1037" s="47">
        <f t="shared" si="159"/>
        <v>0</v>
      </c>
      <c r="AE1037"/>
      <c r="AF1037" s="6"/>
    </row>
    <row r="1038" spans="1:32" x14ac:dyDescent="0.25">
      <c r="A1038" s="53">
        <f t="shared" si="160"/>
        <v>1022</v>
      </c>
      <c r="B1038" s="29">
        <f t="shared" si="154"/>
        <v>0</v>
      </c>
      <c r="C1038" s="9" t="str">
        <f>IF(D1038=0,"-",IF('Lease Monthly'!$H$4="Yearly",EDATE(C1037,12),IF('Lease Monthly'!$H$4="Quarterly",EDATE(C1037,3),EDATE(C1037,1))))</f>
        <v>-</v>
      </c>
      <c r="D1038" s="54">
        <f>IF(A1038&gt;'Lease Monthly'!$E$4,0,'Lease Monthly'!$G$4)*((1+$M$4)^(((((IF($H$4="Yearly",ROUNDDOWN(IF(A1038-($N$4)&lt;0,0,((A1038-($N$4)/(($N$4))))/($N$4)),0),IF($H$4="Monthly",ROUNDDOWN(IF(A1038-($N$4*12)&lt;0,0,((A1038-(12*$N$4)/((12*$N$4))))/($N$4*12)),0),ROUNDDOWN(IF(A1038-($N$4*4)&lt;0,0,((A1038-(4*$N$4)/((4*$N$4))))/($N$4*4)),0)))))))))+(IF(A1038=$E$4,$J$4,0))</f>
        <v>0</v>
      </c>
      <c r="E1038" s="49">
        <f>IF(D1038=0,0,1/((1+IF('Lease Monthly'!$H$4="Yearly",'Lease Monthly'!$D$4,IF('Lease Monthly'!$H$4="Quarterly",'Lease Monthly'!$D$4/4,'Lease Monthly'!$D$4/12)))^IF($E$17=1,A1037,A1038)))</f>
        <v>0</v>
      </c>
      <c r="F1038" s="55">
        <f t="shared" si="155"/>
        <v>0</v>
      </c>
      <c r="G1038" s="56"/>
      <c r="H1038" s="38">
        <f t="shared" si="161"/>
        <v>1022</v>
      </c>
      <c r="I1038" s="9" t="str">
        <f t="shared" si="156"/>
        <v>-</v>
      </c>
      <c r="J1038" s="47">
        <f>IF(H1038&gt;'Lease Monthly'!$E$4,0,M1037)</f>
        <v>0</v>
      </c>
      <c r="K1038" s="47">
        <f>IF(IF('Lease Monthly'!$H$4="Yearly",J1038*'Lease Monthly'!$D$4,IF('Lease Monthly'!$H$4="Quarterly",J1038*('Lease Monthly'!$D$4/4),J1038*'Lease Monthly'!$D$4/12))&gt;0,IF('Lease Monthly'!$H$4="Yearly",J1038*'Lease Monthly'!$D$4,IF('Lease Monthly'!$H$4="Quarterly",J1038*('Lease Monthly'!$D$4/4),J1038*'Lease Monthly'!$D$4/12)),-L1038-J1038)</f>
        <v>0</v>
      </c>
      <c r="L1038" s="47">
        <f t="shared" si="157"/>
        <v>0</v>
      </c>
      <c r="M1038" s="47">
        <f t="shared" si="158"/>
        <v>0</v>
      </c>
      <c r="N1038" s="57"/>
      <c r="O1038" s="38">
        <v>237</v>
      </c>
      <c r="P1038" s="58">
        <f t="shared" si="162"/>
        <v>416744</v>
      </c>
      <c r="Q1038" s="47">
        <f t="shared" si="163"/>
        <v>0</v>
      </c>
      <c r="R1038" s="47">
        <f>IF(S1037&lt;1,0,-'Lease Monthly'!$K$4/'Lease Monthly'!$L$4)</f>
        <v>0</v>
      </c>
      <c r="S1038" s="47">
        <f t="shared" si="159"/>
        <v>0</v>
      </c>
      <c r="AE1038"/>
      <c r="AF1038" s="6"/>
    </row>
    <row r="1039" spans="1:32" x14ac:dyDescent="0.25">
      <c r="A1039" s="53">
        <f t="shared" si="160"/>
        <v>1023</v>
      </c>
      <c r="B1039" s="29">
        <f t="shared" si="154"/>
        <v>0</v>
      </c>
      <c r="C1039" s="9" t="str">
        <f>IF(D1039=0,"-",IF('Lease Monthly'!$H$4="Yearly",EDATE(C1038,12),IF('Lease Monthly'!$H$4="Quarterly",EDATE(C1038,3),EDATE(C1038,1))))</f>
        <v>-</v>
      </c>
      <c r="D1039" s="54">
        <f>IF(A1039&gt;'Lease Monthly'!$E$4,0,'Lease Monthly'!$G$4)*((1+$M$4)^(((((IF($H$4="Yearly",ROUNDDOWN(IF(A1039-($N$4)&lt;0,0,((A1039-($N$4)/(($N$4))))/($N$4)),0),IF($H$4="Monthly",ROUNDDOWN(IF(A1039-($N$4*12)&lt;0,0,((A1039-(12*$N$4)/((12*$N$4))))/($N$4*12)),0),ROUNDDOWN(IF(A1039-($N$4*4)&lt;0,0,((A1039-(4*$N$4)/((4*$N$4))))/($N$4*4)),0)))))))))+(IF(A1039=$E$4,$J$4,0))</f>
        <v>0</v>
      </c>
      <c r="E1039" s="49">
        <f>IF(D1039=0,0,1/((1+IF('Lease Monthly'!$H$4="Yearly",'Lease Monthly'!$D$4,IF('Lease Monthly'!$H$4="Quarterly",'Lease Monthly'!$D$4/4,'Lease Monthly'!$D$4/12)))^IF($E$17=1,A1038,A1039)))</f>
        <v>0</v>
      </c>
      <c r="F1039" s="55">
        <f t="shared" si="155"/>
        <v>0</v>
      </c>
      <c r="G1039" s="56"/>
      <c r="H1039" s="38">
        <f t="shared" si="161"/>
        <v>1023</v>
      </c>
      <c r="I1039" s="9" t="str">
        <f t="shared" si="156"/>
        <v>-</v>
      </c>
      <c r="J1039" s="47">
        <f>IF(H1039&gt;'Lease Monthly'!$E$4,0,M1038)</f>
        <v>0</v>
      </c>
      <c r="K1039" s="47">
        <f>IF(IF('Lease Monthly'!$H$4="Yearly",J1039*'Lease Monthly'!$D$4,IF('Lease Monthly'!$H$4="Quarterly",J1039*('Lease Monthly'!$D$4/4),J1039*'Lease Monthly'!$D$4/12))&gt;0,IF('Lease Monthly'!$H$4="Yearly",J1039*'Lease Monthly'!$D$4,IF('Lease Monthly'!$H$4="Quarterly",J1039*('Lease Monthly'!$D$4/4),J1039*'Lease Monthly'!$D$4/12)),-L1039-J1039)</f>
        <v>0</v>
      </c>
      <c r="L1039" s="47">
        <f t="shared" si="157"/>
        <v>0</v>
      </c>
      <c r="M1039" s="47">
        <f t="shared" si="158"/>
        <v>0</v>
      </c>
      <c r="N1039" s="57"/>
      <c r="O1039" s="38">
        <v>237</v>
      </c>
      <c r="P1039" s="58">
        <f t="shared" si="162"/>
        <v>417109</v>
      </c>
      <c r="Q1039" s="47">
        <f t="shared" si="163"/>
        <v>0</v>
      </c>
      <c r="R1039" s="47">
        <f>IF(S1038&lt;1,0,-'Lease Monthly'!$K$4/'Lease Monthly'!$L$4)</f>
        <v>0</v>
      </c>
      <c r="S1039" s="47">
        <f t="shared" si="159"/>
        <v>0</v>
      </c>
      <c r="AE1039"/>
      <c r="AF1039" s="6"/>
    </row>
    <row r="1040" spans="1:32" x14ac:dyDescent="0.25">
      <c r="A1040" s="53">
        <f t="shared" si="160"/>
        <v>1024</v>
      </c>
      <c r="B1040" s="29">
        <f t="shared" si="154"/>
        <v>0</v>
      </c>
      <c r="C1040" s="9" t="str">
        <f>IF(D1040=0,"-",IF('Lease Monthly'!$H$4="Yearly",EDATE(C1039,12),IF('Lease Monthly'!$H$4="Quarterly",EDATE(C1039,3),EDATE(C1039,1))))</f>
        <v>-</v>
      </c>
      <c r="D1040" s="54">
        <f>IF(A1040&gt;'Lease Monthly'!$E$4,0,'Lease Monthly'!$G$4)*((1+$M$4)^(((((IF($H$4="Yearly",ROUNDDOWN(IF(A1040-($N$4)&lt;0,0,((A1040-($N$4)/(($N$4))))/($N$4)),0),IF($H$4="Monthly",ROUNDDOWN(IF(A1040-($N$4*12)&lt;0,0,((A1040-(12*$N$4)/((12*$N$4))))/($N$4*12)),0),ROUNDDOWN(IF(A1040-($N$4*4)&lt;0,0,((A1040-(4*$N$4)/((4*$N$4))))/($N$4*4)),0)))))))))+(IF(A1040=$E$4,$J$4,0))</f>
        <v>0</v>
      </c>
      <c r="E1040" s="49">
        <f>IF(D1040=0,0,1/((1+IF('Lease Monthly'!$H$4="Yearly",'Lease Monthly'!$D$4,IF('Lease Monthly'!$H$4="Quarterly",'Lease Monthly'!$D$4/4,'Lease Monthly'!$D$4/12)))^IF($E$17=1,A1039,A1040)))</f>
        <v>0</v>
      </c>
      <c r="F1040" s="55">
        <f t="shared" si="155"/>
        <v>0</v>
      </c>
      <c r="G1040" s="56"/>
      <c r="H1040" s="38">
        <f t="shared" si="161"/>
        <v>1024</v>
      </c>
      <c r="I1040" s="9" t="str">
        <f t="shared" si="156"/>
        <v>-</v>
      </c>
      <c r="J1040" s="47">
        <f>IF(H1040&gt;'Lease Monthly'!$E$4,0,M1039)</f>
        <v>0</v>
      </c>
      <c r="K1040" s="47">
        <f>IF(IF('Lease Monthly'!$H$4="Yearly",J1040*'Lease Monthly'!$D$4,IF('Lease Monthly'!$H$4="Quarterly",J1040*('Lease Monthly'!$D$4/4),J1040*'Lease Monthly'!$D$4/12))&gt;0,IF('Lease Monthly'!$H$4="Yearly",J1040*'Lease Monthly'!$D$4,IF('Lease Monthly'!$H$4="Quarterly",J1040*('Lease Monthly'!$D$4/4),J1040*'Lease Monthly'!$D$4/12)),-L1040-J1040)</f>
        <v>0</v>
      </c>
      <c r="L1040" s="47">
        <f t="shared" si="157"/>
        <v>0</v>
      </c>
      <c r="M1040" s="47">
        <f t="shared" si="158"/>
        <v>0</v>
      </c>
      <c r="N1040" s="57"/>
      <c r="O1040" s="38">
        <v>237</v>
      </c>
      <c r="P1040" s="58">
        <f t="shared" si="162"/>
        <v>417474</v>
      </c>
      <c r="Q1040" s="47">
        <f t="shared" si="163"/>
        <v>0</v>
      </c>
      <c r="R1040" s="47">
        <f>IF(S1039&lt;1,0,-'Lease Monthly'!$K$4/'Lease Monthly'!$L$4)</f>
        <v>0</v>
      </c>
      <c r="S1040" s="47">
        <f t="shared" si="159"/>
        <v>0</v>
      </c>
      <c r="AE1040"/>
      <c r="AF1040" s="6"/>
    </row>
    <row r="1041" spans="1:32" x14ac:dyDescent="0.25">
      <c r="A1041" s="53">
        <f t="shared" si="160"/>
        <v>1025</v>
      </c>
      <c r="B1041" s="29">
        <f t="shared" ref="B1041:B1104" si="164">IF(C1041="-",0,YEAR(C1041))</f>
        <v>0</v>
      </c>
      <c r="C1041" s="9" t="str">
        <f>IF(D1041=0,"-",IF('Lease Monthly'!$H$4="Yearly",EDATE(C1040,12),IF('Lease Monthly'!$H$4="Quarterly",EDATE(C1040,3),EDATE(C1040,1))))</f>
        <v>-</v>
      </c>
      <c r="D1041" s="54">
        <f>IF(A1041&gt;'Lease Monthly'!$E$4,0,'Lease Monthly'!$G$4)*((1+$M$4)^(((((IF($H$4="Yearly",ROUNDDOWN(IF(A1041-($N$4)&lt;0,0,((A1041-($N$4)/(($N$4))))/($N$4)),0),IF($H$4="Monthly",ROUNDDOWN(IF(A1041-($N$4*12)&lt;0,0,((A1041-(12*$N$4)/((12*$N$4))))/($N$4*12)),0),ROUNDDOWN(IF(A1041-($N$4*4)&lt;0,0,((A1041-(4*$N$4)/((4*$N$4))))/($N$4*4)),0)))))))))+(IF(A1041=$E$4,$J$4,0))</f>
        <v>0</v>
      </c>
      <c r="E1041" s="49">
        <f>IF(D1041=0,0,1/((1+IF('Lease Monthly'!$H$4="Yearly",'Lease Monthly'!$D$4,IF('Lease Monthly'!$H$4="Quarterly",'Lease Monthly'!$D$4/4,'Lease Monthly'!$D$4/12)))^IF($E$17=1,A1040,A1041)))</f>
        <v>0</v>
      </c>
      <c r="F1041" s="55">
        <f t="shared" ref="F1041:F1104" si="165">D1041*E1041</f>
        <v>0</v>
      </c>
      <c r="G1041" s="56"/>
      <c r="H1041" s="38">
        <f t="shared" si="161"/>
        <v>1025</v>
      </c>
      <c r="I1041" s="9" t="str">
        <f t="shared" ref="I1041:I1104" si="166">C1041</f>
        <v>-</v>
      </c>
      <c r="J1041" s="47">
        <f>IF(H1041&gt;'Lease Monthly'!$E$4,0,M1040)</f>
        <v>0</v>
      </c>
      <c r="K1041" s="47">
        <f>IF(IF('Lease Monthly'!$H$4="Yearly",J1041*'Lease Monthly'!$D$4,IF('Lease Monthly'!$H$4="Quarterly",J1041*('Lease Monthly'!$D$4/4),J1041*'Lease Monthly'!$D$4/12))&gt;0,IF('Lease Monthly'!$H$4="Yearly",J1041*'Lease Monthly'!$D$4,IF('Lease Monthly'!$H$4="Quarterly",J1041*('Lease Monthly'!$D$4/4),J1041*'Lease Monthly'!$D$4/12)),-L1041-J1041)</f>
        <v>0</v>
      </c>
      <c r="L1041" s="47">
        <f t="shared" si="157"/>
        <v>0</v>
      </c>
      <c r="M1041" s="47">
        <f t="shared" si="158"/>
        <v>0</v>
      </c>
      <c r="N1041" s="57"/>
      <c r="O1041" s="38">
        <v>237</v>
      </c>
      <c r="P1041" s="58">
        <f t="shared" si="162"/>
        <v>417839</v>
      </c>
      <c r="Q1041" s="47">
        <f t="shared" si="163"/>
        <v>0</v>
      </c>
      <c r="R1041" s="47">
        <f>IF(S1040&lt;1,0,-'Lease Monthly'!$K$4/'Lease Monthly'!$L$4)</f>
        <v>0</v>
      </c>
      <c r="S1041" s="47">
        <f t="shared" si="159"/>
        <v>0</v>
      </c>
      <c r="AE1041"/>
      <c r="AF1041" s="6"/>
    </row>
    <row r="1042" spans="1:32" x14ac:dyDescent="0.25">
      <c r="A1042" s="53">
        <f t="shared" si="160"/>
        <v>1026</v>
      </c>
      <c r="B1042" s="29">
        <f t="shared" si="164"/>
        <v>0</v>
      </c>
      <c r="C1042" s="9" t="str">
        <f>IF(D1042=0,"-",IF('Lease Monthly'!$H$4="Yearly",EDATE(C1041,12),IF('Lease Monthly'!$H$4="Quarterly",EDATE(C1041,3),EDATE(C1041,1))))</f>
        <v>-</v>
      </c>
      <c r="D1042" s="54">
        <f>IF(A1042&gt;'Lease Monthly'!$E$4,0,'Lease Monthly'!$G$4)*((1+$M$4)^(((((IF($H$4="Yearly",ROUNDDOWN(IF(A1042-($N$4)&lt;0,0,((A1042-($N$4)/(($N$4))))/($N$4)),0),IF($H$4="Monthly",ROUNDDOWN(IF(A1042-($N$4*12)&lt;0,0,((A1042-(12*$N$4)/((12*$N$4))))/($N$4*12)),0),ROUNDDOWN(IF(A1042-($N$4*4)&lt;0,0,((A1042-(4*$N$4)/((4*$N$4))))/($N$4*4)),0)))))))))+(IF(A1042=$E$4,$J$4,0))</f>
        <v>0</v>
      </c>
      <c r="E1042" s="49">
        <f>IF(D1042=0,0,1/((1+IF('Lease Monthly'!$H$4="Yearly",'Lease Monthly'!$D$4,IF('Lease Monthly'!$H$4="Quarterly",'Lease Monthly'!$D$4/4,'Lease Monthly'!$D$4/12)))^IF($E$17=1,A1041,A1042)))</f>
        <v>0</v>
      </c>
      <c r="F1042" s="55">
        <f t="shared" si="165"/>
        <v>0</v>
      </c>
      <c r="G1042" s="56"/>
      <c r="H1042" s="38">
        <f t="shared" si="161"/>
        <v>1026</v>
      </c>
      <c r="I1042" s="9" t="str">
        <f t="shared" si="166"/>
        <v>-</v>
      </c>
      <c r="J1042" s="47">
        <f>IF(H1042&gt;'Lease Monthly'!$E$4,0,M1041)</f>
        <v>0</v>
      </c>
      <c r="K1042" s="47">
        <f>IF(IF('Lease Monthly'!$H$4="Yearly",J1042*'Lease Monthly'!$D$4,IF('Lease Monthly'!$H$4="Quarterly",J1042*('Lease Monthly'!$D$4/4),J1042*'Lease Monthly'!$D$4/12))&gt;0,IF('Lease Monthly'!$H$4="Yearly",J1042*'Lease Monthly'!$D$4,IF('Lease Monthly'!$H$4="Quarterly",J1042*('Lease Monthly'!$D$4/4),J1042*'Lease Monthly'!$D$4/12)),-L1042-J1042)</f>
        <v>0</v>
      </c>
      <c r="L1042" s="47">
        <f t="shared" ref="L1042:L1105" si="167">D1042</f>
        <v>0</v>
      </c>
      <c r="M1042" s="47">
        <f t="shared" ref="M1042:M1105" si="168">J1042+K1042-L1042</f>
        <v>0</v>
      </c>
      <c r="N1042" s="57"/>
      <c r="O1042" s="38">
        <v>237</v>
      </c>
      <c r="P1042" s="58">
        <f t="shared" si="162"/>
        <v>418205</v>
      </c>
      <c r="Q1042" s="47">
        <f t="shared" si="163"/>
        <v>0</v>
      </c>
      <c r="R1042" s="47">
        <f>IF(S1041&lt;1,0,-'Lease Monthly'!$K$4/'Lease Monthly'!$L$4)</f>
        <v>0</v>
      </c>
      <c r="S1042" s="47">
        <f t="shared" ref="S1042:S1105" si="169">IF(S1041&lt;1,0,SUM(Q1042:R1042))</f>
        <v>0</v>
      </c>
      <c r="AE1042"/>
      <c r="AF1042" s="6"/>
    </row>
    <row r="1043" spans="1:32" x14ac:dyDescent="0.25">
      <c r="A1043" s="53">
        <f t="shared" ref="A1043:A1106" si="170">A1042+1</f>
        <v>1027</v>
      </c>
      <c r="B1043" s="29">
        <f t="shared" si="164"/>
        <v>0</v>
      </c>
      <c r="C1043" s="9" t="str">
        <f>IF(D1043=0,"-",IF('Lease Monthly'!$H$4="Yearly",EDATE(C1042,12),IF('Lease Monthly'!$H$4="Quarterly",EDATE(C1042,3),EDATE(C1042,1))))</f>
        <v>-</v>
      </c>
      <c r="D1043" s="54">
        <f>IF(A1043&gt;'Lease Monthly'!$E$4,0,'Lease Monthly'!$G$4)*((1+$M$4)^(((((IF($H$4="Yearly",ROUNDDOWN(IF(A1043-($N$4)&lt;0,0,((A1043-($N$4)/(($N$4))))/($N$4)),0),IF($H$4="Monthly",ROUNDDOWN(IF(A1043-($N$4*12)&lt;0,0,((A1043-(12*$N$4)/((12*$N$4))))/($N$4*12)),0),ROUNDDOWN(IF(A1043-($N$4*4)&lt;0,0,((A1043-(4*$N$4)/((4*$N$4))))/($N$4*4)),0)))))))))+(IF(A1043=$E$4,$J$4,0))</f>
        <v>0</v>
      </c>
      <c r="E1043" s="49">
        <f>IF(D1043=0,0,1/((1+IF('Lease Monthly'!$H$4="Yearly",'Lease Monthly'!$D$4,IF('Lease Monthly'!$H$4="Quarterly",'Lease Monthly'!$D$4/4,'Lease Monthly'!$D$4/12)))^IF($E$17=1,A1042,A1043)))</f>
        <v>0</v>
      </c>
      <c r="F1043" s="55">
        <f t="shared" si="165"/>
        <v>0</v>
      </c>
      <c r="G1043" s="56"/>
      <c r="H1043" s="38">
        <f t="shared" ref="H1043:H1106" si="171">H1042+1</f>
        <v>1027</v>
      </c>
      <c r="I1043" s="9" t="str">
        <f t="shared" si="166"/>
        <v>-</v>
      </c>
      <c r="J1043" s="47">
        <f>IF(H1043&gt;'Lease Monthly'!$E$4,0,M1042)</f>
        <v>0</v>
      </c>
      <c r="K1043" s="47">
        <f>IF(IF('Lease Monthly'!$H$4="Yearly",J1043*'Lease Monthly'!$D$4,IF('Lease Monthly'!$H$4="Quarterly",J1043*('Lease Monthly'!$D$4/4),J1043*'Lease Monthly'!$D$4/12))&gt;0,IF('Lease Monthly'!$H$4="Yearly",J1043*'Lease Monthly'!$D$4,IF('Lease Monthly'!$H$4="Quarterly",J1043*('Lease Monthly'!$D$4/4),J1043*'Lease Monthly'!$D$4/12)),-L1043-J1043)</f>
        <v>0</v>
      </c>
      <c r="L1043" s="47">
        <f t="shared" si="167"/>
        <v>0</v>
      </c>
      <c r="M1043" s="47">
        <f t="shared" si="168"/>
        <v>0</v>
      </c>
      <c r="N1043" s="57"/>
      <c r="O1043" s="38">
        <v>237</v>
      </c>
      <c r="P1043" s="58">
        <f t="shared" ref="P1043:P1106" si="172">DATE(YEAR(P1042)+1,MONTH(P1042),DAY(P1042))</f>
        <v>418570</v>
      </c>
      <c r="Q1043" s="47">
        <f t="shared" ref="Q1043:Q1106" si="173">S1042</f>
        <v>0</v>
      </c>
      <c r="R1043" s="47">
        <f>IF(S1042&lt;1,0,-'Lease Monthly'!$K$4/'Lease Monthly'!$L$4)</f>
        <v>0</v>
      </c>
      <c r="S1043" s="47">
        <f t="shared" si="169"/>
        <v>0</v>
      </c>
      <c r="AE1043"/>
      <c r="AF1043" s="6"/>
    </row>
    <row r="1044" spans="1:32" x14ac:dyDescent="0.25">
      <c r="A1044" s="53">
        <f t="shared" si="170"/>
        <v>1028</v>
      </c>
      <c r="B1044" s="29">
        <f t="shared" si="164"/>
        <v>0</v>
      </c>
      <c r="C1044" s="9" t="str">
        <f>IF(D1044=0,"-",IF('Lease Monthly'!$H$4="Yearly",EDATE(C1043,12),IF('Lease Monthly'!$H$4="Quarterly",EDATE(C1043,3),EDATE(C1043,1))))</f>
        <v>-</v>
      </c>
      <c r="D1044" s="54">
        <f>IF(A1044&gt;'Lease Monthly'!$E$4,0,'Lease Monthly'!$G$4)*((1+$M$4)^(((((IF($H$4="Yearly",ROUNDDOWN(IF(A1044-($N$4)&lt;0,0,((A1044-($N$4)/(($N$4))))/($N$4)),0),IF($H$4="Monthly",ROUNDDOWN(IF(A1044-($N$4*12)&lt;0,0,((A1044-(12*$N$4)/((12*$N$4))))/($N$4*12)),0),ROUNDDOWN(IF(A1044-($N$4*4)&lt;0,0,((A1044-(4*$N$4)/((4*$N$4))))/($N$4*4)),0)))))))))+(IF(A1044=$E$4,$J$4,0))</f>
        <v>0</v>
      </c>
      <c r="E1044" s="49">
        <f>IF(D1044=0,0,1/((1+IF('Lease Monthly'!$H$4="Yearly",'Lease Monthly'!$D$4,IF('Lease Monthly'!$H$4="Quarterly",'Lease Monthly'!$D$4/4,'Lease Monthly'!$D$4/12)))^IF($E$17=1,A1043,A1044)))</f>
        <v>0</v>
      </c>
      <c r="F1044" s="55">
        <f t="shared" si="165"/>
        <v>0</v>
      </c>
      <c r="G1044" s="56"/>
      <c r="H1044" s="38">
        <f t="shared" si="171"/>
        <v>1028</v>
      </c>
      <c r="I1044" s="9" t="str">
        <f t="shared" si="166"/>
        <v>-</v>
      </c>
      <c r="J1044" s="47">
        <f>IF(H1044&gt;'Lease Monthly'!$E$4,0,M1043)</f>
        <v>0</v>
      </c>
      <c r="K1044" s="47">
        <f>IF(IF('Lease Monthly'!$H$4="Yearly",J1044*'Lease Monthly'!$D$4,IF('Lease Monthly'!$H$4="Quarterly",J1044*('Lease Monthly'!$D$4/4),J1044*'Lease Monthly'!$D$4/12))&gt;0,IF('Lease Monthly'!$H$4="Yearly",J1044*'Lease Monthly'!$D$4,IF('Lease Monthly'!$H$4="Quarterly",J1044*('Lease Monthly'!$D$4/4),J1044*'Lease Monthly'!$D$4/12)),-L1044-J1044)</f>
        <v>0</v>
      </c>
      <c r="L1044" s="47">
        <f t="shared" si="167"/>
        <v>0</v>
      </c>
      <c r="M1044" s="47">
        <f t="shared" si="168"/>
        <v>0</v>
      </c>
      <c r="N1044" s="57"/>
      <c r="O1044" s="38">
        <v>237</v>
      </c>
      <c r="P1044" s="58">
        <f t="shared" si="172"/>
        <v>418935</v>
      </c>
      <c r="Q1044" s="47">
        <f t="shared" si="173"/>
        <v>0</v>
      </c>
      <c r="R1044" s="47">
        <f>IF(S1043&lt;1,0,-'Lease Monthly'!$K$4/'Lease Monthly'!$L$4)</f>
        <v>0</v>
      </c>
      <c r="S1044" s="47">
        <f t="shared" si="169"/>
        <v>0</v>
      </c>
      <c r="AE1044"/>
      <c r="AF1044" s="6"/>
    </row>
    <row r="1045" spans="1:32" x14ac:dyDescent="0.25">
      <c r="A1045" s="53">
        <f t="shared" si="170"/>
        <v>1029</v>
      </c>
      <c r="B1045" s="29">
        <f t="shared" si="164"/>
        <v>0</v>
      </c>
      <c r="C1045" s="9" t="str">
        <f>IF(D1045=0,"-",IF('Lease Monthly'!$H$4="Yearly",EDATE(C1044,12),IF('Lease Monthly'!$H$4="Quarterly",EDATE(C1044,3),EDATE(C1044,1))))</f>
        <v>-</v>
      </c>
      <c r="D1045" s="54">
        <f>IF(A1045&gt;'Lease Monthly'!$E$4,0,'Lease Monthly'!$G$4)*((1+$M$4)^(((((IF($H$4="Yearly",ROUNDDOWN(IF(A1045-($N$4)&lt;0,0,((A1045-($N$4)/(($N$4))))/($N$4)),0),IF($H$4="Monthly",ROUNDDOWN(IF(A1045-($N$4*12)&lt;0,0,((A1045-(12*$N$4)/((12*$N$4))))/($N$4*12)),0),ROUNDDOWN(IF(A1045-($N$4*4)&lt;0,0,((A1045-(4*$N$4)/((4*$N$4))))/($N$4*4)),0)))))))))+(IF(A1045=$E$4,$J$4,0))</f>
        <v>0</v>
      </c>
      <c r="E1045" s="49">
        <f>IF(D1045=0,0,1/((1+IF('Lease Monthly'!$H$4="Yearly",'Lease Monthly'!$D$4,IF('Lease Monthly'!$H$4="Quarterly",'Lease Monthly'!$D$4/4,'Lease Monthly'!$D$4/12)))^IF($E$17=1,A1044,A1045)))</f>
        <v>0</v>
      </c>
      <c r="F1045" s="55">
        <f t="shared" si="165"/>
        <v>0</v>
      </c>
      <c r="G1045" s="56"/>
      <c r="H1045" s="38">
        <f t="shared" si="171"/>
        <v>1029</v>
      </c>
      <c r="I1045" s="9" t="str">
        <f t="shared" si="166"/>
        <v>-</v>
      </c>
      <c r="J1045" s="47">
        <f>IF(H1045&gt;'Lease Monthly'!$E$4,0,M1044)</f>
        <v>0</v>
      </c>
      <c r="K1045" s="47">
        <f>IF(IF('Lease Monthly'!$H$4="Yearly",J1045*'Lease Monthly'!$D$4,IF('Lease Monthly'!$H$4="Quarterly",J1045*('Lease Monthly'!$D$4/4),J1045*'Lease Monthly'!$D$4/12))&gt;0,IF('Lease Monthly'!$H$4="Yearly",J1045*'Lease Monthly'!$D$4,IF('Lease Monthly'!$H$4="Quarterly",J1045*('Lease Monthly'!$D$4/4),J1045*'Lease Monthly'!$D$4/12)),-L1045-J1045)</f>
        <v>0</v>
      </c>
      <c r="L1045" s="47">
        <f t="shared" si="167"/>
        <v>0</v>
      </c>
      <c r="M1045" s="47">
        <f t="shared" si="168"/>
        <v>0</v>
      </c>
      <c r="N1045" s="57"/>
      <c r="O1045" s="38">
        <v>237</v>
      </c>
      <c r="P1045" s="58">
        <f t="shared" si="172"/>
        <v>419300</v>
      </c>
      <c r="Q1045" s="47">
        <f t="shared" si="173"/>
        <v>0</v>
      </c>
      <c r="R1045" s="47">
        <f>IF(S1044&lt;1,0,-'Lease Monthly'!$K$4/'Lease Monthly'!$L$4)</f>
        <v>0</v>
      </c>
      <c r="S1045" s="47">
        <f t="shared" si="169"/>
        <v>0</v>
      </c>
      <c r="AE1045"/>
      <c r="AF1045" s="6"/>
    </row>
    <row r="1046" spans="1:32" x14ac:dyDescent="0.25">
      <c r="A1046" s="53">
        <f t="shared" si="170"/>
        <v>1030</v>
      </c>
      <c r="B1046" s="29">
        <f t="shared" si="164"/>
        <v>0</v>
      </c>
      <c r="C1046" s="9" t="str">
        <f>IF(D1046=0,"-",IF('Lease Monthly'!$H$4="Yearly",EDATE(C1045,12),IF('Lease Monthly'!$H$4="Quarterly",EDATE(C1045,3),EDATE(C1045,1))))</f>
        <v>-</v>
      </c>
      <c r="D1046" s="54">
        <f>IF(A1046&gt;'Lease Monthly'!$E$4,0,'Lease Monthly'!$G$4)*((1+$M$4)^(((((IF($H$4="Yearly",ROUNDDOWN(IF(A1046-($N$4)&lt;0,0,((A1046-($N$4)/(($N$4))))/($N$4)),0),IF($H$4="Monthly",ROUNDDOWN(IF(A1046-($N$4*12)&lt;0,0,((A1046-(12*$N$4)/((12*$N$4))))/($N$4*12)),0),ROUNDDOWN(IF(A1046-($N$4*4)&lt;0,0,((A1046-(4*$N$4)/((4*$N$4))))/($N$4*4)),0)))))))))+(IF(A1046=$E$4,$J$4,0))</f>
        <v>0</v>
      </c>
      <c r="E1046" s="49">
        <f>IF(D1046=0,0,1/((1+IF('Lease Monthly'!$H$4="Yearly",'Lease Monthly'!$D$4,IF('Lease Monthly'!$H$4="Quarterly",'Lease Monthly'!$D$4/4,'Lease Monthly'!$D$4/12)))^IF($E$17=1,A1045,A1046)))</f>
        <v>0</v>
      </c>
      <c r="F1046" s="55">
        <f t="shared" si="165"/>
        <v>0</v>
      </c>
      <c r="G1046" s="56"/>
      <c r="H1046" s="38">
        <f t="shared" si="171"/>
        <v>1030</v>
      </c>
      <c r="I1046" s="9" t="str">
        <f t="shared" si="166"/>
        <v>-</v>
      </c>
      <c r="J1046" s="47">
        <f>IF(H1046&gt;'Lease Monthly'!$E$4,0,M1045)</f>
        <v>0</v>
      </c>
      <c r="K1046" s="47">
        <f>IF(IF('Lease Monthly'!$H$4="Yearly",J1046*'Lease Monthly'!$D$4,IF('Lease Monthly'!$H$4="Quarterly",J1046*('Lease Monthly'!$D$4/4),J1046*'Lease Monthly'!$D$4/12))&gt;0,IF('Lease Monthly'!$H$4="Yearly",J1046*'Lease Monthly'!$D$4,IF('Lease Monthly'!$H$4="Quarterly",J1046*('Lease Monthly'!$D$4/4),J1046*'Lease Monthly'!$D$4/12)),-L1046-J1046)</f>
        <v>0</v>
      </c>
      <c r="L1046" s="47">
        <f t="shared" si="167"/>
        <v>0</v>
      </c>
      <c r="M1046" s="47">
        <f t="shared" si="168"/>
        <v>0</v>
      </c>
      <c r="N1046" s="57"/>
      <c r="O1046" s="38">
        <v>237</v>
      </c>
      <c r="P1046" s="58">
        <f t="shared" si="172"/>
        <v>419666</v>
      </c>
      <c r="Q1046" s="47">
        <f t="shared" si="173"/>
        <v>0</v>
      </c>
      <c r="R1046" s="47">
        <f>IF(S1045&lt;1,0,-'Lease Monthly'!$K$4/'Lease Monthly'!$L$4)</f>
        <v>0</v>
      </c>
      <c r="S1046" s="47">
        <f t="shared" si="169"/>
        <v>0</v>
      </c>
      <c r="AE1046"/>
      <c r="AF1046" s="6"/>
    </row>
    <row r="1047" spans="1:32" x14ac:dyDescent="0.25">
      <c r="A1047" s="53">
        <f t="shared" si="170"/>
        <v>1031</v>
      </c>
      <c r="B1047" s="29">
        <f t="shared" si="164"/>
        <v>0</v>
      </c>
      <c r="C1047" s="9" t="str">
        <f>IF(D1047=0,"-",IF('Lease Monthly'!$H$4="Yearly",EDATE(C1046,12),IF('Lease Monthly'!$H$4="Quarterly",EDATE(C1046,3),EDATE(C1046,1))))</f>
        <v>-</v>
      </c>
      <c r="D1047" s="54">
        <f>IF(A1047&gt;'Lease Monthly'!$E$4,0,'Lease Monthly'!$G$4)*((1+$M$4)^(((((IF($H$4="Yearly",ROUNDDOWN(IF(A1047-($N$4)&lt;0,0,((A1047-($N$4)/(($N$4))))/($N$4)),0),IF($H$4="Monthly",ROUNDDOWN(IF(A1047-($N$4*12)&lt;0,0,((A1047-(12*$N$4)/((12*$N$4))))/($N$4*12)),0),ROUNDDOWN(IF(A1047-($N$4*4)&lt;0,0,((A1047-(4*$N$4)/((4*$N$4))))/($N$4*4)),0)))))))))+(IF(A1047=$E$4,$J$4,0))</f>
        <v>0</v>
      </c>
      <c r="E1047" s="49">
        <f>IF(D1047=0,0,1/((1+IF('Lease Monthly'!$H$4="Yearly",'Lease Monthly'!$D$4,IF('Lease Monthly'!$H$4="Quarterly",'Lease Monthly'!$D$4/4,'Lease Monthly'!$D$4/12)))^IF($E$17=1,A1046,A1047)))</f>
        <v>0</v>
      </c>
      <c r="F1047" s="55">
        <f t="shared" si="165"/>
        <v>0</v>
      </c>
      <c r="G1047" s="56"/>
      <c r="H1047" s="38">
        <f t="shared" si="171"/>
        <v>1031</v>
      </c>
      <c r="I1047" s="9" t="str">
        <f t="shared" si="166"/>
        <v>-</v>
      </c>
      <c r="J1047" s="47">
        <f>IF(H1047&gt;'Lease Monthly'!$E$4,0,M1046)</f>
        <v>0</v>
      </c>
      <c r="K1047" s="47">
        <f>IF(IF('Lease Monthly'!$H$4="Yearly",J1047*'Lease Monthly'!$D$4,IF('Lease Monthly'!$H$4="Quarterly",J1047*('Lease Monthly'!$D$4/4),J1047*'Lease Monthly'!$D$4/12))&gt;0,IF('Lease Monthly'!$H$4="Yearly",J1047*'Lease Monthly'!$D$4,IF('Lease Monthly'!$H$4="Quarterly",J1047*('Lease Monthly'!$D$4/4),J1047*'Lease Monthly'!$D$4/12)),-L1047-J1047)</f>
        <v>0</v>
      </c>
      <c r="L1047" s="47">
        <f t="shared" si="167"/>
        <v>0</v>
      </c>
      <c r="M1047" s="47">
        <f t="shared" si="168"/>
        <v>0</v>
      </c>
      <c r="N1047" s="57"/>
      <c r="O1047" s="38">
        <v>237</v>
      </c>
      <c r="P1047" s="58">
        <f t="shared" si="172"/>
        <v>420031</v>
      </c>
      <c r="Q1047" s="47">
        <f t="shared" si="173"/>
        <v>0</v>
      </c>
      <c r="R1047" s="47">
        <f>IF(S1046&lt;1,0,-'Lease Monthly'!$K$4/'Lease Monthly'!$L$4)</f>
        <v>0</v>
      </c>
      <c r="S1047" s="47">
        <f t="shared" si="169"/>
        <v>0</v>
      </c>
      <c r="AE1047"/>
      <c r="AF1047" s="6"/>
    </row>
    <row r="1048" spans="1:32" x14ac:dyDescent="0.25">
      <c r="A1048" s="53">
        <f t="shared" si="170"/>
        <v>1032</v>
      </c>
      <c r="B1048" s="29">
        <f t="shared" si="164"/>
        <v>0</v>
      </c>
      <c r="C1048" s="9" t="str">
        <f>IF(D1048=0,"-",IF('Lease Monthly'!$H$4="Yearly",EDATE(C1047,12),IF('Lease Monthly'!$H$4="Quarterly",EDATE(C1047,3),EDATE(C1047,1))))</f>
        <v>-</v>
      </c>
      <c r="D1048" s="54">
        <f>IF(A1048&gt;'Lease Monthly'!$E$4,0,'Lease Monthly'!$G$4)*((1+$M$4)^(((((IF($H$4="Yearly",ROUNDDOWN(IF(A1048-($N$4)&lt;0,0,((A1048-($N$4)/(($N$4))))/($N$4)),0),IF($H$4="Monthly",ROUNDDOWN(IF(A1048-($N$4*12)&lt;0,0,((A1048-(12*$N$4)/((12*$N$4))))/($N$4*12)),0),ROUNDDOWN(IF(A1048-($N$4*4)&lt;0,0,((A1048-(4*$N$4)/((4*$N$4))))/($N$4*4)),0)))))))))+(IF(A1048=$E$4,$J$4,0))</f>
        <v>0</v>
      </c>
      <c r="E1048" s="49">
        <f>IF(D1048=0,0,1/((1+IF('Lease Monthly'!$H$4="Yearly",'Lease Monthly'!$D$4,IF('Lease Monthly'!$H$4="Quarterly",'Lease Monthly'!$D$4/4,'Lease Monthly'!$D$4/12)))^IF($E$17=1,A1047,A1048)))</f>
        <v>0</v>
      </c>
      <c r="F1048" s="55">
        <f t="shared" si="165"/>
        <v>0</v>
      </c>
      <c r="G1048" s="56"/>
      <c r="H1048" s="38">
        <f t="shared" si="171"/>
        <v>1032</v>
      </c>
      <c r="I1048" s="9" t="str">
        <f t="shared" si="166"/>
        <v>-</v>
      </c>
      <c r="J1048" s="47">
        <f>IF(H1048&gt;'Lease Monthly'!$E$4,0,M1047)</f>
        <v>0</v>
      </c>
      <c r="K1048" s="47">
        <f>IF(IF('Lease Monthly'!$H$4="Yearly",J1048*'Lease Monthly'!$D$4,IF('Lease Monthly'!$H$4="Quarterly",J1048*('Lease Monthly'!$D$4/4),J1048*'Lease Monthly'!$D$4/12))&gt;0,IF('Lease Monthly'!$H$4="Yearly",J1048*'Lease Monthly'!$D$4,IF('Lease Monthly'!$H$4="Quarterly",J1048*('Lease Monthly'!$D$4/4),J1048*'Lease Monthly'!$D$4/12)),-L1048-J1048)</f>
        <v>0</v>
      </c>
      <c r="L1048" s="47">
        <f t="shared" si="167"/>
        <v>0</v>
      </c>
      <c r="M1048" s="47">
        <f t="shared" si="168"/>
        <v>0</v>
      </c>
      <c r="N1048" s="57"/>
      <c r="O1048" s="38">
        <v>237</v>
      </c>
      <c r="P1048" s="58">
        <f t="shared" si="172"/>
        <v>420396</v>
      </c>
      <c r="Q1048" s="47">
        <f t="shared" si="173"/>
        <v>0</v>
      </c>
      <c r="R1048" s="47">
        <f>IF(S1047&lt;1,0,-'Lease Monthly'!$K$4/'Lease Monthly'!$L$4)</f>
        <v>0</v>
      </c>
      <c r="S1048" s="47">
        <f t="shared" si="169"/>
        <v>0</v>
      </c>
      <c r="AE1048"/>
      <c r="AF1048" s="6"/>
    </row>
    <row r="1049" spans="1:32" x14ac:dyDescent="0.25">
      <c r="A1049" s="53">
        <f t="shared" si="170"/>
        <v>1033</v>
      </c>
      <c r="B1049" s="29">
        <f t="shared" si="164"/>
        <v>0</v>
      </c>
      <c r="C1049" s="9" t="str">
        <f>IF(D1049=0,"-",IF('Lease Monthly'!$H$4="Yearly",EDATE(C1048,12),IF('Lease Monthly'!$H$4="Quarterly",EDATE(C1048,3),EDATE(C1048,1))))</f>
        <v>-</v>
      </c>
      <c r="D1049" s="54">
        <f>IF(A1049&gt;'Lease Monthly'!$E$4,0,'Lease Monthly'!$G$4)*((1+$M$4)^(((((IF($H$4="Yearly",ROUNDDOWN(IF(A1049-($N$4)&lt;0,0,((A1049-($N$4)/(($N$4))))/($N$4)),0),IF($H$4="Monthly",ROUNDDOWN(IF(A1049-($N$4*12)&lt;0,0,((A1049-(12*$N$4)/((12*$N$4))))/($N$4*12)),0),ROUNDDOWN(IF(A1049-($N$4*4)&lt;0,0,((A1049-(4*$N$4)/((4*$N$4))))/($N$4*4)),0)))))))))+(IF(A1049=$E$4,$J$4,0))</f>
        <v>0</v>
      </c>
      <c r="E1049" s="49">
        <f>IF(D1049=0,0,1/((1+IF('Lease Monthly'!$H$4="Yearly",'Lease Monthly'!$D$4,IF('Lease Monthly'!$H$4="Quarterly",'Lease Monthly'!$D$4/4,'Lease Monthly'!$D$4/12)))^IF($E$17=1,A1048,A1049)))</f>
        <v>0</v>
      </c>
      <c r="F1049" s="55">
        <f t="shared" si="165"/>
        <v>0</v>
      </c>
      <c r="G1049" s="56"/>
      <c r="H1049" s="38">
        <f t="shared" si="171"/>
        <v>1033</v>
      </c>
      <c r="I1049" s="9" t="str">
        <f t="shared" si="166"/>
        <v>-</v>
      </c>
      <c r="J1049" s="47">
        <f>IF(H1049&gt;'Lease Monthly'!$E$4,0,M1048)</f>
        <v>0</v>
      </c>
      <c r="K1049" s="47">
        <f>IF(IF('Lease Monthly'!$H$4="Yearly",J1049*'Lease Monthly'!$D$4,IF('Lease Monthly'!$H$4="Quarterly",J1049*('Lease Monthly'!$D$4/4),J1049*'Lease Monthly'!$D$4/12))&gt;0,IF('Lease Monthly'!$H$4="Yearly",J1049*'Lease Monthly'!$D$4,IF('Lease Monthly'!$H$4="Quarterly",J1049*('Lease Monthly'!$D$4/4),J1049*'Lease Monthly'!$D$4/12)),-L1049-J1049)</f>
        <v>0</v>
      </c>
      <c r="L1049" s="47">
        <f t="shared" si="167"/>
        <v>0</v>
      </c>
      <c r="M1049" s="47">
        <f t="shared" si="168"/>
        <v>0</v>
      </c>
      <c r="N1049" s="57"/>
      <c r="O1049" s="38">
        <v>237</v>
      </c>
      <c r="P1049" s="58">
        <f t="shared" si="172"/>
        <v>420761</v>
      </c>
      <c r="Q1049" s="47">
        <f t="shared" si="173"/>
        <v>0</v>
      </c>
      <c r="R1049" s="47">
        <f>IF(S1048&lt;1,0,-'Lease Monthly'!$K$4/'Lease Monthly'!$L$4)</f>
        <v>0</v>
      </c>
      <c r="S1049" s="47">
        <f t="shared" si="169"/>
        <v>0</v>
      </c>
      <c r="AE1049"/>
      <c r="AF1049" s="6"/>
    </row>
    <row r="1050" spans="1:32" x14ac:dyDescent="0.25">
      <c r="A1050" s="53">
        <f t="shared" si="170"/>
        <v>1034</v>
      </c>
      <c r="B1050" s="29">
        <f t="shared" si="164"/>
        <v>0</v>
      </c>
      <c r="C1050" s="9" t="str">
        <f>IF(D1050=0,"-",IF('Lease Monthly'!$H$4="Yearly",EDATE(C1049,12),IF('Lease Monthly'!$H$4="Quarterly",EDATE(C1049,3),EDATE(C1049,1))))</f>
        <v>-</v>
      </c>
      <c r="D1050" s="54">
        <f>IF(A1050&gt;'Lease Monthly'!$E$4,0,'Lease Monthly'!$G$4)*((1+$M$4)^(((((IF($H$4="Yearly",ROUNDDOWN(IF(A1050-($N$4)&lt;0,0,((A1050-($N$4)/(($N$4))))/($N$4)),0),IF($H$4="Monthly",ROUNDDOWN(IF(A1050-($N$4*12)&lt;0,0,((A1050-(12*$N$4)/((12*$N$4))))/($N$4*12)),0),ROUNDDOWN(IF(A1050-($N$4*4)&lt;0,0,((A1050-(4*$N$4)/((4*$N$4))))/($N$4*4)),0)))))))))+(IF(A1050=$E$4,$J$4,0))</f>
        <v>0</v>
      </c>
      <c r="E1050" s="49">
        <f>IF(D1050=0,0,1/((1+IF('Lease Monthly'!$H$4="Yearly",'Lease Monthly'!$D$4,IF('Lease Monthly'!$H$4="Quarterly",'Lease Monthly'!$D$4/4,'Lease Monthly'!$D$4/12)))^IF($E$17=1,A1049,A1050)))</f>
        <v>0</v>
      </c>
      <c r="F1050" s="55">
        <f t="shared" si="165"/>
        <v>0</v>
      </c>
      <c r="G1050" s="56"/>
      <c r="H1050" s="38">
        <f t="shared" si="171"/>
        <v>1034</v>
      </c>
      <c r="I1050" s="9" t="str">
        <f t="shared" si="166"/>
        <v>-</v>
      </c>
      <c r="J1050" s="47">
        <f>IF(H1050&gt;'Lease Monthly'!$E$4,0,M1049)</f>
        <v>0</v>
      </c>
      <c r="K1050" s="47">
        <f>IF(IF('Lease Monthly'!$H$4="Yearly",J1050*'Lease Monthly'!$D$4,IF('Lease Monthly'!$H$4="Quarterly",J1050*('Lease Monthly'!$D$4/4),J1050*'Lease Monthly'!$D$4/12))&gt;0,IF('Lease Monthly'!$H$4="Yearly",J1050*'Lease Monthly'!$D$4,IF('Lease Monthly'!$H$4="Quarterly",J1050*('Lease Monthly'!$D$4/4),J1050*'Lease Monthly'!$D$4/12)),-L1050-J1050)</f>
        <v>0</v>
      </c>
      <c r="L1050" s="47">
        <f t="shared" si="167"/>
        <v>0</v>
      </c>
      <c r="M1050" s="47">
        <f t="shared" si="168"/>
        <v>0</v>
      </c>
      <c r="N1050" s="57"/>
      <c r="O1050" s="38">
        <v>237</v>
      </c>
      <c r="P1050" s="58">
        <f t="shared" si="172"/>
        <v>421127</v>
      </c>
      <c r="Q1050" s="47">
        <f t="shared" si="173"/>
        <v>0</v>
      </c>
      <c r="R1050" s="47">
        <f>IF(S1049&lt;1,0,-'Lease Monthly'!$K$4/'Lease Monthly'!$L$4)</f>
        <v>0</v>
      </c>
      <c r="S1050" s="47">
        <f t="shared" si="169"/>
        <v>0</v>
      </c>
      <c r="AE1050"/>
      <c r="AF1050" s="6"/>
    </row>
    <row r="1051" spans="1:32" x14ac:dyDescent="0.25">
      <c r="A1051" s="53">
        <f t="shared" si="170"/>
        <v>1035</v>
      </c>
      <c r="B1051" s="29">
        <f t="shared" si="164"/>
        <v>0</v>
      </c>
      <c r="C1051" s="9" t="str">
        <f>IF(D1051=0,"-",IF('Lease Monthly'!$H$4="Yearly",EDATE(C1050,12),IF('Lease Monthly'!$H$4="Quarterly",EDATE(C1050,3),EDATE(C1050,1))))</f>
        <v>-</v>
      </c>
      <c r="D1051" s="54">
        <f>IF(A1051&gt;'Lease Monthly'!$E$4,0,'Lease Monthly'!$G$4)*((1+$M$4)^(((((IF($H$4="Yearly",ROUNDDOWN(IF(A1051-($N$4)&lt;0,0,((A1051-($N$4)/(($N$4))))/($N$4)),0),IF($H$4="Monthly",ROUNDDOWN(IF(A1051-($N$4*12)&lt;0,0,((A1051-(12*$N$4)/((12*$N$4))))/($N$4*12)),0),ROUNDDOWN(IF(A1051-($N$4*4)&lt;0,0,((A1051-(4*$N$4)/((4*$N$4))))/($N$4*4)),0)))))))))+(IF(A1051=$E$4,$J$4,0))</f>
        <v>0</v>
      </c>
      <c r="E1051" s="49">
        <f>IF(D1051=0,0,1/((1+IF('Lease Monthly'!$H$4="Yearly",'Lease Monthly'!$D$4,IF('Lease Monthly'!$H$4="Quarterly",'Lease Monthly'!$D$4/4,'Lease Monthly'!$D$4/12)))^IF($E$17=1,A1050,A1051)))</f>
        <v>0</v>
      </c>
      <c r="F1051" s="55">
        <f t="shared" si="165"/>
        <v>0</v>
      </c>
      <c r="G1051" s="56"/>
      <c r="H1051" s="38">
        <f t="shared" si="171"/>
        <v>1035</v>
      </c>
      <c r="I1051" s="9" t="str">
        <f t="shared" si="166"/>
        <v>-</v>
      </c>
      <c r="J1051" s="47">
        <f>IF(H1051&gt;'Lease Monthly'!$E$4,0,M1050)</f>
        <v>0</v>
      </c>
      <c r="K1051" s="47">
        <f>IF(IF('Lease Monthly'!$H$4="Yearly",J1051*'Lease Monthly'!$D$4,IF('Lease Monthly'!$H$4="Quarterly",J1051*('Lease Monthly'!$D$4/4),J1051*'Lease Monthly'!$D$4/12))&gt;0,IF('Lease Monthly'!$H$4="Yearly",J1051*'Lease Monthly'!$D$4,IF('Lease Monthly'!$H$4="Quarterly",J1051*('Lease Monthly'!$D$4/4),J1051*'Lease Monthly'!$D$4/12)),-L1051-J1051)</f>
        <v>0</v>
      </c>
      <c r="L1051" s="47">
        <f t="shared" si="167"/>
        <v>0</v>
      </c>
      <c r="M1051" s="47">
        <f t="shared" si="168"/>
        <v>0</v>
      </c>
      <c r="N1051" s="57"/>
      <c r="O1051" s="38">
        <v>237</v>
      </c>
      <c r="P1051" s="58">
        <f t="shared" si="172"/>
        <v>421492</v>
      </c>
      <c r="Q1051" s="47">
        <f t="shared" si="173"/>
        <v>0</v>
      </c>
      <c r="R1051" s="47">
        <f>IF(S1050&lt;1,0,-'Lease Monthly'!$K$4/'Lease Monthly'!$L$4)</f>
        <v>0</v>
      </c>
      <c r="S1051" s="47">
        <f t="shared" si="169"/>
        <v>0</v>
      </c>
      <c r="AE1051"/>
      <c r="AF1051" s="6"/>
    </row>
    <row r="1052" spans="1:32" x14ac:dyDescent="0.25">
      <c r="A1052" s="53">
        <f t="shared" si="170"/>
        <v>1036</v>
      </c>
      <c r="B1052" s="29">
        <f t="shared" si="164"/>
        <v>0</v>
      </c>
      <c r="C1052" s="9" t="str">
        <f>IF(D1052=0,"-",IF('Lease Monthly'!$H$4="Yearly",EDATE(C1051,12),IF('Lease Monthly'!$H$4="Quarterly",EDATE(C1051,3),EDATE(C1051,1))))</f>
        <v>-</v>
      </c>
      <c r="D1052" s="54">
        <f>IF(A1052&gt;'Lease Monthly'!$E$4,0,'Lease Monthly'!$G$4)*((1+$M$4)^(((((IF($H$4="Yearly",ROUNDDOWN(IF(A1052-($N$4)&lt;0,0,((A1052-($N$4)/(($N$4))))/($N$4)),0),IF($H$4="Monthly",ROUNDDOWN(IF(A1052-($N$4*12)&lt;0,0,((A1052-(12*$N$4)/((12*$N$4))))/($N$4*12)),0),ROUNDDOWN(IF(A1052-($N$4*4)&lt;0,0,((A1052-(4*$N$4)/((4*$N$4))))/($N$4*4)),0)))))))))+(IF(A1052=$E$4,$J$4,0))</f>
        <v>0</v>
      </c>
      <c r="E1052" s="49">
        <f>IF(D1052=0,0,1/((1+IF('Lease Monthly'!$H$4="Yearly",'Lease Monthly'!$D$4,IF('Lease Monthly'!$H$4="Quarterly",'Lease Monthly'!$D$4/4,'Lease Monthly'!$D$4/12)))^IF($E$17=1,A1051,A1052)))</f>
        <v>0</v>
      </c>
      <c r="F1052" s="55">
        <f t="shared" si="165"/>
        <v>0</v>
      </c>
      <c r="G1052" s="56"/>
      <c r="H1052" s="38">
        <f t="shared" si="171"/>
        <v>1036</v>
      </c>
      <c r="I1052" s="9" t="str">
        <f t="shared" si="166"/>
        <v>-</v>
      </c>
      <c r="J1052" s="47">
        <f>IF(H1052&gt;'Lease Monthly'!$E$4,0,M1051)</f>
        <v>0</v>
      </c>
      <c r="K1052" s="47">
        <f>IF(IF('Lease Monthly'!$H$4="Yearly",J1052*'Lease Monthly'!$D$4,IF('Lease Monthly'!$H$4="Quarterly",J1052*('Lease Monthly'!$D$4/4),J1052*'Lease Monthly'!$D$4/12))&gt;0,IF('Lease Monthly'!$H$4="Yearly",J1052*'Lease Monthly'!$D$4,IF('Lease Monthly'!$H$4="Quarterly",J1052*('Lease Monthly'!$D$4/4),J1052*'Lease Monthly'!$D$4/12)),-L1052-J1052)</f>
        <v>0</v>
      </c>
      <c r="L1052" s="47">
        <f t="shared" si="167"/>
        <v>0</v>
      </c>
      <c r="M1052" s="47">
        <f t="shared" si="168"/>
        <v>0</v>
      </c>
      <c r="N1052" s="57"/>
      <c r="O1052" s="38">
        <v>237</v>
      </c>
      <c r="P1052" s="58">
        <f t="shared" si="172"/>
        <v>421857</v>
      </c>
      <c r="Q1052" s="47">
        <f t="shared" si="173"/>
        <v>0</v>
      </c>
      <c r="R1052" s="47">
        <f>IF(S1051&lt;1,0,-'Lease Monthly'!$K$4/'Lease Monthly'!$L$4)</f>
        <v>0</v>
      </c>
      <c r="S1052" s="47">
        <f t="shared" si="169"/>
        <v>0</v>
      </c>
      <c r="AE1052"/>
      <c r="AF1052" s="6"/>
    </row>
    <row r="1053" spans="1:32" x14ac:dyDescent="0.25">
      <c r="A1053" s="53">
        <f t="shared" si="170"/>
        <v>1037</v>
      </c>
      <c r="B1053" s="29">
        <f t="shared" si="164"/>
        <v>0</v>
      </c>
      <c r="C1053" s="9" t="str">
        <f>IF(D1053=0,"-",IF('Lease Monthly'!$H$4="Yearly",EDATE(C1052,12),IF('Lease Monthly'!$H$4="Quarterly",EDATE(C1052,3),EDATE(C1052,1))))</f>
        <v>-</v>
      </c>
      <c r="D1053" s="54">
        <f>IF(A1053&gt;'Lease Monthly'!$E$4,0,'Lease Monthly'!$G$4)*((1+$M$4)^(((((IF($H$4="Yearly",ROUNDDOWN(IF(A1053-($N$4)&lt;0,0,((A1053-($N$4)/(($N$4))))/($N$4)),0),IF($H$4="Monthly",ROUNDDOWN(IF(A1053-($N$4*12)&lt;0,0,((A1053-(12*$N$4)/((12*$N$4))))/($N$4*12)),0),ROUNDDOWN(IF(A1053-($N$4*4)&lt;0,0,((A1053-(4*$N$4)/((4*$N$4))))/($N$4*4)),0)))))))))+(IF(A1053=$E$4,$J$4,0))</f>
        <v>0</v>
      </c>
      <c r="E1053" s="49">
        <f>IF(D1053=0,0,1/((1+IF('Lease Monthly'!$H$4="Yearly",'Lease Monthly'!$D$4,IF('Lease Monthly'!$H$4="Quarterly",'Lease Monthly'!$D$4/4,'Lease Monthly'!$D$4/12)))^IF($E$17=1,A1052,A1053)))</f>
        <v>0</v>
      </c>
      <c r="F1053" s="55">
        <f t="shared" si="165"/>
        <v>0</v>
      </c>
      <c r="G1053" s="56"/>
      <c r="H1053" s="38">
        <f t="shared" si="171"/>
        <v>1037</v>
      </c>
      <c r="I1053" s="9" t="str">
        <f t="shared" si="166"/>
        <v>-</v>
      </c>
      <c r="J1053" s="47">
        <f>IF(H1053&gt;'Lease Monthly'!$E$4,0,M1052)</f>
        <v>0</v>
      </c>
      <c r="K1053" s="47">
        <f>IF(IF('Lease Monthly'!$H$4="Yearly",J1053*'Lease Monthly'!$D$4,IF('Lease Monthly'!$H$4="Quarterly",J1053*('Lease Monthly'!$D$4/4),J1053*'Lease Monthly'!$D$4/12))&gt;0,IF('Lease Monthly'!$H$4="Yearly",J1053*'Lease Monthly'!$D$4,IF('Lease Monthly'!$H$4="Quarterly",J1053*('Lease Monthly'!$D$4/4),J1053*'Lease Monthly'!$D$4/12)),-L1053-J1053)</f>
        <v>0</v>
      </c>
      <c r="L1053" s="47">
        <f t="shared" si="167"/>
        <v>0</v>
      </c>
      <c r="M1053" s="47">
        <f t="shared" si="168"/>
        <v>0</v>
      </c>
      <c r="N1053" s="57"/>
      <c r="O1053" s="38">
        <v>237</v>
      </c>
      <c r="P1053" s="58">
        <f t="shared" si="172"/>
        <v>422222</v>
      </c>
      <c r="Q1053" s="47">
        <f t="shared" si="173"/>
        <v>0</v>
      </c>
      <c r="R1053" s="47">
        <f>IF(S1052&lt;1,0,-'Lease Monthly'!$K$4/'Lease Monthly'!$L$4)</f>
        <v>0</v>
      </c>
      <c r="S1053" s="47">
        <f t="shared" si="169"/>
        <v>0</v>
      </c>
      <c r="AE1053"/>
      <c r="AF1053" s="6"/>
    </row>
    <row r="1054" spans="1:32" x14ac:dyDescent="0.25">
      <c r="A1054" s="53">
        <f t="shared" si="170"/>
        <v>1038</v>
      </c>
      <c r="B1054" s="29">
        <f t="shared" si="164"/>
        <v>0</v>
      </c>
      <c r="C1054" s="9" t="str">
        <f>IF(D1054=0,"-",IF('Lease Monthly'!$H$4="Yearly",EDATE(C1053,12),IF('Lease Monthly'!$H$4="Quarterly",EDATE(C1053,3),EDATE(C1053,1))))</f>
        <v>-</v>
      </c>
      <c r="D1054" s="54">
        <f>IF(A1054&gt;'Lease Monthly'!$E$4,0,'Lease Monthly'!$G$4)*((1+$M$4)^(((((IF($H$4="Yearly",ROUNDDOWN(IF(A1054-($N$4)&lt;0,0,((A1054-($N$4)/(($N$4))))/($N$4)),0),IF($H$4="Monthly",ROUNDDOWN(IF(A1054-($N$4*12)&lt;0,0,((A1054-(12*$N$4)/((12*$N$4))))/($N$4*12)),0),ROUNDDOWN(IF(A1054-($N$4*4)&lt;0,0,((A1054-(4*$N$4)/((4*$N$4))))/($N$4*4)),0)))))))))+(IF(A1054=$E$4,$J$4,0))</f>
        <v>0</v>
      </c>
      <c r="E1054" s="49">
        <f>IF(D1054=0,0,1/((1+IF('Lease Monthly'!$H$4="Yearly",'Lease Monthly'!$D$4,IF('Lease Monthly'!$H$4="Quarterly",'Lease Monthly'!$D$4/4,'Lease Monthly'!$D$4/12)))^IF($E$17=1,A1053,A1054)))</f>
        <v>0</v>
      </c>
      <c r="F1054" s="55">
        <f t="shared" si="165"/>
        <v>0</v>
      </c>
      <c r="G1054" s="56"/>
      <c r="H1054" s="38">
        <f t="shared" si="171"/>
        <v>1038</v>
      </c>
      <c r="I1054" s="9" t="str">
        <f t="shared" si="166"/>
        <v>-</v>
      </c>
      <c r="J1054" s="47">
        <f>IF(H1054&gt;'Lease Monthly'!$E$4,0,M1053)</f>
        <v>0</v>
      </c>
      <c r="K1054" s="47">
        <f>IF(IF('Lease Monthly'!$H$4="Yearly",J1054*'Lease Monthly'!$D$4,IF('Lease Monthly'!$H$4="Quarterly",J1054*('Lease Monthly'!$D$4/4),J1054*'Lease Monthly'!$D$4/12))&gt;0,IF('Lease Monthly'!$H$4="Yearly",J1054*'Lease Monthly'!$D$4,IF('Lease Monthly'!$H$4="Quarterly",J1054*('Lease Monthly'!$D$4/4),J1054*'Lease Monthly'!$D$4/12)),-L1054-J1054)</f>
        <v>0</v>
      </c>
      <c r="L1054" s="47">
        <f t="shared" si="167"/>
        <v>0</v>
      </c>
      <c r="M1054" s="47">
        <f t="shared" si="168"/>
        <v>0</v>
      </c>
      <c r="N1054" s="57"/>
      <c r="O1054" s="38">
        <v>237</v>
      </c>
      <c r="P1054" s="58">
        <f t="shared" si="172"/>
        <v>422588</v>
      </c>
      <c r="Q1054" s="47">
        <f t="shared" si="173"/>
        <v>0</v>
      </c>
      <c r="R1054" s="47">
        <f>IF(S1053&lt;1,0,-'Lease Monthly'!$K$4/'Lease Monthly'!$L$4)</f>
        <v>0</v>
      </c>
      <c r="S1054" s="47">
        <f t="shared" si="169"/>
        <v>0</v>
      </c>
      <c r="AE1054"/>
      <c r="AF1054" s="6"/>
    </row>
    <row r="1055" spans="1:32" x14ac:dyDescent="0.25">
      <c r="A1055" s="53">
        <f t="shared" si="170"/>
        <v>1039</v>
      </c>
      <c r="B1055" s="29">
        <f t="shared" si="164"/>
        <v>0</v>
      </c>
      <c r="C1055" s="9" t="str">
        <f>IF(D1055=0,"-",IF('Lease Monthly'!$H$4="Yearly",EDATE(C1054,12),IF('Lease Monthly'!$H$4="Quarterly",EDATE(C1054,3),EDATE(C1054,1))))</f>
        <v>-</v>
      </c>
      <c r="D1055" s="54">
        <f>IF(A1055&gt;'Lease Monthly'!$E$4,0,'Lease Monthly'!$G$4)*((1+$M$4)^(((((IF($H$4="Yearly",ROUNDDOWN(IF(A1055-($N$4)&lt;0,0,((A1055-($N$4)/(($N$4))))/($N$4)),0),IF($H$4="Monthly",ROUNDDOWN(IF(A1055-($N$4*12)&lt;0,0,((A1055-(12*$N$4)/((12*$N$4))))/($N$4*12)),0),ROUNDDOWN(IF(A1055-($N$4*4)&lt;0,0,((A1055-(4*$N$4)/((4*$N$4))))/($N$4*4)),0)))))))))+(IF(A1055=$E$4,$J$4,0))</f>
        <v>0</v>
      </c>
      <c r="E1055" s="49">
        <f>IF(D1055=0,0,1/((1+IF('Lease Monthly'!$H$4="Yearly",'Lease Monthly'!$D$4,IF('Lease Monthly'!$H$4="Quarterly",'Lease Monthly'!$D$4/4,'Lease Monthly'!$D$4/12)))^IF($E$17=1,A1054,A1055)))</f>
        <v>0</v>
      </c>
      <c r="F1055" s="55">
        <f t="shared" si="165"/>
        <v>0</v>
      </c>
      <c r="G1055" s="56"/>
      <c r="H1055" s="38">
        <f t="shared" si="171"/>
        <v>1039</v>
      </c>
      <c r="I1055" s="9" t="str">
        <f t="shared" si="166"/>
        <v>-</v>
      </c>
      <c r="J1055" s="47">
        <f>IF(H1055&gt;'Lease Monthly'!$E$4,0,M1054)</f>
        <v>0</v>
      </c>
      <c r="K1055" s="47">
        <f>IF(IF('Lease Monthly'!$H$4="Yearly",J1055*'Lease Monthly'!$D$4,IF('Lease Monthly'!$H$4="Quarterly",J1055*('Lease Monthly'!$D$4/4),J1055*'Lease Monthly'!$D$4/12))&gt;0,IF('Lease Monthly'!$H$4="Yearly",J1055*'Lease Monthly'!$D$4,IF('Lease Monthly'!$H$4="Quarterly",J1055*('Lease Monthly'!$D$4/4),J1055*'Lease Monthly'!$D$4/12)),-L1055-J1055)</f>
        <v>0</v>
      </c>
      <c r="L1055" s="47">
        <f t="shared" si="167"/>
        <v>0</v>
      </c>
      <c r="M1055" s="47">
        <f t="shared" si="168"/>
        <v>0</v>
      </c>
      <c r="N1055" s="57"/>
      <c r="O1055" s="38">
        <v>237</v>
      </c>
      <c r="P1055" s="58">
        <f t="shared" si="172"/>
        <v>422953</v>
      </c>
      <c r="Q1055" s="47">
        <f t="shared" si="173"/>
        <v>0</v>
      </c>
      <c r="R1055" s="47">
        <f>IF(S1054&lt;1,0,-'Lease Monthly'!$K$4/'Lease Monthly'!$L$4)</f>
        <v>0</v>
      </c>
      <c r="S1055" s="47">
        <f t="shared" si="169"/>
        <v>0</v>
      </c>
      <c r="AE1055"/>
      <c r="AF1055" s="6"/>
    </row>
    <row r="1056" spans="1:32" x14ac:dyDescent="0.25">
      <c r="A1056" s="53">
        <f t="shared" si="170"/>
        <v>1040</v>
      </c>
      <c r="B1056" s="29">
        <f t="shared" si="164"/>
        <v>0</v>
      </c>
      <c r="C1056" s="9" t="str">
        <f>IF(D1056=0,"-",IF('Lease Monthly'!$H$4="Yearly",EDATE(C1055,12),IF('Lease Monthly'!$H$4="Quarterly",EDATE(C1055,3),EDATE(C1055,1))))</f>
        <v>-</v>
      </c>
      <c r="D1056" s="54">
        <f>IF(A1056&gt;'Lease Monthly'!$E$4,0,'Lease Monthly'!$G$4)*((1+$M$4)^(((((IF($H$4="Yearly",ROUNDDOWN(IF(A1056-($N$4)&lt;0,0,((A1056-($N$4)/(($N$4))))/($N$4)),0),IF($H$4="Monthly",ROUNDDOWN(IF(A1056-($N$4*12)&lt;0,0,((A1056-(12*$N$4)/((12*$N$4))))/($N$4*12)),0),ROUNDDOWN(IF(A1056-($N$4*4)&lt;0,0,((A1056-(4*$N$4)/((4*$N$4))))/($N$4*4)),0)))))))))+(IF(A1056=$E$4,$J$4,0))</f>
        <v>0</v>
      </c>
      <c r="E1056" s="49">
        <f>IF(D1056=0,0,1/((1+IF('Lease Monthly'!$H$4="Yearly",'Lease Monthly'!$D$4,IF('Lease Monthly'!$H$4="Quarterly",'Lease Monthly'!$D$4/4,'Lease Monthly'!$D$4/12)))^IF($E$17=1,A1055,A1056)))</f>
        <v>0</v>
      </c>
      <c r="F1056" s="55">
        <f t="shared" si="165"/>
        <v>0</v>
      </c>
      <c r="G1056" s="56"/>
      <c r="H1056" s="38">
        <f t="shared" si="171"/>
        <v>1040</v>
      </c>
      <c r="I1056" s="9" t="str">
        <f t="shared" si="166"/>
        <v>-</v>
      </c>
      <c r="J1056" s="47">
        <f>IF(H1056&gt;'Lease Monthly'!$E$4,0,M1055)</f>
        <v>0</v>
      </c>
      <c r="K1056" s="47">
        <f>IF(IF('Lease Monthly'!$H$4="Yearly",J1056*'Lease Monthly'!$D$4,IF('Lease Monthly'!$H$4="Quarterly",J1056*('Lease Monthly'!$D$4/4),J1056*'Lease Monthly'!$D$4/12))&gt;0,IF('Lease Monthly'!$H$4="Yearly",J1056*'Lease Monthly'!$D$4,IF('Lease Monthly'!$H$4="Quarterly",J1056*('Lease Monthly'!$D$4/4),J1056*'Lease Monthly'!$D$4/12)),-L1056-J1056)</f>
        <v>0</v>
      </c>
      <c r="L1056" s="47">
        <f t="shared" si="167"/>
        <v>0</v>
      </c>
      <c r="M1056" s="47">
        <f t="shared" si="168"/>
        <v>0</v>
      </c>
      <c r="N1056" s="57"/>
      <c r="O1056" s="38">
        <v>237</v>
      </c>
      <c r="P1056" s="58">
        <f t="shared" si="172"/>
        <v>423318</v>
      </c>
      <c r="Q1056" s="47">
        <f t="shared" si="173"/>
        <v>0</v>
      </c>
      <c r="R1056" s="47">
        <f>IF(S1055&lt;1,0,-'Lease Monthly'!$K$4/'Lease Monthly'!$L$4)</f>
        <v>0</v>
      </c>
      <c r="S1056" s="47">
        <f t="shared" si="169"/>
        <v>0</v>
      </c>
      <c r="AE1056"/>
      <c r="AF1056" s="6"/>
    </row>
    <row r="1057" spans="1:32" x14ac:dyDescent="0.25">
      <c r="A1057" s="53">
        <f t="shared" si="170"/>
        <v>1041</v>
      </c>
      <c r="B1057" s="29">
        <f t="shared" si="164"/>
        <v>0</v>
      </c>
      <c r="C1057" s="9" t="str">
        <f>IF(D1057=0,"-",IF('Lease Monthly'!$H$4="Yearly",EDATE(C1056,12),IF('Lease Monthly'!$H$4="Quarterly",EDATE(C1056,3),EDATE(C1056,1))))</f>
        <v>-</v>
      </c>
      <c r="D1057" s="54">
        <f>IF(A1057&gt;'Lease Monthly'!$E$4,0,'Lease Monthly'!$G$4)*((1+$M$4)^(((((IF($H$4="Yearly",ROUNDDOWN(IF(A1057-($N$4)&lt;0,0,((A1057-($N$4)/(($N$4))))/($N$4)),0),IF($H$4="Monthly",ROUNDDOWN(IF(A1057-($N$4*12)&lt;0,0,((A1057-(12*$N$4)/((12*$N$4))))/($N$4*12)),0),ROUNDDOWN(IF(A1057-($N$4*4)&lt;0,0,((A1057-(4*$N$4)/((4*$N$4))))/($N$4*4)),0)))))))))+(IF(A1057=$E$4,$J$4,0))</f>
        <v>0</v>
      </c>
      <c r="E1057" s="49">
        <f>IF(D1057=0,0,1/((1+IF('Lease Monthly'!$H$4="Yearly",'Lease Monthly'!$D$4,IF('Lease Monthly'!$H$4="Quarterly",'Lease Monthly'!$D$4/4,'Lease Monthly'!$D$4/12)))^IF($E$17=1,A1056,A1057)))</f>
        <v>0</v>
      </c>
      <c r="F1057" s="55">
        <f t="shared" si="165"/>
        <v>0</v>
      </c>
      <c r="G1057" s="56"/>
      <c r="H1057" s="38">
        <f t="shared" si="171"/>
        <v>1041</v>
      </c>
      <c r="I1057" s="9" t="str">
        <f t="shared" si="166"/>
        <v>-</v>
      </c>
      <c r="J1057" s="47">
        <f>IF(H1057&gt;'Lease Monthly'!$E$4,0,M1056)</f>
        <v>0</v>
      </c>
      <c r="K1057" s="47">
        <f>IF(IF('Lease Monthly'!$H$4="Yearly",J1057*'Lease Monthly'!$D$4,IF('Lease Monthly'!$H$4="Quarterly",J1057*('Lease Monthly'!$D$4/4),J1057*'Lease Monthly'!$D$4/12))&gt;0,IF('Lease Monthly'!$H$4="Yearly",J1057*'Lease Monthly'!$D$4,IF('Lease Monthly'!$H$4="Quarterly",J1057*('Lease Monthly'!$D$4/4),J1057*'Lease Monthly'!$D$4/12)),-L1057-J1057)</f>
        <v>0</v>
      </c>
      <c r="L1057" s="47">
        <f t="shared" si="167"/>
        <v>0</v>
      </c>
      <c r="M1057" s="47">
        <f t="shared" si="168"/>
        <v>0</v>
      </c>
      <c r="N1057" s="57"/>
      <c r="O1057" s="38">
        <v>237</v>
      </c>
      <c r="P1057" s="58">
        <f t="shared" si="172"/>
        <v>423683</v>
      </c>
      <c r="Q1057" s="47">
        <f t="shared" si="173"/>
        <v>0</v>
      </c>
      <c r="R1057" s="47">
        <f>IF(S1056&lt;1,0,-'Lease Monthly'!$K$4/'Lease Monthly'!$L$4)</f>
        <v>0</v>
      </c>
      <c r="S1057" s="47">
        <f t="shared" si="169"/>
        <v>0</v>
      </c>
      <c r="AE1057"/>
      <c r="AF1057" s="6"/>
    </row>
    <row r="1058" spans="1:32" x14ac:dyDescent="0.25">
      <c r="A1058" s="53">
        <f t="shared" si="170"/>
        <v>1042</v>
      </c>
      <c r="B1058" s="29">
        <f t="shared" si="164"/>
        <v>0</v>
      </c>
      <c r="C1058" s="9" t="str">
        <f>IF(D1058=0,"-",IF('Lease Monthly'!$H$4="Yearly",EDATE(C1057,12),IF('Lease Monthly'!$H$4="Quarterly",EDATE(C1057,3),EDATE(C1057,1))))</f>
        <v>-</v>
      </c>
      <c r="D1058" s="54">
        <f>IF(A1058&gt;'Lease Monthly'!$E$4,0,'Lease Monthly'!$G$4)*((1+$M$4)^(((((IF($H$4="Yearly",ROUNDDOWN(IF(A1058-($N$4)&lt;0,0,((A1058-($N$4)/(($N$4))))/($N$4)),0),IF($H$4="Monthly",ROUNDDOWN(IF(A1058-($N$4*12)&lt;0,0,((A1058-(12*$N$4)/((12*$N$4))))/($N$4*12)),0),ROUNDDOWN(IF(A1058-($N$4*4)&lt;0,0,((A1058-(4*$N$4)/((4*$N$4))))/($N$4*4)),0)))))))))+(IF(A1058=$E$4,$J$4,0))</f>
        <v>0</v>
      </c>
      <c r="E1058" s="49">
        <f>IF(D1058=0,0,1/((1+IF('Lease Monthly'!$H$4="Yearly",'Lease Monthly'!$D$4,IF('Lease Monthly'!$H$4="Quarterly",'Lease Monthly'!$D$4/4,'Lease Monthly'!$D$4/12)))^IF($E$17=1,A1057,A1058)))</f>
        <v>0</v>
      </c>
      <c r="F1058" s="55">
        <f t="shared" si="165"/>
        <v>0</v>
      </c>
      <c r="G1058" s="56"/>
      <c r="H1058" s="38">
        <f t="shared" si="171"/>
        <v>1042</v>
      </c>
      <c r="I1058" s="9" t="str">
        <f t="shared" si="166"/>
        <v>-</v>
      </c>
      <c r="J1058" s="47">
        <f>IF(H1058&gt;'Lease Monthly'!$E$4,0,M1057)</f>
        <v>0</v>
      </c>
      <c r="K1058" s="47">
        <f>IF(IF('Lease Monthly'!$H$4="Yearly",J1058*'Lease Monthly'!$D$4,IF('Lease Monthly'!$H$4="Quarterly",J1058*('Lease Monthly'!$D$4/4),J1058*'Lease Monthly'!$D$4/12))&gt;0,IF('Lease Monthly'!$H$4="Yearly",J1058*'Lease Monthly'!$D$4,IF('Lease Monthly'!$H$4="Quarterly",J1058*('Lease Monthly'!$D$4/4),J1058*'Lease Monthly'!$D$4/12)),-L1058-J1058)</f>
        <v>0</v>
      </c>
      <c r="L1058" s="47">
        <f t="shared" si="167"/>
        <v>0</v>
      </c>
      <c r="M1058" s="47">
        <f t="shared" si="168"/>
        <v>0</v>
      </c>
      <c r="N1058" s="57"/>
      <c r="O1058" s="38">
        <v>237</v>
      </c>
      <c r="P1058" s="58">
        <f t="shared" si="172"/>
        <v>424049</v>
      </c>
      <c r="Q1058" s="47">
        <f t="shared" si="173"/>
        <v>0</v>
      </c>
      <c r="R1058" s="47">
        <f>IF(S1057&lt;1,0,-'Lease Monthly'!$K$4/'Lease Monthly'!$L$4)</f>
        <v>0</v>
      </c>
      <c r="S1058" s="47">
        <f t="shared" si="169"/>
        <v>0</v>
      </c>
      <c r="AE1058"/>
      <c r="AF1058" s="6"/>
    </row>
    <row r="1059" spans="1:32" x14ac:dyDescent="0.25">
      <c r="A1059" s="53">
        <f t="shared" si="170"/>
        <v>1043</v>
      </c>
      <c r="B1059" s="29">
        <f t="shared" si="164"/>
        <v>0</v>
      </c>
      <c r="C1059" s="9" t="str">
        <f>IF(D1059=0,"-",IF('Lease Monthly'!$H$4="Yearly",EDATE(C1058,12),IF('Lease Monthly'!$H$4="Quarterly",EDATE(C1058,3),EDATE(C1058,1))))</f>
        <v>-</v>
      </c>
      <c r="D1059" s="54">
        <f>IF(A1059&gt;'Lease Monthly'!$E$4,0,'Lease Monthly'!$G$4)*((1+$M$4)^(((((IF($H$4="Yearly",ROUNDDOWN(IF(A1059-($N$4)&lt;0,0,((A1059-($N$4)/(($N$4))))/($N$4)),0),IF($H$4="Monthly",ROUNDDOWN(IF(A1059-($N$4*12)&lt;0,0,((A1059-(12*$N$4)/((12*$N$4))))/($N$4*12)),0),ROUNDDOWN(IF(A1059-($N$4*4)&lt;0,0,((A1059-(4*$N$4)/((4*$N$4))))/($N$4*4)),0)))))))))+(IF(A1059=$E$4,$J$4,0))</f>
        <v>0</v>
      </c>
      <c r="E1059" s="49">
        <f>IF(D1059=0,0,1/((1+IF('Lease Monthly'!$H$4="Yearly",'Lease Monthly'!$D$4,IF('Lease Monthly'!$H$4="Quarterly",'Lease Monthly'!$D$4/4,'Lease Monthly'!$D$4/12)))^IF($E$17=1,A1058,A1059)))</f>
        <v>0</v>
      </c>
      <c r="F1059" s="55">
        <f t="shared" si="165"/>
        <v>0</v>
      </c>
      <c r="G1059" s="56"/>
      <c r="H1059" s="38">
        <f t="shared" si="171"/>
        <v>1043</v>
      </c>
      <c r="I1059" s="9" t="str">
        <f t="shared" si="166"/>
        <v>-</v>
      </c>
      <c r="J1059" s="47">
        <f>IF(H1059&gt;'Lease Monthly'!$E$4,0,M1058)</f>
        <v>0</v>
      </c>
      <c r="K1059" s="47">
        <f>IF(IF('Lease Monthly'!$H$4="Yearly",J1059*'Lease Monthly'!$D$4,IF('Lease Monthly'!$H$4="Quarterly",J1059*('Lease Monthly'!$D$4/4),J1059*'Lease Monthly'!$D$4/12))&gt;0,IF('Lease Monthly'!$H$4="Yearly",J1059*'Lease Monthly'!$D$4,IF('Lease Monthly'!$H$4="Quarterly",J1059*('Lease Monthly'!$D$4/4),J1059*'Lease Monthly'!$D$4/12)),-L1059-J1059)</f>
        <v>0</v>
      </c>
      <c r="L1059" s="47">
        <f t="shared" si="167"/>
        <v>0</v>
      </c>
      <c r="M1059" s="47">
        <f t="shared" si="168"/>
        <v>0</v>
      </c>
      <c r="N1059" s="57"/>
      <c r="O1059" s="38">
        <v>237</v>
      </c>
      <c r="P1059" s="58">
        <f t="shared" si="172"/>
        <v>424414</v>
      </c>
      <c r="Q1059" s="47">
        <f t="shared" si="173"/>
        <v>0</v>
      </c>
      <c r="R1059" s="47">
        <f>IF(S1058&lt;1,0,-'Lease Monthly'!$K$4/'Lease Monthly'!$L$4)</f>
        <v>0</v>
      </c>
      <c r="S1059" s="47">
        <f t="shared" si="169"/>
        <v>0</v>
      </c>
      <c r="AE1059"/>
      <c r="AF1059" s="6"/>
    </row>
    <row r="1060" spans="1:32" x14ac:dyDescent="0.25">
      <c r="A1060" s="53">
        <f t="shared" si="170"/>
        <v>1044</v>
      </c>
      <c r="B1060" s="29">
        <f t="shared" si="164"/>
        <v>0</v>
      </c>
      <c r="C1060" s="9" t="str">
        <f>IF(D1060=0,"-",IF('Lease Monthly'!$H$4="Yearly",EDATE(C1059,12),IF('Lease Monthly'!$H$4="Quarterly",EDATE(C1059,3),EDATE(C1059,1))))</f>
        <v>-</v>
      </c>
      <c r="D1060" s="54">
        <f>IF(A1060&gt;'Lease Monthly'!$E$4,0,'Lease Monthly'!$G$4)*((1+$M$4)^(((((IF($H$4="Yearly",ROUNDDOWN(IF(A1060-($N$4)&lt;0,0,((A1060-($N$4)/(($N$4))))/($N$4)),0),IF($H$4="Monthly",ROUNDDOWN(IF(A1060-($N$4*12)&lt;0,0,((A1060-(12*$N$4)/((12*$N$4))))/($N$4*12)),0),ROUNDDOWN(IF(A1060-($N$4*4)&lt;0,0,((A1060-(4*$N$4)/((4*$N$4))))/($N$4*4)),0)))))))))+(IF(A1060=$E$4,$J$4,0))</f>
        <v>0</v>
      </c>
      <c r="E1060" s="49">
        <f>IF(D1060=0,0,1/((1+IF('Lease Monthly'!$H$4="Yearly",'Lease Monthly'!$D$4,IF('Lease Monthly'!$H$4="Quarterly",'Lease Monthly'!$D$4/4,'Lease Monthly'!$D$4/12)))^IF($E$17=1,A1059,A1060)))</f>
        <v>0</v>
      </c>
      <c r="F1060" s="55">
        <f t="shared" si="165"/>
        <v>0</v>
      </c>
      <c r="G1060" s="56"/>
      <c r="H1060" s="38">
        <f t="shared" si="171"/>
        <v>1044</v>
      </c>
      <c r="I1060" s="9" t="str">
        <f t="shared" si="166"/>
        <v>-</v>
      </c>
      <c r="J1060" s="47">
        <f>IF(H1060&gt;'Lease Monthly'!$E$4,0,M1059)</f>
        <v>0</v>
      </c>
      <c r="K1060" s="47">
        <f>IF(IF('Lease Monthly'!$H$4="Yearly",J1060*'Lease Monthly'!$D$4,IF('Lease Monthly'!$H$4="Quarterly",J1060*('Lease Monthly'!$D$4/4),J1060*'Lease Monthly'!$D$4/12))&gt;0,IF('Lease Monthly'!$H$4="Yearly",J1060*'Lease Monthly'!$D$4,IF('Lease Monthly'!$H$4="Quarterly",J1060*('Lease Monthly'!$D$4/4),J1060*'Lease Monthly'!$D$4/12)),-L1060-J1060)</f>
        <v>0</v>
      </c>
      <c r="L1060" s="47">
        <f t="shared" si="167"/>
        <v>0</v>
      </c>
      <c r="M1060" s="47">
        <f t="shared" si="168"/>
        <v>0</v>
      </c>
      <c r="N1060" s="57"/>
      <c r="O1060" s="38">
        <v>237</v>
      </c>
      <c r="P1060" s="58">
        <f t="shared" si="172"/>
        <v>424779</v>
      </c>
      <c r="Q1060" s="47">
        <f t="shared" si="173"/>
        <v>0</v>
      </c>
      <c r="R1060" s="47">
        <f>IF(S1059&lt;1,0,-'Lease Monthly'!$K$4/'Lease Monthly'!$L$4)</f>
        <v>0</v>
      </c>
      <c r="S1060" s="47">
        <f t="shared" si="169"/>
        <v>0</v>
      </c>
      <c r="AE1060"/>
      <c r="AF1060" s="6"/>
    </row>
    <row r="1061" spans="1:32" x14ac:dyDescent="0.25">
      <c r="A1061" s="53">
        <f t="shared" si="170"/>
        <v>1045</v>
      </c>
      <c r="B1061" s="29">
        <f t="shared" si="164"/>
        <v>0</v>
      </c>
      <c r="C1061" s="9" t="str">
        <f>IF(D1061=0,"-",IF('Lease Monthly'!$H$4="Yearly",EDATE(C1060,12),IF('Lease Monthly'!$H$4="Quarterly",EDATE(C1060,3),EDATE(C1060,1))))</f>
        <v>-</v>
      </c>
      <c r="D1061" s="54">
        <f>IF(A1061&gt;'Lease Monthly'!$E$4,0,'Lease Monthly'!$G$4)*((1+$M$4)^(((((IF($H$4="Yearly",ROUNDDOWN(IF(A1061-($N$4)&lt;0,0,((A1061-($N$4)/(($N$4))))/($N$4)),0),IF($H$4="Monthly",ROUNDDOWN(IF(A1061-($N$4*12)&lt;0,0,((A1061-(12*$N$4)/((12*$N$4))))/($N$4*12)),0),ROUNDDOWN(IF(A1061-($N$4*4)&lt;0,0,((A1061-(4*$N$4)/((4*$N$4))))/($N$4*4)),0)))))))))+(IF(A1061=$E$4,$J$4,0))</f>
        <v>0</v>
      </c>
      <c r="E1061" s="49">
        <f>IF(D1061=0,0,1/((1+IF('Lease Monthly'!$H$4="Yearly",'Lease Monthly'!$D$4,IF('Lease Monthly'!$H$4="Quarterly",'Lease Monthly'!$D$4/4,'Lease Monthly'!$D$4/12)))^IF($E$17=1,A1060,A1061)))</f>
        <v>0</v>
      </c>
      <c r="F1061" s="55">
        <f t="shared" si="165"/>
        <v>0</v>
      </c>
      <c r="G1061" s="56"/>
      <c r="H1061" s="38">
        <f t="shared" si="171"/>
        <v>1045</v>
      </c>
      <c r="I1061" s="9" t="str">
        <f t="shared" si="166"/>
        <v>-</v>
      </c>
      <c r="J1061" s="47">
        <f>IF(H1061&gt;'Lease Monthly'!$E$4,0,M1060)</f>
        <v>0</v>
      </c>
      <c r="K1061" s="47">
        <f>IF(IF('Lease Monthly'!$H$4="Yearly",J1061*'Lease Monthly'!$D$4,IF('Lease Monthly'!$H$4="Quarterly",J1061*('Lease Monthly'!$D$4/4),J1061*'Lease Monthly'!$D$4/12))&gt;0,IF('Lease Monthly'!$H$4="Yearly",J1061*'Lease Monthly'!$D$4,IF('Lease Monthly'!$H$4="Quarterly",J1061*('Lease Monthly'!$D$4/4),J1061*'Lease Monthly'!$D$4/12)),-L1061-J1061)</f>
        <v>0</v>
      </c>
      <c r="L1061" s="47">
        <f t="shared" si="167"/>
        <v>0</v>
      </c>
      <c r="M1061" s="47">
        <f t="shared" si="168"/>
        <v>0</v>
      </c>
      <c r="N1061" s="57"/>
      <c r="O1061" s="38">
        <v>237</v>
      </c>
      <c r="P1061" s="58">
        <f t="shared" si="172"/>
        <v>425144</v>
      </c>
      <c r="Q1061" s="47">
        <f t="shared" si="173"/>
        <v>0</v>
      </c>
      <c r="R1061" s="47">
        <f>IF(S1060&lt;1,0,-'Lease Monthly'!$K$4/'Lease Monthly'!$L$4)</f>
        <v>0</v>
      </c>
      <c r="S1061" s="47">
        <f t="shared" si="169"/>
        <v>0</v>
      </c>
      <c r="AE1061"/>
      <c r="AF1061" s="6"/>
    </row>
    <row r="1062" spans="1:32" x14ac:dyDescent="0.25">
      <c r="A1062" s="53">
        <f t="shared" si="170"/>
        <v>1046</v>
      </c>
      <c r="B1062" s="29">
        <f t="shared" si="164"/>
        <v>0</v>
      </c>
      <c r="C1062" s="9" t="str">
        <f>IF(D1062=0,"-",IF('Lease Monthly'!$H$4="Yearly",EDATE(C1061,12),IF('Lease Monthly'!$H$4="Quarterly",EDATE(C1061,3),EDATE(C1061,1))))</f>
        <v>-</v>
      </c>
      <c r="D1062" s="54">
        <f>IF(A1062&gt;'Lease Monthly'!$E$4,0,'Lease Monthly'!$G$4)*((1+$M$4)^(((((IF($H$4="Yearly",ROUNDDOWN(IF(A1062-($N$4)&lt;0,0,((A1062-($N$4)/(($N$4))))/($N$4)),0),IF($H$4="Monthly",ROUNDDOWN(IF(A1062-($N$4*12)&lt;0,0,((A1062-(12*$N$4)/((12*$N$4))))/($N$4*12)),0),ROUNDDOWN(IF(A1062-($N$4*4)&lt;0,0,((A1062-(4*$N$4)/((4*$N$4))))/($N$4*4)),0)))))))))+(IF(A1062=$E$4,$J$4,0))</f>
        <v>0</v>
      </c>
      <c r="E1062" s="49">
        <f>IF(D1062=0,0,1/((1+IF('Lease Monthly'!$H$4="Yearly",'Lease Monthly'!$D$4,IF('Lease Monthly'!$H$4="Quarterly",'Lease Monthly'!$D$4/4,'Lease Monthly'!$D$4/12)))^IF($E$17=1,A1061,A1062)))</f>
        <v>0</v>
      </c>
      <c r="F1062" s="55">
        <f t="shared" si="165"/>
        <v>0</v>
      </c>
      <c r="G1062" s="56"/>
      <c r="H1062" s="38">
        <f t="shared" si="171"/>
        <v>1046</v>
      </c>
      <c r="I1062" s="9" t="str">
        <f t="shared" si="166"/>
        <v>-</v>
      </c>
      <c r="J1062" s="47">
        <f>IF(H1062&gt;'Lease Monthly'!$E$4,0,M1061)</f>
        <v>0</v>
      </c>
      <c r="K1062" s="47">
        <f>IF(IF('Lease Monthly'!$H$4="Yearly",J1062*'Lease Monthly'!$D$4,IF('Lease Monthly'!$H$4="Quarterly",J1062*('Lease Monthly'!$D$4/4),J1062*'Lease Monthly'!$D$4/12))&gt;0,IF('Lease Monthly'!$H$4="Yearly",J1062*'Lease Monthly'!$D$4,IF('Lease Monthly'!$H$4="Quarterly",J1062*('Lease Monthly'!$D$4/4),J1062*'Lease Monthly'!$D$4/12)),-L1062-J1062)</f>
        <v>0</v>
      </c>
      <c r="L1062" s="47">
        <f t="shared" si="167"/>
        <v>0</v>
      </c>
      <c r="M1062" s="47">
        <f t="shared" si="168"/>
        <v>0</v>
      </c>
      <c r="N1062" s="57"/>
      <c r="O1062" s="38">
        <v>237</v>
      </c>
      <c r="P1062" s="58">
        <f t="shared" si="172"/>
        <v>425510</v>
      </c>
      <c r="Q1062" s="47">
        <f t="shared" si="173"/>
        <v>0</v>
      </c>
      <c r="R1062" s="47">
        <f>IF(S1061&lt;1,0,-'Lease Monthly'!$K$4/'Lease Monthly'!$L$4)</f>
        <v>0</v>
      </c>
      <c r="S1062" s="47">
        <f t="shared" si="169"/>
        <v>0</v>
      </c>
      <c r="AE1062"/>
      <c r="AF1062" s="6"/>
    </row>
    <row r="1063" spans="1:32" x14ac:dyDescent="0.25">
      <c r="A1063" s="53">
        <f t="shared" si="170"/>
        <v>1047</v>
      </c>
      <c r="B1063" s="29">
        <f t="shared" si="164"/>
        <v>0</v>
      </c>
      <c r="C1063" s="9" t="str">
        <f>IF(D1063=0,"-",IF('Lease Monthly'!$H$4="Yearly",EDATE(C1062,12),IF('Lease Monthly'!$H$4="Quarterly",EDATE(C1062,3),EDATE(C1062,1))))</f>
        <v>-</v>
      </c>
      <c r="D1063" s="54">
        <f>IF(A1063&gt;'Lease Monthly'!$E$4,0,'Lease Monthly'!$G$4)*((1+$M$4)^(((((IF($H$4="Yearly",ROUNDDOWN(IF(A1063-($N$4)&lt;0,0,((A1063-($N$4)/(($N$4))))/($N$4)),0),IF($H$4="Monthly",ROUNDDOWN(IF(A1063-($N$4*12)&lt;0,0,((A1063-(12*$N$4)/((12*$N$4))))/($N$4*12)),0),ROUNDDOWN(IF(A1063-($N$4*4)&lt;0,0,((A1063-(4*$N$4)/((4*$N$4))))/($N$4*4)),0)))))))))+(IF(A1063=$E$4,$J$4,0))</f>
        <v>0</v>
      </c>
      <c r="E1063" s="49">
        <f>IF(D1063=0,0,1/((1+IF('Lease Monthly'!$H$4="Yearly",'Lease Monthly'!$D$4,IF('Lease Monthly'!$H$4="Quarterly",'Lease Monthly'!$D$4/4,'Lease Monthly'!$D$4/12)))^IF($E$17=1,A1062,A1063)))</f>
        <v>0</v>
      </c>
      <c r="F1063" s="55">
        <f t="shared" si="165"/>
        <v>0</v>
      </c>
      <c r="G1063" s="56"/>
      <c r="H1063" s="38">
        <f t="shared" si="171"/>
        <v>1047</v>
      </c>
      <c r="I1063" s="9" t="str">
        <f t="shared" si="166"/>
        <v>-</v>
      </c>
      <c r="J1063" s="47">
        <f>IF(H1063&gt;'Lease Monthly'!$E$4,0,M1062)</f>
        <v>0</v>
      </c>
      <c r="K1063" s="47">
        <f>IF(IF('Lease Monthly'!$H$4="Yearly",J1063*'Lease Monthly'!$D$4,IF('Lease Monthly'!$H$4="Quarterly",J1063*('Lease Monthly'!$D$4/4),J1063*'Lease Monthly'!$D$4/12))&gt;0,IF('Lease Monthly'!$H$4="Yearly",J1063*'Lease Monthly'!$D$4,IF('Lease Monthly'!$H$4="Quarterly",J1063*('Lease Monthly'!$D$4/4),J1063*'Lease Monthly'!$D$4/12)),-L1063-J1063)</f>
        <v>0</v>
      </c>
      <c r="L1063" s="47">
        <f t="shared" si="167"/>
        <v>0</v>
      </c>
      <c r="M1063" s="47">
        <f t="shared" si="168"/>
        <v>0</v>
      </c>
      <c r="N1063" s="57"/>
      <c r="O1063" s="38">
        <v>237</v>
      </c>
      <c r="P1063" s="58">
        <f t="shared" si="172"/>
        <v>425875</v>
      </c>
      <c r="Q1063" s="47">
        <f t="shared" si="173"/>
        <v>0</v>
      </c>
      <c r="R1063" s="47">
        <f>IF(S1062&lt;1,0,-'Lease Monthly'!$K$4/'Lease Monthly'!$L$4)</f>
        <v>0</v>
      </c>
      <c r="S1063" s="47">
        <f t="shared" si="169"/>
        <v>0</v>
      </c>
      <c r="AE1063"/>
      <c r="AF1063" s="6"/>
    </row>
    <row r="1064" spans="1:32" x14ac:dyDescent="0.25">
      <c r="A1064" s="53">
        <f t="shared" si="170"/>
        <v>1048</v>
      </c>
      <c r="B1064" s="29">
        <f t="shared" si="164"/>
        <v>0</v>
      </c>
      <c r="C1064" s="9" t="str">
        <f>IF(D1064=0,"-",IF('Lease Monthly'!$H$4="Yearly",EDATE(C1063,12),IF('Lease Monthly'!$H$4="Quarterly",EDATE(C1063,3),EDATE(C1063,1))))</f>
        <v>-</v>
      </c>
      <c r="D1064" s="54">
        <f>IF(A1064&gt;'Lease Monthly'!$E$4,0,'Lease Monthly'!$G$4)*((1+$M$4)^(((((IF($H$4="Yearly",ROUNDDOWN(IF(A1064-($N$4)&lt;0,0,((A1064-($N$4)/(($N$4))))/($N$4)),0),IF($H$4="Monthly",ROUNDDOWN(IF(A1064-($N$4*12)&lt;0,0,((A1064-(12*$N$4)/((12*$N$4))))/($N$4*12)),0),ROUNDDOWN(IF(A1064-($N$4*4)&lt;0,0,((A1064-(4*$N$4)/((4*$N$4))))/($N$4*4)),0)))))))))+(IF(A1064=$E$4,$J$4,0))</f>
        <v>0</v>
      </c>
      <c r="E1064" s="49">
        <f>IF(D1064=0,0,1/((1+IF('Lease Monthly'!$H$4="Yearly",'Lease Monthly'!$D$4,IF('Lease Monthly'!$H$4="Quarterly",'Lease Monthly'!$D$4/4,'Lease Monthly'!$D$4/12)))^IF($E$17=1,A1063,A1064)))</f>
        <v>0</v>
      </c>
      <c r="F1064" s="55">
        <f t="shared" si="165"/>
        <v>0</v>
      </c>
      <c r="G1064" s="56"/>
      <c r="H1064" s="38">
        <f t="shared" si="171"/>
        <v>1048</v>
      </c>
      <c r="I1064" s="9" t="str">
        <f t="shared" si="166"/>
        <v>-</v>
      </c>
      <c r="J1064" s="47">
        <f>IF(H1064&gt;'Lease Monthly'!$E$4,0,M1063)</f>
        <v>0</v>
      </c>
      <c r="K1064" s="47">
        <f>IF(IF('Lease Monthly'!$H$4="Yearly",J1064*'Lease Monthly'!$D$4,IF('Lease Monthly'!$H$4="Quarterly",J1064*('Lease Monthly'!$D$4/4),J1064*'Lease Monthly'!$D$4/12))&gt;0,IF('Lease Monthly'!$H$4="Yearly",J1064*'Lease Monthly'!$D$4,IF('Lease Monthly'!$H$4="Quarterly",J1064*('Lease Monthly'!$D$4/4),J1064*'Lease Monthly'!$D$4/12)),-L1064-J1064)</f>
        <v>0</v>
      </c>
      <c r="L1064" s="47">
        <f t="shared" si="167"/>
        <v>0</v>
      </c>
      <c r="M1064" s="47">
        <f t="shared" si="168"/>
        <v>0</v>
      </c>
      <c r="N1064" s="57"/>
      <c r="O1064" s="38">
        <v>237</v>
      </c>
      <c r="P1064" s="58">
        <f t="shared" si="172"/>
        <v>426240</v>
      </c>
      <c r="Q1064" s="47">
        <f t="shared" si="173"/>
        <v>0</v>
      </c>
      <c r="R1064" s="47">
        <f>IF(S1063&lt;1,0,-'Lease Monthly'!$K$4/'Lease Monthly'!$L$4)</f>
        <v>0</v>
      </c>
      <c r="S1064" s="47">
        <f t="shared" si="169"/>
        <v>0</v>
      </c>
      <c r="AE1064"/>
      <c r="AF1064" s="6"/>
    </row>
    <row r="1065" spans="1:32" x14ac:dyDescent="0.25">
      <c r="A1065" s="53">
        <f t="shared" si="170"/>
        <v>1049</v>
      </c>
      <c r="B1065" s="29">
        <f t="shared" si="164"/>
        <v>0</v>
      </c>
      <c r="C1065" s="9" t="str">
        <f>IF(D1065=0,"-",IF('Lease Monthly'!$H$4="Yearly",EDATE(C1064,12),IF('Lease Monthly'!$H$4="Quarterly",EDATE(C1064,3),EDATE(C1064,1))))</f>
        <v>-</v>
      </c>
      <c r="D1065" s="54">
        <f>IF(A1065&gt;'Lease Monthly'!$E$4,0,'Lease Monthly'!$G$4)*((1+$M$4)^(((((IF($H$4="Yearly",ROUNDDOWN(IF(A1065-($N$4)&lt;0,0,((A1065-($N$4)/(($N$4))))/($N$4)),0),IF($H$4="Monthly",ROUNDDOWN(IF(A1065-($N$4*12)&lt;0,0,((A1065-(12*$N$4)/((12*$N$4))))/($N$4*12)),0),ROUNDDOWN(IF(A1065-($N$4*4)&lt;0,0,((A1065-(4*$N$4)/((4*$N$4))))/($N$4*4)),0)))))))))+(IF(A1065=$E$4,$J$4,0))</f>
        <v>0</v>
      </c>
      <c r="E1065" s="49">
        <f>IF(D1065=0,0,1/((1+IF('Lease Monthly'!$H$4="Yearly",'Lease Monthly'!$D$4,IF('Lease Monthly'!$H$4="Quarterly",'Lease Monthly'!$D$4/4,'Lease Monthly'!$D$4/12)))^IF($E$17=1,A1064,A1065)))</f>
        <v>0</v>
      </c>
      <c r="F1065" s="55">
        <f t="shared" si="165"/>
        <v>0</v>
      </c>
      <c r="G1065" s="56"/>
      <c r="H1065" s="38">
        <f t="shared" si="171"/>
        <v>1049</v>
      </c>
      <c r="I1065" s="9" t="str">
        <f t="shared" si="166"/>
        <v>-</v>
      </c>
      <c r="J1065" s="47">
        <f>IF(H1065&gt;'Lease Monthly'!$E$4,0,M1064)</f>
        <v>0</v>
      </c>
      <c r="K1065" s="47">
        <f>IF(IF('Lease Monthly'!$H$4="Yearly",J1065*'Lease Monthly'!$D$4,IF('Lease Monthly'!$H$4="Quarterly",J1065*('Lease Monthly'!$D$4/4),J1065*'Lease Monthly'!$D$4/12))&gt;0,IF('Lease Monthly'!$H$4="Yearly",J1065*'Lease Monthly'!$D$4,IF('Lease Monthly'!$H$4="Quarterly",J1065*('Lease Monthly'!$D$4/4),J1065*'Lease Monthly'!$D$4/12)),-L1065-J1065)</f>
        <v>0</v>
      </c>
      <c r="L1065" s="47">
        <f t="shared" si="167"/>
        <v>0</v>
      </c>
      <c r="M1065" s="47">
        <f t="shared" si="168"/>
        <v>0</v>
      </c>
      <c r="N1065" s="57"/>
      <c r="O1065" s="38">
        <v>237</v>
      </c>
      <c r="P1065" s="58">
        <f t="shared" si="172"/>
        <v>426605</v>
      </c>
      <c r="Q1065" s="47">
        <f t="shared" si="173"/>
        <v>0</v>
      </c>
      <c r="R1065" s="47">
        <f>IF(S1064&lt;1,0,-'Lease Monthly'!$K$4/'Lease Monthly'!$L$4)</f>
        <v>0</v>
      </c>
      <c r="S1065" s="47">
        <f t="shared" si="169"/>
        <v>0</v>
      </c>
      <c r="AE1065"/>
      <c r="AF1065" s="6"/>
    </row>
    <row r="1066" spans="1:32" x14ac:dyDescent="0.25">
      <c r="A1066" s="53">
        <f t="shared" si="170"/>
        <v>1050</v>
      </c>
      <c r="B1066" s="29">
        <f t="shared" si="164"/>
        <v>0</v>
      </c>
      <c r="C1066" s="9" t="str">
        <f>IF(D1066=0,"-",IF('Lease Monthly'!$H$4="Yearly",EDATE(C1065,12),IF('Lease Monthly'!$H$4="Quarterly",EDATE(C1065,3),EDATE(C1065,1))))</f>
        <v>-</v>
      </c>
      <c r="D1066" s="54">
        <f>IF(A1066&gt;'Lease Monthly'!$E$4,0,'Lease Monthly'!$G$4)*((1+$M$4)^(((((IF($H$4="Yearly",ROUNDDOWN(IF(A1066-($N$4)&lt;0,0,((A1066-($N$4)/(($N$4))))/($N$4)),0),IF($H$4="Monthly",ROUNDDOWN(IF(A1066-($N$4*12)&lt;0,0,((A1066-(12*$N$4)/((12*$N$4))))/($N$4*12)),0),ROUNDDOWN(IF(A1066-($N$4*4)&lt;0,0,((A1066-(4*$N$4)/((4*$N$4))))/($N$4*4)),0)))))))))+(IF(A1066=$E$4,$J$4,0))</f>
        <v>0</v>
      </c>
      <c r="E1066" s="49">
        <f>IF(D1066=0,0,1/((1+IF('Lease Monthly'!$H$4="Yearly",'Lease Monthly'!$D$4,IF('Lease Monthly'!$H$4="Quarterly",'Lease Monthly'!$D$4/4,'Lease Monthly'!$D$4/12)))^IF($E$17=1,A1065,A1066)))</f>
        <v>0</v>
      </c>
      <c r="F1066" s="55">
        <f t="shared" si="165"/>
        <v>0</v>
      </c>
      <c r="G1066" s="56"/>
      <c r="H1066" s="38">
        <f t="shared" si="171"/>
        <v>1050</v>
      </c>
      <c r="I1066" s="9" t="str">
        <f t="shared" si="166"/>
        <v>-</v>
      </c>
      <c r="J1066" s="47">
        <f>IF(H1066&gt;'Lease Monthly'!$E$4,0,M1065)</f>
        <v>0</v>
      </c>
      <c r="K1066" s="47">
        <f>IF(IF('Lease Monthly'!$H$4="Yearly",J1066*'Lease Monthly'!$D$4,IF('Lease Monthly'!$H$4="Quarterly",J1066*('Lease Monthly'!$D$4/4),J1066*'Lease Monthly'!$D$4/12))&gt;0,IF('Lease Monthly'!$H$4="Yearly",J1066*'Lease Monthly'!$D$4,IF('Lease Monthly'!$H$4="Quarterly",J1066*('Lease Monthly'!$D$4/4),J1066*'Lease Monthly'!$D$4/12)),-L1066-J1066)</f>
        <v>0</v>
      </c>
      <c r="L1066" s="47">
        <f t="shared" si="167"/>
        <v>0</v>
      </c>
      <c r="M1066" s="47">
        <f t="shared" si="168"/>
        <v>0</v>
      </c>
      <c r="N1066" s="57"/>
      <c r="O1066" s="38">
        <v>237</v>
      </c>
      <c r="P1066" s="58">
        <f t="shared" si="172"/>
        <v>426971</v>
      </c>
      <c r="Q1066" s="47">
        <f t="shared" si="173"/>
        <v>0</v>
      </c>
      <c r="R1066" s="47">
        <f>IF(S1065&lt;1,0,-'Lease Monthly'!$K$4/'Lease Monthly'!$L$4)</f>
        <v>0</v>
      </c>
      <c r="S1066" s="47">
        <f t="shared" si="169"/>
        <v>0</v>
      </c>
      <c r="AE1066"/>
      <c r="AF1066" s="6"/>
    </row>
    <row r="1067" spans="1:32" x14ac:dyDescent="0.25">
      <c r="A1067" s="53">
        <f t="shared" si="170"/>
        <v>1051</v>
      </c>
      <c r="B1067" s="29">
        <f t="shared" si="164"/>
        <v>0</v>
      </c>
      <c r="C1067" s="9" t="str">
        <f>IF(D1067=0,"-",IF('Lease Monthly'!$H$4="Yearly",EDATE(C1066,12),IF('Lease Monthly'!$H$4="Quarterly",EDATE(C1066,3),EDATE(C1066,1))))</f>
        <v>-</v>
      </c>
      <c r="D1067" s="54">
        <f>IF(A1067&gt;'Lease Monthly'!$E$4,0,'Lease Monthly'!$G$4)*((1+$M$4)^(((((IF($H$4="Yearly",ROUNDDOWN(IF(A1067-($N$4)&lt;0,0,((A1067-($N$4)/(($N$4))))/($N$4)),0),IF($H$4="Monthly",ROUNDDOWN(IF(A1067-($N$4*12)&lt;0,0,((A1067-(12*$N$4)/((12*$N$4))))/($N$4*12)),0),ROUNDDOWN(IF(A1067-($N$4*4)&lt;0,0,((A1067-(4*$N$4)/((4*$N$4))))/($N$4*4)),0)))))))))+(IF(A1067=$E$4,$J$4,0))</f>
        <v>0</v>
      </c>
      <c r="E1067" s="49">
        <f>IF(D1067=0,0,1/((1+IF('Lease Monthly'!$H$4="Yearly",'Lease Monthly'!$D$4,IF('Lease Monthly'!$H$4="Quarterly",'Lease Monthly'!$D$4/4,'Lease Monthly'!$D$4/12)))^IF($E$17=1,A1066,A1067)))</f>
        <v>0</v>
      </c>
      <c r="F1067" s="55">
        <f t="shared" si="165"/>
        <v>0</v>
      </c>
      <c r="G1067" s="56"/>
      <c r="H1067" s="38">
        <f t="shared" si="171"/>
        <v>1051</v>
      </c>
      <c r="I1067" s="9" t="str">
        <f t="shared" si="166"/>
        <v>-</v>
      </c>
      <c r="J1067" s="47">
        <f>IF(H1067&gt;'Lease Monthly'!$E$4,0,M1066)</f>
        <v>0</v>
      </c>
      <c r="K1067" s="47">
        <f>IF(IF('Lease Monthly'!$H$4="Yearly",J1067*'Lease Monthly'!$D$4,IF('Lease Monthly'!$H$4="Quarterly",J1067*('Lease Monthly'!$D$4/4),J1067*'Lease Monthly'!$D$4/12))&gt;0,IF('Lease Monthly'!$H$4="Yearly",J1067*'Lease Monthly'!$D$4,IF('Lease Monthly'!$H$4="Quarterly",J1067*('Lease Monthly'!$D$4/4),J1067*'Lease Monthly'!$D$4/12)),-L1067-J1067)</f>
        <v>0</v>
      </c>
      <c r="L1067" s="47">
        <f t="shared" si="167"/>
        <v>0</v>
      </c>
      <c r="M1067" s="47">
        <f t="shared" si="168"/>
        <v>0</v>
      </c>
      <c r="N1067" s="57"/>
      <c r="O1067" s="38">
        <v>237</v>
      </c>
      <c r="P1067" s="58">
        <f t="shared" si="172"/>
        <v>427336</v>
      </c>
      <c r="Q1067" s="47">
        <f t="shared" si="173"/>
        <v>0</v>
      </c>
      <c r="R1067" s="47">
        <f>IF(S1066&lt;1,0,-'Lease Monthly'!$K$4/'Lease Monthly'!$L$4)</f>
        <v>0</v>
      </c>
      <c r="S1067" s="47">
        <f t="shared" si="169"/>
        <v>0</v>
      </c>
      <c r="AE1067"/>
      <c r="AF1067" s="6"/>
    </row>
    <row r="1068" spans="1:32" x14ac:dyDescent="0.25">
      <c r="A1068" s="53">
        <f t="shared" si="170"/>
        <v>1052</v>
      </c>
      <c r="B1068" s="29">
        <f t="shared" si="164"/>
        <v>0</v>
      </c>
      <c r="C1068" s="9" t="str">
        <f>IF(D1068=0,"-",IF('Lease Monthly'!$H$4="Yearly",EDATE(C1067,12),IF('Lease Monthly'!$H$4="Quarterly",EDATE(C1067,3),EDATE(C1067,1))))</f>
        <v>-</v>
      </c>
      <c r="D1068" s="54">
        <f>IF(A1068&gt;'Lease Monthly'!$E$4,0,'Lease Monthly'!$G$4)*((1+$M$4)^(((((IF($H$4="Yearly",ROUNDDOWN(IF(A1068-($N$4)&lt;0,0,((A1068-($N$4)/(($N$4))))/($N$4)),0),IF($H$4="Monthly",ROUNDDOWN(IF(A1068-($N$4*12)&lt;0,0,((A1068-(12*$N$4)/((12*$N$4))))/($N$4*12)),0),ROUNDDOWN(IF(A1068-($N$4*4)&lt;0,0,((A1068-(4*$N$4)/((4*$N$4))))/($N$4*4)),0)))))))))+(IF(A1068=$E$4,$J$4,0))</f>
        <v>0</v>
      </c>
      <c r="E1068" s="49">
        <f>IF(D1068=0,0,1/((1+IF('Lease Monthly'!$H$4="Yearly",'Lease Monthly'!$D$4,IF('Lease Monthly'!$H$4="Quarterly",'Lease Monthly'!$D$4/4,'Lease Monthly'!$D$4/12)))^IF($E$17=1,A1067,A1068)))</f>
        <v>0</v>
      </c>
      <c r="F1068" s="55">
        <f t="shared" si="165"/>
        <v>0</v>
      </c>
      <c r="G1068" s="56"/>
      <c r="H1068" s="38">
        <f t="shared" si="171"/>
        <v>1052</v>
      </c>
      <c r="I1068" s="9" t="str">
        <f t="shared" si="166"/>
        <v>-</v>
      </c>
      <c r="J1068" s="47">
        <f>IF(H1068&gt;'Lease Monthly'!$E$4,0,M1067)</f>
        <v>0</v>
      </c>
      <c r="K1068" s="47">
        <f>IF(IF('Lease Monthly'!$H$4="Yearly",J1068*'Lease Monthly'!$D$4,IF('Lease Monthly'!$H$4="Quarterly",J1068*('Lease Monthly'!$D$4/4),J1068*'Lease Monthly'!$D$4/12))&gt;0,IF('Lease Monthly'!$H$4="Yearly",J1068*'Lease Monthly'!$D$4,IF('Lease Monthly'!$H$4="Quarterly",J1068*('Lease Monthly'!$D$4/4),J1068*'Lease Monthly'!$D$4/12)),-L1068-J1068)</f>
        <v>0</v>
      </c>
      <c r="L1068" s="47">
        <f t="shared" si="167"/>
        <v>0</v>
      </c>
      <c r="M1068" s="47">
        <f t="shared" si="168"/>
        <v>0</v>
      </c>
      <c r="N1068" s="57"/>
      <c r="O1068" s="38">
        <v>237</v>
      </c>
      <c r="P1068" s="58">
        <f t="shared" si="172"/>
        <v>427701</v>
      </c>
      <c r="Q1068" s="47">
        <f t="shared" si="173"/>
        <v>0</v>
      </c>
      <c r="R1068" s="47">
        <f>IF(S1067&lt;1,0,-'Lease Monthly'!$K$4/'Lease Monthly'!$L$4)</f>
        <v>0</v>
      </c>
      <c r="S1068" s="47">
        <f t="shared" si="169"/>
        <v>0</v>
      </c>
      <c r="AE1068"/>
      <c r="AF1068" s="6"/>
    </row>
    <row r="1069" spans="1:32" x14ac:dyDescent="0.25">
      <c r="A1069" s="53">
        <f t="shared" si="170"/>
        <v>1053</v>
      </c>
      <c r="B1069" s="29">
        <f t="shared" si="164"/>
        <v>0</v>
      </c>
      <c r="C1069" s="9" t="str">
        <f>IF(D1069=0,"-",IF('Lease Monthly'!$H$4="Yearly",EDATE(C1068,12),IF('Lease Monthly'!$H$4="Quarterly",EDATE(C1068,3),EDATE(C1068,1))))</f>
        <v>-</v>
      </c>
      <c r="D1069" s="54">
        <f>IF(A1069&gt;'Lease Monthly'!$E$4,0,'Lease Monthly'!$G$4)*((1+$M$4)^(((((IF($H$4="Yearly",ROUNDDOWN(IF(A1069-($N$4)&lt;0,0,((A1069-($N$4)/(($N$4))))/($N$4)),0),IF($H$4="Monthly",ROUNDDOWN(IF(A1069-($N$4*12)&lt;0,0,((A1069-(12*$N$4)/((12*$N$4))))/($N$4*12)),0),ROUNDDOWN(IF(A1069-($N$4*4)&lt;0,0,((A1069-(4*$N$4)/((4*$N$4))))/($N$4*4)),0)))))))))+(IF(A1069=$E$4,$J$4,0))</f>
        <v>0</v>
      </c>
      <c r="E1069" s="49">
        <f>IF(D1069=0,0,1/((1+IF('Lease Monthly'!$H$4="Yearly",'Lease Monthly'!$D$4,IF('Lease Monthly'!$H$4="Quarterly",'Lease Monthly'!$D$4/4,'Lease Monthly'!$D$4/12)))^IF($E$17=1,A1068,A1069)))</f>
        <v>0</v>
      </c>
      <c r="F1069" s="55">
        <f t="shared" si="165"/>
        <v>0</v>
      </c>
      <c r="G1069" s="56"/>
      <c r="H1069" s="38">
        <f t="shared" si="171"/>
        <v>1053</v>
      </c>
      <c r="I1069" s="9" t="str">
        <f t="shared" si="166"/>
        <v>-</v>
      </c>
      <c r="J1069" s="47">
        <f>IF(H1069&gt;'Lease Monthly'!$E$4,0,M1068)</f>
        <v>0</v>
      </c>
      <c r="K1069" s="47">
        <f>IF(IF('Lease Monthly'!$H$4="Yearly",J1069*'Lease Monthly'!$D$4,IF('Lease Monthly'!$H$4="Quarterly",J1069*('Lease Monthly'!$D$4/4),J1069*'Lease Monthly'!$D$4/12))&gt;0,IF('Lease Monthly'!$H$4="Yearly",J1069*'Lease Monthly'!$D$4,IF('Lease Monthly'!$H$4="Quarterly",J1069*('Lease Monthly'!$D$4/4),J1069*'Lease Monthly'!$D$4/12)),-L1069-J1069)</f>
        <v>0</v>
      </c>
      <c r="L1069" s="47">
        <f t="shared" si="167"/>
        <v>0</v>
      </c>
      <c r="M1069" s="47">
        <f t="shared" si="168"/>
        <v>0</v>
      </c>
      <c r="N1069" s="57"/>
      <c r="O1069" s="38">
        <v>237</v>
      </c>
      <c r="P1069" s="58">
        <f t="shared" si="172"/>
        <v>428066</v>
      </c>
      <c r="Q1069" s="47">
        <f t="shared" si="173"/>
        <v>0</v>
      </c>
      <c r="R1069" s="47">
        <f>IF(S1068&lt;1,0,-'Lease Monthly'!$K$4/'Lease Monthly'!$L$4)</f>
        <v>0</v>
      </c>
      <c r="S1069" s="47">
        <f t="shared" si="169"/>
        <v>0</v>
      </c>
      <c r="AE1069"/>
      <c r="AF1069" s="6"/>
    </row>
    <row r="1070" spans="1:32" x14ac:dyDescent="0.25">
      <c r="A1070" s="53">
        <f t="shared" si="170"/>
        <v>1054</v>
      </c>
      <c r="B1070" s="29">
        <f t="shared" si="164"/>
        <v>0</v>
      </c>
      <c r="C1070" s="9" t="str">
        <f>IF(D1070=0,"-",IF('Lease Monthly'!$H$4="Yearly",EDATE(C1069,12),IF('Lease Monthly'!$H$4="Quarterly",EDATE(C1069,3),EDATE(C1069,1))))</f>
        <v>-</v>
      </c>
      <c r="D1070" s="54">
        <f>IF(A1070&gt;'Lease Monthly'!$E$4,0,'Lease Monthly'!$G$4)*((1+$M$4)^(((((IF($H$4="Yearly",ROUNDDOWN(IF(A1070-($N$4)&lt;0,0,((A1070-($N$4)/(($N$4))))/($N$4)),0),IF($H$4="Monthly",ROUNDDOWN(IF(A1070-($N$4*12)&lt;0,0,((A1070-(12*$N$4)/((12*$N$4))))/($N$4*12)),0),ROUNDDOWN(IF(A1070-($N$4*4)&lt;0,0,((A1070-(4*$N$4)/((4*$N$4))))/($N$4*4)),0)))))))))+(IF(A1070=$E$4,$J$4,0))</f>
        <v>0</v>
      </c>
      <c r="E1070" s="49">
        <f>IF(D1070=0,0,1/((1+IF('Lease Monthly'!$H$4="Yearly",'Lease Monthly'!$D$4,IF('Lease Monthly'!$H$4="Quarterly",'Lease Monthly'!$D$4/4,'Lease Monthly'!$D$4/12)))^IF($E$17=1,A1069,A1070)))</f>
        <v>0</v>
      </c>
      <c r="F1070" s="55">
        <f t="shared" si="165"/>
        <v>0</v>
      </c>
      <c r="G1070" s="56"/>
      <c r="H1070" s="38">
        <f t="shared" si="171"/>
        <v>1054</v>
      </c>
      <c r="I1070" s="9" t="str">
        <f t="shared" si="166"/>
        <v>-</v>
      </c>
      <c r="J1070" s="47">
        <f>IF(H1070&gt;'Lease Monthly'!$E$4,0,M1069)</f>
        <v>0</v>
      </c>
      <c r="K1070" s="47">
        <f>IF(IF('Lease Monthly'!$H$4="Yearly",J1070*'Lease Monthly'!$D$4,IF('Lease Monthly'!$H$4="Quarterly",J1070*('Lease Monthly'!$D$4/4),J1070*'Lease Monthly'!$D$4/12))&gt;0,IF('Lease Monthly'!$H$4="Yearly",J1070*'Lease Monthly'!$D$4,IF('Lease Monthly'!$H$4="Quarterly",J1070*('Lease Monthly'!$D$4/4),J1070*'Lease Monthly'!$D$4/12)),-L1070-J1070)</f>
        <v>0</v>
      </c>
      <c r="L1070" s="47">
        <f t="shared" si="167"/>
        <v>0</v>
      </c>
      <c r="M1070" s="47">
        <f t="shared" si="168"/>
        <v>0</v>
      </c>
      <c r="N1070" s="57"/>
      <c r="O1070" s="38">
        <v>237</v>
      </c>
      <c r="P1070" s="58">
        <f t="shared" si="172"/>
        <v>428432</v>
      </c>
      <c r="Q1070" s="47">
        <f t="shared" si="173"/>
        <v>0</v>
      </c>
      <c r="R1070" s="47">
        <f>IF(S1069&lt;1,0,-'Lease Monthly'!$K$4/'Lease Monthly'!$L$4)</f>
        <v>0</v>
      </c>
      <c r="S1070" s="47">
        <f t="shared" si="169"/>
        <v>0</v>
      </c>
      <c r="AE1070"/>
      <c r="AF1070" s="6"/>
    </row>
    <row r="1071" spans="1:32" x14ac:dyDescent="0.25">
      <c r="A1071" s="53">
        <f t="shared" si="170"/>
        <v>1055</v>
      </c>
      <c r="B1071" s="29">
        <f t="shared" si="164"/>
        <v>0</v>
      </c>
      <c r="C1071" s="9" t="str">
        <f>IF(D1071=0,"-",IF('Lease Monthly'!$H$4="Yearly",EDATE(C1070,12),IF('Lease Monthly'!$H$4="Quarterly",EDATE(C1070,3),EDATE(C1070,1))))</f>
        <v>-</v>
      </c>
      <c r="D1071" s="54">
        <f>IF(A1071&gt;'Lease Monthly'!$E$4,0,'Lease Monthly'!$G$4)*((1+$M$4)^(((((IF($H$4="Yearly",ROUNDDOWN(IF(A1071-($N$4)&lt;0,0,((A1071-($N$4)/(($N$4))))/($N$4)),0),IF($H$4="Monthly",ROUNDDOWN(IF(A1071-($N$4*12)&lt;0,0,((A1071-(12*$N$4)/((12*$N$4))))/($N$4*12)),0),ROUNDDOWN(IF(A1071-($N$4*4)&lt;0,0,((A1071-(4*$N$4)/((4*$N$4))))/($N$4*4)),0)))))))))+(IF(A1071=$E$4,$J$4,0))</f>
        <v>0</v>
      </c>
      <c r="E1071" s="49">
        <f>IF(D1071=0,0,1/((1+IF('Lease Monthly'!$H$4="Yearly",'Lease Monthly'!$D$4,IF('Lease Monthly'!$H$4="Quarterly",'Lease Monthly'!$D$4/4,'Lease Monthly'!$D$4/12)))^IF($E$17=1,A1070,A1071)))</f>
        <v>0</v>
      </c>
      <c r="F1071" s="55">
        <f t="shared" si="165"/>
        <v>0</v>
      </c>
      <c r="G1071" s="56"/>
      <c r="H1071" s="38">
        <f t="shared" si="171"/>
        <v>1055</v>
      </c>
      <c r="I1071" s="9" t="str">
        <f t="shared" si="166"/>
        <v>-</v>
      </c>
      <c r="J1071" s="47">
        <f>IF(H1071&gt;'Lease Monthly'!$E$4,0,M1070)</f>
        <v>0</v>
      </c>
      <c r="K1071" s="47">
        <f>IF(IF('Lease Monthly'!$H$4="Yearly",J1071*'Lease Monthly'!$D$4,IF('Lease Monthly'!$H$4="Quarterly",J1071*('Lease Monthly'!$D$4/4),J1071*'Lease Monthly'!$D$4/12))&gt;0,IF('Lease Monthly'!$H$4="Yearly",J1071*'Lease Monthly'!$D$4,IF('Lease Monthly'!$H$4="Quarterly",J1071*('Lease Monthly'!$D$4/4),J1071*'Lease Monthly'!$D$4/12)),-L1071-J1071)</f>
        <v>0</v>
      </c>
      <c r="L1071" s="47">
        <f t="shared" si="167"/>
        <v>0</v>
      </c>
      <c r="M1071" s="47">
        <f t="shared" si="168"/>
        <v>0</v>
      </c>
      <c r="N1071" s="57"/>
      <c r="O1071" s="38">
        <v>237</v>
      </c>
      <c r="P1071" s="58">
        <f t="shared" si="172"/>
        <v>428797</v>
      </c>
      <c r="Q1071" s="47">
        <f t="shared" si="173"/>
        <v>0</v>
      </c>
      <c r="R1071" s="47">
        <f>IF(S1070&lt;1,0,-'Lease Monthly'!$K$4/'Lease Monthly'!$L$4)</f>
        <v>0</v>
      </c>
      <c r="S1071" s="47">
        <f t="shared" si="169"/>
        <v>0</v>
      </c>
      <c r="AE1071"/>
      <c r="AF1071" s="6"/>
    </row>
    <row r="1072" spans="1:32" x14ac:dyDescent="0.25">
      <c r="A1072" s="53">
        <f t="shared" si="170"/>
        <v>1056</v>
      </c>
      <c r="B1072" s="29">
        <f t="shared" si="164"/>
        <v>0</v>
      </c>
      <c r="C1072" s="9" t="str">
        <f>IF(D1072=0,"-",IF('Lease Monthly'!$H$4="Yearly",EDATE(C1071,12),IF('Lease Monthly'!$H$4="Quarterly",EDATE(C1071,3),EDATE(C1071,1))))</f>
        <v>-</v>
      </c>
      <c r="D1072" s="54">
        <f>IF(A1072&gt;'Lease Monthly'!$E$4,0,'Lease Monthly'!$G$4)*((1+$M$4)^(((((IF($H$4="Yearly",ROUNDDOWN(IF(A1072-($N$4)&lt;0,0,((A1072-($N$4)/(($N$4))))/($N$4)),0),IF($H$4="Monthly",ROUNDDOWN(IF(A1072-($N$4*12)&lt;0,0,((A1072-(12*$N$4)/((12*$N$4))))/($N$4*12)),0),ROUNDDOWN(IF(A1072-($N$4*4)&lt;0,0,((A1072-(4*$N$4)/((4*$N$4))))/($N$4*4)),0)))))))))+(IF(A1072=$E$4,$J$4,0))</f>
        <v>0</v>
      </c>
      <c r="E1072" s="49">
        <f>IF(D1072=0,0,1/((1+IF('Lease Monthly'!$H$4="Yearly",'Lease Monthly'!$D$4,IF('Lease Monthly'!$H$4="Quarterly",'Lease Monthly'!$D$4/4,'Lease Monthly'!$D$4/12)))^IF($E$17=1,A1071,A1072)))</f>
        <v>0</v>
      </c>
      <c r="F1072" s="55">
        <f t="shared" si="165"/>
        <v>0</v>
      </c>
      <c r="G1072" s="56"/>
      <c r="H1072" s="38">
        <f t="shared" si="171"/>
        <v>1056</v>
      </c>
      <c r="I1072" s="9" t="str">
        <f t="shared" si="166"/>
        <v>-</v>
      </c>
      <c r="J1072" s="47">
        <f>IF(H1072&gt;'Lease Monthly'!$E$4,0,M1071)</f>
        <v>0</v>
      </c>
      <c r="K1072" s="47">
        <f>IF(IF('Lease Monthly'!$H$4="Yearly",J1072*'Lease Monthly'!$D$4,IF('Lease Monthly'!$H$4="Quarterly",J1072*('Lease Monthly'!$D$4/4),J1072*'Lease Monthly'!$D$4/12))&gt;0,IF('Lease Monthly'!$H$4="Yearly",J1072*'Lease Monthly'!$D$4,IF('Lease Monthly'!$H$4="Quarterly",J1072*('Lease Monthly'!$D$4/4),J1072*'Lease Monthly'!$D$4/12)),-L1072-J1072)</f>
        <v>0</v>
      </c>
      <c r="L1072" s="47">
        <f t="shared" si="167"/>
        <v>0</v>
      </c>
      <c r="M1072" s="47">
        <f t="shared" si="168"/>
        <v>0</v>
      </c>
      <c r="N1072" s="57"/>
      <c r="O1072" s="38">
        <v>237</v>
      </c>
      <c r="P1072" s="58">
        <f t="shared" si="172"/>
        <v>429162</v>
      </c>
      <c r="Q1072" s="47">
        <f t="shared" si="173"/>
        <v>0</v>
      </c>
      <c r="R1072" s="47">
        <f>IF(S1071&lt;1,0,-'Lease Monthly'!$K$4/'Lease Monthly'!$L$4)</f>
        <v>0</v>
      </c>
      <c r="S1072" s="47">
        <f t="shared" si="169"/>
        <v>0</v>
      </c>
      <c r="AE1072"/>
      <c r="AF1072" s="6"/>
    </row>
    <row r="1073" spans="1:32" x14ac:dyDescent="0.25">
      <c r="A1073" s="53">
        <f t="shared" si="170"/>
        <v>1057</v>
      </c>
      <c r="B1073" s="29">
        <f t="shared" si="164"/>
        <v>0</v>
      </c>
      <c r="C1073" s="9" t="str">
        <f>IF(D1073=0,"-",IF('Lease Monthly'!$H$4="Yearly",EDATE(C1072,12),IF('Lease Monthly'!$H$4="Quarterly",EDATE(C1072,3),EDATE(C1072,1))))</f>
        <v>-</v>
      </c>
      <c r="D1073" s="54">
        <f>IF(A1073&gt;'Lease Monthly'!$E$4,0,'Lease Monthly'!$G$4)*((1+$M$4)^(((((IF($H$4="Yearly",ROUNDDOWN(IF(A1073-($N$4)&lt;0,0,((A1073-($N$4)/(($N$4))))/($N$4)),0),IF($H$4="Monthly",ROUNDDOWN(IF(A1073-($N$4*12)&lt;0,0,((A1073-(12*$N$4)/((12*$N$4))))/($N$4*12)),0),ROUNDDOWN(IF(A1073-($N$4*4)&lt;0,0,((A1073-(4*$N$4)/((4*$N$4))))/($N$4*4)),0)))))))))+(IF(A1073=$E$4,$J$4,0))</f>
        <v>0</v>
      </c>
      <c r="E1073" s="49">
        <f>IF(D1073=0,0,1/((1+IF('Lease Monthly'!$H$4="Yearly",'Lease Monthly'!$D$4,IF('Lease Monthly'!$H$4="Quarterly",'Lease Monthly'!$D$4/4,'Lease Monthly'!$D$4/12)))^IF($E$17=1,A1072,A1073)))</f>
        <v>0</v>
      </c>
      <c r="F1073" s="55">
        <f t="shared" si="165"/>
        <v>0</v>
      </c>
      <c r="G1073" s="56"/>
      <c r="H1073" s="38">
        <f t="shared" si="171"/>
        <v>1057</v>
      </c>
      <c r="I1073" s="9" t="str">
        <f t="shared" si="166"/>
        <v>-</v>
      </c>
      <c r="J1073" s="47">
        <f>IF(H1073&gt;'Lease Monthly'!$E$4,0,M1072)</f>
        <v>0</v>
      </c>
      <c r="K1073" s="47">
        <f>IF(IF('Lease Monthly'!$H$4="Yearly",J1073*'Lease Monthly'!$D$4,IF('Lease Monthly'!$H$4="Quarterly",J1073*('Lease Monthly'!$D$4/4),J1073*'Lease Monthly'!$D$4/12))&gt;0,IF('Lease Monthly'!$H$4="Yearly",J1073*'Lease Monthly'!$D$4,IF('Lease Monthly'!$H$4="Quarterly",J1073*('Lease Monthly'!$D$4/4),J1073*'Lease Monthly'!$D$4/12)),-L1073-J1073)</f>
        <v>0</v>
      </c>
      <c r="L1073" s="47">
        <f t="shared" si="167"/>
        <v>0</v>
      </c>
      <c r="M1073" s="47">
        <f t="shared" si="168"/>
        <v>0</v>
      </c>
      <c r="N1073" s="57"/>
      <c r="O1073" s="38">
        <v>237</v>
      </c>
      <c r="P1073" s="58">
        <f t="shared" si="172"/>
        <v>429527</v>
      </c>
      <c r="Q1073" s="47">
        <f t="shared" si="173"/>
        <v>0</v>
      </c>
      <c r="R1073" s="47">
        <f>IF(S1072&lt;1,0,-'Lease Monthly'!$K$4/'Lease Monthly'!$L$4)</f>
        <v>0</v>
      </c>
      <c r="S1073" s="47">
        <f t="shared" si="169"/>
        <v>0</v>
      </c>
      <c r="AE1073"/>
      <c r="AF1073" s="6"/>
    </row>
    <row r="1074" spans="1:32" x14ac:dyDescent="0.25">
      <c r="A1074" s="53">
        <f t="shared" si="170"/>
        <v>1058</v>
      </c>
      <c r="B1074" s="29">
        <f t="shared" si="164"/>
        <v>0</v>
      </c>
      <c r="C1074" s="9" t="str">
        <f>IF(D1074=0,"-",IF('Lease Monthly'!$H$4="Yearly",EDATE(C1073,12),IF('Lease Monthly'!$H$4="Quarterly",EDATE(C1073,3),EDATE(C1073,1))))</f>
        <v>-</v>
      </c>
      <c r="D1074" s="54">
        <f>IF(A1074&gt;'Lease Monthly'!$E$4,0,'Lease Monthly'!$G$4)*((1+$M$4)^(((((IF($H$4="Yearly",ROUNDDOWN(IF(A1074-($N$4)&lt;0,0,((A1074-($N$4)/(($N$4))))/($N$4)),0),IF($H$4="Monthly",ROUNDDOWN(IF(A1074-($N$4*12)&lt;0,0,((A1074-(12*$N$4)/((12*$N$4))))/($N$4*12)),0),ROUNDDOWN(IF(A1074-($N$4*4)&lt;0,0,((A1074-(4*$N$4)/((4*$N$4))))/($N$4*4)),0)))))))))+(IF(A1074=$E$4,$J$4,0))</f>
        <v>0</v>
      </c>
      <c r="E1074" s="49">
        <f>IF(D1074=0,0,1/((1+IF('Lease Monthly'!$H$4="Yearly",'Lease Monthly'!$D$4,IF('Lease Monthly'!$H$4="Quarterly",'Lease Monthly'!$D$4/4,'Lease Monthly'!$D$4/12)))^IF($E$17=1,A1073,A1074)))</f>
        <v>0</v>
      </c>
      <c r="F1074" s="55">
        <f t="shared" si="165"/>
        <v>0</v>
      </c>
      <c r="G1074" s="56"/>
      <c r="H1074" s="38">
        <f t="shared" si="171"/>
        <v>1058</v>
      </c>
      <c r="I1074" s="9" t="str">
        <f t="shared" si="166"/>
        <v>-</v>
      </c>
      <c r="J1074" s="47">
        <f>IF(H1074&gt;'Lease Monthly'!$E$4,0,M1073)</f>
        <v>0</v>
      </c>
      <c r="K1074" s="47">
        <f>IF(IF('Lease Monthly'!$H$4="Yearly",J1074*'Lease Monthly'!$D$4,IF('Lease Monthly'!$H$4="Quarterly",J1074*('Lease Monthly'!$D$4/4),J1074*'Lease Monthly'!$D$4/12))&gt;0,IF('Lease Monthly'!$H$4="Yearly",J1074*'Lease Monthly'!$D$4,IF('Lease Monthly'!$H$4="Quarterly",J1074*('Lease Monthly'!$D$4/4),J1074*'Lease Monthly'!$D$4/12)),-L1074-J1074)</f>
        <v>0</v>
      </c>
      <c r="L1074" s="47">
        <f t="shared" si="167"/>
        <v>0</v>
      </c>
      <c r="M1074" s="47">
        <f t="shared" si="168"/>
        <v>0</v>
      </c>
      <c r="N1074" s="57"/>
      <c r="O1074" s="38">
        <v>237</v>
      </c>
      <c r="P1074" s="58">
        <f t="shared" si="172"/>
        <v>429893</v>
      </c>
      <c r="Q1074" s="47">
        <f t="shared" si="173"/>
        <v>0</v>
      </c>
      <c r="R1074" s="47">
        <f>IF(S1073&lt;1,0,-'Lease Monthly'!$K$4/'Lease Monthly'!$L$4)</f>
        <v>0</v>
      </c>
      <c r="S1074" s="47">
        <f t="shared" si="169"/>
        <v>0</v>
      </c>
      <c r="AE1074"/>
      <c r="AF1074" s="6"/>
    </row>
    <row r="1075" spans="1:32" x14ac:dyDescent="0.25">
      <c r="A1075" s="53">
        <f t="shared" si="170"/>
        <v>1059</v>
      </c>
      <c r="B1075" s="29">
        <f t="shared" si="164"/>
        <v>0</v>
      </c>
      <c r="C1075" s="9" t="str">
        <f>IF(D1075=0,"-",IF('Lease Monthly'!$H$4="Yearly",EDATE(C1074,12),IF('Lease Monthly'!$H$4="Quarterly",EDATE(C1074,3),EDATE(C1074,1))))</f>
        <v>-</v>
      </c>
      <c r="D1075" s="54">
        <f>IF(A1075&gt;'Lease Monthly'!$E$4,0,'Lease Monthly'!$G$4)*((1+$M$4)^(((((IF($H$4="Yearly",ROUNDDOWN(IF(A1075-($N$4)&lt;0,0,((A1075-($N$4)/(($N$4))))/($N$4)),0),IF($H$4="Monthly",ROUNDDOWN(IF(A1075-($N$4*12)&lt;0,0,((A1075-(12*$N$4)/((12*$N$4))))/($N$4*12)),0),ROUNDDOWN(IF(A1075-($N$4*4)&lt;0,0,((A1075-(4*$N$4)/((4*$N$4))))/($N$4*4)),0)))))))))+(IF(A1075=$E$4,$J$4,0))</f>
        <v>0</v>
      </c>
      <c r="E1075" s="49">
        <f>IF(D1075=0,0,1/((1+IF('Lease Monthly'!$H$4="Yearly",'Lease Monthly'!$D$4,IF('Lease Monthly'!$H$4="Quarterly",'Lease Monthly'!$D$4/4,'Lease Monthly'!$D$4/12)))^IF($E$17=1,A1074,A1075)))</f>
        <v>0</v>
      </c>
      <c r="F1075" s="55">
        <f t="shared" si="165"/>
        <v>0</v>
      </c>
      <c r="G1075" s="56"/>
      <c r="H1075" s="38">
        <f t="shared" si="171"/>
        <v>1059</v>
      </c>
      <c r="I1075" s="9" t="str">
        <f t="shared" si="166"/>
        <v>-</v>
      </c>
      <c r="J1075" s="47">
        <f>IF(H1075&gt;'Lease Monthly'!$E$4,0,M1074)</f>
        <v>0</v>
      </c>
      <c r="K1075" s="47">
        <f>IF(IF('Lease Monthly'!$H$4="Yearly",J1075*'Lease Monthly'!$D$4,IF('Lease Monthly'!$H$4="Quarterly",J1075*('Lease Monthly'!$D$4/4),J1075*'Lease Monthly'!$D$4/12))&gt;0,IF('Lease Monthly'!$H$4="Yearly",J1075*'Lease Monthly'!$D$4,IF('Lease Monthly'!$H$4="Quarterly",J1075*('Lease Monthly'!$D$4/4),J1075*'Lease Monthly'!$D$4/12)),-L1075-J1075)</f>
        <v>0</v>
      </c>
      <c r="L1075" s="47">
        <f t="shared" si="167"/>
        <v>0</v>
      </c>
      <c r="M1075" s="47">
        <f t="shared" si="168"/>
        <v>0</v>
      </c>
      <c r="N1075" s="57"/>
      <c r="O1075" s="38">
        <v>237</v>
      </c>
      <c r="P1075" s="58">
        <f t="shared" si="172"/>
        <v>430258</v>
      </c>
      <c r="Q1075" s="47">
        <f t="shared" si="173"/>
        <v>0</v>
      </c>
      <c r="R1075" s="47">
        <f>IF(S1074&lt;1,0,-'Lease Monthly'!$K$4/'Lease Monthly'!$L$4)</f>
        <v>0</v>
      </c>
      <c r="S1075" s="47">
        <f t="shared" si="169"/>
        <v>0</v>
      </c>
      <c r="AE1075"/>
      <c r="AF1075" s="6"/>
    </row>
    <row r="1076" spans="1:32" x14ac:dyDescent="0.25">
      <c r="A1076" s="53">
        <f t="shared" si="170"/>
        <v>1060</v>
      </c>
      <c r="B1076" s="29">
        <f t="shared" si="164"/>
        <v>0</v>
      </c>
      <c r="C1076" s="9" t="str">
        <f>IF(D1076=0,"-",IF('Lease Monthly'!$H$4="Yearly",EDATE(C1075,12),IF('Lease Monthly'!$H$4="Quarterly",EDATE(C1075,3),EDATE(C1075,1))))</f>
        <v>-</v>
      </c>
      <c r="D1076" s="54">
        <f>IF(A1076&gt;'Lease Monthly'!$E$4,0,'Lease Monthly'!$G$4)*((1+$M$4)^(((((IF($H$4="Yearly",ROUNDDOWN(IF(A1076-($N$4)&lt;0,0,((A1076-($N$4)/(($N$4))))/($N$4)),0),IF($H$4="Monthly",ROUNDDOWN(IF(A1076-($N$4*12)&lt;0,0,((A1076-(12*$N$4)/((12*$N$4))))/($N$4*12)),0),ROUNDDOWN(IF(A1076-($N$4*4)&lt;0,0,((A1076-(4*$N$4)/((4*$N$4))))/($N$4*4)),0)))))))))+(IF(A1076=$E$4,$J$4,0))</f>
        <v>0</v>
      </c>
      <c r="E1076" s="49">
        <f>IF(D1076=0,0,1/((1+IF('Lease Monthly'!$H$4="Yearly",'Lease Monthly'!$D$4,IF('Lease Monthly'!$H$4="Quarterly",'Lease Monthly'!$D$4/4,'Lease Monthly'!$D$4/12)))^IF($E$17=1,A1075,A1076)))</f>
        <v>0</v>
      </c>
      <c r="F1076" s="55">
        <f t="shared" si="165"/>
        <v>0</v>
      </c>
      <c r="G1076" s="56"/>
      <c r="H1076" s="38">
        <f t="shared" si="171"/>
        <v>1060</v>
      </c>
      <c r="I1076" s="9" t="str">
        <f t="shared" si="166"/>
        <v>-</v>
      </c>
      <c r="J1076" s="47">
        <f>IF(H1076&gt;'Lease Monthly'!$E$4,0,M1075)</f>
        <v>0</v>
      </c>
      <c r="K1076" s="47">
        <f>IF(IF('Lease Monthly'!$H$4="Yearly",J1076*'Lease Monthly'!$D$4,IF('Lease Monthly'!$H$4="Quarterly",J1076*('Lease Monthly'!$D$4/4),J1076*'Lease Monthly'!$D$4/12))&gt;0,IF('Lease Monthly'!$H$4="Yearly",J1076*'Lease Monthly'!$D$4,IF('Lease Monthly'!$H$4="Quarterly",J1076*('Lease Monthly'!$D$4/4),J1076*'Lease Monthly'!$D$4/12)),-L1076-J1076)</f>
        <v>0</v>
      </c>
      <c r="L1076" s="47">
        <f t="shared" si="167"/>
        <v>0</v>
      </c>
      <c r="M1076" s="47">
        <f t="shared" si="168"/>
        <v>0</v>
      </c>
      <c r="N1076" s="57"/>
      <c r="O1076" s="38">
        <v>237</v>
      </c>
      <c r="P1076" s="58">
        <f t="shared" si="172"/>
        <v>430623</v>
      </c>
      <c r="Q1076" s="47">
        <f t="shared" si="173"/>
        <v>0</v>
      </c>
      <c r="R1076" s="47">
        <f>IF(S1075&lt;1,0,-'Lease Monthly'!$K$4/'Lease Monthly'!$L$4)</f>
        <v>0</v>
      </c>
      <c r="S1076" s="47">
        <f t="shared" si="169"/>
        <v>0</v>
      </c>
      <c r="AE1076"/>
      <c r="AF1076" s="6"/>
    </row>
    <row r="1077" spans="1:32" x14ac:dyDescent="0.25">
      <c r="A1077" s="53">
        <f t="shared" si="170"/>
        <v>1061</v>
      </c>
      <c r="B1077" s="29">
        <f t="shared" si="164"/>
        <v>0</v>
      </c>
      <c r="C1077" s="9" t="str">
        <f>IF(D1077=0,"-",IF('Lease Monthly'!$H$4="Yearly",EDATE(C1076,12),IF('Lease Monthly'!$H$4="Quarterly",EDATE(C1076,3),EDATE(C1076,1))))</f>
        <v>-</v>
      </c>
      <c r="D1077" s="54">
        <f>IF(A1077&gt;'Lease Monthly'!$E$4,0,'Lease Monthly'!$G$4)*((1+$M$4)^(((((IF($H$4="Yearly",ROUNDDOWN(IF(A1077-($N$4)&lt;0,0,((A1077-($N$4)/(($N$4))))/($N$4)),0),IF($H$4="Monthly",ROUNDDOWN(IF(A1077-($N$4*12)&lt;0,0,((A1077-(12*$N$4)/((12*$N$4))))/($N$4*12)),0),ROUNDDOWN(IF(A1077-($N$4*4)&lt;0,0,((A1077-(4*$N$4)/((4*$N$4))))/($N$4*4)),0)))))))))+(IF(A1077=$E$4,$J$4,0))</f>
        <v>0</v>
      </c>
      <c r="E1077" s="49">
        <f>IF(D1077=0,0,1/((1+IF('Lease Monthly'!$H$4="Yearly",'Lease Monthly'!$D$4,IF('Lease Monthly'!$H$4="Quarterly",'Lease Monthly'!$D$4/4,'Lease Monthly'!$D$4/12)))^IF($E$17=1,A1076,A1077)))</f>
        <v>0</v>
      </c>
      <c r="F1077" s="55">
        <f t="shared" si="165"/>
        <v>0</v>
      </c>
      <c r="G1077" s="56"/>
      <c r="H1077" s="38">
        <f t="shared" si="171"/>
        <v>1061</v>
      </c>
      <c r="I1077" s="9" t="str">
        <f t="shared" si="166"/>
        <v>-</v>
      </c>
      <c r="J1077" s="47">
        <f>IF(H1077&gt;'Lease Monthly'!$E$4,0,M1076)</f>
        <v>0</v>
      </c>
      <c r="K1077" s="47">
        <f>IF(IF('Lease Monthly'!$H$4="Yearly",J1077*'Lease Monthly'!$D$4,IF('Lease Monthly'!$H$4="Quarterly",J1077*('Lease Monthly'!$D$4/4),J1077*'Lease Monthly'!$D$4/12))&gt;0,IF('Lease Monthly'!$H$4="Yearly",J1077*'Lease Monthly'!$D$4,IF('Lease Monthly'!$H$4="Quarterly",J1077*('Lease Monthly'!$D$4/4),J1077*'Lease Monthly'!$D$4/12)),-L1077-J1077)</f>
        <v>0</v>
      </c>
      <c r="L1077" s="47">
        <f t="shared" si="167"/>
        <v>0</v>
      </c>
      <c r="M1077" s="47">
        <f t="shared" si="168"/>
        <v>0</v>
      </c>
      <c r="N1077" s="57"/>
      <c r="O1077" s="38">
        <v>237</v>
      </c>
      <c r="P1077" s="58">
        <f t="shared" si="172"/>
        <v>430988</v>
      </c>
      <c r="Q1077" s="47">
        <f t="shared" si="173"/>
        <v>0</v>
      </c>
      <c r="R1077" s="47">
        <f>IF(S1076&lt;1,0,-'Lease Monthly'!$K$4/'Lease Monthly'!$L$4)</f>
        <v>0</v>
      </c>
      <c r="S1077" s="47">
        <f t="shared" si="169"/>
        <v>0</v>
      </c>
      <c r="AE1077"/>
      <c r="AF1077" s="6"/>
    </row>
    <row r="1078" spans="1:32" x14ac:dyDescent="0.25">
      <c r="A1078" s="53">
        <f t="shared" si="170"/>
        <v>1062</v>
      </c>
      <c r="B1078" s="29">
        <f t="shared" si="164"/>
        <v>0</v>
      </c>
      <c r="C1078" s="9" t="str">
        <f>IF(D1078=0,"-",IF('Lease Monthly'!$H$4="Yearly",EDATE(C1077,12),IF('Lease Monthly'!$H$4="Quarterly",EDATE(C1077,3),EDATE(C1077,1))))</f>
        <v>-</v>
      </c>
      <c r="D1078" s="54">
        <f>IF(A1078&gt;'Lease Monthly'!$E$4,0,'Lease Monthly'!$G$4)*((1+$M$4)^(((((IF($H$4="Yearly",ROUNDDOWN(IF(A1078-($N$4)&lt;0,0,((A1078-($N$4)/(($N$4))))/($N$4)),0),IF($H$4="Monthly",ROUNDDOWN(IF(A1078-($N$4*12)&lt;0,0,((A1078-(12*$N$4)/((12*$N$4))))/($N$4*12)),0),ROUNDDOWN(IF(A1078-($N$4*4)&lt;0,0,((A1078-(4*$N$4)/((4*$N$4))))/($N$4*4)),0)))))))))+(IF(A1078=$E$4,$J$4,0))</f>
        <v>0</v>
      </c>
      <c r="E1078" s="49">
        <f>IF(D1078=0,0,1/((1+IF('Lease Monthly'!$H$4="Yearly",'Lease Monthly'!$D$4,IF('Lease Monthly'!$H$4="Quarterly",'Lease Monthly'!$D$4/4,'Lease Monthly'!$D$4/12)))^IF($E$17=1,A1077,A1078)))</f>
        <v>0</v>
      </c>
      <c r="F1078" s="55">
        <f t="shared" si="165"/>
        <v>0</v>
      </c>
      <c r="G1078" s="56"/>
      <c r="H1078" s="38">
        <f t="shared" si="171"/>
        <v>1062</v>
      </c>
      <c r="I1078" s="9" t="str">
        <f t="shared" si="166"/>
        <v>-</v>
      </c>
      <c r="J1078" s="47">
        <f>IF(H1078&gt;'Lease Monthly'!$E$4,0,M1077)</f>
        <v>0</v>
      </c>
      <c r="K1078" s="47">
        <f>IF(IF('Lease Monthly'!$H$4="Yearly",J1078*'Lease Monthly'!$D$4,IF('Lease Monthly'!$H$4="Quarterly",J1078*('Lease Monthly'!$D$4/4),J1078*'Lease Monthly'!$D$4/12))&gt;0,IF('Lease Monthly'!$H$4="Yearly",J1078*'Lease Monthly'!$D$4,IF('Lease Monthly'!$H$4="Quarterly",J1078*('Lease Monthly'!$D$4/4),J1078*'Lease Monthly'!$D$4/12)),-L1078-J1078)</f>
        <v>0</v>
      </c>
      <c r="L1078" s="47">
        <f t="shared" si="167"/>
        <v>0</v>
      </c>
      <c r="M1078" s="47">
        <f t="shared" si="168"/>
        <v>0</v>
      </c>
      <c r="N1078" s="57"/>
      <c r="O1078" s="38">
        <v>237</v>
      </c>
      <c r="P1078" s="58">
        <f t="shared" si="172"/>
        <v>431354</v>
      </c>
      <c r="Q1078" s="47">
        <f t="shared" si="173"/>
        <v>0</v>
      </c>
      <c r="R1078" s="47">
        <f>IF(S1077&lt;1,0,-'Lease Monthly'!$K$4/'Lease Monthly'!$L$4)</f>
        <v>0</v>
      </c>
      <c r="S1078" s="47">
        <f t="shared" si="169"/>
        <v>0</v>
      </c>
      <c r="AE1078"/>
      <c r="AF1078" s="6"/>
    </row>
    <row r="1079" spans="1:32" x14ac:dyDescent="0.25">
      <c r="A1079" s="53">
        <f t="shared" si="170"/>
        <v>1063</v>
      </c>
      <c r="B1079" s="29">
        <f t="shared" si="164"/>
        <v>0</v>
      </c>
      <c r="C1079" s="9" t="str">
        <f>IF(D1079=0,"-",IF('Lease Monthly'!$H$4="Yearly",EDATE(C1078,12),IF('Lease Monthly'!$H$4="Quarterly",EDATE(C1078,3),EDATE(C1078,1))))</f>
        <v>-</v>
      </c>
      <c r="D1079" s="54">
        <f>IF(A1079&gt;'Lease Monthly'!$E$4,0,'Lease Monthly'!$G$4)*((1+$M$4)^(((((IF($H$4="Yearly",ROUNDDOWN(IF(A1079-($N$4)&lt;0,0,((A1079-($N$4)/(($N$4))))/($N$4)),0),IF($H$4="Monthly",ROUNDDOWN(IF(A1079-($N$4*12)&lt;0,0,((A1079-(12*$N$4)/((12*$N$4))))/($N$4*12)),0),ROUNDDOWN(IF(A1079-($N$4*4)&lt;0,0,((A1079-(4*$N$4)/((4*$N$4))))/($N$4*4)),0)))))))))+(IF(A1079=$E$4,$J$4,0))</f>
        <v>0</v>
      </c>
      <c r="E1079" s="49">
        <f>IF(D1079=0,0,1/((1+IF('Lease Monthly'!$H$4="Yearly",'Lease Monthly'!$D$4,IF('Lease Monthly'!$H$4="Quarterly",'Lease Monthly'!$D$4/4,'Lease Monthly'!$D$4/12)))^IF($E$17=1,A1078,A1079)))</f>
        <v>0</v>
      </c>
      <c r="F1079" s="55">
        <f t="shared" si="165"/>
        <v>0</v>
      </c>
      <c r="G1079" s="56"/>
      <c r="H1079" s="38">
        <f t="shared" si="171"/>
        <v>1063</v>
      </c>
      <c r="I1079" s="9" t="str">
        <f t="shared" si="166"/>
        <v>-</v>
      </c>
      <c r="J1079" s="47">
        <f>IF(H1079&gt;'Lease Monthly'!$E$4,0,M1078)</f>
        <v>0</v>
      </c>
      <c r="K1079" s="47">
        <f>IF(IF('Lease Monthly'!$H$4="Yearly",J1079*'Lease Monthly'!$D$4,IF('Lease Monthly'!$H$4="Quarterly",J1079*('Lease Monthly'!$D$4/4),J1079*'Lease Monthly'!$D$4/12))&gt;0,IF('Lease Monthly'!$H$4="Yearly",J1079*'Lease Monthly'!$D$4,IF('Lease Monthly'!$H$4="Quarterly",J1079*('Lease Monthly'!$D$4/4),J1079*'Lease Monthly'!$D$4/12)),-L1079-J1079)</f>
        <v>0</v>
      </c>
      <c r="L1079" s="47">
        <f t="shared" si="167"/>
        <v>0</v>
      </c>
      <c r="M1079" s="47">
        <f t="shared" si="168"/>
        <v>0</v>
      </c>
      <c r="N1079" s="57"/>
      <c r="O1079" s="38">
        <v>237</v>
      </c>
      <c r="P1079" s="58">
        <f t="shared" si="172"/>
        <v>431719</v>
      </c>
      <c r="Q1079" s="47">
        <f t="shared" si="173"/>
        <v>0</v>
      </c>
      <c r="R1079" s="47">
        <f>IF(S1078&lt;1,0,-'Lease Monthly'!$K$4/'Lease Monthly'!$L$4)</f>
        <v>0</v>
      </c>
      <c r="S1079" s="47">
        <f t="shared" si="169"/>
        <v>0</v>
      </c>
      <c r="AE1079"/>
      <c r="AF1079" s="6"/>
    </row>
    <row r="1080" spans="1:32" x14ac:dyDescent="0.25">
      <c r="A1080" s="53">
        <f t="shared" si="170"/>
        <v>1064</v>
      </c>
      <c r="B1080" s="29">
        <f t="shared" si="164"/>
        <v>0</v>
      </c>
      <c r="C1080" s="9" t="str">
        <f>IF(D1080=0,"-",IF('Lease Monthly'!$H$4="Yearly",EDATE(C1079,12),IF('Lease Monthly'!$H$4="Quarterly",EDATE(C1079,3),EDATE(C1079,1))))</f>
        <v>-</v>
      </c>
      <c r="D1080" s="54">
        <f>IF(A1080&gt;'Lease Monthly'!$E$4,0,'Lease Monthly'!$G$4)*((1+$M$4)^(((((IF($H$4="Yearly",ROUNDDOWN(IF(A1080-($N$4)&lt;0,0,((A1080-($N$4)/(($N$4))))/($N$4)),0),IF($H$4="Monthly",ROUNDDOWN(IF(A1080-($N$4*12)&lt;0,0,((A1080-(12*$N$4)/((12*$N$4))))/($N$4*12)),0),ROUNDDOWN(IF(A1080-($N$4*4)&lt;0,0,((A1080-(4*$N$4)/((4*$N$4))))/($N$4*4)),0)))))))))+(IF(A1080=$E$4,$J$4,0))</f>
        <v>0</v>
      </c>
      <c r="E1080" s="49">
        <f>IF(D1080=0,0,1/((1+IF('Lease Monthly'!$H$4="Yearly",'Lease Monthly'!$D$4,IF('Lease Monthly'!$H$4="Quarterly",'Lease Monthly'!$D$4/4,'Lease Monthly'!$D$4/12)))^IF($E$17=1,A1079,A1080)))</f>
        <v>0</v>
      </c>
      <c r="F1080" s="55">
        <f t="shared" si="165"/>
        <v>0</v>
      </c>
      <c r="G1080" s="56"/>
      <c r="H1080" s="38">
        <f t="shared" si="171"/>
        <v>1064</v>
      </c>
      <c r="I1080" s="9" t="str">
        <f t="shared" si="166"/>
        <v>-</v>
      </c>
      <c r="J1080" s="47">
        <f>IF(H1080&gt;'Lease Monthly'!$E$4,0,M1079)</f>
        <v>0</v>
      </c>
      <c r="K1080" s="47">
        <f>IF(IF('Lease Monthly'!$H$4="Yearly",J1080*'Lease Monthly'!$D$4,IF('Lease Monthly'!$H$4="Quarterly",J1080*('Lease Monthly'!$D$4/4),J1080*'Lease Monthly'!$D$4/12))&gt;0,IF('Lease Monthly'!$H$4="Yearly",J1080*'Lease Monthly'!$D$4,IF('Lease Monthly'!$H$4="Quarterly",J1080*('Lease Monthly'!$D$4/4),J1080*'Lease Monthly'!$D$4/12)),-L1080-J1080)</f>
        <v>0</v>
      </c>
      <c r="L1080" s="47">
        <f t="shared" si="167"/>
        <v>0</v>
      </c>
      <c r="M1080" s="47">
        <f t="shared" si="168"/>
        <v>0</v>
      </c>
      <c r="N1080" s="57"/>
      <c r="O1080" s="38">
        <v>237</v>
      </c>
      <c r="P1080" s="58">
        <f t="shared" si="172"/>
        <v>432084</v>
      </c>
      <c r="Q1080" s="47">
        <f t="shared" si="173"/>
        <v>0</v>
      </c>
      <c r="R1080" s="47">
        <f>IF(S1079&lt;1,0,-'Lease Monthly'!$K$4/'Lease Monthly'!$L$4)</f>
        <v>0</v>
      </c>
      <c r="S1080" s="47">
        <f t="shared" si="169"/>
        <v>0</v>
      </c>
      <c r="AE1080"/>
      <c r="AF1080" s="6"/>
    </row>
    <row r="1081" spans="1:32" x14ac:dyDescent="0.25">
      <c r="A1081" s="53">
        <f t="shared" si="170"/>
        <v>1065</v>
      </c>
      <c r="B1081" s="29">
        <f t="shared" si="164"/>
        <v>0</v>
      </c>
      <c r="C1081" s="9" t="str">
        <f>IF(D1081=0,"-",IF('Lease Monthly'!$H$4="Yearly",EDATE(C1080,12),IF('Lease Monthly'!$H$4="Quarterly",EDATE(C1080,3),EDATE(C1080,1))))</f>
        <v>-</v>
      </c>
      <c r="D1081" s="54">
        <f>IF(A1081&gt;'Lease Monthly'!$E$4,0,'Lease Monthly'!$G$4)*((1+$M$4)^(((((IF($H$4="Yearly",ROUNDDOWN(IF(A1081-($N$4)&lt;0,0,((A1081-($N$4)/(($N$4))))/($N$4)),0),IF($H$4="Monthly",ROUNDDOWN(IF(A1081-($N$4*12)&lt;0,0,((A1081-(12*$N$4)/((12*$N$4))))/($N$4*12)),0),ROUNDDOWN(IF(A1081-($N$4*4)&lt;0,0,((A1081-(4*$N$4)/((4*$N$4))))/($N$4*4)),0)))))))))+(IF(A1081=$E$4,$J$4,0))</f>
        <v>0</v>
      </c>
      <c r="E1081" s="49">
        <f>IF(D1081=0,0,1/((1+IF('Lease Monthly'!$H$4="Yearly",'Lease Monthly'!$D$4,IF('Lease Monthly'!$H$4="Quarterly",'Lease Monthly'!$D$4/4,'Lease Monthly'!$D$4/12)))^IF($E$17=1,A1080,A1081)))</f>
        <v>0</v>
      </c>
      <c r="F1081" s="55">
        <f t="shared" si="165"/>
        <v>0</v>
      </c>
      <c r="G1081" s="56"/>
      <c r="H1081" s="38">
        <f t="shared" si="171"/>
        <v>1065</v>
      </c>
      <c r="I1081" s="9" t="str">
        <f t="shared" si="166"/>
        <v>-</v>
      </c>
      <c r="J1081" s="47">
        <f>IF(H1081&gt;'Lease Monthly'!$E$4,0,M1080)</f>
        <v>0</v>
      </c>
      <c r="K1081" s="47">
        <f>IF(IF('Lease Monthly'!$H$4="Yearly",J1081*'Lease Monthly'!$D$4,IF('Lease Monthly'!$H$4="Quarterly",J1081*('Lease Monthly'!$D$4/4),J1081*'Lease Monthly'!$D$4/12))&gt;0,IF('Lease Monthly'!$H$4="Yearly",J1081*'Lease Monthly'!$D$4,IF('Lease Monthly'!$H$4="Quarterly",J1081*('Lease Monthly'!$D$4/4),J1081*'Lease Monthly'!$D$4/12)),-L1081-J1081)</f>
        <v>0</v>
      </c>
      <c r="L1081" s="47">
        <f t="shared" si="167"/>
        <v>0</v>
      </c>
      <c r="M1081" s="47">
        <f t="shared" si="168"/>
        <v>0</v>
      </c>
      <c r="N1081" s="57"/>
      <c r="O1081" s="38">
        <v>237</v>
      </c>
      <c r="P1081" s="58">
        <f t="shared" si="172"/>
        <v>432449</v>
      </c>
      <c r="Q1081" s="47">
        <f t="shared" si="173"/>
        <v>0</v>
      </c>
      <c r="R1081" s="47">
        <f>IF(S1080&lt;1,0,-'Lease Monthly'!$K$4/'Lease Monthly'!$L$4)</f>
        <v>0</v>
      </c>
      <c r="S1081" s="47">
        <f t="shared" si="169"/>
        <v>0</v>
      </c>
      <c r="AE1081"/>
      <c r="AF1081" s="6"/>
    </row>
    <row r="1082" spans="1:32" x14ac:dyDescent="0.25">
      <c r="A1082" s="53">
        <f t="shared" si="170"/>
        <v>1066</v>
      </c>
      <c r="B1082" s="29">
        <f t="shared" si="164"/>
        <v>0</v>
      </c>
      <c r="C1082" s="9" t="str">
        <f>IF(D1082=0,"-",IF('Lease Monthly'!$H$4="Yearly",EDATE(C1081,12),IF('Lease Monthly'!$H$4="Quarterly",EDATE(C1081,3),EDATE(C1081,1))))</f>
        <v>-</v>
      </c>
      <c r="D1082" s="54">
        <f>IF(A1082&gt;'Lease Monthly'!$E$4,0,'Lease Monthly'!$G$4)*((1+$M$4)^(((((IF($H$4="Yearly",ROUNDDOWN(IF(A1082-($N$4)&lt;0,0,((A1082-($N$4)/(($N$4))))/($N$4)),0),IF($H$4="Monthly",ROUNDDOWN(IF(A1082-($N$4*12)&lt;0,0,((A1082-(12*$N$4)/((12*$N$4))))/($N$4*12)),0),ROUNDDOWN(IF(A1082-($N$4*4)&lt;0,0,((A1082-(4*$N$4)/((4*$N$4))))/($N$4*4)),0)))))))))+(IF(A1082=$E$4,$J$4,0))</f>
        <v>0</v>
      </c>
      <c r="E1082" s="49">
        <f>IF(D1082=0,0,1/((1+IF('Lease Monthly'!$H$4="Yearly",'Lease Monthly'!$D$4,IF('Lease Monthly'!$H$4="Quarterly",'Lease Monthly'!$D$4/4,'Lease Monthly'!$D$4/12)))^IF($E$17=1,A1081,A1082)))</f>
        <v>0</v>
      </c>
      <c r="F1082" s="55">
        <f t="shared" si="165"/>
        <v>0</v>
      </c>
      <c r="G1082" s="56"/>
      <c r="H1082" s="38">
        <f t="shared" si="171"/>
        <v>1066</v>
      </c>
      <c r="I1082" s="9" t="str">
        <f t="shared" si="166"/>
        <v>-</v>
      </c>
      <c r="J1082" s="47">
        <f>IF(H1082&gt;'Lease Monthly'!$E$4,0,M1081)</f>
        <v>0</v>
      </c>
      <c r="K1082" s="47">
        <f>IF(IF('Lease Monthly'!$H$4="Yearly",J1082*'Lease Monthly'!$D$4,IF('Lease Monthly'!$H$4="Quarterly",J1082*('Lease Monthly'!$D$4/4),J1082*'Lease Monthly'!$D$4/12))&gt;0,IF('Lease Monthly'!$H$4="Yearly",J1082*'Lease Monthly'!$D$4,IF('Lease Monthly'!$H$4="Quarterly",J1082*('Lease Monthly'!$D$4/4),J1082*'Lease Monthly'!$D$4/12)),-L1082-J1082)</f>
        <v>0</v>
      </c>
      <c r="L1082" s="47">
        <f t="shared" si="167"/>
        <v>0</v>
      </c>
      <c r="M1082" s="47">
        <f t="shared" si="168"/>
        <v>0</v>
      </c>
      <c r="N1082" s="57"/>
      <c r="O1082" s="38">
        <v>237</v>
      </c>
      <c r="P1082" s="58">
        <f t="shared" si="172"/>
        <v>432815</v>
      </c>
      <c r="Q1082" s="47">
        <f t="shared" si="173"/>
        <v>0</v>
      </c>
      <c r="R1082" s="47">
        <f>IF(S1081&lt;1,0,-'Lease Monthly'!$K$4/'Lease Monthly'!$L$4)</f>
        <v>0</v>
      </c>
      <c r="S1082" s="47">
        <f t="shared" si="169"/>
        <v>0</v>
      </c>
      <c r="AE1082"/>
      <c r="AF1082" s="6"/>
    </row>
    <row r="1083" spans="1:32" x14ac:dyDescent="0.25">
      <c r="A1083" s="53">
        <f t="shared" si="170"/>
        <v>1067</v>
      </c>
      <c r="B1083" s="29">
        <f t="shared" si="164"/>
        <v>0</v>
      </c>
      <c r="C1083" s="9" t="str">
        <f>IF(D1083=0,"-",IF('Lease Monthly'!$H$4="Yearly",EDATE(C1082,12),IF('Lease Monthly'!$H$4="Quarterly",EDATE(C1082,3),EDATE(C1082,1))))</f>
        <v>-</v>
      </c>
      <c r="D1083" s="54">
        <f>IF(A1083&gt;'Lease Monthly'!$E$4,0,'Lease Monthly'!$G$4)*((1+$M$4)^(((((IF($H$4="Yearly",ROUNDDOWN(IF(A1083-($N$4)&lt;0,0,((A1083-($N$4)/(($N$4))))/($N$4)),0),IF($H$4="Monthly",ROUNDDOWN(IF(A1083-($N$4*12)&lt;0,0,((A1083-(12*$N$4)/((12*$N$4))))/($N$4*12)),0),ROUNDDOWN(IF(A1083-($N$4*4)&lt;0,0,((A1083-(4*$N$4)/((4*$N$4))))/($N$4*4)),0)))))))))+(IF(A1083=$E$4,$J$4,0))</f>
        <v>0</v>
      </c>
      <c r="E1083" s="49">
        <f>IF(D1083=0,0,1/((1+IF('Lease Monthly'!$H$4="Yearly",'Lease Monthly'!$D$4,IF('Lease Monthly'!$H$4="Quarterly",'Lease Monthly'!$D$4/4,'Lease Monthly'!$D$4/12)))^IF($E$17=1,A1082,A1083)))</f>
        <v>0</v>
      </c>
      <c r="F1083" s="55">
        <f t="shared" si="165"/>
        <v>0</v>
      </c>
      <c r="G1083" s="56"/>
      <c r="H1083" s="38">
        <f t="shared" si="171"/>
        <v>1067</v>
      </c>
      <c r="I1083" s="9" t="str">
        <f t="shared" si="166"/>
        <v>-</v>
      </c>
      <c r="J1083" s="47">
        <f>IF(H1083&gt;'Lease Monthly'!$E$4,0,M1082)</f>
        <v>0</v>
      </c>
      <c r="K1083" s="47">
        <f>IF(IF('Lease Monthly'!$H$4="Yearly",J1083*'Lease Monthly'!$D$4,IF('Lease Monthly'!$H$4="Quarterly",J1083*('Lease Monthly'!$D$4/4),J1083*'Lease Monthly'!$D$4/12))&gt;0,IF('Lease Monthly'!$H$4="Yearly",J1083*'Lease Monthly'!$D$4,IF('Lease Monthly'!$H$4="Quarterly",J1083*('Lease Monthly'!$D$4/4),J1083*'Lease Monthly'!$D$4/12)),-L1083-J1083)</f>
        <v>0</v>
      </c>
      <c r="L1083" s="47">
        <f t="shared" si="167"/>
        <v>0</v>
      </c>
      <c r="M1083" s="47">
        <f t="shared" si="168"/>
        <v>0</v>
      </c>
      <c r="N1083" s="57"/>
      <c r="O1083" s="38">
        <v>237</v>
      </c>
      <c r="P1083" s="58">
        <f t="shared" si="172"/>
        <v>433180</v>
      </c>
      <c r="Q1083" s="47">
        <f t="shared" si="173"/>
        <v>0</v>
      </c>
      <c r="R1083" s="47">
        <f>IF(S1082&lt;1,0,-'Lease Monthly'!$K$4/'Lease Monthly'!$L$4)</f>
        <v>0</v>
      </c>
      <c r="S1083" s="47">
        <f t="shared" si="169"/>
        <v>0</v>
      </c>
      <c r="AE1083"/>
      <c r="AF1083" s="6"/>
    </row>
    <row r="1084" spans="1:32" x14ac:dyDescent="0.25">
      <c r="A1084" s="53">
        <f t="shared" si="170"/>
        <v>1068</v>
      </c>
      <c r="B1084" s="29">
        <f t="shared" si="164"/>
        <v>0</v>
      </c>
      <c r="C1084" s="9" t="str">
        <f>IF(D1084=0,"-",IF('Lease Monthly'!$H$4="Yearly",EDATE(C1083,12),IF('Lease Monthly'!$H$4="Quarterly",EDATE(C1083,3),EDATE(C1083,1))))</f>
        <v>-</v>
      </c>
      <c r="D1084" s="54">
        <f>IF(A1084&gt;'Lease Monthly'!$E$4,0,'Lease Monthly'!$G$4)*((1+$M$4)^(((((IF($H$4="Yearly",ROUNDDOWN(IF(A1084-($N$4)&lt;0,0,((A1084-($N$4)/(($N$4))))/($N$4)),0),IF($H$4="Monthly",ROUNDDOWN(IF(A1084-($N$4*12)&lt;0,0,((A1084-(12*$N$4)/((12*$N$4))))/($N$4*12)),0),ROUNDDOWN(IF(A1084-($N$4*4)&lt;0,0,((A1084-(4*$N$4)/((4*$N$4))))/($N$4*4)),0)))))))))+(IF(A1084=$E$4,$J$4,0))</f>
        <v>0</v>
      </c>
      <c r="E1084" s="49">
        <f>IF(D1084=0,0,1/((1+IF('Lease Monthly'!$H$4="Yearly",'Lease Monthly'!$D$4,IF('Lease Monthly'!$H$4="Quarterly",'Lease Monthly'!$D$4/4,'Lease Monthly'!$D$4/12)))^IF($E$17=1,A1083,A1084)))</f>
        <v>0</v>
      </c>
      <c r="F1084" s="55">
        <f t="shared" si="165"/>
        <v>0</v>
      </c>
      <c r="G1084" s="56"/>
      <c r="H1084" s="38">
        <f t="shared" si="171"/>
        <v>1068</v>
      </c>
      <c r="I1084" s="9" t="str">
        <f t="shared" si="166"/>
        <v>-</v>
      </c>
      <c r="J1084" s="47">
        <f>IF(H1084&gt;'Lease Monthly'!$E$4,0,M1083)</f>
        <v>0</v>
      </c>
      <c r="K1084" s="47">
        <f>IF(IF('Lease Monthly'!$H$4="Yearly",J1084*'Lease Monthly'!$D$4,IF('Lease Monthly'!$H$4="Quarterly",J1084*('Lease Monthly'!$D$4/4),J1084*'Lease Monthly'!$D$4/12))&gt;0,IF('Lease Monthly'!$H$4="Yearly",J1084*'Lease Monthly'!$D$4,IF('Lease Monthly'!$H$4="Quarterly",J1084*('Lease Monthly'!$D$4/4),J1084*'Lease Monthly'!$D$4/12)),-L1084-J1084)</f>
        <v>0</v>
      </c>
      <c r="L1084" s="47">
        <f t="shared" si="167"/>
        <v>0</v>
      </c>
      <c r="M1084" s="47">
        <f t="shared" si="168"/>
        <v>0</v>
      </c>
      <c r="N1084" s="57"/>
      <c r="O1084" s="38">
        <v>237</v>
      </c>
      <c r="P1084" s="58">
        <f t="shared" si="172"/>
        <v>433545</v>
      </c>
      <c r="Q1084" s="47">
        <f t="shared" si="173"/>
        <v>0</v>
      </c>
      <c r="R1084" s="47">
        <f>IF(S1083&lt;1,0,-'Lease Monthly'!$K$4/'Lease Monthly'!$L$4)</f>
        <v>0</v>
      </c>
      <c r="S1084" s="47">
        <f t="shared" si="169"/>
        <v>0</v>
      </c>
      <c r="AE1084"/>
      <c r="AF1084" s="6"/>
    </row>
    <row r="1085" spans="1:32" x14ac:dyDescent="0.25">
      <c r="A1085" s="53">
        <f t="shared" si="170"/>
        <v>1069</v>
      </c>
      <c r="B1085" s="29">
        <f t="shared" si="164"/>
        <v>0</v>
      </c>
      <c r="C1085" s="9" t="str">
        <f>IF(D1085=0,"-",IF('Lease Monthly'!$H$4="Yearly",EDATE(C1084,12),IF('Lease Monthly'!$H$4="Quarterly",EDATE(C1084,3),EDATE(C1084,1))))</f>
        <v>-</v>
      </c>
      <c r="D1085" s="54">
        <f>IF(A1085&gt;'Lease Monthly'!$E$4,0,'Lease Monthly'!$G$4)*((1+$M$4)^(((((IF($H$4="Yearly",ROUNDDOWN(IF(A1085-($N$4)&lt;0,0,((A1085-($N$4)/(($N$4))))/($N$4)),0),IF($H$4="Monthly",ROUNDDOWN(IF(A1085-($N$4*12)&lt;0,0,((A1085-(12*$N$4)/((12*$N$4))))/($N$4*12)),0),ROUNDDOWN(IF(A1085-($N$4*4)&lt;0,0,((A1085-(4*$N$4)/((4*$N$4))))/($N$4*4)),0)))))))))+(IF(A1085=$E$4,$J$4,0))</f>
        <v>0</v>
      </c>
      <c r="E1085" s="49">
        <f>IF(D1085=0,0,1/((1+IF('Lease Monthly'!$H$4="Yearly",'Lease Monthly'!$D$4,IF('Lease Monthly'!$H$4="Quarterly",'Lease Monthly'!$D$4/4,'Lease Monthly'!$D$4/12)))^IF($E$17=1,A1084,A1085)))</f>
        <v>0</v>
      </c>
      <c r="F1085" s="55">
        <f t="shared" si="165"/>
        <v>0</v>
      </c>
      <c r="G1085" s="56"/>
      <c r="H1085" s="38">
        <f t="shared" si="171"/>
        <v>1069</v>
      </c>
      <c r="I1085" s="9" t="str">
        <f t="shared" si="166"/>
        <v>-</v>
      </c>
      <c r="J1085" s="47">
        <f>IF(H1085&gt;'Lease Monthly'!$E$4,0,M1084)</f>
        <v>0</v>
      </c>
      <c r="K1085" s="47">
        <f>IF(IF('Lease Monthly'!$H$4="Yearly",J1085*'Lease Monthly'!$D$4,IF('Lease Monthly'!$H$4="Quarterly",J1085*('Lease Monthly'!$D$4/4),J1085*'Lease Monthly'!$D$4/12))&gt;0,IF('Lease Monthly'!$H$4="Yearly",J1085*'Lease Monthly'!$D$4,IF('Lease Monthly'!$H$4="Quarterly",J1085*('Lease Monthly'!$D$4/4),J1085*'Lease Monthly'!$D$4/12)),-L1085-J1085)</f>
        <v>0</v>
      </c>
      <c r="L1085" s="47">
        <f t="shared" si="167"/>
        <v>0</v>
      </c>
      <c r="M1085" s="47">
        <f t="shared" si="168"/>
        <v>0</v>
      </c>
      <c r="N1085" s="57"/>
      <c r="O1085" s="38">
        <v>237</v>
      </c>
      <c r="P1085" s="58">
        <f t="shared" si="172"/>
        <v>433910</v>
      </c>
      <c r="Q1085" s="47">
        <f t="shared" si="173"/>
        <v>0</v>
      </c>
      <c r="R1085" s="47">
        <f>IF(S1084&lt;1,0,-'Lease Monthly'!$K$4/'Lease Monthly'!$L$4)</f>
        <v>0</v>
      </c>
      <c r="S1085" s="47">
        <f t="shared" si="169"/>
        <v>0</v>
      </c>
      <c r="AE1085"/>
      <c r="AF1085" s="6"/>
    </row>
    <row r="1086" spans="1:32" x14ac:dyDescent="0.25">
      <c r="A1086" s="53">
        <f t="shared" si="170"/>
        <v>1070</v>
      </c>
      <c r="B1086" s="29">
        <f t="shared" si="164"/>
        <v>0</v>
      </c>
      <c r="C1086" s="9" t="str">
        <f>IF(D1086=0,"-",IF('Lease Monthly'!$H$4="Yearly",EDATE(C1085,12),IF('Lease Monthly'!$H$4="Quarterly",EDATE(C1085,3),EDATE(C1085,1))))</f>
        <v>-</v>
      </c>
      <c r="D1086" s="54">
        <f>IF(A1086&gt;'Lease Monthly'!$E$4,0,'Lease Monthly'!$G$4)*((1+$M$4)^(((((IF($H$4="Yearly",ROUNDDOWN(IF(A1086-($N$4)&lt;0,0,((A1086-($N$4)/(($N$4))))/($N$4)),0),IF($H$4="Monthly",ROUNDDOWN(IF(A1086-($N$4*12)&lt;0,0,((A1086-(12*$N$4)/((12*$N$4))))/($N$4*12)),0),ROUNDDOWN(IF(A1086-($N$4*4)&lt;0,0,((A1086-(4*$N$4)/((4*$N$4))))/($N$4*4)),0)))))))))+(IF(A1086=$E$4,$J$4,0))</f>
        <v>0</v>
      </c>
      <c r="E1086" s="49">
        <f>IF(D1086=0,0,1/((1+IF('Lease Monthly'!$H$4="Yearly",'Lease Monthly'!$D$4,IF('Lease Monthly'!$H$4="Quarterly",'Lease Monthly'!$D$4/4,'Lease Monthly'!$D$4/12)))^IF($E$17=1,A1085,A1086)))</f>
        <v>0</v>
      </c>
      <c r="F1086" s="55">
        <f t="shared" si="165"/>
        <v>0</v>
      </c>
      <c r="G1086" s="56"/>
      <c r="H1086" s="38">
        <f t="shared" si="171"/>
        <v>1070</v>
      </c>
      <c r="I1086" s="9" t="str">
        <f t="shared" si="166"/>
        <v>-</v>
      </c>
      <c r="J1086" s="47">
        <f>IF(H1086&gt;'Lease Monthly'!$E$4,0,M1085)</f>
        <v>0</v>
      </c>
      <c r="K1086" s="47">
        <f>IF(IF('Lease Monthly'!$H$4="Yearly",J1086*'Lease Monthly'!$D$4,IF('Lease Monthly'!$H$4="Quarterly",J1086*('Lease Monthly'!$D$4/4),J1086*'Lease Monthly'!$D$4/12))&gt;0,IF('Lease Monthly'!$H$4="Yearly",J1086*'Lease Monthly'!$D$4,IF('Lease Monthly'!$H$4="Quarterly",J1086*('Lease Monthly'!$D$4/4),J1086*'Lease Monthly'!$D$4/12)),-L1086-J1086)</f>
        <v>0</v>
      </c>
      <c r="L1086" s="47">
        <f t="shared" si="167"/>
        <v>0</v>
      </c>
      <c r="M1086" s="47">
        <f t="shared" si="168"/>
        <v>0</v>
      </c>
      <c r="N1086" s="57"/>
      <c r="O1086" s="38">
        <v>237</v>
      </c>
      <c r="P1086" s="58">
        <f t="shared" si="172"/>
        <v>434276</v>
      </c>
      <c r="Q1086" s="47">
        <f t="shared" si="173"/>
        <v>0</v>
      </c>
      <c r="R1086" s="47">
        <f>IF(S1085&lt;1,0,-'Lease Monthly'!$K$4/'Lease Monthly'!$L$4)</f>
        <v>0</v>
      </c>
      <c r="S1086" s="47">
        <f t="shared" si="169"/>
        <v>0</v>
      </c>
      <c r="AE1086"/>
      <c r="AF1086" s="6"/>
    </row>
    <row r="1087" spans="1:32" x14ac:dyDescent="0.25">
      <c r="A1087" s="53">
        <f t="shared" si="170"/>
        <v>1071</v>
      </c>
      <c r="B1087" s="29">
        <f t="shared" si="164"/>
        <v>0</v>
      </c>
      <c r="C1087" s="9" t="str">
        <f>IF(D1087=0,"-",IF('Lease Monthly'!$H$4="Yearly",EDATE(C1086,12),IF('Lease Monthly'!$H$4="Quarterly",EDATE(C1086,3),EDATE(C1086,1))))</f>
        <v>-</v>
      </c>
      <c r="D1087" s="54">
        <f>IF(A1087&gt;'Lease Monthly'!$E$4,0,'Lease Monthly'!$G$4)*((1+$M$4)^(((((IF($H$4="Yearly",ROUNDDOWN(IF(A1087-($N$4)&lt;0,0,((A1087-($N$4)/(($N$4))))/($N$4)),0),IF($H$4="Monthly",ROUNDDOWN(IF(A1087-($N$4*12)&lt;0,0,((A1087-(12*$N$4)/((12*$N$4))))/($N$4*12)),0),ROUNDDOWN(IF(A1087-($N$4*4)&lt;0,0,((A1087-(4*$N$4)/((4*$N$4))))/($N$4*4)),0)))))))))+(IF(A1087=$E$4,$J$4,0))</f>
        <v>0</v>
      </c>
      <c r="E1087" s="49">
        <f>IF(D1087=0,0,1/((1+IF('Lease Monthly'!$H$4="Yearly",'Lease Monthly'!$D$4,IF('Lease Monthly'!$H$4="Quarterly",'Lease Monthly'!$D$4/4,'Lease Monthly'!$D$4/12)))^IF($E$17=1,A1086,A1087)))</f>
        <v>0</v>
      </c>
      <c r="F1087" s="55">
        <f t="shared" si="165"/>
        <v>0</v>
      </c>
      <c r="G1087" s="56"/>
      <c r="H1087" s="38">
        <f t="shared" si="171"/>
        <v>1071</v>
      </c>
      <c r="I1087" s="9" t="str">
        <f t="shared" si="166"/>
        <v>-</v>
      </c>
      <c r="J1087" s="47">
        <f>IF(H1087&gt;'Lease Monthly'!$E$4,0,M1086)</f>
        <v>0</v>
      </c>
      <c r="K1087" s="47">
        <f>IF(IF('Lease Monthly'!$H$4="Yearly",J1087*'Lease Monthly'!$D$4,IF('Lease Monthly'!$H$4="Quarterly",J1087*('Lease Monthly'!$D$4/4),J1087*'Lease Monthly'!$D$4/12))&gt;0,IF('Lease Monthly'!$H$4="Yearly",J1087*'Lease Monthly'!$D$4,IF('Lease Monthly'!$H$4="Quarterly",J1087*('Lease Monthly'!$D$4/4),J1087*'Lease Monthly'!$D$4/12)),-L1087-J1087)</f>
        <v>0</v>
      </c>
      <c r="L1087" s="47">
        <f t="shared" si="167"/>
        <v>0</v>
      </c>
      <c r="M1087" s="47">
        <f t="shared" si="168"/>
        <v>0</v>
      </c>
      <c r="N1087" s="57"/>
      <c r="O1087" s="38">
        <v>237</v>
      </c>
      <c r="P1087" s="58">
        <f t="shared" si="172"/>
        <v>434641</v>
      </c>
      <c r="Q1087" s="47">
        <f t="shared" si="173"/>
        <v>0</v>
      </c>
      <c r="R1087" s="47">
        <f>IF(S1086&lt;1,0,-'Lease Monthly'!$K$4/'Lease Monthly'!$L$4)</f>
        <v>0</v>
      </c>
      <c r="S1087" s="47">
        <f t="shared" si="169"/>
        <v>0</v>
      </c>
      <c r="AE1087"/>
      <c r="AF1087" s="6"/>
    </row>
    <row r="1088" spans="1:32" x14ac:dyDescent="0.25">
      <c r="A1088" s="53">
        <f t="shared" si="170"/>
        <v>1072</v>
      </c>
      <c r="B1088" s="29">
        <f t="shared" si="164"/>
        <v>0</v>
      </c>
      <c r="C1088" s="9" t="str">
        <f>IF(D1088=0,"-",IF('Lease Monthly'!$H$4="Yearly",EDATE(C1087,12),IF('Lease Monthly'!$H$4="Quarterly",EDATE(C1087,3),EDATE(C1087,1))))</f>
        <v>-</v>
      </c>
      <c r="D1088" s="54">
        <f>IF(A1088&gt;'Lease Monthly'!$E$4,0,'Lease Monthly'!$G$4)*((1+$M$4)^(((((IF($H$4="Yearly",ROUNDDOWN(IF(A1088-($N$4)&lt;0,0,((A1088-($N$4)/(($N$4))))/($N$4)),0),IF($H$4="Monthly",ROUNDDOWN(IF(A1088-($N$4*12)&lt;0,0,((A1088-(12*$N$4)/((12*$N$4))))/($N$4*12)),0),ROUNDDOWN(IF(A1088-($N$4*4)&lt;0,0,((A1088-(4*$N$4)/((4*$N$4))))/($N$4*4)),0)))))))))+(IF(A1088=$E$4,$J$4,0))</f>
        <v>0</v>
      </c>
      <c r="E1088" s="49">
        <f>IF(D1088=0,0,1/((1+IF('Lease Monthly'!$H$4="Yearly",'Lease Monthly'!$D$4,IF('Lease Monthly'!$H$4="Quarterly",'Lease Monthly'!$D$4/4,'Lease Monthly'!$D$4/12)))^IF($E$17=1,A1087,A1088)))</f>
        <v>0</v>
      </c>
      <c r="F1088" s="55">
        <f t="shared" si="165"/>
        <v>0</v>
      </c>
      <c r="G1088" s="56"/>
      <c r="H1088" s="38">
        <f t="shared" si="171"/>
        <v>1072</v>
      </c>
      <c r="I1088" s="9" t="str">
        <f t="shared" si="166"/>
        <v>-</v>
      </c>
      <c r="J1088" s="47">
        <f>IF(H1088&gt;'Lease Monthly'!$E$4,0,M1087)</f>
        <v>0</v>
      </c>
      <c r="K1088" s="47">
        <f>IF(IF('Lease Monthly'!$H$4="Yearly",J1088*'Lease Monthly'!$D$4,IF('Lease Monthly'!$H$4="Quarterly",J1088*('Lease Monthly'!$D$4/4),J1088*'Lease Monthly'!$D$4/12))&gt;0,IF('Lease Monthly'!$H$4="Yearly",J1088*'Lease Monthly'!$D$4,IF('Lease Monthly'!$H$4="Quarterly",J1088*('Lease Monthly'!$D$4/4),J1088*'Lease Monthly'!$D$4/12)),-L1088-J1088)</f>
        <v>0</v>
      </c>
      <c r="L1088" s="47">
        <f t="shared" si="167"/>
        <v>0</v>
      </c>
      <c r="M1088" s="47">
        <f t="shared" si="168"/>
        <v>0</v>
      </c>
      <c r="N1088" s="57"/>
      <c r="O1088" s="38">
        <v>237</v>
      </c>
      <c r="P1088" s="58">
        <f t="shared" si="172"/>
        <v>435006</v>
      </c>
      <c r="Q1088" s="47">
        <f t="shared" si="173"/>
        <v>0</v>
      </c>
      <c r="R1088" s="47">
        <f>IF(S1087&lt;1,0,-'Lease Monthly'!$K$4/'Lease Monthly'!$L$4)</f>
        <v>0</v>
      </c>
      <c r="S1088" s="47">
        <f t="shared" si="169"/>
        <v>0</v>
      </c>
      <c r="AE1088"/>
      <c r="AF1088" s="6"/>
    </row>
    <row r="1089" spans="1:32" x14ac:dyDescent="0.25">
      <c r="A1089" s="53">
        <f t="shared" si="170"/>
        <v>1073</v>
      </c>
      <c r="B1089" s="29">
        <f t="shared" si="164"/>
        <v>0</v>
      </c>
      <c r="C1089" s="9" t="str">
        <f>IF(D1089=0,"-",IF('Lease Monthly'!$H$4="Yearly",EDATE(C1088,12),IF('Lease Monthly'!$H$4="Quarterly",EDATE(C1088,3),EDATE(C1088,1))))</f>
        <v>-</v>
      </c>
      <c r="D1089" s="54">
        <f>IF(A1089&gt;'Lease Monthly'!$E$4,0,'Lease Monthly'!$G$4)*((1+$M$4)^(((((IF($H$4="Yearly",ROUNDDOWN(IF(A1089-($N$4)&lt;0,0,((A1089-($N$4)/(($N$4))))/($N$4)),0),IF($H$4="Monthly",ROUNDDOWN(IF(A1089-($N$4*12)&lt;0,0,((A1089-(12*$N$4)/((12*$N$4))))/($N$4*12)),0),ROUNDDOWN(IF(A1089-($N$4*4)&lt;0,0,((A1089-(4*$N$4)/((4*$N$4))))/($N$4*4)),0)))))))))+(IF(A1089=$E$4,$J$4,0))</f>
        <v>0</v>
      </c>
      <c r="E1089" s="49">
        <f>IF(D1089=0,0,1/((1+IF('Lease Monthly'!$H$4="Yearly",'Lease Monthly'!$D$4,IF('Lease Monthly'!$H$4="Quarterly",'Lease Monthly'!$D$4/4,'Lease Monthly'!$D$4/12)))^IF($E$17=1,A1088,A1089)))</f>
        <v>0</v>
      </c>
      <c r="F1089" s="55">
        <f t="shared" si="165"/>
        <v>0</v>
      </c>
      <c r="G1089" s="56"/>
      <c r="H1089" s="38">
        <f t="shared" si="171"/>
        <v>1073</v>
      </c>
      <c r="I1089" s="9" t="str">
        <f t="shared" si="166"/>
        <v>-</v>
      </c>
      <c r="J1089" s="47">
        <f>IF(H1089&gt;'Lease Monthly'!$E$4,0,M1088)</f>
        <v>0</v>
      </c>
      <c r="K1089" s="47">
        <f>IF(IF('Lease Monthly'!$H$4="Yearly",J1089*'Lease Monthly'!$D$4,IF('Lease Monthly'!$H$4="Quarterly",J1089*('Lease Monthly'!$D$4/4),J1089*'Lease Monthly'!$D$4/12))&gt;0,IF('Lease Monthly'!$H$4="Yearly",J1089*'Lease Monthly'!$D$4,IF('Lease Monthly'!$H$4="Quarterly",J1089*('Lease Monthly'!$D$4/4),J1089*'Lease Monthly'!$D$4/12)),-L1089-J1089)</f>
        <v>0</v>
      </c>
      <c r="L1089" s="47">
        <f t="shared" si="167"/>
        <v>0</v>
      </c>
      <c r="M1089" s="47">
        <f t="shared" si="168"/>
        <v>0</v>
      </c>
      <c r="N1089" s="57"/>
      <c r="O1089" s="38">
        <v>237</v>
      </c>
      <c r="P1089" s="58">
        <f t="shared" si="172"/>
        <v>435371</v>
      </c>
      <c r="Q1089" s="47">
        <f t="shared" si="173"/>
        <v>0</v>
      </c>
      <c r="R1089" s="47">
        <f>IF(S1088&lt;1,0,-'Lease Monthly'!$K$4/'Lease Monthly'!$L$4)</f>
        <v>0</v>
      </c>
      <c r="S1089" s="47">
        <f t="shared" si="169"/>
        <v>0</v>
      </c>
      <c r="AE1089"/>
      <c r="AF1089" s="6"/>
    </row>
    <row r="1090" spans="1:32" x14ac:dyDescent="0.25">
      <c r="A1090" s="53">
        <f t="shared" si="170"/>
        <v>1074</v>
      </c>
      <c r="B1090" s="29">
        <f t="shared" si="164"/>
        <v>0</v>
      </c>
      <c r="C1090" s="9" t="str">
        <f>IF(D1090=0,"-",IF('Lease Monthly'!$H$4="Yearly",EDATE(C1089,12),IF('Lease Monthly'!$H$4="Quarterly",EDATE(C1089,3),EDATE(C1089,1))))</f>
        <v>-</v>
      </c>
      <c r="D1090" s="54">
        <f>IF(A1090&gt;'Lease Monthly'!$E$4,0,'Lease Monthly'!$G$4)*((1+$M$4)^(((((IF($H$4="Yearly",ROUNDDOWN(IF(A1090-($N$4)&lt;0,0,((A1090-($N$4)/(($N$4))))/($N$4)),0),IF($H$4="Monthly",ROUNDDOWN(IF(A1090-($N$4*12)&lt;0,0,((A1090-(12*$N$4)/((12*$N$4))))/($N$4*12)),0),ROUNDDOWN(IF(A1090-($N$4*4)&lt;0,0,((A1090-(4*$N$4)/((4*$N$4))))/($N$4*4)),0)))))))))+(IF(A1090=$E$4,$J$4,0))</f>
        <v>0</v>
      </c>
      <c r="E1090" s="49">
        <f>IF(D1090=0,0,1/((1+IF('Lease Monthly'!$H$4="Yearly",'Lease Monthly'!$D$4,IF('Lease Monthly'!$H$4="Quarterly",'Lease Monthly'!$D$4/4,'Lease Monthly'!$D$4/12)))^IF($E$17=1,A1089,A1090)))</f>
        <v>0</v>
      </c>
      <c r="F1090" s="55">
        <f t="shared" si="165"/>
        <v>0</v>
      </c>
      <c r="G1090" s="56"/>
      <c r="H1090" s="38">
        <f t="shared" si="171"/>
        <v>1074</v>
      </c>
      <c r="I1090" s="9" t="str">
        <f t="shared" si="166"/>
        <v>-</v>
      </c>
      <c r="J1090" s="47">
        <f>IF(H1090&gt;'Lease Monthly'!$E$4,0,M1089)</f>
        <v>0</v>
      </c>
      <c r="K1090" s="47">
        <f>IF(IF('Lease Monthly'!$H$4="Yearly",J1090*'Lease Monthly'!$D$4,IF('Lease Monthly'!$H$4="Quarterly",J1090*('Lease Monthly'!$D$4/4),J1090*'Lease Monthly'!$D$4/12))&gt;0,IF('Lease Monthly'!$H$4="Yearly",J1090*'Lease Monthly'!$D$4,IF('Lease Monthly'!$H$4="Quarterly",J1090*('Lease Monthly'!$D$4/4),J1090*'Lease Monthly'!$D$4/12)),-L1090-J1090)</f>
        <v>0</v>
      </c>
      <c r="L1090" s="47">
        <f t="shared" si="167"/>
        <v>0</v>
      </c>
      <c r="M1090" s="47">
        <f t="shared" si="168"/>
        <v>0</v>
      </c>
      <c r="N1090" s="57"/>
      <c r="O1090" s="38">
        <v>237</v>
      </c>
      <c r="P1090" s="58">
        <f t="shared" si="172"/>
        <v>435737</v>
      </c>
      <c r="Q1090" s="47">
        <f t="shared" si="173"/>
        <v>0</v>
      </c>
      <c r="R1090" s="47">
        <f>IF(S1089&lt;1,0,-'Lease Monthly'!$K$4/'Lease Monthly'!$L$4)</f>
        <v>0</v>
      </c>
      <c r="S1090" s="47">
        <f t="shared" si="169"/>
        <v>0</v>
      </c>
      <c r="AE1090"/>
      <c r="AF1090" s="6"/>
    </row>
    <row r="1091" spans="1:32" x14ac:dyDescent="0.25">
      <c r="A1091" s="53">
        <f t="shared" si="170"/>
        <v>1075</v>
      </c>
      <c r="B1091" s="29">
        <f t="shared" si="164"/>
        <v>0</v>
      </c>
      <c r="C1091" s="9" t="str">
        <f>IF(D1091=0,"-",IF('Lease Monthly'!$H$4="Yearly",EDATE(C1090,12),IF('Lease Monthly'!$H$4="Quarterly",EDATE(C1090,3),EDATE(C1090,1))))</f>
        <v>-</v>
      </c>
      <c r="D1091" s="54">
        <f>IF(A1091&gt;'Lease Monthly'!$E$4,0,'Lease Monthly'!$G$4)*((1+$M$4)^(((((IF($H$4="Yearly",ROUNDDOWN(IF(A1091-($N$4)&lt;0,0,((A1091-($N$4)/(($N$4))))/($N$4)),0),IF($H$4="Monthly",ROUNDDOWN(IF(A1091-($N$4*12)&lt;0,0,((A1091-(12*$N$4)/((12*$N$4))))/($N$4*12)),0),ROUNDDOWN(IF(A1091-($N$4*4)&lt;0,0,((A1091-(4*$N$4)/((4*$N$4))))/($N$4*4)),0)))))))))+(IF(A1091=$E$4,$J$4,0))</f>
        <v>0</v>
      </c>
      <c r="E1091" s="49">
        <f>IF(D1091=0,0,1/((1+IF('Lease Monthly'!$H$4="Yearly",'Lease Monthly'!$D$4,IF('Lease Monthly'!$H$4="Quarterly",'Lease Monthly'!$D$4/4,'Lease Monthly'!$D$4/12)))^IF($E$17=1,A1090,A1091)))</f>
        <v>0</v>
      </c>
      <c r="F1091" s="55">
        <f t="shared" si="165"/>
        <v>0</v>
      </c>
      <c r="G1091" s="56"/>
      <c r="H1091" s="38">
        <f t="shared" si="171"/>
        <v>1075</v>
      </c>
      <c r="I1091" s="9" t="str">
        <f t="shared" si="166"/>
        <v>-</v>
      </c>
      <c r="J1091" s="47">
        <f>IF(H1091&gt;'Lease Monthly'!$E$4,0,M1090)</f>
        <v>0</v>
      </c>
      <c r="K1091" s="47">
        <f>IF(IF('Lease Monthly'!$H$4="Yearly",J1091*'Lease Monthly'!$D$4,IF('Lease Monthly'!$H$4="Quarterly",J1091*('Lease Monthly'!$D$4/4),J1091*'Lease Monthly'!$D$4/12))&gt;0,IF('Lease Monthly'!$H$4="Yearly",J1091*'Lease Monthly'!$D$4,IF('Lease Monthly'!$H$4="Quarterly",J1091*('Lease Monthly'!$D$4/4),J1091*'Lease Monthly'!$D$4/12)),-L1091-J1091)</f>
        <v>0</v>
      </c>
      <c r="L1091" s="47">
        <f t="shared" si="167"/>
        <v>0</v>
      </c>
      <c r="M1091" s="47">
        <f t="shared" si="168"/>
        <v>0</v>
      </c>
      <c r="N1091" s="57"/>
      <c r="O1091" s="38">
        <v>237</v>
      </c>
      <c r="P1091" s="58">
        <f t="shared" si="172"/>
        <v>436102</v>
      </c>
      <c r="Q1091" s="47">
        <f t="shared" si="173"/>
        <v>0</v>
      </c>
      <c r="R1091" s="47">
        <f>IF(S1090&lt;1,0,-'Lease Monthly'!$K$4/'Lease Monthly'!$L$4)</f>
        <v>0</v>
      </c>
      <c r="S1091" s="47">
        <f t="shared" si="169"/>
        <v>0</v>
      </c>
      <c r="AE1091"/>
      <c r="AF1091" s="6"/>
    </row>
    <row r="1092" spans="1:32" x14ac:dyDescent="0.25">
      <c r="A1092" s="53">
        <f t="shared" si="170"/>
        <v>1076</v>
      </c>
      <c r="B1092" s="29">
        <f t="shared" si="164"/>
        <v>0</v>
      </c>
      <c r="C1092" s="9" t="str">
        <f>IF(D1092=0,"-",IF('Lease Monthly'!$H$4="Yearly",EDATE(C1091,12),IF('Lease Monthly'!$H$4="Quarterly",EDATE(C1091,3),EDATE(C1091,1))))</f>
        <v>-</v>
      </c>
      <c r="D1092" s="54">
        <f>IF(A1092&gt;'Lease Monthly'!$E$4,0,'Lease Monthly'!$G$4)*((1+$M$4)^(((((IF($H$4="Yearly",ROUNDDOWN(IF(A1092-($N$4)&lt;0,0,((A1092-($N$4)/(($N$4))))/($N$4)),0),IF($H$4="Monthly",ROUNDDOWN(IF(A1092-($N$4*12)&lt;0,0,((A1092-(12*$N$4)/((12*$N$4))))/($N$4*12)),0),ROUNDDOWN(IF(A1092-($N$4*4)&lt;0,0,((A1092-(4*$N$4)/((4*$N$4))))/($N$4*4)),0)))))))))+(IF(A1092=$E$4,$J$4,0))</f>
        <v>0</v>
      </c>
      <c r="E1092" s="49">
        <f>IF(D1092=0,0,1/((1+IF('Lease Monthly'!$H$4="Yearly",'Lease Monthly'!$D$4,IF('Lease Monthly'!$H$4="Quarterly",'Lease Monthly'!$D$4/4,'Lease Monthly'!$D$4/12)))^IF($E$17=1,A1091,A1092)))</f>
        <v>0</v>
      </c>
      <c r="F1092" s="55">
        <f t="shared" si="165"/>
        <v>0</v>
      </c>
      <c r="G1092" s="56"/>
      <c r="H1092" s="38">
        <f t="shared" si="171"/>
        <v>1076</v>
      </c>
      <c r="I1092" s="9" t="str">
        <f t="shared" si="166"/>
        <v>-</v>
      </c>
      <c r="J1092" s="47">
        <f>IF(H1092&gt;'Lease Monthly'!$E$4,0,M1091)</f>
        <v>0</v>
      </c>
      <c r="K1092" s="47">
        <f>IF(IF('Lease Monthly'!$H$4="Yearly",J1092*'Lease Monthly'!$D$4,IF('Lease Monthly'!$H$4="Quarterly",J1092*('Lease Monthly'!$D$4/4),J1092*'Lease Monthly'!$D$4/12))&gt;0,IF('Lease Monthly'!$H$4="Yearly",J1092*'Lease Monthly'!$D$4,IF('Lease Monthly'!$H$4="Quarterly",J1092*('Lease Monthly'!$D$4/4),J1092*'Lease Monthly'!$D$4/12)),-L1092-J1092)</f>
        <v>0</v>
      </c>
      <c r="L1092" s="47">
        <f t="shared" si="167"/>
        <v>0</v>
      </c>
      <c r="M1092" s="47">
        <f t="shared" si="168"/>
        <v>0</v>
      </c>
      <c r="N1092" s="57"/>
      <c r="O1092" s="38">
        <v>237</v>
      </c>
      <c r="P1092" s="58">
        <f t="shared" si="172"/>
        <v>436467</v>
      </c>
      <c r="Q1092" s="47">
        <f t="shared" si="173"/>
        <v>0</v>
      </c>
      <c r="R1092" s="47">
        <f>IF(S1091&lt;1,0,-'Lease Monthly'!$K$4/'Lease Monthly'!$L$4)</f>
        <v>0</v>
      </c>
      <c r="S1092" s="47">
        <f t="shared" si="169"/>
        <v>0</v>
      </c>
      <c r="AE1092"/>
      <c r="AF1092" s="6"/>
    </row>
    <row r="1093" spans="1:32" x14ac:dyDescent="0.25">
      <c r="A1093" s="53">
        <f t="shared" si="170"/>
        <v>1077</v>
      </c>
      <c r="B1093" s="29">
        <f t="shared" si="164"/>
        <v>0</v>
      </c>
      <c r="C1093" s="9" t="str">
        <f>IF(D1093=0,"-",IF('Lease Monthly'!$H$4="Yearly",EDATE(C1092,12),IF('Lease Monthly'!$H$4="Quarterly",EDATE(C1092,3),EDATE(C1092,1))))</f>
        <v>-</v>
      </c>
      <c r="D1093" s="54">
        <f>IF(A1093&gt;'Lease Monthly'!$E$4,0,'Lease Monthly'!$G$4)*((1+$M$4)^(((((IF($H$4="Yearly",ROUNDDOWN(IF(A1093-($N$4)&lt;0,0,((A1093-($N$4)/(($N$4))))/($N$4)),0),IF($H$4="Monthly",ROUNDDOWN(IF(A1093-($N$4*12)&lt;0,0,((A1093-(12*$N$4)/((12*$N$4))))/($N$4*12)),0),ROUNDDOWN(IF(A1093-($N$4*4)&lt;0,0,((A1093-(4*$N$4)/((4*$N$4))))/($N$4*4)),0)))))))))+(IF(A1093=$E$4,$J$4,0))</f>
        <v>0</v>
      </c>
      <c r="E1093" s="49">
        <f>IF(D1093=0,0,1/((1+IF('Lease Monthly'!$H$4="Yearly",'Lease Monthly'!$D$4,IF('Lease Monthly'!$H$4="Quarterly",'Lease Monthly'!$D$4/4,'Lease Monthly'!$D$4/12)))^IF($E$17=1,A1092,A1093)))</f>
        <v>0</v>
      </c>
      <c r="F1093" s="55">
        <f t="shared" si="165"/>
        <v>0</v>
      </c>
      <c r="G1093" s="56"/>
      <c r="H1093" s="38">
        <f t="shared" si="171"/>
        <v>1077</v>
      </c>
      <c r="I1093" s="9" t="str">
        <f t="shared" si="166"/>
        <v>-</v>
      </c>
      <c r="J1093" s="47">
        <f>IF(H1093&gt;'Lease Monthly'!$E$4,0,M1092)</f>
        <v>0</v>
      </c>
      <c r="K1093" s="47">
        <f>IF(IF('Lease Monthly'!$H$4="Yearly",J1093*'Lease Monthly'!$D$4,IF('Lease Monthly'!$H$4="Quarterly",J1093*('Lease Monthly'!$D$4/4),J1093*'Lease Monthly'!$D$4/12))&gt;0,IF('Lease Monthly'!$H$4="Yearly",J1093*'Lease Monthly'!$D$4,IF('Lease Monthly'!$H$4="Quarterly",J1093*('Lease Monthly'!$D$4/4),J1093*'Lease Monthly'!$D$4/12)),-L1093-J1093)</f>
        <v>0</v>
      </c>
      <c r="L1093" s="47">
        <f t="shared" si="167"/>
        <v>0</v>
      </c>
      <c r="M1093" s="47">
        <f t="shared" si="168"/>
        <v>0</v>
      </c>
      <c r="N1093" s="57"/>
      <c r="O1093" s="38">
        <v>237</v>
      </c>
      <c r="P1093" s="58">
        <f t="shared" si="172"/>
        <v>436832</v>
      </c>
      <c r="Q1093" s="47">
        <f t="shared" si="173"/>
        <v>0</v>
      </c>
      <c r="R1093" s="47">
        <f>IF(S1092&lt;1,0,-'Lease Monthly'!$K$4/'Lease Monthly'!$L$4)</f>
        <v>0</v>
      </c>
      <c r="S1093" s="47">
        <f t="shared" si="169"/>
        <v>0</v>
      </c>
      <c r="AE1093"/>
      <c r="AF1093" s="6"/>
    </row>
    <row r="1094" spans="1:32" x14ac:dyDescent="0.25">
      <c r="A1094" s="53">
        <f t="shared" si="170"/>
        <v>1078</v>
      </c>
      <c r="B1094" s="29">
        <f t="shared" si="164"/>
        <v>0</v>
      </c>
      <c r="C1094" s="9" t="str">
        <f>IF(D1094=0,"-",IF('Lease Monthly'!$H$4="Yearly",EDATE(C1093,12),IF('Lease Monthly'!$H$4="Quarterly",EDATE(C1093,3),EDATE(C1093,1))))</f>
        <v>-</v>
      </c>
      <c r="D1094" s="54">
        <f>IF(A1094&gt;'Lease Monthly'!$E$4,0,'Lease Monthly'!$G$4)*((1+$M$4)^(((((IF($H$4="Yearly",ROUNDDOWN(IF(A1094-($N$4)&lt;0,0,((A1094-($N$4)/(($N$4))))/($N$4)),0),IF($H$4="Monthly",ROUNDDOWN(IF(A1094-($N$4*12)&lt;0,0,((A1094-(12*$N$4)/((12*$N$4))))/($N$4*12)),0),ROUNDDOWN(IF(A1094-($N$4*4)&lt;0,0,((A1094-(4*$N$4)/((4*$N$4))))/($N$4*4)),0)))))))))+(IF(A1094=$E$4,$J$4,0))</f>
        <v>0</v>
      </c>
      <c r="E1094" s="49">
        <f>IF(D1094=0,0,1/((1+IF('Lease Monthly'!$H$4="Yearly",'Lease Monthly'!$D$4,IF('Lease Monthly'!$H$4="Quarterly",'Lease Monthly'!$D$4/4,'Lease Monthly'!$D$4/12)))^IF($E$17=1,A1093,A1094)))</f>
        <v>0</v>
      </c>
      <c r="F1094" s="55">
        <f t="shared" si="165"/>
        <v>0</v>
      </c>
      <c r="G1094" s="56"/>
      <c r="H1094" s="38">
        <f t="shared" si="171"/>
        <v>1078</v>
      </c>
      <c r="I1094" s="9" t="str">
        <f t="shared" si="166"/>
        <v>-</v>
      </c>
      <c r="J1094" s="47">
        <f>IF(H1094&gt;'Lease Monthly'!$E$4,0,M1093)</f>
        <v>0</v>
      </c>
      <c r="K1094" s="47">
        <f>IF(IF('Lease Monthly'!$H$4="Yearly",J1094*'Lease Monthly'!$D$4,IF('Lease Monthly'!$H$4="Quarterly",J1094*('Lease Monthly'!$D$4/4),J1094*'Lease Monthly'!$D$4/12))&gt;0,IF('Lease Monthly'!$H$4="Yearly",J1094*'Lease Monthly'!$D$4,IF('Lease Monthly'!$H$4="Quarterly",J1094*('Lease Monthly'!$D$4/4),J1094*'Lease Monthly'!$D$4/12)),-L1094-J1094)</f>
        <v>0</v>
      </c>
      <c r="L1094" s="47">
        <f t="shared" si="167"/>
        <v>0</v>
      </c>
      <c r="M1094" s="47">
        <f t="shared" si="168"/>
        <v>0</v>
      </c>
      <c r="N1094" s="57"/>
      <c r="O1094" s="38">
        <v>237</v>
      </c>
      <c r="P1094" s="58">
        <f t="shared" si="172"/>
        <v>437198</v>
      </c>
      <c r="Q1094" s="47">
        <f t="shared" si="173"/>
        <v>0</v>
      </c>
      <c r="R1094" s="47">
        <f>IF(S1093&lt;1,0,-'Lease Monthly'!$K$4/'Lease Monthly'!$L$4)</f>
        <v>0</v>
      </c>
      <c r="S1094" s="47">
        <f t="shared" si="169"/>
        <v>0</v>
      </c>
      <c r="AE1094"/>
      <c r="AF1094" s="6"/>
    </row>
    <row r="1095" spans="1:32" x14ac:dyDescent="0.25">
      <c r="A1095" s="53">
        <f t="shared" si="170"/>
        <v>1079</v>
      </c>
      <c r="B1095" s="29">
        <f t="shared" si="164"/>
        <v>0</v>
      </c>
      <c r="C1095" s="9" t="str">
        <f>IF(D1095=0,"-",IF('Lease Monthly'!$H$4="Yearly",EDATE(C1094,12),IF('Lease Monthly'!$H$4="Quarterly",EDATE(C1094,3),EDATE(C1094,1))))</f>
        <v>-</v>
      </c>
      <c r="D1095" s="54">
        <f>IF(A1095&gt;'Lease Monthly'!$E$4,0,'Lease Monthly'!$G$4)*((1+$M$4)^(((((IF($H$4="Yearly",ROUNDDOWN(IF(A1095-($N$4)&lt;0,0,((A1095-($N$4)/(($N$4))))/($N$4)),0),IF($H$4="Monthly",ROUNDDOWN(IF(A1095-($N$4*12)&lt;0,0,((A1095-(12*$N$4)/((12*$N$4))))/($N$4*12)),0),ROUNDDOWN(IF(A1095-($N$4*4)&lt;0,0,((A1095-(4*$N$4)/((4*$N$4))))/($N$4*4)),0)))))))))+(IF(A1095=$E$4,$J$4,0))</f>
        <v>0</v>
      </c>
      <c r="E1095" s="49">
        <f>IF(D1095=0,0,1/((1+IF('Lease Monthly'!$H$4="Yearly",'Lease Monthly'!$D$4,IF('Lease Monthly'!$H$4="Quarterly",'Lease Monthly'!$D$4/4,'Lease Monthly'!$D$4/12)))^IF($E$17=1,A1094,A1095)))</f>
        <v>0</v>
      </c>
      <c r="F1095" s="55">
        <f t="shared" si="165"/>
        <v>0</v>
      </c>
      <c r="G1095" s="56"/>
      <c r="H1095" s="38">
        <f t="shared" si="171"/>
        <v>1079</v>
      </c>
      <c r="I1095" s="9" t="str">
        <f t="shared" si="166"/>
        <v>-</v>
      </c>
      <c r="J1095" s="47">
        <f>IF(H1095&gt;'Lease Monthly'!$E$4,0,M1094)</f>
        <v>0</v>
      </c>
      <c r="K1095" s="47">
        <f>IF(IF('Lease Monthly'!$H$4="Yearly",J1095*'Lease Monthly'!$D$4,IF('Lease Monthly'!$H$4="Quarterly",J1095*('Lease Monthly'!$D$4/4),J1095*'Lease Monthly'!$D$4/12))&gt;0,IF('Lease Monthly'!$H$4="Yearly",J1095*'Lease Monthly'!$D$4,IF('Lease Monthly'!$H$4="Quarterly",J1095*('Lease Monthly'!$D$4/4),J1095*'Lease Monthly'!$D$4/12)),-L1095-J1095)</f>
        <v>0</v>
      </c>
      <c r="L1095" s="47">
        <f t="shared" si="167"/>
        <v>0</v>
      </c>
      <c r="M1095" s="47">
        <f t="shared" si="168"/>
        <v>0</v>
      </c>
      <c r="N1095" s="57"/>
      <c r="O1095" s="38">
        <v>237</v>
      </c>
      <c r="P1095" s="58">
        <f t="shared" si="172"/>
        <v>437563</v>
      </c>
      <c r="Q1095" s="47">
        <f t="shared" si="173"/>
        <v>0</v>
      </c>
      <c r="R1095" s="47">
        <f>IF(S1094&lt;1,0,-'Lease Monthly'!$K$4/'Lease Monthly'!$L$4)</f>
        <v>0</v>
      </c>
      <c r="S1095" s="47">
        <f t="shared" si="169"/>
        <v>0</v>
      </c>
      <c r="AE1095"/>
      <c r="AF1095" s="6"/>
    </row>
    <row r="1096" spans="1:32" x14ac:dyDescent="0.25">
      <c r="A1096" s="53">
        <f t="shared" si="170"/>
        <v>1080</v>
      </c>
      <c r="B1096" s="29">
        <f t="shared" si="164"/>
        <v>0</v>
      </c>
      <c r="C1096" s="9" t="str">
        <f>IF(D1096=0,"-",IF('Lease Monthly'!$H$4="Yearly",EDATE(C1095,12),IF('Lease Monthly'!$H$4="Quarterly",EDATE(C1095,3),EDATE(C1095,1))))</f>
        <v>-</v>
      </c>
      <c r="D1096" s="54">
        <f>IF(A1096&gt;'Lease Monthly'!$E$4,0,'Lease Monthly'!$G$4)*((1+$M$4)^(((((IF($H$4="Yearly",ROUNDDOWN(IF(A1096-($N$4)&lt;0,0,((A1096-($N$4)/(($N$4))))/($N$4)),0),IF($H$4="Monthly",ROUNDDOWN(IF(A1096-($N$4*12)&lt;0,0,((A1096-(12*$N$4)/((12*$N$4))))/($N$4*12)),0),ROUNDDOWN(IF(A1096-($N$4*4)&lt;0,0,((A1096-(4*$N$4)/((4*$N$4))))/($N$4*4)),0)))))))))+(IF(A1096=$E$4,$J$4,0))</f>
        <v>0</v>
      </c>
      <c r="E1096" s="49">
        <f>IF(D1096=0,0,1/((1+IF('Lease Monthly'!$H$4="Yearly",'Lease Monthly'!$D$4,IF('Lease Monthly'!$H$4="Quarterly",'Lease Monthly'!$D$4/4,'Lease Monthly'!$D$4/12)))^IF($E$17=1,A1095,A1096)))</f>
        <v>0</v>
      </c>
      <c r="F1096" s="55">
        <f t="shared" si="165"/>
        <v>0</v>
      </c>
      <c r="G1096" s="56"/>
      <c r="H1096" s="38">
        <f t="shared" si="171"/>
        <v>1080</v>
      </c>
      <c r="I1096" s="9" t="str">
        <f t="shared" si="166"/>
        <v>-</v>
      </c>
      <c r="J1096" s="47">
        <f>IF(H1096&gt;'Lease Monthly'!$E$4,0,M1095)</f>
        <v>0</v>
      </c>
      <c r="K1096" s="47">
        <f>IF(IF('Lease Monthly'!$H$4="Yearly",J1096*'Lease Monthly'!$D$4,IF('Lease Monthly'!$H$4="Quarterly",J1096*('Lease Monthly'!$D$4/4),J1096*'Lease Monthly'!$D$4/12))&gt;0,IF('Lease Monthly'!$H$4="Yearly",J1096*'Lease Monthly'!$D$4,IF('Lease Monthly'!$H$4="Quarterly",J1096*('Lease Monthly'!$D$4/4),J1096*'Lease Monthly'!$D$4/12)),-L1096-J1096)</f>
        <v>0</v>
      </c>
      <c r="L1096" s="47">
        <f t="shared" si="167"/>
        <v>0</v>
      </c>
      <c r="M1096" s="47">
        <f t="shared" si="168"/>
        <v>0</v>
      </c>
      <c r="N1096" s="57"/>
      <c r="O1096" s="38">
        <v>237</v>
      </c>
      <c r="P1096" s="58">
        <f t="shared" si="172"/>
        <v>437928</v>
      </c>
      <c r="Q1096" s="47">
        <f t="shared" si="173"/>
        <v>0</v>
      </c>
      <c r="R1096" s="47">
        <f>IF(S1095&lt;1,0,-'Lease Monthly'!$K$4/'Lease Monthly'!$L$4)</f>
        <v>0</v>
      </c>
      <c r="S1096" s="47">
        <f t="shared" si="169"/>
        <v>0</v>
      </c>
      <c r="AE1096"/>
      <c r="AF1096" s="6"/>
    </row>
    <row r="1097" spans="1:32" x14ac:dyDescent="0.25">
      <c r="A1097" s="53">
        <f t="shared" si="170"/>
        <v>1081</v>
      </c>
      <c r="B1097" s="29">
        <f t="shared" si="164"/>
        <v>0</v>
      </c>
      <c r="C1097" s="9" t="str">
        <f>IF(D1097=0,"-",IF('Lease Monthly'!$H$4="Yearly",EDATE(C1096,12),IF('Lease Monthly'!$H$4="Quarterly",EDATE(C1096,3),EDATE(C1096,1))))</f>
        <v>-</v>
      </c>
      <c r="D1097" s="54">
        <f>IF(A1097&gt;'Lease Monthly'!$E$4,0,'Lease Monthly'!$G$4)*((1+$M$4)^(((((IF($H$4="Yearly",ROUNDDOWN(IF(A1097-($N$4)&lt;0,0,((A1097-($N$4)/(($N$4))))/($N$4)),0),IF($H$4="Monthly",ROUNDDOWN(IF(A1097-($N$4*12)&lt;0,0,((A1097-(12*$N$4)/((12*$N$4))))/($N$4*12)),0),ROUNDDOWN(IF(A1097-($N$4*4)&lt;0,0,((A1097-(4*$N$4)/((4*$N$4))))/($N$4*4)),0)))))))))+(IF(A1097=$E$4,$J$4,0))</f>
        <v>0</v>
      </c>
      <c r="E1097" s="49">
        <f>IF(D1097=0,0,1/((1+IF('Lease Monthly'!$H$4="Yearly",'Lease Monthly'!$D$4,IF('Lease Monthly'!$H$4="Quarterly",'Lease Monthly'!$D$4/4,'Lease Monthly'!$D$4/12)))^IF($E$17=1,A1096,A1097)))</f>
        <v>0</v>
      </c>
      <c r="F1097" s="55">
        <f t="shared" si="165"/>
        <v>0</v>
      </c>
      <c r="G1097" s="56"/>
      <c r="H1097" s="38">
        <f t="shared" si="171"/>
        <v>1081</v>
      </c>
      <c r="I1097" s="9" t="str">
        <f t="shared" si="166"/>
        <v>-</v>
      </c>
      <c r="J1097" s="47">
        <f>IF(H1097&gt;'Lease Monthly'!$E$4,0,M1096)</f>
        <v>0</v>
      </c>
      <c r="K1097" s="47">
        <f>IF(IF('Lease Monthly'!$H$4="Yearly",J1097*'Lease Monthly'!$D$4,IF('Lease Monthly'!$H$4="Quarterly",J1097*('Lease Monthly'!$D$4/4),J1097*'Lease Monthly'!$D$4/12))&gt;0,IF('Lease Monthly'!$H$4="Yearly",J1097*'Lease Monthly'!$D$4,IF('Lease Monthly'!$H$4="Quarterly",J1097*('Lease Monthly'!$D$4/4),J1097*'Lease Monthly'!$D$4/12)),-L1097-J1097)</f>
        <v>0</v>
      </c>
      <c r="L1097" s="47">
        <f t="shared" si="167"/>
        <v>0</v>
      </c>
      <c r="M1097" s="47">
        <f t="shared" si="168"/>
        <v>0</v>
      </c>
      <c r="N1097" s="57"/>
      <c r="O1097" s="38">
        <v>237</v>
      </c>
      <c r="P1097" s="58">
        <f t="shared" si="172"/>
        <v>438293</v>
      </c>
      <c r="Q1097" s="47">
        <f t="shared" si="173"/>
        <v>0</v>
      </c>
      <c r="R1097" s="47">
        <f>IF(S1096&lt;1,0,-'Lease Monthly'!$K$4/'Lease Monthly'!$L$4)</f>
        <v>0</v>
      </c>
      <c r="S1097" s="47">
        <f t="shared" si="169"/>
        <v>0</v>
      </c>
      <c r="AE1097"/>
      <c r="AF1097" s="6"/>
    </row>
    <row r="1098" spans="1:32" x14ac:dyDescent="0.25">
      <c r="A1098" s="53">
        <f t="shared" si="170"/>
        <v>1082</v>
      </c>
      <c r="B1098" s="29">
        <f t="shared" si="164"/>
        <v>0</v>
      </c>
      <c r="C1098" s="9" t="str">
        <f>IF(D1098=0,"-",IF('Lease Monthly'!$H$4="Yearly",EDATE(C1097,12),IF('Lease Monthly'!$H$4="Quarterly",EDATE(C1097,3),EDATE(C1097,1))))</f>
        <v>-</v>
      </c>
      <c r="D1098" s="54">
        <f>IF(A1098&gt;'Lease Monthly'!$E$4,0,'Lease Monthly'!$G$4)*((1+$M$4)^(((((IF($H$4="Yearly",ROUNDDOWN(IF(A1098-($N$4)&lt;0,0,((A1098-($N$4)/(($N$4))))/($N$4)),0),IF($H$4="Monthly",ROUNDDOWN(IF(A1098-($N$4*12)&lt;0,0,((A1098-(12*$N$4)/((12*$N$4))))/($N$4*12)),0),ROUNDDOWN(IF(A1098-($N$4*4)&lt;0,0,((A1098-(4*$N$4)/((4*$N$4))))/($N$4*4)),0)))))))))+(IF(A1098=$E$4,$J$4,0))</f>
        <v>0</v>
      </c>
      <c r="E1098" s="49">
        <f>IF(D1098=0,0,1/((1+IF('Lease Monthly'!$H$4="Yearly",'Lease Monthly'!$D$4,IF('Lease Monthly'!$H$4="Quarterly",'Lease Monthly'!$D$4/4,'Lease Monthly'!$D$4/12)))^IF($E$17=1,A1097,A1098)))</f>
        <v>0</v>
      </c>
      <c r="F1098" s="55">
        <f t="shared" si="165"/>
        <v>0</v>
      </c>
      <c r="G1098" s="56"/>
      <c r="H1098" s="38">
        <f t="shared" si="171"/>
        <v>1082</v>
      </c>
      <c r="I1098" s="9" t="str">
        <f t="shared" si="166"/>
        <v>-</v>
      </c>
      <c r="J1098" s="47">
        <f>IF(H1098&gt;'Lease Monthly'!$E$4,0,M1097)</f>
        <v>0</v>
      </c>
      <c r="K1098" s="47">
        <f>IF(IF('Lease Monthly'!$H$4="Yearly",J1098*'Lease Monthly'!$D$4,IF('Lease Monthly'!$H$4="Quarterly",J1098*('Lease Monthly'!$D$4/4),J1098*'Lease Monthly'!$D$4/12))&gt;0,IF('Lease Monthly'!$H$4="Yearly",J1098*'Lease Monthly'!$D$4,IF('Lease Monthly'!$H$4="Quarterly",J1098*('Lease Monthly'!$D$4/4),J1098*'Lease Monthly'!$D$4/12)),-L1098-J1098)</f>
        <v>0</v>
      </c>
      <c r="L1098" s="47">
        <f t="shared" si="167"/>
        <v>0</v>
      </c>
      <c r="M1098" s="47">
        <f t="shared" si="168"/>
        <v>0</v>
      </c>
      <c r="N1098" s="57"/>
      <c r="O1098" s="38">
        <v>237</v>
      </c>
      <c r="P1098" s="58">
        <f t="shared" si="172"/>
        <v>438658</v>
      </c>
      <c r="Q1098" s="47">
        <f t="shared" si="173"/>
        <v>0</v>
      </c>
      <c r="R1098" s="47">
        <f>IF(S1097&lt;1,0,-'Lease Monthly'!$K$4/'Lease Monthly'!$L$4)</f>
        <v>0</v>
      </c>
      <c r="S1098" s="47">
        <f t="shared" si="169"/>
        <v>0</v>
      </c>
      <c r="AE1098"/>
      <c r="AF1098" s="6"/>
    </row>
    <row r="1099" spans="1:32" x14ac:dyDescent="0.25">
      <c r="A1099" s="53">
        <f t="shared" si="170"/>
        <v>1083</v>
      </c>
      <c r="B1099" s="29">
        <f t="shared" si="164"/>
        <v>0</v>
      </c>
      <c r="C1099" s="9" t="str">
        <f>IF(D1099=0,"-",IF('Lease Monthly'!$H$4="Yearly",EDATE(C1098,12),IF('Lease Monthly'!$H$4="Quarterly",EDATE(C1098,3),EDATE(C1098,1))))</f>
        <v>-</v>
      </c>
      <c r="D1099" s="54">
        <f>IF(A1099&gt;'Lease Monthly'!$E$4,0,'Lease Monthly'!$G$4)*((1+$M$4)^(((((IF($H$4="Yearly",ROUNDDOWN(IF(A1099-($N$4)&lt;0,0,((A1099-($N$4)/(($N$4))))/($N$4)),0),IF($H$4="Monthly",ROUNDDOWN(IF(A1099-($N$4*12)&lt;0,0,((A1099-(12*$N$4)/((12*$N$4))))/($N$4*12)),0),ROUNDDOWN(IF(A1099-($N$4*4)&lt;0,0,((A1099-(4*$N$4)/((4*$N$4))))/($N$4*4)),0)))))))))+(IF(A1099=$E$4,$J$4,0))</f>
        <v>0</v>
      </c>
      <c r="E1099" s="49">
        <f>IF(D1099=0,0,1/((1+IF('Lease Monthly'!$H$4="Yearly",'Lease Monthly'!$D$4,IF('Lease Monthly'!$H$4="Quarterly",'Lease Monthly'!$D$4/4,'Lease Monthly'!$D$4/12)))^IF($E$17=1,A1098,A1099)))</f>
        <v>0</v>
      </c>
      <c r="F1099" s="55">
        <f t="shared" si="165"/>
        <v>0</v>
      </c>
      <c r="G1099" s="56"/>
      <c r="H1099" s="38">
        <f t="shared" si="171"/>
        <v>1083</v>
      </c>
      <c r="I1099" s="9" t="str">
        <f t="shared" si="166"/>
        <v>-</v>
      </c>
      <c r="J1099" s="47">
        <f>IF(H1099&gt;'Lease Monthly'!$E$4,0,M1098)</f>
        <v>0</v>
      </c>
      <c r="K1099" s="47">
        <f>IF(IF('Lease Monthly'!$H$4="Yearly",J1099*'Lease Monthly'!$D$4,IF('Lease Monthly'!$H$4="Quarterly",J1099*('Lease Monthly'!$D$4/4),J1099*'Lease Monthly'!$D$4/12))&gt;0,IF('Lease Monthly'!$H$4="Yearly",J1099*'Lease Monthly'!$D$4,IF('Lease Monthly'!$H$4="Quarterly",J1099*('Lease Monthly'!$D$4/4),J1099*'Lease Monthly'!$D$4/12)),-L1099-J1099)</f>
        <v>0</v>
      </c>
      <c r="L1099" s="47">
        <f t="shared" si="167"/>
        <v>0</v>
      </c>
      <c r="M1099" s="47">
        <f t="shared" si="168"/>
        <v>0</v>
      </c>
      <c r="N1099" s="57"/>
      <c r="O1099" s="38">
        <v>237</v>
      </c>
      <c r="P1099" s="58">
        <f t="shared" si="172"/>
        <v>439023</v>
      </c>
      <c r="Q1099" s="47">
        <f t="shared" si="173"/>
        <v>0</v>
      </c>
      <c r="R1099" s="47">
        <f>IF(S1098&lt;1,0,-'Lease Monthly'!$K$4/'Lease Monthly'!$L$4)</f>
        <v>0</v>
      </c>
      <c r="S1099" s="47">
        <f t="shared" si="169"/>
        <v>0</v>
      </c>
      <c r="AE1099"/>
      <c r="AF1099" s="6"/>
    </row>
    <row r="1100" spans="1:32" x14ac:dyDescent="0.25">
      <c r="A1100" s="53">
        <f t="shared" si="170"/>
        <v>1084</v>
      </c>
      <c r="B1100" s="29">
        <f t="shared" si="164"/>
        <v>0</v>
      </c>
      <c r="C1100" s="9" t="str">
        <f>IF(D1100=0,"-",IF('Lease Monthly'!$H$4="Yearly",EDATE(C1099,12),IF('Lease Monthly'!$H$4="Quarterly",EDATE(C1099,3),EDATE(C1099,1))))</f>
        <v>-</v>
      </c>
      <c r="D1100" s="54">
        <f>IF(A1100&gt;'Lease Monthly'!$E$4,0,'Lease Monthly'!$G$4)*((1+$M$4)^(((((IF($H$4="Yearly",ROUNDDOWN(IF(A1100-($N$4)&lt;0,0,((A1100-($N$4)/(($N$4))))/($N$4)),0),IF($H$4="Monthly",ROUNDDOWN(IF(A1100-($N$4*12)&lt;0,0,((A1100-(12*$N$4)/((12*$N$4))))/($N$4*12)),0),ROUNDDOWN(IF(A1100-($N$4*4)&lt;0,0,((A1100-(4*$N$4)/((4*$N$4))))/($N$4*4)),0)))))))))+(IF(A1100=$E$4,$J$4,0))</f>
        <v>0</v>
      </c>
      <c r="E1100" s="49">
        <f>IF(D1100=0,0,1/((1+IF('Lease Monthly'!$H$4="Yearly",'Lease Monthly'!$D$4,IF('Lease Monthly'!$H$4="Quarterly",'Lease Monthly'!$D$4/4,'Lease Monthly'!$D$4/12)))^IF($E$17=1,A1099,A1100)))</f>
        <v>0</v>
      </c>
      <c r="F1100" s="55">
        <f t="shared" si="165"/>
        <v>0</v>
      </c>
      <c r="G1100" s="56"/>
      <c r="H1100" s="38">
        <f t="shared" si="171"/>
        <v>1084</v>
      </c>
      <c r="I1100" s="9" t="str">
        <f t="shared" si="166"/>
        <v>-</v>
      </c>
      <c r="J1100" s="47">
        <f>IF(H1100&gt;'Lease Monthly'!$E$4,0,M1099)</f>
        <v>0</v>
      </c>
      <c r="K1100" s="47">
        <f>IF(IF('Lease Monthly'!$H$4="Yearly",J1100*'Lease Monthly'!$D$4,IF('Lease Monthly'!$H$4="Quarterly",J1100*('Lease Monthly'!$D$4/4),J1100*'Lease Monthly'!$D$4/12))&gt;0,IF('Lease Monthly'!$H$4="Yearly",J1100*'Lease Monthly'!$D$4,IF('Lease Monthly'!$H$4="Quarterly",J1100*('Lease Monthly'!$D$4/4),J1100*'Lease Monthly'!$D$4/12)),-L1100-J1100)</f>
        <v>0</v>
      </c>
      <c r="L1100" s="47">
        <f t="shared" si="167"/>
        <v>0</v>
      </c>
      <c r="M1100" s="47">
        <f t="shared" si="168"/>
        <v>0</v>
      </c>
      <c r="N1100" s="57"/>
      <c r="O1100" s="38">
        <v>237</v>
      </c>
      <c r="P1100" s="58">
        <f t="shared" si="172"/>
        <v>439388</v>
      </c>
      <c r="Q1100" s="47">
        <f t="shared" si="173"/>
        <v>0</v>
      </c>
      <c r="R1100" s="47">
        <f>IF(S1099&lt;1,0,-'Lease Monthly'!$K$4/'Lease Monthly'!$L$4)</f>
        <v>0</v>
      </c>
      <c r="S1100" s="47">
        <f t="shared" si="169"/>
        <v>0</v>
      </c>
      <c r="AE1100"/>
      <c r="AF1100" s="6"/>
    </row>
    <row r="1101" spans="1:32" x14ac:dyDescent="0.25">
      <c r="A1101" s="53">
        <f t="shared" si="170"/>
        <v>1085</v>
      </c>
      <c r="B1101" s="29">
        <f t="shared" si="164"/>
        <v>0</v>
      </c>
      <c r="C1101" s="9" t="str">
        <f>IF(D1101=0,"-",IF('Lease Monthly'!$H$4="Yearly",EDATE(C1100,12),IF('Lease Monthly'!$H$4="Quarterly",EDATE(C1100,3),EDATE(C1100,1))))</f>
        <v>-</v>
      </c>
      <c r="D1101" s="54">
        <f>IF(A1101&gt;'Lease Monthly'!$E$4,0,'Lease Monthly'!$G$4)*((1+$M$4)^(((((IF($H$4="Yearly",ROUNDDOWN(IF(A1101-($N$4)&lt;0,0,((A1101-($N$4)/(($N$4))))/($N$4)),0),IF($H$4="Monthly",ROUNDDOWN(IF(A1101-($N$4*12)&lt;0,0,((A1101-(12*$N$4)/((12*$N$4))))/($N$4*12)),0),ROUNDDOWN(IF(A1101-($N$4*4)&lt;0,0,((A1101-(4*$N$4)/((4*$N$4))))/($N$4*4)),0)))))))))+(IF(A1101=$E$4,$J$4,0))</f>
        <v>0</v>
      </c>
      <c r="E1101" s="49">
        <f>IF(D1101=0,0,1/((1+IF('Lease Monthly'!$H$4="Yearly",'Lease Monthly'!$D$4,IF('Lease Monthly'!$H$4="Quarterly",'Lease Monthly'!$D$4/4,'Lease Monthly'!$D$4/12)))^IF($E$17=1,A1100,A1101)))</f>
        <v>0</v>
      </c>
      <c r="F1101" s="55">
        <f t="shared" si="165"/>
        <v>0</v>
      </c>
      <c r="G1101" s="56"/>
      <c r="H1101" s="38">
        <f t="shared" si="171"/>
        <v>1085</v>
      </c>
      <c r="I1101" s="9" t="str">
        <f t="shared" si="166"/>
        <v>-</v>
      </c>
      <c r="J1101" s="47">
        <f>IF(H1101&gt;'Lease Monthly'!$E$4,0,M1100)</f>
        <v>0</v>
      </c>
      <c r="K1101" s="47">
        <f>IF(IF('Lease Monthly'!$H$4="Yearly",J1101*'Lease Monthly'!$D$4,IF('Lease Monthly'!$H$4="Quarterly",J1101*('Lease Monthly'!$D$4/4),J1101*'Lease Monthly'!$D$4/12))&gt;0,IF('Lease Monthly'!$H$4="Yearly",J1101*'Lease Monthly'!$D$4,IF('Lease Monthly'!$H$4="Quarterly",J1101*('Lease Monthly'!$D$4/4),J1101*'Lease Monthly'!$D$4/12)),-L1101-J1101)</f>
        <v>0</v>
      </c>
      <c r="L1101" s="47">
        <f t="shared" si="167"/>
        <v>0</v>
      </c>
      <c r="M1101" s="47">
        <f t="shared" si="168"/>
        <v>0</v>
      </c>
      <c r="N1101" s="57"/>
      <c r="O1101" s="38">
        <v>237</v>
      </c>
      <c r="P1101" s="58">
        <f t="shared" si="172"/>
        <v>439753</v>
      </c>
      <c r="Q1101" s="47">
        <f t="shared" si="173"/>
        <v>0</v>
      </c>
      <c r="R1101" s="47">
        <f>IF(S1100&lt;1,0,-'Lease Monthly'!$K$4/'Lease Monthly'!$L$4)</f>
        <v>0</v>
      </c>
      <c r="S1101" s="47">
        <f t="shared" si="169"/>
        <v>0</v>
      </c>
      <c r="AE1101"/>
      <c r="AF1101" s="6"/>
    </row>
    <row r="1102" spans="1:32" x14ac:dyDescent="0.25">
      <c r="A1102" s="53">
        <f t="shared" si="170"/>
        <v>1086</v>
      </c>
      <c r="B1102" s="29">
        <f t="shared" si="164"/>
        <v>0</v>
      </c>
      <c r="C1102" s="9" t="str">
        <f>IF(D1102=0,"-",IF('Lease Monthly'!$H$4="Yearly",EDATE(C1101,12),IF('Lease Monthly'!$H$4="Quarterly",EDATE(C1101,3),EDATE(C1101,1))))</f>
        <v>-</v>
      </c>
      <c r="D1102" s="54">
        <f>IF(A1102&gt;'Lease Monthly'!$E$4,0,'Lease Monthly'!$G$4)*((1+$M$4)^(((((IF($H$4="Yearly",ROUNDDOWN(IF(A1102-($N$4)&lt;0,0,((A1102-($N$4)/(($N$4))))/($N$4)),0),IF($H$4="Monthly",ROUNDDOWN(IF(A1102-($N$4*12)&lt;0,0,((A1102-(12*$N$4)/((12*$N$4))))/($N$4*12)),0),ROUNDDOWN(IF(A1102-($N$4*4)&lt;0,0,((A1102-(4*$N$4)/((4*$N$4))))/($N$4*4)),0)))))))))+(IF(A1102=$E$4,$J$4,0))</f>
        <v>0</v>
      </c>
      <c r="E1102" s="49">
        <f>IF(D1102=0,0,1/((1+IF('Lease Monthly'!$H$4="Yearly",'Lease Monthly'!$D$4,IF('Lease Monthly'!$H$4="Quarterly",'Lease Monthly'!$D$4/4,'Lease Monthly'!$D$4/12)))^IF($E$17=1,A1101,A1102)))</f>
        <v>0</v>
      </c>
      <c r="F1102" s="55">
        <f t="shared" si="165"/>
        <v>0</v>
      </c>
      <c r="G1102" s="56"/>
      <c r="H1102" s="38">
        <f t="shared" si="171"/>
        <v>1086</v>
      </c>
      <c r="I1102" s="9" t="str">
        <f t="shared" si="166"/>
        <v>-</v>
      </c>
      <c r="J1102" s="47">
        <f>IF(H1102&gt;'Lease Monthly'!$E$4,0,M1101)</f>
        <v>0</v>
      </c>
      <c r="K1102" s="47">
        <f>IF(IF('Lease Monthly'!$H$4="Yearly",J1102*'Lease Monthly'!$D$4,IF('Lease Monthly'!$H$4="Quarterly",J1102*('Lease Monthly'!$D$4/4),J1102*'Lease Monthly'!$D$4/12))&gt;0,IF('Lease Monthly'!$H$4="Yearly",J1102*'Lease Monthly'!$D$4,IF('Lease Monthly'!$H$4="Quarterly",J1102*('Lease Monthly'!$D$4/4),J1102*'Lease Monthly'!$D$4/12)),-L1102-J1102)</f>
        <v>0</v>
      </c>
      <c r="L1102" s="47">
        <f t="shared" si="167"/>
        <v>0</v>
      </c>
      <c r="M1102" s="47">
        <f t="shared" si="168"/>
        <v>0</v>
      </c>
      <c r="N1102" s="57"/>
      <c r="O1102" s="38">
        <v>237</v>
      </c>
      <c r="P1102" s="58">
        <f t="shared" si="172"/>
        <v>440119</v>
      </c>
      <c r="Q1102" s="47">
        <f t="shared" si="173"/>
        <v>0</v>
      </c>
      <c r="R1102" s="47">
        <f>IF(S1101&lt;1,0,-'Lease Monthly'!$K$4/'Lease Monthly'!$L$4)</f>
        <v>0</v>
      </c>
      <c r="S1102" s="47">
        <f t="shared" si="169"/>
        <v>0</v>
      </c>
      <c r="AE1102"/>
      <c r="AF1102" s="6"/>
    </row>
    <row r="1103" spans="1:32" x14ac:dyDescent="0.25">
      <c r="A1103" s="53">
        <f t="shared" si="170"/>
        <v>1087</v>
      </c>
      <c r="B1103" s="29">
        <f t="shared" si="164"/>
        <v>0</v>
      </c>
      <c r="C1103" s="9" t="str">
        <f>IF(D1103=0,"-",IF('Lease Monthly'!$H$4="Yearly",EDATE(C1102,12),IF('Lease Monthly'!$H$4="Quarterly",EDATE(C1102,3),EDATE(C1102,1))))</f>
        <v>-</v>
      </c>
      <c r="D1103" s="54">
        <f>IF(A1103&gt;'Lease Monthly'!$E$4,0,'Lease Monthly'!$G$4)*((1+$M$4)^(((((IF($H$4="Yearly",ROUNDDOWN(IF(A1103-($N$4)&lt;0,0,((A1103-($N$4)/(($N$4))))/($N$4)),0),IF($H$4="Monthly",ROUNDDOWN(IF(A1103-($N$4*12)&lt;0,0,((A1103-(12*$N$4)/((12*$N$4))))/($N$4*12)),0),ROUNDDOWN(IF(A1103-($N$4*4)&lt;0,0,((A1103-(4*$N$4)/((4*$N$4))))/($N$4*4)),0)))))))))+(IF(A1103=$E$4,$J$4,0))</f>
        <v>0</v>
      </c>
      <c r="E1103" s="49">
        <f>IF(D1103=0,0,1/((1+IF('Lease Monthly'!$H$4="Yearly",'Lease Monthly'!$D$4,IF('Lease Monthly'!$H$4="Quarterly",'Lease Monthly'!$D$4/4,'Lease Monthly'!$D$4/12)))^IF($E$17=1,A1102,A1103)))</f>
        <v>0</v>
      </c>
      <c r="F1103" s="55">
        <f t="shared" si="165"/>
        <v>0</v>
      </c>
      <c r="G1103" s="56"/>
      <c r="H1103" s="38">
        <f t="shared" si="171"/>
        <v>1087</v>
      </c>
      <c r="I1103" s="9" t="str">
        <f t="shared" si="166"/>
        <v>-</v>
      </c>
      <c r="J1103" s="47">
        <f>IF(H1103&gt;'Lease Monthly'!$E$4,0,M1102)</f>
        <v>0</v>
      </c>
      <c r="K1103" s="47">
        <f>IF(IF('Lease Monthly'!$H$4="Yearly",J1103*'Lease Monthly'!$D$4,IF('Lease Monthly'!$H$4="Quarterly",J1103*('Lease Monthly'!$D$4/4),J1103*'Lease Monthly'!$D$4/12))&gt;0,IF('Lease Monthly'!$H$4="Yearly",J1103*'Lease Monthly'!$D$4,IF('Lease Monthly'!$H$4="Quarterly",J1103*('Lease Monthly'!$D$4/4),J1103*'Lease Monthly'!$D$4/12)),-L1103-J1103)</f>
        <v>0</v>
      </c>
      <c r="L1103" s="47">
        <f t="shared" si="167"/>
        <v>0</v>
      </c>
      <c r="M1103" s="47">
        <f t="shared" si="168"/>
        <v>0</v>
      </c>
      <c r="N1103" s="57"/>
      <c r="O1103" s="38">
        <v>237</v>
      </c>
      <c r="P1103" s="58">
        <f t="shared" si="172"/>
        <v>440484</v>
      </c>
      <c r="Q1103" s="47">
        <f t="shared" si="173"/>
        <v>0</v>
      </c>
      <c r="R1103" s="47">
        <f>IF(S1102&lt;1,0,-'Lease Monthly'!$K$4/'Lease Monthly'!$L$4)</f>
        <v>0</v>
      </c>
      <c r="S1103" s="47">
        <f t="shared" si="169"/>
        <v>0</v>
      </c>
      <c r="AE1103"/>
      <c r="AF1103" s="6"/>
    </row>
    <row r="1104" spans="1:32" x14ac:dyDescent="0.25">
      <c r="A1104" s="53">
        <f t="shared" si="170"/>
        <v>1088</v>
      </c>
      <c r="B1104" s="29">
        <f t="shared" si="164"/>
        <v>0</v>
      </c>
      <c r="C1104" s="9" t="str">
        <f>IF(D1104=0,"-",IF('Lease Monthly'!$H$4="Yearly",EDATE(C1103,12),IF('Lease Monthly'!$H$4="Quarterly",EDATE(C1103,3),EDATE(C1103,1))))</f>
        <v>-</v>
      </c>
      <c r="D1104" s="54">
        <f>IF(A1104&gt;'Lease Monthly'!$E$4,0,'Lease Monthly'!$G$4)*((1+$M$4)^(((((IF($H$4="Yearly",ROUNDDOWN(IF(A1104-($N$4)&lt;0,0,((A1104-($N$4)/(($N$4))))/($N$4)),0),IF($H$4="Monthly",ROUNDDOWN(IF(A1104-($N$4*12)&lt;0,0,((A1104-(12*$N$4)/((12*$N$4))))/($N$4*12)),0),ROUNDDOWN(IF(A1104-($N$4*4)&lt;0,0,((A1104-(4*$N$4)/((4*$N$4))))/($N$4*4)),0)))))))))+(IF(A1104=$E$4,$J$4,0))</f>
        <v>0</v>
      </c>
      <c r="E1104" s="49">
        <f>IF(D1104=0,0,1/((1+IF('Lease Monthly'!$H$4="Yearly",'Lease Monthly'!$D$4,IF('Lease Monthly'!$H$4="Quarterly",'Lease Monthly'!$D$4/4,'Lease Monthly'!$D$4/12)))^IF($E$17=1,A1103,A1104)))</f>
        <v>0</v>
      </c>
      <c r="F1104" s="55">
        <f t="shared" si="165"/>
        <v>0</v>
      </c>
      <c r="G1104" s="56"/>
      <c r="H1104" s="38">
        <f t="shared" si="171"/>
        <v>1088</v>
      </c>
      <c r="I1104" s="9" t="str">
        <f t="shared" si="166"/>
        <v>-</v>
      </c>
      <c r="J1104" s="47">
        <f>IF(H1104&gt;'Lease Monthly'!$E$4,0,M1103)</f>
        <v>0</v>
      </c>
      <c r="K1104" s="47">
        <f>IF(IF('Lease Monthly'!$H$4="Yearly",J1104*'Lease Monthly'!$D$4,IF('Lease Monthly'!$H$4="Quarterly",J1104*('Lease Monthly'!$D$4/4),J1104*'Lease Monthly'!$D$4/12))&gt;0,IF('Lease Monthly'!$H$4="Yearly",J1104*'Lease Monthly'!$D$4,IF('Lease Monthly'!$H$4="Quarterly",J1104*('Lease Monthly'!$D$4/4),J1104*'Lease Monthly'!$D$4/12)),-L1104-J1104)</f>
        <v>0</v>
      </c>
      <c r="L1104" s="47">
        <f t="shared" si="167"/>
        <v>0</v>
      </c>
      <c r="M1104" s="47">
        <f t="shared" si="168"/>
        <v>0</v>
      </c>
      <c r="N1104" s="57"/>
      <c r="O1104" s="38">
        <v>237</v>
      </c>
      <c r="P1104" s="58">
        <f t="shared" si="172"/>
        <v>440849</v>
      </c>
      <c r="Q1104" s="47">
        <f t="shared" si="173"/>
        <v>0</v>
      </c>
      <c r="R1104" s="47">
        <f>IF(S1103&lt;1,0,-'Lease Monthly'!$K$4/'Lease Monthly'!$L$4)</f>
        <v>0</v>
      </c>
      <c r="S1104" s="47">
        <f t="shared" si="169"/>
        <v>0</v>
      </c>
      <c r="AE1104"/>
      <c r="AF1104" s="6"/>
    </row>
    <row r="1105" spans="1:32" x14ac:dyDescent="0.25">
      <c r="A1105" s="53">
        <f t="shared" si="170"/>
        <v>1089</v>
      </c>
      <c r="B1105" s="29">
        <f t="shared" ref="B1105:B1168" si="174">IF(C1105="-",0,YEAR(C1105))</f>
        <v>0</v>
      </c>
      <c r="C1105" s="9" t="str">
        <f>IF(D1105=0,"-",IF('Lease Monthly'!$H$4="Yearly",EDATE(C1104,12),IF('Lease Monthly'!$H$4="Quarterly",EDATE(C1104,3),EDATE(C1104,1))))</f>
        <v>-</v>
      </c>
      <c r="D1105" s="54">
        <f>IF(A1105&gt;'Lease Monthly'!$E$4,0,'Lease Monthly'!$G$4)*((1+$M$4)^(((((IF($H$4="Yearly",ROUNDDOWN(IF(A1105-($N$4)&lt;0,0,((A1105-($N$4)/(($N$4))))/($N$4)),0),IF($H$4="Monthly",ROUNDDOWN(IF(A1105-($N$4*12)&lt;0,0,((A1105-(12*$N$4)/((12*$N$4))))/($N$4*12)),0),ROUNDDOWN(IF(A1105-($N$4*4)&lt;0,0,((A1105-(4*$N$4)/((4*$N$4))))/($N$4*4)),0)))))))))+(IF(A1105=$E$4,$J$4,0))</f>
        <v>0</v>
      </c>
      <c r="E1105" s="49">
        <f>IF(D1105=0,0,1/((1+IF('Lease Monthly'!$H$4="Yearly",'Lease Monthly'!$D$4,IF('Lease Monthly'!$H$4="Quarterly",'Lease Monthly'!$D$4/4,'Lease Monthly'!$D$4/12)))^IF($E$17=1,A1104,A1105)))</f>
        <v>0</v>
      </c>
      <c r="F1105" s="55">
        <f t="shared" ref="F1105:F1168" si="175">D1105*E1105</f>
        <v>0</v>
      </c>
      <c r="G1105" s="56"/>
      <c r="H1105" s="38">
        <f t="shared" si="171"/>
        <v>1089</v>
      </c>
      <c r="I1105" s="9" t="str">
        <f t="shared" ref="I1105:I1168" si="176">C1105</f>
        <v>-</v>
      </c>
      <c r="J1105" s="47">
        <f>IF(H1105&gt;'Lease Monthly'!$E$4,0,M1104)</f>
        <v>0</v>
      </c>
      <c r="K1105" s="47">
        <f>IF(IF('Lease Monthly'!$H$4="Yearly",J1105*'Lease Monthly'!$D$4,IF('Lease Monthly'!$H$4="Quarterly",J1105*('Lease Monthly'!$D$4/4),J1105*'Lease Monthly'!$D$4/12))&gt;0,IF('Lease Monthly'!$H$4="Yearly",J1105*'Lease Monthly'!$D$4,IF('Lease Monthly'!$H$4="Quarterly",J1105*('Lease Monthly'!$D$4/4),J1105*'Lease Monthly'!$D$4/12)),-L1105-J1105)</f>
        <v>0</v>
      </c>
      <c r="L1105" s="47">
        <f t="shared" si="167"/>
        <v>0</v>
      </c>
      <c r="M1105" s="47">
        <f t="shared" si="168"/>
        <v>0</v>
      </c>
      <c r="N1105" s="57"/>
      <c r="O1105" s="38">
        <v>237</v>
      </c>
      <c r="P1105" s="58">
        <f t="shared" si="172"/>
        <v>441214</v>
      </c>
      <c r="Q1105" s="47">
        <f t="shared" si="173"/>
        <v>0</v>
      </c>
      <c r="R1105" s="47">
        <f>IF(S1104&lt;1,0,-'Lease Monthly'!$K$4/'Lease Monthly'!$L$4)</f>
        <v>0</v>
      </c>
      <c r="S1105" s="47">
        <f t="shared" si="169"/>
        <v>0</v>
      </c>
      <c r="AE1105"/>
      <c r="AF1105" s="6"/>
    </row>
    <row r="1106" spans="1:32" x14ac:dyDescent="0.25">
      <c r="A1106" s="53">
        <f t="shared" si="170"/>
        <v>1090</v>
      </c>
      <c r="B1106" s="29">
        <f t="shared" si="174"/>
        <v>0</v>
      </c>
      <c r="C1106" s="9" t="str">
        <f>IF(D1106=0,"-",IF('Lease Monthly'!$H$4="Yearly",EDATE(C1105,12),IF('Lease Monthly'!$H$4="Quarterly",EDATE(C1105,3),EDATE(C1105,1))))</f>
        <v>-</v>
      </c>
      <c r="D1106" s="54">
        <f>IF(A1106&gt;'Lease Monthly'!$E$4,0,'Lease Monthly'!$G$4)*((1+$M$4)^(((((IF($H$4="Yearly",ROUNDDOWN(IF(A1106-($N$4)&lt;0,0,((A1106-($N$4)/(($N$4))))/($N$4)),0),IF($H$4="Monthly",ROUNDDOWN(IF(A1106-($N$4*12)&lt;0,0,((A1106-(12*$N$4)/((12*$N$4))))/($N$4*12)),0),ROUNDDOWN(IF(A1106-($N$4*4)&lt;0,0,((A1106-(4*$N$4)/((4*$N$4))))/($N$4*4)),0)))))))))+(IF(A1106=$E$4,$J$4,0))</f>
        <v>0</v>
      </c>
      <c r="E1106" s="49">
        <f>IF(D1106=0,0,1/((1+IF('Lease Monthly'!$H$4="Yearly",'Lease Monthly'!$D$4,IF('Lease Monthly'!$H$4="Quarterly",'Lease Monthly'!$D$4/4,'Lease Monthly'!$D$4/12)))^IF($E$17=1,A1105,A1106)))</f>
        <v>0</v>
      </c>
      <c r="F1106" s="55">
        <f t="shared" si="175"/>
        <v>0</v>
      </c>
      <c r="G1106" s="56"/>
      <c r="H1106" s="38">
        <f t="shared" si="171"/>
        <v>1090</v>
      </c>
      <c r="I1106" s="9" t="str">
        <f t="shared" si="176"/>
        <v>-</v>
      </c>
      <c r="J1106" s="47">
        <f>IF(H1106&gt;'Lease Monthly'!$E$4,0,M1105)</f>
        <v>0</v>
      </c>
      <c r="K1106" s="47">
        <f>IF(IF('Lease Monthly'!$H$4="Yearly",J1106*'Lease Monthly'!$D$4,IF('Lease Monthly'!$H$4="Quarterly",J1106*('Lease Monthly'!$D$4/4),J1106*'Lease Monthly'!$D$4/12))&gt;0,IF('Lease Monthly'!$H$4="Yearly",J1106*'Lease Monthly'!$D$4,IF('Lease Monthly'!$H$4="Quarterly",J1106*('Lease Monthly'!$D$4/4),J1106*'Lease Monthly'!$D$4/12)),-L1106-J1106)</f>
        <v>0</v>
      </c>
      <c r="L1106" s="47">
        <f t="shared" ref="L1106:L1169" si="177">D1106</f>
        <v>0</v>
      </c>
      <c r="M1106" s="47">
        <f t="shared" ref="M1106:M1169" si="178">J1106+K1106-L1106</f>
        <v>0</v>
      </c>
      <c r="N1106" s="57"/>
      <c r="O1106" s="38">
        <v>237</v>
      </c>
      <c r="P1106" s="58">
        <f t="shared" si="172"/>
        <v>441580</v>
      </c>
      <c r="Q1106" s="47">
        <f t="shared" si="173"/>
        <v>0</v>
      </c>
      <c r="R1106" s="47">
        <f>IF(S1105&lt;1,0,-'Lease Monthly'!$K$4/'Lease Monthly'!$L$4)</f>
        <v>0</v>
      </c>
      <c r="S1106" s="47">
        <f t="shared" ref="S1106:S1169" si="179">IF(S1105&lt;1,0,SUM(Q1106:R1106))</f>
        <v>0</v>
      </c>
      <c r="AE1106"/>
      <c r="AF1106" s="6"/>
    </row>
    <row r="1107" spans="1:32" x14ac:dyDescent="0.25">
      <c r="A1107" s="53">
        <f t="shared" ref="A1107:A1170" si="180">A1106+1</f>
        <v>1091</v>
      </c>
      <c r="B1107" s="29">
        <f t="shared" si="174"/>
        <v>0</v>
      </c>
      <c r="C1107" s="9" t="str">
        <f>IF(D1107=0,"-",IF('Lease Monthly'!$H$4="Yearly",EDATE(C1106,12),IF('Lease Monthly'!$H$4="Quarterly",EDATE(C1106,3),EDATE(C1106,1))))</f>
        <v>-</v>
      </c>
      <c r="D1107" s="54">
        <f>IF(A1107&gt;'Lease Monthly'!$E$4,0,'Lease Monthly'!$G$4)*((1+$M$4)^(((((IF($H$4="Yearly",ROUNDDOWN(IF(A1107-($N$4)&lt;0,0,((A1107-($N$4)/(($N$4))))/($N$4)),0),IF($H$4="Monthly",ROUNDDOWN(IF(A1107-($N$4*12)&lt;0,0,((A1107-(12*$N$4)/((12*$N$4))))/($N$4*12)),0),ROUNDDOWN(IF(A1107-($N$4*4)&lt;0,0,((A1107-(4*$N$4)/((4*$N$4))))/($N$4*4)),0)))))))))+(IF(A1107=$E$4,$J$4,0))</f>
        <v>0</v>
      </c>
      <c r="E1107" s="49">
        <f>IF(D1107=0,0,1/((1+IF('Lease Monthly'!$H$4="Yearly",'Lease Monthly'!$D$4,IF('Lease Monthly'!$H$4="Quarterly",'Lease Monthly'!$D$4/4,'Lease Monthly'!$D$4/12)))^IF($E$17=1,A1106,A1107)))</f>
        <v>0</v>
      </c>
      <c r="F1107" s="55">
        <f t="shared" si="175"/>
        <v>0</v>
      </c>
      <c r="G1107" s="56"/>
      <c r="H1107" s="38">
        <f t="shared" ref="H1107:H1170" si="181">H1106+1</f>
        <v>1091</v>
      </c>
      <c r="I1107" s="9" t="str">
        <f t="shared" si="176"/>
        <v>-</v>
      </c>
      <c r="J1107" s="47">
        <f>IF(H1107&gt;'Lease Monthly'!$E$4,0,M1106)</f>
        <v>0</v>
      </c>
      <c r="K1107" s="47">
        <f>IF(IF('Lease Monthly'!$H$4="Yearly",J1107*'Lease Monthly'!$D$4,IF('Lease Monthly'!$H$4="Quarterly",J1107*('Lease Monthly'!$D$4/4),J1107*'Lease Monthly'!$D$4/12))&gt;0,IF('Lease Monthly'!$H$4="Yearly",J1107*'Lease Monthly'!$D$4,IF('Lease Monthly'!$H$4="Quarterly",J1107*('Lease Monthly'!$D$4/4),J1107*'Lease Monthly'!$D$4/12)),-L1107-J1107)</f>
        <v>0</v>
      </c>
      <c r="L1107" s="47">
        <f t="shared" si="177"/>
        <v>0</v>
      </c>
      <c r="M1107" s="47">
        <f t="shared" si="178"/>
        <v>0</v>
      </c>
      <c r="N1107" s="57"/>
      <c r="O1107" s="38">
        <v>237</v>
      </c>
      <c r="P1107" s="58">
        <f t="shared" ref="P1107:P1170" si="182">DATE(YEAR(P1106)+1,MONTH(P1106),DAY(P1106))</f>
        <v>441945</v>
      </c>
      <c r="Q1107" s="47">
        <f t="shared" ref="Q1107:Q1170" si="183">S1106</f>
        <v>0</v>
      </c>
      <c r="R1107" s="47">
        <f>IF(S1106&lt;1,0,-'Lease Monthly'!$K$4/'Lease Monthly'!$L$4)</f>
        <v>0</v>
      </c>
      <c r="S1107" s="47">
        <f t="shared" si="179"/>
        <v>0</v>
      </c>
      <c r="AE1107"/>
      <c r="AF1107" s="6"/>
    </row>
    <row r="1108" spans="1:32" x14ac:dyDescent="0.25">
      <c r="A1108" s="53">
        <f t="shared" si="180"/>
        <v>1092</v>
      </c>
      <c r="B1108" s="29">
        <f t="shared" si="174"/>
        <v>0</v>
      </c>
      <c r="C1108" s="9" t="str">
        <f>IF(D1108=0,"-",IF('Lease Monthly'!$H$4="Yearly",EDATE(C1107,12),IF('Lease Monthly'!$H$4="Quarterly",EDATE(C1107,3),EDATE(C1107,1))))</f>
        <v>-</v>
      </c>
      <c r="D1108" s="54">
        <f>IF(A1108&gt;'Lease Monthly'!$E$4,0,'Lease Monthly'!$G$4)*((1+$M$4)^(((((IF($H$4="Yearly",ROUNDDOWN(IF(A1108-($N$4)&lt;0,0,((A1108-($N$4)/(($N$4))))/($N$4)),0),IF($H$4="Monthly",ROUNDDOWN(IF(A1108-($N$4*12)&lt;0,0,((A1108-(12*$N$4)/((12*$N$4))))/($N$4*12)),0),ROUNDDOWN(IF(A1108-($N$4*4)&lt;0,0,((A1108-(4*$N$4)/((4*$N$4))))/($N$4*4)),0)))))))))+(IF(A1108=$E$4,$J$4,0))</f>
        <v>0</v>
      </c>
      <c r="E1108" s="49">
        <f>IF(D1108=0,0,1/((1+IF('Lease Monthly'!$H$4="Yearly",'Lease Monthly'!$D$4,IF('Lease Monthly'!$H$4="Quarterly",'Lease Monthly'!$D$4/4,'Lease Monthly'!$D$4/12)))^IF($E$17=1,A1107,A1108)))</f>
        <v>0</v>
      </c>
      <c r="F1108" s="55">
        <f t="shared" si="175"/>
        <v>0</v>
      </c>
      <c r="G1108" s="56"/>
      <c r="H1108" s="38">
        <f t="shared" si="181"/>
        <v>1092</v>
      </c>
      <c r="I1108" s="9" t="str">
        <f t="shared" si="176"/>
        <v>-</v>
      </c>
      <c r="J1108" s="47">
        <f>IF(H1108&gt;'Lease Monthly'!$E$4,0,M1107)</f>
        <v>0</v>
      </c>
      <c r="K1108" s="47">
        <f>IF(IF('Lease Monthly'!$H$4="Yearly",J1108*'Lease Monthly'!$D$4,IF('Lease Monthly'!$H$4="Quarterly",J1108*('Lease Monthly'!$D$4/4),J1108*'Lease Monthly'!$D$4/12))&gt;0,IF('Lease Monthly'!$H$4="Yearly",J1108*'Lease Monthly'!$D$4,IF('Lease Monthly'!$H$4="Quarterly",J1108*('Lease Monthly'!$D$4/4),J1108*'Lease Monthly'!$D$4/12)),-L1108-J1108)</f>
        <v>0</v>
      </c>
      <c r="L1108" s="47">
        <f t="shared" si="177"/>
        <v>0</v>
      </c>
      <c r="M1108" s="47">
        <f t="shared" si="178"/>
        <v>0</v>
      </c>
      <c r="N1108" s="57"/>
      <c r="O1108" s="38">
        <v>237</v>
      </c>
      <c r="P1108" s="58">
        <f t="shared" si="182"/>
        <v>442310</v>
      </c>
      <c r="Q1108" s="47">
        <f t="shared" si="183"/>
        <v>0</v>
      </c>
      <c r="R1108" s="47">
        <f>IF(S1107&lt;1,0,-'Lease Monthly'!$K$4/'Lease Monthly'!$L$4)</f>
        <v>0</v>
      </c>
      <c r="S1108" s="47">
        <f t="shared" si="179"/>
        <v>0</v>
      </c>
      <c r="AE1108"/>
      <c r="AF1108" s="6"/>
    </row>
    <row r="1109" spans="1:32" x14ac:dyDescent="0.25">
      <c r="A1109" s="53">
        <f t="shared" si="180"/>
        <v>1093</v>
      </c>
      <c r="B1109" s="29">
        <f t="shared" si="174"/>
        <v>0</v>
      </c>
      <c r="C1109" s="9" t="str">
        <f>IF(D1109=0,"-",IF('Lease Monthly'!$H$4="Yearly",EDATE(C1108,12),IF('Lease Monthly'!$H$4="Quarterly",EDATE(C1108,3),EDATE(C1108,1))))</f>
        <v>-</v>
      </c>
      <c r="D1109" s="54">
        <f>IF(A1109&gt;'Lease Monthly'!$E$4,0,'Lease Monthly'!$G$4)*((1+$M$4)^(((((IF($H$4="Yearly",ROUNDDOWN(IF(A1109-($N$4)&lt;0,0,((A1109-($N$4)/(($N$4))))/($N$4)),0),IF($H$4="Monthly",ROUNDDOWN(IF(A1109-($N$4*12)&lt;0,0,((A1109-(12*$N$4)/((12*$N$4))))/($N$4*12)),0),ROUNDDOWN(IF(A1109-($N$4*4)&lt;0,0,((A1109-(4*$N$4)/((4*$N$4))))/($N$4*4)),0)))))))))+(IF(A1109=$E$4,$J$4,0))</f>
        <v>0</v>
      </c>
      <c r="E1109" s="49">
        <f>IF(D1109=0,0,1/((1+IF('Lease Monthly'!$H$4="Yearly",'Lease Monthly'!$D$4,IF('Lease Monthly'!$H$4="Quarterly",'Lease Monthly'!$D$4/4,'Lease Monthly'!$D$4/12)))^IF($E$17=1,A1108,A1109)))</f>
        <v>0</v>
      </c>
      <c r="F1109" s="55">
        <f t="shared" si="175"/>
        <v>0</v>
      </c>
      <c r="G1109" s="56"/>
      <c r="H1109" s="38">
        <f t="shared" si="181"/>
        <v>1093</v>
      </c>
      <c r="I1109" s="9" t="str">
        <f t="shared" si="176"/>
        <v>-</v>
      </c>
      <c r="J1109" s="47">
        <f>IF(H1109&gt;'Lease Monthly'!$E$4,0,M1108)</f>
        <v>0</v>
      </c>
      <c r="K1109" s="47">
        <f>IF(IF('Lease Monthly'!$H$4="Yearly",J1109*'Lease Monthly'!$D$4,IF('Lease Monthly'!$H$4="Quarterly",J1109*('Lease Monthly'!$D$4/4),J1109*'Lease Monthly'!$D$4/12))&gt;0,IF('Lease Monthly'!$H$4="Yearly",J1109*'Lease Monthly'!$D$4,IF('Lease Monthly'!$H$4="Quarterly",J1109*('Lease Monthly'!$D$4/4),J1109*'Lease Monthly'!$D$4/12)),-L1109-J1109)</f>
        <v>0</v>
      </c>
      <c r="L1109" s="47">
        <f t="shared" si="177"/>
        <v>0</v>
      </c>
      <c r="M1109" s="47">
        <f t="shared" si="178"/>
        <v>0</v>
      </c>
      <c r="N1109" s="57"/>
      <c r="O1109" s="38">
        <v>237</v>
      </c>
      <c r="P1109" s="58">
        <f t="shared" si="182"/>
        <v>442675</v>
      </c>
      <c r="Q1109" s="47">
        <f t="shared" si="183"/>
        <v>0</v>
      </c>
      <c r="R1109" s="47">
        <f>IF(S1108&lt;1,0,-'Lease Monthly'!$K$4/'Lease Monthly'!$L$4)</f>
        <v>0</v>
      </c>
      <c r="S1109" s="47">
        <f t="shared" si="179"/>
        <v>0</v>
      </c>
      <c r="AE1109"/>
      <c r="AF1109" s="6"/>
    </row>
    <row r="1110" spans="1:32" x14ac:dyDescent="0.25">
      <c r="A1110" s="53">
        <f t="shared" si="180"/>
        <v>1094</v>
      </c>
      <c r="B1110" s="29">
        <f t="shared" si="174"/>
        <v>0</v>
      </c>
      <c r="C1110" s="9" t="str">
        <f>IF(D1110=0,"-",IF('Lease Monthly'!$H$4="Yearly",EDATE(C1109,12),IF('Lease Monthly'!$H$4="Quarterly",EDATE(C1109,3),EDATE(C1109,1))))</f>
        <v>-</v>
      </c>
      <c r="D1110" s="54">
        <f>IF(A1110&gt;'Lease Monthly'!$E$4,0,'Lease Monthly'!$G$4)*((1+$M$4)^(((((IF($H$4="Yearly",ROUNDDOWN(IF(A1110-($N$4)&lt;0,0,((A1110-($N$4)/(($N$4))))/($N$4)),0),IF($H$4="Monthly",ROUNDDOWN(IF(A1110-($N$4*12)&lt;0,0,((A1110-(12*$N$4)/((12*$N$4))))/($N$4*12)),0),ROUNDDOWN(IF(A1110-($N$4*4)&lt;0,0,((A1110-(4*$N$4)/((4*$N$4))))/($N$4*4)),0)))))))))+(IF(A1110=$E$4,$J$4,0))</f>
        <v>0</v>
      </c>
      <c r="E1110" s="49">
        <f>IF(D1110=0,0,1/((1+IF('Lease Monthly'!$H$4="Yearly",'Lease Monthly'!$D$4,IF('Lease Monthly'!$H$4="Quarterly",'Lease Monthly'!$D$4/4,'Lease Monthly'!$D$4/12)))^IF($E$17=1,A1109,A1110)))</f>
        <v>0</v>
      </c>
      <c r="F1110" s="55">
        <f t="shared" si="175"/>
        <v>0</v>
      </c>
      <c r="G1110" s="56"/>
      <c r="H1110" s="38">
        <f t="shared" si="181"/>
        <v>1094</v>
      </c>
      <c r="I1110" s="9" t="str">
        <f t="shared" si="176"/>
        <v>-</v>
      </c>
      <c r="J1110" s="47">
        <f>IF(H1110&gt;'Lease Monthly'!$E$4,0,M1109)</f>
        <v>0</v>
      </c>
      <c r="K1110" s="47">
        <f>IF(IF('Lease Monthly'!$H$4="Yearly",J1110*'Lease Monthly'!$D$4,IF('Lease Monthly'!$H$4="Quarterly",J1110*('Lease Monthly'!$D$4/4),J1110*'Lease Monthly'!$D$4/12))&gt;0,IF('Lease Monthly'!$H$4="Yearly",J1110*'Lease Monthly'!$D$4,IF('Lease Monthly'!$H$4="Quarterly",J1110*('Lease Monthly'!$D$4/4),J1110*'Lease Monthly'!$D$4/12)),-L1110-J1110)</f>
        <v>0</v>
      </c>
      <c r="L1110" s="47">
        <f t="shared" si="177"/>
        <v>0</v>
      </c>
      <c r="M1110" s="47">
        <f t="shared" si="178"/>
        <v>0</v>
      </c>
      <c r="N1110" s="57"/>
      <c r="O1110" s="38">
        <v>237</v>
      </c>
      <c r="P1110" s="58">
        <f t="shared" si="182"/>
        <v>443041</v>
      </c>
      <c r="Q1110" s="47">
        <f t="shared" si="183"/>
        <v>0</v>
      </c>
      <c r="R1110" s="47">
        <f>IF(S1109&lt;1,0,-'Lease Monthly'!$K$4/'Lease Monthly'!$L$4)</f>
        <v>0</v>
      </c>
      <c r="S1110" s="47">
        <f t="shared" si="179"/>
        <v>0</v>
      </c>
      <c r="AE1110"/>
      <c r="AF1110" s="6"/>
    </row>
    <row r="1111" spans="1:32" x14ac:dyDescent="0.25">
      <c r="A1111" s="53">
        <f t="shared" si="180"/>
        <v>1095</v>
      </c>
      <c r="B1111" s="29">
        <f t="shared" si="174"/>
        <v>0</v>
      </c>
      <c r="C1111" s="9" t="str">
        <f>IF(D1111=0,"-",IF('Lease Monthly'!$H$4="Yearly",EDATE(C1110,12),IF('Lease Monthly'!$H$4="Quarterly",EDATE(C1110,3),EDATE(C1110,1))))</f>
        <v>-</v>
      </c>
      <c r="D1111" s="54">
        <f>IF(A1111&gt;'Lease Monthly'!$E$4,0,'Lease Monthly'!$G$4)*((1+$M$4)^(((((IF($H$4="Yearly",ROUNDDOWN(IF(A1111-($N$4)&lt;0,0,((A1111-($N$4)/(($N$4))))/($N$4)),0),IF($H$4="Monthly",ROUNDDOWN(IF(A1111-($N$4*12)&lt;0,0,((A1111-(12*$N$4)/((12*$N$4))))/($N$4*12)),0),ROUNDDOWN(IF(A1111-($N$4*4)&lt;0,0,((A1111-(4*$N$4)/((4*$N$4))))/($N$4*4)),0)))))))))+(IF(A1111=$E$4,$J$4,0))</f>
        <v>0</v>
      </c>
      <c r="E1111" s="49">
        <f>IF(D1111=0,0,1/((1+IF('Lease Monthly'!$H$4="Yearly",'Lease Monthly'!$D$4,IF('Lease Monthly'!$H$4="Quarterly",'Lease Monthly'!$D$4/4,'Lease Monthly'!$D$4/12)))^IF($E$17=1,A1110,A1111)))</f>
        <v>0</v>
      </c>
      <c r="F1111" s="55">
        <f t="shared" si="175"/>
        <v>0</v>
      </c>
      <c r="G1111" s="56"/>
      <c r="H1111" s="38">
        <f t="shared" si="181"/>
        <v>1095</v>
      </c>
      <c r="I1111" s="9" t="str">
        <f t="shared" si="176"/>
        <v>-</v>
      </c>
      <c r="J1111" s="47">
        <f>IF(H1111&gt;'Lease Monthly'!$E$4,0,M1110)</f>
        <v>0</v>
      </c>
      <c r="K1111" s="47">
        <f>IF(IF('Lease Monthly'!$H$4="Yearly",J1111*'Lease Monthly'!$D$4,IF('Lease Monthly'!$H$4="Quarterly",J1111*('Lease Monthly'!$D$4/4),J1111*'Lease Monthly'!$D$4/12))&gt;0,IF('Lease Monthly'!$H$4="Yearly",J1111*'Lease Monthly'!$D$4,IF('Lease Monthly'!$H$4="Quarterly",J1111*('Lease Monthly'!$D$4/4),J1111*'Lease Monthly'!$D$4/12)),-L1111-J1111)</f>
        <v>0</v>
      </c>
      <c r="L1111" s="47">
        <f t="shared" si="177"/>
        <v>0</v>
      </c>
      <c r="M1111" s="47">
        <f t="shared" si="178"/>
        <v>0</v>
      </c>
      <c r="N1111" s="57"/>
      <c r="O1111" s="38">
        <v>237</v>
      </c>
      <c r="P1111" s="58">
        <f t="shared" si="182"/>
        <v>443406</v>
      </c>
      <c r="Q1111" s="47">
        <f t="shared" si="183"/>
        <v>0</v>
      </c>
      <c r="R1111" s="47">
        <f>IF(S1110&lt;1,0,-'Lease Monthly'!$K$4/'Lease Monthly'!$L$4)</f>
        <v>0</v>
      </c>
      <c r="S1111" s="47">
        <f t="shared" si="179"/>
        <v>0</v>
      </c>
      <c r="AE1111"/>
      <c r="AF1111" s="6"/>
    </row>
    <row r="1112" spans="1:32" x14ac:dyDescent="0.25">
      <c r="A1112" s="53">
        <f t="shared" si="180"/>
        <v>1096</v>
      </c>
      <c r="B1112" s="29">
        <f t="shared" si="174"/>
        <v>0</v>
      </c>
      <c r="C1112" s="9" t="str">
        <f>IF(D1112=0,"-",IF('Lease Monthly'!$H$4="Yearly",EDATE(C1111,12),IF('Lease Monthly'!$H$4="Quarterly",EDATE(C1111,3),EDATE(C1111,1))))</f>
        <v>-</v>
      </c>
      <c r="D1112" s="54">
        <f>IF(A1112&gt;'Lease Monthly'!$E$4,0,'Lease Monthly'!$G$4)*((1+$M$4)^(((((IF($H$4="Yearly",ROUNDDOWN(IF(A1112-($N$4)&lt;0,0,((A1112-($N$4)/(($N$4))))/($N$4)),0),IF($H$4="Monthly",ROUNDDOWN(IF(A1112-($N$4*12)&lt;0,0,((A1112-(12*$N$4)/((12*$N$4))))/($N$4*12)),0),ROUNDDOWN(IF(A1112-($N$4*4)&lt;0,0,((A1112-(4*$N$4)/((4*$N$4))))/($N$4*4)),0)))))))))+(IF(A1112=$E$4,$J$4,0))</f>
        <v>0</v>
      </c>
      <c r="E1112" s="49">
        <f>IF(D1112=0,0,1/((1+IF('Lease Monthly'!$H$4="Yearly",'Lease Monthly'!$D$4,IF('Lease Monthly'!$H$4="Quarterly",'Lease Monthly'!$D$4/4,'Lease Monthly'!$D$4/12)))^IF($E$17=1,A1111,A1112)))</f>
        <v>0</v>
      </c>
      <c r="F1112" s="55">
        <f t="shared" si="175"/>
        <v>0</v>
      </c>
      <c r="G1112" s="56"/>
      <c r="H1112" s="38">
        <f t="shared" si="181"/>
        <v>1096</v>
      </c>
      <c r="I1112" s="9" t="str">
        <f t="shared" si="176"/>
        <v>-</v>
      </c>
      <c r="J1112" s="47">
        <f>IF(H1112&gt;'Lease Monthly'!$E$4,0,M1111)</f>
        <v>0</v>
      </c>
      <c r="K1112" s="47">
        <f>IF(IF('Lease Monthly'!$H$4="Yearly",J1112*'Lease Monthly'!$D$4,IF('Lease Monthly'!$H$4="Quarterly",J1112*('Lease Monthly'!$D$4/4),J1112*'Lease Monthly'!$D$4/12))&gt;0,IF('Lease Monthly'!$H$4="Yearly",J1112*'Lease Monthly'!$D$4,IF('Lease Monthly'!$H$4="Quarterly",J1112*('Lease Monthly'!$D$4/4),J1112*'Lease Monthly'!$D$4/12)),-L1112-J1112)</f>
        <v>0</v>
      </c>
      <c r="L1112" s="47">
        <f t="shared" si="177"/>
        <v>0</v>
      </c>
      <c r="M1112" s="47">
        <f t="shared" si="178"/>
        <v>0</v>
      </c>
      <c r="N1112" s="57"/>
      <c r="O1112" s="38">
        <v>237</v>
      </c>
      <c r="P1112" s="58">
        <f t="shared" si="182"/>
        <v>443771</v>
      </c>
      <c r="Q1112" s="47">
        <f t="shared" si="183"/>
        <v>0</v>
      </c>
      <c r="R1112" s="47">
        <f>IF(S1111&lt;1,0,-'Lease Monthly'!$K$4/'Lease Monthly'!$L$4)</f>
        <v>0</v>
      </c>
      <c r="S1112" s="47">
        <f t="shared" si="179"/>
        <v>0</v>
      </c>
      <c r="AE1112"/>
      <c r="AF1112" s="6"/>
    </row>
    <row r="1113" spans="1:32" x14ac:dyDescent="0.25">
      <c r="A1113" s="53">
        <f t="shared" si="180"/>
        <v>1097</v>
      </c>
      <c r="B1113" s="29">
        <f t="shared" si="174"/>
        <v>0</v>
      </c>
      <c r="C1113" s="9" t="str">
        <f>IF(D1113=0,"-",IF('Lease Monthly'!$H$4="Yearly",EDATE(C1112,12),IF('Lease Monthly'!$H$4="Quarterly",EDATE(C1112,3),EDATE(C1112,1))))</f>
        <v>-</v>
      </c>
      <c r="D1113" s="54">
        <f>IF(A1113&gt;'Lease Monthly'!$E$4,0,'Lease Monthly'!$G$4)*((1+$M$4)^(((((IF($H$4="Yearly",ROUNDDOWN(IF(A1113-($N$4)&lt;0,0,((A1113-($N$4)/(($N$4))))/($N$4)),0),IF($H$4="Monthly",ROUNDDOWN(IF(A1113-($N$4*12)&lt;0,0,((A1113-(12*$N$4)/((12*$N$4))))/($N$4*12)),0),ROUNDDOWN(IF(A1113-($N$4*4)&lt;0,0,((A1113-(4*$N$4)/((4*$N$4))))/($N$4*4)),0)))))))))+(IF(A1113=$E$4,$J$4,0))</f>
        <v>0</v>
      </c>
      <c r="E1113" s="49">
        <f>IF(D1113=0,0,1/((1+IF('Lease Monthly'!$H$4="Yearly",'Lease Monthly'!$D$4,IF('Lease Monthly'!$H$4="Quarterly",'Lease Monthly'!$D$4/4,'Lease Monthly'!$D$4/12)))^IF($E$17=1,A1112,A1113)))</f>
        <v>0</v>
      </c>
      <c r="F1113" s="55">
        <f t="shared" si="175"/>
        <v>0</v>
      </c>
      <c r="G1113" s="56"/>
      <c r="H1113" s="38">
        <f t="shared" si="181"/>
        <v>1097</v>
      </c>
      <c r="I1113" s="9" t="str">
        <f t="shared" si="176"/>
        <v>-</v>
      </c>
      <c r="J1113" s="47">
        <f>IF(H1113&gt;'Lease Monthly'!$E$4,0,M1112)</f>
        <v>0</v>
      </c>
      <c r="K1113" s="47">
        <f>IF(IF('Lease Monthly'!$H$4="Yearly",J1113*'Lease Monthly'!$D$4,IF('Lease Monthly'!$H$4="Quarterly",J1113*('Lease Monthly'!$D$4/4),J1113*'Lease Monthly'!$D$4/12))&gt;0,IF('Lease Monthly'!$H$4="Yearly",J1113*'Lease Monthly'!$D$4,IF('Lease Monthly'!$H$4="Quarterly",J1113*('Lease Monthly'!$D$4/4),J1113*'Lease Monthly'!$D$4/12)),-L1113-J1113)</f>
        <v>0</v>
      </c>
      <c r="L1113" s="47">
        <f t="shared" si="177"/>
        <v>0</v>
      </c>
      <c r="M1113" s="47">
        <f t="shared" si="178"/>
        <v>0</v>
      </c>
      <c r="N1113" s="57"/>
      <c r="O1113" s="38">
        <v>237</v>
      </c>
      <c r="P1113" s="58">
        <f t="shared" si="182"/>
        <v>444136</v>
      </c>
      <c r="Q1113" s="47">
        <f t="shared" si="183"/>
        <v>0</v>
      </c>
      <c r="R1113" s="47">
        <f>IF(S1112&lt;1,0,-'Lease Monthly'!$K$4/'Lease Monthly'!$L$4)</f>
        <v>0</v>
      </c>
      <c r="S1113" s="47">
        <f t="shared" si="179"/>
        <v>0</v>
      </c>
      <c r="AE1113"/>
      <c r="AF1113" s="6"/>
    </row>
    <row r="1114" spans="1:32" x14ac:dyDescent="0.25">
      <c r="A1114" s="53">
        <f t="shared" si="180"/>
        <v>1098</v>
      </c>
      <c r="B1114" s="29">
        <f t="shared" si="174"/>
        <v>0</v>
      </c>
      <c r="C1114" s="9" t="str">
        <f>IF(D1114=0,"-",IF('Lease Monthly'!$H$4="Yearly",EDATE(C1113,12),IF('Lease Monthly'!$H$4="Quarterly",EDATE(C1113,3),EDATE(C1113,1))))</f>
        <v>-</v>
      </c>
      <c r="D1114" s="54">
        <f>IF(A1114&gt;'Lease Monthly'!$E$4,0,'Lease Monthly'!$G$4)*((1+$M$4)^(((((IF($H$4="Yearly",ROUNDDOWN(IF(A1114-($N$4)&lt;0,0,((A1114-($N$4)/(($N$4))))/($N$4)),0),IF($H$4="Monthly",ROUNDDOWN(IF(A1114-($N$4*12)&lt;0,0,((A1114-(12*$N$4)/((12*$N$4))))/($N$4*12)),0),ROUNDDOWN(IF(A1114-($N$4*4)&lt;0,0,((A1114-(4*$N$4)/((4*$N$4))))/($N$4*4)),0)))))))))+(IF(A1114=$E$4,$J$4,0))</f>
        <v>0</v>
      </c>
      <c r="E1114" s="49">
        <f>IF(D1114=0,0,1/((1+IF('Lease Monthly'!$H$4="Yearly",'Lease Monthly'!$D$4,IF('Lease Monthly'!$H$4="Quarterly",'Lease Monthly'!$D$4/4,'Lease Monthly'!$D$4/12)))^IF($E$17=1,A1113,A1114)))</f>
        <v>0</v>
      </c>
      <c r="F1114" s="55">
        <f t="shared" si="175"/>
        <v>0</v>
      </c>
      <c r="G1114" s="56"/>
      <c r="H1114" s="38">
        <f t="shared" si="181"/>
        <v>1098</v>
      </c>
      <c r="I1114" s="9" t="str">
        <f t="shared" si="176"/>
        <v>-</v>
      </c>
      <c r="J1114" s="47">
        <f>IF(H1114&gt;'Lease Monthly'!$E$4,0,M1113)</f>
        <v>0</v>
      </c>
      <c r="K1114" s="47">
        <f>IF(IF('Lease Monthly'!$H$4="Yearly",J1114*'Lease Monthly'!$D$4,IF('Lease Monthly'!$H$4="Quarterly",J1114*('Lease Monthly'!$D$4/4),J1114*'Lease Monthly'!$D$4/12))&gt;0,IF('Lease Monthly'!$H$4="Yearly",J1114*'Lease Monthly'!$D$4,IF('Lease Monthly'!$H$4="Quarterly",J1114*('Lease Monthly'!$D$4/4),J1114*'Lease Monthly'!$D$4/12)),-L1114-J1114)</f>
        <v>0</v>
      </c>
      <c r="L1114" s="47">
        <f t="shared" si="177"/>
        <v>0</v>
      </c>
      <c r="M1114" s="47">
        <f t="shared" si="178"/>
        <v>0</v>
      </c>
      <c r="N1114" s="57"/>
      <c r="O1114" s="38">
        <v>237</v>
      </c>
      <c r="P1114" s="58">
        <f t="shared" si="182"/>
        <v>444502</v>
      </c>
      <c r="Q1114" s="47">
        <f t="shared" si="183"/>
        <v>0</v>
      </c>
      <c r="R1114" s="47">
        <f>IF(S1113&lt;1,0,-'Lease Monthly'!$K$4/'Lease Monthly'!$L$4)</f>
        <v>0</v>
      </c>
      <c r="S1114" s="47">
        <f t="shared" si="179"/>
        <v>0</v>
      </c>
      <c r="AE1114"/>
      <c r="AF1114" s="6"/>
    </row>
    <row r="1115" spans="1:32" x14ac:dyDescent="0.25">
      <c r="A1115" s="53">
        <f t="shared" si="180"/>
        <v>1099</v>
      </c>
      <c r="B1115" s="29">
        <f t="shared" si="174"/>
        <v>0</v>
      </c>
      <c r="C1115" s="9" t="str">
        <f>IF(D1115=0,"-",IF('Lease Monthly'!$H$4="Yearly",EDATE(C1114,12),IF('Lease Monthly'!$H$4="Quarterly",EDATE(C1114,3),EDATE(C1114,1))))</f>
        <v>-</v>
      </c>
      <c r="D1115" s="54">
        <f>IF(A1115&gt;'Lease Monthly'!$E$4,0,'Lease Monthly'!$G$4)*((1+$M$4)^(((((IF($H$4="Yearly",ROUNDDOWN(IF(A1115-($N$4)&lt;0,0,((A1115-($N$4)/(($N$4))))/($N$4)),0),IF($H$4="Monthly",ROUNDDOWN(IF(A1115-($N$4*12)&lt;0,0,((A1115-(12*$N$4)/((12*$N$4))))/($N$4*12)),0),ROUNDDOWN(IF(A1115-($N$4*4)&lt;0,0,((A1115-(4*$N$4)/((4*$N$4))))/($N$4*4)),0)))))))))+(IF(A1115=$E$4,$J$4,0))</f>
        <v>0</v>
      </c>
      <c r="E1115" s="49">
        <f>IF(D1115=0,0,1/((1+IF('Lease Monthly'!$H$4="Yearly",'Lease Monthly'!$D$4,IF('Lease Monthly'!$H$4="Quarterly",'Lease Monthly'!$D$4/4,'Lease Monthly'!$D$4/12)))^IF($E$17=1,A1114,A1115)))</f>
        <v>0</v>
      </c>
      <c r="F1115" s="55">
        <f t="shared" si="175"/>
        <v>0</v>
      </c>
      <c r="G1115" s="56"/>
      <c r="H1115" s="38">
        <f t="shared" si="181"/>
        <v>1099</v>
      </c>
      <c r="I1115" s="9" t="str">
        <f t="shared" si="176"/>
        <v>-</v>
      </c>
      <c r="J1115" s="47">
        <f>IF(H1115&gt;'Lease Monthly'!$E$4,0,M1114)</f>
        <v>0</v>
      </c>
      <c r="K1115" s="47">
        <f>IF(IF('Lease Monthly'!$H$4="Yearly",J1115*'Lease Monthly'!$D$4,IF('Lease Monthly'!$H$4="Quarterly",J1115*('Lease Monthly'!$D$4/4),J1115*'Lease Monthly'!$D$4/12))&gt;0,IF('Lease Monthly'!$H$4="Yearly",J1115*'Lease Monthly'!$D$4,IF('Lease Monthly'!$H$4="Quarterly",J1115*('Lease Monthly'!$D$4/4),J1115*'Lease Monthly'!$D$4/12)),-L1115-J1115)</f>
        <v>0</v>
      </c>
      <c r="L1115" s="47">
        <f t="shared" si="177"/>
        <v>0</v>
      </c>
      <c r="M1115" s="47">
        <f t="shared" si="178"/>
        <v>0</v>
      </c>
      <c r="N1115" s="57"/>
      <c r="O1115" s="38">
        <v>237</v>
      </c>
      <c r="P1115" s="58">
        <f t="shared" si="182"/>
        <v>444867</v>
      </c>
      <c r="Q1115" s="47">
        <f t="shared" si="183"/>
        <v>0</v>
      </c>
      <c r="R1115" s="47">
        <f>IF(S1114&lt;1,0,-'Lease Monthly'!$K$4/'Lease Monthly'!$L$4)</f>
        <v>0</v>
      </c>
      <c r="S1115" s="47">
        <f t="shared" si="179"/>
        <v>0</v>
      </c>
      <c r="AE1115"/>
      <c r="AF1115" s="6"/>
    </row>
    <row r="1116" spans="1:32" x14ac:dyDescent="0.25">
      <c r="A1116" s="53">
        <f t="shared" si="180"/>
        <v>1100</v>
      </c>
      <c r="B1116" s="29">
        <f t="shared" si="174"/>
        <v>0</v>
      </c>
      <c r="C1116" s="9" t="str">
        <f>IF(D1116=0,"-",IF('Lease Monthly'!$H$4="Yearly",EDATE(C1115,12),IF('Lease Monthly'!$H$4="Quarterly",EDATE(C1115,3),EDATE(C1115,1))))</f>
        <v>-</v>
      </c>
      <c r="D1116" s="54">
        <f>IF(A1116&gt;'Lease Monthly'!$E$4,0,'Lease Monthly'!$G$4)*((1+$M$4)^(((((IF($H$4="Yearly",ROUNDDOWN(IF(A1116-($N$4)&lt;0,0,((A1116-($N$4)/(($N$4))))/($N$4)),0),IF($H$4="Monthly",ROUNDDOWN(IF(A1116-($N$4*12)&lt;0,0,((A1116-(12*$N$4)/((12*$N$4))))/($N$4*12)),0),ROUNDDOWN(IF(A1116-($N$4*4)&lt;0,0,((A1116-(4*$N$4)/((4*$N$4))))/($N$4*4)),0)))))))))+(IF(A1116=$E$4,$J$4,0))</f>
        <v>0</v>
      </c>
      <c r="E1116" s="49">
        <f>IF(D1116=0,0,1/((1+IF('Lease Monthly'!$H$4="Yearly",'Lease Monthly'!$D$4,IF('Lease Monthly'!$H$4="Quarterly",'Lease Monthly'!$D$4/4,'Lease Monthly'!$D$4/12)))^IF($E$17=1,A1115,A1116)))</f>
        <v>0</v>
      </c>
      <c r="F1116" s="55">
        <f t="shared" si="175"/>
        <v>0</v>
      </c>
      <c r="G1116" s="56"/>
      <c r="H1116" s="38">
        <f t="shared" si="181"/>
        <v>1100</v>
      </c>
      <c r="I1116" s="9" t="str">
        <f t="shared" si="176"/>
        <v>-</v>
      </c>
      <c r="J1116" s="47">
        <f>IF(H1116&gt;'Lease Monthly'!$E$4,0,M1115)</f>
        <v>0</v>
      </c>
      <c r="K1116" s="47">
        <f>IF(IF('Lease Monthly'!$H$4="Yearly",J1116*'Lease Monthly'!$D$4,IF('Lease Monthly'!$H$4="Quarterly",J1116*('Lease Monthly'!$D$4/4),J1116*'Lease Monthly'!$D$4/12))&gt;0,IF('Lease Monthly'!$H$4="Yearly",J1116*'Lease Monthly'!$D$4,IF('Lease Monthly'!$H$4="Quarterly",J1116*('Lease Monthly'!$D$4/4),J1116*'Lease Monthly'!$D$4/12)),-L1116-J1116)</f>
        <v>0</v>
      </c>
      <c r="L1116" s="47">
        <f t="shared" si="177"/>
        <v>0</v>
      </c>
      <c r="M1116" s="47">
        <f t="shared" si="178"/>
        <v>0</v>
      </c>
      <c r="N1116" s="57"/>
      <c r="O1116" s="38">
        <v>237</v>
      </c>
      <c r="P1116" s="58">
        <f t="shared" si="182"/>
        <v>445232</v>
      </c>
      <c r="Q1116" s="47">
        <f t="shared" si="183"/>
        <v>0</v>
      </c>
      <c r="R1116" s="47">
        <f>IF(S1115&lt;1,0,-'Lease Monthly'!$K$4/'Lease Monthly'!$L$4)</f>
        <v>0</v>
      </c>
      <c r="S1116" s="47">
        <f t="shared" si="179"/>
        <v>0</v>
      </c>
      <c r="AE1116"/>
      <c r="AF1116" s="6"/>
    </row>
    <row r="1117" spans="1:32" x14ac:dyDescent="0.25">
      <c r="A1117" s="53">
        <f t="shared" si="180"/>
        <v>1101</v>
      </c>
      <c r="B1117" s="29">
        <f t="shared" si="174"/>
        <v>0</v>
      </c>
      <c r="C1117" s="9" t="str">
        <f>IF(D1117=0,"-",IF('Lease Monthly'!$H$4="Yearly",EDATE(C1116,12),IF('Lease Monthly'!$H$4="Quarterly",EDATE(C1116,3),EDATE(C1116,1))))</f>
        <v>-</v>
      </c>
      <c r="D1117" s="54">
        <f>IF(A1117&gt;'Lease Monthly'!$E$4,0,'Lease Monthly'!$G$4)*((1+$M$4)^(((((IF($H$4="Yearly",ROUNDDOWN(IF(A1117-($N$4)&lt;0,0,((A1117-($N$4)/(($N$4))))/($N$4)),0),IF($H$4="Monthly",ROUNDDOWN(IF(A1117-($N$4*12)&lt;0,0,((A1117-(12*$N$4)/((12*$N$4))))/($N$4*12)),0),ROUNDDOWN(IF(A1117-($N$4*4)&lt;0,0,((A1117-(4*$N$4)/((4*$N$4))))/($N$4*4)),0)))))))))+(IF(A1117=$E$4,$J$4,0))</f>
        <v>0</v>
      </c>
      <c r="E1117" s="49">
        <f>IF(D1117=0,0,1/((1+IF('Lease Monthly'!$H$4="Yearly",'Lease Monthly'!$D$4,IF('Lease Monthly'!$H$4="Quarterly",'Lease Monthly'!$D$4/4,'Lease Monthly'!$D$4/12)))^IF($E$17=1,A1116,A1117)))</f>
        <v>0</v>
      </c>
      <c r="F1117" s="55">
        <f t="shared" si="175"/>
        <v>0</v>
      </c>
      <c r="G1117" s="56"/>
      <c r="H1117" s="38">
        <f t="shared" si="181"/>
        <v>1101</v>
      </c>
      <c r="I1117" s="9" t="str">
        <f t="shared" si="176"/>
        <v>-</v>
      </c>
      <c r="J1117" s="47">
        <f>IF(H1117&gt;'Lease Monthly'!$E$4,0,M1116)</f>
        <v>0</v>
      </c>
      <c r="K1117" s="47">
        <f>IF(IF('Lease Monthly'!$H$4="Yearly",J1117*'Lease Monthly'!$D$4,IF('Lease Monthly'!$H$4="Quarterly",J1117*('Lease Monthly'!$D$4/4),J1117*'Lease Monthly'!$D$4/12))&gt;0,IF('Lease Monthly'!$H$4="Yearly",J1117*'Lease Monthly'!$D$4,IF('Lease Monthly'!$H$4="Quarterly",J1117*('Lease Monthly'!$D$4/4),J1117*'Lease Monthly'!$D$4/12)),-L1117-J1117)</f>
        <v>0</v>
      </c>
      <c r="L1117" s="47">
        <f t="shared" si="177"/>
        <v>0</v>
      </c>
      <c r="M1117" s="47">
        <f t="shared" si="178"/>
        <v>0</v>
      </c>
      <c r="N1117" s="57"/>
      <c r="O1117" s="38">
        <v>237</v>
      </c>
      <c r="P1117" s="58">
        <f t="shared" si="182"/>
        <v>445597</v>
      </c>
      <c r="Q1117" s="47">
        <f t="shared" si="183"/>
        <v>0</v>
      </c>
      <c r="R1117" s="47">
        <f>IF(S1116&lt;1,0,-'Lease Monthly'!$K$4/'Lease Monthly'!$L$4)</f>
        <v>0</v>
      </c>
      <c r="S1117" s="47">
        <f t="shared" si="179"/>
        <v>0</v>
      </c>
      <c r="AE1117"/>
      <c r="AF1117" s="6"/>
    </row>
    <row r="1118" spans="1:32" x14ac:dyDescent="0.25">
      <c r="A1118" s="53">
        <f t="shared" si="180"/>
        <v>1102</v>
      </c>
      <c r="B1118" s="29">
        <f t="shared" si="174"/>
        <v>0</v>
      </c>
      <c r="C1118" s="9" t="str">
        <f>IF(D1118=0,"-",IF('Lease Monthly'!$H$4="Yearly",EDATE(C1117,12),IF('Lease Monthly'!$H$4="Quarterly",EDATE(C1117,3),EDATE(C1117,1))))</f>
        <v>-</v>
      </c>
      <c r="D1118" s="54">
        <f>IF(A1118&gt;'Lease Monthly'!$E$4,0,'Lease Monthly'!$G$4)*((1+$M$4)^(((((IF($H$4="Yearly",ROUNDDOWN(IF(A1118-($N$4)&lt;0,0,((A1118-($N$4)/(($N$4))))/($N$4)),0),IF($H$4="Monthly",ROUNDDOWN(IF(A1118-($N$4*12)&lt;0,0,((A1118-(12*$N$4)/((12*$N$4))))/($N$4*12)),0),ROUNDDOWN(IF(A1118-($N$4*4)&lt;0,0,((A1118-(4*$N$4)/((4*$N$4))))/($N$4*4)),0)))))))))+(IF(A1118=$E$4,$J$4,0))</f>
        <v>0</v>
      </c>
      <c r="E1118" s="49">
        <f>IF(D1118=0,0,1/((1+IF('Lease Monthly'!$H$4="Yearly",'Lease Monthly'!$D$4,IF('Lease Monthly'!$H$4="Quarterly",'Lease Monthly'!$D$4/4,'Lease Monthly'!$D$4/12)))^IF($E$17=1,A1117,A1118)))</f>
        <v>0</v>
      </c>
      <c r="F1118" s="55">
        <f t="shared" si="175"/>
        <v>0</v>
      </c>
      <c r="G1118" s="56"/>
      <c r="H1118" s="38">
        <f t="shared" si="181"/>
        <v>1102</v>
      </c>
      <c r="I1118" s="9" t="str">
        <f t="shared" si="176"/>
        <v>-</v>
      </c>
      <c r="J1118" s="47">
        <f>IF(H1118&gt;'Lease Monthly'!$E$4,0,M1117)</f>
        <v>0</v>
      </c>
      <c r="K1118" s="47">
        <f>IF(IF('Lease Monthly'!$H$4="Yearly",J1118*'Lease Monthly'!$D$4,IF('Lease Monthly'!$H$4="Quarterly",J1118*('Lease Monthly'!$D$4/4),J1118*'Lease Monthly'!$D$4/12))&gt;0,IF('Lease Monthly'!$H$4="Yearly",J1118*'Lease Monthly'!$D$4,IF('Lease Monthly'!$H$4="Quarterly",J1118*('Lease Monthly'!$D$4/4),J1118*'Lease Monthly'!$D$4/12)),-L1118-J1118)</f>
        <v>0</v>
      </c>
      <c r="L1118" s="47">
        <f t="shared" si="177"/>
        <v>0</v>
      </c>
      <c r="M1118" s="47">
        <f t="shared" si="178"/>
        <v>0</v>
      </c>
      <c r="N1118" s="57"/>
      <c r="O1118" s="38">
        <v>237</v>
      </c>
      <c r="P1118" s="58">
        <f t="shared" si="182"/>
        <v>445963</v>
      </c>
      <c r="Q1118" s="47">
        <f t="shared" si="183"/>
        <v>0</v>
      </c>
      <c r="R1118" s="47">
        <f>IF(S1117&lt;1,0,-'Lease Monthly'!$K$4/'Lease Monthly'!$L$4)</f>
        <v>0</v>
      </c>
      <c r="S1118" s="47">
        <f t="shared" si="179"/>
        <v>0</v>
      </c>
      <c r="AE1118"/>
      <c r="AF1118" s="6"/>
    </row>
    <row r="1119" spans="1:32" x14ac:dyDescent="0.25">
      <c r="A1119" s="53">
        <f t="shared" si="180"/>
        <v>1103</v>
      </c>
      <c r="B1119" s="29">
        <f t="shared" si="174"/>
        <v>0</v>
      </c>
      <c r="C1119" s="9" t="str">
        <f>IF(D1119=0,"-",IF('Lease Monthly'!$H$4="Yearly",EDATE(C1118,12),IF('Lease Monthly'!$H$4="Quarterly",EDATE(C1118,3),EDATE(C1118,1))))</f>
        <v>-</v>
      </c>
      <c r="D1119" s="54">
        <f>IF(A1119&gt;'Lease Monthly'!$E$4,0,'Lease Monthly'!$G$4)*((1+$M$4)^(((((IF($H$4="Yearly",ROUNDDOWN(IF(A1119-($N$4)&lt;0,0,((A1119-($N$4)/(($N$4))))/($N$4)),0),IF($H$4="Monthly",ROUNDDOWN(IF(A1119-($N$4*12)&lt;0,0,((A1119-(12*$N$4)/((12*$N$4))))/($N$4*12)),0),ROUNDDOWN(IF(A1119-($N$4*4)&lt;0,0,((A1119-(4*$N$4)/((4*$N$4))))/($N$4*4)),0)))))))))+(IF(A1119=$E$4,$J$4,0))</f>
        <v>0</v>
      </c>
      <c r="E1119" s="49">
        <f>IF(D1119=0,0,1/((1+IF('Lease Monthly'!$H$4="Yearly",'Lease Monthly'!$D$4,IF('Lease Monthly'!$H$4="Quarterly",'Lease Monthly'!$D$4/4,'Lease Monthly'!$D$4/12)))^IF($E$17=1,A1118,A1119)))</f>
        <v>0</v>
      </c>
      <c r="F1119" s="55">
        <f t="shared" si="175"/>
        <v>0</v>
      </c>
      <c r="G1119" s="56"/>
      <c r="H1119" s="38">
        <f t="shared" si="181"/>
        <v>1103</v>
      </c>
      <c r="I1119" s="9" t="str">
        <f t="shared" si="176"/>
        <v>-</v>
      </c>
      <c r="J1119" s="47">
        <f>IF(H1119&gt;'Lease Monthly'!$E$4,0,M1118)</f>
        <v>0</v>
      </c>
      <c r="K1119" s="47">
        <f>IF(IF('Lease Monthly'!$H$4="Yearly",J1119*'Lease Monthly'!$D$4,IF('Lease Monthly'!$H$4="Quarterly",J1119*('Lease Monthly'!$D$4/4),J1119*'Lease Monthly'!$D$4/12))&gt;0,IF('Lease Monthly'!$H$4="Yearly",J1119*'Lease Monthly'!$D$4,IF('Lease Monthly'!$H$4="Quarterly",J1119*('Lease Monthly'!$D$4/4),J1119*'Lease Monthly'!$D$4/12)),-L1119-J1119)</f>
        <v>0</v>
      </c>
      <c r="L1119" s="47">
        <f t="shared" si="177"/>
        <v>0</v>
      </c>
      <c r="M1119" s="47">
        <f t="shared" si="178"/>
        <v>0</v>
      </c>
      <c r="N1119" s="57"/>
      <c r="O1119" s="38">
        <v>237</v>
      </c>
      <c r="P1119" s="58">
        <f t="shared" si="182"/>
        <v>446328</v>
      </c>
      <c r="Q1119" s="47">
        <f t="shared" si="183"/>
        <v>0</v>
      </c>
      <c r="R1119" s="47">
        <f>IF(S1118&lt;1,0,-'Lease Monthly'!$K$4/'Lease Monthly'!$L$4)</f>
        <v>0</v>
      </c>
      <c r="S1119" s="47">
        <f t="shared" si="179"/>
        <v>0</v>
      </c>
      <c r="AE1119"/>
      <c r="AF1119" s="6"/>
    </row>
    <row r="1120" spans="1:32" x14ac:dyDescent="0.25">
      <c r="A1120" s="53">
        <f t="shared" si="180"/>
        <v>1104</v>
      </c>
      <c r="B1120" s="29">
        <f t="shared" si="174"/>
        <v>0</v>
      </c>
      <c r="C1120" s="9" t="str">
        <f>IF(D1120=0,"-",IF('Lease Monthly'!$H$4="Yearly",EDATE(C1119,12),IF('Lease Monthly'!$H$4="Quarterly",EDATE(C1119,3),EDATE(C1119,1))))</f>
        <v>-</v>
      </c>
      <c r="D1120" s="54">
        <f>IF(A1120&gt;'Lease Monthly'!$E$4,0,'Lease Monthly'!$G$4)*((1+$M$4)^(((((IF($H$4="Yearly",ROUNDDOWN(IF(A1120-($N$4)&lt;0,0,((A1120-($N$4)/(($N$4))))/($N$4)),0),IF($H$4="Monthly",ROUNDDOWN(IF(A1120-($N$4*12)&lt;0,0,((A1120-(12*$N$4)/((12*$N$4))))/($N$4*12)),0),ROUNDDOWN(IF(A1120-($N$4*4)&lt;0,0,((A1120-(4*$N$4)/((4*$N$4))))/($N$4*4)),0)))))))))+(IF(A1120=$E$4,$J$4,0))</f>
        <v>0</v>
      </c>
      <c r="E1120" s="49">
        <f>IF(D1120=0,0,1/((1+IF('Lease Monthly'!$H$4="Yearly",'Lease Monthly'!$D$4,IF('Lease Monthly'!$H$4="Quarterly",'Lease Monthly'!$D$4/4,'Lease Monthly'!$D$4/12)))^IF($E$17=1,A1119,A1120)))</f>
        <v>0</v>
      </c>
      <c r="F1120" s="55">
        <f t="shared" si="175"/>
        <v>0</v>
      </c>
      <c r="G1120" s="56"/>
      <c r="H1120" s="38">
        <f t="shared" si="181"/>
        <v>1104</v>
      </c>
      <c r="I1120" s="9" t="str">
        <f t="shared" si="176"/>
        <v>-</v>
      </c>
      <c r="J1120" s="47">
        <f>IF(H1120&gt;'Lease Monthly'!$E$4,0,M1119)</f>
        <v>0</v>
      </c>
      <c r="K1120" s="47">
        <f>IF(IF('Lease Monthly'!$H$4="Yearly",J1120*'Lease Monthly'!$D$4,IF('Lease Monthly'!$H$4="Quarterly",J1120*('Lease Monthly'!$D$4/4),J1120*'Lease Monthly'!$D$4/12))&gt;0,IF('Lease Monthly'!$H$4="Yearly",J1120*'Lease Monthly'!$D$4,IF('Lease Monthly'!$H$4="Quarterly",J1120*('Lease Monthly'!$D$4/4),J1120*'Lease Monthly'!$D$4/12)),-L1120-J1120)</f>
        <v>0</v>
      </c>
      <c r="L1120" s="47">
        <f t="shared" si="177"/>
        <v>0</v>
      </c>
      <c r="M1120" s="47">
        <f t="shared" si="178"/>
        <v>0</v>
      </c>
      <c r="N1120" s="57"/>
      <c r="O1120" s="38">
        <v>237</v>
      </c>
      <c r="P1120" s="58">
        <f t="shared" si="182"/>
        <v>446693</v>
      </c>
      <c r="Q1120" s="47">
        <f t="shared" si="183"/>
        <v>0</v>
      </c>
      <c r="R1120" s="47">
        <f>IF(S1119&lt;1,0,-'Lease Monthly'!$K$4/'Lease Monthly'!$L$4)</f>
        <v>0</v>
      </c>
      <c r="S1120" s="47">
        <f t="shared" si="179"/>
        <v>0</v>
      </c>
      <c r="AE1120"/>
      <c r="AF1120" s="6"/>
    </row>
    <row r="1121" spans="1:32" x14ac:dyDescent="0.25">
      <c r="A1121" s="53">
        <f t="shared" si="180"/>
        <v>1105</v>
      </c>
      <c r="B1121" s="29">
        <f t="shared" si="174"/>
        <v>0</v>
      </c>
      <c r="C1121" s="9" t="str">
        <f>IF(D1121=0,"-",IF('Lease Monthly'!$H$4="Yearly",EDATE(C1120,12),IF('Lease Monthly'!$H$4="Quarterly",EDATE(C1120,3),EDATE(C1120,1))))</f>
        <v>-</v>
      </c>
      <c r="D1121" s="54">
        <f>IF(A1121&gt;'Lease Monthly'!$E$4,0,'Lease Monthly'!$G$4)*((1+$M$4)^(((((IF($H$4="Yearly",ROUNDDOWN(IF(A1121-($N$4)&lt;0,0,((A1121-($N$4)/(($N$4))))/($N$4)),0),IF($H$4="Monthly",ROUNDDOWN(IF(A1121-($N$4*12)&lt;0,0,((A1121-(12*$N$4)/((12*$N$4))))/($N$4*12)),0),ROUNDDOWN(IF(A1121-($N$4*4)&lt;0,0,((A1121-(4*$N$4)/((4*$N$4))))/($N$4*4)),0)))))))))+(IF(A1121=$E$4,$J$4,0))</f>
        <v>0</v>
      </c>
      <c r="E1121" s="49">
        <f>IF(D1121=0,0,1/((1+IF('Lease Monthly'!$H$4="Yearly",'Lease Monthly'!$D$4,IF('Lease Monthly'!$H$4="Quarterly",'Lease Monthly'!$D$4/4,'Lease Monthly'!$D$4/12)))^IF($E$17=1,A1120,A1121)))</f>
        <v>0</v>
      </c>
      <c r="F1121" s="55">
        <f t="shared" si="175"/>
        <v>0</v>
      </c>
      <c r="G1121" s="56"/>
      <c r="H1121" s="38">
        <f t="shared" si="181"/>
        <v>1105</v>
      </c>
      <c r="I1121" s="9" t="str">
        <f t="shared" si="176"/>
        <v>-</v>
      </c>
      <c r="J1121" s="47">
        <f>IF(H1121&gt;'Lease Monthly'!$E$4,0,M1120)</f>
        <v>0</v>
      </c>
      <c r="K1121" s="47">
        <f>IF(IF('Lease Monthly'!$H$4="Yearly",J1121*'Lease Monthly'!$D$4,IF('Lease Monthly'!$H$4="Quarterly",J1121*('Lease Monthly'!$D$4/4),J1121*'Lease Monthly'!$D$4/12))&gt;0,IF('Lease Monthly'!$H$4="Yearly",J1121*'Lease Monthly'!$D$4,IF('Lease Monthly'!$H$4="Quarterly",J1121*('Lease Monthly'!$D$4/4),J1121*'Lease Monthly'!$D$4/12)),-L1121-J1121)</f>
        <v>0</v>
      </c>
      <c r="L1121" s="47">
        <f t="shared" si="177"/>
        <v>0</v>
      </c>
      <c r="M1121" s="47">
        <f t="shared" si="178"/>
        <v>0</v>
      </c>
      <c r="N1121" s="57"/>
      <c r="O1121" s="38">
        <v>237</v>
      </c>
      <c r="P1121" s="58">
        <f t="shared" si="182"/>
        <v>447058</v>
      </c>
      <c r="Q1121" s="47">
        <f t="shared" si="183"/>
        <v>0</v>
      </c>
      <c r="R1121" s="47">
        <f>IF(S1120&lt;1,0,-'Lease Monthly'!$K$4/'Lease Monthly'!$L$4)</f>
        <v>0</v>
      </c>
      <c r="S1121" s="47">
        <f t="shared" si="179"/>
        <v>0</v>
      </c>
      <c r="AE1121"/>
      <c r="AF1121" s="6"/>
    </row>
    <row r="1122" spans="1:32" x14ac:dyDescent="0.25">
      <c r="A1122" s="53">
        <f t="shared" si="180"/>
        <v>1106</v>
      </c>
      <c r="B1122" s="29">
        <f t="shared" si="174"/>
        <v>0</v>
      </c>
      <c r="C1122" s="9" t="str">
        <f>IF(D1122=0,"-",IF('Lease Monthly'!$H$4="Yearly",EDATE(C1121,12),IF('Lease Monthly'!$H$4="Quarterly",EDATE(C1121,3),EDATE(C1121,1))))</f>
        <v>-</v>
      </c>
      <c r="D1122" s="54">
        <f>IF(A1122&gt;'Lease Monthly'!$E$4,0,'Lease Monthly'!$G$4)*((1+$M$4)^(((((IF($H$4="Yearly",ROUNDDOWN(IF(A1122-($N$4)&lt;0,0,((A1122-($N$4)/(($N$4))))/($N$4)),0),IF($H$4="Monthly",ROUNDDOWN(IF(A1122-($N$4*12)&lt;0,0,((A1122-(12*$N$4)/((12*$N$4))))/($N$4*12)),0),ROUNDDOWN(IF(A1122-($N$4*4)&lt;0,0,((A1122-(4*$N$4)/((4*$N$4))))/($N$4*4)),0)))))))))+(IF(A1122=$E$4,$J$4,0))</f>
        <v>0</v>
      </c>
      <c r="E1122" s="49">
        <f>IF(D1122=0,0,1/((1+IF('Lease Monthly'!$H$4="Yearly",'Lease Monthly'!$D$4,IF('Lease Monthly'!$H$4="Quarterly",'Lease Monthly'!$D$4/4,'Lease Monthly'!$D$4/12)))^IF($E$17=1,A1121,A1122)))</f>
        <v>0</v>
      </c>
      <c r="F1122" s="55">
        <f t="shared" si="175"/>
        <v>0</v>
      </c>
      <c r="G1122" s="56"/>
      <c r="H1122" s="38">
        <f t="shared" si="181"/>
        <v>1106</v>
      </c>
      <c r="I1122" s="9" t="str">
        <f t="shared" si="176"/>
        <v>-</v>
      </c>
      <c r="J1122" s="47">
        <f>IF(H1122&gt;'Lease Monthly'!$E$4,0,M1121)</f>
        <v>0</v>
      </c>
      <c r="K1122" s="47">
        <f>IF(IF('Lease Monthly'!$H$4="Yearly",J1122*'Lease Monthly'!$D$4,IF('Lease Monthly'!$H$4="Quarterly",J1122*('Lease Monthly'!$D$4/4),J1122*'Lease Monthly'!$D$4/12))&gt;0,IF('Lease Monthly'!$H$4="Yearly",J1122*'Lease Monthly'!$D$4,IF('Lease Monthly'!$H$4="Quarterly",J1122*('Lease Monthly'!$D$4/4),J1122*'Lease Monthly'!$D$4/12)),-L1122-J1122)</f>
        <v>0</v>
      </c>
      <c r="L1122" s="47">
        <f t="shared" si="177"/>
        <v>0</v>
      </c>
      <c r="M1122" s="47">
        <f t="shared" si="178"/>
        <v>0</v>
      </c>
      <c r="N1122" s="57"/>
      <c r="O1122" s="38">
        <v>237</v>
      </c>
      <c r="P1122" s="58">
        <f t="shared" si="182"/>
        <v>447424</v>
      </c>
      <c r="Q1122" s="47">
        <f t="shared" si="183"/>
        <v>0</v>
      </c>
      <c r="R1122" s="47">
        <f>IF(S1121&lt;1,0,-'Lease Monthly'!$K$4/'Lease Monthly'!$L$4)</f>
        <v>0</v>
      </c>
      <c r="S1122" s="47">
        <f t="shared" si="179"/>
        <v>0</v>
      </c>
      <c r="AE1122"/>
      <c r="AF1122" s="6"/>
    </row>
    <row r="1123" spans="1:32" x14ac:dyDescent="0.25">
      <c r="A1123" s="53">
        <f t="shared" si="180"/>
        <v>1107</v>
      </c>
      <c r="B1123" s="29">
        <f t="shared" si="174"/>
        <v>0</v>
      </c>
      <c r="C1123" s="9" t="str">
        <f>IF(D1123=0,"-",IF('Lease Monthly'!$H$4="Yearly",EDATE(C1122,12),IF('Lease Monthly'!$H$4="Quarterly",EDATE(C1122,3),EDATE(C1122,1))))</f>
        <v>-</v>
      </c>
      <c r="D1123" s="54">
        <f>IF(A1123&gt;'Lease Monthly'!$E$4,0,'Lease Monthly'!$G$4)*((1+$M$4)^(((((IF($H$4="Yearly",ROUNDDOWN(IF(A1123-($N$4)&lt;0,0,((A1123-($N$4)/(($N$4))))/($N$4)),0),IF($H$4="Monthly",ROUNDDOWN(IF(A1123-($N$4*12)&lt;0,0,((A1123-(12*$N$4)/((12*$N$4))))/($N$4*12)),0),ROUNDDOWN(IF(A1123-($N$4*4)&lt;0,0,((A1123-(4*$N$4)/((4*$N$4))))/($N$4*4)),0)))))))))+(IF(A1123=$E$4,$J$4,0))</f>
        <v>0</v>
      </c>
      <c r="E1123" s="49">
        <f>IF(D1123=0,0,1/((1+IF('Lease Monthly'!$H$4="Yearly",'Lease Monthly'!$D$4,IF('Lease Monthly'!$H$4="Quarterly",'Lease Monthly'!$D$4/4,'Lease Monthly'!$D$4/12)))^IF($E$17=1,A1122,A1123)))</f>
        <v>0</v>
      </c>
      <c r="F1123" s="55">
        <f t="shared" si="175"/>
        <v>0</v>
      </c>
      <c r="G1123" s="56"/>
      <c r="H1123" s="38">
        <f t="shared" si="181"/>
        <v>1107</v>
      </c>
      <c r="I1123" s="9" t="str">
        <f t="shared" si="176"/>
        <v>-</v>
      </c>
      <c r="J1123" s="47">
        <f>IF(H1123&gt;'Lease Monthly'!$E$4,0,M1122)</f>
        <v>0</v>
      </c>
      <c r="K1123" s="47">
        <f>IF(IF('Lease Monthly'!$H$4="Yearly",J1123*'Lease Monthly'!$D$4,IF('Lease Monthly'!$H$4="Quarterly",J1123*('Lease Monthly'!$D$4/4),J1123*'Lease Monthly'!$D$4/12))&gt;0,IF('Lease Monthly'!$H$4="Yearly",J1123*'Lease Monthly'!$D$4,IF('Lease Monthly'!$H$4="Quarterly",J1123*('Lease Monthly'!$D$4/4),J1123*'Lease Monthly'!$D$4/12)),-L1123-J1123)</f>
        <v>0</v>
      </c>
      <c r="L1123" s="47">
        <f t="shared" si="177"/>
        <v>0</v>
      </c>
      <c r="M1123" s="47">
        <f t="shared" si="178"/>
        <v>0</v>
      </c>
      <c r="N1123" s="57"/>
      <c r="O1123" s="38">
        <v>237</v>
      </c>
      <c r="P1123" s="58">
        <f t="shared" si="182"/>
        <v>447789</v>
      </c>
      <c r="Q1123" s="47">
        <f t="shared" si="183"/>
        <v>0</v>
      </c>
      <c r="R1123" s="47">
        <f>IF(S1122&lt;1,0,-'Lease Monthly'!$K$4/'Lease Monthly'!$L$4)</f>
        <v>0</v>
      </c>
      <c r="S1123" s="47">
        <f t="shared" si="179"/>
        <v>0</v>
      </c>
      <c r="AE1123"/>
      <c r="AF1123" s="6"/>
    </row>
    <row r="1124" spans="1:32" x14ac:dyDescent="0.25">
      <c r="A1124" s="53">
        <f t="shared" si="180"/>
        <v>1108</v>
      </c>
      <c r="B1124" s="29">
        <f t="shared" si="174"/>
        <v>0</v>
      </c>
      <c r="C1124" s="9" t="str">
        <f>IF(D1124=0,"-",IF('Lease Monthly'!$H$4="Yearly",EDATE(C1123,12),IF('Lease Monthly'!$H$4="Quarterly",EDATE(C1123,3),EDATE(C1123,1))))</f>
        <v>-</v>
      </c>
      <c r="D1124" s="54">
        <f>IF(A1124&gt;'Lease Monthly'!$E$4,0,'Lease Monthly'!$G$4)*((1+$M$4)^(((((IF($H$4="Yearly",ROUNDDOWN(IF(A1124-($N$4)&lt;0,0,((A1124-($N$4)/(($N$4))))/($N$4)),0),IF($H$4="Monthly",ROUNDDOWN(IF(A1124-($N$4*12)&lt;0,0,((A1124-(12*$N$4)/((12*$N$4))))/($N$4*12)),0),ROUNDDOWN(IF(A1124-($N$4*4)&lt;0,0,((A1124-(4*$N$4)/((4*$N$4))))/($N$4*4)),0)))))))))+(IF(A1124=$E$4,$J$4,0))</f>
        <v>0</v>
      </c>
      <c r="E1124" s="49">
        <f>IF(D1124=0,0,1/((1+IF('Lease Monthly'!$H$4="Yearly",'Lease Monthly'!$D$4,IF('Lease Monthly'!$H$4="Quarterly",'Lease Monthly'!$D$4/4,'Lease Monthly'!$D$4/12)))^IF($E$17=1,A1123,A1124)))</f>
        <v>0</v>
      </c>
      <c r="F1124" s="55">
        <f t="shared" si="175"/>
        <v>0</v>
      </c>
      <c r="G1124" s="56"/>
      <c r="H1124" s="38">
        <f t="shared" si="181"/>
        <v>1108</v>
      </c>
      <c r="I1124" s="9" t="str">
        <f t="shared" si="176"/>
        <v>-</v>
      </c>
      <c r="J1124" s="47">
        <f>IF(H1124&gt;'Lease Monthly'!$E$4,0,M1123)</f>
        <v>0</v>
      </c>
      <c r="K1124" s="47">
        <f>IF(IF('Lease Monthly'!$H$4="Yearly",J1124*'Lease Monthly'!$D$4,IF('Lease Monthly'!$H$4="Quarterly",J1124*('Lease Monthly'!$D$4/4),J1124*'Lease Monthly'!$D$4/12))&gt;0,IF('Lease Monthly'!$H$4="Yearly",J1124*'Lease Monthly'!$D$4,IF('Lease Monthly'!$H$4="Quarterly",J1124*('Lease Monthly'!$D$4/4),J1124*'Lease Monthly'!$D$4/12)),-L1124-J1124)</f>
        <v>0</v>
      </c>
      <c r="L1124" s="47">
        <f t="shared" si="177"/>
        <v>0</v>
      </c>
      <c r="M1124" s="47">
        <f t="shared" si="178"/>
        <v>0</v>
      </c>
      <c r="N1124" s="57"/>
      <c r="O1124" s="38">
        <v>237</v>
      </c>
      <c r="P1124" s="58">
        <f t="shared" si="182"/>
        <v>448154</v>
      </c>
      <c r="Q1124" s="47">
        <f t="shared" si="183"/>
        <v>0</v>
      </c>
      <c r="R1124" s="47">
        <f>IF(S1123&lt;1,0,-'Lease Monthly'!$K$4/'Lease Monthly'!$L$4)</f>
        <v>0</v>
      </c>
      <c r="S1124" s="47">
        <f t="shared" si="179"/>
        <v>0</v>
      </c>
      <c r="AE1124"/>
      <c r="AF1124" s="6"/>
    </row>
    <row r="1125" spans="1:32" x14ac:dyDescent="0.25">
      <c r="A1125" s="53">
        <f t="shared" si="180"/>
        <v>1109</v>
      </c>
      <c r="B1125" s="29">
        <f t="shared" si="174"/>
        <v>0</v>
      </c>
      <c r="C1125" s="9" t="str">
        <f>IF(D1125=0,"-",IF('Lease Monthly'!$H$4="Yearly",EDATE(C1124,12),IF('Lease Monthly'!$H$4="Quarterly",EDATE(C1124,3),EDATE(C1124,1))))</f>
        <v>-</v>
      </c>
      <c r="D1125" s="54">
        <f>IF(A1125&gt;'Lease Monthly'!$E$4,0,'Lease Monthly'!$G$4)*((1+$M$4)^(((((IF($H$4="Yearly",ROUNDDOWN(IF(A1125-($N$4)&lt;0,0,((A1125-($N$4)/(($N$4))))/($N$4)),0),IF($H$4="Monthly",ROUNDDOWN(IF(A1125-($N$4*12)&lt;0,0,((A1125-(12*$N$4)/((12*$N$4))))/($N$4*12)),0),ROUNDDOWN(IF(A1125-($N$4*4)&lt;0,0,((A1125-(4*$N$4)/((4*$N$4))))/($N$4*4)),0)))))))))+(IF(A1125=$E$4,$J$4,0))</f>
        <v>0</v>
      </c>
      <c r="E1125" s="49">
        <f>IF(D1125=0,0,1/((1+IF('Lease Monthly'!$H$4="Yearly",'Lease Monthly'!$D$4,IF('Lease Monthly'!$H$4="Quarterly",'Lease Monthly'!$D$4/4,'Lease Monthly'!$D$4/12)))^IF($E$17=1,A1124,A1125)))</f>
        <v>0</v>
      </c>
      <c r="F1125" s="55">
        <f t="shared" si="175"/>
        <v>0</v>
      </c>
      <c r="G1125" s="56"/>
      <c r="H1125" s="38">
        <f t="shared" si="181"/>
        <v>1109</v>
      </c>
      <c r="I1125" s="9" t="str">
        <f t="shared" si="176"/>
        <v>-</v>
      </c>
      <c r="J1125" s="47">
        <f>IF(H1125&gt;'Lease Monthly'!$E$4,0,M1124)</f>
        <v>0</v>
      </c>
      <c r="K1125" s="47">
        <f>IF(IF('Lease Monthly'!$H$4="Yearly",J1125*'Lease Monthly'!$D$4,IF('Lease Monthly'!$H$4="Quarterly",J1125*('Lease Monthly'!$D$4/4),J1125*'Lease Monthly'!$D$4/12))&gt;0,IF('Lease Monthly'!$H$4="Yearly",J1125*'Lease Monthly'!$D$4,IF('Lease Monthly'!$H$4="Quarterly",J1125*('Lease Monthly'!$D$4/4),J1125*'Lease Monthly'!$D$4/12)),-L1125-J1125)</f>
        <v>0</v>
      </c>
      <c r="L1125" s="47">
        <f t="shared" si="177"/>
        <v>0</v>
      </c>
      <c r="M1125" s="47">
        <f t="shared" si="178"/>
        <v>0</v>
      </c>
      <c r="N1125" s="57"/>
      <c r="O1125" s="38">
        <v>237</v>
      </c>
      <c r="P1125" s="58">
        <f t="shared" si="182"/>
        <v>448519</v>
      </c>
      <c r="Q1125" s="47">
        <f t="shared" si="183"/>
        <v>0</v>
      </c>
      <c r="R1125" s="47">
        <f>IF(S1124&lt;1,0,-'Lease Monthly'!$K$4/'Lease Monthly'!$L$4)</f>
        <v>0</v>
      </c>
      <c r="S1125" s="47">
        <f t="shared" si="179"/>
        <v>0</v>
      </c>
      <c r="AE1125"/>
      <c r="AF1125" s="6"/>
    </row>
    <row r="1126" spans="1:32" x14ac:dyDescent="0.25">
      <c r="A1126" s="53">
        <f t="shared" si="180"/>
        <v>1110</v>
      </c>
      <c r="B1126" s="29">
        <f t="shared" si="174"/>
        <v>0</v>
      </c>
      <c r="C1126" s="9" t="str">
        <f>IF(D1126=0,"-",IF('Lease Monthly'!$H$4="Yearly",EDATE(C1125,12),IF('Lease Monthly'!$H$4="Quarterly",EDATE(C1125,3),EDATE(C1125,1))))</f>
        <v>-</v>
      </c>
      <c r="D1126" s="54">
        <f>IF(A1126&gt;'Lease Monthly'!$E$4,0,'Lease Monthly'!$G$4)*((1+$M$4)^(((((IF($H$4="Yearly",ROUNDDOWN(IF(A1126-($N$4)&lt;0,0,((A1126-($N$4)/(($N$4))))/($N$4)),0),IF($H$4="Monthly",ROUNDDOWN(IF(A1126-($N$4*12)&lt;0,0,((A1126-(12*$N$4)/((12*$N$4))))/($N$4*12)),0),ROUNDDOWN(IF(A1126-($N$4*4)&lt;0,0,((A1126-(4*$N$4)/((4*$N$4))))/($N$4*4)),0)))))))))+(IF(A1126=$E$4,$J$4,0))</f>
        <v>0</v>
      </c>
      <c r="E1126" s="49">
        <f>IF(D1126=0,0,1/((1+IF('Lease Monthly'!$H$4="Yearly",'Lease Monthly'!$D$4,IF('Lease Monthly'!$H$4="Quarterly",'Lease Monthly'!$D$4/4,'Lease Monthly'!$D$4/12)))^IF($E$17=1,A1125,A1126)))</f>
        <v>0</v>
      </c>
      <c r="F1126" s="55">
        <f t="shared" si="175"/>
        <v>0</v>
      </c>
      <c r="G1126" s="56"/>
      <c r="H1126" s="38">
        <f t="shared" si="181"/>
        <v>1110</v>
      </c>
      <c r="I1126" s="9" t="str">
        <f t="shared" si="176"/>
        <v>-</v>
      </c>
      <c r="J1126" s="47">
        <f>IF(H1126&gt;'Lease Monthly'!$E$4,0,M1125)</f>
        <v>0</v>
      </c>
      <c r="K1126" s="47">
        <f>IF(IF('Lease Monthly'!$H$4="Yearly",J1126*'Lease Monthly'!$D$4,IF('Lease Monthly'!$H$4="Quarterly",J1126*('Lease Monthly'!$D$4/4),J1126*'Lease Monthly'!$D$4/12))&gt;0,IF('Lease Monthly'!$H$4="Yearly",J1126*'Lease Monthly'!$D$4,IF('Lease Monthly'!$H$4="Quarterly",J1126*('Lease Monthly'!$D$4/4),J1126*'Lease Monthly'!$D$4/12)),-L1126-J1126)</f>
        <v>0</v>
      </c>
      <c r="L1126" s="47">
        <f t="shared" si="177"/>
        <v>0</v>
      </c>
      <c r="M1126" s="47">
        <f t="shared" si="178"/>
        <v>0</v>
      </c>
      <c r="N1126" s="57"/>
      <c r="O1126" s="38">
        <v>237</v>
      </c>
      <c r="P1126" s="58">
        <f t="shared" si="182"/>
        <v>448885</v>
      </c>
      <c r="Q1126" s="47">
        <f t="shared" si="183"/>
        <v>0</v>
      </c>
      <c r="R1126" s="47">
        <f>IF(S1125&lt;1,0,-'Lease Monthly'!$K$4/'Lease Monthly'!$L$4)</f>
        <v>0</v>
      </c>
      <c r="S1126" s="47">
        <f t="shared" si="179"/>
        <v>0</v>
      </c>
      <c r="AE1126"/>
      <c r="AF1126" s="6"/>
    </row>
    <row r="1127" spans="1:32" x14ac:dyDescent="0.25">
      <c r="A1127" s="53">
        <f t="shared" si="180"/>
        <v>1111</v>
      </c>
      <c r="B1127" s="29">
        <f t="shared" si="174"/>
        <v>0</v>
      </c>
      <c r="C1127" s="9" t="str">
        <f>IF(D1127=0,"-",IF('Lease Monthly'!$H$4="Yearly",EDATE(C1126,12),IF('Lease Monthly'!$H$4="Quarterly",EDATE(C1126,3),EDATE(C1126,1))))</f>
        <v>-</v>
      </c>
      <c r="D1127" s="54">
        <f>IF(A1127&gt;'Lease Monthly'!$E$4,0,'Lease Monthly'!$G$4)*((1+$M$4)^(((((IF($H$4="Yearly",ROUNDDOWN(IF(A1127-($N$4)&lt;0,0,((A1127-($N$4)/(($N$4))))/($N$4)),0),IF($H$4="Monthly",ROUNDDOWN(IF(A1127-($N$4*12)&lt;0,0,((A1127-(12*$N$4)/((12*$N$4))))/($N$4*12)),0),ROUNDDOWN(IF(A1127-($N$4*4)&lt;0,0,((A1127-(4*$N$4)/((4*$N$4))))/($N$4*4)),0)))))))))+(IF(A1127=$E$4,$J$4,0))</f>
        <v>0</v>
      </c>
      <c r="E1127" s="49">
        <f>IF(D1127=0,0,1/((1+IF('Lease Monthly'!$H$4="Yearly",'Lease Monthly'!$D$4,IF('Lease Monthly'!$H$4="Quarterly",'Lease Monthly'!$D$4/4,'Lease Monthly'!$D$4/12)))^IF($E$17=1,A1126,A1127)))</f>
        <v>0</v>
      </c>
      <c r="F1127" s="55">
        <f t="shared" si="175"/>
        <v>0</v>
      </c>
      <c r="G1127" s="56"/>
      <c r="H1127" s="38">
        <f t="shared" si="181"/>
        <v>1111</v>
      </c>
      <c r="I1127" s="9" t="str">
        <f t="shared" si="176"/>
        <v>-</v>
      </c>
      <c r="J1127" s="47">
        <f>IF(H1127&gt;'Lease Monthly'!$E$4,0,M1126)</f>
        <v>0</v>
      </c>
      <c r="K1127" s="47">
        <f>IF(IF('Lease Monthly'!$H$4="Yearly",J1127*'Lease Monthly'!$D$4,IF('Lease Monthly'!$H$4="Quarterly",J1127*('Lease Monthly'!$D$4/4),J1127*'Lease Monthly'!$D$4/12))&gt;0,IF('Lease Monthly'!$H$4="Yearly",J1127*'Lease Monthly'!$D$4,IF('Lease Monthly'!$H$4="Quarterly",J1127*('Lease Monthly'!$D$4/4),J1127*'Lease Monthly'!$D$4/12)),-L1127-J1127)</f>
        <v>0</v>
      </c>
      <c r="L1127" s="47">
        <f t="shared" si="177"/>
        <v>0</v>
      </c>
      <c r="M1127" s="47">
        <f t="shared" si="178"/>
        <v>0</v>
      </c>
      <c r="N1127" s="57"/>
      <c r="O1127" s="38">
        <v>237</v>
      </c>
      <c r="P1127" s="58">
        <f t="shared" si="182"/>
        <v>449250</v>
      </c>
      <c r="Q1127" s="47">
        <f t="shared" si="183"/>
        <v>0</v>
      </c>
      <c r="R1127" s="47">
        <f>IF(S1126&lt;1,0,-'Lease Monthly'!$K$4/'Lease Monthly'!$L$4)</f>
        <v>0</v>
      </c>
      <c r="S1127" s="47">
        <f t="shared" si="179"/>
        <v>0</v>
      </c>
      <c r="AE1127"/>
      <c r="AF1127" s="6"/>
    </row>
    <row r="1128" spans="1:32" x14ac:dyDescent="0.25">
      <c r="A1128" s="53">
        <f t="shared" si="180"/>
        <v>1112</v>
      </c>
      <c r="B1128" s="29">
        <f t="shared" si="174"/>
        <v>0</v>
      </c>
      <c r="C1128" s="9" t="str">
        <f>IF(D1128=0,"-",IF('Lease Monthly'!$H$4="Yearly",EDATE(C1127,12),IF('Lease Monthly'!$H$4="Quarterly",EDATE(C1127,3),EDATE(C1127,1))))</f>
        <v>-</v>
      </c>
      <c r="D1128" s="54">
        <f>IF(A1128&gt;'Lease Monthly'!$E$4,0,'Lease Monthly'!$G$4)*((1+$M$4)^(((((IF($H$4="Yearly",ROUNDDOWN(IF(A1128-($N$4)&lt;0,0,((A1128-($N$4)/(($N$4))))/($N$4)),0),IF($H$4="Monthly",ROUNDDOWN(IF(A1128-($N$4*12)&lt;0,0,((A1128-(12*$N$4)/((12*$N$4))))/($N$4*12)),0),ROUNDDOWN(IF(A1128-($N$4*4)&lt;0,0,((A1128-(4*$N$4)/((4*$N$4))))/($N$4*4)),0)))))))))+(IF(A1128=$E$4,$J$4,0))</f>
        <v>0</v>
      </c>
      <c r="E1128" s="49">
        <f>IF(D1128=0,0,1/((1+IF('Lease Monthly'!$H$4="Yearly",'Lease Monthly'!$D$4,IF('Lease Monthly'!$H$4="Quarterly",'Lease Monthly'!$D$4/4,'Lease Monthly'!$D$4/12)))^IF($E$17=1,A1127,A1128)))</f>
        <v>0</v>
      </c>
      <c r="F1128" s="55">
        <f t="shared" si="175"/>
        <v>0</v>
      </c>
      <c r="G1128" s="56"/>
      <c r="H1128" s="38">
        <f t="shared" si="181"/>
        <v>1112</v>
      </c>
      <c r="I1128" s="9" t="str">
        <f t="shared" si="176"/>
        <v>-</v>
      </c>
      <c r="J1128" s="47">
        <f>IF(H1128&gt;'Lease Monthly'!$E$4,0,M1127)</f>
        <v>0</v>
      </c>
      <c r="K1128" s="47">
        <f>IF(IF('Lease Monthly'!$H$4="Yearly",J1128*'Lease Monthly'!$D$4,IF('Lease Monthly'!$H$4="Quarterly",J1128*('Lease Monthly'!$D$4/4),J1128*'Lease Monthly'!$D$4/12))&gt;0,IF('Lease Monthly'!$H$4="Yearly",J1128*'Lease Monthly'!$D$4,IF('Lease Monthly'!$H$4="Quarterly",J1128*('Lease Monthly'!$D$4/4),J1128*'Lease Monthly'!$D$4/12)),-L1128-J1128)</f>
        <v>0</v>
      </c>
      <c r="L1128" s="47">
        <f t="shared" si="177"/>
        <v>0</v>
      </c>
      <c r="M1128" s="47">
        <f t="shared" si="178"/>
        <v>0</v>
      </c>
      <c r="N1128" s="57"/>
      <c r="O1128" s="38">
        <v>237</v>
      </c>
      <c r="P1128" s="58">
        <f t="shared" si="182"/>
        <v>449615</v>
      </c>
      <c r="Q1128" s="47">
        <f t="shared" si="183"/>
        <v>0</v>
      </c>
      <c r="R1128" s="47">
        <f>IF(S1127&lt;1,0,-'Lease Monthly'!$K$4/'Lease Monthly'!$L$4)</f>
        <v>0</v>
      </c>
      <c r="S1128" s="47">
        <f t="shared" si="179"/>
        <v>0</v>
      </c>
      <c r="AE1128"/>
      <c r="AF1128" s="6"/>
    </row>
    <row r="1129" spans="1:32" x14ac:dyDescent="0.25">
      <c r="A1129" s="53">
        <f t="shared" si="180"/>
        <v>1113</v>
      </c>
      <c r="B1129" s="29">
        <f t="shared" si="174"/>
        <v>0</v>
      </c>
      <c r="C1129" s="9" t="str">
        <f>IF(D1129=0,"-",IF('Lease Monthly'!$H$4="Yearly",EDATE(C1128,12),IF('Lease Monthly'!$H$4="Quarterly",EDATE(C1128,3),EDATE(C1128,1))))</f>
        <v>-</v>
      </c>
      <c r="D1129" s="54">
        <f>IF(A1129&gt;'Lease Monthly'!$E$4,0,'Lease Monthly'!$G$4)*((1+$M$4)^(((((IF($H$4="Yearly",ROUNDDOWN(IF(A1129-($N$4)&lt;0,0,((A1129-($N$4)/(($N$4))))/($N$4)),0),IF($H$4="Monthly",ROUNDDOWN(IF(A1129-($N$4*12)&lt;0,0,((A1129-(12*$N$4)/((12*$N$4))))/($N$4*12)),0),ROUNDDOWN(IF(A1129-($N$4*4)&lt;0,0,((A1129-(4*$N$4)/((4*$N$4))))/($N$4*4)),0)))))))))+(IF(A1129=$E$4,$J$4,0))</f>
        <v>0</v>
      </c>
      <c r="E1129" s="49">
        <f>IF(D1129=0,0,1/((1+IF('Lease Monthly'!$H$4="Yearly",'Lease Monthly'!$D$4,IF('Lease Monthly'!$H$4="Quarterly",'Lease Monthly'!$D$4/4,'Lease Monthly'!$D$4/12)))^IF($E$17=1,A1128,A1129)))</f>
        <v>0</v>
      </c>
      <c r="F1129" s="55">
        <f t="shared" si="175"/>
        <v>0</v>
      </c>
      <c r="G1129" s="56"/>
      <c r="H1129" s="38">
        <f t="shared" si="181"/>
        <v>1113</v>
      </c>
      <c r="I1129" s="9" t="str">
        <f t="shared" si="176"/>
        <v>-</v>
      </c>
      <c r="J1129" s="47">
        <f>IF(H1129&gt;'Lease Monthly'!$E$4,0,M1128)</f>
        <v>0</v>
      </c>
      <c r="K1129" s="47">
        <f>IF(IF('Lease Monthly'!$H$4="Yearly",J1129*'Lease Monthly'!$D$4,IF('Lease Monthly'!$H$4="Quarterly",J1129*('Lease Monthly'!$D$4/4),J1129*'Lease Monthly'!$D$4/12))&gt;0,IF('Lease Monthly'!$H$4="Yearly",J1129*'Lease Monthly'!$D$4,IF('Lease Monthly'!$H$4="Quarterly",J1129*('Lease Monthly'!$D$4/4),J1129*'Lease Monthly'!$D$4/12)),-L1129-J1129)</f>
        <v>0</v>
      </c>
      <c r="L1129" s="47">
        <f t="shared" si="177"/>
        <v>0</v>
      </c>
      <c r="M1129" s="47">
        <f t="shared" si="178"/>
        <v>0</v>
      </c>
      <c r="N1129" s="57"/>
      <c r="O1129" s="38">
        <v>237</v>
      </c>
      <c r="P1129" s="58">
        <f t="shared" si="182"/>
        <v>449980</v>
      </c>
      <c r="Q1129" s="47">
        <f t="shared" si="183"/>
        <v>0</v>
      </c>
      <c r="R1129" s="47">
        <f>IF(S1128&lt;1,0,-'Lease Monthly'!$K$4/'Lease Monthly'!$L$4)</f>
        <v>0</v>
      </c>
      <c r="S1129" s="47">
        <f t="shared" si="179"/>
        <v>0</v>
      </c>
      <c r="AE1129"/>
      <c r="AF1129" s="6"/>
    </row>
    <row r="1130" spans="1:32" x14ac:dyDescent="0.25">
      <c r="A1130" s="53">
        <f t="shared" si="180"/>
        <v>1114</v>
      </c>
      <c r="B1130" s="29">
        <f t="shared" si="174"/>
        <v>0</v>
      </c>
      <c r="C1130" s="9" t="str">
        <f>IF(D1130=0,"-",IF('Lease Monthly'!$H$4="Yearly",EDATE(C1129,12),IF('Lease Monthly'!$H$4="Quarterly",EDATE(C1129,3),EDATE(C1129,1))))</f>
        <v>-</v>
      </c>
      <c r="D1130" s="54">
        <f>IF(A1130&gt;'Lease Monthly'!$E$4,0,'Lease Monthly'!$G$4)*((1+$M$4)^(((((IF($H$4="Yearly",ROUNDDOWN(IF(A1130-($N$4)&lt;0,0,((A1130-($N$4)/(($N$4))))/($N$4)),0),IF($H$4="Monthly",ROUNDDOWN(IF(A1130-($N$4*12)&lt;0,0,((A1130-(12*$N$4)/((12*$N$4))))/($N$4*12)),0),ROUNDDOWN(IF(A1130-($N$4*4)&lt;0,0,((A1130-(4*$N$4)/((4*$N$4))))/($N$4*4)),0)))))))))+(IF(A1130=$E$4,$J$4,0))</f>
        <v>0</v>
      </c>
      <c r="E1130" s="49">
        <f>IF(D1130=0,0,1/((1+IF('Lease Monthly'!$H$4="Yearly",'Lease Monthly'!$D$4,IF('Lease Monthly'!$H$4="Quarterly",'Lease Monthly'!$D$4/4,'Lease Monthly'!$D$4/12)))^IF($E$17=1,A1129,A1130)))</f>
        <v>0</v>
      </c>
      <c r="F1130" s="55">
        <f t="shared" si="175"/>
        <v>0</v>
      </c>
      <c r="G1130" s="56"/>
      <c r="H1130" s="38">
        <f t="shared" si="181"/>
        <v>1114</v>
      </c>
      <c r="I1130" s="9" t="str">
        <f t="shared" si="176"/>
        <v>-</v>
      </c>
      <c r="J1130" s="47">
        <f>IF(H1130&gt;'Lease Monthly'!$E$4,0,M1129)</f>
        <v>0</v>
      </c>
      <c r="K1130" s="47">
        <f>IF(IF('Lease Monthly'!$H$4="Yearly",J1130*'Lease Monthly'!$D$4,IF('Lease Monthly'!$H$4="Quarterly",J1130*('Lease Monthly'!$D$4/4),J1130*'Lease Monthly'!$D$4/12))&gt;0,IF('Lease Monthly'!$H$4="Yearly",J1130*'Lease Monthly'!$D$4,IF('Lease Monthly'!$H$4="Quarterly",J1130*('Lease Monthly'!$D$4/4),J1130*'Lease Monthly'!$D$4/12)),-L1130-J1130)</f>
        <v>0</v>
      </c>
      <c r="L1130" s="47">
        <f t="shared" si="177"/>
        <v>0</v>
      </c>
      <c r="M1130" s="47">
        <f t="shared" si="178"/>
        <v>0</v>
      </c>
      <c r="N1130" s="57"/>
      <c r="O1130" s="38">
        <v>237</v>
      </c>
      <c r="P1130" s="58">
        <f t="shared" si="182"/>
        <v>450346</v>
      </c>
      <c r="Q1130" s="47">
        <f t="shared" si="183"/>
        <v>0</v>
      </c>
      <c r="R1130" s="47">
        <f>IF(S1129&lt;1,0,-'Lease Monthly'!$K$4/'Lease Monthly'!$L$4)</f>
        <v>0</v>
      </c>
      <c r="S1130" s="47">
        <f t="shared" si="179"/>
        <v>0</v>
      </c>
      <c r="AE1130"/>
      <c r="AF1130" s="6"/>
    </row>
    <row r="1131" spans="1:32" x14ac:dyDescent="0.25">
      <c r="A1131" s="53">
        <f t="shared" si="180"/>
        <v>1115</v>
      </c>
      <c r="B1131" s="29">
        <f t="shared" si="174"/>
        <v>0</v>
      </c>
      <c r="C1131" s="9" t="str">
        <f>IF(D1131=0,"-",IF('Lease Monthly'!$H$4="Yearly",EDATE(C1130,12),IF('Lease Monthly'!$H$4="Quarterly",EDATE(C1130,3),EDATE(C1130,1))))</f>
        <v>-</v>
      </c>
      <c r="D1131" s="54">
        <f>IF(A1131&gt;'Lease Monthly'!$E$4,0,'Lease Monthly'!$G$4)*((1+$M$4)^(((((IF($H$4="Yearly",ROUNDDOWN(IF(A1131-($N$4)&lt;0,0,((A1131-($N$4)/(($N$4))))/($N$4)),0),IF($H$4="Monthly",ROUNDDOWN(IF(A1131-($N$4*12)&lt;0,0,((A1131-(12*$N$4)/((12*$N$4))))/($N$4*12)),0),ROUNDDOWN(IF(A1131-($N$4*4)&lt;0,0,((A1131-(4*$N$4)/((4*$N$4))))/($N$4*4)),0)))))))))+(IF(A1131=$E$4,$J$4,0))</f>
        <v>0</v>
      </c>
      <c r="E1131" s="49">
        <f>IF(D1131=0,0,1/((1+IF('Lease Monthly'!$H$4="Yearly",'Lease Monthly'!$D$4,IF('Lease Monthly'!$H$4="Quarterly",'Lease Monthly'!$D$4/4,'Lease Monthly'!$D$4/12)))^IF($E$17=1,A1130,A1131)))</f>
        <v>0</v>
      </c>
      <c r="F1131" s="55">
        <f t="shared" si="175"/>
        <v>0</v>
      </c>
      <c r="G1131" s="56"/>
      <c r="H1131" s="38">
        <f t="shared" si="181"/>
        <v>1115</v>
      </c>
      <c r="I1131" s="9" t="str">
        <f t="shared" si="176"/>
        <v>-</v>
      </c>
      <c r="J1131" s="47">
        <f>IF(H1131&gt;'Lease Monthly'!$E$4,0,M1130)</f>
        <v>0</v>
      </c>
      <c r="K1131" s="47">
        <f>IF(IF('Lease Monthly'!$H$4="Yearly",J1131*'Lease Monthly'!$D$4,IF('Lease Monthly'!$H$4="Quarterly",J1131*('Lease Monthly'!$D$4/4),J1131*'Lease Monthly'!$D$4/12))&gt;0,IF('Lease Monthly'!$H$4="Yearly",J1131*'Lease Monthly'!$D$4,IF('Lease Monthly'!$H$4="Quarterly",J1131*('Lease Monthly'!$D$4/4),J1131*'Lease Monthly'!$D$4/12)),-L1131-J1131)</f>
        <v>0</v>
      </c>
      <c r="L1131" s="47">
        <f t="shared" si="177"/>
        <v>0</v>
      </c>
      <c r="M1131" s="47">
        <f t="shared" si="178"/>
        <v>0</v>
      </c>
      <c r="N1131" s="57"/>
      <c r="O1131" s="38">
        <v>237</v>
      </c>
      <c r="P1131" s="58">
        <f t="shared" si="182"/>
        <v>450711</v>
      </c>
      <c r="Q1131" s="47">
        <f t="shared" si="183"/>
        <v>0</v>
      </c>
      <c r="R1131" s="47">
        <f>IF(S1130&lt;1,0,-'Lease Monthly'!$K$4/'Lease Monthly'!$L$4)</f>
        <v>0</v>
      </c>
      <c r="S1131" s="47">
        <f t="shared" si="179"/>
        <v>0</v>
      </c>
      <c r="AE1131"/>
      <c r="AF1131" s="6"/>
    </row>
    <row r="1132" spans="1:32" x14ac:dyDescent="0.25">
      <c r="A1132" s="53">
        <f t="shared" si="180"/>
        <v>1116</v>
      </c>
      <c r="B1132" s="29">
        <f t="shared" si="174"/>
        <v>0</v>
      </c>
      <c r="C1132" s="9" t="str">
        <f>IF(D1132=0,"-",IF('Lease Monthly'!$H$4="Yearly",EDATE(C1131,12),IF('Lease Monthly'!$H$4="Quarterly",EDATE(C1131,3),EDATE(C1131,1))))</f>
        <v>-</v>
      </c>
      <c r="D1132" s="54">
        <f>IF(A1132&gt;'Lease Monthly'!$E$4,0,'Lease Monthly'!$G$4)*((1+$M$4)^(((((IF($H$4="Yearly",ROUNDDOWN(IF(A1132-($N$4)&lt;0,0,((A1132-($N$4)/(($N$4))))/($N$4)),0),IF($H$4="Monthly",ROUNDDOWN(IF(A1132-($N$4*12)&lt;0,0,((A1132-(12*$N$4)/((12*$N$4))))/($N$4*12)),0),ROUNDDOWN(IF(A1132-($N$4*4)&lt;0,0,((A1132-(4*$N$4)/((4*$N$4))))/($N$4*4)),0)))))))))+(IF(A1132=$E$4,$J$4,0))</f>
        <v>0</v>
      </c>
      <c r="E1132" s="49">
        <f>IF(D1132=0,0,1/((1+IF('Lease Monthly'!$H$4="Yearly",'Lease Monthly'!$D$4,IF('Lease Monthly'!$H$4="Quarterly",'Lease Monthly'!$D$4/4,'Lease Monthly'!$D$4/12)))^IF($E$17=1,A1131,A1132)))</f>
        <v>0</v>
      </c>
      <c r="F1132" s="55">
        <f t="shared" si="175"/>
        <v>0</v>
      </c>
      <c r="G1132" s="56"/>
      <c r="H1132" s="38">
        <f t="shared" si="181"/>
        <v>1116</v>
      </c>
      <c r="I1132" s="9" t="str">
        <f t="shared" si="176"/>
        <v>-</v>
      </c>
      <c r="J1132" s="47">
        <f>IF(H1132&gt;'Lease Monthly'!$E$4,0,M1131)</f>
        <v>0</v>
      </c>
      <c r="K1132" s="47">
        <f>IF(IF('Lease Monthly'!$H$4="Yearly",J1132*'Lease Monthly'!$D$4,IF('Lease Monthly'!$H$4="Quarterly",J1132*('Lease Monthly'!$D$4/4),J1132*'Lease Monthly'!$D$4/12))&gt;0,IF('Lease Monthly'!$H$4="Yearly",J1132*'Lease Monthly'!$D$4,IF('Lease Monthly'!$H$4="Quarterly",J1132*('Lease Monthly'!$D$4/4),J1132*'Lease Monthly'!$D$4/12)),-L1132-J1132)</f>
        <v>0</v>
      </c>
      <c r="L1132" s="47">
        <f t="shared" si="177"/>
        <v>0</v>
      </c>
      <c r="M1132" s="47">
        <f t="shared" si="178"/>
        <v>0</v>
      </c>
      <c r="N1132" s="57"/>
      <c r="O1132" s="38">
        <v>237</v>
      </c>
      <c r="P1132" s="58">
        <f t="shared" si="182"/>
        <v>451076</v>
      </c>
      <c r="Q1132" s="47">
        <f t="shared" si="183"/>
        <v>0</v>
      </c>
      <c r="R1132" s="47">
        <f>IF(S1131&lt;1,0,-'Lease Monthly'!$K$4/'Lease Monthly'!$L$4)</f>
        <v>0</v>
      </c>
      <c r="S1132" s="47">
        <f t="shared" si="179"/>
        <v>0</v>
      </c>
      <c r="AE1132"/>
      <c r="AF1132" s="6"/>
    </row>
    <row r="1133" spans="1:32" x14ac:dyDescent="0.25">
      <c r="A1133" s="53">
        <f t="shared" si="180"/>
        <v>1117</v>
      </c>
      <c r="B1133" s="29">
        <f t="shared" si="174"/>
        <v>0</v>
      </c>
      <c r="C1133" s="9" t="str">
        <f>IF(D1133=0,"-",IF('Lease Monthly'!$H$4="Yearly",EDATE(C1132,12),IF('Lease Monthly'!$H$4="Quarterly",EDATE(C1132,3),EDATE(C1132,1))))</f>
        <v>-</v>
      </c>
      <c r="D1133" s="54">
        <f>IF(A1133&gt;'Lease Monthly'!$E$4,0,'Lease Monthly'!$G$4)*((1+$M$4)^(((((IF($H$4="Yearly",ROUNDDOWN(IF(A1133-($N$4)&lt;0,0,((A1133-($N$4)/(($N$4))))/($N$4)),0),IF($H$4="Monthly",ROUNDDOWN(IF(A1133-($N$4*12)&lt;0,0,((A1133-(12*$N$4)/((12*$N$4))))/($N$4*12)),0),ROUNDDOWN(IF(A1133-($N$4*4)&lt;0,0,((A1133-(4*$N$4)/((4*$N$4))))/($N$4*4)),0)))))))))+(IF(A1133=$E$4,$J$4,0))</f>
        <v>0</v>
      </c>
      <c r="E1133" s="49">
        <f>IF(D1133=0,0,1/((1+IF('Lease Monthly'!$H$4="Yearly",'Lease Monthly'!$D$4,IF('Lease Monthly'!$H$4="Quarterly",'Lease Monthly'!$D$4/4,'Lease Monthly'!$D$4/12)))^IF($E$17=1,A1132,A1133)))</f>
        <v>0</v>
      </c>
      <c r="F1133" s="55">
        <f t="shared" si="175"/>
        <v>0</v>
      </c>
      <c r="G1133" s="56"/>
      <c r="H1133" s="38">
        <f t="shared" si="181"/>
        <v>1117</v>
      </c>
      <c r="I1133" s="9" t="str">
        <f t="shared" si="176"/>
        <v>-</v>
      </c>
      <c r="J1133" s="47">
        <f>IF(H1133&gt;'Lease Monthly'!$E$4,0,M1132)</f>
        <v>0</v>
      </c>
      <c r="K1133" s="47">
        <f>IF(IF('Lease Monthly'!$H$4="Yearly",J1133*'Lease Monthly'!$D$4,IF('Lease Monthly'!$H$4="Quarterly",J1133*('Lease Monthly'!$D$4/4),J1133*'Lease Monthly'!$D$4/12))&gt;0,IF('Lease Monthly'!$H$4="Yearly",J1133*'Lease Monthly'!$D$4,IF('Lease Monthly'!$H$4="Quarterly",J1133*('Lease Monthly'!$D$4/4),J1133*'Lease Monthly'!$D$4/12)),-L1133-J1133)</f>
        <v>0</v>
      </c>
      <c r="L1133" s="47">
        <f t="shared" si="177"/>
        <v>0</v>
      </c>
      <c r="M1133" s="47">
        <f t="shared" si="178"/>
        <v>0</v>
      </c>
      <c r="N1133" s="57"/>
      <c r="O1133" s="38">
        <v>237</v>
      </c>
      <c r="P1133" s="58">
        <f t="shared" si="182"/>
        <v>451441</v>
      </c>
      <c r="Q1133" s="47">
        <f t="shared" si="183"/>
        <v>0</v>
      </c>
      <c r="R1133" s="47">
        <f>IF(S1132&lt;1,0,-'Lease Monthly'!$K$4/'Lease Monthly'!$L$4)</f>
        <v>0</v>
      </c>
      <c r="S1133" s="47">
        <f t="shared" si="179"/>
        <v>0</v>
      </c>
      <c r="AE1133"/>
      <c r="AF1133" s="6"/>
    </row>
    <row r="1134" spans="1:32" x14ac:dyDescent="0.25">
      <c r="A1134" s="53">
        <f t="shared" si="180"/>
        <v>1118</v>
      </c>
      <c r="B1134" s="29">
        <f t="shared" si="174"/>
        <v>0</v>
      </c>
      <c r="C1134" s="9" t="str">
        <f>IF(D1134=0,"-",IF('Lease Monthly'!$H$4="Yearly",EDATE(C1133,12),IF('Lease Monthly'!$H$4="Quarterly",EDATE(C1133,3),EDATE(C1133,1))))</f>
        <v>-</v>
      </c>
      <c r="D1134" s="54">
        <f>IF(A1134&gt;'Lease Monthly'!$E$4,0,'Lease Monthly'!$G$4)*((1+$M$4)^(((((IF($H$4="Yearly",ROUNDDOWN(IF(A1134-($N$4)&lt;0,0,((A1134-($N$4)/(($N$4))))/($N$4)),0),IF($H$4="Monthly",ROUNDDOWN(IF(A1134-($N$4*12)&lt;0,0,((A1134-(12*$N$4)/((12*$N$4))))/($N$4*12)),0),ROUNDDOWN(IF(A1134-($N$4*4)&lt;0,0,((A1134-(4*$N$4)/((4*$N$4))))/($N$4*4)),0)))))))))+(IF(A1134=$E$4,$J$4,0))</f>
        <v>0</v>
      </c>
      <c r="E1134" s="49">
        <f>IF(D1134=0,0,1/((1+IF('Lease Monthly'!$H$4="Yearly",'Lease Monthly'!$D$4,IF('Lease Monthly'!$H$4="Quarterly",'Lease Monthly'!$D$4/4,'Lease Monthly'!$D$4/12)))^IF($E$17=1,A1133,A1134)))</f>
        <v>0</v>
      </c>
      <c r="F1134" s="55">
        <f t="shared" si="175"/>
        <v>0</v>
      </c>
      <c r="G1134" s="56"/>
      <c r="H1134" s="38">
        <f t="shared" si="181"/>
        <v>1118</v>
      </c>
      <c r="I1134" s="9" t="str">
        <f t="shared" si="176"/>
        <v>-</v>
      </c>
      <c r="J1134" s="47">
        <f>IF(H1134&gt;'Lease Monthly'!$E$4,0,M1133)</f>
        <v>0</v>
      </c>
      <c r="K1134" s="47">
        <f>IF(IF('Lease Monthly'!$H$4="Yearly",J1134*'Lease Monthly'!$D$4,IF('Lease Monthly'!$H$4="Quarterly",J1134*('Lease Monthly'!$D$4/4),J1134*'Lease Monthly'!$D$4/12))&gt;0,IF('Lease Monthly'!$H$4="Yearly",J1134*'Lease Monthly'!$D$4,IF('Lease Monthly'!$H$4="Quarterly",J1134*('Lease Monthly'!$D$4/4),J1134*'Lease Monthly'!$D$4/12)),-L1134-J1134)</f>
        <v>0</v>
      </c>
      <c r="L1134" s="47">
        <f t="shared" si="177"/>
        <v>0</v>
      </c>
      <c r="M1134" s="47">
        <f t="shared" si="178"/>
        <v>0</v>
      </c>
      <c r="N1134" s="57"/>
      <c r="O1134" s="38">
        <v>237</v>
      </c>
      <c r="P1134" s="58">
        <f t="shared" si="182"/>
        <v>451807</v>
      </c>
      <c r="Q1134" s="47">
        <f t="shared" si="183"/>
        <v>0</v>
      </c>
      <c r="R1134" s="47">
        <f>IF(S1133&lt;1,0,-'Lease Monthly'!$K$4/'Lease Monthly'!$L$4)</f>
        <v>0</v>
      </c>
      <c r="S1134" s="47">
        <f t="shared" si="179"/>
        <v>0</v>
      </c>
      <c r="AE1134"/>
      <c r="AF1134" s="6"/>
    </row>
    <row r="1135" spans="1:32" x14ac:dyDescent="0.25">
      <c r="A1135" s="53">
        <f t="shared" si="180"/>
        <v>1119</v>
      </c>
      <c r="B1135" s="29">
        <f t="shared" si="174"/>
        <v>0</v>
      </c>
      <c r="C1135" s="9" t="str">
        <f>IF(D1135=0,"-",IF('Lease Monthly'!$H$4="Yearly",EDATE(C1134,12),IF('Lease Monthly'!$H$4="Quarterly",EDATE(C1134,3),EDATE(C1134,1))))</f>
        <v>-</v>
      </c>
      <c r="D1135" s="54">
        <f>IF(A1135&gt;'Lease Monthly'!$E$4,0,'Lease Monthly'!$G$4)*((1+$M$4)^(((((IF($H$4="Yearly",ROUNDDOWN(IF(A1135-($N$4)&lt;0,0,((A1135-($N$4)/(($N$4))))/($N$4)),0),IF($H$4="Monthly",ROUNDDOWN(IF(A1135-($N$4*12)&lt;0,0,((A1135-(12*$N$4)/((12*$N$4))))/($N$4*12)),0),ROUNDDOWN(IF(A1135-($N$4*4)&lt;0,0,((A1135-(4*$N$4)/((4*$N$4))))/($N$4*4)),0)))))))))+(IF(A1135=$E$4,$J$4,0))</f>
        <v>0</v>
      </c>
      <c r="E1135" s="49">
        <f>IF(D1135=0,0,1/((1+IF('Lease Monthly'!$H$4="Yearly",'Lease Monthly'!$D$4,IF('Lease Monthly'!$H$4="Quarterly",'Lease Monthly'!$D$4/4,'Lease Monthly'!$D$4/12)))^IF($E$17=1,A1134,A1135)))</f>
        <v>0</v>
      </c>
      <c r="F1135" s="55">
        <f t="shared" si="175"/>
        <v>0</v>
      </c>
      <c r="G1135" s="56"/>
      <c r="H1135" s="38">
        <f t="shared" si="181"/>
        <v>1119</v>
      </c>
      <c r="I1135" s="9" t="str">
        <f t="shared" si="176"/>
        <v>-</v>
      </c>
      <c r="J1135" s="47">
        <f>IF(H1135&gt;'Lease Monthly'!$E$4,0,M1134)</f>
        <v>0</v>
      </c>
      <c r="K1135" s="47">
        <f>IF(IF('Lease Monthly'!$H$4="Yearly",J1135*'Lease Monthly'!$D$4,IF('Lease Monthly'!$H$4="Quarterly",J1135*('Lease Monthly'!$D$4/4),J1135*'Lease Monthly'!$D$4/12))&gt;0,IF('Lease Monthly'!$H$4="Yearly",J1135*'Lease Monthly'!$D$4,IF('Lease Monthly'!$H$4="Quarterly",J1135*('Lease Monthly'!$D$4/4),J1135*'Lease Monthly'!$D$4/12)),-L1135-J1135)</f>
        <v>0</v>
      </c>
      <c r="L1135" s="47">
        <f t="shared" si="177"/>
        <v>0</v>
      </c>
      <c r="M1135" s="47">
        <f t="shared" si="178"/>
        <v>0</v>
      </c>
      <c r="N1135" s="57"/>
      <c r="O1135" s="38">
        <v>237</v>
      </c>
      <c r="P1135" s="58">
        <f t="shared" si="182"/>
        <v>452172</v>
      </c>
      <c r="Q1135" s="47">
        <f t="shared" si="183"/>
        <v>0</v>
      </c>
      <c r="R1135" s="47">
        <f>IF(S1134&lt;1,0,-'Lease Monthly'!$K$4/'Lease Monthly'!$L$4)</f>
        <v>0</v>
      </c>
      <c r="S1135" s="47">
        <f t="shared" si="179"/>
        <v>0</v>
      </c>
      <c r="AE1135"/>
      <c r="AF1135" s="6"/>
    </row>
    <row r="1136" spans="1:32" x14ac:dyDescent="0.25">
      <c r="A1136" s="53">
        <f t="shared" si="180"/>
        <v>1120</v>
      </c>
      <c r="B1136" s="29">
        <f t="shared" si="174"/>
        <v>0</v>
      </c>
      <c r="C1136" s="9" t="str">
        <f>IF(D1136=0,"-",IF('Lease Monthly'!$H$4="Yearly",EDATE(C1135,12),IF('Lease Monthly'!$H$4="Quarterly",EDATE(C1135,3),EDATE(C1135,1))))</f>
        <v>-</v>
      </c>
      <c r="D1136" s="54">
        <f>IF(A1136&gt;'Lease Monthly'!$E$4,0,'Lease Monthly'!$G$4)*((1+$M$4)^(((((IF($H$4="Yearly",ROUNDDOWN(IF(A1136-($N$4)&lt;0,0,((A1136-($N$4)/(($N$4))))/($N$4)),0),IF($H$4="Monthly",ROUNDDOWN(IF(A1136-($N$4*12)&lt;0,0,((A1136-(12*$N$4)/((12*$N$4))))/($N$4*12)),0),ROUNDDOWN(IF(A1136-($N$4*4)&lt;0,0,((A1136-(4*$N$4)/((4*$N$4))))/($N$4*4)),0)))))))))+(IF(A1136=$E$4,$J$4,0))</f>
        <v>0</v>
      </c>
      <c r="E1136" s="49">
        <f>IF(D1136=0,0,1/((1+IF('Lease Monthly'!$H$4="Yearly",'Lease Monthly'!$D$4,IF('Lease Monthly'!$H$4="Quarterly",'Lease Monthly'!$D$4/4,'Lease Monthly'!$D$4/12)))^IF($E$17=1,A1135,A1136)))</f>
        <v>0</v>
      </c>
      <c r="F1136" s="55">
        <f t="shared" si="175"/>
        <v>0</v>
      </c>
      <c r="G1136" s="56"/>
      <c r="H1136" s="38">
        <f t="shared" si="181"/>
        <v>1120</v>
      </c>
      <c r="I1136" s="9" t="str">
        <f t="shared" si="176"/>
        <v>-</v>
      </c>
      <c r="J1136" s="47">
        <f>IF(H1136&gt;'Lease Monthly'!$E$4,0,M1135)</f>
        <v>0</v>
      </c>
      <c r="K1136" s="47">
        <f>IF(IF('Lease Monthly'!$H$4="Yearly",J1136*'Lease Monthly'!$D$4,IF('Lease Monthly'!$H$4="Quarterly",J1136*('Lease Monthly'!$D$4/4),J1136*'Lease Monthly'!$D$4/12))&gt;0,IF('Lease Monthly'!$H$4="Yearly",J1136*'Lease Monthly'!$D$4,IF('Lease Monthly'!$H$4="Quarterly",J1136*('Lease Monthly'!$D$4/4),J1136*'Lease Monthly'!$D$4/12)),-L1136-J1136)</f>
        <v>0</v>
      </c>
      <c r="L1136" s="47">
        <f t="shared" si="177"/>
        <v>0</v>
      </c>
      <c r="M1136" s="47">
        <f t="shared" si="178"/>
        <v>0</v>
      </c>
      <c r="N1136" s="57"/>
      <c r="O1136" s="38">
        <v>237</v>
      </c>
      <c r="P1136" s="58">
        <f t="shared" si="182"/>
        <v>452537</v>
      </c>
      <c r="Q1136" s="47">
        <f t="shared" si="183"/>
        <v>0</v>
      </c>
      <c r="R1136" s="47">
        <f>IF(S1135&lt;1,0,-'Lease Monthly'!$K$4/'Lease Monthly'!$L$4)</f>
        <v>0</v>
      </c>
      <c r="S1136" s="47">
        <f t="shared" si="179"/>
        <v>0</v>
      </c>
      <c r="AE1136"/>
      <c r="AF1136" s="6"/>
    </row>
    <row r="1137" spans="1:32" x14ac:dyDescent="0.25">
      <c r="A1137" s="53">
        <f t="shared" si="180"/>
        <v>1121</v>
      </c>
      <c r="B1137" s="29">
        <f t="shared" si="174"/>
        <v>0</v>
      </c>
      <c r="C1137" s="9" t="str">
        <f>IF(D1137=0,"-",IF('Lease Monthly'!$H$4="Yearly",EDATE(C1136,12),IF('Lease Monthly'!$H$4="Quarterly",EDATE(C1136,3),EDATE(C1136,1))))</f>
        <v>-</v>
      </c>
      <c r="D1137" s="54">
        <f>IF(A1137&gt;'Lease Monthly'!$E$4,0,'Lease Monthly'!$G$4)*((1+$M$4)^(((((IF($H$4="Yearly",ROUNDDOWN(IF(A1137-($N$4)&lt;0,0,((A1137-($N$4)/(($N$4))))/($N$4)),0),IF($H$4="Monthly",ROUNDDOWN(IF(A1137-($N$4*12)&lt;0,0,((A1137-(12*$N$4)/((12*$N$4))))/($N$4*12)),0),ROUNDDOWN(IF(A1137-($N$4*4)&lt;0,0,((A1137-(4*$N$4)/((4*$N$4))))/($N$4*4)),0)))))))))+(IF(A1137=$E$4,$J$4,0))</f>
        <v>0</v>
      </c>
      <c r="E1137" s="49">
        <f>IF(D1137=0,0,1/((1+IF('Lease Monthly'!$H$4="Yearly",'Lease Monthly'!$D$4,IF('Lease Monthly'!$H$4="Quarterly",'Lease Monthly'!$D$4/4,'Lease Monthly'!$D$4/12)))^IF($E$17=1,A1136,A1137)))</f>
        <v>0</v>
      </c>
      <c r="F1137" s="55">
        <f t="shared" si="175"/>
        <v>0</v>
      </c>
      <c r="G1137" s="56"/>
      <c r="H1137" s="38">
        <f t="shared" si="181"/>
        <v>1121</v>
      </c>
      <c r="I1137" s="9" t="str">
        <f t="shared" si="176"/>
        <v>-</v>
      </c>
      <c r="J1137" s="47">
        <f>IF(H1137&gt;'Lease Monthly'!$E$4,0,M1136)</f>
        <v>0</v>
      </c>
      <c r="K1137" s="47">
        <f>IF(IF('Lease Monthly'!$H$4="Yearly",J1137*'Lease Monthly'!$D$4,IF('Lease Monthly'!$H$4="Quarterly",J1137*('Lease Monthly'!$D$4/4),J1137*'Lease Monthly'!$D$4/12))&gt;0,IF('Lease Monthly'!$H$4="Yearly",J1137*'Lease Monthly'!$D$4,IF('Lease Monthly'!$H$4="Quarterly",J1137*('Lease Monthly'!$D$4/4),J1137*'Lease Monthly'!$D$4/12)),-L1137-J1137)</f>
        <v>0</v>
      </c>
      <c r="L1137" s="47">
        <f t="shared" si="177"/>
        <v>0</v>
      </c>
      <c r="M1137" s="47">
        <f t="shared" si="178"/>
        <v>0</v>
      </c>
      <c r="N1137" s="57"/>
      <c r="O1137" s="38">
        <v>237</v>
      </c>
      <c r="P1137" s="58">
        <f t="shared" si="182"/>
        <v>452902</v>
      </c>
      <c r="Q1137" s="47">
        <f t="shared" si="183"/>
        <v>0</v>
      </c>
      <c r="R1137" s="47">
        <f>IF(S1136&lt;1,0,-'Lease Monthly'!$K$4/'Lease Monthly'!$L$4)</f>
        <v>0</v>
      </c>
      <c r="S1137" s="47">
        <f t="shared" si="179"/>
        <v>0</v>
      </c>
      <c r="AE1137"/>
      <c r="AF1137" s="6"/>
    </row>
    <row r="1138" spans="1:32" x14ac:dyDescent="0.25">
      <c r="A1138" s="53">
        <f t="shared" si="180"/>
        <v>1122</v>
      </c>
      <c r="B1138" s="29">
        <f t="shared" si="174"/>
        <v>0</v>
      </c>
      <c r="C1138" s="9" t="str">
        <f>IF(D1138=0,"-",IF('Lease Monthly'!$H$4="Yearly",EDATE(C1137,12),IF('Lease Monthly'!$H$4="Quarterly",EDATE(C1137,3),EDATE(C1137,1))))</f>
        <v>-</v>
      </c>
      <c r="D1138" s="54">
        <f>IF(A1138&gt;'Lease Monthly'!$E$4,0,'Lease Monthly'!$G$4)*((1+$M$4)^(((((IF($H$4="Yearly",ROUNDDOWN(IF(A1138-($N$4)&lt;0,0,((A1138-($N$4)/(($N$4))))/($N$4)),0),IF($H$4="Monthly",ROUNDDOWN(IF(A1138-($N$4*12)&lt;0,0,((A1138-(12*$N$4)/((12*$N$4))))/($N$4*12)),0),ROUNDDOWN(IF(A1138-($N$4*4)&lt;0,0,((A1138-(4*$N$4)/((4*$N$4))))/($N$4*4)),0)))))))))+(IF(A1138=$E$4,$J$4,0))</f>
        <v>0</v>
      </c>
      <c r="E1138" s="49">
        <f>IF(D1138=0,0,1/((1+IF('Lease Monthly'!$H$4="Yearly",'Lease Monthly'!$D$4,IF('Lease Monthly'!$H$4="Quarterly",'Lease Monthly'!$D$4/4,'Lease Monthly'!$D$4/12)))^IF($E$17=1,A1137,A1138)))</f>
        <v>0</v>
      </c>
      <c r="F1138" s="55">
        <f t="shared" si="175"/>
        <v>0</v>
      </c>
      <c r="G1138" s="56"/>
      <c r="H1138" s="38">
        <f t="shared" si="181"/>
        <v>1122</v>
      </c>
      <c r="I1138" s="9" t="str">
        <f t="shared" si="176"/>
        <v>-</v>
      </c>
      <c r="J1138" s="47">
        <f>IF(H1138&gt;'Lease Monthly'!$E$4,0,M1137)</f>
        <v>0</v>
      </c>
      <c r="K1138" s="47">
        <f>IF(IF('Lease Monthly'!$H$4="Yearly",J1138*'Lease Monthly'!$D$4,IF('Lease Monthly'!$H$4="Quarterly",J1138*('Lease Monthly'!$D$4/4),J1138*'Lease Monthly'!$D$4/12))&gt;0,IF('Lease Monthly'!$H$4="Yearly",J1138*'Lease Monthly'!$D$4,IF('Lease Monthly'!$H$4="Quarterly",J1138*('Lease Monthly'!$D$4/4),J1138*'Lease Monthly'!$D$4/12)),-L1138-J1138)</f>
        <v>0</v>
      </c>
      <c r="L1138" s="47">
        <f t="shared" si="177"/>
        <v>0</v>
      </c>
      <c r="M1138" s="47">
        <f t="shared" si="178"/>
        <v>0</v>
      </c>
      <c r="N1138" s="57"/>
      <c r="O1138" s="38">
        <v>237</v>
      </c>
      <c r="P1138" s="58">
        <f t="shared" si="182"/>
        <v>453268</v>
      </c>
      <c r="Q1138" s="47">
        <f t="shared" si="183"/>
        <v>0</v>
      </c>
      <c r="R1138" s="47">
        <f>IF(S1137&lt;1,0,-'Lease Monthly'!$K$4/'Lease Monthly'!$L$4)</f>
        <v>0</v>
      </c>
      <c r="S1138" s="47">
        <f t="shared" si="179"/>
        <v>0</v>
      </c>
      <c r="AE1138"/>
      <c r="AF1138" s="6"/>
    </row>
    <row r="1139" spans="1:32" x14ac:dyDescent="0.25">
      <c r="A1139" s="53">
        <f t="shared" si="180"/>
        <v>1123</v>
      </c>
      <c r="B1139" s="29">
        <f t="shared" si="174"/>
        <v>0</v>
      </c>
      <c r="C1139" s="9" t="str">
        <f>IF(D1139=0,"-",IF('Lease Monthly'!$H$4="Yearly",EDATE(C1138,12),IF('Lease Monthly'!$H$4="Quarterly",EDATE(C1138,3),EDATE(C1138,1))))</f>
        <v>-</v>
      </c>
      <c r="D1139" s="54">
        <f>IF(A1139&gt;'Lease Monthly'!$E$4,0,'Lease Monthly'!$G$4)*((1+$M$4)^(((((IF($H$4="Yearly",ROUNDDOWN(IF(A1139-($N$4)&lt;0,0,((A1139-($N$4)/(($N$4))))/($N$4)),0),IF($H$4="Monthly",ROUNDDOWN(IF(A1139-($N$4*12)&lt;0,0,((A1139-(12*$N$4)/((12*$N$4))))/($N$4*12)),0),ROUNDDOWN(IF(A1139-($N$4*4)&lt;0,0,((A1139-(4*$N$4)/((4*$N$4))))/($N$4*4)),0)))))))))+(IF(A1139=$E$4,$J$4,0))</f>
        <v>0</v>
      </c>
      <c r="E1139" s="49">
        <f>IF(D1139=0,0,1/((1+IF('Lease Monthly'!$H$4="Yearly",'Lease Monthly'!$D$4,IF('Lease Monthly'!$H$4="Quarterly",'Lease Monthly'!$D$4/4,'Lease Monthly'!$D$4/12)))^IF($E$17=1,A1138,A1139)))</f>
        <v>0</v>
      </c>
      <c r="F1139" s="55">
        <f t="shared" si="175"/>
        <v>0</v>
      </c>
      <c r="G1139" s="56"/>
      <c r="H1139" s="38">
        <f t="shared" si="181"/>
        <v>1123</v>
      </c>
      <c r="I1139" s="9" t="str">
        <f t="shared" si="176"/>
        <v>-</v>
      </c>
      <c r="J1139" s="47">
        <f>IF(H1139&gt;'Lease Monthly'!$E$4,0,M1138)</f>
        <v>0</v>
      </c>
      <c r="K1139" s="47">
        <f>IF(IF('Lease Monthly'!$H$4="Yearly",J1139*'Lease Monthly'!$D$4,IF('Lease Monthly'!$H$4="Quarterly",J1139*('Lease Monthly'!$D$4/4),J1139*'Lease Monthly'!$D$4/12))&gt;0,IF('Lease Monthly'!$H$4="Yearly",J1139*'Lease Monthly'!$D$4,IF('Lease Monthly'!$H$4="Quarterly",J1139*('Lease Monthly'!$D$4/4),J1139*'Lease Monthly'!$D$4/12)),-L1139-J1139)</f>
        <v>0</v>
      </c>
      <c r="L1139" s="47">
        <f t="shared" si="177"/>
        <v>0</v>
      </c>
      <c r="M1139" s="47">
        <f t="shared" si="178"/>
        <v>0</v>
      </c>
      <c r="N1139" s="57"/>
      <c r="O1139" s="38">
        <v>237</v>
      </c>
      <c r="P1139" s="58">
        <f t="shared" si="182"/>
        <v>453633</v>
      </c>
      <c r="Q1139" s="47">
        <f t="shared" si="183"/>
        <v>0</v>
      </c>
      <c r="R1139" s="47">
        <f>IF(S1138&lt;1,0,-'Lease Monthly'!$K$4/'Lease Monthly'!$L$4)</f>
        <v>0</v>
      </c>
      <c r="S1139" s="47">
        <f t="shared" si="179"/>
        <v>0</v>
      </c>
      <c r="AE1139"/>
      <c r="AF1139" s="6"/>
    </row>
    <row r="1140" spans="1:32" x14ac:dyDescent="0.25">
      <c r="A1140" s="53">
        <f t="shared" si="180"/>
        <v>1124</v>
      </c>
      <c r="B1140" s="29">
        <f t="shared" si="174"/>
        <v>0</v>
      </c>
      <c r="C1140" s="9" t="str">
        <f>IF(D1140=0,"-",IF('Lease Monthly'!$H$4="Yearly",EDATE(C1139,12),IF('Lease Monthly'!$H$4="Quarterly",EDATE(C1139,3),EDATE(C1139,1))))</f>
        <v>-</v>
      </c>
      <c r="D1140" s="54">
        <f>IF(A1140&gt;'Lease Monthly'!$E$4,0,'Lease Monthly'!$G$4)*((1+$M$4)^(((((IF($H$4="Yearly",ROUNDDOWN(IF(A1140-($N$4)&lt;0,0,((A1140-($N$4)/(($N$4))))/($N$4)),0),IF($H$4="Monthly",ROUNDDOWN(IF(A1140-($N$4*12)&lt;0,0,((A1140-(12*$N$4)/((12*$N$4))))/($N$4*12)),0),ROUNDDOWN(IF(A1140-($N$4*4)&lt;0,0,((A1140-(4*$N$4)/((4*$N$4))))/($N$4*4)),0)))))))))+(IF(A1140=$E$4,$J$4,0))</f>
        <v>0</v>
      </c>
      <c r="E1140" s="49">
        <f>IF(D1140=0,0,1/((1+IF('Lease Monthly'!$H$4="Yearly",'Lease Monthly'!$D$4,IF('Lease Monthly'!$H$4="Quarterly",'Lease Monthly'!$D$4/4,'Lease Monthly'!$D$4/12)))^IF($E$17=1,A1139,A1140)))</f>
        <v>0</v>
      </c>
      <c r="F1140" s="55">
        <f t="shared" si="175"/>
        <v>0</v>
      </c>
      <c r="G1140" s="56"/>
      <c r="H1140" s="38">
        <f t="shared" si="181"/>
        <v>1124</v>
      </c>
      <c r="I1140" s="9" t="str">
        <f t="shared" si="176"/>
        <v>-</v>
      </c>
      <c r="J1140" s="47">
        <f>IF(H1140&gt;'Lease Monthly'!$E$4,0,M1139)</f>
        <v>0</v>
      </c>
      <c r="K1140" s="47">
        <f>IF(IF('Lease Monthly'!$H$4="Yearly",J1140*'Lease Monthly'!$D$4,IF('Lease Monthly'!$H$4="Quarterly",J1140*('Lease Monthly'!$D$4/4),J1140*'Lease Monthly'!$D$4/12))&gt;0,IF('Lease Monthly'!$H$4="Yearly",J1140*'Lease Monthly'!$D$4,IF('Lease Monthly'!$H$4="Quarterly",J1140*('Lease Monthly'!$D$4/4),J1140*'Lease Monthly'!$D$4/12)),-L1140-J1140)</f>
        <v>0</v>
      </c>
      <c r="L1140" s="47">
        <f t="shared" si="177"/>
        <v>0</v>
      </c>
      <c r="M1140" s="47">
        <f t="shared" si="178"/>
        <v>0</v>
      </c>
      <c r="N1140" s="57"/>
      <c r="O1140" s="38">
        <v>237</v>
      </c>
      <c r="P1140" s="58">
        <f t="shared" si="182"/>
        <v>453998</v>
      </c>
      <c r="Q1140" s="47">
        <f t="shared" si="183"/>
        <v>0</v>
      </c>
      <c r="R1140" s="47">
        <f>IF(S1139&lt;1,0,-'Lease Monthly'!$K$4/'Lease Monthly'!$L$4)</f>
        <v>0</v>
      </c>
      <c r="S1140" s="47">
        <f t="shared" si="179"/>
        <v>0</v>
      </c>
      <c r="AE1140"/>
      <c r="AF1140" s="6"/>
    </row>
    <row r="1141" spans="1:32" x14ac:dyDescent="0.25">
      <c r="A1141" s="53">
        <f t="shared" si="180"/>
        <v>1125</v>
      </c>
      <c r="B1141" s="29">
        <f t="shared" si="174"/>
        <v>0</v>
      </c>
      <c r="C1141" s="9" t="str">
        <f>IF(D1141=0,"-",IF('Lease Monthly'!$H$4="Yearly",EDATE(C1140,12),IF('Lease Monthly'!$H$4="Quarterly",EDATE(C1140,3),EDATE(C1140,1))))</f>
        <v>-</v>
      </c>
      <c r="D1141" s="54">
        <f>IF(A1141&gt;'Lease Monthly'!$E$4,0,'Lease Monthly'!$G$4)*((1+$M$4)^(((((IF($H$4="Yearly",ROUNDDOWN(IF(A1141-($N$4)&lt;0,0,((A1141-($N$4)/(($N$4))))/($N$4)),0),IF($H$4="Monthly",ROUNDDOWN(IF(A1141-($N$4*12)&lt;0,0,((A1141-(12*$N$4)/((12*$N$4))))/($N$4*12)),0),ROUNDDOWN(IF(A1141-($N$4*4)&lt;0,0,((A1141-(4*$N$4)/((4*$N$4))))/($N$4*4)),0)))))))))+(IF(A1141=$E$4,$J$4,0))</f>
        <v>0</v>
      </c>
      <c r="E1141" s="49">
        <f>IF(D1141=0,0,1/((1+IF('Lease Monthly'!$H$4="Yearly",'Lease Monthly'!$D$4,IF('Lease Monthly'!$H$4="Quarterly",'Lease Monthly'!$D$4/4,'Lease Monthly'!$D$4/12)))^IF($E$17=1,A1140,A1141)))</f>
        <v>0</v>
      </c>
      <c r="F1141" s="55">
        <f t="shared" si="175"/>
        <v>0</v>
      </c>
      <c r="G1141" s="56"/>
      <c r="H1141" s="38">
        <f t="shared" si="181"/>
        <v>1125</v>
      </c>
      <c r="I1141" s="9" t="str">
        <f t="shared" si="176"/>
        <v>-</v>
      </c>
      <c r="J1141" s="47">
        <f>IF(H1141&gt;'Lease Monthly'!$E$4,0,M1140)</f>
        <v>0</v>
      </c>
      <c r="K1141" s="47">
        <f>IF(IF('Lease Monthly'!$H$4="Yearly",J1141*'Lease Monthly'!$D$4,IF('Lease Monthly'!$H$4="Quarterly",J1141*('Lease Monthly'!$D$4/4),J1141*'Lease Monthly'!$D$4/12))&gt;0,IF('Lease Monthly'!$H$4="Yearly",J1141*'Lease Monthly'!$D$4,IF('Lease Monthly'!$H$4="Quarterly",J1141*('Lease Monthly'!$D$4/4),J1141*'Lease Monthly'!$D$4/12)),-L1141-J1141)</f>
        <v>0</v>
      </c>
      <c r="L1141" s="47">
        <f t="shared" si="177"/>
        <v>0</v>
      </c>
      <c r="M1141" s="47">
        <f t="shared" si="178"/>
        <v>0</v>
      </c>
      <c r="N1141" s="57"/>
      <c r="O1141" s="38">
        <v>237</v>
      </c>
      <c r="P1141" s="58">
        <f t="shared" si="182"/>
        <v>454363</v>
      </c>
      <c r="Q1141" s="47">
        <f t="shared" si="183"/>
        <v>0</v>
      </c>
      <c r="R1141" s="47">
        <f>IF(S1140&lt;1,0,-'Lease Monthly'!$K$4/'Lease Monthly'!$L$4)</f>
        <v>0</v>
      </c>
      <c r="S1141" s="47">
        <f t="shared" si="179"/>
        <v>0</v>
      </c>
      <c r="AE1141"/>
      <c r="AF1141" s="6"/>
    </row>
    <row r="1142" spans="1:32" x14ac:dyDescent="0.25">
      <c r="A1142" s="53">
        <f t="shared" si="180"/>
        <v>1126</v>
      </c>
      <c r="B1142" s="29">
        <f t="shared" si="174"/>
        <v>0</v>
      </c>
      <c r="C1142" s="9" t="str">
        <f>IF(D1142=0,"-",IF('Lease Monthly'!$H$4="Yearly",EDATE(C1141,12),IF('Lease Monthly'!$H$4="Quarterly",EDATE(C1141,3),EDATE(C1141,1))))</f>
        <v>-</v>
      </c>
      <c r="D1142" s="54">
        <f>IF(A1142&gt;'Lease Monthly'!$E$4,0,'Lease Monthly'!$G$4)*((1+$M$4)^(((((IF($H$4="Yearly",ROUNDDOWN(IF(A1142-($N$4)&lt;0,0,((A1142-($N$4)/(($N$4))))/($N$4)),0),IF($H$4="Monthly",ROUNDDOWN(IF(A1142-($N$4*12)&lt;0,0,((A1142-(12*$N$4)/((12*$N$4))))/($N$4*12)),0),ROUNDDOWN(IF(A1142-($N$4*4)&lt;0,0,((A1142-(4*$N$4)/((4*$N$4))))/($N$4*4)),0)))))))))+(IF(A1142=$E$4,$J$4,0))</f>
        <v>0</v>
      </c>
      <c r="E1142" s="49">
        <f>IF(D1142=0,0,1/((1+IF('Lease Monthly'!$H$4="Yearly",'Lease Monthly'!$D$4,IF('Lease Monthly'!$H$4="Quarterly",'Lease Monthly'!$D$4/4,'Lease Monthly'!$D$4/12)))^IF($E$17=1,A1141,A1142)))</f>
        <v>0</v>
      </c>
      <c r="F1142" s="55">
        <f t="shared" si="175"/>
        <v>0</v>
      </c>
      <c r="G1142" s="56"/>
      <c r="H1142" s="38">
        <f t="shared" si="181"/>
        <v>1126</v>
      </c>
      <c r="I1142" s="9" t="str">
        <f t="shared" si="176"/>
        <v>-</v>
      </c>
      <c r="J1142" s="47">
        <f>IF(H1142&gt;'Lease Monthly'!$E$4,0,M1141)</f>
        <v>0</v>
      </c>
      <c r="K1142" s="47">
        <f>IF(IF('Lease Monthly'!$H$4="Yearly",J1142*'Lease Monthly'!$D$4,IF('Lease Monthly'!$H$4="Quarterly",J1142*('Lease Monthly'!$D$4/4),J1142*'Lease Monthly'!$D$4/12))&gt;0,IF('Lease Monthly'!$H$4="Yearly",J1142*'Lease Monthly'!$D$4,IF('Lease Monthly'!$H$4="Quarterly",J1142*('Lease Monthly'!$D$4/4),J1142*'Lease Monthly'!$D$4/12)),-L1142-J1142)</f>
        <v>0</v>
      </c>
      <c r="L1142" s="47">
        <f t="shared" si="177"/>
        <v>0</v>
      </c>
      <c r="M1142" s="47">
        <f t="shared" si="178"/>
        <v>0</v>
      </c>
      <c r="N1142" s="57"/>
      <c r="O1142" s="38">
        <v>237</v>
      </c>
      <c r="P1142" s="58">
        <f t="shared" si="182"/>
        <v>454729</v>
      </c>
      <c r="Q1142" s="47">
        <f t="shared" si="183"/>
        <v>0</v>
      </c>
      <c r="R1142" s="47">
        <f>IF(S1141&lt;1,0,-'Lease Monthly'!$K$4/'Lease Monthly'!$L$4)</f>
        <v>0</v>
      </c>
      <c r="S1142" s="47">
        <f t="shared" si="179"/>
        <v>0</v>
      </c>
      <c r="AE1142"/>
      <c r="AF1142" s="6"/>
    </row>
    <row r="1143" spans="1:32" x14ac:dyDescent="0.25">
      <c r="A1143" s="53">
        <f t="shared" si="180"/>
        <v>1127</v>
      </c>
      <c r="B1143" s="29">
        <f t="shared" si="174"/>
        <v>0</v>
      </c>
      <c r="C1143" s="9" t="str">
        <f>IF(D1143=0,"-",IF('Lease Monthly'!$H$4="Yearly",EDATE(C1142,12),IF('Lease Monthly'!$H$4="Quarterly",EDATE(C1142,3),EDATE(C1142,1))))</f>
        <v>-</v>
      </c>
      <c r="D1143" s="54">
        <f>IF(A1143&gt;'Lease Monthly'!$E$4,0,'Lease Monthly'!$G$4)*((1+$M$4)^(((((IF($H$4="Yearly",ROUNDDOWN(IF(A1143-($N$4)&lt;0,0,((A1143-($N$4)/(($N$4))))/($N$4)),0),IF($H$4="Monthly",ROUNDDOWN(IF(A1143-($N$4*12)&lt;0,0,((A1143-(12*$N$4)/((12*$N$4))))/($N$4*12)),0),ROUNDDOWN(IF(A1143-($N$4*4)&lt;0,0,((A1143-(4*$N$4)/((4*$N$4))))/($N$4*4)),0)))))))))+(IF(A1143=$E$4,$J$4,0))</f>
        <v>0</v>
      </c>
      <c r="E1143" s="49">
        <f>IF(D1143=0,0,1/((1+IF('Lease Monthly'!$H$4="Yearly",'Lease Monthly'!$D$4,IF('Lease Monthly'!$H$4="Quarterly",'Lease Monthly'!$D$4/4,'Lease Monthly'!$D$4/12)))^IF($E$17=1,A1142,A1143)))</f>
        <v>0</v>
      </c>
      <c r="F1143" s="55">
        <f t="shared" si="175"/>
        <v>0</v>
      </c>
      <c r="G1143" s="56"/>
      <c r="H1143" s="38">
        <f t="shared" si="181"/>
        <v>1127</v>
      </c>
      <c r="I1143" s="9" t="str">
        <f t="shared" si="176"/>
        <v>-</v>
      </c>
      <c r="J1143" s="47">
        <f>IF(H1143&gt;'Lease Monthly'!$E$4,0,M1142)</f>
        <v>0</v>
      </c>
      <c r="K1143" s="47">
        <f>IF(IF('Lease Monthly'!$H$4="Yearly",J1143*'Lease Monthly'!$D$4,IF('Lease Monthly'!$H$4="Quarterly",J1143*('Lease Monthly'!$D$4/4),J1143*'Lease Monthly'!$D$4/12))&gt;0,IF('Lease Monthly'!$H$4="Yearly",J1143*'Lease Monthly'!$D$4,IF('Lease Monthly'!$H$4="Quarterly",J1143*('Lease Monthly'!$D$4/4),J1143*'Lease Monthly'!$D$4/12)),-L1143-J1143)</f>
        <v>0</v>
      </c>
      <c r="L1143" s="47">
        <f t="shared" si="177"/>
        <v>0</v>
      </c>
      <c r="M1143" s="47">
        <f t="shared" si="178"/>
        <v>0</v>
      </c>
      <c r="N1143" s="57"/>
      <c r="O1143" s="38">
        <v>237</v>
      </c>
      <c r="P1143" s="58">
        <f t="shared" si="182"/>
        <v>455094</v>
      </c>
      <c r="Q1143" s="47">
        <f t="shared" si="183"/>
        <v>0</v>
      </c>
      <c r="R1143" s="47">
        <f>IF(S1142&lt;1,0,-'Lease Monthly'!$K$4/'Lease Monthly'!$L$4)</f>
        <v>0</v>
      </c>
      <c r="S1143" s="47">
        <f t="shared" si="179"/>
        <v>0</v>
      </c>
      <c r="AE1143"/>
      <c r="AF1143" s="6"/>
    </row>
    <row r="1144" spans="1:32" x14ac:dyDescent="0.25">
      <c r="A1144" s="53">
        <f t="shared" si="180"/>
        <v>1128</v>
      </c>
      <c r="B1144" s="29">
        <f t="shared" si="174"/>
        <v>0</v>
      </c>
      <c r="C1144" s="9" t="str">
        <f>IF(D1144=0,"-",IF('Lease Monthly'!$H$4="Yearly",EDATE(C1143,12),IF('Lease Monthly'!$H$4="Quarterly",EDATE(C1143,3),EDATE(C1143,1))))</f>
        <v>-</v>
      </c>
      <c r="D1144" s="54">
        <f>IF(A1144&gt;'Lease Monthly'!$E$4,0,'Lease Monthly'!$G$4)*((1+$M$4)^(((((IF($H$4="Yearly",ROUNDDOWN(IF(A1144-($N$4)&lt;0,0,((A1144-($N$4)/(($N$4))))/($N$4)),0),IF($H$4="Monthly",ROUNDDOWN(IF(A1144-($N$4*12)&lt;0,0,((A1144-(12*$N$4)/((12*$N$4))))/($N$4*12)),0),ROUNDDOWN(IF(A1144-($N$4*4)&lt;0,0,((A1144-(4*$N$4)/((4*$N$4))))/($N$4*4)),0)))))))))+(IF(A1144=$E$4,$J$4,0))</f>
        <v>0</v>
      </c>
      <c r="E1144" s="49">
        <f>IF(D1144=0,0,1/((1+IF('Lease Monthly'!$H$4="Yearly",'Lease Monthly'!$D$4,IF('Lease Monthly'!$H$4="Quarterly",'Lease Monthly'!$D$4/4,'Lease Monthly'!$D$4/12)))^IF($E$17=1,A1143,A1144)))</f>
        <v>0</v>
      </c>
      <c r="F1144" s="55">
        <f t="shared" si="175"/>
        <v>0</v>
      </c>
      <c r="G1144" s="56"/>
      <c r="H1144" s="38">
        <f t="shared" si="181"/>
        <v>1128</v>
      </c>
      <c r="I1144" s="9" t="str">
        <f t="shared" si="176"/>
        <v>-</v>
      </c>
      <c r="J1144" s="47">
        <f>IF(H1144&gt;'Lease Monthly'!$E$4,0,M1143)</f>
        <v>0</v>
      </c>
      <c r="K1144" s="47">
        <f>IF(IF('Lease Monthly'!$H$4="Yearly",J1144*'Lease Monthly'!$D$4,IF('Lease Monthly'!$H$4="Quarterly",J1144*('Lease Monthly'!$D$4/4),J1144*'Lease Monthly'!$D$4/12))&gt;0,IF('Lease Monthly'!$H$4="Yearly",J1144*'Lease Monthly'!$D$4,IF('Lease Monthly'!$H$4="Quarterly",J1144*('Lease Monthly'!$D$4/4),J1144*'Lease Monthly'!$D$4/12)),-L1144-J1144)</f>
        <v>0</v>
      </c>
      <c r="L1144" s="47">
        <f t="shared" si="177"/>
        <v>0</v>
      </c>
      <c r="M1144" s="47">
        <f t="shared" si="178"/>
        <v>0</v>
      </c>
      <c r="N1144" s="57"/>
      <c r="O1144" s="38">
        <v>237</v>
      </c>
      <c r="P1144" s="58">
        <f t="shared" si="182"/>
        <v>455459</v>
      </c>
      <c r="Q1144" s="47">
        <f t="shared" si="183"/>
        <v>0</v>
      </c>
      <c r="R1144" s="47">
        <f>IF(S1143&lt;1,0,-'Lease Monthly'!$K$4/'Lease Monthly'!$L$4)</f>
        <v>0</v>
      </c>
      <c r="S1144" s="47">
        <f t="shared" si="179"/>
        <v>0</v>
      </c>
      <c r="AE1144"/>
      <c r="AF1144" s="6"/>
    </row>
    <row r="1145" spans="1:32" x14ac:dyDescent="0.25">
      <c r="A1145" s="53">
        <f t="shared" si="180"/>
        <v>1129</v>
      </c>
      <c r="B1145" s="29">
        <f t="shared" si="174"/>
        <v>0</v>
      </c>
      <c r="C1145" s="9" t="str">
        <f>IF(D1145=0,"-",IF('Lease Monthly'!$H$4="Yearly",EDATE(C1144,12),IF('Lease Monthly'!$H$4="Quarterly",EDATE(C1144,3),EDATE(C1144,1))))</f>
        <v>-</v>
      </c>
      <c r="D1145" s="54">
        <f>IF(A1145&gt;'Lease Monthly'!$E$4,0,'Lease Monthly'!$G$4)*((1+$M$4)^(((((IF($H$4="Yearly",ROUNDDOWN(IF(A1145-($N$4)&lt;0,0,((A1145-($N$4)/(($N$4))))/($N$4)),0),IF($H$4="Monthly",ROUNDDOWN(IF(A1145-($N$4*12)&lt;0,0,((A1145-(12*$N$4)/((12*$N$4))))/($N$4*12)),0),ROUNDDOWN(IF(A1145-($N$4*4)&lt;0,0,((A1145-(4*$N$4)/((4*$N$4))))/($N$4*4)),0)))))))))+(IF(A1145=$E$4,$J$4,0))</f>
        <v>0</v>
      </c>
      <c r="E1145" s="49">
        <f>IF(D1145=0,0,1/((1+IF('Lease Monthly'!$H$4="Yearly",'Lease Monthly'!$D$4,IF('Lease Monthly'!$H$4="Quarterly",'Lease Monthly'!$D$4/4,'Lease Monthly'!$D$4/12)))^IF($E$17=1,A1144,A1145)))</f>
        <v>0</v>
      </c>
      <c r="F1145" s="55">
        <f t="shared" si="175"/>
        <v>0</v>
      </c>
      <c r="G1145" s="56"/>
      <c r="H1145" s="38">
        <f t="shared" si="181"/>
        <v>1129</v>
      </c>
      <c r="I1145" s="9" t="str">
        <f t="shared" si="176"/>
        <v>-</v>
      </c>
      <c r="J1145" s="47">
        <f>IF(H1145&gt;'Lease Monthly'!$E$4,0,M1144)</f>
        <v>0</v>
      </c>
      <c r="K1145" s="47">
        <f>IF(IF('Lease Monthly'!$H$4="Yearly",J1145*'Lease Monthly'!$D$4,IF('Lease Monthly'!$H$4="Quarterly",J1145*('Lease Monthly'!$D$4/4),J1145*'Lease Monthly'!$D$4/12))&gt;0,IF('Lease Monthly'!$H$4="Yearly",J1145*'Lease Monthly'!$D$4,IF('Lease Monthly'!$H$4="Quarterly",J1145*('Lease Monthly'!$D$4/4),J1145*'Lease Monthly'!$D$4/12)),-L1145-J1145)</f>
        <v>0</v>
      </c>
      <c r="L1145" s="47">
        <f t="shared" si="177"/>
        <v>0</v>
      </c>
      <c r="M1145" s="47">
        <f t="shared" si="178"/>
        <v>0</v>
      </c>
      <c r="N1145" s="57"/>
      <c r="O1145" s="38">
        <v>237</v>
      </c>
      <c r="P1145" s="58">
        <f t="shared" si="182"/>
        <v>455824</v>
      </c>
      <c r="Q1145" s="47">
        <f t="shared" si="183"/>
        <v>0</v>
      </c>
      <c r="R1145" s="47">
        <f>IF(S1144&lt;1,0,-'Lease Monthly'!$K$4/'Lease Monthly'!$L$4)</f>
        <v>0</v>
      </c>
      <c r="S1145" s="47">
        <f t="shared" si="179"/>
        <v>0</v>
      </c>
      <c r="AE1145"/>
      <c r="AF1145" s="6"/>
    </row>
    <row r="1146" spans="1:32" x14ac:dyDescent="0.25">
      <c r="A1146" s="53">
        <f t="shared" si="180"/>
        <v>1130</v>
      </c>
      <c r="B1146" s="29">
        <f t="shared" si="174"/>
        <v>0</v>
      </c>
      <c r="C1146" s="9" t="str">
        <f>IF(D1146=0,"-",IF('Lease Monthly'!$H$4="Yearly",EDATE(C1145,12),IF('Lease Monthly'!$H$4="Quarterly",EDATE(C1145,3),EDATE(C1145,1))))</f>
        <v>-</v>
      </c>
      <c r="D1146" s="54">
        <f>IF(A1146&gt;'Lease Monthly'!$E$4,0,'Lease Monthly'!$G$4)*((1+$M$4)^(((((IF($H$4="Yearly",ROUNDDOWN(IF(A1146-($N$4)&lt;0,0,((A1146-($N$4)/(($N$4))))/($N$4)),0),IF($H$4="Monthly",ROUNDDOWN(IF(A1146-($N$4*12)&lt;0,0,((A1146-(12*$N$4)/((12*$N$4))))/($N$4*12)),0),ROUNDDOWN(IF(A1146-($N$4*4)&lt;0,0,((A1146-(4*$N$4)/((4*$N$4))))/($N$4*4)),0)))))))))+(IF(A1146=$E$4,$J$4,0))</f>
        <v>0</v>
      </c>
      <c r="E1146" s="49">
        <f>IF(D1146=0,0,1/((1+IF('Lease Monthly'!$H$4="Yearly",'Lease Monthly'!$D$4,IF('Lease Monthly'!$H$4="Quarterly",'Lease Monthly'!$D$4/4,'Lease Monthly'!$D$4/12)))^IF($E$17=1,A1145,A1146)))</f>
        <v>0</v>
      </c>
      <c r="F1146" s="55">
        <f t="shared" si="175"/>
        <v>0</v>
      </c>
      <c r="G1146" s="56"/>
      <c r="H1146" s="38">
        <f t="shared" si="181"/>
        <v>1130</v>
      </c>
      <c r="I1146" s="9" t="str">
        <f t="shared" si="176"/>
        <v>-</v>
      </c>
      <c r="J1146" s="47">
        <f>IF(H1146&gt;'Lease Monthly'!$E$4,0,M1145)</f>
        <v>0</v>
      </c>
      <c r="K1146" s="47">
        <f>IF(IF('Lease Monthly'!$H$4="Yearly",J1146*'Lease Monthly'!$D$4,IF('Lease Monthly'!$H$4="Quarterly",J1146*('Lease Monthly'!$D$4/4),J1146*'Lease Monthly'!$D$4/12))&gt;0,IF('Lease Monthly'!$H$4="Yearly",J1146*'Lease Monthly'!$D$4,IF('Lease Monthly'!$H$4="Quarterly",J1146*('Lease Monthly'!$D$4/4),J1146*'Lease Monthly'!$D$4/12)),-L1146-J1146)</f>
        <v>0</v>
      </c>
      <c r="L1146" s="47">
        <f t="shared" si="177"/>
        <v>0</v>
      </c>
      <c r="M1146" s="47">
        <f t="shared" si="178"/>
        <v>0</v>
      </c>
      <c r="N1146" s="57"/>
      <c r="O1146" s="38">
        <v>237</v>
      </c>
      <c r="P1146" s="58">
        <f t="shared" si="182"/>
        <v>456190</v>
      </c>
      <c r="Q1146" s="47">
        <f t="shared" si="183"/>
        <v>0</v>
      </c>
      <c r="R1146" s="47">
        <f>IF(S1145&lt;1,0,-'Lease Monthly'!$K$4/'Lease Monthly'!$L$4)</f>
        <v>0</v>
      </c>
      <c r="S1146" s="47">
        <f t="shared" si="179"/>
        <v>0</v>
      </c>
      <c r="AE1146"/>
      <c r="AF1146" s="6"/>
    </row>
    <row r="1147" spans="1:32" x14ac:dyDescent="0.25">
      <c r="A1147" s="53">
        <f t="shared" si="180"/>
        <v>1131</v>
      </c>
      <c r="B1147" s="29">
        <f t="shared" si="174"/>
        <v>0</v>
      </c>
      <c r="C1147" s="9" t="str">
        <f>IF(D1147=0,"-",IF('Lease Monthly'!$H$4="Yearly",EDATE(C1146,12),IF('Lease Monthly'!$H$4="Quarterly",EDATE(C1146,3),EDATE(C1146,1))))</f>
        <v>-</v>
      </c>
      <c r="D1147" s="54">
        <f>IF(A1147&gt;'Lease Monthly'!$E$4,0,'Lease Monthly'!$G$4)*((1+$M$4)^(((((IF($H$4="Yearly",ROUNDDOWN(IF(A1147-($N$4)&lt;0,0,((A1147-($N$4)/(($N$4))))/($N$4)),0),IF($H$4="Monthly",ROUNDDOWN(IF(A1147-($N$4*12)&lt;0,0,((A1147-(12*$N$4)/((12*$N$4))))/($N$4*12)),0),ROUNDDOWN(IF(A1147-($N$4*4)&lt;0,0,((A1147-(4*$N$4)/((4*$N$4))))/($N$4*4)),0)))))))))+(IF(A1147=$E$4,$J$4,0))</f>
        <v>0</v>
      </c>
      <c r="E1147" s="49">
        <f>IF(D1147=0,0,1/((1+IF('Lease Monthly'!$H$4="Yearly",'Lease Monthly'!$D$4,IF('Lease Monthly'!$H$4="Quarterly",'Lease Monthly'!$D$4/4,'Lease Monthly'!$D$4/12)))^IF($E$17=1,A1146,A1147)))</f>
        <v>0</v>
      </c>
      <c r="F1147" s="55">
        <f t="shared" si="175"/>
        <v>0</v>
      </c>
      <c r="G1147" s="56"/>
      <c r="H1147" s="38">
        <f t="shared" si="181"/>
        <v>1131</v>
      </c>
      <c r="I1147" s="9" t="str">
        <f t="shared" si="176"/>
        <v>-</v>
      </c>
      <c r="J1147" s="47">
        <f>IF(H1147&gt;'Lease Monthly'!$E$4,0,M1146)</f>
        <v>0</v>
      </c>
      <c r="K1147" s="47">
        <f>IF(IF('Lease Monthly'!$H$4="Yearly",J1147*'Lease Monthly'!$D$4,IF('Lease Monthly'!$H$4="Quarterly",J1147*('Lease Monthly'!$D$4/4),J1147*'Lease Monthly'!$D$4/12))&gt;0,IF('Lease Monthly'!$H$4="Yearly",J1147*'Lease Monthly'!$D$4,IF('Lease Monthly'!$H$4="Quarterly",J1147*('Lease Monthly'!$D$4/4),J1147*'Lease Monthly'!$D$4/12)),-L1147-J1147)</f>
        <v>0</v>
      </c>
      <c r="L1147" s="47">
        <f t="shared" si="177"/>
        <v>0</v>
      </c>
      <c r="M1147" s="47">
        <f t="shared" si="178"/>
        <v>0</v>
      </c>
      <c r="N1147" s="57"/>
      <c r="O1147" s="38">
        <v>237</v>
      </c>
      <c r="P1147" s="58">
        <f t="shared" si="182"/>
        <v>456555</v>
      </c>
      <c r="Q1147" s="47">
        <f t="shared" si="183"/>
        <v>0</v>
      </c>
      <c r="R1147" s="47">
        <f>IF(S1146&lt;1,0,-'Lease Monthly'!$K$4/'Lease Monthly'!$L$4)</f>
        <v>0</v>
      </c>
      <c r="S1147" s="47">
        <f t="shared" si="179"/>
        <v>0</v>
      </c>
      <c r="AE1147"/>
      <c r="AF1147" s="6"/>
    </row>
    <row r="1148" spans="1:32" x14ac:dyDescent="0.25">
      <c r="A1148" s="53">
        <f t="shared" si="180"/>
        <v>1132</v>
      </c>
      <c r="B1148" s="29">
        <f t="shared" si="174"/>
        <v>0</v>
      </c>
      <c r="C1148" s="9" t="str">
        <f>IF(D1148=0,"-",IF('Lease Monthly'!$H$4="Yearly",EDATE(C1147,12),IF('Lease Monthly'!$H$4="Quarterly",EDATE(C1147,3),EDATE(C1147,1))))</f>
        <v>-</v>
      </c>
      <c r="D1148" s="54">
        <f>IF(A1148&gt;'Lease Monthly'!$E$4,0,'Lease Monthly'!$G$4)*((1+$M$4)^(((((IF($H$4="Yearly",ROUNDDOWN(IF(A1148-($N$4)&lt;0,0,((A1148-($N$4)/(($N$4))))/($N$4)),0),IF($H$4="Monthly",ROUNDDOWN(IF(A1148-($N$4*12)&lt;0,0,((A1148-(12*$N$4)/((12*$N$4))))/($N$4*12)),0),ROUNDDOWN(IF(A1148-($N$4*4)&lt;0,0,((A1148-(4*$N$4)/((4*$N$4))))/($N$4*4)),0)))))))))+(IF(A1148=$E$4,$J$4,0))</f>
        <v>0</v>
      </c>
      <c r="E1148" s="49">
        <f>IF(D1148=0,0,1/((1+IF('Lease Monthly'!$H$4="Yearly",'Lease Monthly'!$D$4,IF('Lease Monthly'!$H$4="Quarterly",'Lease Monthly'!$D$4/4,'Lease Monthly'!$D$4/12)))^IF($E$17=1,A1147,A1148)))</f>
        <v>0</v>
      </c>
      <c r="F1148" s="55">
        <f t="shared" si="175"/>
        <v>0</v>
      </c>
      <c r="G1148" s="56"/>
      <c r="H1148" s="38">
        <f t="shared" si="181"/>
        <v>1132</v>
      </c>
      <c r="I1148" s="9" t="str">
        <f t="shared" si="176"/>
        <v>-</v>
      </c>
      <c r="J1148" s="47">
        <f>IF(H1148&gt;'Lease Monthly'!$E$4,0,M1147)</f>
        <v>0</v>
      </c>
      <c r="K1148" s="47">
        <f>IF(IF('Lease Monthly'!$H$4="Yearly",J1148*'Lease Monthly'!$D$4,IF('Lease Monthly'!$H$4="Quarterly",J1148*('Lease Monthly'!$D$4/4),J1148*'Lease Monthly'!$D$4/12))&gt;0,IF('Lease Monthly'!$H$4="Yearly",J1148*'Lease Monthly'!$D$4,IF('Lease Monthly'!$H$4="Quarterly",J1148*('Lease Monthly'!$D$4/4),J1148*'Lease Monthly'!$D$4/12)),-L1148-J1148)</f>
        <v>0</v>
      </c>
      <c r="L1148" s="47">
        <f t="shared" si="177"/>
        <v>0</v>
      </c>
      <c r="M1148" s="47">
        <f t="shared" si="178"/>
        <v>0</v>
      </c>
      <c r="N1148" s="57"/>
      <c r="O1148" s="38">
        <v>237</v>
      </c>
      <c r="P1148" s="58">
        <f t="shared" si="182"/>
        <v>456920</v>
      </c>
      <c r="Q1148" s="47">
        <f t="shared" si="183"/>
        <v>0</v>
      </c>
      <c r="R1148" s="47">
        <f>IF(S1147&lt;1,0,-'Lease Monthly'!$K$4/'Lease Monthly'!$L$4)</f>
        <v>0</v>
      </c>
      <c r="S1148" s="47">
        <f t="shared" si="179"/>
        <v>0</v>
      </c>
      <c r="AE1148"/>
      <c r="AF1148" s="6"/>
    </row>
    <row r="1149" spans="1:32" x14ac:dyDescent="0.25">
      <c r="A1149" s="53">
        <f t="shared" si="180"/>
        <v>1133</v>
      </c>
      <c r="B1149" s="29">
        <f t="shared" si="174"/>
        <v>0</v>
      </c>
      <c r="C1149" s="9" t="str">
        <f>IF(D1149=0,"-",IF('Lease Monthly'!$H$4="Yearly",EDATE(C1148,12),IF('Lease Monthly'!$H$4="Quarterly",EDATE(C1148,3),EDATE(C1148,1))))</f>
        <v>-</v>
      </c>
      <c r="D1149" s="54">
        <f>IF(A1149&gt;'Lease Monthly'!$E$4,0,'Lease Monthly'!$G$4)*((1+$M$4)^(((((IF($H$4="Yearly",ROUNDDOWN(IF(A1149-($N$4)&lt;0,0,((A1149-($N$4)/(($N$4))))/($N$4)),0),IF($H$4="Monthly",ROUNDDOWN(IF(A1149-($N$4*12)&lt;0,0,((A1149-(12*$N$4)/((12*$N$4))))/($N$4*12)),0),ROUNDDOWN(IF(A1149-($N$4*4)&lt;0,0,((A1149-(4*$N$4)/((4*$N$4))))/($N$4*4)),0)))))))))+(IF(A1149=$E$4,$J$4,0))</f>
        <v>0</v>
      </c>
      <c r="E1149" s="49">
        <f>IF(D1149=0,0,1/((1+IF('Lease Monthly'!$H$4="Yearly",'Lease Monthly'!$D$4,IF('Lease Monthly'!$H$4="Quarterly",'Lease Monthly'!$D$4/4,'Lease Monthly'!$D$4/12)))^IF($E$17=1,A1148,A1149)))</f>
        <v>0</v>
      </c>
      <c r="F1149" s="55">
        <f t="shared" si="175"/>
        <v>0</v>
      </c>
      <c r="G1149" s="56"/>
      <c r="H1149" s="38">
        <f t="shared" si="181"/>
        <v>1133</v>
      </c>
      <c r="I1149" s="9" t="str">
        <f t="shared" si="176"/>
        <v>-</v>
      </c>
      <c r="J1149" s="47">
        <f>IF(H1149&gt;'Lease Monthly'!$E$4,0,M1148)</f>
        <v>0</v>
      </c>
      <c r="K1149" s="47">
        <f>IF(IF('Lease Monthly'!$H$4="Yearly",J1149*'Lease Monthly'!$D$4,IF('Lease Monthly'!$H$4="Quarterly",J1149*('Lease Monthly'!$D$4/4),J1149*'Lease Monthly'!$D$4/12))&gt;0,IF('Lease Monthly'!$H$4="Yearly",J1149*'Lease Monthly'!$D$4,IF('Lease Monthly'!$H$4="Quarterly",J1149*('Lease Monthly'!$D$4/4),J1149*'Lease Monthly'!$D$4/12)),-L1149-J1149)</f>
        <v>0</v>
      </c>
      <c r="L1149" s="47">
        <f t="shared" si="177"/>
        <v>0</v>
      </c>
      <c r="M1149" s="47">
        <f t="shared" si="178"/>
        <v>0</v>
      </c>
      <c r="N1149" s="57"/>
      <c r="O1149" s="38">
        <v>237</v>
      </c>
      <c r="P1149" s="58">
        <f t="shared" si="182"/>
        <v>457285</v>
      </c>
      <c r="Q1149" s="47">
        <f t="shared" si="183"/>
        <v>0</v>
      </c>
      <c r="R1149" s="47">
        <f>IF(S1148&lt;1,0,-'Lease Monthly'!$K$4/'Lease Monthly'!$L$4)</f>
        <v>0</v>
      </c>
      <c r="S1149" s="47">
        <f t="shared" si="179"/>
        <v>0</v>
      </c>
      <c r="AE1149"/>
      <c r="AF1149" s="6"/>
    </row>
    <row r="1150" spans="1:32" x14ac:dyDescent="0.25">
      <c r="A1150" s="53">
        <f t="shared" si="180"/>
        <v>1134</v>
      </c>
      <c r="B1150" s="29">
        <f t="shared" si="174"/>
        <v>0</v>
      </c>
      <c r="C1150" s="9" t="str">
        <f>IF(D1150=0,"-",IF('Lease Monthly'!$H$4="Yearly",EDATE(C1149,12),IF('Lease Monthly'!$H$4="Quarterly",EDATE(C1149,3),EDATE(C1149,1))))</f>
        <v>-</v>
      </c>
      <c r="D1150" s="54">
        <f>IF(A1150&gt;'Lease Monthly'!$E$4,0,'Lease Monthly'!$G$4)*((1+$M$4)^(((((IF($H$4="Yearly",ROUNDDOWN(IF(A1150-($N$4)&lt;0,0,((A1150-($N$4)/(($N$4))))/($N$4)),0),IF($H$4="Monthly",ROUNDDOWN(IF(A1150-($N$4*12)&lt;0,0,((A1150-(12*$N$4)/((12*$N$4))))/($N$4*12)),0),ROUNDDOWN(IF(A1150-($N$4*4)&lt;0,0,((A1150-(4*$N$4)/((4*$N$4))))/($N$4*4)),0)))))))))+(IF(A1150=$E$4,$J$4,0))</f>
        <v>0</v>
      </c>
      <c r="E1150" s="49">
        <f>IF(D1150=0,0,1/((1+IF('Lease Monthly'!$H$4="Yearly",'Lease Monthly'!$D$4,IF('Lease Monthly'!$H$4="Quarterly",'Lease Monthly'!$D$4/4,'Lease Monthly'!$D$4/12)))^IF($E$17=1,A1149,A1150)))</f>
        <v>0</v>
      </c>
      <c r="F1150" s="55">
        <f t="shared" si="175"/>
        <v>0</v>
      </c>
      <c r="G1150" s="56"/>
      <c r="H1150" s="38">
        <f t="shared" si="181"/>
        <v>1134</v>
      </c>
      <c r="I1150" s="9" t="str">
        <f t="shared" si="176"/>
        <v>-</v>
      </c>
      <c r="J1150" s="47">
        <f>IF(H1150&gt;'Lease Monthly'!$E$4,0,M1149)</f>
        <v>0</v>
      </c>
      <c r="K1150" s="47">
        <f>IF(IF('Lease Monthly'!$H$4="Yearly",J1150*'Lease Monthly'!$D$4,IF('Lease Monthly'!$H$4="Quarterly",J1150*('Lease Monthly'!$D$4/4),J1150*'Lease Monthly'!$D$4/12))&gt;0,IF('Lease Monthly'!$H$4="Yearly",J1150*'Lease Monthly'!$D$4,IF('Lease Monthly'!$H$4="Quarterly",J1150*('Lease Monthly'!$D$4/4),J1150*'Lease Monthly'!$D$4/12)),-L1150-J1150)</f>
        <v>0</v>
      </c>
      <c r="L1150" s="47">
        <f t="shared" si="177"/>
        <v>0</v>
      </c>
      <c r="M1150" s="47">
        <f t="shared" si="178"/>
        <v>0</v>
      </c>
      <c r="N1150" s="57"/>
      <c r="O1150" s="38">
        <v>237</v>
      </c>
      <c r="P1150" s="58">
        <f t="shared" si="182"/>
        <v>457651</v>
      </c>
      <c r="Q1150" s="47">
        <f t="shared" si="183"/>
        <v>0</v>
      </c>
      <c r="R1150" s="47">
        <f>IF(S1149&lt;1,0,-'Lease Monthly'!$K$4/'Lease Monthly'!$L$4)</f>
        <v>0</v>
      </c>
      <c r="S1150" s="47">
        <f t="shared" si="179"/>
        <v>0</v>
      </c>
      <c r="AE1150"/>
      <c r="AF1150" s="6"/>
    </row>
    <row r="1151" spans="1:32" x14ac:dyDescent="0.25">
      <c r="A1151" s="53">
        <f t="shared" si="180"/>
        <v>1135</v>
      </c>
      <c r="B1151" s="29">
        <f t="shared" si="174"/>
        <v>0</v>
      </c>
      <c r="C1151" s="9" t="str">
        <f>IF(D1151=0,"-",IF('Lease Monthly'!$H$4="Yearly",EDATE(C1150,12),IF('Lease Monthly'!$H$4="Quarterly",EDATE(C1150,3),EDATE(C1150,1))))</f>
        <v>-</v>
      </c>
      <c r="D1151" s="54">
        <f>IF(A1151&gt;'Lease Monthly'!$E$4,0,'Lease Monthly'!$G$4)*((1+$M$4)^(((((IF($H$4="Yearly",ROUNDDOWN(IF(A1151-($N$4)&lt;0,0,((A1151-($N$4)/(($N$4))))/($N$4)),0),IF($H$4="Monthly",ROUNDDOWN(IF(A1151-($N$4*12)&lt;0,0,((A1151-(12*$N$4)/((12*$N$4))))/($N$4*12)),0),ROUNDDOWN(IF(A1151-($N$4*4)&lt;0,0,((A1151-(4*$N$4)/((4*$N$4))))/($N$4*4)),0)))))))))+(IF(A1151=$E$4,$J$4,0))</f>
        <v>0</v>
      </c>
      <c r="E1151" s="49">
        <f>IF(D1151=0,0,1/((1+IF('Lease Monthly'!$H$4="Yearly",'Lease Monthly'!$D$4,IF('Lease Monthly'!$H$4="Quarterly",'Lease Monthly'!$D$4/4,'Lease Monthly'!$D$4/12)))^IF($E$17=1,A1150,A1151)))</f>
        <v>0</v>
      </c>
      <c r="F1151" s="55">
        <f t="shared" si="175"/>
        <v>0</v>
      </c>
      <c r="G1151" s="56"/>
      <c r="H1151" s="38">
        <f t="shared" si="181"/>
        <v>1135</v>
      </c>
      <c r="I1151" s="9" t="str">
        <f t="shared" si="176"/>
        <v>-</v>
      </c>
      <c r="J1151" s="47">
        <f>IF(H1151&gt;'Lease Monthly'!$E$4,0,M1150)</f>
        <v>0</v>
      </c>
      <c r="K1151" s="47">
        <f>IF(IF('Lease Monthly'!$H$4="Yearly",J1151*'Lease Monthly'!$D$4,IF('Lease Monthly'!$H$4="Quarterly",J1151*('Lease Monthly'!$D$4/4),J1151*'Lease Monthly'!$D$4/12))&gt;0,IF('Lease Monthly'!$H$4="Yearly",J1151*'Lease Monthly'!$D$4,IF('Lease Monthly'!$H$4="Quarterly",J1151*('Lease Monthly'!$D$4/4),J1151*'Lease Monthly'!$D$4/12)),-L1151-J1151)</f>
        <v>0</v>
      </c>
      <c r="L1151" s="47">
        <f t="shared" si="177"/>
        <v>0</v>
      </c>
      <c r="M1151" s="47">
        <f t="shared" si="178"/>
        <v>0</v>
      </c>
      <c r="N1151" s="57"/>
      <c r="O1151" s="38">
        <v>237</v>
      </c>
      <c r="P1151" s="58">
        <f t="shared" si="182"/>
        <v>458016</v>
      </c>
      <c r="Q1151" s="47">
        <f t="shared" si="183"/>
        <v>0</v>
      </c>
      <c r="R1151" s="47">
        <f>IF(S1150&lt;1,0,-'Lease Monthly'!$K$4/'Lease Monthly'!$L$4)</f>
        <v>0</v>
      </c>
      <c r="S1151" s="47">
        <f t="shared" si="179"/>
        <v>0</v>
      </c>
      <c r="AE1151"/>
      <c r="AF1151" s="6"/>
    </row>
    <row r="1152" spans="1:32" x14ac:dyDescent="0.25">
      <c r="A1152" s="53">
        <f t="shared" si="180"/>
        <v>1136</v>
      </c>
      <c r="B1152" s="29">
        <f t="shared" si="174"/>
        <v>0</v>
      </c>
      <c r="C1152" s="9" t="str">
        <f>IF(D1152=0,"-",IF('Lease Monthly'!$H$4="Yearly",EDATE(C1151,12),IF('Lease Monthly'!$H$4="Quarterly",EDATE(C1151,3),EDATE(C1151,1))))</f>
        <v>-</v>
      </c>
      <c r="D1152" s="54">
        <f>IF(A1152&gt;'Lease Monthly'!$E$4,0,'Lease Monthly'!$G$4)*((1+$M$4)^(((((IF($H$4="Yearly",ROUNDDOWN(IF(A1152-($N$4)&lt;0,0,((A1152-($N$4)/(($N$4))))/($N$4)),0),IF($H$4="Monthly",ROUNDDOWN(IF(A1152-($N$4*12)&lt;0,0,((A1152-(12*$N$4)/((12*$N$4))))/($N$4*12)),0),ROUNDDOWN(IF(A1152-($N$4*4)&lt;0,0,((A1152-(4*$N$4)/((4*$N$4))))/($N$4*4)),0)))))))))+(IF(A1152=$E$4,$J$4,0))</f>
        <v>0</v>
      </c>
      <c r="E1152" s="49">
        <f>IF(D1152=0,0,1/((1+IF('Lease Monthly'!$H$4="Yearly",'Lease Monthly'!$D$4,IF('Lease Monthly'!$H$4="Quarterly",'Lease Monthly'!$D$4/4,'Lease Monthly'!$D$4/12)))^IF($E$17=1,A1151,A1152)))</f>
        <v>0</v>
      </c>
      <c r="F1152" s="55">
        <f t="shared" si="175"/>
        <v>0</v>
      </c>
      <c r="G1152" s="56"/>
      <c r="H1152" s="38">
        <f t="shared" si="181"/>
        <v>1136</v>
      </c>
      <c r="I1152" s="9" t="str">
        <f t="shared" si="176"/>
        <v>-</v>
      </c>
      <c r="J1152" s="47">
        <f>IF(H1152&gt;'Lease Monthly'!$E$4,0,M1151)</f>
        <v>0</v>
      </c>
      <c r="K1152" s="47">
        <f>IF(IF('Lease Monthly'!$H$4="Yearly",J1152*'Lease Monthly'!$D$4,IF('Lease Monthly'!$H$4="Quarterly",J1152*('Lease Monthly'!$D$4/4),J1152*'Lease Monthly'!$D$4/12))&gt;0,IF('Lease Monthly'!$H$4="Yearly",J1152*'Lease Monthly'!$D$4,IF('Lease Monthly'!$H$4="Quarterly",J1152*('Lease Monthly'!$D$4/4),J1152*'Lease Monthly'!$D$4/12)),-L1152-J1152)</f>
        <v>0</v>
      </c>
      <c r="L1152" s="47">
        <f t="shared" si="177"/>
        <v>0</v>
      </c>
      <c r="M1152" s="47">
        <f t="shared" si="178"/>
        <v>0</v>
      </c>
      <c r="N1152" s="57"/>
      <c r="O1152" s="38">
        <v>237</v>
      </c>
      <c r="P1152" s="58">
        <f t="shared" si="182"/>
        <v>458381</v>
      </c>
      <c r="Q1152" s="47">
        <f t="shared" si="183"/>
        <v>0</v>
      </c>
      <c r="R1152" s="47">
        <f>IF(S1151&lt;1,0,-'Lease Monthly'!$K$4/'Lease Monthly'!$L$4)</f>
        <v>0</v>
      </c>
      <c r="S1152" s="47">
        <f t="shared" si="179"/>
        <v>0</v>
      </c>
      <c r="AE1152"/>
      <c r="AF1152" s="6"/>
    </row>
    <row r="1153" spans="1:32" x14ac:dyDescent="0.25">
      <c r="A1153" s="53">
        <f t="shared" si="180"/>
        <v>1137</v>
      </c>
      <c r="B1153" s="29">
        <f t="shared" si="174"/>
        <v>0</v>
      </c>
      <c r="C1153" s="9" t="str">
        <f>IF(D1153=0,"-",IF('Lease Monthly'!$H$4="Yearly",EDATE(C1152,12),IF('Lease Monthly'!$H$4="Quarterly",EDATE(C1152,3),EDATE(C1152,1))))</f>
        <v>-</v>
      </c>
      <c r="D1153" s="54">
        <f>IF(A1153&gt;'Lease Monthly'!$E$4,0,'Lease Monthly'!$G$4)*((1+$M$4)^(((((IF($H$4="Yearly",ROUNDDOWN(IF(A1153-($N$4)&lt;0,0,((A1153-($N$4)/(($N$4))))/($N$4)),0),IF($H$4="Monthly",ROUNDDOWN(IF(A1153-($N$4*12)&lt;0,0,((A1153-(12*$N$4)/((12*$N$4))))/($N$4*12)),0),ROUNDDOWN(IF(A1153-($N$4*4)&lt;0,0,((A1153-(4*$N$4)/((4*$N$4))))/($N$4*4)),0)))))))))+(IF(A1153=$E$4,$J$4,0))</f>
        <v>0</v>
      </c>
      <c r="E1153" s="49">
        <f>IF(D1153=0,0,1/((1+IF('Lease Monthly'!$H$4="Yearly",'Lease Monthly'!$D$4,IF('Lease Monthly'!$H$4="Quarterly",'Lease Monthly'!$D$4/4,'Lease Monthly'!$D$4/12)))^IF($E$17=1,A1152,A1153)))</f>
        <v>0</v>
      </c>
      <c r="F1153" s="55">
        <f t="shared" si="175"/>
        <v>0</v>
      </c>
      <c r="G1153" s="56"/>
      <c r="H1153" s="38">
        <f t="shared" si="181"/>
        <v>1137</v>
      </c>
      <c r="I1153" s="9" t="str">
        <f t="shared" si="176"/>
        <v>-</v>
      </c>
      <c r="J1153" s="47">
        <f>IF(H1153&gt;'Lease Monthly'!$E$4,0,M1152)</f>
        <v>0</v>
      </c>
      <c r="K1153" s="47">
        <f>IF(IF('Lease Monthly'!$H$4="Yearly",J1153*'Lease Monthly'!$D$4,IF('Lease Monthly'!$H$4="Quarterly",J1153*('Lease Monthly'!$D$4/4),J1153*'Lease Monthly'!$D$4/12))&gt;0,IF('Lease Monthly'!$H$4="Yearly",J1153*'Lease Monthly'!$D$4,IF('Lease Monthly'!$H$4="Quarterly",J1153*('Lease Monthly'!$D$4/4),J1153*'Lease Monthly'!$D$4/12)),-L1153-J1153)</f>
        <v>0</v>
      </c>
      <c r="L1153" s="47">
        <f t="shared" si="177"/>
        <v>0</v>
      </c>
      <c r="M1153" s="47">
        <f t="shared" si="178"/>
        <v>0</v>
      </c>
      <c r="N1153" s="57"/>
      <c r="O1153" s="38">
        <v>237</v>
      </c>
      <c r="P1153" s="58">
        <f t="shared" si="182"/>
        <v>458746</v>
      </c>
      <c r="Q1153" s="47">
        <f t="shared" si="183"/>
        <v>0</v>
      </c>
      <c r="R1153" s="47">
        <f>IF(S1152&lt;1,0,-'Lease Monthly'!$K$4/'Lease Monthly'!$L$4)</f>
        <v>0</v>
      </c>
      <c r="S1153" s="47">
        <f t="shared" si="179"/>
        <v>0</v>
      </c>
      <c r="AE1153"/>
      <c r="AF1153" s="6"/>
    </row>
    <row r="1154" spans="1:32" x14ac:dyDescent="0.25">
      <c r="A1154" s="53">
        <f t="shared" si="180"/>
        <v>1138</v>
      </c>
      <c r="B1154" s="29">
        <f t="shared" si="174"/>
        <v>0</v>
      </c>
      <c r="C1154" s="9" t="str">
        <f>IF(D1154=0,"-",IF('Lease Monthly'!$H$4="Yearly",EDATE(C1153,12),IF('Lease Monthly'!$H$4="Quarterly",EDATE(C1153,3),EDATE(C1153,1))))</f>
        <v>-</v>
      </c>
      <c r="D1154" s="54">
        <f>IF(A1154&gt;'Lease Monthly'!$E$4,0,'Lease Monthly'!$G$4)*((1+$M$4)^(((((IF($H$4="Yearly",ROUNDDOWN(IF(A1154-($N$4)&lt;0,0,((A1154-($N$4)/(($N$4))))/($N$4)),0),IF($H$4="Monthly",ROUNDDOWN(IF(A1154-($N$4*12)&lt;0,0,((A1154-(12*$N$4)/((12*$N$4))))/($N$4*12)),0),ROUNDDOWN(IF(A1154-($N$4*4)&lt;0,0,((A1154-(4*$N$4)/((4*$N$4))))/($N$4*4)),0)))))))))+(IF(A1154=$E$4,$J$4,0))</f>
        <v>0</v>
      </c>
      <c r="E1154" s="49">
        <f>IF(D1154=0,0,1/((1+IF('Lease Monthly'!$H$4="Yearly",'Lease Monthly'!$D$4,IF('Lease Monthly'!$H$4="Quarterly",'Lease Monthly'!$D$4/4,'Lease Monthly'!$D$4/12)))^IF($E$17=1,A1153,A1154)))</f>
        <v>0</v>
      </c>
      <c r="F1154" s="55">
        <f t="shared" si="175"/>
        <v>0</v>
      </c>
      <c r="G1154" s="56"/>
      <c r="H1154" s="38">
        <f t="shared" si="181"/>
        <v>1138</v>
      </c>
      <c r="I1154" s="9" t="str">
        <f t="shared" si="176"/>
        <v>-</v>
      </c>
      <c r="J1154" s="47">
        <f>IF(H1154&gt;'Lease Monthly'!$E$4,0,M1153)</f>
        <v>0</v>
      </c>
      <c r="K1154" s="47">
        <f>IF(IF('Lease Monthly'!$H$4="Yearly",J1154*'Lease Monthly'!$D$4,IF('Lease Monthly'!$H$4="Quarterly",J1154*('Lease Monthly'!$D$4/4),J1154*'Lease Monthly'!$D$4/12))&gt;0,IF('Lease Monthly'!$H$4="Yearly",J1154*'Lease Monthly'!$D$4,IF('Lease Monthly'!$H$4="Quarterly",J1154*('Lease Monthly'!$D$4/4),J1154*'Lease Monthly'!$D$4/12)),-L1154-J1154)</f>
        <v>0</v>
      </c>
      <c r="L1154" s="47">
        <f t="shared" si="177"/>
        <v>0</v>
      </c>
      <c r="M1154" s="47">
        <f t="shared" si="178"/>
        <v>0</v>
      </c>
      <c r="N1154" s="57"/>
      <c r="O1154" s="38">
        <v>237</v>
      </c>
      <c r="P1154" s="58">
        <f t="shared" si="182"/>
        <v>459112</v>
      </c>
      <c r="Q1154" s="47">
        <f t="shared" si="183"/>
        <v>0</v>
      </c>
      <c r="R1154" s="47">
        <f>IF(S1153&lt;1,0,-'Lease Monthly'!$K$4/'Lease Monthly'!$L$4)</f>
        <v>0</v>
      </c>
      <c r="S1154" s="47">
        <f t="shared" si="179"/>
        <v>0</v>
      </c>
      <c r="AE1154"/>
      <c r="AF1154" s="6"/>
    </row>
    <row r="1155" spans="1:32" x14ac:dyDescent="0.25">
      <c r="A1155" s="53">
        <f t="shared" si="180"/>
        <v>1139</v>
      </c>
      <c r="B1155" s="29">
        <f t="shared" si="174"/>
        <v>0</v>
      </c>
      <c r="C1155" s="9" t="str">
        <f>IF(D1155=0,"-",IF('Lease Monthly'!$H$4="Yearly",EDATE(C1154,12),IF('Lease Monthly'!$H$4="Quarterly",EDATE(C1154,3),EDATE(C1154,1))))</f>
        <v>-</v>
      </c>
      <c r="D1155" s="54">
        <f>IF(A1155&gt;'Lease Monthly'!$E$4,0,'Lease Monthly'!$G$4)*((1+$M$4)^(((((IF($H$4="Yearly",ROUNDDOWN(IF(A1155-($N$4)&lt;0,0,((A1155-($N$4)/(($N$4))))/($N$4)),0),IF($H$4="Monthly",ROUNDDOWN(IF(A1155-($N$4*12)&lt;0,0,((A1155-(12*$N$4)/((12*$N$4))))/($N$4*12)),0),ROUNDDOWN(IF(A1155-($N$4*4)&lt;0,0,((A1155-(4*$N$4)/((4*$N$4))))/($N$4*4)),0)))))))))+(IF(A1155=$E$4,$J$4,0))</f>
        <v>0</v>
      </c>
      <c r="E1155" s="49">
        <f>IF(D1155=0,0,1/((1+IF('Lease Monthly'!$H$4="Yearly",'Lease Monthly'!$D$4,IF('Lease Monthly'!$H$4="Quarterly",'Lease Monthly'!$D$4/4,'Lease Monthly'!$D$4/12)))^IF($E$17=1,A1154,A1155)))</f>
        <v>0</v>
      </c>
      <c r="F1155" s="55">
        <f t="shared" si="175"/>
        <v>0</v>
      </c>
      <c r="G1155" s="56"/>
      <c r="H1155" s="38">
        <f t="shared" si="181"/>
        <v>1139</v>
      </c>
      <c r="I1155" s="9" t="str">
        <f t="shared" si="176"/>
        <v>-</v>
      </c>
      <c r="J1155" s="47">
        <f>IF(H1155&gt;'Lease Monthly'!$E$4,0,M1154)</f>
        <v>0</v>
      </c>
      <c r="K1155" s="47">
        <f>IF(IF('Lease Monthly'!$H$4="Yearly",J1155*'Lease Monthly'!$D$4,IF('Lease Monthly'!$H$4="Quarterly",J1155*('Lease Monthly'!$D$4/4),J1155*'Lease Monthly'!$D$4/12))&gt;0,IF('Lease Monthly'!$H$4="Yearly",J1155*'Lease Monthly'!$D$4,IF('Lease Monthly'!$H$4="Quarterly",J1155*('Lease Monthly'!$D$4/4),J1155*'Lease Monthly'!$D$4/12)),-L1155-J1155)</f>
        <v>0</v>
      </c>
      <c r="L1155" s="47">
        <f t="shared" si="177"/>
        <v>0</v>
      </c>
      <c r="M1155" s="47">
        <f t="shared" si="178"/>
        <v>0</v>
      </c>
      <c r="N1155" s="57"/>
      <c r="O1155" s="38">
        <v>237</v>
      </c>
      <c r="P1155" s="58">
        <f t="shared" si="182"/>
        <v>459477</v>
      </c>
      <c r="Q1155" s="47">
        <f t="shared" si="183"/>
        <v>0</v>
      </c>
      <c r="R1155" s="47">
        <f>IF(S1154&lt;1,0,-'Lease Monthly'!$K$4/'Lease Monthly'!$L$4)</f>
        <v>0</v>
      </c>
      <c r="S1155" s="47">
        <f t="shared" si="179"/>
        <v>0</v>
      </c>
      <c r="AE1155"/>
      <c r="AF1155" s="6"/>
    </row>
    <row r="1156" spans="1:32" x14ac:dyDescent="0.25">
      <c r="A1156" s="53">
        <f t="shared" si="180"/>
        <v>1140</v>
      </c>
      <c r="B1156" s="29">
        <f t="shared" si="174"/>
        <v>0</v>
      </c>
      <c r="C1156" s="9" t="str">
        <f>IF(D1156=0,"-",IF('Lease Monthly'!$H$4="Yearly",EDATE(C1155,12),IF('Lease Monthly'!$H$4="Quarterly",EDATE(C1155,3),EDATE(C1155,1))))</f>
        <v>-</v>
      </c>
      <c r="D1156" s="54">
        <f>IF(A1156&gt;'Lease Monthly'!$E$4,0,'Lease Monthly'!$G$4)*((1+$M$4)^(((((IF($H$4="Yearly",ROUNDDOWN(IF(A1156-($N$4)&lt;0,0,((A1156-($N$4)/(($N$4))))/($N$4)),0),IF($H$4="Monthly",ROUNDDOWN(IF(A1156-($N$4*12)&lt;0,0,((A1156-(12*$N$4)/((12*$N$4))))/($N$4*12)),0),ROUNDDOWN(IF(A1156-($N$4*4)&lt;0,0,((A1156-(4*$N$4)/((4*$N$4))))/($N$4*4)),0)))))))))+(IF(A1156=$E$4,$J$4,0))</f>
        <v>0</v>
      </c>
      <c r="E1156" s="49">
        <f>IF(D1156=0,0,1/((1+IF('Lease Monthly'!$H$4="Yearly",'Lease Monthly'!$D$4,IF('Lease Monthly'!$H$4="Quarterly",'Lease Monthly'!$D$4/4,'Lease Monthly'!$D$4/12)))^IF($E$17=1,A1155,A1156)))</f>
        <v>0</v>
      </c>
      <c r="F1156" s="55">
        <f t="shared" si="175"/>
        <v>0</v>
      </c>
      <c r="G1156" s="56"/>
      <c r="H1156" s="38">
        <f t="shared" si="181"/>
        <v>1140</v>
      </c>
      <c r="I1156" s="9" t="str">
        <f t="shared" si="176"/>
        <v>-</v>
      </c>
      <c r="J1156" s="47">
        <f>IF(H1156&gt;'Lease Monthly'!$E$4,0,M1155)</f>
        <v>0</v>
      </c>
      <c r="K1156" s="47">
        <f>IF(IF('Lease Monthly'!$H$4="Yearly",J1156*'Lease Monthly'!$D$4,IF('Lease Monthly'!$H$4="Quarterly",J1156*('Lease Monthly'!$D$4/4),J1156*'Lease Monthly'!$D$4/12))&gt;0,IF('Lease Monthly'!$H$4="Yearly",J1156*'Lease Monthly'!$D$4,IF('Lease Monthly'!$H$4="Quarterly",J1156*('Lease Monthly'!$D$4/4),J1156*'Lease Monthly'!$D$4/12)),-L1156-J1156)</f>
        <v>0</v>
      </c>
      <c r="L1156" s="47">
        <f t="shared" si="177"/>
        <v>0</v>
      </c>
      <c r="M1156" s="47">
        <f t="shared" si="178"/>
        <v>0</v>
      </c>
      <c r="N1156" s="57"/>
      <c r="O1156" s="38">
        <v>237</v>
      </c>
      <c r="P1156" s="58">
        <f t="shared" si="182"/>
        <v>459842</v>
      </c>
      <c r="Q1156" s="47">
        <f t="shared" si="183"/>
        <v>0</v>
      </c>
      <c r="R1156" s="47">
        <f>IF(S1155&lt;1,0,-'Lease Monthly'!$K$4/'Lease Monthly'!$L$4)</f>
        <v>0</v>
      </c>
      <c r="S1156" s="47">
        <f t="shared" si="179"/>
        <v>0</v>
      </c>
      <c r="AE1156"/>
      <c r="AF1156" s="6"/>
    </row>
    <row r="1157" spans="1:32" x14ac:dyDescent="0.25">
      <c r="A1157" s="53">
        <f t="shared" si="180"/>
        <v>1141</v>
      </c>
      <c r="B1157" s="29">
        <f t="shared" si="174"/>
        <v>0</v>
      </c>
      <c r="C1157" s="9" t="str">
        <f>IF(D1157=0,"-",IF('Lease Monthly'!$H$4="Yearly",EDATE(C1156,12),IF('Lease Monthly'!$H$4="Quarterly",EDATE(C1156,3),EDATE(C1156,1))))</f>
        <v>-</v>
      </c>
      <c r="D1157" s="54">
        <f>IF(A1157&gt;'Lease Monthly'!$E$4,0,'Lease Monthly'!$G$4)*((1+$M$4)^(((((IF($H$4="Yearly",ROUNDDOWN(IF(A1157-($N$4)&lt;0,0,((A1157-($N$4)/(($N$4))))/($N$4)),0),IF($H$4="Monthly",ROUNDDOWN(IF(A1157-($N$4*12)&lt;0,0,((A1157-(12*$N$4)/((12*$N$4))))/($N$4*12)),0),ROUNDDOWN(IF(A1157-($N$4*4)&lt;0,0,((A1157-(4*$N$4)/((4*$N$4))))/($N$4*4)),0)))))))))+(IF(A1157=$E$4,$J$4,0))</f>
        <v>0</v>
      </c>
      <c r="E1157" s="49">
        <f>IF(D1157=0,0,1/((1+IF('Lease Monthly'!$H$4="Yearly",'Lease Monthly'!$D$4,IF('Lease Monthly'!$H$4="Quarterly",'Lease Monthly'!$D$4/4,'Lease Monthly'!$D$4/12)))^IF($E$17=1,A1156,A1157)))</f>
        <v>0</v>
      </c>
      <c r="F1157" s="55">
        <f t="shared" si="175"/>
        <v>0</v>
      </c>
      <c r="G1157" s="56"/>
      <c r="H1157" s="38">
        <f t="shared" si="181"/>
        <v>1141</v>
      </c>
      <c r="I1157" s="9" t="str">
        <f t="shared" si="176"/>
        <v>-</v>
      </c>
      <c r="J1157" s="47">
        <f>IF(H1157&gt;'Lease Monthly'!$E$4,0,M1156)</f>
        <v>0</v>
      </c>
      <c r="K1157" s="47">
        <f>IF(IF('Lease Monthly'!$H$4="Yearly",J1157*'Lease Monthly'!$D$4,IF('Lease Monthly'!$H$4="Quarterly",J1157*('Lease Monthly'!$D$4/4),J1157*'Lease Monthly'!$D$4/12))&gt;0,IF('Lease Monthly'!$H$4="Yearly",J1157*'Lease Monthly'!$D$4,IF('Lease Monthly'!$H$4="Quarterly",J1157*('Lease Monthly'!$D$4/4),J1157*'Lease Monthly'!$D$4/12)),-L1157-J1157)</f>
        <v>0</v>
      </c>
      <c r="L1157" s="47">
        <f t="shared" si="177"/>
        <v>0</v>
      </c>
      <c r="M1157" s="47">
        <f t="shared" si="178"/>
        <v>0</v>
      </c>
      <c r="N1157" s="57"/>
      <c r="O1157" s="38">
        <v>237</v>
      </c>
      <c r="P1157" s="58">
        <f t="shared" si="182"/>
        <v>460207</v>
      </c>
      <c r="Q1157" s="47">
        <f t="shared" si="183"/>
        <v>0</v>
      </c>
      <c r="R1157" s="47">
        <f>IF(S1156&lt;1,0,-'Lease Monthly'!$K$4/'Lease Monthly'!$L$4)</f>
        <v>0</v>
      </c>
      <c r="S1157" s="47">
        <f t="shared" si="179"/>
        <v>0</v>
      </c>
      <c r="AE1157"/>
      <c r="AF1157" s="6"/>
    </row>
    <row r="1158" spans="1:32" x14ac:dyDescent="0.25">
      <c r="A1158" s="53">
        <f t="shared" si="180"/>
        <v>1142</v>
      </c>
      <c r="B1158" s="29">
        <f t="shared" si="174"/>
        <v>0</v>
      </c>
      <c r="C1158" s="9" t="str">
        <f>IF(D1158=0,"-",IF('Lease Monthly'!$H$4="Yearly",EDATE(C1157,12),IF('Lease Monthly'!$H$4="Quarterly",EDATE(C1157,3),EDATE(C1157,1))))</f>
        <v>-</v>
      </c>
      <c r="D1158" s="54">
        <f>IF(A1158&gt;'Lease Monthly'!$E$4,0,'Lease Monthly'!$G$4)*((1+$M$4)^(((((IF($H$4="Yearly",ROUNDDOWN(IF(A1158-($N$4)&lt;0,0,((A1158-($N$4)/(($N$4))))/($N$4)),0),IF($H$4="Monthly",ROUNDDOWN(IF(A1158-($N$4*12)&lt;0,0,((A1158-(12*$N$4)/((12*$N$4))))/($N$4*12)),0),ROUNDDOWN(IF(A1158-($N$4*4)&lt;0,0,((A1158-(4*$N$4)/((4*$N$4))))/($N$4*4)),0)))))))))+(IF(A1158=$E$4,$J$4,0))</f>
        <v>0</v>
      </c>
      <c r="E1158" s="49">
        <f>IF(D1158=0,0,1/((1+IF('Lease Monthly'!$H$4="Yearly",'Lease Monthly'!$D$4,IF('Lease Monthly'!$H$4="Quarterly",'Lease Monthly'!$D$4/4,'Lease Monthly'!$D$4/12)))^IF($E$17=1,A1157,A1158)))</f>
        <v>0</v>
      </c>
      <c r="F1158" s="55">
        <f t="shared" si="175"/>
        <v>0</v>
      </c>
      <c r="G1158" s="56"/>
      <c r="H1158" s="38">
        <f t="shared" si="181"/>
        <v>1142</v>
      </c>
      <c r="I1158" s="9" t="str">
        <f t="shared" si="176"/>
        <v>-</v>
      </c>
      <c r="J1158" s="47">
        <f>IF(H1158&gt;'Lease Monthly'!$E$4,0,M1157)</f>
        <v>0</v>
      </c>
      <c r="K1158" s="47">
        <f>IF(IF('Lease Monthly'!$H$4="Yearly",J1158*'Lease Monthly'!$D$4,IF('Lease Monthly'!$H$4="Quarterly",J1158*('Lease Monthly'!$D$4/4),J1158*'Lease Monthly'!$D$4/12))&gt;0,IF('Lease Monthly'!$H$4="Yearly",J1158*'Lease Monthly'!$D$4,IF('Lease Monthly'!$H$4="Quarterly",J1158*('Lease Monthly'!$D$4/4),J1158*'Lease Monthly'!$D$4/12)),-L1158-J1158)</f>
        <v>0</v>
      </c>
      <c r="L1158" s="47">
        <f t="shared" si="177"/>
        <v>0</v>
      </c>
      <c r="M1158" s="47">
        <f t="shared" si="178"/>
        <v>0</v>
      </c>
      <c r="N1158" s="57"/>
      <c r="O1158" s="38">
        <v>237</v>
      </c>
      <c r="P1158" s="58">
        <f t="shared" si="182"/>
        <v>460573</v>
      </c>
      <c r="Q1158" s="47">
        <f t="shared" si="183"/>
        <v>0</v>
      </c>
      <c r="R1158" s="47">
        <f>IF(S1157&lt;1,0,-'Lease Monthly'!$K$4/'Lease Monthly'!$L$4)</f>
        <v>0</v>
      </c>
      <c r="S1158" s="47">
        <f t="shared" si="179"/>
        <v>0</v>
      </c>
      <c r="AE1158"/>
      <c r="AF1158" s="6"/>
    </row>
    <row r="1159" spans="1:32" x14ac:dyDescent="0.25">
      <c r="A1159" s="53">
        <f t="shared" si="180"/>
        <v>1143</v>
      </c>
      <c r="B1159" s="29">
        <f t="shared" si="174"/>
        <v>0</v>
      </c>
      <c r="C1159" s="9" t="str">
        <f>IF(D1159=0,"-",IF('Lease Monthly'!$H$4="Yearly",EDATE(C1158,12),IF('Lease Monthly'!$H$4="Quarterly",EDATE(C1158,3),EDATE(C1158,1))))</f>
        <v>-</v>
      </c>
      <c r="D1159" s="54">
        <f>IF(A1159&gt;'Lease Monthly'!$E$4,0,'Lease Monthly'!$G$4)*((1+$M$4)^(((((IF($H$4="Yearly",ROUNDDOWN(IF(A1159-($N$4)&lt;0,0,((A1159-($N$4)/(($N$4))))/($N$4)),0),IF($H$4="Monthly",ROUNDDOWN(IF(A1159-($N$4*12)&lt;0,0,((A1159-(12*$N$4)/((12*$N$4))))/($N$4*12)),0),ROUNDDOWN(IF(A1159-($N$4*4)&lt;0,0,((A1159-(4*$N$4)/((4*$N$4))))/($N$4*4)),0)))))))))+(IF(A1159=$E$4,$J$4,0))</f>
        <v>0</v>
      </c>
      <c r="E1159" s="49">
        <f>IF(D1159=0,0,1/((1+IF('Lease Monthly'!$H$4="Yearly",'Lease Monthly'!$D$4,IF('Lease Monthly'!$H$4="Quarterly",'Lease Monthly'!$D$4/4,'Lease Monthly'!$D$4/12)))^IF($E$17=1,A1158,A1159)))</f>
        <v>0</v>
      </c>
      <c r="F1159" s="55">
        <f t="shared" si="175"/>
        <v>0</v>
      </c>
      <c r="G1159" s="56"/>
      <c r="H1159" s="38">
        <f t="shared" si="181"/>
        <v>1143</v>
      </c>
      <c r="I1159" s="9" t="str">
        <f t="shared" si="176"/>
        <v>-</v>
      </c>
      <c r="J1159" s="47">
        <f>IF(H1159&gt;'Lease Monthly'!$E$4,0,M1158)</f>
        <v>0</v>
      </c>
      <c r="K1159" s="47">
        <f>IF(IF('Lease Monthly'!$H$4="Yearly",J1159*'Lease Monthly'!$D$4,IF('Lease Monthly'!$H$4="Quarterly",J1159*('Lease Monthly'!$D$4/4),J1159*'Lease Monthly'!$D$4/12))&gt;0,IF('Lease Monthly'!$H$4="Yearly",J1159*'Lease Monthly'!$D$4,IF('Lease Monthly'!$H$4="Quarterly",J1159*('Lease Monthly'!$D$4/4),J1159*'Lease Monthly'!$D$4/12)),-L1159-J1159)</f>
        <v>0</v>
      </c>
      <c r="L1159" s="47">
        <f t="shared" si="177"/>
        <v>0</v>
      </c>
      <c r="M1159" s="47">
        <f t="shared" si="178"/>
        <v>0</v>
      </c>
      <c r="N1159" s="57"/>
      <c r="O1159" s="38">
        <v>237</v>
      </c>
      <c r="P1159" s="58">
        <f t="shared" si="182"/>
        <v>460938</v>
      </c>
      <c r="Q1159" s="47">
        <f t="shared" si="183"/>
        <v>0</v>
      </c>
      <c r="R1159" s="47">
        <f>IF(S1158&lt;1,0,-'Lease Monthly'!$K$4/'Lease Monthly'!$L$4)</f>
        <v>0</v>
      </c>
      <c r="S1159" s="47">
        <f t="shared" si="179"/>
        <v>0</v>
      </c>
      <c r="AE1159"/>
      <c r="AF1159" s="6"/>
    </row>
    <row r="1160" spans="1:32" x14ac:dyDescent="0.25">
      <c r="A1160" s="53">
        <f t="shared" si="180"/>
        <v>1144</v>
      </c>
      <c r="B1160" s="29">
        <f t="shared" si="174"/>
        <v>0</v>
      </c>
      <c r="C1160" s="9" t="str">
        <f>IF(D1160=0,"-",IF('Lease Monthly'!$H$4="Yearly",EDATE(C1159,12),IF('Lease Monthly'!$H$4="Quarterly",EDATE(C1159,3),EDATE(C1159,1))))</f>
        <v>-</v>
      </c>
      <c r="D1160" s="54">
        <f>IF(A1160&gt;'Lease Monthly'!$E$4,0,'Lease Monthly'!$G$4)*((1+$M$4)^(((((IF($H$4="Yearly",ROUNDDOWN(IF(A1160-($N$4)&lt;0,0,((A1160-($N$4)/(($N$4))))/($N$4)),0),IF($H$4="Monthly",ROUNDDOWN(IF(A1160-($N$4*12)&lt;0,0,((A1160-(12*$N$4)/((12*$N$4))))/($N$4*12)),0),ROUNDDOWN(IF(A1160-($N$4*4)&lt;0,0,((A1160-(4*$N$4)/((4*$N$4))))/($N$4*4)),0)))))))))+(IF(A1160=$E$4,$J$4,0))</f>
        <v>0</v>
      </c>
      <c r="E1160" s="49">
        <f>IF(D1160=0,0,1/((1+IF('Lease Monthly'!$H$4="Yearly",'Lease Monthly'!$D$4,IF('Lease Monthly'!$H$4="Quarterly",'Lease Monthly'!$D$4/4,'Lease Monthly'!$D$4/12)))^IF($E$17=1,A1159,A1160)))</f>
        <v>0</v>
      </c>
      <c r="F1160" s="55">
        <f t="shared" si="175"/>
        <v>0</v>
      </c>
      <c r="G1160" s="56"/>
      <c r="H1160" s="38">
        <f t="shared" si="181"/>
        <v>1144</v>
      </c>
      <c r="I1160" s="9" t="str">
        <f t="shared" si="176"/>
        <v>-</v>
      </c>
      <c r="J1160" s="47">
        <f>IF(H1160&gt;'Lease Monthly'!$E$4,0,M1159)</f>
        <v>0</v>
      </c>
      <c r="K1160" s="47">
        <f>IF(IF('Lease Monthly'!$H$4="Yearly",J1160*'Lease Monthly'!$D$4,IF('Lease Monthly'!$H$4="Quarterly",J1160*('Lease Monthly'!$D$4/4),J1160*'Lease Monthly'!$D$4/12))&gt;0,IF('Lease Monthly'!$H$4="Yearly",J1160*'Lease Monthly'!$D$4,IF('Lease Monthly'!$H$4="Quarterly",J1160*('Lease Monthly'!$D$4/4),J1160*'Lease Monthly'!$D$4/12)),-L1160-J1160)</f>
        <v>0</v>
      </c>
      <c r="L1160" s="47">
        <f t="shared" si="177"/>
        <v>0</v>
      </c>
      <c r="M1160" s="47">
        <f t="shared" si="178"/>
        <v>0</v>
      </c>
      <c r="N1160" s="57"/>
      <c r="O1160" s="38">
        <v>237</v>
      </c>
      <c r="P1160" s="58">
        <f t="shared" si="182"/>
        <v>461303</v>
      </c>
      <c r="Q1160" s="47">
        <f t="shared" si="183"/>
        <v>0</v>
      </c>
      <c r="R1160" s="47">
        <f>IF(S1159&lt;1,0,-'Lease Monthly'!$K$4/'Lease Monthly'!$L$4)</f>
        <v>0</v>
      </c>
      <c r="S1160" s="47">
        <f t="shared" si="179"/>
        <v>0</v>
      </c>
      <c r="AE1160"/>
      <c r="AF1160" s="6"/>
    </row>
    <row r="1161" spans="1:32" x14ac:dyDescent="0.25">
      <c r="A1161" s="53">
        <f t="shared" si="180"/>
        <v>1145</v>
      </c>
      <c r="B1161" s="29">
        <f t="shared" si="174"/>
        <v>0</v>
      </c>
      <c r="C1161" s="9" t="str">
        <f>IF(D1161=0,"-",IF('Lease Monthly'!$H$4="Yearly",EDATE(C1160,12),IF('Lease Monthly'!$H$4="Quarterly",EDATE(C1160,3),EDATE(C1160,1))))</f>
        <v>-</v>
      </c>
      <c r="D1161" s="54">
        <f>IF(A1161&gt;'Lease Monthly'!$E$4,0,'Lease Monthly'!$G$4)*((1+$M$4)^(((((IF($H$4="Yearly",ROUNDDOWN(IF(A1161-($N$4)&lt;0,0,((A1161-($N$4)/(($N$4))))/($N$4)),0),IF($H$4="Monthly",ROUNDDOWN(IF(A1161-($N$4*12)&lt;0,0,((A1161-(12*$N$4)/((12*$N$4))))/($N$4*12)),0),ROUNDDOWN(IF(A1161-($N$4*4)&lt;0,0,((A1161-(4*$N$4)/((4*$N$4))))/($N$4*4)),0)))))))))+(IF(A1161=$E$4,$J$4,0))</f>
        <v>0</v>
      </c>
      <c r="E1161" s="49">
        <f>IF(D1161=0,0,1/((1+IF('Lease Monthly'!$H$4="Yearly",'Lease Monthly'!$D$4,IF('Lease Monthly'!$H$4="Quarterly",'Lease Monthly'!$D$4/4,'Lease Monthly'!$D$4/12)))^IF($E$17=1,A1160,A1161)))</f>
        <v>0</v>
      </c>
      <c r="F1161" s="55">
        <f t="shared" si="175"/>
        <v>0</v>
      </c>
      <c r="G1161" s="56"/>
      <c r="H1161" s="38">
        <f t="shared" si="181"/>
        <v>1145</v>
      </c>
      <c r="I1161" s="9" t="str">
        <f t="shared" si="176"/>
        <v>-</v>
      </c>
      <c r="J1161" s="47">
        <f>IF(H1161&gt;'Lease Monthly'!$E$4,0,M1160)</f>
        <v>0</v>
      </c>
      <c r="K1161" s="47">
        <f>IF(IF('Lease Monthly'!$H$4="Yearly",J1161*'Lease Monthly'!$D$4,IF('Lease Monthly'!$H$4="Quarterly",J1161*('Lease Monthly'!$D$4/4),J1161*'Lease Monthly'!$D$4/12))&gt;0,IF('Lease Monthly'!$H$4="Yearly",J1161*'Lease Monthly'!$D$4,IF('Lease Monthly'!$H$4="Quarterly",J1161*('Lease Monthly'!$D$4/4),J1161*'Lease Monthly'!$D$4/12)),-L1161-J1161)</f>
        <v>0</v>
      </c>
      <c r="L1161" s="47">
        <f t="shared" si="177"/>
        <v>0</v>
      </c>
      <c r="M1161" s="47">
        <f t="shared" si="178"/>
        <v>0</v>
      </c>
      <c r="N1161" s="57"/>
      <c r="O1161" s="38">
        <v>237</v>
      </c>
      <c r="P1161" s="58">
        <f t="shared" si="182"/>
        <v>461668</v>
      </c>
      <c r="Q1161" s="47">
        <f t="shared" si="183"/>
        <v>0</v>
      </c>
      <c r="R1161" s="47">
        <f>IF(S1160&lt;1,0,-'Lease Monthly'!$K$4/'Lease Monthly'!$L$4)</f>
        <v>0</v>
      </c>
      <c r="S1161" s="47">
        <f t="shared" si="179"/>
        <v>0</v>
      </c>
      <c r="AE1161"/>
      <c r="AF1161" s="6"/>
    </row>
    <row r="1162" spans="1:32" x14ac:dyDescent="0.25">
      <c r="A1162" s="53">
        <f t="shared" si="180"/>
        <v>1146</v>
      </c>
      <c r="B1162" s="29">
        <f t="shared" si="174"/>
        <v>0</v>
      </c>
      <c r="C1162" s="9" t="str">
        <f>IF(D1162=0,"-",IF('Lease Monthly'!$H$4="Yearly",EDATE(C1161,12),IF('Lease Monthly'!$H$4="Quarterly",EDATE(C1161,3),EDATE(C1161,1))))</f>
        <v>-</v>
      </c>
      <c r="D1162" s="54">
        <f>IF(A1162&gt;'Lease Monthly'!$E$4,0,'Lease Monthly'!$G$4)*((1+$M$4)^(((((IF($H$4="Yearly",ROUNDDOWN(IF(A1162-($N$4)&lt;0,0,((A1162-($N$4)/(($N$4))))/($N$4)),0),IF($H$4="Monthly",ROUNDDOWN(IF(A1162-($N$4*12)&lt;0,0,((A1162-(12*$N$4)/((12*$N$4))))/($N$4*12)),0),ROUNDDOWN(IF(A1162-($N$4*4)&lt;0,0,((A1162-(4*$N$4)/((4*$N$4))))/($N$4*4)),0)))))))))+(IF(A1162=$E$4,$J$4,0))</f>
        <v>0</v>
      </c>
      <c r="E1162" s="49">
        <f>IF(D1162=0,0,1/((1+IF('Lease Monthly'!$H$4="Yearly",'Lease Monthly'!$D$4,IF('Lease Monthly'!$H$4="Quarterly",'Lease Monthly'!$D$4/4,'Lease Monthly'!$D$4/12)))^IF($E$17=1,A1161,A1162)))</f>
        <v>0</v>
      </c>
      <c r="F1162" s="55">
        <f t="shared" si="175"/>
        <v>0</v>
      </c>
      <c r="G1162" s="56"/>
      <c r="H1162" s="38">
        <f t="shared" si="181"/>
        <v>1146</v>
      </c>
      <c r="I1162" s="9" t="str">
        <f t="shared" si="176"/>
        <v>-</v>
      </c>
      <c r="J1162" s="47">
        <f>IF(H1162&gt;'Lease Monthly'!$E$4,0,M1161)</f>
        <v>0</v>
      </c>
      <c r="K1162" s="47">
        <f>IF(IF('Lease Monthly'!$H$4="Yearly",J1162*'Lease Monthly'!$D$4,IF('Lease Monthly'!$H$4="Quarterly",J1162*('Lease Monthly'!$D$4/4),J1162*'Lease Monthly'!$D$4/12))&gt;0,IF('Lease Monthly'!$H$4="Yearly",J1162*'Lease Monthly'!$D$4,IF('Lease Monthly'!$H$4="Quarterly",J1162*('Lease Monthly'!$D$4/4),J1162*'Lease Monthly'!$D$4/12)),-L1162-J1162)</f>
        <v>0</v>
      </c>
      <c r="L1162" s="47">
        <f t="shared" si="177"/>
        <v>0</v>
      </c>
      <c r="M1162" s="47">
        <f t="shared" si="178"/>
        <v>0</v>
      </c>
      <c r="N1162" s="57"/>
      <c r="O1162" s="38">
        <v>237</v>
      </c>
      <c r="P1162" s="58">
        <f t="shared" si="182"/>
        <v>462034</v>
      </c>
      <c r="Q1162" s="47">
        <f t="shared" si="183"/>
        <v>0</v>
      </c>
      <c r="R1162" s="47">
        <f>IF(S1161&lt;1,0,-'Lease Monthly'!$K$4/'Lease Monthly'!$L$4)</f>
        <v>0</v>
      </c>
      <c r="S1162" s="47">
        <f t="shared" si="179"/>
        <v>0</v>
      </c>
      <c r="AE1162"/>
      <c r="AF1162" s="6"/>
    </row>
    <row r="1163" spans="1:32" x14ac:dyDescent="0.25">
      <c r="A1163" s="53">
        <f t="shared" si="180"/>
        <v>1147</v>
      </c>
      <c r="B1163" s="29">
        <f t="shared" si="174"/>
        <v>0</v>
      </c>
      <c r="C1163" s="9" t="str">
        <f>IF(D1163=0,"-",IF('Lease Monthly'!$H$4="Yearly",EDATE(C1162,12),IF('Lease Monthly'!$H$4="Quarterly",EDATE(C1162,3),EDATE(C1162,1))))</f>
        <v>-</v>
      </c>
      <c r="D1163" s="54">
        <f>IF(A1163&gt;'Lease Monthly'!$E$4,0,'Lease Monthly'!$G$4)*((1+$M$4)^(((((IF($H$4="Yearly",ROUNDDOWN(IF(A1163-($N$4)&lt;0,0,((A1163-($N$4)/(($N$4))))/($N$4)),0),IF($H$4="Monthly",ROUNDDOWN(IF(A1163-($N$4*12)&lt;0,0,((A1163-(12*$N$4)/((12*$N$4))))/($N$4*12)),0),ROUNDDOWN(IF(A1163-($N$4*4)&lt;0,0,((A1163-(4*$N$4)/((4*$N$4))))/($N$4*4)),0)))))))))+(IF(A1163=$E$4,$J$4,0))</f>
        <v>0</v>
      </c>
      <c r="E1163" s="49">
        <f>IF(D1163=0,0,1/((1+IF('Lease Monthly'!$H$4="Yearly",'Lease Monthly'!$D$4,IF('Lease Monthly'!$H$4="Quarterly",'Lease Monthly'!$D$4/4,'Lease Monthly'!$D$4/12)))^IF($E$17=1,A1162,A1163)))</f>
        <v>0</v>
      </c>
      <c r="F1163" s="55">
        <f t="shared" si="175"/>
        <v>0</v>
      </c>
      <c r="G1163" s="56"/>
      <c r="H1163" s="38">
        <f t="shared" si="181"/>
        <v>1147</v>
      </c>
      <c r="I1163" s="9" t="str">
        <f t="shared" si="176"/>
        <v>-</v>
      </c>
      <c r="J1163" s="47">
        <f>IF(H1163&gt;'Lease Monthly'!$E$4,0,M1162)</f>
        <v>0</v>
      </c>
      <c r="K1163" s="47">
        <f>IF(IF('Lease Monthly'!$H$4="Yearly",J1163*'Lease Monthly'!$D$4,IF('Lease Monthly'!$H$4="Quarterly",J1163*('Lease Monthly'!$D$4/4),J1163*'Lease Monthly'!$D$4/12))&gt;0,IF('Lease Monthly'!$H$4="Yearly",J1163*'Lease Monthly'!$D$4,IF('Lease Monthly'!$H$4="Quarterly",J1163*('Lease Monthly'!$D$4/4),J1163*'Lease Monthly'!$D$4/12)),-L1163-J1163)</f>
        <v>0</v>
      </c>
      <c r="L1163" s="47">
        <f t="shared" si="177"/>
        <v>0</v>
      </c>
      <c r="M1163" s="47">
        <f t="shared" si="178"/>
        <v>0</v>
      </c>
      <c r="N1163" s="57"/>
      <c r="O1163" s="38">
        <v>237</v>
      </c>
      <c r="P1163" s="58">
        <f t="shared" si="182"/>
        <v>462399</v>
      </c>
      <c r="Q1163" s="47">
        <f t="shared" si="183"/>
        <v>0</v>
      </c>
      <c r="R1163" s="47">
        <f>IF(S1162&lt;1,0,-'Lease Monthly'!$K$4/'Lease Monthly'!$L$4)</f>
        <v>0</v>
      </c>
      <c r="S1163" s="47">
        <f t="shared" si="179"/>
        <v>0</v>
      </c>
      <c r="AE1163"/>
      <c r="AF1163" s="6"/>
    </row>
    <row r="1164" spans="1:32" x14ac:dyDescent="0.25">
      <c r="A1164" s="53">
        <f t="shared" si="180"/>
        <v>1148</v>
      </c>
      <c r="B1164" s="29">
        <f t="shared" si="174"/>
        <v>0</v>
      </c>
      <c r="C1164" s="9" t="str">
        <f>IF(D1164=0,"-",IF('Lease Monthly'!$H$4="Yearly",EDATE(C1163,12),IF('Lease Monthly'!$H$4="Quarterly",EDATE(C1163,3),EDATE(C1163,1))))</f>
        <v>-</v>
      </c>
      <c r="D1164" s="54">
        <f>IF(A1164&gt;'Lease Monthly'!$E$4,0,'Lease Monthly'!$G$4)*((1+$M$4)^(((((IF($H$4="Yearly",ROUNDDOWN(IF(A1164-($N$4)&lt;0,0,((A1164-($N$4)/(($N$4))))/($N$4)),0),IF($H$4="Monthly",ROUNDDOWN(IF(A1164-($N$4*12)&lt;0,0,((A1164-(12*$N$4)/((12*$N$4))))/($N$4*12)),0),ROUNDDOWN(IF(A1164-($N$4*4)&lt;0,0,((A1164-(4*$N$4)/((4*$N$4))))/($N$4*4)),0)))))))))+(IF(A1164=$E$4,$J$4,0))</f>
        <v>0</v>
      </c>
      <c r="E1164" s="49">
        <f>IF(D1164=0,0,1/((1+IF('Lease Monthly'!$H$4="Yearly",'Lease Monthly'!$D$4,IF('Lease Monthly'!$H$4="Quarterly",'Lease Monthly'!$D$4/4,'Lease Monthly'!$D$4/12)))^IF($E$17=1,A1163,A1164)))</f>
        <v>0</v>
      </c>
      <c r="F1164" s="55">
        <f t="shared" si="175"/>
        <v>0</v>
      </c>
      <c r="G1164" s="56"/>
      <c r="H1164" s="38">
        <f t="shared" si="181"/>
        <v>1148</v>
      </c>
      <c r="I1164" s="9" t="str">
        <f t="shared" si="176"/>
        <v>-</v>
      </c>
      <c r="J1164" s="47">
        <f>IF(H1164&gt;'Lease Monthly'!$E$4,0,M1163)</f>
        <v>0</v>
      </c>
      <c r="K1164" s="47">
        <f>IF(IF('Lease Monthly'!$H$4="Yearly",J1164*'Lease Monthly'!$D$4,IF('Lease Monthly'!$H$4="Quarterly",J1164*('Lease Monthly'!$D$4/4),J1164*'Lease Monthly'!$D$4/12))&gt;0,IF('Lease Monthly'!$H$4="Yearly",J1164*'Lease Monthly'!$D$4,IF('Lease Monthly'!$H$4="Quarterly",J1164*('Lease Monthly'!$D$4/4),J1164*'Lease Monthly'!$D$4/12)),-L1164-J1164)</f>
        <v>0</v>
      </c>
      <c r="L1164" s="47">
        <f t="shared" si="177"/>
        <v>0</v>
      </c>
      <c r="M1164" s="47">
        <f t="shared" si="178"/>
        <v>0</v>
      </c>
      <c r="N1164" s="57"/>
      <c r="O1164" s="38">
        <v>237</v>
      </c>
      <c r="P1164" s="58">
        <f t="shared" si="182"/>
        <v>462764</v>
      </c>
      <c r="Q1164" s="47">
        <f t="shared" si="183"/>
        <v>0</v>
      </c>
      <c r="R1164" s="47">
        <f>IF(S1163&lt;1,0,-'Lease Monthly'!$K$4/'Lease Monthly'!$L$4)</f>
        <v>0</v>
      </c>
      <c r="S1164" s="47">
        <f t="shared" si="179"/>
        <v>0</v>
      </c>
      <c r="AE1164"/>
      <c r="AF1164" s="6"/>
    </row>
    <row r="1165" spans="1:32" x14ac:dyDescent="0.25">
      <c r="A1165" s="53">
        <f t="shared" si="180"/>
        <v>1149</v>
      </c>
      <c r="B1165" s="29">
        <f t="shared" si="174"/>
        <v>0</v>
      </c>
      <c r="C1165" s="9" t="str">
        <f>IF(D1165=0,"-",IF('Lease Monthly'!$H$4="Yearly",EDATE(C1164,12),IF('Lease Monthly'!$H$4="Quarterly",EDATE(C1164,3),EDATE(C1164,1))))</f>
        <v>-</v>
      </c>
      <c r="D1165" s="54">
        <f>IF(A1165&gt;'Lease Monthly'!$E$4,0,'Lease Monthly'!$G$4)*((1+$M$4)^(((((IF($H$4="Yearly",ROUNDDOWN(IF(A1165-($N$4)&lt;0,0,((A1165-($N$4)/(($N$4))))/($N$4)),0),IF($H$4="Monthly",ROUNDDOWN(IF(A1165-($N$4*12)&lt;0,0,((A1165-(12*$N$4)/((12*$N$4))))/($N$4*12)),0),ROUNDDOWN(IF(A1165-($N$4*4)&lt;0,0,((A1165-(4*$N$4)/((4*$N$4))))/($N$4*4)),0)))))))))+(IF(A1165=$E$4,$J$4,0))</f>
        <v>0</v>
      </c>
      <c r="E1165" s="49">
        <f>IF(D1165=0,0,1/((1+IF('Lease Monthly'!$H$4="Yearly",'Lease Monthly'!$D$4,IF('Lease Monthly'!$H$4="Quarterly",'Lease Monthly'!$D$4/4,'Lease Monthly'!$D$4/12)))^IF($E$17=1,A1164,A1165)))</f>
        <v>0</v>
      </c>
      <c r="F1165" s="55">
        <f t="shared" si="175"/>
        <v>0</v>
      </c>
      <c r="G1165" s="56"/>
      <c r="H1165" s="38">
        <f t="shared" si="181"/>
        <v>1149</v>
      </c>
      <c r="I1165" s="9" t="str">
        <f t="shared" si="176"/>
        <v>-</v>
      </c>
      <c r="J1165" s="47">
        <f>IF(H1165&gt;'Lease Monthly'!$E$4,0,M1164)</f>
        <v>0</v>
      </c>
      <c r="K1165" s="47">
        <f>IF(IF('Lease Monthly'!$H$4="Yearly",J1165*'Lease Monthly'!$D$4,IF('Lease Monthly'!$H$4="Quarterly",J1165*('Lease Monthly'!$D$4/4),J1165*'Lease Monthly'!$D$4/12))&gt;0,IF('Lease Monthly'!$H$4="Yearly",J1165*'Lease Monthly'!$D$4,IF('Lease Monthly'!$H$4="Quarterly",J1165*('Lease Monthly'!$D$4/4),J1165*'Lease Monthly'!$D$4/12)),-L1165-J1165)</f>
        <v>0</v>
      </c>
      <c r="L1165" s="47">
        <f t="shared" si="177"/>
        <v>0</v>
      </c>
      <c r="M1165" s="47">
        <f t="shared" si="178"/>
        <v>0</v>
      </c>
      <c r="N1165" s="57"/>
      <c r="O1165" s="38">
        <v>237</v>
      </c>
      <c r="P1165" s="58">
        <f t="shared" si="182"/>
        <v>463129</v>
      </c>
      <c r="Q1165" s="47">
        <f t="shared" si="183"/>
        <v>0</v>
      </c>
      <c r="R1165" s="47">
        <f>IF(S1164&lt;1,0,-'Lease Monthly'!$K$4/'Lease Monthly'!$L$4)</f>
        <v>0</v>
      </c>
      <c r="S1165" s="47">
        <f t="shared" si="179"/>
        <v>0</v>
      </c>
      <c r="AE1165"/>
      <c r="AF1165" s="6"/>
    </row>
    <row r="1166" spans="1:32" x14ac:dyDescent="0.25">
      <c r="A1166" s="53">
        <f t="shared" si="180"/>
        <v>1150</v>
      </c>
      <c r="B1166" s="29">
        <f t="shared" si="174"/>
        <v>0</v>
      </c>
      <c r="C1166" s="9" t="str">
        <f>IF(D1166=0,"-",IF('Lease Monthly'!$H$4="Yearly",EDATE(C1165,12),IF('Lease Monthly'!$H$4="Quarterly",EDATE(C1165,3),EDATE(C1165,1))))</f>
        <v>-</v>
      </c>
      <c r="D1166" s="54">
        <f>IF(A1166&gt;'Lease Monthly'!$E$4,0,'Lease Monthly'!$G$4)*((1+$M$4)^(((((IF($H$4="Yearly",ROUNDDOWN(IF(A1166-($N$4)&lt;0,0,((A1166-($N$4)/(($N$4))))/($N$4)),0),IF($H$4="Monthly",ROUNDDOWN(IF(A1166-($N$4*12)&lt;0,0,((A1166-(12*$N$4)/((12*$N$4))))/($N$4*12)),0),ROUNDDOWN(IF(A1166-($N$4*4)&lt;0,0,((A1166-(4*$N$4)/((4*$N$4))))/($N$4*4)),0)))))))))+(IF(A1166=$E$4,$J$4,0))</f>
        <v>0</v>
      </c>
      <c r="E1166" s="49">
        <f>IF(D1166=0,0,1/((1+IF('Lease Monthly'!$H$4="Yearly",'Lease Monthly'!$D$4,IF('Lease Monthly'!$H$4="Quarterly",'Lease Monthly'!$D$4/4,'Lease Monthly'!$D$4/12)))^IF($E$17=1,A1165,A1166)))</f>
        <v>0</v>
      </c>
      <c r="F1166" s="55">
        <f t="shared" si="175"/>
        <v>0</v>
      </c>
      <c r="G1166" s="56"/>
      <c r="H1166" s="38">
        <f t="shared" si="181"/>
        <v>1150</v>
      </c>
      <c r="I1166" s="9" t="str">
        <f t="shared" si="176"/>
        <v>-</v>
      </c>
      <c r="J1166" s="47">
        <f>IF(H1166&gt;'Lease Monthly'!$E$4,0,M1165)</f>
        <v>0</v>
      </c>
      <c r="K1166" s="47">
        <f>IF(IF('Lease Monthly'!$H$4="Yearly",J1166*'Lease Monthly'!$D$4,IF('Lease Monthly'!$H$4="Quarterly",J1166*('Lease Monthly'!$D$4/4),J1166*'Lease Monthly'!$D$4/12))&gt;0,IF('Lease Monthly'!$H$4="Yearly",J1166*'Lease Monthly'!$D$4,IF('Lease Monthly'!$H$4="Quarterly",J1166*('Lease Monthly'!$D$4/4),J1166*'Lease Monthly'!$D$4/12)),-L1166-J1166)</f>
        <v>0</v>
      </c>
      <c r="L1166" s="47">
        <f t="shared" si="177"/>
        <v>0</v>
      </c>
      <c r="M1166" s="47">
        <f t="shared" si="178"/>
        <v>0</v>
      </c>
      <c r="N1166" s="57"/>
      <c r="O1166" s="38">
        <v>237</v>
      </c>
      <c r="P1166" s="58">
        <f t="shared" si="182"/>
        <v>463495</v>
      </c>
      <c r="Q1166" s="47">
        <f t="shared" si="183"/>
        <v>0</v>
      </c>
      <c r="R1166" s="47">
        <f>IF(S1165&lt;1,0,-'Lease Monthly'!$K$4/'Lease Monthly'!$L$4)</f>
        <v>0</v>
      </c>
      <c r="S1166" s="47">
        <f t="shared" si="179"/>
        <v>0</v>
      </c>
      <c r="AE1166"/>
      <c r="AF1166" s="6"/>
    </row>
    <row r="1167" spans="1:32" x14ac:dyDescent="0.25">
      <c r="A1167" s="53">
        <f t="shared" si="180"/>
        <v>1151</v>
      </c>
      <c r="B1167" s="29">
        <f t="shared" si="174"/>
        <v>0</v>
      </c>
      <c r="C1167" s="9" t="str">
        <f>IF(D1167=0,"-",IF('Lease Monthly'!$H$4="Yearly",EDATE(C1166,12),IF('Lease Monthly'!$H$4="Quarterly",EDATE(C1166,3),EDATE(C1166,1))))</f>
        <v>-</v>
      </c>
      <c r="D1167" s="54">
        <f>IF(A1167&gt;'Lease Monthly'!$E$4,0,'Lease Monthly'!$G$4)*((1+$M$4)^(((((IF($H$4="Yearly",ROUNDDOWN(IF(A1167-($N$4)&lt;0,0,((A1167-($N$4)/(($N$4))))/($N$4)),0),IF($H$4="Monthly",ROUNDDOWN(IF(A1167-($N$4*12)&lt;0,0,((A1167-(12*$N$4)/((12*$N$4))))/($N$4*12)),0),ROUNDDOWN(IF(A1167-($N$4*4)&lt;0,0,((A1167-(4*$N$4)/((4*$N$4))))/($N$4*4)),0)))))))))+(IF(A1167=$E$4,$J$4,0))</f>
        <v>0</v>
      </c>
      <c r="E1167" s="49">
        <f>IF(D1167=0,0,1/((1+IF('Lease Monthly'!$H$4="Yearly",'Lease Monthly'!$D$4,IF('Lease Monthly'!$H$4="Quarterly",'Lease Monthly'!$D$4/4,'Lease Monthly'!$D$4/12)))^IF($E$17=1,A1166,A1167)))</f>
        <v>0</v>
      </c>
      <c r="F1167" s="55">
        <f t="shared" si="175"/>
        <v>0</v>
      </c>
      <c r="G1167" s="56"/>
      <c r="H1167" s="38">
        <f t="shared" si="181"/>
        <v>1151</v>
      </c>
      <c r="I1167" s="9" t="str">
        <f t="shared" si="176"/>
        <v>-</v>
      </c>
      <c r="J1167" s="47">
        <f>IF(H1167&gt;'Lease Monthly'!$E$4,0,M1166)</f>
        <v>0</v>
      </c>
      <c r="K1167" s="47">
        <f>IF(IF('Lease Monthly'!$H$4="Yearly",J1167*'Lease Monthly'!$D$4,IF('Lease Monthly'!$H$4="Quarterly",J1167*('Lease Monthly'!$D$4/4),J1167*'Lease Monthly'!$D$4/12))&gt;0,IF('Lease Monthly'!$H$4="Yearly",J1167*'Lease Monthly'!$D$4,IF('Lease Monthly'!$H$4="Quarterly",J1167*('Lease Monthly'!$D$4/4),J1167*'Lease Monthly'!$D$4/12)),-L1167-J1167)</f>
        <v>0</v>
      </c>
      <c r="L1167" s="47">
        <f t="shared" si="177"/>
        <v>0</v>
      </c>
      <c r="M1167" s="47">
        <f t="shared" si="178"/>
        <v>0</v>
      </c>
      <c r="N1167" s="57"/>
      <c r="O1167" s="38">
        <v>237</v>
      </c>
      <c r="P1167" s="58">
        <f t="shared" si="182"/>
        <v>463860</v>
      </c>
      <c r="Q1167" s="47">
        <f t="shared" si="183"/>
        <v>0</v>
      </c>
      <c r="R1167" s="47">
        <f>IF(S1166&lt;1,0,-'Lease Monthly'!$K$4/'Lease Monthly'!$L$4)</f>
        <v>0</v>
      </c>
      <c r="S1167" s="47">
        <f t="shared" si="179"/>
        <v>0</v>
      </c>
      <c r="AE1167"/>
      <c r="AF1167" s="6"/>
    </row>
    <row r="1168" spans="1:32" x14ac:dyDescent="0.25">
      <c r="A1168" s="53">
        <f t="shared" si="180"/>
        <v>1152</v>
      </c>
      <c r="B1168" s="29">
        <f t="shared" si="174"/>
        <v>0</v>
      </c>
      <c r="C1168" s="9" t="str">
        <f>IF(D1168=0,"-",IF('Lease Monthly'!$H$4="Yearly",EDATE(C1167,12),IF('Lease Monthly'!$H$4="Quarterly",EDATE(C1167,3),EDATE(C1167,1))))</f>
        <v>-</v>
      </c>
      <c r="D1168" s="54">
        <f>IF(A1168&gt;'Lease Monthly'!$E$4,0,'Lease Monthly'!$G$4)*((1+$M$4)^(((((IF($H$4="Yearly",ROUNDDOWN(IF(A1168-($N$4)&lt;0,0,((A1168-($N$4)/(($N$4))))/($N$4)),0),IF($H$4="Monthly",ROUNDDOWN(IF(A1168-($N$4*12)&lt;0,0,((A1168-(12*$N$4)/((12*$N$4))))/($N$4*12)),0),ROUNDDOWN(IF(A1168-($N$4*4)&lt;0,0,((A1168-(4*$N$4)/((4*$N$4))))/($N$4*4)),0)))))))))+(IF(A1168=$E$4,$J$4,0))</f>
        <v>0</v>
      </c>
      <c r="E1168" s="49">
        <f>IF(D1168=0,0,1/((1+IF('Lease Monthly'!$H$4="Yearly",'Lease Monthly'!$D$4,IF('Lease Monthly'!$H$4="Quarterly",'Lease Monthly'!$D$4/4,'Lease Monthly'!$D$4/12)))^IF($E$17=1,A1167,A1168)))</f>
        <v>0</v>
      </c>
      <c r="F1168" s="55">
        <f t="shared" si="175"/>
        <v>0</v>
      </c>
      <c r="G1168" s="56"/>
      <c r="H1168" s="38">
        <f t="shared" si="181"/>
        <v>1152</v>
      </c>
      <c r="I1168" s="9" t="str">
        <f t="shared" si="176"/>
        <v>-</v>
      </c>
      <c r="J1168" s="47">
        <f>IF(H1168&gt;'Lease Monthly'!$E$4,0,M1167)</f>
        <v>0</v>
      </c>
      <c r="K1168" s="47">
        <f>IF(IF('Lease Monthly'!$H$4="Yearly",J1168*'Lease Monthly'!$D$4,IF('Lease Monthly'!$H$4="Quarterly",J1168*('Lease Monthly'!$D$4/4),J1168*'Lease Monthly'!$D$4/12))&gt;0,IF('Lease Monthly'!$H$4="Yearly",J1168*'Lease Monthly'!$D$4,IF('Lease Monthly'!$H$4="Quarterly",J1168*('Lease Monthly'!$D$4/4),J1168*'Lease Monthly'!$D$4/12)),-L1168-J1168)</f>
        <v>0</v>
      </c>
      <c r="L1168" s="47">
        <f t="shared" si="177"/>
        <v>0</v>
      </c>
      <c r="M1168" s="47">
        <f t="shared" si="178"/>
        <v>0</v>
      </c>
      <c r="N1168" s="57"/>
      <c r="O1168" s="38">
        <v>237</v>
      </c>
      <c r="P1168" s="58">
        <f t="shared" si="182"/>
        <v>464225</v>
      </c>
      <c r="Q1168" s="47">
        <f t="shared" si="183"/>
        <v>0</v>
      </c>
      <c r="R1168" s="47">
        <f>IF(S1167&lt;1,0,-'Lease Monthly'!$K$4/'Lease Monthly'!$L$4)</f>
        <v>0</v>
      </c>
      <c r="S1168" s="47">
        <f t="shared" si="179"/>
        <v>0</v>
      </c>
      <c r="AE1168"/>
      <c r="AF1168" s="6"/>
    </row>
    <row r="1169" spans="1:32" x14ac:dyDescent="0.25">
      <c r="A1169" s="53">
        <f t="shared" si="180"/>
        <v>1153</v>
      </c>
      <c r="B1169" s="29">
        <f t="shared" ref="B1169:B1216" si="184">IF(C1169="-",0,YEAR(C1169))</f>
        <v>0</v>
      </c>
      <c r="C1169" s="9" t="str">
        <f>IF(D1169=0,"-",IF('Lease Monthly'!$H$4="Yearly",EDATE(C1168,12),IF('Lease Monthly'!$H$4="Quarterly",EDATE(C1168,3),EDATE(C1168,1))))</f>
        <v>-</v>
      </c>
      <c r="D1169" s="54">
        <f>IF(A1169&gt;'Lease Monthly'!$E$4,0,'Lease Monthly'!$G$4)*((1+$M$4)^(((((IF($H$4="Yearly",ROUNDDOWN(IF(A1169-($N$4)&lt;0,0,((A1169-($N$4)/(($N$4))))/($N$4)),0),IF($H$4="Monthly",ROUNDDOWN(IF(A1169-($N$4*12)&lt;0,0,((A1169-(12*$N$4)/((12*$N$4))))/($N$4*12)),0),ROUNDDOWN(IF(A1169-($N$4*4)&lt;0,0,((A1169-(4*$N$4)/((4*$N$4))))/($N$4*4)),0)))))))))+(IF(A1169=$E$4,$J$4,0))</f>
        <v>0</v>
      </c>
      <c r="E1169" s="49">
        <f>IF(D1169=0,0,1/((1+IF('Lease Monthly'!$H$4="Yearly",'Lease Monthly'!$D$4,IF('Lease Monthly'!$H$4="Quarterly",'Lease Monthly'!$D$4/4,'Lease Monthly'!$D$4/12)))^IF($E$17=1,A1168,A1169)))</f>
        <v>0</v>
      </c>
      <c r="F1169" s="55">
        <f t="shared" ref="F1169:F1216" si="185">D1169*E1169</f>
        <v>0</v>
      </c>
      <c r="G1169" s="56"/>
      <c r="H1169" s="38">
        <f t="shared" si="181"/>
        <v>1153</v>
      </c>
      <c r="I1169" s="9" t="str">
        <f t="shared" ref="I1169:I1216" si="186">C1169</f>
        <v>-</v>
      </c>
      <c r="J1169" s="47">
        <f>IF(H1169&gt;'Lease Monthly'!$E$4,0,M1168)</f>
        <v>0</v>
      </c>
      <c r="K1169" s="47">
        <f>IF(IF('Lease Monthly'!$H$4="Yearly",J1169*'Lease Monthly'!$D$4,IF('Lease Monthly'!$H$4="Quarterly",J1169*('Lease Monthly'!$D$4/4),J1169*'Lease Monthly'!$D$4/12))&gt;0,IF('Lease Monthly'!$H$4="Yearly",J1169*'Lease Monthly'!$D$4,IF('Lease Monthly'!$H$4="Quarterly",J1169*('Lease Monthly'!$D$4/4),J1169*'Lease Monthly'!$D$4/12)),-L1169-J1169)</f>
        <v>0</v>
      </c>
      <c r="L1169" s="47">
        <f t="shared" si="177"/>
        <v>0</v>
      </c>
      <c r="M1169" s="47">
        <f t="shared" si="178"/>
        <v>0</v>
      </c>
      <c r="N1169" s="57"/>
      <c r="O1169" s="38">
        <v>237</v>
      </c>
      <c r="P1169" s="58">
        <f t="shared" si="182"/>
        <v>464590</v>
      </c>
      <c r="Q1169" s="47">
        <f t="shared" si="183"/>
        <v>0</v>
      </c>
      <c r="R1169" s="47">
        <f>IF(S1168&lt;1,0,-'Lease Monthly'!$K$4/'Lease Monthly'!$L$4)</f>
        <v>0</v>
      </c>
      <c r="S1169" s="47">
        <f t="shared" si="179"/>
        <v>0</v>
      </c>
      <c r="AE1169"/>
      <c r="AF1169" s="6"/>
    </row>
    <row r="1170" spans="1:32" x14ac:dyDescent="0.25">
      <c r="A1170" s="53">
        <f t="shared" si="180"/>
        <v>1154</v>
      </c>
      <c r="B1170" s="29">
        <f t="shared" si="184"/>
        <v>0</v>
      </c>
      <c r="C1170" s="9" t="str">
        <f>IF(D1170=0,"-",IF('Lease Monthly'!$H$4="Yearly",EDATE(C1169,12),IF('Lease Monthly'!$H$4="Quarterly",EDATE(C1169,3),EDATE(C1169,1))))</f>
        <v>-</v>
      </c>
      <c r="D1170" s="54">
        <f>IF(A1170&gt;'Lease Monthly'!$E$4,0,'Lease Monthly'!$G$4)*((1+$M$4)^(((((IF($H$4="Yearly",ROUNDDOWN(IF(A1170-($N$4)&lt;0,0,((A1170-($N$4)/(($N$4))))/($N$4)),0),IF($H$4="Monthly",ROUNDDOWN(IF(A1170-($N$4*12)&lt;0,0,((A1170-(12*$N$4)/((12*$N$4))))/($N$4*12)),0),ROUNDDOWN(IF(A1170-($N$4*4)&lt;0,0,((A1170-(4*$N$4)/((4*$N$4))))/($N$4*4)),0)))))))))+(IF(A1170=$E$4,$J$4,0))</f>
        <v>0</v>
      </c>
      <c r="E1170" s="49">
        <f>IF(D1170=0,0,1/((1+IF('Lease Monthly'!$H$4="Yearly",'Lease Monthly'!$D$4,IF('Lease Monthly'!$H$4="Quarterly",'Lease Monthly'!$D$4/4,'Lease Monthly'!$D$4/12)))^IF($E$17=1,A1169,A1170)))</f>
        <v>0</v>
      </c>
      <c r="F1170" s="55">
        <f t="shared" si="185"/>
        <v>0</v>
      </c>
      <c r="G1170" s="56"/>
      <c r="H1170" s="38">
        <f t="shared" si="181"/>
        <v>1154</v>
      </c>
      <c r="I1170" s="9" t="str">
        <f t="shared" si="186"/>
        <v>-</v>
      </c>
      <c r="J1170" s="47">
        <f>IF(H1170&gt;'Lease Monthly'!$E$4,0,M1169)</f>
        <v>0</v>
      </c>
      <c r="K1170" s="47">
        <f>IF(IF('Lease Monthly'!$H$4="Yearly",J1170*'Lease Monthly'!$D$4,IF('Lease Monthly'!$H$4="Quarterly",J1170*('Lease Monthly'!$D$4/4),J1170*'Lease Monthly'!$D$4/12))&gt;0,IF('Lease Monthly'!$H$4="Yearly",J1170*'Lease Monthly'!$D$4,IF('Lease Monthly'!$H$4="Quarterly",J1170*('Lease Monthly'!$D$4/4),J1170*'Lease Monthly'!$D$4/12)),-L1170-J1170)</f>
        <v>0</v>
      </c>
      <c r="L1170" s="47">
        <f t="shared" ref="L1170:L1216" si="187">D1170</f>
        <v>0</v>
      </c>
      <c r="M1170" s="47">
        <f t="shared" ref="M1170:M1216" si="188">J1170+K1170-L1170</f>
        <v>0</v>
      </c>
      <c r="N1170" s="57"/>
      <c r="O1170" s="38">
        <v>237</v>
      </c>
      <c r="P1170" s="58">
        <f t="shared" si="182"/>
        <v>464956</v>
      </c>
      <c r="Q1170" s="47">
        <f t="shared" si="183"/>
        <v>0</v>
      </c>
      <c r="R1170" s="47">
        <f>IF(S1169&lt;1,0,-'Lease Monthly'!$K$4/'Lease Monthly'!$L$4)</f>
        <v>0</v>
      </c>
      <c r="S1170" s="47">
        <f t="shared" ref="S1170:S1216" si="189">IF(S1169&lt;1,0,SUM(Q1170:R1170))</f>
        <v>0</v>
      </c>
      <c r="AE1170"/>
      <c r="AF1170" s="6"/>
    </row>
    <row r="1171" spans="1:32" x14ac:dyDescent="0.25">
      <c r="A1171" s="53">
        <f t="shared" ref="A1171:A1216" si="190">A1170+1</f>
        <v>1155</v>
      </c>
      <c r="B1171" s="29">
        <f t="shared" si="184"/>
        <v>0</v>
      </c>
      <c r="C1171" s="9" t="str">
        <f>IF(D1171=0,"-",IF('Lease Monthly'!$H$4="Yearly",EDATE(C1170,12),IF('Lease Monthly'!$H$4="Quarterly",EDATE(C1170,3),EDATE(C1170,1))))</f>
        <v>-</v>
      </c>
      <c r="D1171" s="54">
        <f>IF(A1171&gt;'Lease Monthly'!$E$4,0,'Lease Monthly'!$G$4)*((1+$M$4)^(((((IF($H$4="Yearly",ROUNDDOWN(IF(A1171-($N$4)&lt;0,0,((A1171-($N$4)/(($N$4))))/($N$4)),0),IF($H$4="Monthly",ROUNDDOWN(IF(A1171-($N$4*12)&lt;0,0,((A1171-(12*$N$4)/((12*$N$4))))/($N$4*12)),0),ROUNDDOWN(IF(A1171-($N$4*4)&lt;0,0,((A1171-(4*$N$4)/((4*$N$4))))/($N$4*4)),0)))))))))+(IF(A1171=$E$4,$J$4,0))</f>
        <v>0</v>
      </c>
      <c r="E1171" s="49">
        <f>IF(D1171=0,0,1/((1+IF('Lease Monthly'!$H$4="Yearly",'Lease Monthly'!$D$4,IF('Lease Monthly'!$H$4="Quarterly",'Lease Monthly'!$D$4/4,'Lease Monthly'!$D$4/12)))^IF($E$17=1,A1170,A1171)))</f>
        <v>0</v>
      </c>
      <c r="F1171" s="55">
        <f t="shared" si="185"/>
        <v>0</v>
      </c>
      <c r="G1171" s="56"/>
      <c r="H1171" s="38">
        <f t="shared" ref="H1171:H1216" si="191">H1170+1</f>
        <v>1155</v>
      </c>
      <c r="I1171" s="9" t="str">
        <f t="shared" si="186"/>
        <v>-</v>
      </c>
      <c r="J1171" s="47">
        <f>IF(H1171&gt;'Lease Monthly'!$E$4,0,M1170)</f>
        <v>0</v>
      </c>
      <c r="K1171" s="47">
        <f>IF(IF('Lease Monthly'!$H$4="Yearly",J1171*'Lease Monthly'!$D$4,IF('Lease Monthly'!$H$4="Quarterly",J1171*('Lease Monthly'!$D$4/4),J1171*'Lease Monthly'!$D$4/12))&gt;0,IF('Lease Monthly'!$H$4="Yearly",J1171*'Lease Monthly'!$D$4,IF('Lease Monthly'!$H$4="Quarterly",J1171*('Lease Monthly'!$D$4/4),J1171*'Lease Monthly'!$D$4/12)),-L1171-J1171)</f>
        <v>0</v>
      </c>
      <c r="L1171" s="47">
        <f t="shared" si="187"/>
        <v>0</v>
      </c>
      <c r="M1171" s="47">
        <f t="shared" si="188"/>
        <v>0</v>
      </c>
      <c r="N1171" s="57"/>
      <c r="O1171" s="38">
        <v>237</v>
      </c>
      <c r="P1171" s="58">
        <f t="shared" ref="P1171:P1216" si="192">DATE(YEAR(P1170)+1,MONTH(P1170),DAY(P1170))</f>
        <v>465321</v>
      </c>
      <c r="Q1171" s="47">
        <f t="shared" ref="Q1171:Q1216" si="193">S1170</f>
        <v>0</v>
      </c>
      <c r="R1171" s="47">
        <f>IF(S1170&lt;1,0,-'Lease Monthly'!$K$4/'Lease Monthly'!$L$4)</f>
        <v>0</v>
      </c>
      <c r="S1171" s="47">
        <f t="shared" si="189"/>
        <v>0</v>
      </c>
      <c r="AE1171"/>
      <c r="AF1171" s="6"/>
    </row>
    <row r="1172" spans="1:32" x14ac:dyDescent="0.25">
      <c r="A1172" s="53">
        <f t="shared" si="190"/>
        <v>1156</v>
      </c>
      <c r="B1172" s="29">
        <f t="shared" si="184"/>
        <v>0</v>
      </c>
      <c r="C1172" s="9" t="str">
        <f>IF(D1172=0,"-",IF('Lease Monthly'!$H$4="Yearly",EDATE(C1171,12),IF('Lease Monthly'!$H$4="Quarterly",EDATE(C1171,3),EDATE(C1171,1))))</f>
        <v>-</v>
      </c>
      <c r="D1172" s="54">
        <f>IF(A1172&gt;'Lease Monthly'!$E$4,0,'Lease Monthly'!$G$4)*((1+$M$4)^(((((IF($H$4="Yearly",ROUNDDOWN(IF(A1172-($N$4)&lt;0,0,((A1172-($N$4)/(($N$4))))/($N$4)),0),IF($H$4="Monthly",ROUNDDOWN(IF(A1172-($N$4*12)&lt;0,0,((A1172-(12*$N$4)/((12*$N$4))))/($N$4*12)),0),ROUNDDOWN(IF(A1172-($N$4*4)&lt;0,0,((A1172-(4*$N$4)/((4*$N$4))))/($N$4*4)),0)))))))))+(IF(A1172=$E$4,$J$4,0))</f>
        <v>0</v>
      </c>
      <c r="E1172" s="49">
        <f>IF(D1172=0,0,1/((1+IF('Lease Monthly'!$H$4="Yearly",'Lease Monthly'!$D$4,IF('Lease Monthly'!$H$4="Quarterly",'Lease Monthly'!$D$4/4,'Lease Monthly'!$D$4/12)))^IF($E$17=1,A1171,A1172)))</f>
        <v>0</v>
      </c>
      <c r="F1172" s="55">
        <f t="shared" si="185"/>
        <v>0</v>
      </c>
      <c r="G1172" s="56"/>
      <c r="H1172" s="38">
        <f t="shared" si="191"/>
        <v>1156</v>
      </c>
      <c r="I1172" s="9" t="str">
        <f t="shared" si="186"/>
        <v>-</v>
      </c>
      <c r="J1172" s="47">
        <f>IF(H1172&gt;'Lease Monthly'!$E$4,0,M1171)</f>
        <v>0</v>
      </c>
      <c r="K1172" s="47">
        <f>IF(IF('Lease Monthly'!$H$4="Yearly",J1172*'Lease Monthly'!$D$4,IF('Lease Monthly'!$H$4="Quarterly",J1172*('Lease Monthly'!$D$4/4),J1172*'Lease Monthly'!$D$4/12))&gt;0,IF('Lease Monthly'!$H$4="Yearly",J1172*'Lease Monthly'!$D$4,IF('Lease Monthly'!$H$4="Quarterly",J1172*('Lease Monthly'!$D$4/4),J1172*'Lease Monthly'!$D$4/12)),-L1172-J1172)</f>
        <v>0</v>
      </c>
      <c r="L1172" s="47">
        <f t="shared" si="187"/>
        <v>0</v>
      </c>
      <c r="M1172" s="47">
        <f t="shared" si="188"/>
        <v>0</v>
      </c>
      <c r="N1172" s="57"/>
      <c r="O1172" s="38">
        <v>237</v>
      </c>
      <c r="P1172" s="58">
        <f t="shared" si="192"/>
        <v>465686</v>
      </c>
      <c r="Q1172" s="47">
        <f t="shared" si="193"/>
        <v>0</v>
      </c>
      <c r="R1172" s="47">
        <f>IF(S1171&lt;1,0,-'Lease Monthly'!$K$4/'Lease Monthly'!$L$4)</f>
        <v>0</v>
      </c>
      <c r="S1172" s="47">
        <f t="shared" si="189"/>
        <v>0</v>
      </c>
      <c r="AE1172"/>
      <c r="AF1172" s="6"/>
    </row>
    <row r="1173" spans="1:32" x14ac:dyDescent="0.25">
      <c r="A1173" s="53">
        <f t="shared" si="190"/>
        <v>1157</v>
      </c>
      <c r="B1173" s="29">
        <f t="shared" si="184"/>
        <v>0</v>
      </c>
      <c r="C1173" s="9" t="str">
        <f>IF(D1173=0,"-",IF('Lease Monthly'!$H$4="Yearly",EDATE(C1172,12),IF('Lease Monthly'!$H$4="Quarterly",EDATE(C1172,3),EDATE(C1172,1))))</f>
        <v>-</v>
      </c>
      <c r="D1173" s="54">
        <f>IF(A1173&gt;'Lease Monthly'!$E$4,0,'Lease Monthly'!$G$4)*((1+$M$4)^(((((IF($H$4="Yearly",ROUNDDOWN(IF(A1173-($N$4)&lt;0,0,((A1173-($N$4)/(($N$4))))/($N$4)),0),IF($H$4="Monthly",ROUNDDOWN(IF(A1173-($N$4*12)&lt;0,0,((A1173-(12*$N$4)/((12*$N$4))))/($N$4*12)),0),ROUNDDOWN(IF(A1173-($N$4*4)&lt;0,0,((A1173-(4*$N$4)/((4*$N$4))))/($N$4*4)),0)))))))))+(IF(A1173=$E$4,$J$4,0))</f>
        <v>0</v>
      </c>
      <c r="E1173" s="49">
        <f>IF(D1173=0,0,1/((1+IF('Lease Monthly'!$H$4="Yearly",'Lease Monthly'!$D$4,IF('Lease Monthly'!$H$4="Quarterly",'Lease Monthly'!$D$4/4,'Lease Monthly'!$D$4/12)))^IF($E$17=1,A1172,A1173)))</f>
        <v>0</v>
      </c>
      <c r="F1173" s="55">
        <f t="shared" si="185"/>
        <v>0</v>
      </c>
      <c r="G1173" s="56"/>
      <c r="H1173" s="38">
        <f t="shared" si="191"/>
        <v>1157</v>
      </c>
      <c r="I1173" s="9" t="str">
        <f t="shared" si="186"/>
        <v>-</v>
      </c>
      <c r="J1173" s="47">
        <f>IF(H1173&gt;'Lease Monthly'!$E$4,0,M1172)</f>
        <v>0</v>
      </c>
      <c r="K1173" s="47">
        <f>IF(IF('Lease Monthly'!$H$4="Yearly",J1173*'Lease Monthly'!$D$4,IF('Lease Monthly'!$H$4="Quarterly",J1173*('Lease Monthly'!$D$4/4),J1173*'Lease Monthly'!$D$4/12))&gt;0,IF('Lease Monthly'!$H$4="Yearly",J1173*'Lease Monthly'!$D$4,IF('Lease Monthly'!$H$4="Quarterly",J1173*('Lease Monthly'!$D$4/4),J1173*'Lease Monthly'!$D$4/12)),-L1173-J1173)</f>
        <v>0</v>
      </c>
      <c r="L1173" s="47">
        <f t="shared" si="187"/>
        <v>0</v>
      </c>
      <c r="M1173" s="47">
        <f t="shared" si="188"/>
        <v>0</v>
      </c>
      <c r="N1173" s="57"/>
      <c r="O1173" s="38">
        <v>237</v>
      </c>
      <c r="P1173" s="58">
        <f t="shared" si="192"/>
        <v>466051</v>
      </c>
      <c r="Q1173" s="47">
        <f t="shared" si="193"/>
        <v>0</v>
      </c>
      <c r="R1173" s="47">
        <f>IF(S1172&lt;1,0,-'Lease Monthly'!$K$4/'Lease Monthly'!$L$4)</f>
        <v>0</v>
      </c>
      <c r="S1173" s="47">
        <f t="shared" si="189"/>
        <v>0</v>
      </c>
      <c r="AE1173"/>
      <c r="AF1173" s="6"/>
    </row>
    <row r="1174" spans="1:32" x14ac:dyDescent="0.25">
      <c r="A1174" s="53">
        <f t="shared" si="190"/>
        <v>1158</v>
      </c>
      <c r="B1174" s="29">
        <f t="shared" si="184"/>
        <v>0</v>
      </c>
      <c r="C1174" s="9" t="str">
        <f>IF(D1174=0,"-",IF('Lease Monthly'!$H$4="Yearly",EDATE(C1173,12),IF('Lease Monthly'!$H$4="Quarterly",EDATE(C1173,3),EDATE(C1173,1))))</f>
        <v>-</v>
      </c>
      <c r="D1174" s="54">
        <f>IF(A1174&gt;'Lease Monthly'!$E$4,0,'Lease Monthly'!$G$4)*((1+$M$4)^(((((IF($H$4="Yearly",ROUNDDOWN(IF(A1174-($N$4)&lt;0,0,((A1174-($N$4)/(($N$4))))/($N$4)),0),IF($H$4="Monthly",ROUNDDOWN(IF(A1174-($N$4*12)&lt;0,0,((A1174-(12*$N$4)/((12*$N$4))))/($N$4*12)),0),ROUNDDOWN(IF(A1174-($N$4*4)&lt;0,0,((A1174-(4*$N$4)/((4*$N$4))))/($N$4*4)),0)))))))))+(IF(A1174=$E$4,$J$4,0))</f>
        <v>0</v>
      </c>
      <c r="E1174" s="49">
        <f>IF(D1174=0,0,1/((1+IF('Lease Monthly'!$H$4="Yearly",'Lease Monthly'!$D$4,IF('Lease Monthly'!$H$4="Quarterly",'Lease Monthly'!$D$4/4,'Lease Monthly'!$D$4/12)))^IF($E$17=1,A1173,A1174)))</f>
        <v>0</v>
      </c>
      <c r="F1174" s="55">
        <f t="shared" si="185"/>
        <v>0</v>
      </c>
      <c r="G1174" s="56"/>
      <c r="H1174" s="38">
        <f t="shared" si="191"/>
        <v>1158</v>
      </c>
      <c r="I1174" s="9" t="str">
        <f t="shared" si="186"/>
        <v>-</v>
      </c>
      <c r="J1174" s="47">
        <f>IF(H1174&gt;'Lease Monthly'!$E$4,0,M1173)</f>
        <v>0</v>
      </c>
      <c r="K1174" s="47">
        <f>IF(IF('Lease Monthly'!$H$4="Yearly",J1174*'Lease Monthly'!$D$4,IF('Lease Monthly'!$H$4="Quarterly",J1174*('Lease Monthly'!$D$4/4),J1174*'Lease Monthly'!$D$4/12))&gt;0,IF('Lease Monthly'!$H$4="Yearly",J1174*'Lease Monthly'!$D$4,IF('Lease Monthly'!$H$4="Quarterly",J1174*('Lease Monthly'!$D$4/4),J1174*'Lease Monthly'!$D$4/12)),-L1174-J1174)</f>
        <v>0</v>
      </c>
      <c r="L1174" s="47">
        <f t="shared" si="187"/>
        <v>0</v>
      </c>
      <c r="M1174" s="47">
        <f t="shared" si="188"/>
        <v>0</v>
      </c>
      <c r="N1174" s="57"/>
      <c r="O1174" s="38">
        <v>237</v>
      </c>
      <c r="P1174" s="58">
        <f t="shared" si="192"/>
        <v>466417</v>
      </c>
      <c r="Q1174" s="47">
        <f t="shared" si="193"/>
        <v>0</v>
      </c>
      <c r="R1174" s="47">
        <f>IF(S1173&lt;1,0,-'Lease Monthly'!$K$4/'Lease Monthly'!$L$4)</f>
        <v>0</v>
      </c>
      <c r="S1174" s="47">
        <f t="shared" si="189"/>
        <v>0</v>
      </c>
      <c r="AE1174"/>
      <c r="AF1174" s="6"/>
    </row>
    <row r="1175" spans="1:32" x14ac:dyDescent="0.25">
      <c r="A1175" s="53">
        <f t="shared" si="190"/>
        <v>1159</v>
      </c>
      <c r="B1175" s="29">
        <f t="shared" si="184"/>
        <v>0</v>
      </c>
      <c r="C1175" s="9" t="str">
        <f>IF(D1175=0,"-",IF('Lease Monthly'!$H$4="Yearly",EDATE(C1174,12),IF('Lease Monthly'!$H$4="Quarterly",EDATE(C1174,3),EDATE(C1174,1))))</f>
        <v>-</v>
      </c>
      <c r="D1175" s="54">
        <f>IF(A1175&gt;'Lease Monthly'!$E$4,0,'Lease Monthly'!$G$4)*((1+$M$4)^(((((IF($H$4="Yearly",ROUNDDOWN(IF(A1175-($N$4)&lt;0,0,((A1175-($N$4)/(($N$4))))/($N$4)),0),IF($H$4="Monthly",ROUNDDOWN(IF(A1175-($N$4*12)&lt;0,0,((A1175-(12*$N$4)/((12*$N$4))))/($N$4*12)),0),ROUNDDOWN(IF(A1175-($N$4*4)&lt;0,0,((A1175-(4*$N$4)/((4*$N$4))))/($N$4*4)),0)))))))))+(IF(A1175=$E$4,$J$4,0))</f>
        <v>0</v>
      </c>
      <c r="E1175" s="49">
        <f>IF(D1175=0,0,1/((1+IF('Lease Monthly'!$H$4="Yearly",'Lease Monthly'!$D$4,IF('Lease Monthly'!$H$4="Quarterly",'Lease Monthly'!$D$4/4,'Lease Monthly'!$D$4/12)))^IF($E$17=1,A1174,A1175)))</f>
        <v>0</v>
      </c>
      <c r="F1175" s="55">
        <f t="shared" si="185"/>
        <v>0</v>
      </c>
      <c r="G1175" s="56"/>
      <c r="H1175" s="38">
        <f t="shared" si="191"/>
        <v>1159</v>
      </c>
      <c r="I1175" s="9" t="str">
        <f t="shared" si="186"/>
        <v>-</v>
      </c>
      <c r="J1175" s="47">
        <f>IF(H1175&gt;'Lease Monthly'!$E$4,0,M1174)</f>
        <v>0</v>
      </c>
      <c r="K1175" s="47">
        <f>IF(IF('Lease Monthly'!$H$4="Yearly",J1175*'Lease Monthly'!$D$4,IF('Lease Monthly'!$H$4="Quarterly",J1175*('Lease Monthly'!$D$4/4),J1175*'Lease Monthly'!$D$4/12))&gt;0,IF('Lease Monthly'!$H$4="Yearly",J1175*'Lease Monthly'!$D$4,IF('Lease Monthly'!$H$4="Quarterly",J1175*('Lease Monthly'!$D$4/4),J1175*'Lease Monthly'!$D$4/12)),-L1175-J1175)</f>
        <v>0</v>
      </c>
      <c r="L1175" s="47">
        <f t="shared" si="187"/>
        <v>0</v>
      </c>
      <c r="M1175" s="47">
        <f t="shared" si="188"/>
        <v>0</v>
      </c>
      <c r="N1175" s="57"/>
      <c r="O1175" s="38">
        <v>237</v>
      </c>
      <c r="P1175" s="58">
        <f t="shared" si="192"/>
        <v>466782</v>
      </c>
      <c r="Q1175" s="47">
        <f t="shared" si="193"/>
        <v>0</v>
      </c>
      <c r="R1175" s="47">
        <f>IF(S1174&lt;1,0,-'Lease Monthly'!$K$4/'Lease Monthly'!$L$4)</f>
        <v>0</v>
      </c>
      <c r="S1175" s="47">
        <f t="shared" si="189"/>
        <v>0</v>
      </c>
      <c r="AE1175"/>
      <c r="AF1175" s="6"/>
    </row>
    <row r="1176" spans="1:32" x14ac:dyDescent="0.25">
      <c r="A1176" s="53">
        <f t="shared" si="190"/>
        <v>1160</v>
      </c>
      <c r="B1176" s="29">
        <f t="shared" si="184"/>
        <v>0</v>
      </c>
      <c r="C1176" s="9" t="str">
        <f>IF(D1176=0,"-",IF('Lease Monthly'!$H$4="Yearly",EDATE(C1175,12),IF('Lease Monthly'!$H$4="Quarterly",EDATE(C1175,3),EDATE(C1175,1))))</f>
        <v>-</v>
      </c>
      <c r="D1176" s="54">
        <f>IF(A1176&gt;'Lease Monthly'!$E$4,0,'Lease Monthly'!$G$4)*((1+$M$4)^(((((IF($H$4="Yearly",ROUNDDOWN(IF(A1176-($N$4)&lt;0,0,((A1176-($N$4)/(($N$4))))/($N$4)),0),IF($H$4="Monthly",ROUNDDOWN(IF(A1176-($N$4*12)&lt;0,0,((A1176-(12*$N$4)/((12*$N$4))))/($N$4*12)),0),ROUNDDOWN(IF(A1176-($N$4*4)&lt;0,0,((A1176-(4*$N$4)/((4*$N$4))))/($N$4*4)),0)))))))))+(IF(A1176=$E$4,$J$4,0))</f>
        <v>0</v>
      </c>
      <c r="E1176" s="49">
        <f>IF(D1176=0,0,1/((1+IF('Lease Monthly'!$H$4="Yearly",'Lease Monthly'!$D$4,IF('Lease Monthly'!$H$4="Quarterly",'Lease Monthly'!$D$4/4,'Lease Monthly'!$D$4/12)))^IF($E$17=1,A1175,A1176)))</f>
        <v>0</v>
      </c>
      <c r="F1176" s="55">
        <f t="shared" si="185"/>
        <v>0</v>
      </c>
      <c r="G1176" s="56"/>
      <c r="H1176" s="38">
        <f t="shared" si="191"/>
        <v>1160</v>
      </c>
      <c r="I1176" s="9" t="str">
        <f t="shared" si="186"/>
        <v>-</v>
      </c>
      <c r="J1176" s="47">
        <f>IF(H1176&gt;'Lease Monthly'!$E$4,0,M1175)</f>
        <v>0</v>
      </c>
      <c r="K1176" s="47">
        <f>IF(IF('Lease Monthly'!$H$4="Yearly",J1176*'Lease Monthly'!$D$4,IF('Lease Monthly'!$H$4="Quarterly",J1176*('Lease Monthly'!$D$4/4),J1176*'Lease Monthly'!$D$4/12))&gt;0,IF('Lease Monthly'!$H$4="Yearly",J1176*'Lease Monthly'!$D$4,IF('Lease Monthly'!$H$4="Quarterly",J1176*('Lease Monthly'!$D$4/4),J1176*'Lease Monthly'!$D$4/12)),-L1176-J1176)</f>
        <v>0</v>
      </c>
      <c r="L1176" s="47">
        <f t="shared" si="187"/>
        <v>0</v>
      </c>
      <c r="M1176" s="47">
        <f t="shared" si="188"/>
        <v>0</v>
      </c>
      <c r="N1176" s="57"/>
      <c r="O1176" s="38">
        <v>237</v>
      </c>
      <c r="P1176" s="58">
        <f t="shared" si="192"/>
        <v>467147</v>
      </c>
      <c r="Q1176" s="47">
        <f t="shared" si="193"/>
        <v>0</v>
      </c>
      <c r="R1176" s="47">
        <f>IF(S1175&lt;1,0,-'Lease Monthly'!$K$4/'Lease Monthly'!$L$4)</f>
        <v>0</v>
      </c>
      <c r="S1176" s="47">
        <f t="shared" si="189"/>
        <v>0</v>
      </c>
      <c r="AE1176"/>
      <c r="AF1176" s="6"/>
    </row>
    <row r="1177" spans="1:32" x14ac:dyDescent="0.25">
      <c r="A1177" s="53">
        <f t="shared" si="190"/>
        <v>1161</v>
      </c>
      <c r="B1177" s="29">
        <f t="shared" si="184"/>
        <v>0</v>
      </c>
      <c r="C1177" s="9" t="str">
        <f>IF(D1177=0,"-",IF('Lease Monthly'!$H$4="Yearly",EDATE(C1176,12),IF('Lease Monthly'!$H$4="Quarterly",EDATE(C1176,3),EDATE(C1176,1))))</f>
        <v>-</v>
      </c>
      <c r="D1177" s="54">
        <f>IF(A1177&gt;'Lease Monthly'!$E$4,0,'Lease Monthly'!$G$4)*((1+$M$4)^(((((IF($H$4="Yearly",ROUNDDOWN(IF(A1177-($N$4)&lt;0,0,((A1177-($N$4)/(($N$4))))/($N$4)),0),IF($H$4="Monthly",ROUNDDOWN(IF(A1177-($N$4*12)&lt;0,0,((A1177-(12*$N$4)/((12*$N$4))))/($N$4*12)),0),ROUNDDOWN(IF(A1177-($N$4*4)&lt;0,0,((A1177-(4*$N$4)/((4*$N$4))))/($N$4*4)),0)))))))))+(IF(A1177=$E$4,$J$4,0))</f>
        <v>0</v>
      </c>
      <c r="E1177" s="49">
        <f>IF(D1177=0,0,1/((1+IF('Lease Monthly'!$H$4="Yearly",'Lease Monthly'!$D$4,IF('Lease Monthly'!$H$4="Quarterly",'Lease Monthly'!$D$4/4,'Lease Monthly'!$D$4/12)))^IF($E$17=1,A1176,A1177)))</f>
        <v>0</v>
      </c>
      <c r="F1177" s="55">
        <f t="shared" si="185"/>
        <v>0</v>
      </c>
      <c r="G1177" s="56"/>
      <c r="H1177" s="38">
        <f t="shared" si="191"/>
        <v>1161</v>
      </c>
      <c r="I1177" s="9" t="str">
        <f t="shared" si="186"/>
        <v>-</v>
      </c>
      <c r="J1177" s="47">
        <f>IF(H1177&gt;'Lease Monthly'!$E$4,0,M1176)</f>
        <v>0</v>
      </c>
      <c r="K1177" s="47">
        <f>IF(IF('Lease Monthly'!$H$4="Yearly",J1177*'Lease Monthly'!$D$4,IF('Lease Monthly'!$H$4="Quarterly",J1177*('Lease Monthly'!$D$4/4),J1177*'Lease Monthly'!$D$4/12))&gt;0,IF('Lease Monthly'!$H$4="Yearly",J1177*'Lease Monthly'!$D$4,IF('Lease Monthly'!$H$4="Quarterly",J1177*('Lease Monthly'!$D$4/4),J1177*'Lease Monthly'!$D$4/12)),-L1177-J1177)</f>
        <v>0</v>
      </c>
      <c r="L1177" s="47">
        <f t="shared" si="187"/>
        <v>0</v>
      </c>
      <c r="M1177" s="47">
        <f t="shared" si="188"/>
        <v>0</v>
      </c>
      <c r="N1177" s="57"/>
      <c r="O1177" s="38">
        <v>237</v>
      </c>
      <c r="P1177" s="58">
        <f t="shared" si="192"/>
        <v>467512</v>
      </c>
      <c r="Q1177" s="47">
        <f t="shared" si="193"/>
        <v>0</v>
      </c>
      <c r="R1177" s="47">
        <f>IF(S1176&lt;1,0,-'Lease Monthly'!$K$4/'Lease Monthly'!$L$4)</f>
        <v>0</v>
      </c>
      <c r="S1177" s="47">
        <f t="shared" si="189"/>
        <v>0</v>
      </c>
      <c r="AE1177"/>
      <c r="AF1177" s="6"/>
    </row>
    <row r="1178" spans="1:32" x14ac:dyDescent="0.25">
      <c r="A1178" s="53">
        <f t="shared" si="190"/>
        <v>1162</v>
      </c>
      <c r="B1178" s="29">
        <f t="shared" si="184"/>
        <v>0</v>
      </c>
      <c r="C1178" s="9" t="str">
        <f>IF(D1178=0,"-",IF('Lease Monthly'!$H$4="Yearly",EDATE(C1177,12),IF('Lease Monthly'!$H$4="Quarterly",EDATE(C1177,3),EDATE(C1177,1))))</f>
        <v>-</v>
      </c>
      <c r="D1178" s="54">
        <f>IF(A1178&gt;'Lease Monthly'!$E$4,0,'Lease Monthly'!$G$4)*((1+$M$4)^(((((IF($H$4="Yearly",ROUNDDOWN(IF(A1178-($N$4)&lt;0,0,((A1178-($N$4)/(($N$4))))/($N$4)),0),IF($H$4="Monthly",ROUNDDOWN(IF(A1178-($N$4*12)&lt;0,0,((A1178-(12*$N$4)/((12*$N$4))))/($N$4*12)),0),ROUNDDOWN(IF(A1178-($N$4*4)&lt;0,0,((A1178-(4*$N$4)/((4*$N$4))))/($N$4*4)),0)))))))))+(IF(A1178=$E$4,$J$4,0))</f>
        <v>0</v>
      </c>
      <c r="E1178" s="49">
        <f>IF(D1178=0,0,1/((1+IF('Lease Monthly'!$H$4="Yearly",'Lease Monthly'!$D$4,IF('Lease Monthly'!$H$4="Quarterly",'Lease Monthly'!$D$4/4,'Lease Monthly'!$D$4/12)))^IF($E$17=1,A1177,A1178)))</f>
        <v>0</v>
      </c>
      <c r="F1178" s="55">
        <f t="shared" si="185"/>
        <v>0</v>
      </c>
      <c r="G1178" s="56"/>
      <c r="H1178" s="38">
        <f t="shared" si="191"/>
        <v>1162</v>
      </c>
      <c r="I1178" s="9" t="str">
        <f t="shared" si="186"/>
        <v>-</v>
      </c>
      <c r="J1178" s="47">
        <f>IF(H1178&gt;'Lease Monthly'!$E$4,0,M1177)</f>
        <v>0</v>
      </c>
      <c r="K1178" s="47">
        <f>IF(IF('Lease Monthly'!$H$4="Yearly",J1178*'Lease Monthly'!$D$4,IF('Lease Monthly'!$H$4="Quarterly",J1178*('Lease Monthly'!$D$4/4),J1178*'Lease Monthly'!$D$4/12))&gt;0,IF('Lease Monthly'!$H$4="Yearly",J1178*'Lease Monthly'!$D$4,IF('Lease Monthly'!$H$4="Quarterly",J1178*('Lease Monthly'!$D$4/4),J1178*'Lease Monthly'!$D$4/12)),-L1178-J1178)</f>
        <v>0</v>
      </c>
      <c r="L1178" s="47">
        <f t="shared" si="187"/>
        <v>0</v>
      </c>
      <c r="M1178" s="47">
        <f t="shared" si="188"/>
        <v>0</v>
      </c>
      <c r="N1178" s="57"/>
      <c r="O1178" s="38">
        <v>237</v>
      </c>
      <c r="P1178" s="58">
        <f t="shared" si="192"/>
        <v>467878</v>
      </c>
      <c r="Q1178" s="47">
        <f t="shared" si="193"/>
        <v>0</v>
      </c>
      <c r="R1178" s="47">
        <f>IF(S1177&lt;1,0,-'Lease Monthly'!$K$4/'Lease Monthly'!$L$4)</f>
        <v>0</v>
      </c>
      <c r="S1178" s="47">
        <f t="shared" si="189"/>
        <v>0</v>
      </c>
      <c r="AE1178"/>
      <c r="AF1178" s="6"/>
    </row>
    <row r="1179" spans="1:32" x14ac:dyDescent="0.25">
      <c r="A1179" s="53">
        <f t="shared" si="190"/>
        <v>1163</v>
      </c>
      <c r="B1179" s="29">
        <f t="shared" si="184"/>
        <v>0</v>
      </c>
      <c r="C1179" s="9" t="str">
        <f>IF(D1179=0,"-",IF('Lease Monthly'!$H$4="Yearly",EDATE(C1178,12),IF('Lease Monthly'!$H$4="Quarterly",EDATE(C1178,3),EDATE(C1178,1))))</f>
        <v>-</v>
      </c>
      <c r="D1179" s="54">
        <f>IF(A1179&gt;'Lease Monthly'!$E$4,0,'Lease Monthly'!$G$4)*((1+$M$4)^(((((IF($H$4="Yearly",ROUNDDOWN(IF(A1179-($N$4)&lt;0,0,((A1179-($N$4)/(($N$4))))/($N$4)),0),IF($H$4="Monthly",ROUNDDOWN(IF(A1179-($N$4*12)&lt;0,0,((A1179-(12*$N$4)/((12*$N$4))))/($N$4*12)),0),ROUNDDOWN(IF(A1179-($N$4*4)&lt;0,0,((A1179-(4*$N$4)/((4*$N$4))))/($N$4*4)),0)))))))))+(IF(A1179=$E$4,$J$4,0))</f>
        <v>0</v>
      </c>
      <c r="E1179" s="49">
        <f>IF(D1179=0,0,1/((1+IF('Lease Monthly'!$H$4="Yearly",'Lease Monthly'!$D$4,IF('Lease Monthly'!$H$4="Quarterly",'Lease Monthly'!$D$4/4,'Lease Monthly'!$D$4/12)))^IF($E$17=1,A1178,A1179)))</f>
        <v>0</v>
      </c>
      <c r="F1179" s="55">
        <f t="shared" si="185"/>
        <v>0</v>
      </c>
      <c r="G1179" s="56"/>
      <c r="H1179" s="38">
        <f t="shared" si="191"/>
        <v>1163</v>
      </c>
      <c r="I1179" s="9" t="str">
        <f t="shared" si="186"/>
        <v>-</v>
      </c>
      <c r="J1179" s="47">
        <f>IF(H1179&gt;'Lease Monthly'!$E$4,0,M1178)</f>
        <v>0</v>
      </c>
      <c r="K1179" s="47">
        <f>IF(IF('Lease Monthly'!$H$4="Yearly",J1179*'Lease Monthly'!$D$4,IF('Lease Monthly'!$H$4="Quarterly",J1179*('Lease Monthly'!$D$4/4),J1179*'Lease Monthly'!$D$4/12))&gt;0,IF('Lease Monthly'!$H$4="Yearly",J1179*'Lease Monthly'!$D$4,IF('Lease Monthly'!$H$4="Quarterly",J1179*('Lease Monthly'!$D$4/4),J1179*'Lease Monthly'!$D$4/12)),-L1179-J1179)</f>
        <v>0</v>
      </c>
      <c r="L1179" s="47">
        <f t="shared" si="187"/>
        <v>0</v>
      </c>
      <c r="M1179" s="47">
        <f t="shared" si="188"/>
        <v>0</v>
      </c>
      <c r="N1179" s="57"/>
      <c r="O1179" s="38">
        <v>237</v>
      </c>
      <c r="P1179" s="58">
        <f t="shared" si="192"/>
        <v>468243</v>
      </c>
      <c r="Q1179" s="47">
        <f t="shared" si="193"/>
        <v>0</v>
      </c>
      <c r="R1179" s="47">
        <f>IF(S1178&lt;1,0,-'Lease Monthly'!$K$4/'Lease Monthly'!$L$4)</f>
        <v>0</v>
      </c>
      <c r="S1179" s="47">
        <f t="shared" si="189"/>
        <v>0</v>
      </c>
      <c r="AE1179"/>
      <c r="AF1179" s="6"/>
    </row>
    <row r="1180" spans="1:32" x14ac:dyDescent="0.25">
      <c r="A1180" s="53">
        <f t="shared" si="190"/>
        <v>1164</v>
      </c>
      <c r="B1180" s="29">
        <f t="shared" si="184"/>
        <v>0</v>
      </c>
      <c r="C1180" s="9" t="str">
        <f>IF(D1180=0,"-",IF('Lease Monthly'!$H$4="Yearly",EDATE(C1179,12),IF('Lease Monthly'!$H$4="Quarterly",EDATE(C1179,3),EDATE(C1179,1))))</f>
        <v>-</v>
      </c>
      <c r="D1180" s="54">
        <f>IF(A1180&gt;'Lease Monthly'!$E$4,0,'Lease Monthly'!$G$4)*((1+$M$4)^(((((IF($H$4="Yearly",ROUNDDOWN(IF(A1180-($N$4)&lt;0,0,((A1180-($N$4)/(($N$4))))/($N$4)),0),IF($H$4="Monthly",ROUNDDOWN(IF(A1180-($N$4*12)&lt;0,0,((A1180-(12*$N$4)/((12*$N$4))))/($N$4*12)),0),ROUNDDOWN(IF(A1180-($N$4*4)&lt;0,0,((A1180-(4*$N$4)/((4*$N$4))))/($N$4*4)),0)))))))))+(IF(A1180=$E$4,$J$4,0))</f>
        <v>0</v>
      </c>
      <c r="E1180" s="49">
        <f>IF(D1180=0,0,1/((1+IF('Lease Monthly'!$H$4="Yearly",'Lease Monthly'!$D$4,IF('Lease Monthly'!$H$4="Quarterly",'Lease Monthly'!$D$4/4,'Lease Monthly'!$D$4/12)))^IF($E$17=1,A1179,A1180)))</f>
        <v>0</v>
      </c>
      <c r="F1180" s="55">
        <f t="shared" si="185"/>
        <v>0</v>
      </c>
      <c r="G1180" s="56"/>
      <c r="H1180" s="38">
        <f t="shared" si="191"/>
        <v>1164</v>
      </c>
      <c r="I1180" s="9" t="str">
        <f t="shared" si="186"/>
        <v>-</v>
      </c>
      <c r="J1180" s="47">
        <f>IF(H1180&gt;'Lease Monthly'!$E$4,0,M1179)</f>
        <v>0</v>
      </c>
      <c r="K1180" s="47">
        <f>IF(IF('Lease Monthly'!$H$4="Yearly",J1180*'Lease Monthly'!$D$4,IF('Lease Monthly'!$H$4="Quarterly",J1180*('Lease Monthly'!$D$4/4),J1180*'Lease Monthly'!$D$4/12))&gt;0,IF('Lease Monthly'!$H$4="Yearly",J1180*'Lease Monthly'!$D$4,IF('Lease Monthly'!$H$4="Quarterly",J1180*('Lease Monthly'!$D$4/4),J1180*'Lease Monthly'!$D$4/12)),-L1180-J1180)</f>
        <v>0</v>
      </c>
      <c r="L1180" s="47">
        <f t="shared" si="187"/>
        <v>0</v>
      </c>
      <c r="M1180" s="47">
        <f t="shared" si="188"/>
        <v>0</v>
      </c>
      <c r="N1180" s="57"/>
      <c r="O1180" s="38">
        <v>237</v>
      </c>
      <c r="P1180" s="58">
        <f t="shared" si="192"/>
        <v>468608</v>
      </c>
      <c r="Q1180" s="47">
        <f t="shared" si="193"/>
        <v>0</v>
      </c>
      <c r="R1180" s="47">
        <f>IF(S1179&lt;1,0,-'Lease Monthly'!$K$4/'Lease Monthly'!$L$4)</f>
        <v>0</v>
      </c>
      <c r="S1180" s="47">
        <f t="shared" si="189"/>
        <v>0</v>
      </c>
      <c r="AE1180"/>
      <c r="AF1180" s="6"/>
    </row>
    <row r="1181" spans="1:32" x14ac:dyDescent="0.25">
      <c r="A1181" s="53">
        <f t="shared" si="190"/>
        <v>1165</v>
      </c>
      <c r="B1181" s="29">
        <f t="shared" si="184"/>
        <v>0</v>
      </c>
      <c r="C1181" s="9" t="str">
        <f>IF(D1181=0,"-",IF('Lease Monthly'!$H$4="Yearly",EDATE(C1180,12),IF('Lease Monthly'!$H$4="Quarterly",EDATE(C1180,3),EDATE(C1180,1))))</f>
        <v>-</v>
      </c>
      <c r="D1181" s="54">
        <f>IF(A1181&gt;'Lease Monthly'!$E$4,0,'Lease Monthly'!$G$4)*((1+$M$4)^(((((IF($H$4="Yearly",ROUNDDOWN(IF(A1181-($N$4)&lt;0,0,((A1181-($N$4)/(($N$4))))/($N$4)),0),IF($H$4="Monthly",ROUNDDOWN(IF(A1181-($N$4*12)&lt;0,0,((A1181-(12*$N$4)/((12*$N$4))))/($N$4*12)),0),ROUNDDOWN(IF(A1181-($N$4*4)&lt;0,0,((A1181-(4*$N$4)/((4*$N$4))))/($N$4*4)),0)))))))))+(IF(A1181=$E$4,$J$4,0))</f>
        <v>0</v>
      </c>
      <c r="E1181" s="49">
        <f>IF(D1181=0,0,1/((1+IF('Lease Monthly'!$H$4="Yearly",'Lease Monthly'!$D$4,IF('Lease Monthly'!$H$4="Quarterly",'Lease Monthly'!$D$4/4,'Lease Monthly'!$D$4/12)))^IF($E$17=1,A1180,A1181)))</f>
        <v>0</v>
      </c>
      <c r="F1181" s="55">
        <f t="shared" si="185"/>
        <v>0</v>
      </c>
      <c r="G1181" s="56"/>
      <c r="H1181" s="38">
        <f t="shared" si="191"/>
        <v>1165</v>
      </c>
      <c r="I1181" s="9" t="str">
        <f t="shared" si="186"/>
        <v>-</v>
      </c>
      <c r="J1181" s="47">
        <f>IF(H1181&gt;'Lease Monthly'!$E$4,0,M1180)</f>
        <v>0</v>
      </c>
      <c r="K1181" s="47">
        <f>IF(IF('Lease Monthly'!$H$4="Yearly",J1181*'Lease Monthly'!$D$4,IF('Lease Monthly'!$H$4="Quarterly",J1181*('Lease Monthly'!$D$4/4),J1181*'Lease Monthly'!$D$4/12))&gt;0,IF('Lease Monthly'!$H$4="Yearly",J1181*'Lease Monthly'!$D$4,IF('Lease Monthly'!$H$4="Quarterly",J1181*('Lease Monthly'!$D$4/4),J1181*'Lease Monthly'!$D$4/12)),-L1181-J1181)</f>
        <v>0</v>
      </c>
      <c r="L1181" s="47">
        <f t="shared" si="187"/>
        <v>0</v>
      </c>
      <c r="M1181" s="47">
        <f t="shared" si="188"/>
        <v>0</v>
      </c>
      <c r="N1181" s="57"/>
      <c r="O1181" s="38">
        <v>237</v>
      </c>
      <c r="P1181" s="58">
        <f t="shared" si="192"/>
        <v>468973</v>
      </c>
      <c r="Q1181" s="47">
        <f t="shared" si="193"/>
        <v>0</v>
      </c>
      <c r="R1181" s="47">
        <f>IF(S1180&lt;1,0,-'Lease Monthly'!$K$4/'Lease Monthly'!$L$4)</f>
        <v>0</v>
      </c>
      <c r="S1181" s="47">
        <f t="shared" si="189"/>
        <v>0</v>
      </c>
      <c r="AE1181"/>
      <c r="AF1181" s="6"/>
    </row>
    <row r="1182" spans="1:32" x14ac:dyDescent="0.25">
      <c r="A1182" s="53">
        <f t="shared" si="190"/>
        <v>1166</v>
      </c>
      <c r="B1182" s="29">
        <f t="shared" si="184"/>
        <v>0</v>
      </c>
      <c r="C1182" s="9" t="str">
        <f>IF(D1182=0,"-",IF('Lease Monthly'!$H$4="Yearly",EDATE(C1181,12),IF('Lease Monthly'!$H$4="Quarterly",EDATE(C1181,3),EDATE(C1181,1))))</f>
        <v>-</v>
      </c>
      <c r="D1182" s="54">
        <f>IF(A1182&gt;'Lease Monthly'!$E$4,0,'Lease Monthly'!$G$4)*((1+$M$4)^(((((IF($H$4="Yearly",ROUNDDOWN(IF(A1182-($N$4)&lt;0,0,((A1182-($N$4)/(($N$4))))/($N$4)),0),IF($H$4="Monthly",ROUNDDOWN(IF(A1182-($N$4*12)&lt;0,0,((A1182-(12*$N$4)/((12*$N$4))))/($N$4*12)),0),ROUNDDOWN(IF(A1182-($N$4*4)&lt;0,0,((A1182-(4*$N$4)/((4*$N$4))))/($N$4*4)),0)))))))))+(IF(A1182=$E$4,$J$4,0))</f>
        <v>0</v>
      </c>
      <c r="E1182" s="49">
        <f>IF(D1182=0,0,1/((1+IF('Lease Monthly'!$H$4="Yearly",'Lease Monthly'!$D$4,IF('Lease Monthly'!$H$4="Quarterly",'Lease Monthly'!$D$4/4,'Lease Monthly'!$D$4/12)))^IF($E$17=1,A1181,A1182)))</f>
        <v>0</v>
      </c>
      <c r="F1182" s="55">
        <f t="shared" si="185"/>
        <v>0</v>
      </c>
      <c r="G1182" s="56"/>
      <c r="H1182" s="38">
        <f t="shared" si="191"/>
        <v>1166</v>
      </c>
      <c r="I1182" s="9" t="str">
        <f t="shared" si="186"/>
        <v>-</v>
      </c>
      <c r="J1182" s="47">
        <f>IF(H1182&gt;'Lease Monthly'!$E$4,0,M1181)</f>
        <v>0</v>
      </c>
      <c r="K1182" s="47">
        <f>IF(IF('Lease Monthly'!$H$4="Yearly",J1182*'Lease Monthly'!$D$4,IF('Lease Monthly'!$H$4="Quarterly",J1182*('Lease Monthly'!$D$4/4),J1182*'Lease Monthly'!$D$4/12))&gt;0,IF('Lease Monthly'!$H$4="Yearly",J1182*'Lease Monthly'!$D$4,IF('Lease Monthly'!$H$4="Quarterly",J1182*('Lease Monthly'!$D$4/4),J1182*'Lease Monthly'!$D$4/12)),-L1182-J1182)</f>
        <v>0</v>
      </c>
      <c r="L1182" s="47">
        <f t="shared" si="187"/>
        <v>0</v>
      </c>
      <c r="M1182" s="47">
        <f t="shared" si="188"/>
        <v>0</v>
      </c>
      <c r="N1182" s="57"/>
      <c r="O1182" s="38">
        <v>237</v>
      </c>
      <c r="P1182" s="58">
        <f t="shared" si="192"/>
        <v>469339</v>
      </c>
      <c r="Q1182" s="47">
        <f t="shared" si="193"/>
        <v>0</v>
      </c>
      <c r="R1182" s="47">
        <f>IF(S1181&lt;1,0,-'Lease Monthly'!$K$4/'Lease Monthly'!$L$4)</f>
        <v>0</v>
      </c>
      <c r="S1182" s="47">
        <f t="shared" si="189"/>
        <v>0</v>
      </c>
      <c r="AE1182"/>
      <c r="AF1182" s="6"/>
    </row>
    <row r="1183" spans="1:32" x14ac:dyDescent="0.25">
      <c r="A1183" s="53">
        <f t="shared" si="190"/>
        <v>1167</v>
      </c>
      <c r="B1183" s="29">
        <f t="shared" si="184"/>
        <v>0</v>
      </c>
      <c r="C1183" s="9" t="str">
        <f>IF(D1183=0,"-",IF('Lease Monthly'!$H$4="Yearly",EDATE(C1182,12),IF('Lease Monthly'!$H$4="Quarterly",EDATE(C1182,3),EDATE(C1182,1))))</f>
        <v>-</v>
      </c>
      <c r="D1183" s="54">
        <f>IF(A1183&gt;'Lease Monthly'!$E$4,0,'Lease Monthly'!$G$4)*((1+$M$4)^(((((IF($H$4="Yearly",ROUNDDOWN(IF(A1183-($N$4)&lt;0,0,((A1183-($N$4)/(($N$4))))/($N$4)),0),IF($H$4="Monthly",ROUNDDOWN(IF(A1183-($N$4*12)&lt;0,0,((A1183-(12*$N$4)/((12*$N$4))))/($N$4*12)),0),ROUNDDOWN(IF(A1183-($N$4*4)&lt;0,0,((A1183-(4*$N$4)/((4*$N$4))))/($N$4*4)),0)))))))))+(IF(A1183=$E$4,$J$4,0))</f>
        <v>0</v>
      </c>
      <c r="E1183" s="49">
        <f>IF(D1183=0,0,1/((1+IF('Lease Monthly'!$H$4="Yearly",'Lease Monthly'!$D$4,IF('Lease Monthly'!$H$4="Quarterly",'Lease Monthly'!$D$4/4,'Lease Monthly'!$D$4/12)))^IF($E$17=1,A1182,A1183)))</f>
        <v>0</v>
      </c>
      <c r="F1183" s="55">
        <f t="shared" si="185"/>
        <v>0</v>
      </c>
      <c r="G1183" s="56"/>
      <c r="H1183" s="38">
        <f t="shared" si="191"/>
        <v>1167</v>
      </c>
      <c r="I1183" s="9" t="str">
        <f t="shared" si="186"/>
        <v>-</v>
      </c>
      <c r="J1183" s="47">
        <f>IF(H1183&gt;'Lease Monthly'!$E$4,0,M1182)</f>
        <v>0</v>
      </c>
      <c r="K1183" s="47">
        <f>IF(IF('Lease Monthly'!$H$4="Yearly",J1183*'Lease Monthly'!$D$4,IF('Lease Monthly'!$H$4="Quarterly",J1183*('Lease Monthly'!$D$4/4),J1183*'Lease Monthly'!$D$4/12))&gt;0,IF('Lease Monthly'!$H$4="Yearly",J1183*'Lease Monthly'!$D$4,IF('Lease Monthly'!$H$4="Quarterly",J1183*('Lease Monthly'!$D$4/4),J1183*'Lease Monthly'!$D$4/12)),-L1183-J1183)</f>
        <v>0</v>
      </c>
      <c r="L1183" s="47">
        <f t="shared" si="187"/>
        <v>0</v>
      </c>
      <c r="M1183" s="47">
        <f t="shared" si="188"/>
        <v>0</v>
      </c>
      <c r="N1183" s="57"/>
      <c r="O1183" s="38">
        <v>237</v>
      </c>
      <c r="P1183" s="58">
        <f t="shared" si="192"/>
        <v>469704</v>
      </c>
      <c r="Q1183" s="47">
        <f t="shared" si="193"/>
        <v>0</v>
      </c>
      <c r="R1183" s="47">
        <f>IF(S1182&lt;1,0,-'Lease Monthly'!$K$4/'Lease Monthly'!$L$4)</f>
        <v>0</v>
      </c>
      <c r="S1183" s="47">
        <f t="shared" si="189"/>
        <v>0</v>
      </c>
      <c r="AE1183"/>
      <c r="AF1183" s="6"/>
    </row>
    <row r="1184" spans="1:32" x14ac:dyDescent="0.25">
      <c r="A1184" s="53">
        <f t="shared" si="190"/>
        <v>1168</v>
      </c>
      <c r="B1184" s="29">
        <f t="shared" si="184"/>
        <v>0</v>
      </c>
      <c r="C1184" s="9" t="str">
        <f>IF(D1184=0,"-",IF('Lease Monthly'!$H$4="Yearly",EDATE(C1183,12),IF('Lease Monthly'!$H$4="Quarterly",EDATE(C1183,3),EDATE(C1183,1))))</f>
        <v>-</v>
      </c>
      <c r="D1184" s="54">
        <f>IF(A1184&gt;'Lease Monthly'!$E$4,0,'Lease Monthly'!$G$4)*((1+$M$4)^(((((IF($H$4="Yearly",ROUNDDOWN(IF(A1184-($N$4)&lt;0,0,((A1184-($N$4)/(($N$4))))/($N$4)),0),IF($H$4="Monthly",ROUNDDOWN(IF(A1184-($N$4*12)&lt;0,0,((A1184-(12*$N$4)/((12*$N$4))))/($N$4*12)),0),ROUNDDOWN(IF(A1184-($N$4*4)&lt;0,0,((A1184-(4*$N$4)/((4*$N$4))))/($N$4*4)),0)))))))))+(IF(A1184=$E$4,$J$4,0))</f>
        <v>0</v>
      </c>
      <c r="E1184" s="49">
        <f>IF(D1184=0,0,1/((1+IF('Lease Monthly'!$H$4="Yearly",'Lease Monthly'!$D$4,IF('Lease Monthly'!$H$4="Quarterly",'Lease Monthly'!$D$4/4,'Lease Monthly'!$D$4/12)))^IF($E$17=1,A1183,A1184)))</f>
        <v>0</v>
      </c>
      <c r="F1184" s="55">
        <f t="shared" si="185"/>
        <v>0</v>
      </c>
      <c r="G1184" s="56"/>
      <c r="H1184" s="38">
        <f t="shared" si="191"/>
        <v>1168</v>
      </c>
      <c r="I1184" s="9" t="str">
        <f t="shared" si="186"/>
        <v>-</v>
      </c>
      <c r="J1184" s="47">
        <f>IF(H1184&gt;'Lease Monthly'!$E$4,0,M1183)</f>
        <v>0</v>
      </c>
      <c r="K1184" s="47">
        <f>IF(IF('Lease Monthly'!$H$4="Yearly",J1184*'Lease Monthly'!$D$4,IF('Lease Monthly'!$H$4="Quarterly",J1184*('Lease Monthly'!$D$4/4),J1184*'Lease Monthly'!$D$4/12))&gt;0,IF('Lease Monthly'!$H$4="Yearly",J1184*'Lease Monthly'!$D$4,IF('Lease Monthly'!$H$4="Quarterly",J1184*('Lease Monthly'!$D$4/4),J1184*'Lease Monthly'!$D$4/12)),-L1184-J1184)</f>
        <v>0</v>
      </c>
      <c r="L1184" s="47">
        <f t="shared" si="187"/>
        <v>0</v>
      </c>
      <c r="M1184" s="47">
        <f t="shared" si="188"/>
        <v>0</v>
      </c>
      <c r="N1184" s="57"/>
      <c r="O1184" s="38">
        <v>237</v>
      </c>
      <c r="P1184" s="58">
        <f t="shared" si="192"/>
        <v>470069</v>
      </c>
      <c r="Q1184" s="47">
        <f t="shared" si="193"/>
        <v>0</v>
      </c>
      <c r="R1184" s="47">
        <f>IF(S1183&lt;1,0,-'Lease Monthly'!$K$4/'Lease Monthly'!$L$4)</f>
        <v>0</v>
      </c>
      <c r="S1184" s="47">
        <f t="shared" si="189"/>
        <v>0</v>
      </c>
      <c r="AE1184"/>
      <c r="AF1184" s="6"/>
    </row>
    <row r="1185" spans="1:32" x14ac:dyDescent="0.25">
      <c r="A1185" s="53">
        <f t="shared" si="190"/>
        <v>1169</v>
      </c>
      <c r="B1185" s="29">
        <f t="shared" si="184"/>
        <v>0</v>
      </c>
      <c r="C1185" s="9" t="str">
        <f>IF(D1185=0,"-",IF('Lease Monthly'!$H$4="Yearly",EDATE(C1184,12),IF('Lease Monthly'!$H$4="Quarterly",EDATE(C1184,3),EDATE(C1184,1))))</f>
        <v>-</v>
      </c>
      <c r="D1185" s="54">
        <f>IF(A1185&gt;'Lease Monthly'!$E$4,0,'Lease Monthly'!$G$4)*((1+$M$4)^(((((IF($H$4="Yearly",ROUNDDOWN(IF(A1185-($N$4)&lt;0,0,((A1185-($N$4)/(($N$4))))/($N$4)),0),IF($H$4="Monthly",ROUNDDOWN(IF(A1185-($N$4*12)&lt;0,0,((A1185-(12*$N$4)/((12*$N$4))))/($N$4*12)),0),ROUNDDOWN(IF(A1185-($N$4*4)&lt;0,0,((A1185-(4*$N$4)/((4*$N$4))))/($N$4*4)),0)))))))))+(IF(A1185=$E$4,$J$4,0))</f>
        <v>0</v>
      </c>
      <c r="E1185" s="49">
        <f>IF(D1185=0,0,1/((1+IF('Lease Monthly'!$H$4="Yearly",'Lease Monthly'!$D$4,IF('Lease Monthly'!$H$4="Quarterly",'Lease Monthly'!$D$4/4,'Lease Monthly'!$D$4/12)))^IF($E$17=1,A1184,A1185)))</f>
        <v>0</v>
      </c>
      <c r="F1185" s="55">
        <f t="shared" si="185"/>
        <v>0</v>
      </c>
      <c r="G1185" s="56"/>
      <c r="H1185" s="38">
        <f t="shared" si="191"/>
        <v>1169</v>
      </c>
      <c r="I1185" s="9" t="str">
        <f t="shared" si="186"/>
        <v>-</v>
      </c>
      <c r="J1185" s="47">
        <f>IF(H1185&gt;'Lease Monthly'!$E$4,0,M1184)</f>
        <v>0</v>
      </c>
      <c r="K1185" s="47">
        <f>IF(IF('Lease Monthly'!$H$4="Yearly",J1185*'Lease Monthly'!$D$4,IF('Lease Monthly'!$H$4="Quarterly",J1185*('Lease Monthly'!$D$4/4),J1185*'Lease Monthly'!$D$4/12))&gt;0,IF('Lease Monthly'!$H$4="Yearly",J1185*'Lease Monthly'!$D$4,IF('Lease Monthly'!$H$4="Quarterly",J1185*('Lease Monthly'!$D$4/4),J1185*'Lease Monthly'!$D$4/12)),-L1185-J1185)</f>
        <v>0</v>
      </c>
      <c r="L1185" s="47">
        <f t="shared" si="187"/>
        <v>0</v>
      </c>
      <c r="M1185" s="47">
        <f t="shared" si="188"/>
        <v>0</v>
      </c>
      <c r="N1185" s="57"/>
      <c r="O1185" s="38">
        <v>237</v>
      </c>
      <c r="P1185" s="58">
        <f t="shared" si="192"/>
        <v>470434</v>
      </c>
      <c r="Q1185" s="47">
        <f t="shared" si="193"/>
        <v>0</v>
      </c>
      <c r="R1185" s="47">
        <f>IF(S1184&lt;1,0,-'Lease Monthly'!$K$4/'Lease Monthly'!$L$4)</f>
        <v>0</v>
      </c>
      <c r="S1185" s="47">
        <f t="shared" si="189"/>
        <v>0</v>
      </c>
      <c r="AE1185"/>
      <c r="AF1185" s="6"/>
    </row>
    <row r="1186" spans="1:32" x14ac:dyDescent="0.25">
      <c r="A1186" s="53">
        <f t="shared" si="190"/>
        <v>1170</v>
      </c>
      <c r="B1186" s="29">
        <f t="shared" si="184"/>
        <v>0</v>
      </c>
      <c r="C1186" s="9" t="str">
        <f>IF(D1186=0,"-",IF('Lease Monthly'!$H$4="Yearly",EDATE(C1185,12),IF('Lease Monthly'!$H$4="Quarterly",EDATE(C1185,3),EDATE(C1185,1))))</f>
        <v>-</v>
      </c>
      <c r="D1186" s="54">
        <f>IF(A1186&gt;'Lease Monthly'!$E$4,0,'Lease Monthly'!$G$4)*((1+$M$4)^(((((IF($H$4="Yearly",ROUNDDOWN(IF(A1186-($N$4)&lt;0,0,((A1186-($N$4)/(($N$4))))/($N$4)),0),IF($H$4="Monthly",ROUNDDOWN(IF(A1186-($N$4*12)&lt;0,0,((A1186-(12*$N$4)/((12*$N$4))))/($N$4*12)),0),ROUNDDOWN(IF(A1186-($N$4*4)&lt;0,0,((A1186-(4*$N$4)/((4*$N$4))))/($N$4*4)),0)))))))))+(IF(A1186=$E$4,$J$4,0))</f>
        <v>0</v>
      </c>
      <c r="E1186" s="49">
        <f>IF(D1186=0,0,1/((1+IF('Lease Monthly'!$H$4="Yearly",'Lease Monthly'!$D$4,IF('Lease Monthly'!$H$4="Quarterly",'Lease Monthly'!$D$4/4,'Lease Monthly'!$D$4/12)))^IF($E$17=1,A1185,A1186)))</f>
        <v>0</v>
      </c>
      <c r="F1186" s="55">
        <f t="shared" si="185"/>
        <v>0</v>
      </c>
      <c r="G1186" s="56"/>
      <c r="H1186" s="38">
        <f t="shared" si="191"/>
        <v>1170</v>
      </c>
      <c r="I1186" s="9" t="str">
        <f t="shared" si="186"/>
        <v>-</v>
      </c>
      <c r="J1186" s="47">
        <f>IF(H1186&gt;'Lease Monthly'!$E$4,0,M1185)</f>
        <v>0</v>
      </c>
      <c r="K1186" s="47">
        <f>IF(IF('Lease Monthly'!$H$4="Yearly",J1186*'Lease Monthly'!$D$4,IF('Lease Monthly'!$H$4="Quarterly",J1186*('Lease Monthly'!$D$4/4),J1186*'Lease Monthly'!$D$4/12))&gt;0,IF('Lease Monthly'!$H$4="Yearly",J1186*'Lease Monthly'!$D$4,IF('Lease Monthly'!$H$4="Quarterly",J1186*('Lease Monthly'!$D$4/4),J1186*'Lease Monthly'!$D$4/12)),-L1186-J1186)</f>
        <v>0</v>
      </c>
      <c r="L1186" s="47">
        <f t="shared" si="187"/>
        <v>0</v>
      </c>
      <c r="M1186" s="47">
        <f t="shared" si="188"/>
        <v>0</v>
      </c>
      <c r="N1186" s="57"/>
      <c r="O1186" s="38">
        <v>237</v>
      </c>
      <c r="P1186" s="58">
        <f t="shared" si="192"/>
        <v>470800</v>
      </c>
      <c r="Q1186" s="47">
        <f t="shared" si="193"/>
        <v>0</v>
      </c>
      <c r="R1186" s="47">
        <f>IF(S1185&lt;1,0,-'Lease Monthly'!$K$4/'Lease Monthly'!$L$4)</f>
        <v>0</v>
      </c>
      <c r="S1186" s="47">
        <f t="shared" si="189"/>
        <v>0</v>
      </c>
      <c r="AE1186"/>
      <c r="AF1186" s="6"/>
    </row>
    <row r="1187" spans="1:32" x14ac:dyDescent="0.25">
      <c r="A1187" s="53">
        <f t="shared" si="190"/>
        <v>1171</v>
      </c>
      <c r="B1187" s="29">
        <f t="shared" si="184"/>
        <v>0</v>
      </c>
      <c r="C1187" s="9" t="str">
        <f>IF(D1187=0,"-",IF('Lease Monthly'!$H$4="Yearly",EDATE(C1186,12),IF('Lease Monthly'!$H$4="Quarterly",EDATE(C1186,3),EDATE(C1186,1))))</f>
        <v>-</v>
      </c>
      <c r="D1187" s="54">
        <f>IF(A1187&gt;'Lease Monthly'!$E$4,0,'Lease Monthly'!$G$4)*((1+$M$4)^(((((IF($H$4="Yearly",ROUNDDOWN(IF(A1187-($N$4)&lt;0,0,((A1187-($N$4)/(($N$4))))/($N$4)),0),IF($H$4="Monthly",ROUNDDOWN(IF(A1187-($N$4*12)&lt;0,0,((A1187-(12*$N$4)/((12*$N$4))))/($N$4*12)),0),ROUNDDOWN(IF(A1187-($N$4*4)&lt;0,0,((A1187-(4*$N$4)/((4*$N$4))))/($N$4*4)),0)))))))))+(IF(A1187=$E$4,$J$4,0))</f>
        <v>0</v>
      </c>
      <c r="E1187" s="49">
        <f>IF(D1187=0,0,1/((1+IF('Lease Monthly'!$H$4="Yearly",'Lease Monthly'!$D$4,IF('Lease Monthly'!$H$4="Quarterly",'Lease Monthly'!$D$4/4,'Lease Monthly'!$D$4/12)))^IF($E$17=1,A1186,A1187)))</f>
        <v>0</v>
      </c>
      <c r="F1187" s="55">
        <f t="shared" si="185"/>
        <v>0</v>
      </c>
      <c r="G1187" s="56"/>
      <c r="H1187" s="38">
        <f t="shared" si="191"/>
        <v>1171</v>
      </c>
      <c r="I1187" s="9" t="str">
        <f t="shared" si="186"/>
        <v>-</v>
      </c>
      <c r="J1187" s="47">
        <f>IF(H1187&gt;'Lease Monthly'!$E$4,0,M1186)</f>
        <v>0</v>
      </c>
      <c r="K1187" s="47">
        <f>IF(IF('Lease Monthly'!$H$4="Yearly",J1187*'Lease Monthly'!$D$4,IF('Lease Monthly'!$H$4="Quarterly",J1187*('Lease Monthly'!$D$4/4),J1187*'Lease Monthly'!$D$4/12))&gt;0,IF('Lease Monthly'!$H$4="Yearly",J1187*'Lease Monthly'!$D$4,IF('Lease Monthly'!$H$4="Quarterly",J1187*('Lease Monthly'!$D$4/4),J1187*'Lease Monthly'!$D$4/12)),-L1187-J1187)</f>
        <v>0</v>
      </c>
      <c r="L1187" s="47">
        <f t="shared" si="187"/>
        <v>0</v>
      </c>
      <c r="M1187" s="47">
        <f t="shared" si="188"/>
        <v>0</v>
      </c>
      <c r="N1187" s="57"/>
      <c r="O1187" s="38">
        <v>237</v>
      </c>
      <c r="P1187" s="58">
        <f t="shared" si="192"/>
        <v>471165</v>
      </c>
      <c r="Q1187" s="47">
        <f t="shared" si="193"/>
        <v>0</v>
      </c>
      <c r="R1187" s="47">
        <f>IF(S1186&lt;1,0,-'Lease Monthly'!$K$4/'Lease Monthly'!$L$4)</f>
        <v>0</v>
      </c>
      <c r="S1187" s="47">
        <f t="shared" si="189"/>
        <v>0</v>
      </c>
      <c r="AE1187"/>
      <c r="AF1187" s="6"/>
    </row>
    <row r="1188" spans="1:32" x14ac:dyDescent="0.25">
      <c r="A1188" s="53">
        <f t="shared" si="190"/>
        <v>1172</v>
      </c>
      <c r="B1188" s="29">
        <f t="shared" si="184"/>
        <v>0</v>
      </c>
      <c r="C1188" s="9" t="str">
        <f>IF(D1188=0,"-",IF('Lease Monthly'!$H$4="Yearly",EDATE(C1187,12),IF('Lease Monthly'!$H$4="Quarterly",EDATE(C1187,3),EDATE(C1187,1))))</f>
        <v>-</v>
      </c>
      <c r="D1188" s="54">
        <f>IF(A1188&gt;'Lease Monthly'!$E$4,0,'Lease Monthly'!$G$4)*((1+$M$4)^(((((IF($H$4="Yearly",ROUNDDOWN(IF(A1188-($N$4)&lt;0,0,((A1188-($N$4)/(($N$4))))/($N$4)),0),IF($H$4="Monthly",ROUNDDOWN(IF(A1188-($N$4*12)&lt;0,0,((A1188-(12*$N$4)/((12*$N$4))))/($N$4*12)),0),ROUNDDOWN(IF(A1188-($N$4*4)&lt;0,0,((A1188-(4*$N$4)/((4*$N$4))))/($N$4*4)),0)))))))))+(IF(A1188=$E$4,$J$4,0))</f>
        <v>0</v>
      </c>
      <c r="E1188" s="49">
        <f>IF(D1188=0,0,1/((1+IF('Lease Monthly'!$H$4="Yearly",'Lease Monthly'!$D$4,IF('Lease Monthly'!$H$4="Quarterly",'Lease Monthly'!$D$4/4,'Lease Monthly'!$D$4/12)))^IF($E$17=1,A1187,A1188)))</f>
        <v>0</v>
      </c>
      <c r="F1188" s="55">
        <f t="shared" si="185"/>
        <v>0</v>
      </c>
      <c r="G1188" s="56"/>
      <c r="H1188" s="38">
        <f t="shared" si="191"/>
        <v>1172</v>
      </c>
      <c r="I1188" s="9" t="str">
        <f t="shared" si="186"/>
        <v>-</v>
      </c>
      <c r="J1188" s="47">
        <f>IF(H1188&gt;'Lease Monthly'!$E$4,0,M1187)</f>
        <v>0</v>
      </c>
      <c r="K1188" s="47">
        <f>IF(IF('Lease Monthly'!$H$4="Yearly",J1188*'Lease Monthly'!$D$4,IF('Lease Monthly'!$H$4="Quarterly",J1188*('Lease Monthly'!$D$4/4),J1188*'Lease Monthly'!$D$4/12))&gt;0,IF('Lease Monthly'!$H$4="Yearly",J1188*'Lease Monthly'!$D$4,IF('Lease Monthly'!$H$4="Quarterly",J1188*('Lease Monthly'!$D$4/4),J1188*'Lease Monthly'!$D$4/12)),-L1188-J1188)</f>
        <v>0</v>
      </c>
      <c r="L1188" s="47">
        <f t="shared" si="187"/>
        <v>0</v>
      </c>
      <c r="M1188" s="47">
        <f t="shared" si="188"/>
        <v>0</v>
      </c>
      <c r="N1188" s="57"/>
      <c r="O1188" s="38">
        <v>237</v>
      </c>
      <c r="P1188" s="58">
        <f t="shared" si="192"/>
        <v>471530</v>
      </c>
      <c r="Q1188" s="47">
        <f t="shared" si="193"/>
        <v>0</v>
      </c>
      <c r="R1188" s="47">
        <f>IF(S1187&lt;1,0,-'Lease Monthly'!$K$4/'Lease Monthly'!$L$4)</f>
        <v>0</v>
      </c>
      <c r="S1188" s="47">
        <f t="shared" si="189"/>
        <v>0</v>
      </c>
      <c r="AE1188"/>
      <c r="AF1188" s="6"/>
    </row>
    <row r="1189" spans="1:32" x14ac:dyDescent="0.25">
      <c r="A1189" s="53">
        <f t="shared" si="190"/>
        <v>1173</v>
      </c>
      <c r="B1189" s="29">
        <f t="shared" si="184"/>
        <v>0</v>
      </c>
      <c r="C1189" s="9" t="str">
        <f>IF(D1189=0,"-",IF('Lease Monthly'!$H$4="Yearly",EDATE(C1188,12),IF('Lease Monthly'!$H$4="Quarterly",EDATE(C1188,3),EDATE(C1188,1))))</f>
        <v>-</v>
      </c>
      <c r="D1189" s="54">
        <f>IF(A1189&gt;'Lease Monthly'!$E$4,0,'Lease Monthly'!$G$4)*((1+$M$4)^(((((IF($H$4="Yearly",ROUNDDOWN(IF(A1189-($N$4)&lt;0,0,((A1189-($N$4)/(($N$4))))/($N$4)),0),IF($H$4="Monthly",ROUNDDOWN(IF(A1189-($N$4*12)&lt;0,0,((A1189-(12*$N$4)/((12*$N$4))))/($N$4*12)),0),ROUNDDOWN(IF(A1189-($N$4*4)&lt;0,0,((A1189-(4*$N$4)/((4*$N$4))))/($N$4*4)),0)))))))))+(IF(A1189=$E$4,$J$4,0))</f>
        <v>0</v>
      </c>
      <c r="E1189" s="49">
        <f>IF(D1189=0,0,1/((1+IF('Lease Monthly'!$H$4="Yearly",'Lease Monthly'!$D$4,IF('Lease Monthly'!$H$4="Quarterly",'Lease Monthly'!$D$4/4,'Lease Monthly'!$D$4/12)))^IF($E$17=1,A1188,A1189)))</f>
        <v>0</v>
      </c>
      <c r="F1189" s="55">
        <f t="shared" si="185"/>
        <v>0</v>
      </c>
      <c r="G1189" s="56"/>
      <c r="H1189" s="38">
        <f t="shared" si="191"/>
        <v>1173</v>
      </c>
      <c r="I1189" s="9" t="str">
        <f t="shared" si="186"/>
        <v>-</v>
      </c>
      <c r="J1189" s="47">
        <f>IF(H1189&gt;'Lease Monthly'!$E$4,0,M1188)</f>
        <v>0</v>
      </c>
      <c r="K1189" s="47">
        <f>IF(IF('Lease Monthly'!$H$4="Yearly",J1189*'Lease Monthly'!$D$4,IF('Lease Monthly'!$H$4="Quarterly",J1189*('Lease Monthly'!$D$4/4),J1189*'Lease Monthly'!$D$4/12))&gt;0,IF('Lease Monthly'!$H$4="Yearly",J1189*'Lease Monthly'!$D$4,IF('Lease Monthly'!$H$4="Quarterly",J1189*('Lease Monthly'!$D$4/4),J1189*'Lease Monthly'!$D$4/12)),-L1189-J1189)</f>
        <v>0</v>
      </c>
      <c r="L1189" s="47">
        <f t="shared" si="187"/>
        <v>0</v>
      </c>
      <c r="M1189" s="47">
        <f t="shared" si="188"/>
        <v>0</v>
      </c>
      <c r="N1189" s="57"/>
      <c r="O1189" s="38">
        <v>237</v>
      </c>
      <c r="P1189" s="58">
        <f t="shared" si="192"/>
        <v>471895</v>
      </c>
      <c r="Q1189" s="47">
        <f t="shared" si="193"/>
        <v>0</v>
      </c>
      <c r="R1189" s="47">
        <f>IF(S1188&lt;1,0,-'Lease Monthly'!$K$4/'Lease Monthly'!$L$4)</f>
        <v>0</v>
      </c>
      <c r="S1189" s="47">
        <f t="shared" si="189"/>
        <v>0</v>
      </c>
      <c r="AE1189"/>
      <c r="AF1189" s="6"/>
    </row>
    <row r="1190" spans="1:32" x14ac:dyDescent="0.25">
      <c r="A1190" s="53">
        <f t="shared" si="190"/>
        <v>1174</v>
      </c>
      <c r="B1190" s="29">
        <f t="shared" si="184"/>
        <v>0</v>
      </c>
      <c r="C1190" s="9" t="str">
        <f>IF(D1190=0,"-",IF('Lease Monthly'!$H$4="Yearly",EDATE(C1189,12),IF('Lease Monthly'!$H$4="Quarterly",EDATE(C1189,3),EDATE(C1189,1))))</f>
        <v>-</v>
      </c>
      <c r="D1190" s="54">
        <f>IF(A1190&gt;'Lease Monthly'!$E$4,0,'Lease Monthly'!$G$4)*((1+$M$4)^(((((IF($H$4="Yearly",ROUNDDOWN(IF(A1190-($N$4)&lt;0,0,((A1190-($N$4)/(($N$4))))/($N$4)),0),IF($H$4="Monthly",ROUNDDOWN(IF(A1190-($N$4*12)&lt;0,0,((A1190-(12*$N$4)/((12*$N$4))))/($N$4*12)),0),ROUNDDOWN(IF(A1190-($N$4*4)&lt;0,0,((A1190-(4*$N$4)/((4*$N$4))))/($N$4*4)),0)))))))))+(IF(A1190=$E$4,$J$4,0))</f>
        <v>0</v>
      </c>
      <c r="E1190" s="49">
        <f>IF(D1190=0,0,1/((1+IF('Lease Monthly'!$H$4="Yearly",'Lease Monthly'!$D$4,IF('Lease Monthly'!$H$4="Quarterly",'Lease Monthly'!$D$4/4,'Lease Monthly'!$D$4/12)))^IF($E$17=1,A1189,A1190)))</f>
        <v>0</v>
      </c>
      <c r="F1190" s="55">
        <f t="shared" si="185"/>
        <v>0</v>
      </c>
      <c r="G1190" s="56"/>
      <c r="H1190" s="38">
        <f t="shared" si="191"/>
        <v>1174</v>
      </c>
      <c r="I1190" s="9" t="str">
        <f t="shared" si="186"/>
        <v>-</v>
      </c>
      <c r="J1190" s="47">
        <f>IF(H1190&gt;'Lease Monthly'!$E$4,0,M1189)</f>
        <v>0</v>
      </c>
      <c r="K1190" s="47">
        <f>IF(IF('Lease Monthly'!$H$4="Yearly",J1190*'Lease Monthly'!$D$4,IF('Lease Monthly'!$H$4="Quarterly",J1190*('Lease Monthly'!$D$4/4),J1190*'Lease Monthly'!$D$4/12))&gt;0,IF('Lease Monthly'!$H$4="Yearly",J1190*'Lease Monthly'!$D$4,IF('Lease Monthly'!$H$4="Quarterly",J1190*('Lease Monthly'!$D$4/4),J1190*'Lease Monthly'!$D$4/12)),-L1190-J1190)</f>
        <v>0</v>
      </c>
      <c r="L1190" s="47">
        <f t="shared" si="187"/>
        <v>0</v>
      </c>
      <c r="M1190" s="47">
        <f t="shared" si="188"/>
        <v>0</v>
      </c>
      <c r="N1190" s="57"/>
      <c r="O1190" s="38">
        <v>237</v>
      </c>
      <c r="P1190" s="58">
        <f t="shared" si="192"/>
        <v>472261</v>
      </c>
      <c r="Q1190" s="47">
        <f t="shared" si="193"/>
        <v>0</v>
      </c>
      <c r="R1190" s="47">
        <f>IF(S1189&lt;1,0,-'Lease Monthly'!$K$4/'Lease Monthly'!$L$4)</f>
        <v>0</v>
      </c>
      <c r="S1190" s="47">
        <f t="shared" si="189"/>
        <v>0</v>
      </c>
      <c r="AE1190"/>
      <c r="AF1190" s="6"/>
    </row>
    <row r="1191" spans="1:32" x14ac:dyDescent="0.25">
      <c r="A1191" s="53">
        <f t="shared" si="190"/>
        <v>1175</v>
      </c>
      <c r="B1191" s="29">
        <f t="shared" si="184"/>
        <v>0</v>
      </c>
      <c r="C1191" s="9" t="str">
        <f>IF(D1191=0,"-",IF('Lease Monthly'!$H$4="Yearly",EDATE(C1190,12),IF('Lease Monthly'!$H$4="Quarterly",EDATE(C1190,3),EDATE(C1190,1))))</f>
        <v>-</v>
      </c>
      <c r="D1191" s="54">
        <f>IF(A1191&gt;'Lease Monthly'!$E$4,0,'Lease Monthly'!$G$4)*((1+$M$4)^(((((IF($H$4="Yearly",ROUNDDOWN(IF(A1191-($N$4)&lt;0,0,((A1191-($N$4)/(($N$4))))/($N$4)),0),IF($H$4="Monthly",ROUNDDOWN(IF(A1191-($N$4*12)&lt;0,0,((A1191-(12*$N$4)/((12*$N$4))))/($N$4*12)),0),ROUNDDOWN(IF(A1191-($N$4*4)&lt;0,0,((A1191-(4*$N$4)/((4*$N$4))))/($N$4*4)),0)))))))))+(IF(A1191=$E$4,$J$4,0))</f>
        <v>0</v>
      </c>
      <c r="E1191" s="49">
        <f>IF(D1191=0,0,1/((1+IF('Lease Monthly'!$H$4="Yearly",'Lease Monthly'!$D$4,IF('Lease Monthly'!$H$4="Quarterly",'Lease Monthly'!$D$4/4,'Lease Monthly'!$D$4/12)))^IF($E$17=1,A1190,A1191)))</f>
        <v>0</v>
      </c>
      <c r="F1191" s="55">
        <f t="shared" si="185"/>
        <v>0</v>
      </c>
      <c r="G1191" s="56"/>
      <c r="H1191" s="38">
        <f t="shared" si="191"/>
        <v>1175</v>
      </c>
      <c r="I1191" s="9" t="str">
        <f t="shared" si="186"/>
        <v>-</v>
      </c>
      <c r="J1191" s="47">
        <f>IF(H1191&gt;'Lease Monthly'!$E$4,0,M1190)</f>
        <v>0</v>
      </c>
      <c r="K1191" s="47">
        <f>IF(IF('Lease Monthly'!$H$4="Yearly",J1191*'Lease Monthly'!$D$4,IF('Lease Monthly'!$H$4="Quarterly",J1191*('Lease Monthly'!$D$4/4),J1191*'Lease Monthly'!$D$4/12))&gt;0,IF('Lease Monthly'!$H$4="Yearly",J1191*'Lease Monthly'!$D$4,IF('Lease Monthly'!$H$4="Quarterly",J1191*('Lease Monthly'!$D$4/4),J1191*'Lease Monthly'!$D$4/12)),-L1191-J1191)</f>
        <v>0</v>
      </c>
      <c r="L1191" s="47">
        <f t="shared" si="187"/>
        <v>0</v>
      </c>
      <c r="M1191" s="47">
        <f t="shared" si="188"/>
        <v>0</v>
      </c>
      <c r="N1191" s="57"/>
      <c r="O1191" s="38">
        <v>237</v>
      </c>
      <c r="P1191" s="58">
        <f t="shared" si="192"/>
        <v>472626</v>
      </c>
      <c r="Q1191" s="47">
        <f t="shared" si="193"/>
        <v>0</v>
      </c>
      <c r="R1191" s="47">
        <f>IF(S1190&lt;1,0,-'Lease Monthly'!$K$4/'Lease Monthly'!$L$4)</f>
        <v>0</v>
      </c>
      <c r="S1191" s="47">
        <f t="shared" si="189"/>
        <v>0</v>
      </c>
      <c r="AE1191"/>
      <c r="AF1191" s="6"/>
    </row>
    <row r="1192" spans="1:32" x14ac:dyDescent="0.25">
      <c r="A1192" s="53">
        <f t="shared" si="190"/>
        <v>1176</v>
      </c>
      <c r="B1192" s="29">
        <f t="shared" si="184"/>
        <v>0</v>
      </c>
      <c r="C1192" s="9" t="str">
        <f>IF(D1192=0,"-",IF('Lease Monthly'!$H$4="Yearly",EDATE(C1191,12),IF('Lease Monthly'!$H$4="Quarterly",EDATE(C1191,3),EDATE(C1191,1))))</f>
        <v>-</v>
      </c>
      <c r="D1192" s="54">
        <f>IF(A1192&gt;'Lease Monthly'!$E$4,0,'Lease Monthly'!$G$4)*((1+$M$4)^(((((IF($H$4="Yearly",ROUNDDOWN(IF(A1192-($N$4)&lt;0,0,((A1192-($N$4)/(($N$4))))/($N$4)),0),IF($H$4="Monthly",ROUNDDOWN(IF(A1192-($N$4*12)&lt;0,0,((A1192-(12*$N$4)/((12*$N$4))))/($N$4*12)),0),ROUNDDOWN(IF(A1192-($N$4*4)&lt;0,0,((A1192-(4*$N$4)/((4*$N$4))))/($N$4*4)),0)))))))))+(IF(A1192=$E$4,$J$4,0))</f>
        <v>0</v>
      </c>
      <c r="E1192" s="49">
        <f>IF(D1192=0,0,1/((1+IF('Lease Monthly'!$H$4="Yearly",'Lease Monthly'!$D$4,IF('Lease Monthly'!$H$4="Quarterly",'Lease Monthly'!$D$4/4,'Lease Monthly'!$D$4/12)))^IF($E$17=1,A1191,A1192)))</f>
        <v>0</v>
      </c>
      <c r="F1192" s="55">
        <f t="shared" si="185"/>
        <v>0</v>
      </c>
      <c r="G1192" s="56"/>
      <c r="H1192" s="38">
        <f t="shared" si="191"/>
        <v>1176</v>
      </c>
      <c r="I1192" s="9" t="str">
        <f t="shared" si="186"/>
        <v>-</v>
      </c>
      <c r="J1192" s="47">
        <f>IF(H1192&gt;'Lease Monthly'!$E$4,0,M1191)</f>
        <v>0</v>
      </c>
      <c r="K1192" s="47">
        <f>IF(IF('Lease Monthly'!$H$4="Yearly",J1192*'Lease Monthly'!$D$4,IF('Lease Monthly'!$H$4="Quarterly",J1192*('Lease Monthly'!$D$4/4),J1192*'Lease Monthly'!$D$4/12))&gt;0,IF('Lease Monthly'!$H$4="Yearly",J1192*'Lease Monthly'!$D$4,IF('Lease Monthly'!$H$4="Quarterly",J1192*('Lease Monthly'!$D$4/4),J1192*'Lease Monthly'!$D$4/12)),-L1192-J1192)</f>
        <v>0</v>
      </c>
      <c r="L1192" s="47">
        <f t="shared" si="187"/>
        <v>0</v>
      </c>
      <c r="M1192" s="47">
        <f t="shared" si="188"/>
        <v>0</v>
      </c>
      <c r="N1192" s="57"/>
      <c r="O1192" s="38">
        <v>237</v>
      </c>
      <c r="P1192" s="58">
        <f t="shared" si="192"/>
        <v>472991</v>
      </c>
      <c r="Q1192" s="47">
        <f t="shared" si="193"/>
        <v>0</v>
      </c>
      <c r="R1192" s="47">
        <f>IF(S1191&lt;1,0,-'Lease Monthly'!$K$4/'Lease Monthly'!$L$4)</f>
        <v>0</v>
      </c>
      <c r="S1192" s="47">
        <f t="shared" si="189"/>
        <v>0</v>
      </c>
      <c r="AE1192"/>
      <c r="AF1192" s="6"/>
    </row>
    <row r="1193" spans="1:32" x14ac:dyDescent="0.25">
      <c r="A1193" s="53">
        <f t="shared" si="190"/>
        <v>1177</v>
      </c>
      <c r="B1193" s="29">
        <f t="shared" si="184"/>
        <v>0</v>
      </c>
      <c r="C1193" s="9" t="str">
        <f>IF(D1193=0,"-",IF('Lease Monthly'!$H$4="Yearly",EDATE(C1192,12),IF('Lease Monthly'!$H$4="Quarterly",EDATE(C1192,3),EDATE(C1192,1))))</f>
        <v>-</v>
      </c>
      <c r="D1193" s="54">
        <f>IF(A1193&gt;'Lease Monthly'!$E$4,0,'Lease Monthly'!$G$4)*((1+$M$4)^(((((IF($H$4="Yearly",ROUNDDOWN(IF(A1193-($N$4)&lt;0,0,((A1193-($N$4)/(($N$4))))/($N$4)),0),IF($H$4="Monthly",ROUNDDOWN(IF(A1193-($N$4*12)&lt;0,0,((A1193-(12*$N$4)/((12*$N$4))))/($N$4*12)),0),ROUNDDOWN(IF(A1193-($N$4*4)&lt;0,0,((A1193-(4*$N$4)/((4*$N$4))))/($N$4*4)),0)))))))))+(IF(A1193=$E$4,$J$4,0))</f>
        <v>0</v>
      </c>
      <c r="E1193" s="49">
        <f>IF(D1193=0,0,1/((1+IF('Lease Monthly'!$H$4="Yearly",'Lease Monthly'!$D$4,IF('Lease Monthly'!$H$4="Quarterly",'Lease Monthly'!$D$4/4,'Lease Monthly'!$D$4/12)))^IF($E$17=1,A1192,A1193)))</f>
        <v>0</v>
      </c>
      <c r="F1193" s="55">
        <f t="shared" si="185"/>
        <v>0</v>
      </c>
      <c r="G1193" s="56"/>
      <c r="H1193" s="38">
        <f t="shared" si="191"/>
        <v>1177</v>
      </c>
      <c r="I1193" s="9" t="str">
        <f t="shared" si="186"/>
        <v>-</v>
      </c>
      <c r="J1193" s="47">
        <f>IF(H1193&gt;'Lease Monthly'!$E$4,0,M1192)</f>
        <v>0</v>
      </c>
      <c r="K1193" s="47">
        <f>IF(IF('Lease Monthly'!$H$4="Yearly",J1193*'Lease Monthly'!$D$4,IF('Lease Monthly'!$H$4="Quarterly",J1193*('Lease Monthly'!$D$4/4),J1193*'Lease Monthly'!$D$4/12))&gt;0,IF('Lease Monthly'!$H$4="Yearly",J1193*'Lease Monthly'!$D$4,IF('Lease Monthly'!$H$4="Quarterly",J1193*('Lease Monthly'!$D$4/4),J1193*'Lease Monthly'!$D$4/12)),-L1193-J1193)</f>
        <v>0</v>
      </c>
      <c r="L1193" s="47">
        <f t="shared" si="187"/>
        <v>0</v>
      </c>
      <c r="M1193" s="47">
        <f t="shared" si="188"/>
        <v>0</v>
      </c>
      <c r="N1193" s="57"/>
      <c r="O1193" s="38">
        <v>237</v>
      </c>
      <c r="P1193" s="58">
        <f t="shared" si="192"/>
        <v>473356</v>
      </c>
      <c r="Q1193" s="47">
        <f t="shared" si="193"/>
        <v>0</v>
      </c>
      <c r="R1193" s="47">
        <f>IF(S1192&lt;1,0,-'Lease Monthly'!$K$4/'Lease Monthly'!$L$4)</f>
        <v>0</v>
      </c>
      <c r="S1193" s="47">
        <f t="shared" si="189"/>
        <v>0</v>
      </c>
      <c r="AE1193"/>
      <c r="AF1193" s="6"/>
    </row>
    <row r="1194" spans="1:32" x14ac:dyDescent="0.25">
      <c r="A1194" s="53">
        <f t="shared" si="190"/>
        <v>1178</v>
      </c>
      <c r="B1194" s="29">
        <f t="shared" si="184"/>
        <v>0</v>
      </c>
      <c r="C1194" s="9" t="str">
        <f>IF(D1194=0,"-",IF('Lease Monthly'!$H$4="Yearly",EDATE(C1193,12),IF('Lease Monthly'!$H$4="Quarterly",EDATE(C1193,3),EDATE(C1193,1))))</f>
        <v>-</v>
      </c>
      <c r="D1194" s="54">
        <f>IF(A1194&gt;'Lease Monthly'!$E$4,0,'Lease Monthly'!$G$4)*((1+$M$4)^(((((IF($H$4="Yearly",ROUNDDOWN(IF(A1194-($N$4)&lt;0,0,((A1194-($N$4)/(($N$4))))/($N$4)),0),IF($H$4="Monthly",ROUNDDOWN(IF(A1194-($N$4*12)&lt;0,0,((A1194-(12*$N$4)/((12*$N$4))))/($N$4*12)),0),ROUNDDOWN(IF(A1194-($N$4*4)&lt;0,0,((A1194-(4*$N$4)/((4*$N$4))))/($N$4*4)),0)))))))))+(IF(A1194=$E$4,$J$4,0))</f>
        <v>0</v>
      </c>
      <c r="E1194" s="49">
        <f>IF(D1194=0,0,1/((1+IF('Lease Monthly'!$H$4="Yearly",'Lease Monthly'!$D$4,IF('Lease Monthly'!$H$4="Quarterly",'Lease Monthly'!$D$4/4,'Lease Monthly'!$D$4/12)))^IF($E$17=1,A1193,A1194)))</f>
        <v>0</v>
      </c>
      <c r="F1194" s="55">
        <f t="shared" si="185"/>
        <v>0</v>
      </c>
      <c r="G1194" s="56"/>
      <c r="H1194" s="38">
        <f t="shared" si="191"/>
        <v>1178</v>
      </c>
      <c r="I1194" s="9" t="str">
        <f t="shared" si="186"/>
        <v>-</v>
      </c>
      <c r="J1194" s="47">
        <f>IF(H1194&gt;'Lease Monthly'!$E$4,0,M1193)</f>
        <v>0</v>
      </c>
      <c r="K1194" s="47">
        <f>IF(IF('Lease Monthly'!$H$4="Yearly",J1194*'Lease Monthly'!$D$4,IF('Lease Monthly'!$H$4="Quarterly",J1194*('Lease Monthly'!$D$4/4),J1194*'Lease Monthly'!$D$4/12))&gt;0,IF('Lease Monthly'!$H$4="Yearly",J1194*'Lease Monthly'!$D$4,IF('Lease Monthly'!$H$4="Quarterly",J1194*('Lease Monthly'!$D$4/4),J1194*'Lease Monthly'!$D$4/12)),-L1194-J1194)</f>
        <v>0</v>
      </c>
      <c r="L1194" s="47">
        <f t="shared" si="187"/>
        <v>0</v>
      </c>
      <c r="M1194" s="47">
        <f t="shared" si="188"/>
        <v>0</v>
      </c>
      <c r="N1194" s="57"/>
      <c r="O1194" s="38">
        <v>237</v>
      </c>
      <c r="P1194" s="58">
        <f t="shared" si="192"/>
        <v>473722</v>
      </c>
      <c r="Q1194" s="47">
        <f t="shared" si="193"/>
        <v>0</v>
      </c>
      <c r="R1194" s="47">
        <f>IF(S1193&lt;1,0,-'Lease Monthly'!$K$4/'Lease Monthly'!$L$4)</f>
        <v>0</v>
      </c>
      <c r="S1194" s="47">
        <f t="shared" si="189"/>
        <v>0</v>
      </c>
      <c r="AE1194"/>
      <c r="AF1194" s="6"/>
    </row>
    <row r="1195" spans="1:32" x14ac:dyDescent="0.25">
      <c r="A1195" s="53">
        <f t="shared" si="190"/>
        <v>1179</v>
      </c>
      <c r="B1195" s="29">
        <f t="shared" si="184"/>
        <v>0</v>
      </c>
      <c r="C1195" s="9" t="str">
        <f>IF(D1195=0,"-",IF('Lease Monthly'!$H$4="Yearly",EDATE(C1194,12),IF('Lease Monthly'!$H$4="Quarterly",EDATE(C1194,3),EDATE(C1194,1))))</f>
        <v>-</v>
      </c>
      <c r="D1195" s="54">
        <f>IF(A1195&gt;'Lease Monthly'!$E$4,0,'Lease Monthly'!$G$4)*((1+$M$4)^(((((IF($H$4="Yearly",ROUNDDOWN(IF(A1195-($N$4)&lt;0,0,((A1195-($N$4)/(($N$4))))/($N$4)),0),IF($H$4="Monthly",ROUNDDOWN(IF(A1195-($N$4*12)&lt;0,0,((A1195-(12*$N$4)/((12*$N$4))))/($N$4*12)),0),ROUNDDOWN(IF(A1195-($N$4*4)&lt;0,0,((A1195-(4*$N$4)/((4*$N$4))))/($N$4*4)),0)))))))))+(IF(A1195=$E$4,$J$4,0))</f>
        <v>0</v>
      </c>
      <c r="E1195" s="49">
        <f>IF(D1195=0,0,1/((1+IF('Lease Monthly'!$H$4="Yearly",'Lease Monthly'!$D$4,IF('Lease Monthly'!$H$4="Quarterly",'Lease Monthly'!$D$4/4,'Lease Monthly'!$D$4/12)))^IF($E$17=1,A1194,A1195)))</f>
        <v>0</v>
      </c>
      <c r="F1195" s="55">
        <f t="shared" si="185"/>
        <v>0</v>
      </c>
      <c r="G1195" s="56"/>
      <c r="H1195" s="38">
        <f t="shared" si="191"/>
        <v>1179</v>
      </c>
      <c r="I1195" s="9" t="str">
        <f t="shared" si="186"/>
        <v>-</v>
      </c>
      <c r="J1195" s="47">
        <f>IF(H1195&gt;'Lease Monthly'!$E$4,0,M1194)</f>
        <v>0</v>
      </c>
      <c r="K1195" s="47">
        <f>IF(IF('Lease Monthly'!$H$4="Yearly",J1195*'Lease Monthly'!$D$4,IF('Lease Monthly'!$H$4="Quarterly",J1195*('Lease Monthly'!$D$4/4),J1195*'Lease Monthly'!$D$4/12))&gt;0,IF('Lease Monthly'!$H$4="Yearly",J1195*'Lease Monthly'!$D$4,IF('Lease Monthly'!$H$4="Quarterly",J1195*('Lease Monthly'!$D$4/4),J1195*'Lease Monthly'!$D$4/12)),-L1195-J1195)</f>
        <v>0</v>
      </c>
      <c r="L1195" s="47">
        <f t="shared" si="187"/>
        <v>0</v>
      </c>
      <c r="M1195" s="47">
        <f t="shared" si="188"/>
        <v>0</v>
      </c>
      <c r="N1195" s="57"/>
      <c r="O1195" s="38">
        <v>237</v>
      </c>
      <c r="P1195" s="58">
        <f t="shared" si="192"/>
        <v>474087</v>
      </c>
      <c r="Q1195" s="47">
        <f t="shared" si="193"/>
        <v>0</v>
      </c>
      <c r="R1195" s="47">
        <f>IF(S1194&lt;1,0,-'Lease Monthly'!$K$4/'Lease Monthly'!$L$4)</f>
        <v>0</v>
      </c>
      <c r="S1195" s="47">
        <f t="shared" si="189"/>
        <v>0</v>
      </c>
      <c r="AE1195"/>
      <c r="AF1195" s="6"/>
    </row>
    <row r="1196" spans="1:32" x14ac:dyDescent="0.25">
      <c r="A1196" s="53">
        <f t="shared" si="190"/>
        <v>1180</v>
      </c>
      <c r="B1196" s="29">
        <f t="shared" si="184"/>
        <v>0</v>
      </c>
      <c r="C1196" s="9" t="str">
        <f>IF(D1196=0,"-",IF('Lease Monthly'!$H$4="Yearly",EDATE(C1195,12),IF('Lease Monthly'!$H$4="Quarterly",EDATE(C1195,3),EDATE(C1195,1))))</f>
        <v>-</v>
      </c>
      <c r="D1196" s="54">
        <f>IF(A1196&gt;'Lease Monthly'!$E$4,0,'Lease Monthly'!$G$4)*((1+$M$4)^(((((IF($H$4="Yearly",ROUNDDOWN(IF(A1196-($N$4)&lt;0,0,((A1196-($N$4)/(($N$4))))/($N$4)),0),IF($H$4="Monthly",ROUNDDOWN(IF(A1196-($N$4*12)&lt;0,0,((A1196-(12*$N$4)/((12*$N$4))))/($N$4*12)),0),ROUNDDOWN(IF(A1196-($N$4*4)&lt;0,0,((A1196-(4*$N$4)/((4*$N$4))))/($N$4*4)),0)))))))))+(IF(A1196=$E$4,$J$4,0))</f>
        <v>0</v>
      </c>
      <c r="E1196" s="49">
        <f>IF(D1196=0,0,1/((1+IF('Lease Monthly'!$H$4="Yearly",'Lease Monthly'!$D$4,IF('Lease Monthly'!$H$4="Quarterly",'Lease Monthly'!$D$4/4,'Lease Monthly'!$D$4/12)))^IF($E$17=1,A1195,A1196)))</f>
        <v>0</v>
      </c>
      <c r="F1196" s="55">
        <f t="shared" si="185"/>
        <v>0</v>
      </c>
      <c r="G1196" s="56"/>
      <c r="H1196" s="38">
        <f t="shared" si="191"/>
        <v>1180</v>
      </c>
      <c r="I1196" s="9" t="str">
        <f t="shared" si="186"/>
        <v>-</v>
      </c>
      <c r="J1196" s="47">
        <f>IF(H1196&gt;'Lease Monthly'!$E$4,0,M1195)</f>
        <v>0</v>
      </c>
      <c r="K1196" s="47">
        <f>IF(IF('Lease Monthly'!$H$4="Yearly",J1196*'Lease Monthly'!$D$4,IF('Lease Monthly'!$H$4="Quarterly",J1196*('Lease Monthly'!$D$4/4),J1196*'Lease Monthly'!$D$4/12))&gt;0,IF('Lease Monthly'!$H$4="Yearly",J1196*'Lease Monthly'!$D$4,IF('Lease Monthly'!$H$4="Quarterly",J1196*('Lease Monthly'!$D$4/4),J1196*'Lease Monthly'!$D$4/12)),-L1196-J1196)</f>
        <v>0</v>
      </c>
      <c r="L1196" s="47">
        <f t="shared" si="187"/>
        <v>0</v>
      </c>
      <c r="M1196" s="47">
        <f t="shared" si="188"/>
        <v>0</v>
      </c>
      <c r="N1196" s="57"/>
      <c r="O1196" s="38">
        <v>237</v>
      </c>
      <c r="P1196" s="58">
        <f t="shared" si="192"/>
        <v>474452</v>
      </c>
      <c r="Q1196" s="47">
        <f t="shared" si="193"/>
        <v>0</v>
      </c>
      <c r="R1196" s="47">
        <f>IF(S1195&lt;1,0,-'Lease Monthly'!$K$4/'Lease Monthly'!$L$4)</f>
        <v>0</v>
      </c>
      <c r="S1196" s="47">
        <f t="shared" si="189"/>
        <v>0</v>
      </c>
      <c r="AE1196"/>
      <c r="AF1196" s="6"/>
    </row>
    <row r="1197" spans="1:32" x14ac:dyDescent="0.25">
      <c r="A1197" s="53">
        <f t="shared" si="190"/>
        <v>1181</v>
      </c>
      <c r="B1197" s="29">
        <f t="shared" si="184"/>
        <v>0</v>
      </c>
      <c r="C1197" s="9" t="str">
        <f>IF(D1197=0,"-",IF('Lease Monthly'!$H$4="Yearly",EDATE(C1196,12),IF('Lease Monthly'!$H$4="Quarterly",EDATE(C1196,3),EDATE(C1196,1))))</f>
        <v>-</v>
      </c>
      <c r="D1197" s="54">
        <f>IF(A1197&gt;'Lease Monthly'!$E$4,0,'Lease Monthly'!$G$4)*((1+$M$4)^(((((IF($H$4="Yearly",ROUNDDOWN(IF(A1197-($N$4)&lt;0,0,((A1197-($N$4)/(($N$4))))/($N$4)),0),IF($H$4="Monthly",ROUNDDOWN(IF(A1197-($N$4*12)&lt;0,0,((A1197-(12*$N$4)/((12*$N$4))))/($N$4*12)),0),ROUNDDOWN(IF(A1197-($N$4*4)&lt;0,0,((A1197-(4*$N$4)/((4*$N$4))))/($N$4*4)),0)))))))))+(IF(A1197=$E$4,$J$4,0))</f>
        <v>0</v>
      </c>
      <c r="E1197" s="49">
        <f>IF(D1197=0,0,1/((1+IF('Lease Monthly'!$H$4="Yearly",'Lease Monthly'!$D$4,IF('Lease Monthly'!$H$4="Quarterly",'Lease Monthly'!$D$4/4,'Lease Monthly'!$D$4/12)))^IF($E$17=1,A1196,A1197)))</f>
        <v>0</v>
      </c>
      <c r="F1197" s="55">
        <f t="shared" si="185"/>
        <v>0</v>
      </c>
      <c r="G1197" s="56"/>
      <c r="H1197" s="38">
        <f t="shared" si="191"/>
        <v>1181</v>
      </c>
      <c r="I1197" s="9" t="str">
        <f t="shared" si="186"/>
        <v>-</v>
      </c>
      <c r="J1197" s="47">
        <f>IF(H1197&gt;'Lease Monthly'!$E$4,0,M1196)</f>
        <v>0</v>
      </c>
      <c r="K1197" s="47">
        <f>IF(IF('Lease Monthly'!$H$4="Yearly",J1197*'Lease Monthly'!$D$4,IF('Lease Monthly'!$H$4="Quarterly",J1197*('Lease Monthly'!$D$4/4),J1197*'Lease Monthly'!$D$4/12))&gt;0,IF('Lease Monthly'!$H$4="Yearly",J1197*'Lease Monthly'!$D$4,IF('Lease Monthly'!$H$4="Quarterly",J1197*('Lease Monthly'!$D$4/4),J1197*'Lease Monthly'!$D$4/12)),-L1197-J1197)</f>
        <v>0</v>
      </c>
      <c r="L1197" s="47">
        <f t="shared" si="187"/>
        <v>0</v>
      </c>
      <c r="M1197" s="47">
        <f t="shared" si="188"/>
        <v>0</v>
      </c>
      <c r="N1197" s="57"/>
      <c r="O1197" s="38">
        <v>237</v>
      </c>
      <c r="P1197" s="58">
        <f t="shared" si="192"/>
        <v>474817</v>
      </c>
      <c r="Q1197" s="47">
        <f t="shared" si="193"/>
        <v>0</v>
      </c>
      <c r="R1197" s="47">
        <f>IF(S1196&lt;1,0,-'Lease Monthly'!$K$4/'Lease Monthly'!$L$4)</f>
        <v>0</v>
      </c>
      <c r="S1197" s="47">
        <f t="shared" si="189"/>
        <v>0</v>
      </c>
      <c r="AE1197"/>
      <c r="AF1197" s="6"/>
    </row>
    <row r="1198" spans="1:32" x14ac:dyDescent="0.25">
      <c r="A1198" s="53">
        <f t="shared" si="190"/>
        <v>1182</v>
      </c>
      <c r="B1198" s="29">
        <f t="shared" si="184"/>
        <v>0</v>
      </c>
      <c r="C1198" s="9" t="str">
        <f>IF(D1198=0,"-",IF('Lease Monthly'!$H$4="Yearly",EDATE(C1197,12),IF('Lease Monthly'!$H$4="Quarterly",EDATE(C1197,3),EDATE(C1197,1))))</f>
        <v>-</v>
      </c>
      <c r="D1198" s="54">
        <f>IF(A1198&gt;'Lease Monthly'!$E$4,0,'Lease Monthly'!$G$4)*((1+$M$4)^(((((IF($H$4="Yearly",ROUNDDOWN(IF(A1198-($N$4)&lt;0,0,((A1198-($N$4)/(($N$4))))/($N$4)),0),IF($H$4="Monthly",ROUNDDOWN(IF(A1198-($N$4*12)&lt;0,0,((A1198-(12*$N$4)/((12*$N$4))))/($N$4*12)),0),ROUNDDOWN(IF(A1198-($N$4*4)&lt;0,0,((A1198-(4*$N$4)/((4*$N$4))))/($N$4*4)),0)))))))))+(IF(A1198=$E$4,$J$4,0))</f>
        <v>0</v>
      </c>
      <c r="E1198" s="49">
        <f>IF(D1198=0,0,1/((1+IF('Lease Monthly'!$H$4="Yearly",'Lease Monthly'!$D$4,IF('Lease Monthly'!$H$4="Quarterly",'Lease Monthly'!$D$4/4,'Lease Monthly'!$D$4/12)))^IF($E$17=1,A1197,A1198)))</f>
        <v>0</v>
      </c>
      <c r="F1198" s="55">
        <f t="shared" si="185"/>
        <v>0</v>
      </c>
      <c r="G1198" s="56"/>
      <c r="H1198" s="38">
        <f t="shared" si="191"/>
        <v>1182</v>
      </c>
      <c r="I1198" s="9" t="str">
        <f t="shared" si="186"/>
        <v>-</v>
      </c>
      <c r="J1198" s="47">
        <f>IF(H1198&gt;'Lease Monthly'!$E$4,0,M1197)</f>
        <v>0</v>
      </c>
      <c r="K1198" s="47">
        <f>IF(IF('Lease Monthly'!$H$4="Yearly",J1198*'Lease Monthly'!$D$4,IF('Lease Monthly'!$H$4="Quarterly",J1198*('Lease Monthly'!$D$4/4),J1198*'Lease Monthly'!$D$4/12))&gt;0,IF('Lease Monthly'!$H$4="Yearly",J1198*'Lease Monthly'!$D$4,IF('Lease Monthly'!$H$4="Quarterly",J1198*('Lease Monthly'!$D$4/4),J1198*'Lease Monthly'!$D$4/12)),-L1198-J1198)</f>
        <v>0</v>
      </c>
      <c r="L1198" s="47">
        <f t="shared" si="187"/>
        <v>0</v>
      </c>
      <c r="M1198" s="47">
        <f t="shared" si="188"/>
        <v>0</v>
      </c>
      <c r="N1198" s="57"/>
      <c r="O1198" s="38">
        <v>237</v>
      </c>
      <c r="P1198" s="58">
        <f t="shared" si="192"/>
        <v>475183</v>
      </c>
      <c r="Q1198" s="47">
        <f t="shared" si="193"/>
        <v>0</v>
      </c>
      <c r="R1198" s="47">
        <f>IF(S1197&lt;1,0,-'Lease Monthly'!$K$4/'Lease Monthly'!$L$4)</f>
        <v>0</v>
      </c>
      <c r="S1198" s="47">
        <f t="shared" si="189"/>
        <v>0</v>
      </c>
      <c r="AE1198"/>
      <c r="AF1198" s="6"/>
    </row>
    <row r="1199" spans="1:32" x14ac:dyDescent="0.25">
      <c r="A1199" s="53">
        <f t="shared" si="190"/>
        <v>1183</v>
      </c>
      <c r="B1199" s="29">
        <f t="shared" si="184"/>
        <v>0</v>
      </c>
      <c r="C1199" s="9" t="str">
        <f>IF(D1199=0,"-",IF('Lease Monthly'!$H$4="Yearly",EDATE(C1198,12),IF('Lease Monthly'!$H$4="Quarterly",EDATE(C1198,3),EDATE(C1198,1))))</f>
        <v>-</v>
      </c>
      <c r="D1199" s="54">
        <f>IF(A1199&gt;'Lease Monthly'!$E$4,0,'Lease Monthly'!$G$4)*((1+$M$4)^(((((IF($H$4="Yearly",ROUNDDOWN(IF(A1199-($N$4)&lt;0,0,((A1199-($N$4)/(($N$4))))/($N$4)),0),IF($H$4="Monthly",ROUNDDOWN(IF(A1199-($N$4*12)&lt;0,0,((A1199-(12*$N$4)/((12*$N$4))))/($N$4*12)),0),ROUNDDOWN(IF(A1199-($N$4*4)&lt;0,0,((A1199-(4*$N$4)/((4*$N$4))))/($N$4*4)),0)))))))))+(IF(A1199=$E$4,$J$4,0))</f>
        <v>0</v>
      </c>
      <c r="E1199" s="49">
        <f>IF(D1199=0,0,1/((1+IF('Lease Monthly'!$H$4="Yearly",'Lease Monthly'!$D$4,IF('Lease Monthly'!$H$4="Quarterly",'Lease Monthly'!$D$4/4,'Lease Monthly'!$D$4/12)))^IF($E$17=1,A1198,A1199)))</f>
        <v>0</v>
      </c>
      <c r="F1199" s="55">
        <f t="shared" si="185"/>
        <v>0</v>
      </c>
      <c r="G1199" s="56"/>
      <c r="H1199" s="38">
        <f t="shared" si="191"/>
        <v>1183</v>
      </c>
      <c r="I1199" s="9" t="str">
        <f t="shared" si="186"/>
        <v>-</v>
      </c>
      <c r="J1199" s="47">
        <f>IF(H1199&gt;'Lease Monthly'!$E$4,0,M1198)</f>
        <v>0</v>
      </c>
      <c r="K1199" s="47">
        <f>IF(IF('Lease Monthly'!$H$4="Yearly",J1199*'Lease Monthly'!$D$4,IF('Lease Monthly'!$H$4="Quarterly",J1199*('Lease Monthly'!$D$4/4),J1199*'Lease Monthly'!$D$4/12))&gt;0,IF('Lease Monthly'!$H$4="Yearly",J1199*'Lease Monthly'!$D$4,IF('Lease Monthly'!$H$4="Quarterly",J1199*('Lease Monthly'!$D$4/4),J1199*'Lease Monthly'!$D$4/12)),-L1199-J1199)</f>
        <v>0</v>
      </c>
      <c r="L1199" s="47">
        <f t="shared" si="187"/>
        <v>0</v>
      </c>
      <c r="M1199" s="47">
        <f t="shared" si="188"/>
        <v>0</v>
      </c>
      <c r="N1199" s="57"/>
      <c r="O1199" s="38">
        <v>237</v>
      </c>
      <c r="P1199" s="58">
        <f t="shared" si="192"/>
        <v>475548</v>
      </c>
      <c r="Q1199" s="47">
        <f t="shared" si="193"/>
        <v>0</v>
      </c>
      <c r="R1199" s="47">
        <f>IF(S1198&lt;1,0,-'Lease Monthly'!$K$4/'Lease Monthly'!$L$4)</f>
        <v>0</v>
      </c>
      <c r="S1199" s="47">
        <f t="shared" si="189"/>
        <v>0</v>
      </c>
      <c r="AE1199"/>
      <c r="AF1199" s="6"/>
    </row>
    <row r="1200" spans="1:32" x14ac:dyDescent="0.25">
      <c r="A1200" s="53">
        <f t="shared" si="190"/>
        <v>1184</v>
      </c>
      <c r="B1200" s="29">
        <f t="shared" si="184"/>
        <v>0</v>
      </c>
      <c r="C1200" s="9" t="str">
        <f>IF(D1200=0,"-",IF('Lease Monthly'!$H$4="Yearly",EDATE(C1199,12),IF('Lease Monthly'!$H$4="Quarterly",EDATE(C1199,3),EDATE(C1199,1))))</f>
        <v>-</v>
      </c>
      <c r="D1200" s="54">
        <f>IF(A1200&gt;'Lease Monthly'!$E$4,0,'Lease Monthly'!$G$4)*((1+$M$4)^(((((IF($H$4="Yearly",ROUNDDOWN(IF(A1200-($N$4)&lt;0,0,((A1200-($N$4)/(($N$4))))/($N$4)),0),IF($H$4="Monthly",ROUNDDOWN(IF(A1200-($N$4*12)&lt;0,0,((A1200-(12*$N$4)/((12*$N$4))))/($N$4*12)),0),ROUNDDOWN(IF(A1200-($N$4*4)&lt;0,0,((A1200-(4*$N$4)/((4*$N$4))))/($N$4*4)),0)))))))))+(IF(A1200=$E$4,$J$4,0))</f>
        <v>0</v>
      </c>
      <c r="E1200" s="49">
        <f>IF(D1200=0,0,1/((1+IF('Lease Monthly'!$H$4="Yearly",'Lease Monthly'!$D$4,IF('Lease Monthly'!$H$4="Quarterly",'Lease Monthly'!$D$4/4,'Lease Monthly'!$D$4/12)))^IF($E$17=1,A1199,A1200)))</f>
        <v>0</v>
      </c>
      <c r="F1200" s="55">
        <f t="shared" si="185"/>
        <v>0</v>
      </c>
      <c r="G1200" s="56"/>
      <c r="H1200" s="38">
        <f t="shared" si="191"/>
        <v>1184</v>
      </c>
      <c r="I1200" s="9" t="str">
        <f t="shared" si="186"/>
        <v>-</v>
      </c>
      <c r="J1200" s="47">
        <f>IF(H1200&gt;'Lease Monthly'!$E$4,0,M1199)</f>
        <v>0</v>
      </c>
      <c r="K1200" s="47">
        <f>IF(IF('Lease Monthly'!$H$4="Yearly",J1200*'Lease Monthly'!$D$4,IF('Lease Monthly'!$H$4="Quarterly",J1200*('Lease Monthly'!$D$4/4),J1200*'Lease Monthly'!$D$4/12))&gt;0,IF('Lease Monthly'!$H$4="Yearly",J1200*'Lease Monthly'!$D$4,IF('Lease Monthly'!$H$4="Quarterly",J1200*('Lease Monthly'!$D$4/4),J1200*'Lease Monthly'!$D$4/12)),-L1200-J1200)</f>
        <v>0</v>
      </c>
      <c r="L1200" s="47">
        <f t="shared" si="187"/>
        <v>0</v>
      </c>
      <c r="M1200" s="47">
        <f t="shared" si="188"/>
        <v>0</v>
      </c>
      <c r="N1200" s="57"/>
      <c r="O1200" s="38">
        <v>237</v>
      </c>
      <c r="P1200" s="58">
        <f t="shared" si="192"/>
        <v>475913</v>
      </c>
      <c r="Q1200" s="47">
        <f t="shared" si="193"/>
        <v>0</v>
      </c>
      <c r="R1200" s="47">
        <f>IF(S1199&lt;1,0,-'Lease Monthly'!$K$4/'Lease Monthly'!$L$4)</f>
        <v>0</v>
      </c>
      <c r="S1200" s="47">
        <f t="shared" si="189"/>
        <v>0</v>
      </c>
      <c r="AE1200"/>
      <c r="AF1200" s="6"/>
    </row>
    <row r="1201" spans="1:32" x14ac:dyDescent="0.25">
      <c r="A1201" s="53">
        <f t="shared" si="190"/>
        <v>1185</v>
      </c>
      <c r="B1201" s="29">
        <f t="shared" si="184"/>
        <v>0</v>
      </c>
      <c r="C1201" s="9" t="str">
        <f>IF(D1201=0,"-",IF('Lease Monthly'!$H$4="Yearly",EDATE(C1200,12),IF('Lease Monthly'!$H$4="Quarterly",EDATE(C1200,3),EDATE(C1200,1))))</f>
        <v>-</v>
      </c>
      <c r="D1201" s="54">
        <f>IF(A1201&gt;'Lease Monthly'!$E$4,0,'Lease Monthly'!$G$4)*((1+$M$4)^(((((IF($H$4="Yearly",ROUNDDOWN(IF(A1201-($N$4)&lt;0,0,((A1201-($N$4)/(($N$4))))/($N$4)),0),IF($H$4="Monthly",ROUNDDOWN(IF(A1201-($N$4*12)&lt;0,0,((A1201-(12*$N$4)/((12*$N$4))))/($N$4*12)),0),ROUNDDOWN(IF(A1201-($N$4*4)&lt;0,0,((A1201-(4*$N$4)/((4*$N$4))))/($N$4*4)),0)))))))))+(IF(A1201=$E$4,$J$4,0))</f>
        <v>0</v>
      </c>
      <c r="E1201" s="49">
        <f>IF(D1201=0,0,1/((1+IF('Lease Monthly'!$H$4="Yearly",'Lease Monthly'!$D$4,IF('Lease Monthly'!$H$4="Quarterly",'Lease Monthly'!$D$4/4,'Lease Monthly'!$D$4/12)))^IF($E$17=1,A1200,A1201)))</f>
        <v>0</v>
      </c>
      <c r="F1201" s="55">
        <f t="shared" si="185"/>
        <v>0</v>
      </c>
      <c r="G1201" s="56"/>
      <c r="H1201" s="38">
        <f t="shared" si="191"/>
        <v>1185</v>
      </c>
      <c r="I1201" s="9" t="str">
        <f t="shared" si="186"/>
        <v>-</v>
      </c>
      <c r="J1201" s="47">
        <f>IF(H1201&gt;'Lease Monthly'!$E$4,0,M1200)</f>
        <v>0</v>
      </c>
      <c r="K1201" s="47">
        <f>IF(IF('Lease Monthly'!$H$4="Yearly",J1201*'Lease Monthly'!$D$4,IF('Lease Monthly'!$H$4="Quarterly",J1201*('Lease Monthly'!$D$4/4),J1201*'Lease Monthly'!$D$4/12))&gt;0,IF('Lease Monthly'!$H$4="Yearly",J1201*'Lease Monthly'!$D$4,IF('Lease Monthly'!$H$4="Quarterly",J1201*('Lease Monthly'!$D$4/4),J1201*'Lease Monthly'!$D$4/12)),-L1201-J1201)</f>
        <v>0</v>
      </c>
      <c r="L1201" s="47">
        <f t="shared" si="187"/>
        <v>0</v>
      </c>
      <c r="M1201" s="47">
        <f t="shared" si="188"/>
        <v>0</v>
      </c>
      <c r="N1201" s="57"/>
      <c r="O1201" s="38">
        <v>237</v>
      </c>
      <c r="P1201" s="58">
        <f t="shared" si="192"/>
        <v>476278</v>
      </c>
      <c r="Q1201" s="47">
        <f t="shared" si="193"/>
        <v>0</v>
      </c>
      <c r="R1201" s="47">
        <f>IF(S1200&lt;1,0,-'Lease Monthly'!$K$4/'Lease Monthly'!$L$4)</f>
        <v>0</v>
      </c>
      <c r="S1201" s="47">
        <f t="shared" si="189"/>
        <v>0</v>
      </c>
      <c r="AE1201"/>
      <c r="AF1201" s="6"/>
    </row>
    <row r="1202" spans="1:32" x14ac:dyDescent="0.25">
      <c r="A1202" s="53">
        <f t="shared" si="190"/>
        <v>1186</v>
      </c>
      <c r="B1202" s="29">
        <f t="shared" si="184"/>
        <v>0</v>
      </c>
      <c r="C1202" s="9" t="str">
        <f>IF(D1202=0,"-",IF('Lease Monthly'!$H$4="Yearly",EDATE(C1201,12),IF('Lease Monthly'!$H$4="Quarterly",EDATE(C1201,3),EDATE(C1201,1))))</f>
        <v>-</v>
      </c>
      <c r="D1202" s="54">
        <f>IF(A1202&gt;'Lease Monthly'!$E$4,0,'Lease Monthly'!$G$4)*((1+$M$4)^(((((IF($H$4="Yearly",ROUNDDOWN(IF(A1202-($N$4)&lt;0,0,((A1202-($N$4)/(($N$4))))/($N$4)),0),IF($H$4="Monthly",ROUNDDOWN(IF(A1202-($N$4*12)&lt;0,0,((A1202-(12*$N$4)/((12*$N$4))))/($N$4*12)),0),ROUNDDOWN(IF(A1202-($N$4*4)&lt;0,0,((A1202-(4*$N$4)/((4*$N$4))))/($N$4*4)),0)))))))))+(IF(A1202=$E$4,$J$4,0))</f>
        <v>0</v>
      </c>
      <c r="E1202" s="49">
        <f>IF(D1202=0,0,1/((1+IF('Lease Monthly'!$H$4="Yearly",'Lease Monthly'!$D$4,IF('Lease Monthly'!$H$4="Quarterly",'Lease Monthly'!$D$4/4,'Lease Monthly'!$D$4/12)))^IF($E$17=1,A1201,A1202)))</f>
        <v>0</v>
      </c>
      <c r="F1202" s="55">
        <f t="shared" si="185"/>
        <v>0</v>
      </c>
      <c r="G1202" s="56"/>
      <c r="H1202" s="38">
        <f t="shared" si="191"/>
        <v>1186</v>
      </c>
      <c r="I1202" s="9" t="str">
        <f t="shared" si="186"/>
        <v>-</v>
      </c>
      <c r="J1202" s="47">
        <f>IF(H1202&gt;'Lease Monthly'!$E$4,0,M1201)</f>
        <v>0</v>
      </c>
      <c r="K1202" s="47">
        <f>IF(IF('Lease Monthly'!$H$4="Yearly",J1202*'Lease Monthly'!$D$4,IF('Lease Monthly'!$H$4="Quarterly",J1202*('Lease Monthly'!$D$4/4),J1202*'Lease Monthly'!$D$4/12))&gt;0,IF('Lease Monthly'!$H$4="Yearly",J1202*'Lease Monthly'!$D$4,IF('Lease Monthly'!$H$4="Quarterly",J1202*('Lease Monthly'!$D$4/4),J1202*'Lease Monthly'!$D$4/12)),-L1202-J1202)</f>
        <v>0</v>
      </c>
      <c r="L1202" s="47">
        <f t="shared" si="187"/>
        <v>0</v>
      </c>
      <c r="M1202" s="47">
        <f t="shared" si="188"/>
        <v>0</v>
      </c>
      <c r="N1202" s="57"/>
      <c r="O1202" s="38">
        <v>237</v>
      </c>
      <c r="P1202" s="58">
        <f t="shared" si="192"/>
        <v>476644</v>
      </c>
      <c r="Q1202" s="47">
        <f t="shared" si="193"/>
        <v>0</v>
      </c>
      <c r="R1202" s="47">
        <f>IF(S1201&lt;1,0,-'Lease Monthly'!$K$4/'Lease Monthly'!$L$4)</f>
        <v>0</v>
      </c>
      <c r="S1202" s="47">
        <f t="shared" si="189"/>
        <v>0</v>
      </c>
      <c r="AE1202"/>
      <c r="AF1202" s="6"/>
    </row>
    <row r="1203" spans="1:32" x14ac:dyDescent="0.25">
      <c r="A1203" s="53">
        <f t="shared" si="190"/>
        <v>1187</v>
      </c>
      <c r="B1203" s="29">
        <f t="shared" si="184"/>
        <v>0</v>
      </c>
      <c r="C1203" s="9" t="str">
        <f>IF(D1203=0,"-",IF('Lease Monthly'!$H$4="Yearly",EDATE(C1202,12),IF('Lease Monthly'!$H$4="Quarterly",EDATE(C1202,3),EDATE(C1202,1))))</f>
        <v>-</v>
      </c>
      <c r="D1203" s="54">
        <f>IF(A1203&gt;'Lease Monthly'!$E$4,0,'Lease Monthly'!$G$4)*((1+$M$4)^(((((IF($H$4="Yearly",ROUNDDOWN(IF(A1203-($N$4)&lt;0,0,((A1203-($N$4)/(($N$4))))/($N$4)),0),IF($H$4="Monthly",ROUNDDOWN(IF(A1203-($N$4*12)&lt;0,0,((A1203-(12*$N$4)/((12*$N$4))))/($N$4*12)),0),ROUNDDOWN(IF(A1203-($N$4*4)&lt;0,0,((A1203-(4*$N$4)/((4*$N$4))))/($N$4*4)),0)))))))))+(IF(A1203=$E$4,$J$4,0))</f>
        <v>0</v>
      </c>
      <c r="E1203" s="49">
        <f>IF(D1203=0,0,1/((1+IF('Lease Monthly'!$H$4="Yearly",'Lease Monthly'!$D$4,IF('Lease Monthly'!$H$4="Quarterly",'Lease Monthly'!$D$4/4,'Lease Monthly'!$D$4/12)))^IF($E$17=1,A1202,A1203)))</f>
        <v>0</v>
      </c>
      <c r="F1203" s="55">
        <f t="shared" si="185"/>
        <v>0</v>
      </c>
      <c r="G1203" s="56"/>
      <c r="H1203" s="38">
        <f t="shared" si="191"/>
        <v>1187</v>
      </c>
      <c r="I1203" s="9" t="str">
        <f t="shared" si="186"/>
        <v>-</v>
      </c>
      <c r="J1203" s="47">
        <f>IF(H1203&gt;'Lease Monthly'!$E$4,0,M1202)</f>
        <v>0</v>
      </c>
      <c r="K1203" s="47">
        <f>IF(IF('Lease Monthly'!$H$4="Yearly",J1203*'Lease Monthly'!$D$4,IF('Lease Monthly'!$H$4="Quarterly",J1203*('Lease Monthly'!$D$4/4),J1203*'Lease Monthly'!$D$4/12))&gt;0,IF('Lease Monthly'!$H$4="Yearly",J1203*'Lease Monthly'!$D$4,IF('Lease Monthly'!$H$4="Quarterly",J1203*('Lease Monthly'!$D$4/4),J1203*'Lease Monthly'!$D$4/12)),-L1203-J1203)</f>
        <v>0</v>
      </c>
      <c r="L1203" s="47">
        <f t="shared" si="187"/>
        <v>0</v>
      </c>
      <c r="M1203" s="47">
        <f t="shared" si="188"/>
        <v>0</v>
      </c>
      <c r="N1203" s="57"/>
      <c r="O1203" s="38">
        <v>237</v>
      </c>
      <c r="P1203" s="58">
        <f t="shared" si="192"/>
        <v>477009</v>
      </c>
      <c r="Q1203" s="47">
        <f t="shared" si="193"/>
        <v>0</v>
      </c>
      <c r="R1203" s="47">
        <f>IF(S1202&lt;1,0,-'Lease Monthly'!$K$4/'Lease Monthly'!$L$4)</f>
        <v>0</v>
      </c>
      <c r="S1203" s="47">
        <f t="shared" si="189"/>
        <v>0</v>
      </c>
      <c r="AE1203"/>
      <c r="AF1203" s="6"/>
    </row>
    <row r="1204" spans="1:32" x14ac:dyDescent="0.25">
      <c r="A1204" s="53">
        <f t="shared" si="190"/>
        <v>1188</v>
      </c>
      <c r="B1204" s="29">
        <f t="shared" si="184"/>
        <v>0</v>
      </c>
      <c r="C1204" s="9" t="str">
        <f>IF(D1204=0,"-",IF('Lease Monthly'!$H$4="Yearly",EDATE(C1203,12),IF('Lease Monthly'!$H$4="Quarterly",EDATE(C1203,3),EDATE(C1203,1))))</f>
        <v>-</v>
      </c>
      <c r="D1204" s="54">
        <f>IF(A1204&gt;'Lease Monthly'!$E$4,0,'Lease Monthly'!$G$4)*((1+$M$4)^(((((IF($H$4="Yearly",ROUNDDOWN(IF(A1204-($N$4)&lt;0,0,((A1204-($N$4)/(($N$4))))/($N$4)),0),IF($H$4="Monthly",ROUNDDOWN(IF(A1204-($N$4*12)&lt;0,0,((A1204-(12*$N$4)/((12*$N$4))))/($N$4*12)),0),ROUNDDOWN(IF(A1204-($N$4*4)&lt;0,0,((A1204-(4*$N$4)/((4*$N$4))))/($N$4*4)),0)))))))))+(IF(A1204=$E$4,$J$4,0))</f>
        <v>0</v>
      </c>
      <c r="E1204" s="49">
        <f>IF(D1204=0,0,1/((1+IF('Lease Monthly'!$H$4="Yearly",'Lease Monthly'!$D$4,IF('Lease Monthly'!$H$4="Quarterly",'Lease Monthly'!$D$4/4,'Lease Monthly'!$D$4/12)))^IF($E$17=1,A1203,A1204)))</f>
        <v>0</v>
      </c>
      <c r="F1204" s="55">
        <f t="shared" si="185"/>
        <v>0</v>
      </c>
      <c r="G1204" s="56"/>
      <c r="H1204" s="38">
        <f t="shared" si="191"/>
        <v>1188</v>
      </c>
      <c r="I1204" s="9" t="str">
        <f t="shared" si="186"/>
        <v>-</v>
      </c>
      <c r="J1204" s="47">
        <f>IF(H1204&gt;'Lease Monthly'!$E$4,0,M1203)</f>
        <v>0</v>
      </c>
      <c r="K1204" s="47">
        <f>IF(IF('Lease Monthly'!$H$4="Yearly",J1204*'Lease Monthly'!$D$4,IF('Lease Monthly'!$H$4="Quarterly",J1204*('Lease Monthly'!$D$4/4),J1204*'Lease Monthly'!$D$4/12))&gt;0,IF('Lease Monthly'!$H$4="Yearly",J1204*'Lease Monthly'!$D$4,IF('Lease Monthly'!$H$4="Quarterly",J1204*('Lease Monthly'!$D$4/4),J1204*'Lease Monthly'!$D$4/12)),-L1204-J1204)</f>
        <v>0</v>
      </c>
      <c r="L1204" s="47">
        <f t="shared" si="187"/>
        <v>0</v>
      </c>
      <c r="M1204" s="47">
        <f t="shared" si="188"/>
        <v>0</v>
      </c>
      <c r="N1204" s="57"/>
      <c r="O1204" s="38">
        <v>237</v>
      </c>
      <c r="P1204" s="58">
        <f t="shared" si="192"/>
        <v>477374</v>
      </c>
      <c r="Q1204" s="47">
        <f t="shared" si="193"/>
        <v>0</v>
      </c>
      <c r="R1204" s="47">
        <f>IF(S1203&lt;1,0,-'Lease Monthly'!$K$4/'Lease Monthly'!$L$4)</f>
        <v>0</v>
      </c>
      <c r="S1204" s="47">
        <f t="shared" si="189"/>
        <v>0</v>
      </c>
      <c r="AE1204"/>
      <c r="AF1204" s="6"/>
    </row>
    <row r="1205" spans="1:32" x14ac:dyDescent="0.25">
      <c r="A1205" s="53">
        <f t="shared" si="190"/>
        <v>1189</v>
      </c>
      <c r="B1205" s="29">
        <f t="shared" si="184"/>
        <v>0</v>
      </c>
      <c r="C1205" s="9" t="str">
        <f>IF(D1205=0,"-",IF('Lease Monthly'!$H$4="Yearly",EDATE(C1204,12),IF('Lease Monthly'!$H$4="Quarterly",EDATE(C1204,3),EDATE(C1204,1))))</f>
        <v>-</v>
      </c>
      <c r="D1205" s="54">
        <f>IF(A1205&gt;'Lease Monthly'!$E$4,0,'Lease Monthly'!$G$4)*((1+$M$4)^(((((IF($H$4="Yearly",ROUNDDOWN(IF(A1205-($N$4)&lt;0,0,((A1205-($N$4)/(($N$4))))/($N$4)),0),IF($H$4="Monthly",ROUNDDOWN(IF(A1205-($N$4*12)&lt;0,0,((A1205-(12*$N$4)/((12*$N$4))))/($N$4*12)),0),ROUNDDOWN(IF(A1205-($N$4*4)&lt;0,0,((A1205-(4*$N$4)/((4*$N$4))))/($N$4*4)),0)))))))))+(IF(A1205=$E$4,$J$4,0))</f>
        <v>0</v>
      </c>
      <c r="E1205" s="49">
        <f>IF(D1205=0,0,1/((1+IF('Lease Monthly'!$H$4="Yearly",'Lease Monthly'!$D$4,IF('Lease Monthly'!$H$4="Quarterly",'Lease Monthly'!$D$4/4,'Lease Monthly'!$D$4/12)))^IF($E$17=1,A1204,A1205)))</f>
        <v>0</v>
      </c>
      <c r="F1205" s="55">
        <f t="shared" si="185"/>
        <v>0</v>
      </c>
      <c r="G1205" s="56"/>
      <c r="H1205" s="38">
        <f t="shared" si="191"/>
        <v>1189</v>
      </c>
      <c r="I1205" s="9" t="str">
        <f t="shared" si="186"/>
        <v>-</v>
      </c>
      <c r="J1205" s="47">
        <f>IF(H1205&gt;'Lease Monthly'!$E$4,0,M1204)</f>
        <v>0</v>
      </c>
      <c r="K1205" s="47">
        <f>IF(IF('Lease Monthly'!$H$4="Yearly",J1205*'Lease Monthly'!$D$4,IF('Lease Monthly'!$H$4="Quarterly",J1205*('Lease Monthly'!$D$4/4),J1205*'Lease Monthly'!$D$4/12))&gt;0,IF('Lease Monthly'!$H$4="Yearly",J1205*'Lease Monthly'!$D$4,IF('Lease Monthly'!$H$4="Quarterly",J1205*('Lease Monthly'!$D$4/4),J1205*'Lease Monthly'!$D$4/12)),-L1205-J1205)</f>
        <v>0</v>
      </c>
      <c r="L1205" s="47">
        <f t="shared" si="187"/>
        <v>0</v>
      </c>
      <c r="M1205" s="47">
        <f t="shared" si="188"/>
        <v>0</v>
      </c>
      <c r="N1205" s="57"/>
      <c r="O1205" s="38">
        <v>237</v>
      </c>
      <c r="P1205" s="58">
        <f t="shared" si="192"/>
        <v>477739</v>
      </c>
      <c r="Q1205" s="47">
        <f t="shared" si="193"/>
        <v>0</v>
      </c>
      <c r="R1205" s="47">
        <f>IF(S1204&lt;1,0,-'Lease Monthly'!$K$4/'Lease Monthly'!$L$4)</f>
        <v>0</v>
      </c>
      <c r="S1205" s="47">
        <f t="shared" si="189"/>
        <v>0</v>
      </c>
      <c r="AE1205"/>
      <c r="AF1205" s="6"/>
    </row>
    <row r="1206" spans="1:32" x14ac:dyDescent="0.25">
      <c r="A1206" s="53">
        <f t="shared" si="190"/>
        <v>1190</v>
      </c>
      <c r="B1206" s="29">
        <f t="shared" si="184"/>
        <v>0</v>
      </c>
      <c r="C1206" s="9" t="str">
        <f>IF(D1206=0,"-",IF('Lease Monthly'!$H$4="Yearly",EDATE(C1205,12),IF('Lease Monthly'!$H$4="Quarterly",EDATE(C1205,3),EDATE(C1205,1))))</f>
        <v>-</v>
      </c>
      <c r="D1206" s="54">
        <f>IF(A1206&gt;'Lease Monthly'!$E$4,0,'Lease Monthly'!$G$4)*((1+$M$4)^(((((IF($H$4="Yearly",ROUNDDOWN(IF(A1206-($N$4)&lt;0,0,((A1206-($N$4)/(($N$4))))/($N$4)),0),IF($H$4="Monthly",ROUNDDOWN(IF(A1206-($N$4*12)&lt;0,0,((A1206-(12*$N$4)/((12*$N$4))))/($N$4*12)),0),ROUNDDOWN(IF(A1206-($N$4*4)&lt;0,0,((A1206-(4*$N$4)/((4*$N$4))))/($N$4*4)),0)))))))))+(IF(A1206=$E$4,$J$4,0))</f>
        <v>0</v>
      </c>
      <c r="E1206" s="49">
        <f>IF(D1206=0,0,1/((1+IF('Lease Monthly'!$H$4="Yearly",'Lease Monthly'!$D$4,IF('Lease Monthly'!$H$4="Quarterly",'Lease Monthly'!$D$4/4,'Lease Monthly'!$D$4/12)))^IF($E$17=1,A1205,A1206)))</f>
        <v>0</v>
      </c>
      <c r="F1206" s="55">
        <f t="shared" si="185"/>
        <v>0</v>
      </c>
      <c r="G1206" s="56"/>
      <c r="H1206" s="38">
        <f t="shared" si="191"/>
        <v>1190</v>
      </c>
      <c r="I1206" s="9" t="str">
        <f t="shared" si="186"/>
        <v>-</v>
      </c>
      <c r="J1206" s="47">
        <f>IF(H1206&gt;'Lease Monthly'!$E$4,0,M1205)</f>
        <v>0</v>
      </c>
      <c r="K1206" s="47">
        <f>IF(IF('Lease Monthly'!$H$4="Yearly",J1206*'Lease Monthly'!$D$4,IF('Lease Monthly'!$H$4="Quarterly",J1206*('Lease Monthly'!$D$4/4),J1206*'Lease Monthly'!$D$4/12))&gt;0,IF('Lease Monthly'!$H$4="Yearly",J1206*'Lease Monthly'!$D$4,IF('Lease Monthly'!$H$4="Quarterly",J1206*('Lease Monthly'!$D$4/4),J1206*'Lease Monthly'!$D$4/12)),-L1206-J1206)</f>
        <v>0</v>
      </c>
      <c r="L1206" s="47">
        <f t="shared" si="187"/>
        <v>0</v>
      </c>
      <c r="M1206" s="47">
        <f t="shared" si="188"/>
        <v>0</v>
      </c>
      <c r="N1206" s="57"/>
      <c r="O1206" s="38">
        <v>237</v>
      </c>
      <c r="P1206" s="58">
        <f t="shared" si="192"/>
        <v>478105</v>
      </c>
      <c r="Q1206" s="47">
        <f t="shared" si="193"/>
        <v>0</v>
      </c>
      <c r="R1206" s="47">
        <f>IF(S1205&lt;1,0,-'Lease Monthly'!$K$4/'Lease Monthly'!$L$4)</f>
        <v>0</v>
      </c>
      <c r="S1206" s="47">
        <f t="shared" si="189"/>
        <v>0</v>
      </c>
      <c r="AE1206"/>
      <c r="AF1206" s="6"/>
    </row>
    <row r="1207" spans="1:32" x14ac:dyDescent="0.25">
      <c r="A1207" s="53">
        <f t="shared" si="190"/>
        <v>1191</v>
      </c>
      <c r="B1207" s="29">
        <f t="shared" si="184"/>
        <v>0</v>
      </c>
      <c r="C1207" s="9" t="str">
        <f>IF(D1207=0,"-",IF('Lease Monthly'!$H$4="Yearly",EDATE(C1206,12),IF('Lease Monthly'!$H$4="Quarterly",EDATE(C1206,3),EDATE(C1206,1))))</f>
        <v>-</v>
      </c>
      <c r="D1207" s="54">
        <f>IF(A1207&gt;'Lease Monthly'!$E$4,0,'Lease Monthly'!$G$4)*((1+$M$4)^(((((IF($H$4="Yearly",ROUNDDOWN(IF(A1207-($N$4)&lt;0,0,((A1207-($N$4)/(($N$4))))/($N$4)),0),IF($H$4="Monthly",ROUNDDOWN(IF(A1207-($N$4*12)&lt;0,0,((A1207-(12*$N$4)/((12*$N$4))))/($N$4*12)),0),ROUNDDOWN(IF(A1207-($N$4*4)&lt;0,0,((A1207-(4*$N$4)/((4*$N$4))))/($N$4*4)),0)))))))))+(IF(A1207=$E$4,$J$4,0))</f>
        <v>0</v>
      </c>
      <c r="E1207" s="49">
        <f>IF(D1207=0,0,1/((1+IF('Lease Monthly'!$H$4="Yearly",'Lease Monthly'!$D$4,IF('Lease Monthly'!$H$4="Quarterly",'Lease Monthly'!$D$4/4,'Lease Monthly'!$D$4/12)))^IF($E$17=1,A1206,A1207)))</f>
        <v>0</v>
      </c>
      <c r="F1207" s="55">
        <f t="shared" si="185"/>
        <v>0</v>
      </c>
      <c r="G1207" s="56"/>
      <c r="H1207" s="38">
        <f t="shared" si="191"/>
        <v>1191</v>
      </c>
      <c r="I1207" s="9" t="str">
        <f t="shared" si="186"/>
        <v>-</v>
      </c>
      <c r="J1207" s="47">
        <f>IF(H1207&gt;'Lease Monthly'!$E$4,0,M1206)</f>
        <v>0</v>
      </c>
      <c r="K1207" s="47">
        <f>IF(IF('Lease Monthly'!$H$4="Yearly",J1207*'Lease Monthly'!$D$4,IF('Lease Monthly'!$H$4="Quarterly",J1207*('Lease Monthly'!$D$4/4),J1207*'Lease Monthly'!$D$4/12))&gt;0,IF('Lease Monthly'!$H$4="Yearly",J1207*'Lease Monthly'!$D$4,IF('Lease Monthly'!$H$4="Quarterly",J1207*('Lease Monthly'!$D$4/4),J1207*'Lease Monthly'!$D$4/12)),-L1207-J1207)</f>
        <v>0</v>
      </c>
      <c r="L1207" s="47">
        <f t="shared" si="187"/>
        <v>0</v>
      </c>
      <c r="M1207" s="47">
        <f t="shared" si="188"/>
        <v>0</v>
      </c>
      <c r="N1207" s="57"/>
      <c r="O1207" s="38">
        <v>237</v>
      </c>
      <c r="P1207" s="58">
        <f t="shared" si="192"/>
        <v>478470</v>
      </c>
      <c r="Q1207" s="47">
        <f t="shared" si="193"/>
        <v>0</v>
      </c>
      <c r="R1207" s="47">
        <f>IF(S1206&lt;1,0,-'Lease Monthly'!$K$4/'Lease Monthly'!$L$4)</f>
        <v>0</v>
      </c>
      <c r="S1207" s="47">
        <f t="shared" si="189"/>
        <v>0</v>
      </c>
      <c r="AE1207"/>
      <c r="AF1207" s="6"/>
    </row>
    <row r="1208" spans="1:32" x14ac:dyDescent="0.25">
      <c r="A1208" s="53">
        <f t="shared" si="190"/>
        <v>1192</v>
      </c>
      <c r="B1208" s="29">
        <f t="shared" si="184"/>
        <v>0</v>
      </c>
      <c r="C1208" s="9" t="str">
        <f>IF(D1208=0,"-",IF('Lease Monthly'!$H$4="Yearly",EDATE(C1207,12),IF('Lease Monthly'!$H$4="Quarterly",EDATE(C1207,3),EDATE(C1207,1))))</f>
        <v>-</v>
      </c>
      <c r="D1208" s="54">
        <f>IF(A1208&gt;'Lease Monthly'!$E$4,0,'Lease Monthly'!$G$4)*((1+$M$4)^(((((IF($H$4="Yearly",ROUNDDOWN(IF(A1208-($N$4)&lt;0,0,((A1208-($N$4)/(($N$4))))/($N$4)),0),IF($H$4="Monthly",ROUNDDOWN(IF(A1208-($N$4*12)&lt;0,0,((A1208-(12*$N$4)/((12*$N$4))))/($N$4*12)),0),ROUNDDOWN(IF(A1208-($N$4*4)&lt;0,0,((A1208-(4*$N$4)/((4*$N$4))))/($N$4*4)),0)))))))))+(IF(A1208=$E$4,$J$4,0))</f>
        <v>0</v>
      </c>
      <c r="E1208" s="49">
        <f>IF(D1208=0,0,1/((1+IF('Lease Monthly'!$H$4="Yearly",'Lease Monthly'!$D$4,IF('Lease Monthly'!$H$4="Quarterly",'Lease Monthly'!$D$4/4,'Lease Monthly'!$D$4/12)))^IF($E$17=1,A1207,A1208)))</f>
        <v>0</v>
      </c>
      <c r="F1208" s="55">
        <f t="shared" si="185"/>
        <v>0</v>
      </c>
      <c r="G1208" s="56"/>
      <c r="H1208" s="38">
        <f t="shared" si="191"/>
        <v>1192</v>
      </c>
      <c r="I1208" s="9" t="str">
        <f t="shared" si="186"/>
        <v>-</v>
      </c>
      <c r="J1208" s="47">
        <f>IF(H1208&gt;'Lease Monthly'!$E$4,0,M1207)</f>
        <v>0</v>
      </c>
      <c r="K1208" s="47">
        <f>IF(IF('Lease Monthly'!$H$4="Yearly",J1208*'Lease Monthly'!$D$4,IF('Lease Monthly'!$H$4="Quarterly",J1208*('Lease Monthly'!$D$4/4),J1208*'Lease Monthly'!$D$4/12))&gt;0,IF('Lease Monthly'!$H$4="Yearly",J1208*'Lease Monthly'!$D$4,IF('Lease Monthly'!$H$4="Quarterly",J1208*('Lease Monthly'!$D$4/4),J1208*'Lease Monthly'!$D$4/12)),-L1208-J1208)</f>
        <v>0</v>
      </c>
      <c r="L1208" s="47">
        <f t="shared" si="187"/>
        <v>0</v>
      </c>
      <c r="M1208" s="47">
        <f t="shared" si="188"/>
        <v>0</v>
      </c>
      <c r="N1208" s="57"/>
      <c r="O1208" s="38">
        <v>237</v>
      </c>
      <c r="P1208" s="58">
        <f t="shared" si="192"/>
        <v>478835</v>
      </c>
      <c r="Q1208" s="47">
        <f t="shared" si="193"/>
        <v>0</v>
      </c>
      <c r="R1208" s="47">
        <f>IF(S1207&lt;1,0,-'Lease Monthly'!$K$4/'Lease Monthly'!$L$4)</f>
        <v>0</v>
      </c>
      <c r="S1208" s="47">
        <f t="shared" si="189"/>
        <v>0</v>
      </c>
      <c r="AE1208"/>
      <c r="AF1208" s="6"/>
    </row>
    <row r="1209" spans="1:32" x14ac:dyDescent="0.25">
      <c r="A1209" s="53">
        <f t="shared" si="190"/>
        <v>1193</v>
      </c>
      <c r="B1209" s="29">
        <f t="shared" si="184"/>
        <v>0</v>
      </c>
      <c r="C1209" s="9" t="str">
        <f>IF(D1209=0,"-",IF('Lease Monthly'!$H$4="Yearly",EDATE(C1208,12),IF('Lease Monthly'!$H$4="Quarterly",EDATE(C1208,3),EDATE(C1208,1))))</f>
        <v>-</v>
      </c>
      <c r="D1209" s="54">
        <f>IF(A1209&gt;'Lease Monthly'!$E$4,0,'Lease Monthly'!$G$4)*((1+$M$4)^(((((IF($H$4="Yearly",ROUNDDOWN(IF(A1209-($N$4)&lt;0,0,((A1209-($N$4)/(($N$4))))/($N$4)),0),IF($H$4="Monthly",ROUNDDOWN(IF(A1209-($N$4*12)&lt;0,0,((A1209-(12*$N$4)/((12*$N$4))))/($N$4*12)),0),ROUNDDOWN(IF(A1209-($N$4*4)&lt;0,0,((A1209-(4*$N$4)/((4*$N$4))))/($N$4*4)),0)))))))))+(IF(A1209=$E$4,$J$4,0))</f>
        <v>0</v>
      </c>
      <c r="E1209" s="49">
        <f>IF(D1209=0,0,1/((1+IF('Lease Monthly'!$H$4="Yearly",'Lease Monthly'!$D$4,IF('Lease Monthly'!$H$4="Quarterly",'Lease Monthly'!$D$4/4,'Lease Monthly'!$D$4/12)))^IF($E$17=1,A1208,A1209)))</f>
        <v>0</v>
      </c>
      <c r="F1209" s="55">
        <f t="shared" si="185"/>
        <v>0</v>
      </c>
      <c r="G1209" s="56"/>
      <c r="H1209" s="38">
        <f t="shared" si="191"/>
        <v>1193</v>
      </c>
      <c r="I1209" s="9" t="str">
        <f t="shared" si="186"/>
        <v>-</v>
      </c>
      <c r="J1209" s="47">
        <f>IF(H1209&gt;'Lease Monthly'!$E$4,0,M1208)</f>
        <v>0</v>
      </c>
      <c r="K1209" s="47">
        <f>IF(IF('Lease Monthly'!$H$4="Yearly",J1209*'Lease Monthly'!$D$4,IF('Lease Monthly'!$H$4="Quarterly",J1209*('Lease Monthly'!$D$4/4),J1209*'Lease Monthly'!$D$4/12))&gt;0,IF('Lease Monthly'!$H$4="Yearly",J1209*'Lease Monthly'!$D$4,IF('Lease Monthly'!$H$4="Quarterly",J1209*('Lease Monthly'!$D$4/4),J1209*'Lease Monthly'!$D$4/12)),-L1209-J1209)</f>
        <v>0</v>
      </c>
      <c r="L1209" s="47">
        <f t="shared" si="187"/>
        <v>0</v>
      </c>
      <c r="M1209" s="47">
        <f t="shared" si="188"/>
        <v>0</v>
      </c>
      <c r="N1209" s="57"/>
      <c r="O1209" s="38">
        <v>237</v>
      </c>
      <c r="P1209" s="58">
        <f t="shared" si="192"/>
        <v>479200</v>
      </c>
      <c r="Q1209" s="47">
        <f t="shared" si="193"/>
        <v>0</v>
      </c>
      <c r="R1209" s="47">
        <f>IF(S1208&lt;1,0,-'Lease Monthly'!$K$4/'Lease Monthly'!$L$4)</f>
        <v>0</v>
      </c>
      <c r="S1209" s="47">
        <f t="shared" si="189"/>
        <v>0</v>
      </c>
      <c r="AE1209"/>
      <c r="AF1209" s="6"/>
    </row>
    <row r="1210" spans="1:32" x14ac:dyDescent="0.25">
      <c r="A1210" s="53">
        <f t="shared" si="190"/>
        <v>1194</v>
      </c>
      <c r="B1210" s="29">
        <f t="shared" si="184"/>
        <v>0</v>
      </c>
      <c r="C1210" s="9" t="str">
        <f>IF(D1210=0,"-",IF('Lease Monthly'!$H$4="Yearly",EDATE(C1209,12),IF('Lease Monthly'!$H$4="Quarterly",EDATE(C1209,3),EDATE(C1209,1))))</f>
        <v>-</v>
      </c>
      <c r="D1210" s="54">
        <f>IF(A1210&gt;'Lease Monthly'!$E$4,0,'Lease Monthly'!$G$4)*((1+$M$4)^(((((IF($H$4="Yearly",ROUNDDOWN(IF(A1210-($N$4)&lt;0,0,((A1210-($N$4)/(($N$4))))/($N$4)),0),IF($H$4="Monthly",ROUNDDOWN(IF(A1210-($N$4*12)&lt;0,0,((A1210-(12*$N$4)/((12*$N$4))))/($N$4*12)),0),ROUNDDOWN(IF(A1210-($N$4*4)&lt;0,0,((A1210-(4*$N$4)/((4*$N$4))))/($N$4*4)),0)))))))))+(IF(A1210=$E$4,$J$4,0))</f>
        <v>0</v>
      </c>
      <c r="E1210" s="49">
        <f>IF(D1210=0,0,1/((1+IF('Lease Monthly'!$H$4="Yearly",'Lease Monthly'!$D$4,IF('Lease Monthly'!$H$4="Quarterly",'Lease Monthly'!$D$4/4,'Lease Monthly'!$D$4/12)))^IF($E$17=1,A1209,A1210)))</f>
        <v>0</v>
      </c>
      <c r="F1210" s="55">
        <f t="shared" si="185"/>
        <v>0</v>
      </c>
      <c r="G1210" s="56"/>
      <c r="H1210" s="38">
        <f t="shared" si="191"/>
        <v>1194</v>
      </c>
      <c r="I1210" s="9" t="str">
        <f t="shared" si="186"/>
        <v>-</v>
      </c>
      <c r="J1210" s="47">
        <f>IF(H1210&gt;'Lease Monthly'!$E$4,0,M1209)</f>
        <v>0</v>
      </c>
      <c r="K1210" s="47">
        <f>IF(IF('Lease Monthly'!$H$4="Yearly",J1210*'Lease Monthly'!$D$4,IF('Lease Monthly'!$H$4="Quarterly",J1210*('Lease Monthly'!$D$4/4),J1210*'Lease Monthly'!$D$4/12))&gt;0,IF('Lease Monthly'!$H$4="Yearly",J1210*'Lease Monthly'!$D$4,IF('Lease Monthly'!$H$4="Quarterly",J1210*('Lease Monthly'!$D$4/4),J1210*'Lease Monthly'!$D$4/12)),-L1210-J1210)</f>
        <v>0</v>
      </c>
      <c r="L1210" s="47">
        <f t="shared" si="187"/>
        <v>0</v>
      </c>
      <c r="M1210" s="47">
        <f t="shared" si="188"/>
        <v>0</v>
      </c>
      <c r="N1210" s="57"/>
      <c r="O1210" s="38">
        <v>237</v>
      </c>
      <c r="P1210" s="58">
        <f t="shared" si="192"/>
        <v>479566</v>
      </c>
      <c r="Q1210" s="47">
        <f t="shared" si="193"/>
        <v>0</v>
      </c>
      <c r="R1210" s="47">
        <f>IF(S1209&lt;1,0,-'Lease Monthly'!$K$4/'Lease Monthly'!$L$4)</f>
        <v>0</v>
      </c>
      <c r="S1210" s="47">
        <f t="shared" si="189"/>
        <v>0</v>
      </c>
      <c r="AE1210"/>
      <c r="AF1210" s="6"/>
    </row>
    <row r="1211" spans="1:32" x14ac:dyDescent="0.25">
      <c r="A1211" s="53">
        <f t="shared" si="190"/>
        <v>1195</v>
      </c>
      <c r="B1211" s="29">
        <f t="shared" si="184"/>
        <v>0</v>
      </c>
      <c r="C1211" s="9" t="str">
        <f>IF(D1211=0,"-",IF('Lease Monthly'!$H$4="Yearly",EDATE(C1210,12),IF('Lease Monthly'!$H$4="Quarterly",EDATE(C1210,3),EDATE(C1210,1))))</f>
        <v>-</v>
      </c>
      <c r="D1211" s="54">
        <f>IF(A1211&gt;'Lease Monthly'!$E$4,0,'Lease Monthly'!$G$4)*((1+$M$4)^(((((IF($H$4="Yearly",ROUNDDOWN(IF(A1211-($N$4)&lt;0,0,((A1211-($N$4)/(($N$4))))/($N$4)),0),IF($H$4="Monthly",ROUNDDOWN(IF(A1211-($N$4*12)&lt;0,0,((A1211-(12*$N$4)/((12*$N$4))))/($N$4*12)),0),ROUNDDOWN(IF(A1211-($N$4*4)&lt;0,0,((A1211-(4*$N$4)/((4*$N$4))))/($N$4*4)),0)))))))))+(IF(A1211=$E$4,$J$4,0))</f>
        <v>0</v>
      </c>
      <c r="E1211" s="49">
        <f>IF(D1211=0,0,1/((1+IF('Lease Monthly'!$H$4="Yearly",'Lease Monthly'!$D$4,IF('Lease Monthly'!$H$4="Quarterly",'Lease Monthly'!$D$4/4,'Lease Monthly'!$D$4/12)))^IF($E$17=1,A1210,A1211)))</f>
        <v>0</v>
      </c>
      <c r="F1211" s="55">
        <f t="shared" si="185"/>
        <v>0</v>
      </c>
      <c r="G1211" s="56"/>
      <c r="H1211" s="38">
        <f t="shared" si="191"/>
        <v>1195</v>
      </c>
      <c r="I1211" s="9" t="str">
        <f t="shared" si="186"/>
        <v>-</v>
      </c>
      <c r="J1211" s="47">
        <f>IF(H1211&gt;'Lease Monthly'!$E$4,0,M1210)</f>
        <v>0</v>
      </c>
      <c r="K1211" s="47">
        <f>IF(IF('Lease Monthly'!$H$4="Yearly",J1211*'Lease Monthly'!$D$4,IF('Lease Monthly'!$H$4="Quarterly",J1211*('Lease Monthly'!$D$4/4),J1211*'Lease Monthly'!$D$4/12))&gt;0,IF('Lease Monthly'!$H$4="Yearly",J1211*'Lease Monthly'!$D$4,IF('Lease Monthly'!$H$4="Quarterly",J1211*('Lease Monthly'!$D$4/4),J1211*'Lease Monthly'!$D$4/12)),-L1211-J1211)</f>
        <v>0</v>
      </c>
      <c r="L1211" s="47">
        <f t="shared" si="187"/>
        <v>0</v>
      </c>
      <c r="M1211" s="47">
        <f t="shared" si="188"/>
        <v>0</v>
      </c>
      <c r="N1211" s="57"/>
      <c r="O1211" s="38">
        <v>237</v>
      </c>
      <c r="P1211" s="58">
        <f t="shared" si="192"/>
        <v>479931</v>
      </c>
      <c r="Q1211" s="47">
        <f t="shared" si="193"/>
        <v>0</v>
      </c>
      <c r="R1211" s="47">
        <f>IF(S1210&lt;1,0,-'Lease Monthly'!$K$4/'Lease Monthly'!$L$4)</f>
        <v>0</v>
      </c>
      <c r="S1211" s="47">
        <f t="shared" si="189"/>
        <v>0</v>
      </c>
      <c r="AE1211"/>
      <c r="AF1211" s="6"/>
    </row>
    <row r="1212" spans="1:32" x14ac:dyDescent="0.25">
      <c r="A1212" s="53">
        <f t="shared" si="190"/>
        <v>1196</v>
      </c>
      <c r="B1212" s="29">
        <f t="shared" si="184"/>
        <v>0</v>
      </c>
      <c r="C1212" s="9" t="str">
        <f>IF(D1212=0,"-",IF('Lease Monthly'!$H$4="Yearly",EDATE(C1211,12),IF('Lease Monthly'!$H$4="Quarterly",EDATE(C1211,3),EDATE(C1211,1))))</f>
        <v>-</v>
      </c>
      <c r="D1212" s="54">
        <f>IF(A1212&gt;'Lease Monthly'!$E$4,0,'Lease Monthly'!$G$4)*((1+$M$4)^(((((IF($H$4="Yearly",ROUNDDOWN(IF(A1212-($N$4)&lt;0,0,((A1212-($N$4)/(($N$4))))/($N$4)),0),IF($H$4="Monthly",ROUNDDOWN(IF(A1212-($N$4*12)&lt;0,0,((A1212-(12*$N$4)/((12*$N$4))))/($N$4*12)),0),ROUNDDOWN(IF(A1212-($N$4*4)&lt;0,0,((A1212-(4*$N$4)/((4*$N$4))))/($N$4*4)),0)))))))))+(IF(A1212=$E$4,$J$4,0))</f>
        <v>0</v>
      </c>
      <c r="E1212" s="49">
        <f>IF(D1212=0,0,1/((1+IF('Lease Monthly'!$H$4="Yearly",'Lease Monthly'!$D$4,IF('Lease Monthly'!$H$4="Quarterly",'Lease Monthly'!$D$4/4,'Lease Monthly'!$D$4/12)))^IF($E$17=1,A1211,A1212)))</f>
        <v>0</v>
      </c>
      <c r="F1212" s="55">
        <f t="shared" si="185"/>
        <v>0</v>
      </c>
      <c r="G1212" s="56"/>
      <c r="H1212" s="38">
        <f t="shared" si="191"/>
        <v>1196</v>
      </c>
      <c r="I1212" s="9" t="str">
        <f t="shared" si="186"/>
        <v>-</v>
      </c>
      <c r="J1212" s="47">
        <f>IF(H1212&gt;'Lease Monthly'!$E$4,0,M1211)</f>
        <v>0</v>
      </c>
      <c r="K1212" s="47">
        <f>IF(IF('Lease Monthly'!$H$4="Yearly",J1212*'Lease Monthly'!$D$4,IF('Lease Monthly'!$H$4="Quarterly",J1212*('Lease Monthly'!$D$4/4),J1212*'Lease Monthly'!$D$4/12))&gt;0,IF('Lease Monthly'!$H$4="Yearly",J1212*'Lease Monthly'!$D$4,IF('Lease Monthly'!$H$4="Quarterly",J1212*('Lease Monthly'!$D$4/4),J1212*'Lease Monthly'!$D$4/12)),-L1212-J1212)</f>
        <v>0</v>
      </c>
      <c r="L1212" s="47">
        <f t="shared" si="187"/>
        <v>0</v>
      </c>
      <c r="M1212" s="47">
        <f t="shared" si="188"/>
        <v>0</v>
      </c>
      <c r="N1212" s="57"/>
      <c r="O1212" s="38">
        <v>237</v>
      </c>
      <c r="P1212" s="58">
        <f t="shared" si="192"/>
        <v>480296</v>
      </c>
      <c r="Q1212" s="47">
        <f t="shared" si="193"/>
        <v>0</v>
      </c>
      <c r="R1212" s="47">
        <f>IF(S1211&lt;1,0,-'Lease Monthly'!$K$4/'Lease Monthly'!$L$4)</f>
        <v>0</v>
      </c>
      <c r="S1212" s="47">
        <f t="shared" si="189"/>
        <v>0</v>
      </c>
      <c r="AE1212"/>
      <c r="AF1212" s="6"/>
    </row>
    <row r="1213" spans="1:32" x14ac:dyDescent="0.25">
      <c r="A1213" s="53">
        <f t="shared" si="190"/>
        <v>1197</v>
      </c>
      <c r="B1213" s="29">
        <f t="shared" si="184"/>
        <v>0</v>
      </c>
      <c r="C1213" s="9" t="str">
        <f>IF(D1213=0,"-",IF('Lease Monthly'!$H$4="Yearly",EDATE(C1212,12),IF('Lease Monthly'!$H$4="Quarterly",EDATE(C1212,3),EDATE(C1212,1))))</f>
        <v>-</v>
      </c>
      <c r="D1213" s="54">
        <f>IF(A1213&gt;'Lease Monthly'!$E$4,0,'Lease Monthly'!$G$4)*((1+$M$4)^(((((IF($H$4="Yearly",ROUNDDOWN(IF(A1213-($N$4)&lt;0,0,((A1213-($N$4)/(($N$4))))/($N$4)),0),IF($H$4="Monthly",ROUNDDOWN(IF(A1213-($N$4*12)&lt;0,0,((A1213-(12*$N$4)/((12*$N$4))))/($N$4*12)),0),ROUNDDOWN(IF(A1213-($N$4*4)&lt;0,0,((A1213-(4*$N$4)/((4*$N$4))))/($N$4*4)),0)))))))))+(IF(A1213=$E$4,$J$4,0))</f>
        <v>0</v>
      </c>
      <c r="E1213" s="49">
        <f>IF(D1213=0,0,1/((1+IF('Lease Monthly'!$H$4="Yearly",'Lease Monthly'!$D$4,IF('Lease Monthly'!$H$4="Quarterly",'Lease Monthly'!$D$4/4,'Lease Monthly'!$D$4/12)))^IF($E$17=1,A1212,A1213)))</f>
        <v>0</v>
      </c>
      <c r="F1213" s="55">
        <f t="shared" si="185"/>
        <v>0</v>
      </c>
      <c r="G1213" s="56"/>
      <c r="H1213" s="38">
        <f t="shared" si="191"/>
        <v>1197</v>
      </c>
      <c r="I1213" s="9" t="str">
        <f t="shared" si="186"/>
        <v>-</v>
      </c>
      <c r="J1213" s="47">
        <f>IF(H1213&gt;'Lease Monthly'!$E$4,0,M1212)</f>
        <v>0</v>
      </c>
      <c r="K1213" s="47">
        <f>IF(IF('Lease Monthly'!$H$4="Yearly",J1213*'Lease Monthly'!$D$4,IF('Lease Monthly'!$H$4="Quarterly",J1213*('Lease Monthly'!$D$4/4),J1213*'Lease Monthly'!$D$4/12))&gt;0,IF('Lease Monthly'!$H$4="Yearly",J1213*'Lease Monthly'!$D$4,IF('Lease Monthly'!$H$4="Quarterly",J1213*('Lease Monthly'!$D$4/4),J1213*'Lease Monthly'!$D$4/12)),-L1213-J1213)</f>
        <v>0</v>
      </c>
      <c r="L1213" s="47">
        <f t="shared" si="187"/>
        <v>0</v>
      </c>
      <c r="M1213" s="47">
        <f t="shared" si="188"/>
        <v>0</v>
      </c>
      <c r="N1213" s="57"/>
      <c r="O1213" s="38">
        <v>237</v>
      </c>
      <c r="P1213" s="58">
        <f t="shared" si="192"/>
        <v>480661</v>
      </c>
      <c r="Q1213" s="47">
        <f t="shared" si="193"/>
        <v>0</v>
      </c>
      <c r="R1213" s="47">
        <f>IF(S1212&lt;1,0,-'Lease Monthly'!$K$4/'Lease Monthly'!$L$4)</f>
        <v>0</v>
      </c>
      <c r="S1213" s="47">
        <f t="shared" si="189"/>
        <v>0</v>
      </c>
      <c r="AE1213"/>
      <c r="AF1213" s="6"/>
    </row>
    <row r="1214" spans="1:32" x14ac:dyDescent="0.25">
      <c r="A1214" s="53">
        <f t="shared" si="190"/>
        <v>1198</v>
      </c>
      <c r="B1214" s="29">
        <f t="shared" si="184"/>
        <v>0</v>
      </c>
      <c r="C1214" s="9" t="str">
        <f>IF(D1214=0,"-",IF('Lease Monthly'!$H$4="Yearly",EDATE(C1213,12),IF('Lease Monthly'!$H$4="Quarterly",EDATE(C1213,3),EDATE(C1213,1))))</f>
        <v>-</v>
      </c>
      <c r="D1214" s="54">
        <f>IF(A1214&gt;'Lease Monthly'!$E$4,0,'Lease Monthly'!$G$4)*((1+$M$4)^(((((IF($H$4="Yearly",ROUNDDOWN(IF(A1214-($N$4)&lt;0,0,((A1214-($N$4)/(($N$4))))/($N$4)),0),IF($H$4="Monthly",ROUNDDOWN(IF(A1214-($N$4*12)&lt;0,0,((A1214-(12*$N$4)/((12*$N$4))))/($N$4*12)),0),ROUNDDOWN(IF(A1214-($N$4*4)&lt;0,0,((A1214-(4*$N$4)/((4*$N$4))))/($N$4*4)),0)))))))))+(IF(A1214=$E$4,$J$4,0))</f>
        <v>0</v>
      </c>
      <c r="E1214" s="49">
        <f>IF(D1214=0,0,1/((1+IF('Lease Monthly'!$H$4="Yearly",'Lease Monthly'!$D$4,IF('Lease Monthly'!$H$4="Quarterly",'Lease Monthly'!$D$4/4,'Lease Monthly'!$D$4/12)))^IF($E$17=1,A1213,A1214)))</f>
        <v>0</v>
      </c>
      <c r="F1214" s="55">
        <f t="shared" si="185"/>
        <v>0</v>
      </c>
      <c r="G1214" s="56"/>
      <c r="H1214" s="38">
        <f t="shared" si="191"/>
        <v>1198</v>
      </c>
      <c r="I1214" s="9" t="str">
        <f t="shared" si="186"/>
        <v>-</v>
      </c>
      <c r="J1214" s="47">
        <f>IF(H1214&gt;'Lease Monthly'!$E$4,0,M1213)</f>
        <v>0</v>
      </c>
      <c r="K1214" s="47">
        <f>IF(IF('Lease Monthly'!$H$4="Yearly",J1214*'Lease Monthly'!$D$4,IF('Lease Monthly'!$H$4="Quarterly",J1214*('Lease Monthly'!$D$4/4),J1214*'Lease Monthly'!$D$4/12))&gt;0,IF('Lease Monthly'!$H$4="Yearly",J1214*'Lease Monthly'!$D$4,IF('Lease Monthly'!$H$4="Quarterly",J1214*('Lease Monthly'!$D$4/4),J1214*'Lease Monthly'!$D$4/12)),-L1214-J1214)</f>
        <v>0</v>
      </c>
      <c r="L1214" s="47">
        <f t="shared" si="187"/>
        <v>0</v>
      </c>
      <c r="M1214" s="47">
        <f t="shared" si="188"/>
        <v>0</v>
      </c>
      <c r="N1214" s="57"/>
      <c r="O1214" s="38">
        <v>237</v>
      </c>
      <c r="P1214" s="58">
        <f t="shared" si="192"/>
        <v>481027</v>
      </c>
      <c r="Q1214" s="47">
        <f t="shared" si="193"/>
        <v>0</v>
      </c>
      <c r="R1214" s="47">
        <f>IF(S1213&lt;1,0,-'Lease Monthly'!$K$4/'Lease Monthly'!$L$4)</f>
        <v>0</v>
      </c>
      <c r="S1214" s="47">
        <f t="shared" si="189"/>
        <v>0</v>
      </c>
      <c r="AE1214"/>
      <c r="AF1214" s="6"/>
    </row>
    <row r="1215" spans="1:32" x14ac:dyDescent="0.25">
      <c r="A1215" s="53">
        <f t="shared" si="190"/>
        <v>1199</v>
      </c>
      <c r="B1215" s="29">
        <f t="shared" si="184"/>
        <v>0</v>
      </c>
      <c r="C1215" s="9" t="str">
        <f>IF(D1215=0,"-",IF('Lease Monthly'!$H$4="Yearly",EDATE(C1214,12),IF('Lease Monthly'!$H$4="Quarterly",EDATE(C1214,3),EDATE(C1214,1))))</f>
        <v>-</v>
      </c>
      <c r="D1215" s="54">
        <f>IF(A1215&gt;'Lease Monthly'!$E$4,0,'Lease Monthly'!$G$4)*((1+$M$4)^(((((IF($H$4="Yearly",ROUNDDOWN(IF(A1215-($N$4)&lt;0,0,((A1215-($N$4)/(($N$4))))/($N$4)),0),IF($H$4="Monthly",ROUNDDOWN(IF(A1215-($N$4*12)&lt;0,0,((A1215-(12*$N$4)/((12*$N$4))))/($N$4*12)),0),ROUNDDOWN(IF(A1215-($N$4*4)&lt;0,0,((A1215-(4*$N$4)/((4*$N$4))))/($N$4*4)),0)))))))))+(IF(A1215=$E$4,$J$4,0))</f>
        <v>0</v>
      </c>
      <c r="E1215" s="49">
        <f>IF(D1215=0,0,1/((1+IF('Lease Monthly'!$H$4="Yearly",'Lease Monthly'!$D$4,IF('Lease Monthly'!$H$4="Quarterly",'Lease Monthly'!$D$4/4,'Lease Monthly'!$D$4/12)))^IF($E$17=1,A1214,A1215)))</f>
        <v>0</v>
      </c>
      <c r="F1215" s="55">
        <f t="shared" si="185"/>
        <v>0</v>
      </c>
      <c r="G1215" s="56"/>
      <c r="H1215" s="38">
        <f t="shared" si="191"/>
        <v>1199</v>
      </c>
      <c r="I1215" s="9" t="str">
        <f t="shared" si="186"/>
        <v>-</v>
      </c>
      <c r="J1215" s="47">
        <f>IF(H1215&gt;'Lease Monthly'!$E$4,0,M1214)</f>
        <v>0</v>
      </c>
      <c r="K1215" s="47">
        <f>IF(IF('Lease Monthly'!$H$4="Yearly",J1215*'Lease Monthly'!$D$4,IF('Lease Monthly'!$H$4="Quarterly",J1215*('Lease Monthly'!$D$4/4),J1215*'Lease Monthly'!$D$4/12))&gt;0,IF('Lease Monthly'!$H$4="Yearly",J1215*'Lease Monthly'!$D$4,IF('Lease Monthly'!$H$4="Quarterly",J1215*('Lease Monthly'!$D$4/4),J1215*'Lease Monthly'!$D$4/12)),-L1215-J1215)</f>
        <v>0</v>
      </c>
      <c r="L1215" s="47">
        <f t="shared" si="187"/>
        <v>0</v>
      </c>
      <c r="M1215" s="47">
        <f t="shared" si="188"/>
        <v>0</v>
      </c>
      <c r="N1215" s="57"/>
      <c r="O1215" s="38">
        <v>237</v>
      </c>
      <c r="P1215" s="58">
        <f t="shared" si="192"/>
        <v>481392</v>
      </c>
      <c r="Q1215" s="47">
        <f t="shared" si="193"/>
        <v>0</v>
      </c>
      <c r="R1215" s="47">
        <f>IF(S1214&lt;1,0,-'Lease Monthly'!$K$4/'Lease Monthly'!$L$4)</f>
        <v>0</v>
      </c>
      <c r="S1215" s="47">
        <f t="shared" si="189"/>
        <v>0</v>
      </c>
      <c r="AE1215"/>
      <c r="AF1215" s="6"/>
    </row>
    <row r="1216" spans="1:32" x14ac:dyDescent="0.25">
      <c r="A1216" s="53">
        <f t="shared" si="190"/>
        <v>1200</v>
      </c>
      <c r="B1216" s="29">
        <f t="shared" si="184"/>
        <v>0</v>
      </c>
      <c r="C1216" s="9" t="str">
        <f>IF(D1216=0,"-",IF('Lease Monthly'!$H$4="Yearly",EDATE(C1215,12),IF('Lease Monthly'!$H$4="Quarterly",EDATE(C1215,3),EDATE(C1215,1))))</f>
        <v>-</v>
      </c>
      <c r="D1216" s="54">
        <f>IF(A1216&gt;'Lease Monthly'!$E$4,0,'Lease Monthly'!$G$4)*((1+$M$4)^(((((IF($H$4="Yearly",ROUNDDOWN(IF(A1216-($N$4)&lt;0,0,((A1216-($N$4)/(($N$4))))/($N$4)),0),IF($H$4="Monthly",ROUNDDOWN(IF(A1216-($N$4*12)&lt;0,0,((A1216-(12*$N$4)/((12*$N$4))))/($N$4*12)),0),ROUNDDOWN(IF(A1216-($N$4*4)&lt;0,0,((A1216-(4*$N$4)/((4*$N$4))))/($N$4*4)),0)))))))))+(IF(A1216=$E$4,$J$4,0))</f>
        <v>0</v>
      </c>
      <c r="E1216" s="49">
        <f>IF(D1216=0,0,1/((1+IF('Lease Monthly'!$H$4="Yearly",'Lease Monthly'!$D$4,IF('Lease Monthly'!$H$4="Quarterly",'Lease Monthly'!$D$4/4,'Lease Monthly'!$D$4/12)))^IF($E$17=1,A1215,A1216)))</f>
        <v>0</v>
      </c>
      <c r="F1216" s="55">
        <f t="shared" si="185"/>
        <v>0</v>
      </c>
      <c r="G1216" s="56"/>
      <c r="H1216" s="38">
        <f t="shared" si="191"/>
        <v>1200</v>
      </c>
      <c r="I1216" s="9" t="str">
        <f t="shared" si="186"/>
        <v>-</v>
      </c>
      <c r="J1216" s="47">
        <f>IF(H1216&gt;'Lease Monthly'!$E$4,0,M1215)</f>
        <v>0</v>
      </c>
      <c r="K1216" s="47">
        <f>IF(IF('Lease Monthly'!$H$4="Yearly",J1216*'Lease Monthly'!$D$4,IF('Lease Monthly'!$H$4="Quarterly",J1216*('Lease Monthly'!$D$4/4),J1216*'Lease Monthly'!$D$4/12))&gt;0,IF('Lease Monthly'!$H$4="Yearly",J1216*'Lease Monthly'!$D$4,IF('Lease Monthly'!$H$4="Quarterly",J1216*('Lease Monthly'!$D$4/4),J1216*'Lease Monthly'!$D$4/12)),-L1216-J1216)</f>
        <v>0</v>
      </c>
      <c r="L1216" s="47">
        <f t="shared" si="187"/>
        <v>0</v>
      </c>
      <c r="M1216" s="47">
        <f t="shared" si="188"/>
        <v>0</v>
      </c>
      <c r="N1216" s="57"/>
      <c r="O1216" s="38">
        <v>237</v>
      </c>
      <c r="P1216" s="58">
        <f t="shared" si="192"/>
        <v>481757</v>
      </c>
      <c r="Q1216" s="47">
        <f t="shared" si="193"/>
        <v>0</v>
      </c>
      <c r="R1216" s="47">
        <f>IF(S1215&lt;1,0,-'Lease Monthly'!$K$4/'Lease Monthly'!$L$4)</f>
        <v>0</v>
      </c>
      <c r="S1216" s="47">
        <f t="shared" si="189"/>
        <v>0</v>
      </c>
      <c r="AE1216"/>
      <c r="AF1216" s="6"/>
    </row>
  </sheetData>
  <conditionalFormatting sqref="N4:N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2">
    <dataValidation type="list" allowBlank="1" showInputMessage="1" showErrorMessage="1" sqref="C4">
      <formula1>$AH$5:$AH$6</formula1>
    </dataValidation>
    <dataValidation type="list" allowBlank="1" showInputMessage="1" showErrorMessage="1" sqref="H4">
      <formula1>$AJ$5:$AJ$7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1205"/>
  <sheetViews>
    <sheetView showGridLines="0" workbookViewId="0">
      <selection activeCell="H7" sqref="H7"/>
    </sheetView>
  </sheetViews>
  <sheetFormatPr baseColWidth="10" defaultColWidth="8.85546875" defaultRowHeight="15" x14ac:dyDescent="0.25"/>
  <cols>
    <col min="1" max="2" width="15.7109375" customWidth="1"/>
    <col min="3" max="3" width="18.85546875" bestFit="1" customWidth="1"/>
    <col min="4" max="4" width="15.7109375" customWidth="1"/>
    <col min="5" max="5" width="19.42578125" customWidth="1"/>
    <col min="6" max="6" width="15.7109375" customWidth="1"/>
    <col min="7" max="7" width="11.28515625" bestFit="1" customWidth="1"/>
    <col min="8" max="8" width="27.42578125" customWidth="1"/>
    <col min="9" max="9" width="11.42578125" bestFit="1" customWidth="1"/>
    <col min="10" max="10" width="11.28515625" bestFit="1" customWidth="1"/>
    <col min="11" max="11" width="19.42578125" bestFit="1" customWidth="1"/>
    <col min="13" max="13" width="9.7109375" bestFit="1" customWidth="1"/>
    <col min="15" max="15" width="10.42578125" bestFit="1" customWidth="1"/>
    <col min="17" max="18" width="14.28515625" bestFit="1" customWidth="1"/>
    <col min="19" max="20" width="11.42578125" bestFit="1" customWidth="1"/>
    <col min="23" max="23" width="10.42578125" bestFit="1" customWidth="1"/>
    <col min="24" max="24" width="10.42578125" customWidth="1"/>
    <col min="26" max="26" width="11.42578125" bestFit="1" customWidth="1"/>
    <col min="28" max="28" width="10.42578125" bestFit="1" customWidth="1"/>
    <col min="29" max="29" width="13.42578125" bestFit="1" customWidth="1"/>
    <col min="30" max="30" width="11.42578125" bestFit="1" customWidth="1"/>
    <col min="36" max="36" width="10.42578125" bestFit="1" customWidth="1"/>
    <col min="37" max="37" width="11.42578125" bestFit="1" customWidth="1"/>
    <col min="59" max="61" width="10.140625" bestFit="1" customWidth="1"/>
  </cols>
  <sheetData>
    <row r="2" spans="1:20" x14ac:dyDescent="0.25">
      <c r="A2" s="2" t="str">
        <f>'Lease Monthly'!H4</f>
        <v>Monthly</v>
      </c>
      <c r="B2" s="2"/>
      <c r="J2" s="7"/>
      <c r="M2" s="2" t="s">
        <v>88</v>
      </c>
    </row>
    <row r="3" spans="1:20" x14ac:dyDescent="0.25">
      <c r="M3" s="2"/>
    </row>
    <row r="4" spans="1:20" ht="75" x14ac:dyDescent="0.25">
      <c r="A4" s="18" t="s">
        <v>50</v>
      </c>
      <c r="B4" s="18" t="s">
        <v>9</v>
      </c>
      <c r="C4" s="18" t="s">
        <v>52</v>
      </c>
      <c r="D4" s="18" t="s">
        <v>53</v>
      </c>
      <c r="E4" s="19" t="s">
        <v>51</v>
      </c>
      <c r="F4" s="19" t="s">
        <v>54</v>
      </c>
      <c r="G4" s="19" t="s">
        <v>55</v>
      </c>
      <c r="H4" s="19" t="str">
        <f>"Finance charge for first "&amp;F5&amp;"," &amp;F6&amp;" etc days of the month"</f>
        <v>Finance charge for first 31,29 etc days of the month</v>
      </c>
      <c r="I4" s="75" t="s">
        <v>57</v>
      </c>
      <c r="J4" s="75" t="s">
        <v>58</v>
      </c>
      <c r="K4" s="75" t="s">
        <v>56</v>
      </c>
      <c r="M4" s="2"/>
    </row>
    <row r="5" spans="1:20" x14ac:dyDescent="0.25">
      <c r="A5" s="17">
        <f>'Lease Monthly'!B4</f>
        <v>43831</v>
      </c>
      <c r="B5" s="24">
        <f>YEAR(A5)</f>
        <v>2020</v>
      </c>
      <c r="C5" s="9">
        <f t="shared" ref="C5:C68" si="0">EOMONTH(A5,-1)+1</f>
        <v>43831</v>
      </c>
      <c r="D5" s="9">
        <f>EOMONTH(A5,0)</f>
        <v>43861</v>
      </c>
      <c r="E5" s="3">
        <f>D5-C5+1</f>
        <v>31</v>
      </c>
      <c r="F5" s="10">
        <f>D5-A5+1</f>
        <v>31</v>
      </c>
      <c r="G5" s="4"/>
      <c r="H5" s="3">
        <f>G6/E5*F5</f>
        <v>0</v>
      </c>
      <c r="I5" s="9"/>
      <c r="J5" s="16">
        <f t="shared" ref="J5:J68" si="1">A5</f>
        <v>43831</v>
      </c>
      <c r="K5" s="8">
        <f>H5+I5</f>
        <v>0</v>
      </c>
      <c r="M5" s="2" t="s">
        <v>77</v>
      </c>
    </row>
    <row r="6" spans="1:20" x14ac:dyDescent="0.25">
      <c r="A6" s="9">
        <f>IF('Lease Monthly'!$H$4="Monthly",DATE(YEAR('Monthly Journal entry'!A5),MONTH('Monthly Journal entry'!A5)+1,DAY('Monthly Journal entry'!A5)),IF('Lease Monthly'!$H$4="Quarterly",DATE(YEAR('Monthly Journal entry'!A5),MONTH('Monthly Journal entry'!A4)+3,DAY('Monthly Journal entry'!A4)),DATE(YEAR('Monthly Journal entry'!A4)+1,MONTH('Monthly Journal entry'!A4),DAY('Monthly Journal entry'!A4))))</f>
        <v>43862</v>
      </c>
      <c r="B6" s="24">
        <f t="shared" ref="B6:B69" si="2">YEAR(A6)</f>
        <v>2020</v>
      </c>
      <c r="C6" s="9">
        <f t="shared" si="0"/>
        <v>43862</v>
      </c>
      <c r="D6" s="9">
        <f t="shared" ref="D6:D69" si="3">EOMONTH(A6,0)</f>
        <v>43890</v>
      </c>
      <c r="E6" s="3">
        <f t="shared" ref="E6:E69" si="4">D6-C6+1</f>
        <v>29</v>
      </c>
      <c r="F6" s="10">
        <f t="shared" ref="F6:F69" si="5">D6-A6+1</f>
        <v>29</v>
      </c>
      <c r="G6" s="4">
        <f>'Lease Monthly'!K17</f>
        <v>0</v>
      </c>
      <c r="H6" s="3">
        <f>G7/E6*F6</f>
        <v>102084.15966503833</v>
      </c>
      <c r="I6" s="11">
        <f>G6-H5</f>
        <v>0</v>
      </c>
      <c r="J6" s="16">
        <f t="shared" si="1"/>
        <v>43862</v>
      </c>
      <c r="K6" s="25">
        <f>H6+I6</f>
        <v>102084.15966503833</v>
      </c>
      <c r="M6" s="2"/>
    </row>
    <row r="7" spans="1:20" x14ac:dyDescent="0.25">
      <c r="A7" s="9">
        <f>IF('Lease Monthly'!$H$4="Monthly",DATE(YEAR('Monthly Journal entry'!A6),MONTH('Monthly Journal entry'!A6)+1,DAY('Monthly Journal entry'!A6)),IF('Lease Monthly'!$H$4="Quarterly",DATE(YEAR('Monthly Journal entry'!A6),MONTH('Monthly Journal entry'!A5)+3,DAY('Monthly Journal entry'!A5)),DATE(YEAR('Monthly Journal entry'!A5)+1,MONTH('Monthly Journal entry'!A5),DAY('Monthly Journal entry'!A5))))</f>
        <v>43891</v>
      </c>
      <c r="B7" s="24">
        <f t="shared" si="2"/>
        <v>2020</v>
      </c>
      <c r="C7" s="9">
        <f t="shared" si="0"/>
        <v>43891</v>
      </c>
      <c r="D7" s="9">
        <f t="shared" si="3"/>
        <v>43921</v>
      </c>
      <c r="E7" s="3">
        <f t="shared" si="4"/>
        <v>31</v>
      </c>
      <c r="F7" s="10">
        <f t="shared" si="5"/>
        <v>31</v>
      </c>
      <c r="G7" s="4">
        <f>'Lease Monthly'!K18</f>
        <v>102084.15966503833</v>
      </c>
      <c r="H7" s="3">
        <f>G8/E7*F7</f>
        <v>91384.510330309291</v>
      </c>
      <c r="I7" s="11">
        <f t="shared" ref="I7:I70" si="6">G7-H6</f>
        <v>0</v>
      </c>
      <c r="J7" s="16">
        <f t="shared" si="1"/>
        <v>43891</v>
      </c>
      <c r="K7" s="25">
        <f t="shared" ref="K7:K70" si="7">H7+I7</f>
        <v>91384.510330309291</v>
      </c>
      <c r="M7" s="2"/>
    </row>
    <row r="8" spans="1:20" x14ac:dyDescent="0.25">
      <c r="A8" s="9">
        <f>IF('Lease Monthly'!$H$4="Monthly",DATE(YEAR('Monthly Journal entry'!A7),MONTH('Monthly Journal entry'!A7)+1,DAY('Monthly Journal entry'!A7)),IF('Lease Monthly'!$H$4="Quarterly",DATE(YEAR('Monthly Journal entry'!A7),MONTH('Monthly Journal entry'!A6)+3,DAY('Monthly Journal entry'!A6)),DATE(YEAR('Monthly Journal entry'!A6)+1,MONTH('Monthly Journal entry'!A6),DAY('Monthly Journal entry'!A6))))</f>
        <v>43922</v>
      </c>
      <c r="B8" s="24">
        <f t="shared" si="2"/>
        <v>2020</v>
      </c>
      <c r="C8" s="9">
        <f t="shared" si="0"/>
        <v>43922</v>
      </c>
      <c r="D8" s="9">
        <f t="shared" si="3"/>
        <v>43951</v>
      </c>
      <c r="E8" s="3">
        <f t="shared" si="4"/>
        <v>30</v>
      </c>
      <c r="F8" s="10">
        <f t="shared" si="5"/>
        <v>30</v>
      </c>
      <c r="G8" s="4">
        <f>'Lease Monthly'!K19</f>
        <v>91384.510330309291</v>
      </c>
      <c r="H8" s="3">
        <f t="shared" ref="H8:H71" si="8">G9/E8*F8</f>
        <v>80640.279123352258</v>
      </c>
      <c r="I8" s="11">
        <f t="shared" si="6"/>
        <v>0</v>
      </c>
      <c r="J8" s="16">
        <f t="shared" si="1"/>
        <v>43922</v>
      </c>
      <c r="K8" s="25">
        <f t="shared" si="7"/>
        <v>80640.279123352258</v>
      </c>
      <c r="M8" s="2" t="s">
        <v>78</v>
      </c>
    </row>
    <row r="9" spans="1:20" x14ac:dyDescent="0.25">
      <c r="A9" s="9">
        <f>IF('Lease Monthly'!$H$4="Monthly",DATE(YEAR('Monthly Journal entry'!A8),MONTH('Monthly Journal entry'!A8)+1,DAY('Monthly Journal entry'!A8)),IF('Lease Monthly'!$H$4="Quarterly",DATE(YEAR('Monthly Journal entry'!A8),MONTH('Monthly Journal entry'!A7)+3,DAY('Monthly Journal entry'!A7)),DATE(YEAR('Monthly Journal entry'!A7)+1,MONTH('Monthly Journal entry'!A7),DAY('Monthly Journal entry'!A7))))</f>
        <v>43952</v>
      </c>
      <c r="B9" s="24">
        <f t="shared" si="2"/>
        <v>2020</v>
      </c>
      <c r="C9" s="9">
        <f t="shared" si="0"/>
        <v>43952</v>
      </c>
      <c r="D9" s="9">
        <f t="shared" si="3"/>
        <v>43982</v>
      </c>
      <c r="E9" s="3">
        <f t="shared" si="4"/>
        <v>31</v>
      </c>
      <c r="F9" s="10">
        <f t="shared" si="5"/>
        <v>31</v>
      </c>
      <c r="G9" s="4">
        <f>'Lease Monthly'!K20</f>
        <v>80640.279123352258</v>
      </c>
      <c r="H9" s="3">
        <f t="shared" si="8"/>
        <v>69851.280286366222</v>
      </c>
      <c r="I9" s="11">
        <f t="shared" si="6"/>
        <v>0</v>
      </c>
      <c r="J9" s="16">
        <f t="shared" si="1"/>
        <v>43952</v>
      </c>
      <c r="K9" s="25">
        <f t="shared" si="7"/>
        <v>69851.280286366222</v>
      </c>
      <c r="M9" s="7">
        <f>'Lease Monthly'!I17</f>
        <v>43831</v>
      </c>
      <c r="O9" s="2" t="s">
        <v>69</v>
      </c>
      <c r="P9" t="s">
        <v>75</v>
      </c>
      <c r="S9" s="36">
        <f>'Lease Monthly'!K4</f>
        <v>27170198.319609195</v>
      </c>
      <c r="T9" s="36"/>
    </row>
    <row r="10" spans="1:20" x14ac:dyDescent="0.25">
      <c r="A10" s="9">
        <f>IF('Lease Monthly'!$H$4="Monthly",DATE(YEAR('Monthly Journal entry'!A9),MONTH('Monthly Journal entry'!A9)+1,DAY('Monthly Journal entry'!A9)),IF('Lease Monthly'!$H$4="Quarterly",DATE(YEAR('Monthly Journal entry'!A9),MONTH('Monthly Journal entry'!A8)+3,DAY('Monthly Journal entry'!A8)),DATE(YEAR('Monthly Journal entry'!A8)+1,MONTH('Monthly Journal entry'!A8),DAY('Monthly Journal entry'!A8))))</f>
        <v>43983</v>
      </c>
      <c r="B10" s="24">
        <f t="shared" si="2"/>
        <v>2020</v>
      </c>
      <c r="C10" s="9">
        <f t="shared" si="0"/>
        <v>43983</v>
      </c>
      <c r="D10" s="9">
        <f t="shared" si="3"/>
        <v>44012</v>
      </c>
      <c r="E10" s="3">
        <f t="shared" si="4"/>
        <v>30</v>
      </c>
      <c r="F10" s="10">
        <f t="shared" si="5"/>
        <v>30</v>
      </c>
      <c r="G10" s="4">
        <f>'Lease Monthly'!K21</f>
        <v>69851.280286366222</v>
      </c>
      <c r="H10" s="3">
        <f t="shared" si="8"/>
        <v>59017.327287559419</v>
      </c>
      <c r="I10" s="11">
        <f t="shared" si="6"/>
        <v>0</v>
      </c>
      <c r="J10" s="16">
        <f t="shared" si="1"/>
        <v>43983</v>
      </c>
      <c r="K10" s="25">
        <f t="shared" si="7"/>
        <v>59017.327287559419</v>
      </c>
      <c r="O10" s="2" t="s">
        <v>70</v>
      </c>
      <c r="Q10" t="s">
        <v>72</v>
      </c>
      <c r="S10" s="36"/>
      <c r="T10" s="36">
        <f>S9</f>
        <v>27170198.319609195</v>
      </c>
    </row>
    <row r="11" spans="1:20" x14ac:dyDescent="0.25">
      <c r="A11" s="9">
        <f>IF('Lease Monthly'!$H$4="Monthly",DATE(YEAR('Monthly Journal entry'!A10),MONTH('Monthly Journal entry'!A10)+1,DAY('Monthly Journal entry'!A10)),IF('Lease Monthly'!$H$4="Quarterly",DATE(YEAR('Monthly Journal entry'!A10),MONTH('Monthly Journal entry'!A9)+3,DAY('Monthly Journal entry'!A9)),DATE(YEAR('Monthly Journal entry'!A9)+1,MONTH('Monthly Journal entry'!A9),DAY('Monthly Journal entry'!A9))))</f>
        <v>44013</v>
      </c>
      <c r="B11" s="24">
        <f t="shared" si="2"/>
        <v>2020</v>
      </c>
      <c r="C11" s="9">
        <f t="shared" si="0"/>
        <v>44013</v>
      </c>
      <c r="D11" s="9">
        <f t="shared" si="3"/>
        <v>44043</v>
      </c>
      <c r="E11" s="3">
        <f t="shared" si="4"/>
        <v>31</v>
      </c>
      <c r="F11" s="10">
        <f t="shared" si="5"/>
        <v>31</v>
      </c>
      <c r="G11" s="4">
        <f>'Lease Monthly'!K22</f>
        <v>59017.327287559419</v>
      </c>
      <c r="H11" s="3">
        <f t="shared" si="8"/>
        <v>48138.232817924254</v>
      </c>
      <c r="I11" s="11">
        <f t="shared" si="6"/>
        <v>0</v>
      </c>
      <c r="J11" s="16">
        <f t="shared" si="1"/>
        <v>44013</v>
      </c>
      <c r="K11" s="25">
        <f t="shared" si="7"/>
        <v>48138.232817924254</v>
      </c>
      <c r="M11" s="2"/>
    </row>
    <row r="12" spans="1:20" x14ac:dyDescent="0.25">
      <c r="A12" s="9">
        <f>IF('Lease Monthly'!$H$4="Monthly",DATE(YEAR('Monthly Journal entry'!A11),MONTH('Monthly Journal entry'!A11)+1,DAY('Monthly Journal entry'!A11)),IF('Lease Monthly'!$H$4="Quarterly",DATE(YEAR('Monthly Journal entry'!A11),MONTH('Monthly Journal entry'!A10)+3,DAY('Monthly Journal entry'!A10)),DATE(YEAR('Monthly Journal entry'!A10)+1,MONTH('Monthly Journal entry'!A10),DAY('Monthly Journal entry'!A10))))</f>
        <v>44044</v>
      </c>
      <c r="B12" s="24">
        <f t="shared" si="2"/>
        <v>2020</v>
      </c>
      <c r="C12" s="9">
        <f t="shared" si="0"/>
        <v>44044</v>
      </c>
      <c r="D12" s="9">
        <f t="shared" si="3"/>
        <v>44074</v>
      </c>
      <c r="E12" s="3">
        <f t="shared" si="4"/>
        <v>31</v>
      </c>
      <c r="F12" s="10">
        <f t="shared" si="5"/>
        <v>31</v>
      </c>
      <c r="G12" s="4">
        <f>'Lease Monthly'!K23</f>
        <v>48138.232817924254</v>
      </c>
      <c r="H12" s="3">
        <f t="shared" si="8"/>
        <v>37213.808787998933</v>
      </c>
      <c r="I12" s="11">
        <f t="shared" si="6"/>
        <v>0</v>
      </c>
      <c r="J12" s="16">
        <f t="shared" si="1"/>
        <v>44044</v>
      </c>
      <c r="K12" s="25">
        <f t="shared" si="7"/>
        <v>37213.808787998933</v>
      </c>
      <c r="M12" s="2"/>
    </row>
    <row r="13" spans="1:20" x14ac:dyDescent="0.25">
      <c r="A13" s="9">
        <f>IF('Lease Monthly'!$H$4="Monthly",DATE(YEAR('Monthly Journal entry'!A12),MONTH('Monthly Journal entry'!A12)+1,DAY('Monthly Journal entry'!A12)),IF('Lease Monthly'!$H$4="Quarterly",DATE(YEAR('Monthly Journal entry'!A12),MONTH('Monthly Journal entry'!A11)+3,DAY('Monthly Journal entry'!A11)),DATE(YEAR('Monthly Journal entry'!A11)+1,MONTH('Monthly Journal entry'!A11),DAY('Monthly Journal entry'!A11))))</f>
        <v>44075</v>
      </c>
      <c r="B13" s="24">
        <f t="shared" si="2"/>
        <v>2020</v>
      </c>
      <c r="C13" s="9">
        <f t="shared" si="0"/>
        <v>44075</v>
      </c>
      <c r="D13" s="9">
        <f t="shared" si="3"/>
        <v>44104</v>
      </c>
      <c r="E13" s="3">
        <f t="shared" si="4"/>
        <v>30</v>
      </c>
      <c r="F13" s="10">
        <f t="shared" si="5"/>
        <v>30</v>
      </c>
      <c r="G13" s="4">
        <f>'Lease Monthly'!K24</f>
        <v>37213.808787998933</v>
      </c>
      <c r="H13" s="3">
        <f t="shared" si="8"/>
        <v>26243.866324615596</v>
      </c>
      <c r="I13" s="11">
        <f t="shared" si="6"/>
        <v>0</v>
      </c>
      <c r="J13" s="16">
        <f t="shared" si="1"/>
        <v>44075</v>
      </c>
      <c r="K13" s="25">
        <f t="shared" si="7"/>
        <v>26243.866324615596</v>
      </c>
      <c r="M13" s="76">
        <f>'Lease Monthly'!I17</f>
        <v>43831</v>
      </c>
      <c r="O13" s="2" t="s">
        <v>69</v>
      </c>
      <c r="P13" t="s">
        <v>71</v>
      </c>
      <c r="S13" s="36">
        <f>'Lease Monthly'!K17</f>
        <v>0</v>
      </c>
    </row>
    <row r="14" spans="1:20" x14ac:dyDescent="0.25">
      <c r="A14" s="9">
        <f>IF('Lease Monthly'!$H$4="Monthly",DATE(YEAR('Monthly Journal entry'!A13),MONTH('Monthly Journal entry'!A13)+1,DAY('Monthly Journal entry'!A13)),IF('Lease Monthly'!$H$4="Quarterly",DATE(YEAR('Monthly Journal entry'!A13),MONTH('Monthly Journal entry'!A12)+3,DAY('Monthly Journal entry'!A12)),DATE(YEAR('Monthly Journal entry'!A12)+1,MONTH('Monthly Journal entry'!A12),DAY('Monthly Journal entry'!A12))))</f>
        <v>44105</v>
      </c>
      <c r="B14" s="24">
        <f t="shared" si="2"/>
        <v>2020</v>
      </c>
      <c r="C14" s="9">
        <f t="shared" si="0"/>
        <v>44105</v>
      </c>
      <c r="D14" s="9">
        <f t="shared" si="3"/>
        <v>44135</v>
      </c>
      <c r="E14" s="3">
        <f t="shared" si="4"/>
        <v>31</v>
      </c>
      <c r="F14" s="10">
        <f t="shared" si="5"/>
        <v>31</v>
      </c>
      <c r="G14" s="4">
        <f>'Lease Monthly'!K25</f>
        <v>26243.866324615596</v>
      </c>
      <c r="H14" s="3">
        <f t="shared" si="8"/>
        <v>15228.215767634829</v>
      </c>
      <c r="I14" s="11">
        <f t="shared" si="6"/>
        <v>0</v>
      </c>
      <c r="J14" s="16">
        <f t="shared" si="1"/>
        <v>44105</v>
      </c>
      <c r="K14" s="25">
        <f t="shared" si="7"/>
        <v>15228.215767634829</v>
      </c>
      <c r="M14" s="2"/>
      <c r="O14" s="2" t="s">
        <v>69</v>
      </c>
      <c r="P14" t="s">
        <v>72</v>
      </c>
      <c r="S14" s="37">
        <f>T15-S13</f>
        <v>2670000</v>
      </c>
    </row>
    <row r="15" spans="1:20" x14ac:dyDescent="0.25">
      <c r="A15" s="9">
        <f>IF('Lease Monthly'!$H$4="Monthly",DATE(YEAR('Monthly Journal entry'!A14),MONTH('Monthly Journal entry'!A14)+1,DAY('Monthly Journal entry'!A14)),IF('Lease Monthly'!$H$4="Quarterly",DATE(YEAR('Monthly Journal entry'!A14),MONTH('Monthly Journal entry'!A13)+3,DAY('Monthly Journal entry'!A13)),DATE(YEAR('Monthly Journal entry'!A13)+1,MONTH('Monthly Journal entry'!A13),DAY('Monthly Journal entry'!A13))))</f>
        <v>44136</v>
      </c>
      <c r="B15" s="24">
        <f t="shared" si="2"/>
        <v>2020</v>
      </c>
      <c r="C15" s="9">
        <f t="shared" si="0"/>
        <v>44136</v>
      </c>
      <c r="D15" s="9">
        <f t="shared" si="3"/>
        <v>44165</v>
      </c>
      <c r="E15" s="3">
        <f t="shared" si="4"/>
        <v>30</v>
      </c>
      <c r="F15" s="10">
        <f t="shared" si="5"/>
        <v>30</v>
      </c>
      <c r="G15" s="4">
        <f>'Lease Monthly'!K26</f>
        <v>15228.215767634829</v>
      </c>
      <c r="H15" s="3">
        <f t="shared" si="8"/>
        <v>0</v>
      </c>
      <c r="I15" s="11">
        <f t="shared" si="6"/>
        <v>0</v>
      </c>
      <c r="J15" s="16">
        <f t="shared" si="1"/>
        <v>44136</v>
      </c>
      <c r="K15" s="25">
        <f t="shared" si="7"/>
        <v>0</v>
      </c>
      <c r="M15" s="2"/>
      <c r="O15" s="2" t="s">
        <v>70</v>
      </c>
      <c r="Q15" t="s">
        <v>79</v>
      </c>
      <c r="T15" s="36">
        <f>'Lease Monthly'!L17</f>
        <v>2670000</v>
      </c>
    </row>
    <row r="16" spans="1:20" x14ac:dyDescent="0.25">
      <c r="A16" s="9">
        <f>IF('Lease Monthly'!$H$4="Monthly",DATE(YEAR('Monthly Journal entry'!A15),MONTH('Monthly Journal entry'!A15)+1,DAY('Monthly Journal entry'!A15)),IF('Lease Monthly'!$H$4="Quarterly",DATE(YEAR('Monthly Journal entry'!A15),MONTH('Monthly Journal entry'!A14)+3,DAY('Monthly Journal entry'!A14)),DATE(YEAR('Monthly Journal entry'!A14)+1,MONTH('Monthly Journal entry'!A14),DAY('Monthly Journal entry'!A14))))</f>
        <v>44166</v>
      </c>
      <c r="B16" s="24">
        <f t="shared" si="2"/>
        <v>2020</v>
      </c>
      <c r="C16" s="9">
        <f t="shared" si="0"/>
        <v>44166</v>
      </c>
      <c r="D16" s="9">
        <f t="shared" si="3"/>
        <v>44196</v>
      </c>
      <c r="E16" s="3">
        <f t="shared" si="4"/>
        <v>31</v>
      </c>
      <c r="F16" s="10">
        <f t="shared" si="5"/>
        <v>31</v>
      </c>
      <c r="G16" s="4">
        <f>'Lease Monthly'!K27</f>
        <v>0</v>
      </c>
      <c r="H16" s="3">
        <f t="shared" si="8"/>
        <v>0</v>
      </c>
      <c r="I16" s="11">
        <f t="shared" si="6"/>
        <v>0</v>
      </c>
      <c r="J16" s="16">
        <f t="shared" si="1"/>
        <v>44166</v>
      </c>
      <c r="K16" s="25">
        <f t="shared" si="7"/>
        <v>0</v>
      </c>
      <c r="M16" s="2"/>
    </row>
    <row r="17" spans="1:62" x14ac:dyDescent="0.25">
      <c r="A17" s="9">
        <f>IF('Lease Monthly'!$H$4="Monthly",DATE(YEAR('Monthly Journal entry'!A16),MONTH('Monthly Journal entry'!A16)+1,DAY('Monthly Journal entry'!A16)),IF('Lease Monthly'!$H$4="Quarterly",DATE(YEAR('Monthly Journal entry'!A16),MONTH('Monthly Journal entry'!A15)+3,DAY('Monthly Journal entry'!A15)),DATE(YEAR('Monthly Journal entry'!A15)+1,MONTH('Monthly Journal entry'!A15),DAY('Monthly Journal entry'!A15))))</f>
        <v>44197</v>
      </c>
      <c r="B17" s="24">
        <f t="shared" si="2"/>
        <v>2021</v>
      </c>
      <c r="C17" s="9">
        <f t="shared" si="0"/>
        <v>44197</v>
      </c>
      <c r="D17" s="9">
        <f t="shared" si="3"/>
        <v>44227</v>
      </c>
      <c r="E17" s="3">
        <f t="shared" si="4"/>
        <v>31</v>
      </c>
      <c r="F17" s="10">
        <f t="shared" si="5"/>
        <v>31</v>
      </c>
      <c r="G17" s="4">
        <f>'Lease Monthly'!K28</f>
        <v>0</v>
      </c>
      <c r="H17" s="3">
        <f t="shared" si="8"/>
        <v>0</v>
      </c>
      <c r="I17" s="11">
        <f t="shared" si="6"/>
        <v>0</v>
      </c>
      <c r="J17" s="16">
        <f t="shared" si="1"/>
        <v>44197</v>
      </c>
      <c r="K17" s="25">
        <f t="shared" si="7"/>
        <v>0</v>
      </c>
      <c r="M17" s="2"/>
    </row>
    <row r="18" spans="1:62" x14ac:dyDescent="0.25">
      <c r="A18" s="9">
        <f>IF('Lease Monthly'!$H$4="Monthly",DATE(YEAR('Monthly Journal entry'!A17),MONTH('Monthly Journal entry'!A17)+1,DAY('Monthly Journal entry'!A17)),IF('Lease Monthly'!$H$4="Quarterly",DATE(YEAR('Monthly Journal entry'!A17),MONTH('Monthly Journal entry'!A16)+3,DAY('Monthly Journal entry'!A16)),DATE(YEAR('Monthly Journal entry'!A16)+1,MONTH('Monthly Journal entry'!A16),DAY('Monthly Journal entry'!A16))))</f>
        <v>44228</v>
      </c>
      <c r="B18" s="24">
        <f t="shared" si="2"/>
        <v>2021</v>
      </c>
      <c r="C18" s="9">
        <f t="shared" si="0"/>
        <v>44228</v>
      </c>
      <c r="D18" s="9">
        <f t="shared" si="3"/>
        <v>44255</v>
      </c>
      <c r="E18" s="3">
        <f t="shared" si="4"/>
        <v>28</v>
      </c>
      <c r="F18" s="10">
        <f t="shared" si="5"/>
        <v>28</v>
      </c>
      <c r="G18" s="4">
        <f>'Lease Monthly'!K29</f>
        <v>0</v>
      </c>
      <c r="H18" s="3">
        <f t="shared" si="8"/>
        <v>0</v>
      </c>
      <c r="I18" s="11">
        <f t="shared" si="6"/>
        <v>0</v>
      </c>
      <c r="J18" s="16">
        <f t="shared" si="1"/>
        <v>44228</v>
      </c>
      <c r="K18" s="25">
        <f t="shared" si="7"/>
        <v>0</v>
      </c>
      <c r="M18" s="76">
        <f>'Lease Monthly'!I18</f>
        <v>43862</v>
      </c>
      <c r="O18" s="2" t="s">
        <v>69</v>
      </c>
      <c r="P18" t="s">
        <v>71</v>
      </c>
      <c r="S18" s="36">
        <f>'Lease Monthly'!K18</f>
        <v>102084.15966503833</v>
      </c>
      <c r="T18" s="36"/>
    </row>
    <row r="19" spans="1:62" x14ac:dyDescent="0.25">
      <c r="A19" s="9">
        <f>IF('Lease Monthly'!$H$4="Monthly",DATE(YEAR('Monthly Journal entry'!A18),MONTH('Monthly Journal entry'!A18)+1,DAY('Monthly Journal entry'!A18)),IF('Lease Monthly'!$H$4="Quarterly",DATE(YEAR('Monthly Journal entry'!A18),MONTH('Monthly Journal entry'!A17)+3,DAY('Monthly Journal entry'!A17)),DATE(YEAR('Monthly Journal entry'!A17)+1,MONTH('Monthly Journal entry'!A17),DAY('Monthly Journal entry'!A17))))</f>
        <v>44256</v>
      </c>
      <c r="B19" s="24">
        <f t="shared" si="2"/>
        <v>2021</v>
      </c>
      <c r="C19" s="9">
        <f t="shared" si="0"/>
        <v>44256</v>
      </c>
      <c r="D19" s="9">
        <f t="shared" si="3"/>
        <v>44286</v>
      </c>
      <c r="E19" s="3">
        <f t="shared" si="4"/>
        <v>31</v>
      </c>
      <c r="F19" s="10">
        <f t="shared" si="5"/>
        <v>31</v>
      </c>
      <c r="G19" s="4">
        <f>'Lease Monthly'!K30</f>
        <v>0</v>
      </c>
      <c r="H19" s="3">
        <f t="shared" si="8"/>
        <v>0</v>
      </c>
      <c r="I19" s="11">
        <f t="shared" si="6"/>
        <v>0</v>
      </c>
      <c r="J19" s="16">
        <f t="shared" si="1"/>
        <v>44256</v>
      </c>
      <c r="K19" s="25">
        <f t="shared" si="7"/>
        <v>0</v>
      </c>
      <c r="M19" s="76"/>
      <c r="O19" s="2" t="s">
        <v>69</v>
      </c>
      <c r="P19" t="s">
        <v>72</v>
      </c>
      <c r="S19" s="36">
        <f>T20-S18</f>
        <v>2567915.8403349617</v>
      </c>
      <c r="T19" s="36"/>
    </row>
    <row r="20" spans="1:62" x14ac:dyDescent="0.25">
      <c r="A20" s="9">
        <f>IF('Lease Monthly'!$H$4="Monthly",DATE(YEAR('Monthly Journal entry'!A19),MONTH('Monthly Journal entry'!A19)+1,DAY('Monthly Journal entry'!A19)),IF('Lease Monthly'!$H$4="Quarterly",DATE(YEAR('Monthly Journal entry'!A19),MONTH('Monthly Journal entry'!A18)+3,DAY('Monthly Journal entry'!A18)),DATE(YEAR('Monthly Journal entry'!A18)+1,MONTH('Monthly Journal entry'!A18),DAY('Monthly Journal entry'!A18))))</f>
        <v>44287</v>
      </c>
      <c r="B20" s="24">
        <f t="shared" si="2"/>
        <v>2021</v>
      </c>
      <c r="C20" s="9">
        <f t="shared" si="0"/>
        <v>44287</v>
      </c>
      <c r="D20" s="9">
        <f t="shared" si="3"/>
        <v>44316</v>
      </c>
      <c r="E20" s="3">
        <f t="shared" si="4"/>
        <v>30</v>
      </c>
      <c r="F20" s="10">
        <f t="shared" si="5"/>
        <v>30</v>
      </c>
      <c r="G20" s="4">
        <f>'Lease Monthly'!K31</f>
        <v>0</v>
      </c>
      <c r="H20" s="3">
        <f t="shared" si="8"/>
        <v>0</v>
      </c>
      <c r="I20" s="11">
        <f t="shared" si="6"/>
        <v>0</v>
      </c>
      <c r="J20" s="16">
        <f t="shared" si="1"/>
        <v>44287</v>
      </c>
      <c r="K20" s="25">
        <f t="shared" si="7"/>
        <v>0</v>
      </c>
      <c r="M20" s="76"/>
      <c r="O20" s="2" t="s">
        <v>70</v>
      </c>
      <c r="Q20" t="s">
        <v>79</v>
      </c>
      <c r="S20" s="36"/>
      <c r="T20" s="36">
        <f>'Lease Monthly'!L18</f>
        <v>2670000</v>
      </c>
    </row>
    <row r="21" spans="1:62" x14ac:dyDescent="0.25">
      <c r="A21" s="9">
        <f>IF('Lease Monthly'!$H$4="Monthly",DATE(YEAR('Monthly Journal entry'!A20),MONTH('Monthly Journal entry'!A20)+1,DAY('Monthly Journal entry'!A20)),IF('Lease Monthly'!$H$4="Quarterly",DATE(YEAR('Monthly Journal entry'!A20),MONTH('Monthly Journal entry'!A19)+3,DAY('Monthly Journal entry'!A19)),DATE(YEAR('Monthly Journal entry'!A19)+1,MONTH('Monthly Journal entry'!A19),DAY('Monthly Journal entry'!A19))))</f>
        <v>44317</v>
      </c>
      <c r="B21" s="24">
        <f t="shared" si="2"/>
        <v>2021</v>
      </c>
      <c r="C21" s="9">
        <f t="shared" si="0"/>
        <v>44317</v>
      </c>
      <c r="D21" s="9">
        <f t="shared" si="3"/>
        <v>44347</v>
      </c>
      <c r="E21" s="3">
        <f t="shared" si="4"/>
        <v>31</v>
      </c>
      <c r="F21" s="10">
        <f t="shared" si="5"/>
        <v>31</v>
      </c>
      <c r="G21" s="4">
        <f>'Lease Monthly'!K32</f>
        <v>0</v>
      </c>
      <c r="H21" s="3">
        <f t="shared" si="8"/>
        <v>0</v>
      </c>
      <c r="I21" s="11">
        <f t="shared" si="6"/>
        <v>0</v>
      </c>
      <c r="J21" s="16">
        <f t="shared" si="1"/>
        <v>44317</v>
      </c>
      <c r="K21" s="25">
        <f t="shared" si="7"/>
        <v>0</v>
      </c>
      <c r="M21" s="76"/>
    </row>
    <row r="22" spans="1:62" x14ac:dyDescent="0.25">
      <c r="A22" s="9">
        <f>IF('Lease Monthly'!$H$4="Monthly",DATE(YEAR('Monthly Journal entry'!A21),MONTH('Monthly Journal entry'!A21)+1,DAY('Monthly Journal entry'!A21)),IF('Lease Monthly'!$H$4="Quarterly",DATE(YEAR('Monthly Journal entry'!A21),MONTH('Monthly Journal entry'!A20)+3,DAY('Monthly Journal entry'!A20)),DATE(YEAR('Monthly Journal entry'!A20)+1,MONTH('Monthly Journal entry'!A20),DAY('Monthly Journal entry'!A20))))</f>
        <v>44348</v>
      </c>
      <c r="B22" s="24">
        <f t="shared" si="2"/>
        <v>2021</v>
      </c>
      <c r="C22" s="9">
        <f t="shared" si="0"/>
        <v>44348</v>
      </c>
      <c r="D22" s="9">
        <f t="shared" si="3"/>
        <v>44377</v>
      </c>
      <c r="E22" s="3">
        <f t="shared" si="4"/>
        <v>30</v>
      </c>
      <c r="F22" s="10">
        <f t="shared" si="5"/>
        <v>30</v>
      </c>
      <c r="G22" s="4">
        <f>'Lease Monthly'!K33</f>
        <v>0</v>
      </c>
      <c r="H22" s="3">
        <f t="shared" si="8"/>
        <v>0</v>
      </c>
      <c r="I22" s="11">
        <f t="shared" si="6"/>
        <v>0</v>
      </c>
      <c r="J22" s="16">
        <f t="shared" si="1"/>
        <v>44348</v>
      </c>
      <c r="K22" s="25">
        <f t="shared" si="7"/>
        <v>0</v>
      </c>
      <c r="M22" s="76"/>
    </row>
    <row r="23" spans="1:62" x14ac:dyDescent="0.25">
      <c r="A23" s="9">
        <f>IF('Lease Monthly'!$H$4="Monthly",DATE(YEAR('Monthly Journal entry'!A22),MONTH('Monthly Journal entry'!A22)+1,DAY('Monthly Journal entry'!A22)),IF('Lease Monthly'!$H$4="Quarterly",DATE(YEAR('Monthly Journal entry'!A22),MONTH('Monthly Journal entry'!A21)+3,DAY('Monthly Journal entry'!A21)),DATE(YEAR('Monthly Journal entry'!A21)+1,MONTH('Monthly Journal entry'!A21),DAY('Monthly Journal entry'!A21))))</f>
        <v>44378</v>
      </c>
      <c r="B23" s="24">
        <f t="shared" si="2"/>
        <v>2021</v>
      </c>
      <c r="C23" s="9">
        <f t="shared" si="0"/>
        <v>44378</v>
      </c>
      <c r="D23" s="9">
        <f t="shared" si="3"/>
        <v>44408</v>
      </c>
      <c r="E23" s="3">
        <f t="shared" si="4"/>
        <v>31</v>
      </c>
      <c r="F23" s="10">
        <f t="shared" si="5"/>
        <v>31</v>
      </c>
      <c r="G23" s="4">
        <f>'Lease Monthly'!K34</f>
        <v>0</v>
      </c>
      <c r="H23" s="3">
        <f t="shared" si="8"/>
        <v>0</v>
      </c>
      <c r="I23" s="11">
        <f t="shared" si="6"/>
        <v>0</v>
      </c>
      <c r="J23" s="16">
        <f t="shared" si="1"/>
        <v>44378</v>
      </c>
      <c r="K23" s="25">
        <f t="shared" si="7"/>
        <v>0</v>
      </c>
      <c r="M23" s="2" t="s">
        <v>90</v>
      </c>
    </row>
    <row r="24" spans="1:62" x14ac:dyDescent="0.25">
      <c r="A24" s="9">
        <f>IF('Lease Monthly'!$H$4="Monthly",DATE(YEAR('Monthly Journal entry'!A23),MONTH('Monthly Journal entry'!A23)+1,DAY('Monthly Journal entry'!A23)),IF('Lease Monthly'!$H$4="Quarterly",DATE(YEAR('Monthly Journal entry'!A23),MONTH('Monthly Journal entry'!A22)+3,DAY('Monthly Journal entry'!A22)),DATE(YEAR('Monthly Journal entry'!A22)+1,MONTH('Monthly Journal entry'!A22),DAY('Monthly Journal entry'!A22))))</f>
        <v>44409</v>
      </c>
      <c r="B24" s="24">
        <f t="shared" si="2"/>
        <v>2021</v>
      </c>
      <c r="C24" s="9">
        <f t="shared" si="0"/>
        <v>44409</v>
      </c>
      <c r="D24" s="9">
        <f t="shared" si="3"/>
        <v>44439</v>
      </c>
      <c r="E24" s="3">
        <f t="shared" si="4"/>
        <v>31</v>
      </c>
      <c r="F24" s="10">
        <f t="shared" si="5"/>
        <v>31</v>
      </c>
      <c r="G24" s="4">
        <f>'Lease Monthly'!K35</f>
        <v>0</v>
      </c>
      <c r="H24" s="3">
        <f t="shared" si="8"/>
        <v>0</v>
      </c>
      <c r="I24" s="11">
        <f t="shared" si="6"/>
        <v>0</v>
      </c>
      <c r="J24" s="16">
        <f t="shared" si="1"/>
        <v>44409</v>
      </c>
      <c r="K24" s="25">
        <f t="shared" si="7"/>
        <v>0</v>
      </c>
      <c r="M24" s="2">
        <v>2020</v>
      </c>
    </row>
    <row r="25" spans="1:62" x14ac:dyDescent="0.25">
      <c r="A25" s="9">
        <f>IF('Lease Monthly'!$H$4="Monthly",DATE(YEAR('Monthly Journal entry'!A24),MONTH('Monthly Journal entry'!A24)+1,DAY('Monthly Journal entry'!A24)),IF('Lease Monthly'!$H$4="Quarterly",DATE(YEAR('Monthly Journal entry'!A24),MONTH('Monthly Journal entry'!A23)+3,DAY('Monthly Journal entry'!A23)),DATE(YEAR('Monthly Journal entry'!A23)+1,MONTH('Monthly Journal entry'!A23),DAY('Monthly Journal entry'!A23))))</f>
        <v>44440</v>
      </c>
      <c r="B25" s="24">
        <f t="shared" si="2"/>
        <v>2021</v>
      </c>
      <c r="C25" s="9">
        <f t="shared" si="0"/>
        <v>44440</v>
      </c>
      <c r="D25" s="9">
        <f t="shared" si="3"/>
        <v>44469</v>
      </c>
      <c r="E25" s="3">
        <f t="shared" si="4"/>
        <v>30</v>
      </c>
      <c r="F25" s="10">
        <f t="shared" si="5"/>
        <v>30</v>
      </c>
      <c r="G25" s="4">
        <f>'Lease Monthly'!K36</f>
        <v>0</v>
      </c>
      <c r="H25" s="3">
        <f t="shared" si="8"/>
        <v>0</v>
      </c>
      <c r="I25" s="11">
        <f t="shared" si="6"/>
        <v>0</v>
      </c>
      <c r="J25" s="16">
        <f t="shared" si="1"/>
        <v>44440</v>
      </c>
      <c r="K25" s="25">
        <f t="shared" si="7"/>
        <v>0</v>
      </c>
      <c r="M25" s="77">
        <v>43615</v>
      </c>
      <c r="W25" s="77">
        <f>'Lease Monthly'!I17</f>
        <v>43831</v>
      </c>
      <c r="AB25" s="77">
        <v>43646</v>
      </c>
      <c r="AG25" s="77">
        <f>'Lease Monthly'!I18</f>
        <v>43862</v>
      </c>
      <c r="BI25" t="s">
        <v>66</v>
      </c>
    </row>
    <row r="26" spans="1:62" x14ac:dyDescent="0.25">
      <c r="A26" s="9">
        <f>IF('Lease Monthly'!$H$4="Monthly",DATE(YEAR('Monthly Journal entry'!A25),MONTH('Monthly Journal entry'!A25)+1,DAY('Monthly Journal entry'!A25)),IF('Lease Monthly'!$H$4="Quarterly",DATE(YEAR('Monthly Journal entry'!A25),MONTH('Monthly Journal entry'!A24)+3,DAY('Monthly Journal entry'!A24)),DATE(YEAR('Monthly Journal entry'!A24)+1,MONTH('Monthly Journal entry'!A24),DAY('Monthly Journal entry'!A24))))</f>
        <v>44470</v>
      </c>
      <c r="B26" s="24">
        <f t="shared" si="2"/>
        <v>2021</v>
      </c>
      <c r="C26" s="9">
        <f t="shared" si="0"/>
        <v>44470</v>
      </c>
      <c r="D26" s="9">
        <f t="shared" si="3"/>
        <v>44500</v>
      </c>
      <c r="E26" s="3">
        <f t="shared" si="4"/>
        <v>31</v>
      </c>
      <c r="F26" s="10">
        <f t="shared" si="5"/>
        <v>31</v>
      </c>
      <c r="G26" s="4">
        <f>'Lease Monthly'!K37</f>
        <v>0</v>
      </c>
      <c r="H26" s="3">
        <f t="shared" si="8"/>
        <v>0</v>
      </c>
      <c r="I26" s="11">
        <f t="shared" si="6"/>
        <v>0</v>
      </c>
      <c r="J26" s="16">
        <f t="shared" si="1"/>
        <v>44470</v>
      </c>
      <c r="K26" s="25">
        <f t="shared" si="7"/>
        <v>0</v>
      </c>
      <c r="M26" s="78">
        <f>J5</f>
        <v>43831</v>
      </c>
      <c r="O26" t="s">
        <v>69</v>
      </c>
      <c r="P26" t="s">
        <v>71</v>
      </c>
      <c r="R26" s="37">
        <f>K5</f>
        <v>0</v>
      </c>
      <c r="U26" s="78">
        <f>J6</f>
        <v>43862</v>
      </c>
      <c r="V26" s="78"/>
      <c r="W26" t="s">
        <v>69</v>
      </c>
      <c r="X26" t="s">
        <v>71</v>
      </c>
      <c r="Y26" s="36"/>
      <c r="Z26" s="37">
        <f>I6</f>
        <v>0</v>
      </c>
      <c r="AB26" t="s">
        <v>69</v>
      </c>
      <c r="AC26" s="37" t="str">
        <f>P26</f>
        <v>Finance cost</v>
      </c>
      <c r="AD26" s="37">
        <f>H6</f>
        <v>102084.15966503833</v>
      </c>
      <c r="AG26" t="str">
        <f>W26</f>
        <v>Dr</v>
      </c>
      <c r="AH26" t="str">
        <f>X26</f>
        <v>Finance cost</v>
      </c>
      <c r="AJ26" s="12">
        <f>I7</f>
        <v>0</v>
      </c>
      <c r="BH26" s="31">
        <v>43905</v>
      </c>
      <c r="BI26" s="31">
        <v>43936</v>
      </c>
      <c r="BJ26" s="47">
        <v>2465.6363272470626</v>
      </c>
    </row>
    <row r="27" spans="1:62" x14ac:dyDescent="0.25">
      <c r="A27" s="9">
        <f>IF('Lease Monthly'!$H$4="Monthly",DATE(YEAR('Monthly Journal entry'!A26),MONTH('Monthly Journal entry'!A26)+1,DAY('Monthly Journal entry'!A26)),IF('Lease Monthly'!$H$4="Quarterly",DATE(YEAR('Monthly Journal entry'!A26),MONTH('Monthly Journal entry'!A25)+3,DAY('Monthly Journal entry'!A25)),DATE(YEAR('Monthly Journal entry'!A25)+1,MONTH('Monthly Journal entry'!A25),DAY('Monthly Journal entry'!A25))))</f>
        <v>44501</v>
      </c>
      <c r="B27" s="24">
        <f t="shared" si="2"/>
        <v>2021</v>
      </c>
      <c r="C27" s="9">
        <f t="shared" si="0"/>
        <v>44501</v>
      </c>
      <c r="D27" s="9">
        <f t="shared" si="3"/>
        <v>44530</v>
      </c>
      <c r="E27" s="3">
        <f t="shared" si="4"/>
        <v>30</v>
      </c>
      <c r="F27" s="10">
        <f t="shared" si="5"/>
        <v>30</v>
      </c>
      <c r="G27" s="4">
        <f>'Lease Monthly'!K38</f>
        <v>0</v>
      </c>
      <c r="H27" s="3">
        <f t="shared" si="8"/>
        <v>0</v>
      </c>
      <c r="I27" s="11">
        <f t="shared" si="6"/>
        <v>0</v>
      </c>
      <c r="J27" s="16">
        <f t="shared" si="1"/>
        <v>44501</v>
      </c>
      <c r="K27" s="25">
        <f t="shared" si="7"/>
        <v>0</v>
      </c>
      <c r="O27" t="s">
        <v>70</v>
      </c>
      <c r="P27" t="s">
        <v>83</v>
      </c>
      <c r="S27" s="37">
        <f>R26</f>
        <v>0</v>
      </c>
      <c r="W27" t="s">
        <v>69</v>
      </c>
      <c r="X27" t="s">
        <v>83</v>
      </c>
      <c r="Z27" s="37">
        <f>S27</f>
        <v>0</v>
      </c>
      <c r="AB27" t="s">
        <v>70</v>
      </c>
      <c r="AC27" t="str">
        <f>P27</f>
        <v>Accrued liability</v>
      </c>
      <c r="AE27" s="37">
        <f>AD26</f>
        <v>102084.15966503833</v>
      </c>
      <c r="AG27" t="str">
        <f t="shared" ref="AG27:AH29" si="9">W27</f>
        <v>Dr</v>
      </c>
      <c r="AH27" t="str">
        <f t="shared" si="9"/>
        <v>Accrued liability</v>
      </c>
      <c r="AJ27" s="37">
        <f>AE27</f>
        <v>102084.15966503833</v>
      </c>
      <c r="BG27" t="s">
        <v>68</v>
      </c>
      <c r="BH27" s="31">
        <f>BI26</f>
        <v>43936</v>
      </c>
      <c r="BI27" s="31">
        <v>43966</v>
      </c>
      <c r="BJ27" s="47">
        <v>2059.2431452772585</v>
      </c>
    </row>
    <row r="28" spans="1:62" x14ac:dyDescent="0.25">
      <c r="A28" s="9">
        <f>IF('Lease Monthly'!$H$4="Monthly",DATE(YEAR('Monthly Journal entry'!A27),MONTH('Monthly Journal entry'!A27)+1,DAY('Monthly Journal entry'!A27)),IF('Lease Monthly'!$H$4="Quarterly",DATE(YEAR('Monthly Journal entry'!A27),MONTH('Monthly Journal entry'!A26)+3,DAY('Monthly Journal entry'!A26)),DATE(YEAR('Monthly Journal entry'!A26)+1,MONTH('Monthly Journal entry'!A26),DAY('Monthly Journal entry'!A26))))</f>
        <v>44531</v>
      </c>
      <c r="B28" s="24">
        <f t="shared" si="2"/>
        <v>2021</v>
      </c>
      <c r="C28" s="9">
        <f t="shared" si="0"/>
        <v>44531</v>
      </c>
      <c r="D28" s="9">
        <f t="shared" si="3"/>
        <v>44561</v>
      </c>
      <c r="E28" s="3">
        <f t="shared" si="4"/>
        <v>31</v>
      </c>
      <c r="F28" s="10">
        <f t="shared" si="5"/>
        <v>31</v>
      </c>
      <c r="G28" s="4">
        <f>'Lease Monthly'!K39</f>
        <v>0</v>
      </c>
      <c r="H28" s="3">
        <f t="shared" si="8"/>
        <v>0</v>
      </c>
      <c r="I28" s="11">
        <f t="shared" si="6"/>
        <v>0</v>
      </c>
      <c r="J28" s="16">
        <f t="shared" si="1"/>
        <v>44531</v>
      </c>
      <c r="K28" s="25">
        <f t="shared" si="7"/>
        <v>0</v>
      </c>
      <c r="W28" t="s">
        <v>69</v>
      </c>
      <c r="X28" t="s">
        <v>91</v>
      </c>
      <c r="Z28" s="36">
        <f>AA29-Z26-Z27</f>
        <v>2670000</v>
      </c>
      <c r="AG28" t="str">
        <f t="shared" si="9"/>
        <v>Dr</v>
      </c>
      <c r="AH28" t="str">
        <f t="shared" si="9"/>
        <v>Lease Liability</v>
      </c>
      <c r="AJ28" s="36">
        <f>AK29-AJ26-AJ27</f>
        <v>2567915.8403349617</v>
      </c>
      <c r="BH28" s="31">
        <f>BI27</f>
        <v>43966</v>
      </c>
      <c r="BI28" s="31">
        <v>43997</v>
      </c>
      <c r="BJ28" s="47">
        <v>1651.1566583825806</v>
      </c>
    </row>
    <row r="29" spans="1:62" x14ac:dyDescent="0.25">
      <c r="A29" s="9">
        <f>IF('Lease Monthly'!$H$4="Monthly",DATE(YEAR('Monthly Journal entry'!A28),MONTH('Monthly Journal entry'!A28)+1,DAY('Monthly Journal entry'!A28)),IF('Lease Monthly'!$H$4="Quarterly",DATE(YEAR('Monthly Journal entry'!A28),MONTH('Monthly Journal entry'!A27)+3,DAY('Monthly Journal entry'!A27)),DATE(YEAR('Monthly Journal entry'!A27)+1,MONTH('Monthly Journal entry'!A27),DAY('Monthly Journal entry'!A27))))</f>
        <v>44562</v>
      </c>
      <c r="B29" s="24">
        <f t="shared" si="2"/>
        <v>2022</v>
      </c>
      <c r="C29" s="9">
        <f t="shared" si="0"/>
        <v>44562</v>
      </c>
      <c r="D29" s="9">
        <f t="shared" si="3"/>
        <v>44592</v>
      </c>
      <c r="E29" s="3">
        <f t="shared" si="4"/>
        <v>31</v>
      </c>
      <c r="F29" s="10">
        <f t="shared" si="5"/>
        <v>31</v>
      </c>
      <c r="G29" s="4">
        <f>'Lease Monthly'!K40</f>
        <v>0</v>
      </c>
      <c r="H29" s="3">
        <f t="shared" si="8"/>
        <v>0</v>
      </c>
      <c r="I29" s="11">
        <f t="shared" si="6"/>
        <v>0</v>
      </c>
      <c r="J29" s="16">
        <f t="shared" si="1"/>
        <v>44562</v>
      </c>
      <c r="K29" s="25">
        <f t="shared" si="7"/>
        <v>0</v>
      </c>
      <c r="M29" s="74" t="s">
        <v>87</v>
      </c>
      <c r="W29" t="s">
        <v>70</v>
      </c>
      <c r="X29" t="s">
        <v>92</v>
      </c>
      <c r="AA29" s="36">
        <f>'Lease Monthly'!L17</f>
        <v>2670000</v>
      </c>
      <c r="AG29" t="str">
        <f t="shared" si="9"/>
        <v>Cr</v>
      </c>
      <c r="AH29" t="str">
        <f t="shared" si="9"/>
        <v>Cash/bank</v>
      </c>
      <c r="AK29" s="36">
        <f>'Lease Monthly'!L18</f>
        <v>2670000</v>
      </c>
    </row>
    <row r="30" spans="1:62" x14ac:dyDescent="0.25">
      <c r="A30" s="9">
        <f>IF('Lease Monthly'!$H$4="Monthly",DATE(YEAR('Monthly Journal entry'!A29),MONTH('Monthly Journal entry'!A29)+1,DAY('Monthly Journal entry'!A29)),IF('Lease Monthly'!$H$4="Quarterly",DATE(YEAR('Monthly Journal entry'!A29),MONTH('Monthly Journal entry'!A28)+3,DAY('Monthly Journal entry'!A28)),DATE(YEAR('Monthly Journal entry'!A28)+1,MONTH('Monthly Journal entry'!A28),DAY('Monthly Journal entry'!A28))))</f>
        <v>44593</v>
      </c>
      <c r="B30" s="24">
        <f t="shared" si="2"/>
        <v>2022</v>
      </c>
      <c r="C30" s="9">
        <f t="shared" si="0"/>
        <v>44593</v>
      </c>
      <c r="D30" s="9">
        <f t="shared" si="3"/>
        <v>44620</v>
      </c>
      <c r="E30" s="3">
        <f t="shared" si="4"/>
        <v>28</v>
      </c>
      <c r="F30" s="10">
        <f t="shared" si="5"/>
        <v>28</v>
      </c>
      <c r="G30" s="4">
        <f>'Lease Monthly'!K41</f>
        <v>0</v>
      </c>
      <c r="H30" s="3">
        <f t="shared" si="8"/>
        <v>0</v>
      </c>
      <c r="I30" s="11">
        <f t="shared" si="6"/>
        <v>0</v>
      </c>
      <c r="J30" s="16">
        <f t="shared" si="1"/>
        <v>44593</v>
      </c>
      <c r="K30" s="25">
        <f t="shared" si="7"/>
        <v>0</v>
      </c>
    </row>
    <row r="31" spans="1:62" x14ac:dyDescent="0.25">
      <c r="A31" s="9">
        <f>IF('Lease Monthly'!$H$4="Monthly",DATE(YEAR('Monthly Journal entry'!A30),MONTH('Monthly Journal entry'!A30)+1,DAY('Monthly Journal entry'!A30)),IF('Lease Monthly'!$H$4="Quarterly",DATE(YEAR('Monthly Journal entry'!A30),MONTH('Monthly Journal entry'!A29)+3,DAY('Monthly Journal entry'!A29)),DATE(YEAR('Monthly Journal entry'!A29)+1,MONTH('Monthly Journal entry'!A29),DAY('Monthly Journal entry'!A29))))</f>
        <v>44621</v>
      </c>
      <c r="B31" s="24">
        <f t="shared" si="2"/>
        <v>2022</v>
      </c>
      <c r="C31" s="9">
        <f t="shared" si="0"/>
        <v>44621</v>
      </c>
      <c r="D31" s="9">
        <f t="shared" si="3"/>
        <v>44651</v>
      </c>
      <c r="E31" s="3">
        <f t="shared" si="4"/>
        <v>31</v>
      </c>
      <c r="F31" s="10">
        <f t="shared" si="5"/>
        <v>31</v>
      </c>
      <c r="G31" s="4">
        <f>'Lease Monthly'!K42</f>
        <v>0</v>
      </c>
      <c r="H31" s="3">
        <f t="shared" si="8"/>
        <v>0</v>
      </c>
      <c r="I31" s="11">
        <f t="shared" si="6"/>
        <v>0</v>
      </c>
      <c r="J31" s="16">
        <f t="shared" si="1"/>
        <v>44621</v>
      </c>
      <c r="K31" s="25">
        <f t="shared" si="7"/>
        <v>0</v>
      </c>
      <c r="O31" s="12"/>
    </row>
    <row r="32" spans="1:62" x14ac:dyDescent="0.25">
      <c r="A32" s="9">
        <f>IF('Lease Monthly'!$H$4="Monthly",DATE(YEAR('Monthly Journal entry'!A31),MONTH('Monthly Journal entry'!A31)+1,DAY('Monthly Journal entry'!A31)),IF('Lease Monthly'!$H$4="Quarterly",DATE(YEAR('Monthly Journal entry'!A31),MONTH('Monthly Journal entry'!A30)+3,DAY('Monthly Journal entry'!A30)),DATE(YEAR('Monthly Journal entry'!A30)+1,MONTH('Monthly Journal entry'!A30),DAY('Monthly Journal entry'!A30))))</f>
        <v>44652</v>
      </c>
      <c r="B32" s="24">
        <f t="shared" si="2"/>
        <v>2022</v>
      </c>
      <c r="C32" s="9">
        <f t="shared" si="0"/>
        <v>44652</v>
      </c>
      <c r="D32" s="9">
        <f t="shared" si="3"/>
        <v>44681</v>
      </c>
      <c r="E32" s="3">
        <f t="shared" si="4"/>
        <v>30</v>
      </c>
      <c r="F32" s="10">
        <f t="shared" si="5"/>
        <v>30</v>
      </c>
      <c r="G32" s="4">
        <f>'Lease Monthly'!K43</f>
        <v>0</v>
      </c>
      <c r="H32" s="3">
        <f t="shared" si="8"/>
        <v>0</v>
      </c>
      <c r="I32" s="11">
        <f t="shared" si="6"/>
        <v>0</v>
      </c>
      <c r="J32" s="16">
        <f t="shared" si="1"/>
        <v>44652</v>
      </c>
      <c r="K32" s="25">
        <f t="shared" si="7"/>
        <v>0</v>
      </c>
      <c r="M32" s="2" t="s">
        <v>21</v>
      </c>
      <c r="BH32" s="30">
        <v>43922</v>
      </c>
      <c r="BI32" s="30">
        <v>43951</v>
      </c>
    </row>
    <row r="33" spans="1:61" x14ac:dyDescent="0.25">
      <c r="A33" s="9">
        <f>IF('Lease Monthly'!$H$4="Monthly",DATE(YEAR('Monthly Journal entry'!A32),MONTH('Monthly Journal entry'!A32)+1,DAY('Monthly Journal entry'!A32)),IF('Lease Monthly'!$H$4="Quarterly",DATE(YEAR('Monthly Journal entry'!A32),MONTH('Monthly Journal entry'!A31)+3,DAY('Monthly Journal entry'!A31)),DATE(YEAR('Monthly Journal entry'!A31)+1,MONTH('Monthly Journal entry'!A31),DAY('Monthly Journal entry'!A31))))</f>
        <v>44682</v>
      </c>
      <c r="B33" s="24">
        <f t="shared" si="2"/>
        <v>2022</v>
      </c>
      <c r="C33" s="9">
        <f t="shared" si="0"/>
        <v>44682</v>
      </c>
      <c r="D33" s="9">
        <f t="shared" si="3"/>
        <v>44712</v>
      </c>
      <c r="E33" s="3">
        <f t="shared" si="4"/>
        <v>31</v>
      </c>
      <c r="F33" s="10">
        <f t="shared" si="5"/>
        <v>31</v>
      </c>
      <c r="G33" s="4">
        <f>'Lease Monthly'!K44</f>
        <v>0</v>
      </c>
      <c r="H33" s="3">
        <f t="shared" si="8"/>
        <v>0</v>
      </c>
      <c r="I33" s="11">
        <f t="shared" si="6"/>
        <v>0</v>
      </c>
      <c r="J33" s="16">
        <f t="shared" si="1"/>
        <v>44682</v>
      </c>
      <c r="K33" s="25">
        <f t="shared" si="7"/>
        <v>0</v>
      </c>
      <c r="S33" s="1"/>
      <c r="BH33" s="30">
        <v>43952</v>
      </c>
      <c r="BI33" s="30">
        <v>43981</v>
      </c>
    </row>
    <row r="34" spans="1:61" x14ac:dyDescent="0.25">
      <c r="A34" s="9">
        <f>IF('Lease Monthly'!$H$4="Monthly",DATE(YEAR('Monthly Journal entry'!A33),MONTH('Monthly Journal entry'!A33)+1,DAY('Monthly Journal entry'!A33)),IF('Lease Monthly'!$H$4="Quarterly",DATE(YEAR('Monthly Journal entry'!A33),MONTH('Monthly Journal entry'!A32)+3,DAY('Monthly Journal entry'!A32)),DATE(YEAR('Monthly Journal entry'!A32)+1,MONTH('Monthly Journal entry'!A32),DAY('Monthly Journal entry'!A32))))</f>
        <v>44713</v>
      </c>
      <c r="B34" s="24">
        <f t="shared" si="2"/>
        <v>2022</v>
      </c>
      <c r="C34" s="9">
        <f t="shared" si="0"/>
        <v>44713</v>
      </c>
      <c r="D34" s="9">
        <f t="shared" si="3"/>
        <v>44742</v>
      </c>
      <c r="E34" s="3">
        <f t="shared" si="4"/>
        <v>30</v>
      </c>
      <c r="F34" s="10">
        <f t="shared" si="5"/>
        <v>30</v>
      </c>
      <c r="G34" s="4">
        <f>'Lease Monthly'!K45</f>
        <v>0</v>
      </c>
      <c r="H34" s="3">
        <f t="shared" si="8"/>
        <v>0</v>
      </c>
      <c r="I34" s="11">
        <f t="shared" si="6"/>
        <v>0</v>
      </c>
      <c r="J34" s="16">
        <f t="shared" si="1"/>
        <v>44713</v>
      </c>
      <c r="K34" s="25">
        <f t="shared" si="7"/>
        <v>0</v>
      </c>
      <c r="M34" s="7">
        <v>43992</v>
      </c>
      <c r="O34" t="s">
        <v>69</v>
      </c>
      <c r="P34" t="s">
        <v>71</v>
      </c>
      <c r="S34" s="37">
        <f>S13</f>
        <v>0</v>
      </c>
    </row>
    <row r="35" spans="1:61" x14ac:dyDescent="0.25">
      <c r="A35" s="9">
        <f>IF('Lease Monthly'!$H$4="Monthly",DATE(YEAR('Monthly Journal entry'!A34),MONTH('Monthly Journal entry'!A34)+1,DAY('Monthly Journal entry'!A34)),IF('Lease Monthly'!$H$4="Quarterly",DATE(YEAR('Monthly Journal entry'!A34),MONTH('Monthly Journal entry'!A33)+3,DAY('Monthly Journal entry'!A33)),DATE(YEAR('Monthly Journal entry'!A33)+1,MONTH('Monthly Journal entry'!A33),DAY('Monthly Journal entry'!A33))))</f>
        <v>44743</v>
      </c>
      <c r="B35" s="24">
        <f t="shared" si="2"/>
        <v>2022</v>
      </c>
      <c r="C35" s="9">
        <f t="shared" si="0"/>
        <v>44743</v>
      </c>
      <c r="D35" s="9">
        <f t="shared" si="3"/>
        <v>44773</v>
      </c>
      <c r="E35" s="3">
        <f t="shared" si="4"/>
        <v>31</v>
      </c>
      <c r="F35" s="10">
        <f t="shared" si="5"/>
        <v>31</v>
      </c>
      <c r="G35" s="4">
        <f>'Lease Monthly'!K46</f>
        <v>0</v>
      </c>
      <c r="H35" s="3">
        <f t="shared" si="8"/>
        <v>0</v>
      </c>
      <c r="I35" s="11">
        <f t="shared" si="6"/>
        <v>0</v>
      </c>
      <c r="J35" s="16">
        <f t="shared" si="1"/>
        <v>44743</v>
      </c>
      <c r="K35" s="25">
        <f t="shared" si="7"/>
        <v>0</v>
      </c>
      <c r="O35" t="s">
        <v>69</v>
      </c>
      <c r="P35" t="s">
        <v>72</v>
      </c>
      <c r="S35" s="37">
        <f>S14</f>
        <v>2670000</v>
      </c>
    </row>
    <row r="36" spans="1:61" x14ac:dyDescent="0.25">
      <c r="A36" s="9">
        <f>IF('Lease Monthly'!$H$4="Monthly",DATE(YEAR('Monthly Journal entry'!A35),MONTH('Monthly Journal entry'!A35)+1,DAY('Monthly Journal entry'!A35)),IF('Lease Monthly'!$H$4="Quarterly",DATE(YEAR('Monthly Journal entry'!A35),MONTH('Monthly Journal entry'!A34)+3,DAY('Monthly Journal entry'!A34)),DATE(YEAR('Monthly Journal entry'!A34)+1,MONTH('Monthly Journal entry'!A34),DAY('Monthly Journal entry'!A34))))</f>
        <v>44774</v>
      </c>
      <c r="B36" s="24">
        <f t="shared" si="2"/>
        <v>2022</v>
      </c>
      <c r="C36" s="9">
        <f t="shared" si="0"/>
        <v>44774</v>
      </c>
      <c r="D36" s="9">
        <f t="shared" si="3"/>
        <v>44804</v>
      </c>
      <c r="E36" s="3">
        <f t="shared" si="4"/>
        <v>31</v>
      </c>
      <c r="F36" s="10">
        <f t="shared" si="5"/>
        <v>31</v>
      </c>
      <c r="G36" s="4">
        <f>'Lease Monthly'!K47</f>
        <v>0</v>
      </c>
      <c r="H36" s="3">
        <f t="shared" si="8"/>
        <v>0</v>
      </c>
      <c r="I36" s="11">
        <f t="shared" si="6"/>
        <v>0</v>
      </c>
      <c r="J36" s="16">
        <f t="shared" si="1"/>
        <v>44774</v>
      </c>
      <c r="K36" s="25">
        <f t="shared" si="7"/>
        <v>0</v>
      </c>
      <c r="O36" t="s">
        <v>70</v>
      </c>
      <c r="Q36" t="s">
        <v>79</v>
      </c>
      <c r="T36" s="37">
        <f>T15</f>
        <v>2670000</v>
      </c>
    </row>
    <row r="37" spans="1:61" x14ac:dyDescent="0.25">
      <c r="A37" s="9">
        <f>IF('Lease Monthly'!$H$4="Monthly",DATE(YEAR('Monthly Journal entry'!A36),MONTH('Monthly Journal entry'!A36)+1,DAY('Monthly Journal entry'!A36)),IF('Lease Monthly'!$H$4="Quarterly",DATE(YEAR('Monthly Journal entry'!A36),MONTH('Monthly Journal entry'!A35)+3,DAY('Monthly Journal entry'!A35)),DATE(YEAR('Monthly Journal entry'!A35)+1,MONTH('Monthly Journal entry'!A35),DAY('Monthly Journal entry'!A35))))</f>
        <v>44805</v>
      </c>
      <c r="B37" s="24">
        <f t="shared" si="2"/>
        <v>2022</v>
      </c>
      <c r="C37" s="9">
        <f t="shared" si="0"/>
        <v>44805</v>
      </c>
      <c r="D37" s="9">
        <f t="shared" si="3"/>
        <v>44834</v>
      </c>
      <c r="E37" s="3">
        <f t="shared" si="4"/>
        <v>30</v>
      </c>
      <c r="F37" s="10">
        <f t="shared" si="5"/>
        <v>30</v>
      </c>
      <c r="G37" s="4">
        <f>'Lease Monthly'!K48</f>
        <v>0</v>
      </c>
      <c r="H37" s="3">
        <f t="shared" si="8"/>
        <v>0</v>
      </c>
      <c r="I37" s="11">
        <f t="shared" si="6"/>
        <v>0</v>
      </c>
      <c r="J37" s="16">
        <f t="shared" si="1"/>
        <v>44805</v>
      </c>
      <c r="K37" s="25">
        <f t="shared" si="7"/>
        <v>0</v>
      </c>
    </row>
    <row r="38" spans="1:61" x14ac:dyDescent="0.25">
      <c r="A38" s="9">
        <f>IF('Lease Monthly'!$H$4="Monthly",DATE(YEAR('Monthly Journal entry'!A37),MONTH('Monthly Journal entry'!A37)+1,DAY('Monthly Journal entry'!A37)),IF('Lease Monthly'!$H$4="Quarterly",DATE(YEAR('Monthly Journal entry'!A37),MONTH('Monthly Journal entry'!A36)+3,DAY('Monthly Journal entry'!A36)),DATE(YEAR('Monthly Journal entry'!A36)+1,MONTH('Monthly Journal entry'!A36),DAY('Monthly Journal entry'!A36))))</f>
        <v>44835</v>
      </c>
      <c r="B38" s="24">
        <f t="shared" si="2"/>
        <v>2022</v>
      </c>
      <c r="C38" s="9">
        <f t="shared" si="0"/>
        <v>44835</v>
      </c>
      <c r="D38" s="9">
        <f t="shared" si="3"/>
        <v>44865</v>
      </c>
      <c r="E38" s="3">
        <f t="shared" si="4"/>
        <v>31</v>
      </c>
      <c r="F38" s="10">
        <f t="shared" si="5"/>
        <v>31</v>
      </c>
      <c r="G38" s="4">
        <f>'Lease Monthly'!K49</f>
        <v>0</v>
      </c>
      <c r="H38" s="3">
        <f t="shared" si="8"/>
        <v>0</v>
      </c>
      <c r="I38" s="11">
        <f t="shared" si="6"/>
        <v>0</v>
      </c>
      <c r="J38" s="16">
        <f t="shared" si="1"/>
        <v>44835</v>
      </c>
      <c r="K38" s="25">
        <f t="shared" si="7"/>
        <v>0</v>
      </c>
      <c r="M38">
        <v>2020</v>
      </c>
    </row>
    <row r="39" spans="1:61" x14ac:dyDescent="0.25">
      <c r="A39" s="9">
        <f>IF('Lease Monthly'!$H$4="Monthly",DATE(YEAR('Monthly Journal entry'!A38),MONTH('Monthly Journal entry'!A38)+1,DAY('Monthly Journal entry'!A38)),IF('Lease Monthly'!$H$4="Quarterly",DATE(YEAR('Monthly Journal entry'!A38),MONTH('Monthly Journal entry'!A37)+3,DAY('Monthly Journal entry'!A37)),DATE(YEAR('Monthly Journal entry'!A37)+1,MONTH('Monthly Journal entry'!A37),DAY('Monthly Journal entry'!A37))))</f>
        <v>44866</v>
      </c>
      <c r="B39" s="24">
        <f t="shared" si="2"/>
        <v>2022</v>
      </c>
      <c r="C39" s="9">
        <f t="shared" si="0"/>
        <v>44866</v>
      </c>
      <c r="D39" s="9">
        <f t="shared" si="3"/>
        <v>44895</v>
      </c>
      <c r="E39" s="3">
        <f t="shared" si="4"/>
        <v>30</v>
      </c>
      <c r="F39" s="10">
        <f t="shared" si="5"/>
        <v>30</v>
      </c>
      <c r="G39" s="4">
        <f>'Lease Monthly'!K50</f>
        <v>0</v>
      </c>
      <c r="H39" s="3">
        <f t="shared" si="8"/>
        <v>0</v>
      </c>
      <c r="I39" s="11">
        <f t="shared" si="6"/>
        <v>0</v>
      </c>
      <c r="J39" s="16">
        <f t="shared" si="1"/>
        <v>44866</v>
      </c>
      <c r="K39" s="25">
        <f t="shared" si="7"/>
        <v>0</v>
      </c>
      <c r="M39" s="77">
        <v>43615</v>
      </c>
    </row>
    <row r="40" spans="1:61" x14ac:dyDescent="0.25">
      <c r="A40" s="9">
        <f>IF('Lease Monthly'!$H$4="Monthly",DATE(YEAR('Monthly Journal entry'!A39),MONTH('Monthly Journal entry'!A39)+1,DAY('Monthly Journal entry'!A39)),IF('Lease Monthly'!$H$4="Quarterly",DATE(YEAR('Monthly Journal entry'!A39),MONTH('Monthly Journal entry'!A38)+3,DAY('Monthly Journal entry'!A38)),DATE(YEAR('Monthly Journal entry'!A38)+1,MONTH('Monthly Journal entry'!A38),DAY('Monthly Journal entry'!A38))))</f>
        <v>44896</v>
      </c>
      <c r="B40" s="24">
        <f t="shared" si="2"/>
        <v>2022</v>
      </c>
      <c r="C40" s="9">
        <f t="shared" si="0"/>
        <v>44896</v>
      </c>
      <c r="D40" s="9">
        <f t="shared" si="3"/>
        <v>44926</v>
      </c>
      <c r="E40" s="3">
        <f t="shared" si="4"/>
        <v>31</v>
      </c>
      <c r="F40" s="10">
        <f t="shared" si="5"/>
        <v>31</v>
      </c>
      <c r="G40" s="4">
        <f>'Lease Monthly'!K51</f>
        <v>0</v>
      </c>
      <c r="H40" s="3">
        <f t="shared" si="8"/>
        <v>0</v>
      </c>
      <c r="I40" s="11">
        <f t="shared" si="6"/>
        <v>0</v>
      </c>
      <c r="J40" s="16">
        <f t="shared" si="1"/>
        <v>44896</v>
      </c>
      <c r="K40" s="25">
        <f t="shared" si="7"/>
        <v>0</v>
      </c>
      <c r="O40" t="s">
        <v>69</v>
      </c>
      <c r="P40" t="s">
        <v>101</v>
      </c>
      <c r="S40" s="36">
        <f>S34</f>
        <v>0</v>
      </c>
      <c r="T40" s="37"/>
    </row>
    <row r="41" spans="1:61" x14ac:dyDescent="0.25">
      <c r="A41" s="9">
        <f>IF('Lease Monthly'!$H$4="Monthly",DATE(YEAR('Monthly Journal entry'!A40),MONTH('Monthly Journal entry'!A40)+1,DAY('Monthly Journal entry'!A40)),IF('Lease Monthly'!$H$4="Quarterly",DATE(YEAR('Monthly Journal entry'!A40),MONTH('Monthly Journal entry'!A39)+3,DAY('Monthly Journal entry'!A39)),DATE(YEAR('Monthly Journal entry'!A39)+1,MONTH('Monthly Journal entry'!A39),DAY('Monthly Journal entry'!A39))))</f>
        <v>44927</v>
      </c>
      <c r="B41" s="24">
        <f t="shared" si="2"/>
        <v>2023</v>
      </c>
      <c r="C41" s="9">
        <f t="shared" si="0"/>
        <v>44927</v>
      </c>
      <c r="D41" s="9">
        <f t="shared" si="3"/>
        <v>44957</v>
      </c>
      <c r="E41" s="3">
        <f t="shared" si="4"/>
        <v>31</v>
      </c>
      <c r="F41" s="10">
        <f t="shared" si="5"/>
        <v>31</v>
      </c>
      <c r="G41" s="4">
        <f>'Lease Monthly'!K52</f>
        <v>0</v>
      </c>
      <c r="H41" s="3">
        <f t="shared" si="8"/>
        <v>0</v>
      </c>
      <c r="I41" s="11">
        <f t="shared" si="6"/>
        <v>0</v>
      </c>
      <c r="J41" s="16">
        <f t="shared" si="1"/>
        <v>44927</v>
      </c>
      <c r="K41" s="25">
        <f t="shared" si="7"/>
        <v>0</v>
      </c>
      <c r="O41" t="s">
        <v>70</v>
      </c>
      <c r="Q41" t="s">
        <v>71</v>
      </c>
      <c r="S41" s="37"/>
      <c r="T41" s="37">
        <f>S40</f>
        <v>0</v>
      </c>
    </row>
    <row r="42" spans="1:61" x14ac:dyDescent="0.25">
      <c r="A42" s="9">
        <f>IF('Lease Monthly'!$H$4="Monthly",DATE(YEAR('Monthly Journal entry'!A41),MONTH('Monthly Journal entry'!A41)+1,DAY('Monthly Journal entry'!A41)),IF('Lease Monthly'!$H$4="Quarterly",DATE(YEAR('Monthly Journal entry'!A41),MONTH('Monthly Journal entry'!A40)+3,DAY('Monthly Journal entry'!A40)),DATE(YEAR('Monthly Journal entry'!A40)+1,MONTH('Monthly Journal entry'!A40),DAY('Monthly Journal entry'!A40))))</f>
        <v>44958</v>
      </c>
      <c r="B42" s="24">
        <f t="shared" si="2"/>
        <v>2023</v>
      </c>
      <c r="C42" s="9">
        <f t="shared" si="0"/>
        <v>44958</v>
      </c>
      <c r="D42" s="9">
        <f t="shared" si="3"/>
        <v>44985</v>
      </c>
      <c r="E42" s="3">
        <f t="shared" si="4"/>
        <v>28</v>
      </c>
      <c r="F42" s="10">
        <f t="shared" si="5"/>
        <v>28</v>
      </c>
      <c r="G42" s="4">
        <f>'Lease Monthly'!K53</f>
        <v>0</v>
      </c>
      <c r="H42" s="3">
        <f t="shared" si="8"/>
        <v>0</v>
      </c>
      <c r="I42" s="11">
        <f t="shared" si="6"/>
        <v>0</v>
      </c>
      <c r="J42" s="16">
        <f t="shared" si="1"/>
        <v>44958</v>
      </c>
      <c r="K42" s="25">
        <f t="shared" si="7"/>
        <v>0</v>
      </c>
    </row>
    <row r="43" spans="1:61" x14ac:dyDescent="0.25">
      <c r="A43" s="9">
        <f>IF('Lease Monthly'!$H$4="Monthly",DATE(YEAR('Monthly Journal entry'!A42),MONTH('Monthly Journal entry'!A42)+1,DAY('Monthly Journal entry'!A42)),IF('Lease Monthly'!$H$4="Quarterly",DATE(YEAR('Monthly Journal entry'!A42),MONTH('Monthly Journal entry'!A41)+3,DAY('Monthly Journal entry'!A41)),DATE(YEAR('Monthly Journal entry'!A41)+1,MONTH('Monthly Journal entry'!A41),DAY('Monthly Journal entry'!A41))))</f>
        <v>44986</v>
      </c>
      <c r="B43" s="24">
        <f t="shared" si="2"/>
        <v>2023</v>
      </c>
      <c r="C43" s="9">
        <f t="shared" si="0"/>
        <v>44986</v>
      </c>
      <c r="D43" s="9">
        <f t="shared" si="3"/>
        <v>45016</v>
      </c>
      <c r="E43" s="3">
        <f t="shared" si="4"/>
        <v>31</v>
      </c>
      <c r="F43" s="10">
        <f t="shared" si="5"/>
        <v>31</v>
      </c>
      <c r="G43" s="4">
        <f>'Lease Monthly'!K54</f>
        <v>0</v>
      </c>
      <c r="H43" s="3">
        <f t="shared" si="8"/>
        <v>0</v>
      </c>
      <c r="I43" s="11">
        <f t="shared" si="6"/>
        <v>0</v>
      </c>
      <c r="J43" s="16">
        <f t="shared" si="1"/>
        <v>44986</v>
      </c>
      <c r="K43" s="25">
        <f t="shared" si="7"/>
        <v>0</v>
      </c>
      <c r="O43" t="s">
        <v>69</v>
      </c>
      <c r="P43" t="s">
        <v>71</v>
      </c>
      <c r="S43" s="37">
        <f>K5</f>
        <v>0</v>
      </c>
    </row>
    <row r="44" spans="1:61" x14ac:dyDescent="0.25">
      <c r="A44" s="9">
        <f>IF('Lease Monthly'!$H$4="Monthly",DATE(YEAR('Monthly Journal entry'!A43),MONTH('Monthly Journal entry'!A43)+1,DAY('Monthly Journal entry'!A43)),IF('Lease Monthly'!$H$4="Quarterly",DATE(YEAR('Monthly Journal entry'!A43),MONTH('Monthly Journal entry'!A42)+3,DAY('Monthly Journal entry'!A42)),DATE(YEAR('Monthly Journal entry'!A42)+1,MONTH('Monthly Journal entry'!A42),DAY('Monthly Journal entry'!A42))))</f>
        <v>45017</v>
      </c>
      <c r="B44" s="24">
        <f t="shared" si="2"/>
        <v>2023</v>
      </c>
      <c r="C44" s="9">
        <f t="shared" si="0"/>
        <v>45017</v>
      </c>
      <c r="D44" s="9">
        <f t="shared" si="3"/>
        <v>45046</v>
      </c>
      <c r="E44" s="3">
        <f t="shared" si="4"/>
        <v>30</v>
      </c>
      <c r="F44" s="10">
        <f t="shared" si="5"/>
        <v>30</v>
      </c>
      <c r="G44" s="4">
        <f>'Lease Monthly'!K55</f>
        <v>0</v>
      </c>
      <c r="H44" s="3">
        <f t="shared" si="8"/>
        <v>0</v>
      </c>
      <c r="I44" s="11">
        <f t="shared" si="6"/>
        <v>0</v>
      </c>
      <c r="J44" s="16">
        <f t="shared" si="1"/>
        <v>45017</v>
      </c>
      <c r="K44" s="25">
        <f t="shared" si="7"/>
        <v>0</v>
      </c>
      <c r="O44" t="s">
        <v>70</v>
      </c>
      <c r="Q44" t="s">
        <v>101</v>
      </c>
      <c r="T44" s="37">
        <f>S43</f>
        <v>0</v>
      </c>
    </row>
    <row r="45" spans="1:61" x14ac:dyDescent="0.25">
      <c r="A45" s="9">
        <f>IF('Lease Monthly'!$H$4="Monthly",DATE(YEAR('Monthly Journal entry'!A44),MONTH('Monthly Journal entry'!A44)+1,DAY('Monthly Journal entry'!A44)),IF('Lease Monthly'!$H$4="Quarterly",DATE(YEAR('Monthly Journal entry'!A44),MONTH('Monthly Journal entry'!A43)+3,DAY('Monthly Journal entry'!A43)),DATE(YEAR('Monthly Journal entry'!A43)+1,MONTH('Monthly Journal entry'!A43),DAY('Monthly Journal entry'!A43))))</f>
        <v>45047</v>
      </c>
      <c r="B45" s="24">
        <f t="shared" si="2"/>
        <v>2023</v>
      </c>
      <c r="C45" s="9">
        <f t="shared" si="0"/>
        <v>45047</v>
      </c>
      <c r="D45" s="9">
        <f t="shared" si="3"/>
        <v>45077</v>
      </c>
      <c r="E45" s="3">
        <f t="shared" si="4"/>
        <v>31</v>
      </c>
      <c r="F45" s="10">
        <f t="shared" si="5"/>
        <v>31</v>
      </c>
      <c r="G45" s="4">
        <f>'Lease Monthly'!K56</f>
        <v>0</v>
      </c>
      <c r="H45" s="3">
        <f t="shared" si="8"/>
        <v>0</v>
      </c>
      <c r="I45" s="11">
        <f t="shared" si="6"/>
        <v>0</v>
      </c>
      <c r="J45" s="16">
        <f t="shared" si="1"/>
        <v>45047</v>
      </c>
      <c r="K45" s="25">
        <f t="shared" si="7"/>
        <v>0</v>
      </c>
    </row>
    <row r="46" spans="1:61" x14ac:dyDescent="0.25">
      <c r="A46" s="9">
        <f>IF('Lease Monthly'!$H$4="Monthly",DATE(YEAR('Monthly Journal entry'!A45),MONTH('Monthly Journal entry'!A45)+1,DAY('Monthly Journal entry'!A45)),IF('Lease Monthly'!$H$4="Quarterly",DATE(YEAR('Monthly Journal entry'!A45),MONTH('Monthly Journal entry'!A44)+3,DAY('Monthly Journal entry'!A44)),DATE(YEAR('Monthly Journal entry'!A44)+1,MONTH('Monthly Journal entry'!A44),DAY('Monthly Journal entry'!A44))))</f>
        <v>45078</v>
      </c>
      <c r="B46" s="24">
        <f t="shared" si="2"/>
        <v>2023</v>
      </c>
      <c r="C46" s="9">
        <f t="shared" si="0"/>
        <v>45078</v>
      </c>
      <c r="D46" s="9">
        <f t="shared" si="3"/>
        <v>45107</v>
      </c>
      <c r="E46" s="3">
        <f t="shared" si="4"/>
        <v>30</v>
      </c>
      <c r="F46" s="10">
        <f t="shared" si="5"/>
        <v>30</v>
      </c>
      <c r="G46" s="4">
        <f>'Lease Monthly'!K57</f>
        <v>0</v>
      </c>
      <c r="H46" s="3">
        <f t="shared" si="8"/>
        <v>0</v>
      </c>
      <c r="I46" s="11">
        <f t="shared" si="6"/>
        <v>0</v>
      </c>
      <c r="J46" s="16">
        <f t="shared" si="1"/>
        <v>45078</v>
      </c>
      <c r="K46" s="25">
        <f t="shared" si="7"/>
        <v>0</v>
      </c>
    </row>
    <row r="47" spans="1:61" x14ac:dyDescent="0.25">
      <c r="A47" s="9">
        <f>IF('Lease Monthly'!$H$4="Monthly",DATE(YEAR('Monthly Journal entry'!A46),MONTH('Monthly Journal entry'!A46)+1,DAY('Monthly Journal entry'!A46)),IF('Lease Monthly'!$H$4="Quarterly",DATE(YEAR('Monthly Journal entry'!A46),MONTH('Monthly Journal entry'!A45)+3,DAY('Monthly Journal entry'!A45)),DATE(YEAR('Monthly Journal entry'!A45)+1,MONTH('Monthly Journal entry'!A45),DAY('Monthly Journal entry'!A45))))</f>
        <v>45108</v>
      </c>
      <c r="B47" s="24">
        <f t="shared" si="2"/>
        <v>2023</v>
      </c>
      <c r="C47" s="9">
        <f t="shared" si="0"/>
        <v>45108</v>
      </c>
      <c r="D47" s="9">
        <f t="shared" si="3"/>
        <v>45138</v>
      </c>
      <c r="E47" s="3">
        <f t="shared" si="4"/>
        <v>31</v>
      </c>
      <c r="F47" s="10">
        <f t="shared" si="5"/>
        <v>31</v>
      </c>
      <c r="G47" s="4">
        <f>'Lease Monthly'!K58</f>
        <v>0</v>
      </c>
      <c r="H47" s="3">
        <f t="shared" si="8"/>
        <v>0</v>
      </c>
      <c r="I47" s="11">
        <f t="shared" si="6"/>
        <v>0</v>
      </c>
      <c r="J47" s="16">
        <f t="shared" si="1"/>
        <v>45108</v>
      </c>
      <c r="K47" s="25">
        <f t="shared" si="7"/>
        <v>0</v>
      </c>
    </row>
    <row r="48" spans="1:61" x14ac:dyDescent="0.25">
      <c r="A48" s="9">
        <f>IF('Lease Monthly'!$H$4="Monthly",DATE(YEAR('Monthly Journal entry'!A47),MONTH('Monthly Journal entry'!A47)+1,DAY('Monthly Journal entry'!A47)),IF('Lease Monthly'!$H$4="Quarterly",DATE(YEAR('Monthly Journal entry'!A47),MONTH('Monthly Journal entry'!A46)+3,DAY('Monthly Journal entry'!A46)),DATE(YEAR('Monthly Journal entry'!A46)+1,MONTH('Monthly Journal entry'!A46),DAY('Monthly Journal entry'!A46))))</f>
        <v>45139</v>
      </c>
      <c r="B48" s="24">
        <f t="shared" si="2"/>
        <v>2023</v>
      </c>
      <c r="C48" s="9">
        <f t="shared" si="0"/>
        <v>45139</v>
      </c>
      <c r="D48" s="9">
        <f t="shared" si="3"/>
        <v>45169</v>
      </c>
      <c r="E48" s="3">
        <f t="shared" si="4"/>
        <v>31</v>
      </c>
      <c r="F48" s="10">
        <f t="shared" si="5"/>
        <v>31</v>
      </c>
      <c r="G48" s="4">
        <f>'Lease Monthly'!K59</f>
        <v>0</v>
      </c>
      <c r="H48" s="3">
        <f t="shared" si="8"/>
        <v>0</v>
      </c>
      <c r="I48" s="11">
        <f t="shared" si="6"/>
        <v>0</v>
      </c>
      <c r="J48" s="16">
        <f t="shared" si="1"/>
        <v>45139</v>
      </c>
      <c r="K48" s="25">
        <f t="shared" si="7"/>
        <v>0</v>
      </c>
    </row>
    <row r="49" spans="1:11" x14ac:dyDescent="0.25">
      <c r="A49" s="9">
        <f>IF('Lease Monthly'!$H$4="Monthly",DATE(YEAR('Monthly Journal entry'!A48),MONTH('Monthly Journal entry'!A48)+1,DAY('Monthly Journal entry'!A48)),IF('Lease Monthly'!$H$4="Quarterly",DATE(YEAR('Monthly Journal entry'!A48),MONTH('Monthly Journal entry'!A47)+3,DAY('Monthly Journal entry'!A47)),DATE(YEAR('Monthly Journal entry'!A47)+1,MONTH('Monthly Journal entry'!A47),DAY('Monthly Journal entry'!A47))))</f>
        <v>45170</v>
      </c>
      <c r="B49" s="24">
        <f t="shared" si="2"/>
        <v>2023</v>
      </c>
      <c r="C49" s="9">
        <f t="shared" si="0"/>
        <v>45170</v>
      </c>
      <c r="D49" s="9">
        <f t="shared" si="3"/>
        <v>45199</v>
      </c>
      <c r="E49" s="3">
        <f t="shared" si="4"/>
        <v>30</v>
      </c>
      <c r="F49" s="10">
        <f t="shared" si="5"/>
        <v>30</v>
      </c>
      <c r="G49" s="4">
        <f>'Lease Monthly'!K60</f>
        <v>0</v>
      </c>
      <c r="H49" s="3">
        <f t="shared" si="8"/>
        <v>0</v>
      </c>
      <c r="I49" s="11">
        <f t="shared" si="6"/>
        <v>0</v>
      </c>
      <c r="J49" s="16">
        <f t="shared" si="1"/>
        <v>45170</v>
      </c>
      <c r="K49" s="25">
        <f t="shared" si="7"/>
        <v>0</v>
      </c>
    </row>
    <row r="50" spans="1:11" x14ac:dyDescent="0.25">
      <c r="A50" s="9">
        <f>IF('Lease Monthly'!$H$4="Monthly",DATE(YEAR('Monthly Journal entry'!A49),MONTH('Monthly Journal entry'!A49)+1,DAY('Monthly Journal entry'!A49)),IF('Lease Monthly'!$H$4="Quarterly",DATE(YEAR('Monthly Journal entry'!A49),MONTH('Monthly Journal entry'!A48)+3,DAY('Monthly Journal entry'!A48)),DATE(YEAR('Monthly Journal entry'!A48)+1,MONTH('Monthly Journal entry'!A48),DAY('Monthly Journal entry'!A48))))</f>
        <v>45200</v>
      </c>
      <c r="B50" s="24">
        <f t="shared" si="2"/>
        <v>2023</v>
      </c>
      <c r="C50" s="9">
        <f t="shared" si="0"/>
        <v>45200</v>
      </c>
      <c r="D50" s="9">
        <f t="shared" si="3"/>
        <v>45230</v>
      </c>
      <c r="E50" s="3">
        <f t="shared" si="4"/>
        <v>31</v>
      </c>
      <c r="F50" s="10">
        <f t="shared" si="5"/>
        <v>31</v>
      </c>
      <c r="G50" s="4">
        <f>'Lease Monthly'!K61</f>
        <v>0</v>
      </c>
      <c r="H50" s="3">
        <f t="shared" si="8"/>
        <v>0</v>
      </c>
      <c r="I50" s="11">
        <f t="shared" si="6"/>
        <v>0</v>
      </c>
      <c r="J50" s="16">
        <f t="shared" si="1"/>
        <v>45200</v>
      </c>
      <c r="K50" s="25">
        <f t="shared" si="7"/>
        <v>0</v>
      </c>
    </row>
    <row r="51" spans="1:11" x14ac:dyDescent="0.25">
      <c r="A51" s="9">
        <f>IF('Lease Monthly'!$H$4="Monthly",DATE(YEAR('Monthly Journal entry'!A50),MONTH('Monthly Journal entry'!A50)+1,DAY('Monthly Journal entry'!A50)),IF('Lease Monthly'!$H$4="Quarterly",DATE(YEAR('Monthly Journal entry'!A50),MONTH('Monthly Journal entry'!A49)+3,DAY('Monthly Journal entry'!A49)),DATE(YEAR('Monthly Journal entry'!A49)+1,MONTH('Monthly Journal entry'!A49),DAY('Monthly Journal entry'!A49))))</f>
        <v>45231</v>
      </c>
      <c r="B51" s="24">
        <f t="shared" si="2"/>
        <v>2023</v>
      </c>
      <c r="C51" s="9">
        <f t="shared" si="0"/>
        <v>45231</v>
      </c>
      <c r="D51" s="9">
        <f t="shared" si="3"/>
        <v>45260</v>
      </c>
      <c r="E51" s="3">
        <f t="shared" si="4"/>
        <v>30</v>
      </c>
      <c r="F51" s="10">
        <f t="shared" si="5"/>
        <v>30</v>
      </c>
      <c r="G51" s="4">
        <f>'Lease Monthly'!K62</f>
        <v>0</v>
      </c>
      <c r="H51" s="3">
        <f t="shared" si="8"/>
        <v>0</v>
      </c>
      <c r="I51" s="11">
        <f t="shared" si="6"/>
        <v>0</v>
      </c>
      <c r="J51" s="16">
        <f t="shared" si="1"/>
        <v>45231</v>
      </c>
      <c r="K51" s="25">
        <f t="shared" si="7"/>
        <v>0</v>
      </c>
    </row>
    <row r="52" spans="1:11" x14ac:dyDescent="0.25">
      <c r="A52" s="9">
        <f>IF('Lease Monthly'!$H$4="Monthly",DATE(YEAR('Monthly Journal entry'!A51),MONTH('Monthly Journal entry'!A51)+1,DAY('Monthly Journal entry'!A51)),IF('Lease Monthly'!$H$4="Quarterly",DATE(YEAR('Monthly Journal entry'!A51),MONTH('Monthly Journal entry'!A50)+3,DAY('Monthly Journal entry'!A50)),DATE(YEAR('Monthly Journal entry'!A50)+1,MONTH('Monthly Journal entry'!A50),DAY('Monthly Journal entry'!A50))))</f>
        <v>45261</v>
      </c>
      <c r="B52" s="24">
        <f t="shared" si="2"/>
        <v>2023</v>
      </c>
      <c r="C52" s="9">
        <f t="shared" si="0"/>
        <v>45261</v>
      </c>
      <c r="D52" s="9">
        <f t="shared" si="3"/>
        <v>45291</v>
      </c>
      <c r="E52" s="3">
        <f t="shared" si="4"/>
        <v>31</v>
      </c>
      <c r="F52" s="10">
        <f t="shared" si="5"/>
        <v>31</v>
      </c>
      <c r="G52" s="4">
        <f>'Lease Monthly'!K63</f>
        <v>0</v>
      </c>
      <c r="H52" s="3">
        <f t="shared" si="8"/>
        <v>0</v>
      </c>
      <c r="I52" s="11">
        <f t="shared" si="6"/>
        <v>0</v>
      </c>
      <c r="J52" s="16">
        <f t="shared" si="1"/>
        <v>45261</v>
      </c>
      <c r="K52" s="25">
        <f t="shared" si="7"/>
        <v>0</v>
      </c>
    </row>
    <row r="53" spans="1:11" x14ac:dyDescent="0.25">
      <c r="A53" s="9">
        <f>IF('Lease Monthly'!$H$4="Monthly",DATE(YEAR('Monthly Journal entry'!A52),MONTH('Monthly Journal entry'!A52)+1,DAY('Monthly Journal entry'!A52)),IF('Lease Monthly'!$H$4="Quarterly",DATE(YEAR('Monthly Journal entry'!A52),MONTH('Monthly Journal entry'!A51)+3,DAY('Monthly Journal entry'!A51)),DATE(YEAR('Monthly Journal entry'!A51)+1,MONTH('Monthly Journal entry'!A51),DAY('Monthly Journal entry'!A51))))</f>
        <v>45292</v>
      </c>
      <c r="B53" s="24">
        <f t="shared" si="2"/>
        <v>2024</v>
      </c>
      <c r="C53" s="9">
        <f t="shared" si="0"/>
        <v>45292</v>
      </c>
      <c r="D53" s="9">
        <f t="shared" si="3"/>
        <v>45322</v>
      </c>
      <c r="E53" s="3">
        <f t="shared" si="4"/>
        <v>31</v>
      </c>
      <c r="F53" s="10">
        <f t="shared" si="5"/>
        <v>31</v>
      </c>
      <c r="G53" s="4">
        <f>'Lease Monthly'!K64</f>
        <v>0</v>
      </c>
      <c r="H53" s="3">
        <f t="shared" si="8"/>
        <v>0</v>
      </c>
      <c r="I53" s="11">
        <f t="shared" si="6"/>
        <v>0</v>
      </c>
      <c r="J53" s="16">
        <f t="shared" si="1"/>
        <v>45292</v>
      </c>
      <c r="K53" s="25">
        <f t="shared" si="7"/>
        <v>0</v>
      </c>
    </row>
    <row r="54" spans="1:11" x14ac:dyDescent="0.25">
      <c r="A54" s="9">
        <f>IF('Lease Monthly'!$H$4="Monthly",DATE(YEAR('Monthly Journal entry'!A53),MONTH('Monthly Journal entry'!A53)+1,DAY('Monthly Journal entry'!A53)),IF('Lease Monthly'!$H$4="Quarterly",DATE(YEAR('Monthly Journal entry'!A53),MONTH('Monthly Journal entry'!A52)+3,DAY('Monthly Journal entry'!A52)),DATE(YEAR('Monthly Journal entry'!A52)+1,MONTH('Monthly Journal entry'!A52),DAY('Monthly Journal entry'!A52))))</f>
        <v>45323</v>
      </c>
      <c r="B54" s="24">
        <f t="shared" si="2"/>
        <v>2024</v>
      </c>
      <c r="C54" s="9">
        <f t="shared" si="0"/>
        <v>45323</v>
      </c>
      <c r="D54" s="9">
        <f t="shared" si="3"/>
        <v>45351</v>
      </c>
      <c r="E54" s="3">
        <f t="shared" si="4"/>
        <v>29</v>
      </c>
      <c r="F54" s="10">
        <f t="shared" si="5"/>
        <v>29</v>
      </c>
      <c r="G54" s="4">
        <f>'Lease Monthly'!K65</f>
        <v>0</v>
      </c>
      <c r="H54" s="3">
        <f t="shared" si="8"/>
        <v>0</v>
      </c>
      <c r="I54" s="11">
        <f t="shared" si="6"/>
        <v>0</v>
      </c>
      <c r="J54" s="16">
        <f t="shared" si="1"/>
        <v>45323</v>
      </c>
      <c r="K54" s="25">
        <f t="shared" si="7"/>
        <v>0</v>
      </c>
    </row>
    <row r="55" spans="1:11" x14ac:dyDescent="0.25">
      <c r="A55" s="9">
        <f>IF('Lease Monthly'!$H$4="Monthly",DATE(YEAR('Monthly Journal entry'!A54),MONTH('Monthly Journal entry'!A54)+1,DAY('Monthly Journal entry'!A54)),IF('Lease Monthly'!$H$4="Quarterly",DATE(YEAR('Monthly Journal entry'!A54),MONTH('Monthly Journal entry'!A53)+3,DAY('Monthly Journal entry'!A53)),DATE(YEAR('Monthly Journal entry'!A53)+1,MONTH('Monthly Journal entry'!A53),DAY('Monthly Journal entry'!A53))))</f>
        <v>45352</v>
      </c>
      <c r="B55" s="24">
        <f t="shared" si="2"/>
        <v>2024</v>
      </c>
      <c r="C55" s="9">
        <f t="shared" si="0"/>
        <v>45352</v>
      </c>
      <c r="D55" s="9">
        <f t="shared" si="3"/>
        <v>45382</v>
      </c>
      <c r="E55" s="3">
        <f t="shared" si="4"/>
        <v>31</v>
      </c>
      <c r="F55" s="10">
        <f t="shared" si="5"/>
        <v>31</v>
      </c>
      <c r="G55" s="4">
        <f>'Lease Monthly'!K66</f>
        <v>0</v>
      </c>
      <c r="H55" s="3">
        <f t="shared" si="8"/>
        <v>0</v>
      </c>
      <c r="I55" s="11">
        <f t="shared" si="6"/>
        <v>0</v>
      </c>
      <c r="J55" s="16">
        <f t="shared" si="1"/>
        <v>45352</v>
      </c>
      <c r="K55" s="25">
        <f t="shared" si="7"/>
        <v>0</v>
      </c>
    </row>
    <row r="56" spans="1:11" x14ac:dyDescent="0.25">
      <c r="A56" s="9">
        <f>IF('Lease Monthly'!$H$4="Monthly",DATE(YEAR('Monthly Journal entry'!A55),MONTH('Monthly Journal entry'!A55)+1,DAY('Monthly Journal entry'!A55)),IF('Lease Monthly'!$H$4="Quarterly",DATE(YEAR('Monthly Journal entry'!A55),MONTH('Monthly Journal entry'!A54)+3,DAY('Monthly Journal entry'!A54)),DATE(YEAR('Monthly Journal entry'!A54)+1,MONTH('Monthly Journal entry'!A54),DAY('Monthly Journal entry'!A54))))</f>
        <v>45383</v>
      </c>
      <c r="B56" s="24">
        <f t="shared" si="2"/>
        <v>2024</v>
      </c>
      <c r="C56" s="9">
        <f t="shared" si="0"/>
        <v>45383</v>
      </c>
      <c r="D56" s="9">
        <f t="shared" si="3"/>
        <v>45412</v>
      </c>
      <c r="E56" s="3">
        <f t="shared" si="4"/>
        <v>30</v>
      </c>
      <c r="F56" s="10">
        <f t="shared" si="5"/>
        <v>30</v>
      </c>
      <c r="G56" s="4">
        <f>'Lease Monthly'!K67</f>
        <v>0</v>
      </c>
      <c r="H56" s="3">
        <f t="shared" si="8"/>
        <v>0</v>
      </c>
      <c r="I56" s="11">
        <f t="shared" si="6"/>
        <v>0</v>
      </c>
      <c r="J56" s="16">
        <f t="shared" si="1"/>
        <v>45383</v>
      </c>
      <c r="K56" s="25">
        <f t="shared" si="7"/>
        <v>0</v>
      </c>
    </row>
    <row r="57" spans="1:11" x14ac:dyDescent="0.25">
      <c r="A57" s="9">
        <f>IF('Lease Monthly'!$H$4="Monthly",DATE(YEAR('Monthly Journal entry'!A56),MONTH('Monthly Journal entry'!A56)+1,DAY('Monthly Journal entry'!A56)),IF('Lease Monthly'!$H$4="Quarterly",DATE(YEAR('Monthly Journal entry'!A56),MONTH('Monthly Journal entry'!A55)+3,DAY('Monthly Journal entry'!A55)),DATE(YEAR('Monthly Journal entry'!A55)+1,MONTH('Monthly Journal entry'!A55),DAY('Monthly Journal entry'!A55))))</f>
        <v>45413</v>
      </c>
      <c r="B57" s="24">
        <f t="shared" si="2"/>
        <v>2024</v>
      </c>
      <c r="C57" s="9">
        <f t="shared" si="0"/>
        <v>45413</v>
      </c>
      <c r="D57" s="9">
        <f t="shared" si="3"/>
        <v>45443</v>
      </c>
      <c r="E57" s="3">
        <f t="shared" si="4"/>
        <v>31</v>
      </c>
      <c r="F57" s="10">
        <f t="shared" si="5"/>
        <v>31</v>
      </c>
      <c r="G57" s="4">
        <f>'Lease Monthly'!K68</f>
        <v>0</v>
      </c>
      <c r="H57" s="3">
        <f t="shared" si="8"/>
        <v>0</v>
      </c>
      <c r="I57" s="11">
        <f t="shared" si="6"/>
        <v>0</v>
      </c>
      <c r="J57" s="16">
        <f t="shared" si="1"/>
        <v>45413</v>
      </c>
      <c r="K57" s="25">
        <f t="shared" si="7"/>
        <v>0</v>
      </c>
    </row>
    <row r="58" spans="1:11" x14ac:dyDescent="0.25">
      <c r="A58" s="9">
        <f>IF('Lease Monthly'!$H$4="Monthly",DATE(YEAR('Monthly Journal entry'!A57),MONTH('Monthly Journal entry'!A57)+1,DAY('Monthly Journal entry'!A57)),IF('Lease Monthly'!$H$4="Quarterly",DATE(YEAR('Monthly Journal entry'!A57),MONTH('Monthly Journal entry'!A56)+3,DAY('Monthly Journal entry'!A56)),DATE(YEAR('Monthly Journal entry'!A56)+1,MONTH('Monthly Journal entry'!A56),DAY('Monthly Journal entry'!A56))))</f>
        <v>45444</v>
      </c>
      <c r="B58" s="24">
        <f t="shared" si="2"/>
        <v>2024</v>
      </c>
      <c r="C58" s="9">
        <f t="shared" si="0"/>
        <v>45444</v>
      </c>
      <c r="D58" s="9">
        <f t="shared" si="3"/>
        <v>45473</v>
      </c>
      <c r="E58" s="3">
        <f t="shared" si="4"/>
        <v>30</v>
      </c>
      <c r="F58" s="10">
        <f t="shared" si="5"/>
        <v>30</v>
      </c>
      <c r="G58" s="4">
        <f>'Lease Monthly'!K69</f>
        <v>0</v>
      </c>
      <c r="H58" s="3">
        <f t="shared" si="8"/>
        <v>0</v>
      </c>
      <c r="I58" s="11">
        <f t="shared" si="6"/>
        <v>0</v>
      </c>
      <c r="J58" s="16">
        <f t="shared" si="1"/>
        <v>45444</v>
      </c>
      <c r="K58" s="25">
        <f t="shared" si="7"/>
        <v>0</v>
      </c>
    </row>
    <row r="59" spans="1:11" x14ac:dyDescent="0.25">
      <c r="A59" s="9">
        <f>IF('Lease Monthly'!$H$4="Monthly",DATE(YEAR('Monthly Journal entry'!A58),MONTH('Monthly Journal entry'!A58)+1,DAY('Monthly Journal entry'!A58)),IF('Lease Monthly'!$H$4="Quarterly",DATE(YEAR('Monthly Journal entry'!A58),MONTH('Monthly Journal entry'!A57)+3,DAY('Monthly Journal entry'!A57)),DATE(YEAR('Monthly Journal entry'!A57)+1,MONTH('Monthly Journal entry'!A57),DAY('Monthly Journal entry'!A57))))</f>
        <v>45474</v>
      </c>
      <c r="B59" s="24">
        <f t="shared" si="2"/>
        <v>2024</v>
      </c>
      <c r="C59" s="9">
        <f t="shared" si="0"/>
        <v>45474</v>
      </c>
      <c r="D59" s="9">
        <f t="shared" si="3"/>
        <v>45504</v>
      </c>
      <c r="E59" s="3">
        <f t="shared" si="4"/>
        <v>31</v>
      </c>
      <c r="F59" s="10">
        <f t="shared" si="5"/>
        <v>31</v>
      </c>
      <c r="G59" s="4">
        <f>'Lease Monthly'!K70</f>
        <v>0</v>
      </c>
      <c r="H59" s="3">
        <f t="shared" si="8"/>
        <v>0</v>
      </c>
      <c r="I59" s="11">
        <f t="shared" si="6"/>
        <v>0</v>
      </c>
      <c r="J59" s="16">
        <f t="shared" si="1"/>
        <v>45474</v>
      </c>
      <c r="K59" s="25">
        <f t="shared" si="7"/>
        <v>0</v>
      </c>
    </row>
    <row r="60" spans="1:11" x14ac:dyDescent="0.25">
      <c r="A60" s="9">
        <f>IF('Lease Monthly'!$H$4="Monthly",DATE(YEAR('Monthly Journal entry'!A59),MONTH('Monthly Journal entry'!A59)+1,DAY('Monthly Journal entry'!A59)),IF('Lease Monthly'!$H$4="Quarterly",DATE(YEAR('Monthly Journal entry'!A59),MONTH('Monthly Journal entry'!A58)+3,DAY('Monthly Journal entry'!A58)),DATE(YEAR('Monthly Journal entry'!A58)+1,MONTH('Monthly Journal entry'!A58),DAY('Monthly Journal entry'!A58))))</f>
        <v>45505</v>
      </c>
      <c r="B60" s="24">
        <f t="shared" si="2"/>
        <v>2024</v>
      </c>
      <c r="C60" s="9">
        <f t="shared" si="0"/>
        <v>45505</v>
      </c>
      <c r="D60" s="9">
        <f t="shared" si="3"/>
        <v>45535</v>
      </c>
      <c r="E60" s="3">
        <f t="shared" si="4"/>
        <v>31</v>
      </c>
      <c r="F60" s="10">
        <f t="shared" si="5"/>
        <v>31</v>
      </c>
      <c r="G60" s="4">
        <f>'Lease Monthly'!K71</f>
        <v>0</v>
      </c>
      <c r="H60" s="3">
        <f t="shared" si="8"/>
        <v>0</v>
      </c>
      <c r="I60" s="11">
        <f t="shared" si="6"/>
        <v>0</v>
      </c>
      <c r="J60" s="16">
        <f t="shared" si="1"/>
        <v>45505</v>
      </c>
      <c r="K60" s="25">
        <f t="shared" si="7"/>
        <v>0</v>
      </c>
    </row>
    <row r="61" spans="1:11" x14ac:dyDescent="0.25">
      <c r="A61" s="9">
        <f>IF('Lease Monthly'!$H$4="Monthly",DATE(YEAR('Monthly Journal entry'!A60),MONTH('Monthly Journal entry'!A60)+1,DAY('Monthly Journal entry'!A60)),IF('Lease Monthly'!$H$4="Quarterly",DATE(YEAR('Monthly Journal entry'!A60),MONTH('Monthly Journal entry'!A59)+3,DAY('Monthly Journal entry'!A59)),DATE(YEAR('Monthly Journal entry'!A59)+1,MONTH('Monthly Journal entry'!A59),DAY('Monthly Journal entry'!A59))))</f>
        <v>45536</v>
      </c>
      <c r="B61" s="24">
        <f t="shared" si="2"/>
        <v>2024</v>
      </c>
      <c r="C61" s="9">
        <f t="shared" si="0"/>
        <v>45536</v>
      </c>
      <c r="D61" s="9">
        <f t="shared" si="3"/>
        <v>45565</v>
      </c>
      <c r="E61" s="3">
        <f t="shared" si="4"/>
        <v>30</v>
      </c>
      <c r="F61" s="10">
        <f t="shared" si="5"/>
        <v>30</v>
      </c>
      <c r="G61" s="4">
        <f>'Lease Monthly'!K72</f>
        <v>0</v>
      </c>
      <c r="H61" s="3">
        <f t="shared" si="8"/>
        <v>0</v>
      </c>
      <c r="I61" s="11">
        <f t="shared" si="6"/>
        <v>0</v>
      </c>
      <c r="J61" s="16">
        <f t="shared" si="1"/>
        <v>45536</v>
      </c>
      <c r="K61" s="25">
        <f t="shared" si="7"/>
        <v>0</v>
      </c>
    </row>
    <row r="62" spans="1:11" x14ac:dyDescent="0.25">
      <c r="A62" s="9">
        <f>IF('Lease Monthly'!$H$4="Monthly",DATE(YEAR('Monthly Journal entry'!A61),MONTH('Monthly Journal entry'!A61)+1,DAY('Monthly Journal entry'!A61)),IF('Lease Monthly'!$H$4="Quarterly",DATE(YEAR('Monthly Journal entry'!A61),MONTH('Monthly Journal entry'!A60)+3,DAY('Monthly Journal entry'!A60)),DATE(YEAR('Monthly Journal entry'!A60)+1,MONTH('Monthly Journal entry'!A60),DAY('Monthly Journal entry'!A60))))</f>
        <v>45566</v>
      </c>
      <c r="B62" s="24">
        <f t="shared" si="2"/>
        <v>2024</v>
      </c>
      <c r="C62" s="9">
        <f t="shared" si="0"/>
        <v>45566</v>
      </c>
      <c r="D62" s="9">
        <f t="shared" si="3"/>
        <v>45596</v>
      </c>
      <c r="E62" s="3">
        <f t="shared" si="4"/>
        <v>31</v>
      </c>
      <c r="F62" s="10">
        <f t="shared" si="5"/>
        <v>31</v>
      </c>
      <c r="G62" s="4">
        <f>'Lease Monthly'!K73</f>
        <v>0</v>
      </c>
      <c r="H62" s="3">
        <f t="shared" si="8"/>
        <v>0</v>
      </c>
      <c r="I62" s="11">
        <f t="shared" si="6"/>
        <v>0</v>
      </c>
      <c r="J62" s="16">
        <f t="shared" si="1"/>
        <v>45566</v>
      </c>
      <c r="K62" s="25">
        <f t="shared" si="7"/>
        <v>0</v>
      </c>
    </row>
    <row r="63" spans="1:11" x14ac:dyDescent="0.25">
      <c r="A63" s="9">
        <f>IF('Lease Monthly'!$H$4="Monthly",DATE(YEAR('Monthly Journal entry'!A62),MONTH('Monthly Journal entry'!A62)+1,DAY('Monthly Journal entry'!A62)),IF('Lease Monthly'!$H$4="Quarterly",DATE(YEAR('Monthly Journal entry'!A62),MONTH('Monthly Journal entry'!A61)+3,DAY('Monthly Journal entry'!A61)),DATE(YEAR('Monthly Journal entry'!A61)+1,MONTH('Monthly Journal entry'!A61),DAY('Monthly Journal entry'!A61))))</f>
        <v>45597</v>
      </c>
      <c r="B63" s="24">
        <f t="shared" si="2"/>
        <v>2024</v>
      </c>
      <c r="C63" s="9">
        <f t="shared" si="0"/>
        <v>45597</v>
      </c>
      <c r="D63" s="9">
        <f t="shared" si="3"/>
        <v>45626</v>
      </c>
      <c r="E63" s="3">
        <f t="shared" si="4"/>
        <v>30</v>
      </c>
      <c r="F63" s="10">
        <f t="shared" si="5"/>
        <v>30</v>
      </c>
      <c r="G63" s="4">
        <f>'Lease Monthly'!K74</f>
        <v>0</v>
      </c>
      <c r="H63" s="3">
        <f t="shared" si="8"/>
        <v>0</v>
      </c>
      <c r="I63" s="11">
        <f t="shared" si="6"/>
        <v>0</v>
      </c>
      <c r="J63" s="16">
        <f t="shared" si="1"/>
        <v>45597</v>
      </c>
      <c r="K63" s="25">
        <f t="shared" si="7"/>
        <v>0</v>
      </c>
    </row>
    <row r="64" spans="1:11" x14ac:dyDescent="0.25">
      <c r="A64" s="9">
        <f>IF('Lease Monthly'!$H$4="Monthly",DATE(YEAR('Monthly Journal entry'!A63),MONTH('Monthly Journal entry'!A63)+1,DAY('Monthly Journal entry'!A63)),IF('Lease Monthly'!$H$4="Quarterly",DATE(YEAR('Monthly Journal entry'!A63),MONTH('Monthly Journal entry'!A62)+3,DAY('Monthly Journal entry'!A62)),DATE(YEAR('Monthly Journal entry'!A62)+1,MONTH('Monthly Journal entry'!A62),DAY('Monthly Journal entry'!A62))))</f>
        <v>45627</v>
      </c>
      <c r="B64" s="24">
        <f t="shared" si="2"/>
        <v>2024</v>
      </c>
      <c r="C64" s="9">
        <f t="shared" si="0"/>
        <v>45627</v>
      </c>
      <c r="D64" s="9">
        <f t="shared" si="3"/>
        <v>45657</v>
      </c>
      <c r="E64" s="3">
        <f t="shared" si="4"/>
        <v>31</v>
      </c>
      <c r="F64" s="10">
        <f t="shared" si="5"/>
        <v>31</v>
      </c>
      <c r="G64" s="4">
        <f>'Lease Monthly'!K75</f>
        <v>0</v>
      </c>
      <c r="H64" s="3">
        <f t="shared" si="8"/>
        <v>0</v>
      </c>
      <c r="I64" s="11">
        <f t="shared" si="6"/>
        <v>0</v>
      </c>
      <c r="J64" s="16">
        <f t="shared" si="1"/>
        <v>45627</v>
      </c>
      <c r="K64" s="25">
        <f t="shared" si="7"/>
        <v>0</v>
      </c>
    </row>
    <row r="65" spans="1:11" x14ac:dyDescent="0.25">
      <c r="A65" s="9">
        <f>IF('Lease Monthly'!$H$4="Monthly",DATE(YEAR('Monthly Journal entry'!A64),MONTH('Monthly Journal entry'!A64)+1,DAY('Monthly Journal entry'!A64)),IF('Lease Monthly'!$H$4="Quarterly",DATE(YEAR('Monthly Journal entry'!A64),MONTH('Monthly Journal entry'!A63)+3,DAY('Monthly Journal entry'!A63)),DATE(YEAR('Monthly Journal entry'!A63)+1,MONTH('Monthly Journal entry'!A63),DAY('Monthly Journal entry'!A63))))</f>
        <v>45658</v>
      </c>
      <c r="B65" s="24">
        <f t="shared" si="2"/>
        <v>2025</v>
      </c>
      <c r="C65" s="9">
        <f t="shared" si="0"/>
        <v>45658</v>
      </c>
      <c r="D65" s="9">
        <f t="shared" si="3"/>
        <v>45688</v>
      </c>
      <c r="E65" s="3">
        <f t="shared" si="4"/>
        <v>31</v>
      </c>
      <c r="F65" s="10">
        <f t="shared" si="5"/>
        <v>31</v>
      </c>
      <c r="G65" s="4">
        <f>'Lease Monthly'!K76</f>
        <v>0</v>
      </c>
      <c r="H65" s="3">
        <f t="shared" si="8"/>
        <v>0</v>
      </c>
      <c r="I65" s="11">
        <f t="shared" si="6"/>
        <v>0</v>
      </c>
      <c r="J65" s="16">
        <f t="shared" si="1"/>
        <v>45658</v>
      </c>
      <c r="K65" s="25">
        <f t="shared" si="7"/>
        <v>0</v>
      </c>
    </row>
    <row r="66" spans="1:11" x14ac:dyDescent="0.25">
      <c r="A66" s="9">
        <f>IF('Lease Monthly'!$H$4="Monthly",DATE(YEAR('Monthly Journal entry'!A65),MONTH('Monthly Journal entry'!A65)+1,DAY('Monthly Journal entry'!A65)),IF('Lease Monthly'!$H$4="Quarterly",DATE(YEAR('Monthly Journal entry'!A65),MONTH('Monthly Journal entry'!A64)+3,DAY('Monthly Journal entry'!A64)),DATE(YEAR('Monthly Journal entry'!A64)+1,MONTH('Monthly Journal entry'!A64),DAY('Monthly Journal entry'!A64))))</f>
        <v>45689</v>
      </c>
      <c r="B66" s="24">
        <f t="shared" si="2"/>
        <v>2025</v>
      </c>
      <c r="C66" s="9">
        <f t="shared" si="0"/>
        <v>45689</v>
      </c>
      <c r="D66" s="9">
        <f t="shared" si="3"/>
        <v>45716</v>
      </c>
      <c r="E66" s="3">
        <f t="shared" si="4"/>
        <v>28</v>
      </c>
      <c r="F66" s="10">
        <f t="shared" si="5"/>
        <v>28</v>
      </c>
      <c r="G66" s="4">
        <f>'Lease Monthly'!K77</f>
        <v>0</v>
      </c>
      <c r="H66" s="3">
        <f t="shared" si="8"/>
        <v>0</v>
      </c>
      <c r="I66" s="11">
        <f t="shared" si="6"/>
        <v>0</v>
      </c>
      <c r="J66" s="16">
        <f t="shared" si="1"/>
        <v>45689</v>
      </c>
      <c r="K66" s="25">
        <f t="shared" si="7"/>
        <v>0</v>
      </c>
    </row>
    <row r="67" spans="1:11" x14ac:dyDescent="0.25">
      <c r="A67" s="9">
        <f>IF('Lease Monthly'!$H$4="Monthly",DATE(YEAR('Monthly Journal entry'!A66),MONTH('Monthly Journal entry'!A66)+1,DAY('Monthly Journal entry'!A66)),IF('Lease Monthly'!$H$4="Quarterly",DATE(YEAR('Monthly Journal entry'!A66),MONTH('Monthly Journal entry'!A65)+3,DAY('Monthly Journal entry'!A65)),DATE(YEAR('Monthly Journal entry'!A65)+1,MONTH('Monthly Journal entry'!A65),DAY('Monthly Journal entry'!A65))))</f>
        <v>45717</v>
      </c>
      <c r="B67" s="24">
        <f t="shared" si="2"/>
        <v>2025</v>
      </c>
      <c r="C67" s="9">
        <f t="shared" si="0"/>
        <v>45717</v>
      </c>
      <c r="D67" s="9">
        <f t="shared" si="3"/>
        <v>45747</v>
      </c>
      <c r="E67" s="3">
        <f t="shared" si="4"/>
        <v>31</v>
      </c>
      <c r="F67" s="10">
        <f t="shared" si="5"/>
        <v>31</v>
      </c>
      <c r="G67" s="4">
        <f>'Lease Monthly'!K78</f>
        <v>0</v>
      </c>
      <c r="H67" s="3">
        <f t="shared" si="8"/>
        <v>0</v>
      </c>
      <c r="I67" s="11">
        <f t="shared" si="6"/>
        <v>0</v>
      </c>
      <c r="J67" s="16">
        <f t="shared" si="1"/>
        <v>45717</v>
      </c>
      <c r="K67" s="25">
        <f t="shared" si="7"/>
        <v>0</v>
      </c>
    </row>
    <row r="68" spans="1:11" x14ac:dyDescent="0.25">
      <c r="A68" s="9">
        <f>IF('Lease Monthly'!$H$4="Monthly",DATE(YEAR('Monthly Journal entry'!A67),MONTH('Monthly Journal entry'!A67)+1,DAY('Monthly Journal entry'!A67)),IF('Lease Monthly'!$H$4="Quarterly",DATE(YEAR('Monthly Journal entry'!A67),MONTH('Monthly Journal entry'!A66)+3,DAY('Monthly Journal entry'!A66)),DATE(YEAR('Monthly Journal entry'!A66)+1,MONTH('Monthly Journal entry'!A66),DAY('Monthly Journal entry'!A66))))</f>
        <v>45748</v>
      </c>
      <c r="B68" s="24">
        <f t="shared" si="2"/>
        <v>2025</v>
      </c>
      <c r="C68" s="9">
        <f t="shared" si="0"/>
        <v>45748</v>
      </c>
      <c r="D68" s="9">
        <f t="shared" si="3"/>
        <v>45777</v>
      </c>
      <c r="E68" s="3">
        <f t="shared" si="4"/>
        <v>30</v>
      </c>
      <c r="F68" s="10">
        <f t="shared" si="5"/>
        <v>30</v>
      </c>
      <c r="G68" s="4">
        <f>'Lease Monthly'!K79</f>
        <v>0</v>
      </c>
      <c r="H68" s="3">
        <f t="shared" si="8"/>
        <v>0</v>
      </c>
      <c r="I68" s="11">
        <f t="shared" si="6"/>
        <v>0</v>
      </c>
      <c r="J68" s="16">
        <f t="shared" si="1"/>
        <v>45748</v>
      </c>
      <c r="K68" s="25">
        <f t="shared" si="7"/>
        <v>0</v>
      </c>
    </row>
    <row r="69" spans="1:11" x14ac:dyDescent="0.25">
      <c r="A69" s="9">
        <f>IF('Lease Monthly'!$H$4="Monthly",DATE(YEAR('Monthly Journal entry'!A68),MONTH('Monthly Journal entry'!A68)+1,DAY('Monthly Journal entry'!A68)),IF('Lease Monthly'!$H$4="Quarterly",DATE(YEAR('Monthly Journal entry'!A68),MONTH('Monthly Journal entry'!A67)+3,DAY('Monthly Journal entry'!A67)),DATE(YEAR('Monthly Journal entry'!A67)+1,MONTH('Monthly Journal entry'!A67),DAY('Monthly Journal entry'!A67))))</f>
        <v>45778</v>
      </c>
      <c r="B69" s="24">
        <f t="shared" si="2"/>
        <v>2025</v>
      </c>
      <c r="C69" s="9">
        <f t="shared" ref="C69:C132" si="10">EOMONTH(A69,-1)+1</f>
        <v>45778</v>
      </c>
      <c r="D69" s="9">
        <f t="shared" si="3"/>
        <v>45808</v>
      </c>
      <c r="E69" s="3">
        <f t="shared" si="4"/>
        <v>31</v>
      </c>
      <c r="F69" s="10">
        <f t="shared" si="5"/>
        <v>31</v>
      </c>
      <c r="G69" s="4">
        <f>'Lease Monthly'!K80</f>
        <v>0</v>
      </c>
      <c r="H69" s="3">
        <f t="shared" si="8"/>
        <v>0</v>
      </c>
      <c r="I69" s="11">
        <f t="shared" si="6"/>
        <v>0</v>
      </c>
      <c r="J69" s="16">
        <f t="shared" ref="J69:J132" si="11">A69</f>
        <v>45778</v>
      </c>
      <c r="K69" s="25">
        <f t="shared" si="7"/>
        <v>0</v>
      </c>
    </row>
    <row r="70" spans="1:11" x14ac:dyDescent="0.25">
      <c r="A70" s="9">
        <f>IF('Lease Monthly'!$H$4="Monthly",DATE(YEAR('Monthly Journal entry'!A69),MONTH('Monthly Journal entry'!A69)+1,DAY('Monthly Journal entry'!A69)),IF('Lease Monthly'!$H$4="Quarterly",DATE(YEAR('Monthly Journal entry'!A69),MONTH('Monthly Journal entry'!A68)+3,DAY('Monthly Journal entry'!A68)),DATE(YEAR('Monthly Journal entry'!A68)+1,MONTH('Monthly Journal entry'!A68),DAY('Monthly Journal entry'!A68))))</f>
        <v>45809</v>
      </c>
      <c r="B70" s="24">
        <f t="shared" ref="B70:B133" si="12">YEAR(A70)</f>
        <v>2025</v>
      </c>
      <c r="C70" s="9">
        <f t="shared" si="10"/>
        <v>45809</v>
      </c>
      <c r="D70" s="9">
        <f t="shared" ref="D70:D133" si="13">EOMONTH(A70,0)</f>
        <v>45838</v>
      </c>
      <c r="E70" s="3">
        <f t="shared" ref="E70:E133" si="14">D70-C70+1</f>
        <v>30</v>
      </c>
      <c r="F70" s="10">
        <f t="shared" ref="F70:F133" si="15">D70-A70+1</f>
        <v>30</v>
      </c>
      <c r="G70" s="4">
        <f>'Lease Monthly'!K81</f>
        <v>0</v>
      </c>
      <c r="H70" s="3">
        <f t="shared" si="8"/>
        <v>0</v>
      </c>
      <c r="I70" s="11">
        <f t="shared" si="6"/>
        <v>0</v>
      </c>
      <c r="J70" s="16">
        <f t="shared" si="11"/>
        <v>45809</v>
      </c>
      <c r="K70" s="25">
        <f t="shared" si="7"/>
        <v>0</v>
      </c>
    </row>
    <row r="71" spans="1:11" x14ac:dyDescent="0.25">
      <c r="A71" s="9">
        <f>IF('Lease Monthly'!$H$4="Monthly",DATE(YEAR('Monthly Journal entry'!A70),MONTH('Monthly Journal entry'!A70)+1,DAY('Monthly Journal entry'!A70)),IF('Lease Monthly'!$H$4="Quarterly",DATE(YEAR('Monthly Journal entry'!A70),MONTH('Monthly Journal entry'!A69)+3,DAY('Monthly Journal entry'!A69)),DATE(YEAR('Monthly Journal entry'!A69)+1,MONTH('Monthly Journal entry'!A69),DAY('Monthly Journal entry'!A69))))</f>
        <v>45839</v>
      </c>
      <c r="B71" s="24">
        <f t="shared" si="12"/>
        <v>2025</v>
      </c>
      <c r="C71" s="9">
        <f t="shared" si="10"/>
        <v>45839</v>
      </c>
      <c r="D71" s="9">
        <f t="shared" si="13"/>
        <v>45869</v>
      </c>
      <c r="E71" s="3">
        <f t="shared" si="14"/>
        <v>31</v>
      </c>
      <c r="F71" s="10">
        <f t="shared" si="15"/>
        <v>31</v>
      </c>
      <c r="G71" s="4">
        <f>'Lease Monthly'!K82</f>
        <v>0</v>
      </c>
      <c r="H71" s="3">
        <f t="shared" si="8"/>
        <v>0</v>
      </c>
      <c r="I71" s="11">
        <f t="shared" ref="I71:I134" si="16">G71-H70</f>
        <v>0</v>
      </c>
      <c r="J71" s="16">
        <f t="shared" si="11"/>
        <v>45839</v>
      </c>
      <c r="K71" s="25">
        <f t="shared" ref="K71:K134" si="17">H71+I71</f>
        <v>0</v>
      </c>
    </row>
    <row r="72" spans="1:11" x14ac:dyDescent="0.25">
      <c r="A72" s="9">
        <f>IF('Lease Monthly'!$H$4="Monthly",DATE(YEAR('Monthly Journal entry'!A71),MONTH('Monthly Journal entry'!A71)+1,DAY('Monthly Journal entry'!A71)),IF('Lease Monthly'!$H$4="Quarterly",DATE(YEAR('Monthly Journal entry'!A71),MONTH('Monthly Journal entry'!A70)+3,DAY('Monthly Journal entry'!A70)),DATE(YEAR('Monthly Journal entry'!A70)+1,MONTH('Monthly Journal entry'!A70),DAY('Monthly Journal entry'!A70))))</f>
        <v>45870</v>
      </c>
      <c r="B72" s="24">
        <f t="shared" si="12"/>
        <v>2025</v>
      </c>
      <c r="C72" s="9">
        <f t="shared" si="10"/>
        <v>45870</v>
      </c>
      <c r="D72" s="9">
        <f t="shared" si="13"/>
        <v>45900</v>
      </c>
      <c r="E72" s="3">
        <f t="shared" si="14"/>
        <v>31</v>
      </c>
      <c r="F72" s="10">
        <f t="shared" si="15"/>
        <v>31</v>
      </c>
      <c r="G72" s="4">
        <f>'Lease Monthly'!K83</f>
        <v>0</v>
      </c>
      <c r="H72" s="3">
        <f t="shared" ref="H72:H135" si="18">G73/E72*F72</f>
        <v>0</v>
      </c>
      <c r="I72" s="11">
        <f t="shared" si="16"/>
        <v>0</v>
      </c>
      <c r="J72" s="16">
        <f t="shared" si="11"/>
        <v>45870</v>
      </c>
      <c r="K72" s="25">
        <f t="shared" si="17"/>
        <v>0</v>
      </c>
    </row>
    <row r="73" spans="1:11" x14ac:dyDescent="0.25">
      <c r="A73" s="9">
        <f>IF('Lease Monthly'!$H$4="Monthly",DATE(YEAR('Monthly Journal entry'!A72),MONTH('Monthly Journal entry'!A72)+1,DAY('Monthly Journal entry'!A72)),IF('Lease Monthly'!$H$4="Quarterly",DATE(YEAR('Monthly Journal entry'!A72),MONTH('Monthly Journal entry'!A71)+3,DAY('Monthly Journal entry'!A71)),DATE(YEAR('Monthly Journal entry'!A71)+1,MONTH('Monthly Journal entry'!A71),DAY('Monthly Journal entry'!A71))))</f>
        <v>45901</v>
      </c>
      <c r="B73" s="24">
        <f t="shared" si="12"/>
        <v>2025</v>
      </c>
      <c r="C73" s="9">
        <f t="shared" si="10"/>
        <v>45901</v>
      </c>
      <c r="D73" s="9">
        <f t="shared" si="13"/>
        <v>45930</v>
      </c>
      <c r="E73" s="3">
        <f t="shared" si="14"/>
        <v>30</v>
      </c>
      <c r="F73" s="10">
        <f t="shared" si="15"/>
        <v>30</v>
      </c>
      <c r="G73" s="4">
        <f>'Lease Monthly'!K84</f>
        <v>0</v>
      </c>
      <c r="H73" s="3">
        <f t="shared" si="18"/>
        <v>0</v>
      </c>
      <c r="I73" s="11">
        <f t="shared" si="16"/>
        <v>0</v>
      </c>
      <c r="J73" s="16">
        <f t="shared" si="11"/>
        <v>45901</v>
      </c>
      <c r="K73" s="25">
        <f t="shared" si="17"/>
        <v>0</v>
      </c>
    </row>
    <row r="74" spans="1:11" x14ac:dyDescent="0.25">
      <c r="A74" s="9">
        <f>IF('Lease Monthly'!$H$4="Monthly",DATE(YEAR('Monthly Journal entry'!A73),MONTH('Monthly Journal entry'!A73)+1,DAY('Monthly Journal entry'!A73)),IF('Lease Monthly'!$H$4="Quarterly",DATE(YEAR('Monthly Journal entry'!A73),MONTH('Monthly Journal entry'!A72)+3,DAY('Monthly Journal entry'!A72)),DATE(YEAR('Monthly Journal entry'!A72)+1,MONTH('Monthly Journal entry'!A72),DAY('Monthly Journal entry'!A72))))</f>
        <v>45931</v>
      </c>
      <c r="B74" s="24">
        <f t="shared" si="12"/>
        <v>2025</v>
      </c>
      <c r="C74" s="9">
        <f t="shared" si="10"/>
        <v>45931</v>
      </c>
      <c r="D74" s="9">
        <f t="shared" si="13"/>
        <v>45961</v>
      </c>
      <c r="E74" s="3">
        <f t="shared" si="14"/>
        <v>31</v>
      </c>
      <c r="F74" s="10">
        <f t="shared" si="15"/>
        <v>31</v>
      </c>
      <c r="G74" s="4">
        <f>'Lease Monthly'!K85</f>
        <v>0</v>
      </c>
      <c r="H74" s="3">
        <f t="shared" si="18"/>
        <v>0</v>
      </c>
      <c r="I74" s="11">
        <f t="shared" si="16"/>
        <v>0</v>
      </c>
      <c r="J74" s="16">
        <f t="shared" si="11"/>
        <v>45931</v>
      </c>
      <c r="K74" s="25">
        <f t="shared" si="17"/>
        <v>0</v>
      </c>
    </row>
    <row r="75" spans="1:11" x14ac:dyDescent="0.25">
      <c r="A75" s="9">
        <f>IF('Lease Monthly'!$H$4="Monthly",DATE(YEAR('Monthly Journal entry'!A74),MONTH('Monthly Journal entry'!A74)+1,DAY('Monthly Journal entry'!A74)),IF('Lease Monthly'!$H$4="Quarterly",DATE(YEAR('Monthly Journal entry'!A74),MONTH('Monthly Journal entry'!A73)+3,DAY('Monthly Journal entry'!A73)),DATE(YEAR('Monthly Journal entry'!A73)+1,MONTH('Monthly Journal entry'!A73),DAY('Monthly Journal entry'!A73))))</f>
        <v>45962</v>
      </c>
      <c r="B75" s="24">
        <f t="shared" si="12"/>
        <v>2025</v>
      </c>
      <c r="C75" s="9">
        <f t="shared" si="10"/>
        <v>45962</v>
      </c>
      <c r="D75" s="9">
        <f t="shared" si="13"/>
        <v>45991</v>
      </c>
      <c r="E75" s="3">
        <f t="shared" si="14"/>
        <v>30</v>
      </c>
      <c r="F75" s="10">
        <f t="shared" si="15"/>
        <v>30</v>
      </c>
      <c r="G75" s="4">
        <f>'Lease Monthly'!K86</f>
        <v>0</v>
      </c>
      <c r="H75" s="3">
        <f t="shared" si="18"/>
        <v>0</v>
      </c>
      <c r="I75" s="11">
        <f t="shared" si="16"/>
        <v>0</v>
      </c>
      <c r="J75" s="16">
        <f t="shared" si="11"/>
        <v>45962</v>
      </c>
      <c r="K75" s="25">
        <f t="shared" si="17"/>
        <v>0</v>
      </c>
    </row>
    <row r="76" spans="1:11" x14ac:dyDescent="0.25">
      <c r="A76" s="9">
        <f>IF('Lease Monthly'!$H$4="Monthly",DATE(YEAR('Monthly Journal entry'!A75),MONTH('Monthly Journal entry'!A75)+1,DAY('Monthly Journal entry'!A75)),IF('Lease Monthly'!$H$4="Quarterly",DATE(YEAR('Monthly Journal entry'!A75),MONTH('Monthly Journal entry'!A74)+3,DAY('Monthly Journal entry'!A74)),DATE(YEAR('Monthly Journal entry'!A74)+1,MONTH('Monthly Journal entry'!A74),DAY('Monthly Journal entry'!A74))))</f>
        <v>45992</v>
      </c>
      <c r="B76" s="24">
        <f t="shared" si="12"/>
        <v>2025</v>
      </c>
      <c r="C76" s="9">
        <f t="shared" si="10"/>
        <v>45992</v>
      </c>
      <c r="D76" s="9">
        <f t="shared" si="13"/>
        <v>46022</v>
      </c>
      <c r="E76" s="3">
        <f t="shared" si="14"/>
        <v>31</v>
      </c>
      <c r="F76" s="10">
        <f t="shared" si="15"/>
        <v>31</v>
      </c>
      <c r="G76" s="4">
        <f>'Lease Monthly'!K87</f>
        <v>0</v>
      </c>
      <c r="H76" s="3">
        <f t="shared" si="18"/>
        <v>0</v>
      </c>
      <c r="I76" s="11">
        <f t="shared" si="16"/>
        <v>0</v>
      </c>
      <c r="J76" s="16">
        <f t="shared" si="11"/>
        <v>45992</v>
      </c>
      <c r="K76" s="25">
        <f t="shared" si="17"/>
        <v>0</v>
      </c>
    </row>
    <row r="77" spans="1:11" x14ac:dyDescent="0.25">
      <c r="A77" s="9">
        <f>IF('Lease Monthly'!$H$4="Monthly",DATE(YEAR('Monthly Journal entry'!A76),MONTH('Monthly Journal entry'!A76)+1,DAY('Monthly Journal entry'!A76)),IF('Lease Monthly'!$H$4="Quarterly",DATE(YEAR('Monthly Journal entry'!A76),MONTH('Monthly Journal entry'!A75)+3,DAY('Monthly Journal entry'!A75)),DATE(YEAR('Monthly Journal entry'!A75)+1,MONTH('Monthly Journal entry'!A75),DAY('Monthly Journal entry'!A75))))</f>
        <v>46023</v>
      </c>
      <c r="B77" s="24">
        <f t="shared" si="12"/>
        <v>2026</v>
      </c>
      <c r="C77" s="9">
        <f t="shared" si="10"/>
        <v>46023</v>
      </c>
      <c r="D77" s="9">
        <f t="shared" si="13"/>
        <v>46053</v>
      </c>
      <c r="E77" s="3">
        <f t="shared" si="14"/>
        <v>31</v>
      </c>
      <c r="F77" s="10">
        <f t="shared" si="15"/>
        <v>31</v>
      </c>
      <c r="G77" s="4">
        <f>'Lease Monthly'!K88</f>
        <v>0</v>
      </c>
      <c r="H77" s="3">
        <f t="shared" si="18"/>
        <v>0</v>
      </c>
      <c r="I77" s="11">
        <f t="shared" si="16"/>
        <v>0</v>
      </c>
      <c r="J77" s="16">
        <f t="shared" si="11"/>
        <v>46023</v>
      </c>
      <c r="K77" s="25">
        <f t="shared" si="17"/>
        <v>0</v>
      </c>
    </row>
    <row r="78" spans="1:11" x14ac:dyDescent="0.25">
      <c r="A78" s="9">
        <f>IF('Lease Monthly'!$H$4="Monthly",DATE(YEAR('Monthly Journal entry'!A77),MONTH('Monthly Journal entry'!A77)+1,DAY('Monthly Journal entry'!A77)),IF('Lease Monthly'!$H$4="Quarterly",DATE(YEAR('Monthly Journal entry'!A77),MONTH('Monthly Journal entry'!A76)+3,DAY('Monthly Journal entry'!A76)),DATE(YEAR('Monthly Journal entry'!A76)+1,MONTH('Monthly Journal entry'!A76),DAY('Monthly Journal entry'!A76))))</f>
        <v>46054</v>
      </c>
      <c r="B78" s="24">
        <f t="shared" si="12"/>
        <v>2026</v>
      </c>
      <c r="C78" s="9">
        <f t="shared" si="10"/>
        <v>46054</v>
      </c>
      <c r="D78" s="9">
        <f t="shared" si="13"/>
        <v>46081</v>
      </c>
      <c r="E78" s="3">
        <f t="shared" si="14"/>
        <v>28</v>
      </c>
      <c r="F78" s="10">
        <f t="shared" si="15"/>
        <v>28</v>
      </c>
      <c r="G78" s="4">
        <f>'Lease Monthly'!K89</f>
        <v>0</v>
      </c>
      <c r="H78" s="3">
        <f t="shared" si="18"/>
        <v>0</v>
      </c>
      <c r="I78" s="11">
        <f t="shared" si="16"/>
        <v>0</v>
      </c>
      <c r="J78" s="16">
        <f t="shared" si="11"/>
        <v>46054</v>
      </c>
      <c r="K78" s="25">
        <f t="shared" si="17"/>
        <v>0</v>
      </c>
    </row>
    <row r="79" spans="1:11" x14ac:dyDescent="0.25">
      <c r="A79" s="9">
        <f>IF('Lease Monthly'!$H$4="Monthly",DATE(YEAR('Monthly Journal entry'!A78),MONTH('Monthly Journal entry'!A78)+1,DAY('Monthly Journal entry'!A78)),IF('Lease Monthly'!$H$4="Quarterly",DATE(YEAR('Monthly Journal entry'!A78),MONTH('Monthly Journal entry'!A77)+3,DAY('Monthly Journal entry'!A77)),DATE(YEAR('Monthly Journal entry'!A77)+1,MONTH('Monthly Journal entry'!A77),DAY('Monthly Journal entry'!A77))))</f>
        <v>46082</v>
      </c>
      <c r="B79" s="24">
        <f t="shared" si="12"/>
        <v>2026</v>
      </c>
      <c r="C79" s="9">
        <f t="shared" si="10"/>
        <v>46082</v>
      </c>
      <c r="D79" s="9">
        <f t="shared" si="13"/>
        <v>46112</v>
      </c>
      <c r="E79" s="3">
        <f t="shared" si="14"/>
        <v>31</v>
      </c>
      <c r="F79" s="10">
        <f t="shared" si="15"/>
        <v>31</v>
      </c>
      <c r="G79" s="4">
        <f>'Lease Monthly'!K90</f>
        <v>0</v>
      </c>
      <c r="H79" s="3">
        <f t="shared" si="18"/>
        <v>0</v>
      </c>
      <c r="I79" s="11">
        <f t="shared" si="16"/>
        <v>0</v>
      </c>
      <c r="J79" s="16">
        <f t="shared" si="11"/>
        <v>46082</v>
      </c>
      <c r="K79" s="25">
        <f t="shared" si="17"/>
        <v>0</v>
      </c>
    </row>
    <row r="80" spans="1:11" x14ac:dyDescent="0.25">
      <c r="A80" s="9">
        <f>IF('Lease Monthly'!$H$4="Monthly",DATE(YEAR('Monthly Journal entry'!A79),MONTH('Monthly Journal entry'!A79)+1,DAY('Monthly Journal entry'!A79)),IF('Lease Monthly'!$H$4="Quarterly",DATE(YEAR('Monthly Journal entry'!A79),MONTH('Monthly Journal entry'!A78)+3,DAY('Monthly Journal entry'!A78)),DATE(YEAR('Monthly Journal entry'!A78)+1,MONTH('Monthly Journal entry'!A78),DAY('Monthly Journal entry'!A78))))</f>
        <v>46113</v>
      </c>
      <c r="B80" s="24">
        <f t="shared" si="12"/>
        <v>2026</v>
      </c>
      <c r="C80" s="9">
        <f t="shared" si="10"/>
        <v>46113</v>
      </c>
      <c r="D80" s="9">
        <f t="shared" si="13"/>
        <v>46142</v>
      </c>
      <c r="E80" s="3">
        <f t="shared" si="14"/>
        <v>30</v>
      </c>
      <c r="F80" s="10">
        <f t="shared" si="15"/>
        <v>30</v>
      </c>
      <c r="G80" s="4">
        <f>'Lease Monthly'!K91</f>
        <v>0</v>
      </c>
      <c r="H80" s="3">
        <f t="shared" si="18"/>
        <v>0</v>
      </c>
      <c r="I80" s="11">
        <f t="shared" si="16"/>
        <v>0</v>
      </c>
      <c r="J80" s="16">
        <f t="shared" si="11"/>
        <v>46113</v>
      </c>
      <c r="K80" s="25">
        <f t="shared" si="17"/>
        <v>0</v>
      </c>
    </row>
    <row r="81" spans="1:11" x14ac:dyDescent="0.25">
      <c r="A81" s="9">
        <f>IF('Lease Monthly'!$H$4="Monthly",DATE(YEAR('Monthly Journal entry'!A80),MONTH('Monthly Journal entry'!A80)+1,DAY('Monthly Journal entry'!A80)),IF('Lease Monthly'!$H$4="Quarterly",DATE(YEAR('Monthly Journal entry'!A80),MONTH('Monthly Journal entry'!A79)+3,DAY('Monthly Journal entry'!A79)),DATE(YEAR('Monthly Journal entry'!A79)+1,MONTH('Monthly Journal entry'!A79),DAY('Monthly Journal entry'!A79))))</f>
        <v>46143</v>
      </c>
      <c r="B81" s="24">
        <f t="shared" si="12"/>
        <v>2026</v>
      </c>
      <c r="C81" s="9">
        <f t="shared" si="10"/>
        <v>46143</v>
      </c>
      <c r="D81" s="9">
        <f t="shared" si="13"/>
        <v>46173</v>
      </c>
      <c r="E81" s="3">
        <f t="shared" si="14"/>
        <v>31</v>
      </c>
      <c r="F81" s="10">
        <f t="shared" si="15"/>
        <v>31</v>
      </c>
      <c r="G81" s="4">
        <f>'Lease Monthly'!K92</f>
        <v>0</v>
      </c>
      <c r="H81" s="3">
        <f t="shared" si="18"/>
        <v>0</v>
      </c>
      <c r="I81" s="11">
        <f t="shared" si="16"/>
        <v>0</v>
      </c>
      <c r="J81" s="16">
        <f t="shared" si="11"/>
        <v>46143</v>
      </c>
      <c r="K81" s="25">
        <f t="shared" si="17"/>
        <v>0</v>
      </c>
    </row>
    <row r="82" spans="1:11" x14ac:dyDescent="0.25">
      <c r="A82" s="9">
        <f>IF('Lease Monthly'!$H$4="Monthly",DATE(YEAR('Monthly Journal entry'!A81),MONTH('Monthly Journal entry'!A81)+1,DAY('Monthly Journal entry'!A81)),IF('Lease Monthly'!$H$4="Quarterly",DATE(YEAR('Monthly Journal entry'!A81),MONTH('Monthly Journal entry'!A80)+3,DAY('Monthly Journal entry'!A80)),DATE(YEAR('Monthly Journal entry'!A80)+1,MONTH('Monthly Journal entry'!A80),DAY('Monthly Journal entry'!A80))))</f>
        <v>46174</v>
      </c>
      <c r="B82" s="24">
        <f t="shared" si="12"/>
        <v>2026</v>
      </c>
      <c r="C82" s="9">
        <f t="shared" si="10"/>
        <v>46174</v>
      </c>
      <c r="D82" s="9">
        <f t="shared" si="13"/>
        <v>46203</v>
      </c>
      <c r="E82" s="3">
        <f t="shared" si="14"/>
        <v>30</v>
      </c>
      <c r="F82" s="10">
        <f t="shared" si="15"/>
        <v>30</v>
      </c>
      <c r="G82" s="4">
        <f>'Lease Monthly'!K93</f>
        <v>0</v>
      </c>
      <c r="H82" s="3">
        <f t="shared" si="18"/>
        <v>0</v>
      </c>
      <c r="I82" s="11">
        <f t="shared" si="16"/>
        <v>0</v>
      </c>
      <c r="J82" s="16">
        <f t="shared" si="11"/>
        <v>46174</v>
      </c>
      <c r="K82" s="25">
        <f t="shared" si="17"/>
        <v>0</v>
      </c>
    </row>
    <row r="83" spans="1:11" x14ac:dyDescent="0.25">
      <c r="A83" s="9">
        <f>IF('Lease Monthly'!$H$4="Monthly",DATE(YEAR('Monthly Journal entry'!A82),MONTH('Monthly Journal entry'!A82)+1,DAY('Monthly Journal entry'!A82)),IF('Lease Monthly'!$H$4="Quarterly",DATE(YEAR('Monthly Journal entry'!A82),MONTH('Monthly Journal entry'!A81)+3,DAY('Monthly Journal entry'!A81)),DATE(YEAR('Monthly Journal entry'!A81)+1,MONTH('Monthly Journal entry'!A81),DAY('Monthly Journal entry'!A81))))</f>
        <v>46204</v>
      </c>
      <c r="B83" s="24">
        <f t="shared" si="12"/>
        <v>2026</v>
      </c>
      <c r="C83" s="9">
        <f t="shared" si="10"/>
        <v>46204</v>
      </c>
      <c r="D83" s="9">
        <f t="shared" si="13"/>
        <v>46234</v>
      </c>
      <c r="E83" s="3">
        <f t="shared" si="14"/>
        <v>31</v>
      </c>
      <c r="F83" s="10">
        <f t="shared" si="15"/>
        <v>31</v>
      </c>
      <c r="G83" s="4">
        <f>'Lease Monthly'!K94</f>
        <v>0</v>
      </c>
      <c r="H83" s="3">
        <f t="shared" si="18"/>
        <v>0</v>
      </c>
      <c r="I83" s="11">
        <f t="shared" si="16"/>
        <v>0</v>
      </c>
      <c r="J83" s="16">
        <f t="shared" si="11"/>
        <v>46204</v>
      </c>
      <c r="K83" s="25">
        <f t="shared" si="17"/>
        <v>0</v>
      </c>
    </row>
    <row r="84" spans="1:11" x14ac:dyDescent="0.25">
      <c r="A84" s="9">
        <f>IF('Lease Monthly'!$H$4="Monthly",DATE(YEAR('Monthly Journal entry'!A83),MONTH('Monthly Journal entry'!A83)+1,DAY('Monthly Journal entry'!A83)),IF('Lease Monthly'!$H$4="Quarterly",DATE(YEAR('Monthly Journal entry'!A83),MONTH('Monthly Journal entry'!A82)+3,DAY('Monthly Journal entry'!A82)),DATE(YEAR('Monthly Journal entry'!A82)+1,MONTH('Monthly Journal entry'!A82),DAY('Monthly Journal entry'!A82))))</f>
        <v>46235</v>
      </c>
      <c r="B84" s="24">
        <f t="shared" si="12"/>
        <v>2026</v>
      </c>
      <c r="C84" s="9">
        <f t="shared" si="10"/>
        <v>46235</v>
      </c>
      <c r="D84" s="9">
        <f t="shared" si="13"/>
        <v>46265</v>
      </c>
      <c r="E84" s="3">
        <f t="shared" si="14"/>
        <v>31</v>
      </c>
      <c r="F84" s="10">
        <f t="shared" si="15"/>
        <v>31</v>
      </c>
      <c r="G84" s="4">
        <f>'Lease Monthly'!K95</f>
        <v>0</v>
      </c>
      <c r="H84" s="3">
        <f t="shared" si="18"/>
        <v>0</v>
      </c>
      <c r="I84" s="11">
        <f t="shared" si="16"/>
        <v>0</v>
      </c>
      <c r="J84" s="16">
        <f t="shared" si="11"/>
        <v>46235</v>
      </c>
      <c r="K84" s="25">
        <f t="shared" si="17"/>
        <v>0</v>
      </c>
    </row>
    <row r="85" spans="1:11" x14ac:dyDescent="0.25">
      <c r="A85" s="9">
        <f>IF('Lease Monthly'!$H$4="Monthly",DATE(YEAR('Monthly Journal entry'!A84),MONTH('Monthly Journal entry'!A84)+1,DAY('Monthly Journal entry'!A84)),IF('Lease Monthly'!$H$4="Quarterly",DATE(YEAR('Monthly Journal entry'!A84),MONTH('Monthly Journal entry'!A83)+3,DAY('Monthly Journal entry'!A83)),DATE(YEAR('Monthly Journal entry'!A83)+1,MONTH('Monthly Journal entry'!A83),DAY('Monthly Journal entry'!A83))))</f>
        <v>46266</v>
      </c>
      <c r="B85" s="24">
        <f t="shared" si="12"/>
        <v>2026</v>
      </c>
      <c r="C85" s="9">
        <f t="shared" si="10"/>
        <v>46266</v>
      </c>
      <c r="D85" s="9">
        <f t="shared" si="13"/>
        <v>46295</v>
      </c>
      <c r="E85" s="3">
        <f t="shared" si="14"/>
        <v>30</v>
      </c>
      <c r="F85" s="10">
        <f t="shared" si="15"/>
        <v>30</v>
      </c>
      <c r="G85" s="4">
        <f>'Lease Monthly'!K96</f>
        <v>0</v>
      </c>
      <c r="H85" s="3">
        <f t="shared" si="18"/>
        <v>0</v>
      </c>
      <c r="I85" s="11">
        <f t="shared" si="16"/>
        <v>0</v>
      </c>
      <c r="J85" s="16">
        <f t="shared" si="11"/>
        <v>46266</v>
      </c>
      <c r="K85" s="25">
        <f t="shared" si="17"/>
        <v>0</v>
      </c>
    </row>
    <row r="86" spans="1:11" x14ac:dyDescent="0.25">
      <c r="A86" s="9">
        <f>IF('Lease Monthly'!$H$4="Monthly",DATE(YEAR('Monthly Journal entry'!A85),MONTH('Monthly Journal entry'!A85)+1,DAY('Monthly Journal entry'!A85)),IF('Lease Monthly'!$H$4="Quarterly",DATE(YEAR('Monthly Journal entry'!A85),MONTH('Monthly Journal entry'!A84)+3,DAY('Monthly Journal entry'!A84)),DATE(YEAR('Monthly Journal entry'!A84)+1,MONTH('Monthly Journal entry'!A84),DAY('Monthly Journal entry'!A84))))</f>
        <v>46296</v>
      </c>
      <c r="B86" s="24">
        <f t="shared" si="12"/>
        <v>2026</v>
      </c>
      <c r="C86" s="9">
        <f t="shared" si="10"/>
        <v>46296</v>
      </c>
      <c r="D86" s="9">
        <f t="shared" si="13"/>
        <v>46326</v>
      </c>
      <c r="E86" s="3">
        <f t="shared" si="14"/>
        <v>31</v>
      </c>
      <c r="F86" s="10">
        <f t="shared" si="15"/>
        <v>31</v>
      </c>
      <c r="G86" s="4">
        <f>'Lease Monthly'!K97</f>
        <v>0</v>
      </c>
      <c r="H86" s="3">
        <f t="shared" si="18"/>
        <v>0</v>
      </c>
      <c r="I86" s="11">
        <f t="shared" si="16"/>
        <v>0</v>
      </c>
      <c r="J86" s="16">
        <f t="shared" si="11"/>
        <v>46296</v>
      </c>
      <c r="K86" s="25">
        <f t="shared" si="17"/>
        <v>0</v>
      </c>
    </row>
    <row r="87" spans="1:11" x14ac:dyDescent="0.25">
      <c r="A87" s="9">
        <f>IF('Lease Monthly'!$H$4="Monthly",DATE(YEAR('Monthly Journal entry'!A86),MONTH('Monthly Journal entry'!A86)+1,DAY('Monthly Journal entry'!A86)),IF('Lease Monthly'!$H$4="Quarterly",DATE(YEAR('Monthly Journal entry'!A86),MONTH('Monthly Journal entry'!A85)+3,DAY('Monthly Journal entry'!A85)),DATE(YEAR('Monthly Journal entry'!A85)+1,MONTH('Monthly Journal entry'!A85),DAY('Monthly Journal entry'!A85))))</f>
        <v>46327</v>
      </c>
      <c r="B87" s="24">
        <f t="shared" si="12"/>
        <v>2026</v>
      </c>
      <c r="C87" s="9">
        <f t="shared" si="10"/>
        <v>46327</v>
      </c>
      <c r="D87" s="9">
        <f t="shared" si="13"/>
        <v>46356</v>
      </c>
      <c r="E87" s="3">
        <f t="shared" si="14"/>
        <v>30</v>
      </c>
      <c r="F87" s="10">
        <f t="shared" si="15"/>
        <v>30</v>
      </c>
      <c r="G87" s="4">
        <f>'Lease Monthly'!K98</f>
        <v>0</v>
      </c>
      <c r="H87" s="3">
        <f t="shared" si="18"/>
        <v>0</v>
      </c>
      <c r="I87" s="11">
        <f t="shared" si="16"/>
        <v>0</v>
      </c>
      <c r="J87" s="16">
        <f t="shared" si="11"/>
        <v>46327</v>
      </c>
      <c r="K87" s="25">
        <f t="shared" si="17"/>
        <v>0</v>
      </c>
    </row>
    <row r="88" spans="1:11" x14ac:dyDescent="0.25">
      <c r="A88" s="9">
        <f>IF('Lease Monthly'!$H$4="Monthly",DATE(YEAR('Monthly Journal entry'!A87),MONTH('Monthly Journal entry'!A87)+1,DAY('Monthly Journal entry'!A87)),IF('Lease Monthly'!$H$4="Quarterly",DATE(YEAR('Monthly Journal entry'!A87),MONTH('Monthly Journal entry'!A86)+3,DAY('Monthly Journal entry'!A86)),DATE(YEAR('Monthly Journal entry'!A86)+1,MONTH('Monthly Journal entry'!A86),DAY('Monthly Journal entry'!A86))))</f>
        <v>46357</v>
      </c>
      <c r="B88" s="24">
        <f t="shared" si="12"/>
        <v>2026</v>
      </c>
      <c r="C88" s="9">
        <f t="shared" si="10"/>
        <v>46357</v>
      </c>
      <c r="D88" s="9">
        <f t="shared" si="13"/>
        <v>46387</v>
      </c>
      <c r="E88" s="3">
        <f t="shared" si="14"/>
        <v>31</v>
      </c>
      <c r="F88" s="10">
        <f t="shared" si="15"/>
        <v>31</v>
      </c>
      <c r="G88" s="4">
        <f>'Lease Monthly'!K99</f>
        <v>0</v>
      </c>
      <c r="H88" s="3">
        <f t="shared" si="18"/>
        <v>0</v>
      </c>
      <c r="I88" s="11">
        <f t="shared" si="16"/>
        <v>0</v>
      </c>
      <c r="J88" s="16">
        <f t="shared" si="11"/>
        <v>46357</v>
      </c>
      <c r="K88" s="25">
        <f t="shared" si="17"/>
        <v>0</v>
      </c>
    </row>
    <row r="89" spans="1:11" x14ac:dyDescent="0.25">
      <c r="A89" s="9">
        <f>IF('Lease Monthly'!$H$4="Monthly",DATE(YEAR('Monthly Journal entry'!A88),MONTH('Monthly Journal entry'!A88)+1,DAY('Monthly Journal entry'!A88)),IF('Lease Monthly'!$H$4="Quarterly",DATE(YEAR('Monthly Journal entry'!A88),MONTH('Monthly Journal entry'!A87)+3,DAY('Monthly Journal entry'!A87)),DATE(YEAR('Monthly Journal entry'!A87)+1,MONTH('Monthly Journal entry'!A87),DAY('Monthly Journal entry'!A87))))</f>
        <v>46388</v>
      </c>
      <c r="B89" s="24">
        <f t="shared" si="12"/>
        <v>2027</v>
      </c>
      <c r="C89" s="9">
        <f t="shared" si="10"/>
        <v>46388</v>
      </c>
      <c r="D89" s="9">
        <f t="shared" si="13"/>
        <v>46418</v>
      </c>
      <c r="E89" s="3">
        <f t="shared" si="14"/>
        <v>31</v>
      </c>
      <c r="F89" s="10">
        <f t="shared" si="15"/>
        <v>31</v>
      </c>
      <c r="G89" s="4">
        <f>'Lease Monthly'!K100</f>
        <v>0</v>
      </c>
      <c r="H89" s="3">
        <f t="shared" si="18"/>
        <v>0</v>
      </c>
      <c r="I89" s="11">
        <f t="shared" si="16"/>
        <v>0</v>
      </c>
      <c r="J89" s="16">
        <f t="shared" si="11"/>
        <v>46388</v>
      </c>
      <c r="K89" s="25">
        <f t="shared" si="17"/>
        <v>0</v>
      </c>
    </row>
    <row r="90" spans="1:11" x14ac:dyDescent="0.25">
      <c r="A90" s="9">
        <f>IF('Lease Monthly'!$H$4="Monthly",DATE(YEAR('Monthly Journal entry'!A89),MONTH('Monthly Journal entry'!A89)+1,DAY('Monthly Journal entry'!A89)),IF('Lease Monthly'!$H$4="Quarterly",DATE(YEAR('Monthly Journal entry'!A89),MONTH('Monthly Journal entry'!A88)+3,DAY('Monthly Journal entry'!A88)),DATE(YEAR('Monthly Journal entry'!A88)+1,MONTH('Monthly Journal entry'!A88),DAY('Monthly Journal entry'!A88))))</f>
        <v>46419</v>
      </c>
      <c r="B90" s="24">
        <f t="shared" si="12"/>
        <v>2027</v>
      </c>
      <c r="C90" s="9">
        <f t="shared" si="10"/>
        <v>46419</v>
      </c>
      <c r="D90" s="9">
        <f t="shared" si="13"/>
        <v>46446</v>
      </c>
      <c r="E90" s="3">
        <f t="shared" si="14"/>
        <v>28</v>
      </c>
      <c r="F90" s="10">
        <f t="shared" si="15"/>
        <v>28</v>
      </c>
      <c r="G90" s="4">
        <f>'Lease Monthly'!K101</f>
        <v>0</v>
      </c>
      <c r="H90" s="3">
        <f t="shared" si="18"/>
        <v>0</v>
      </c>
      <c r="I90" s="11">
        <f t="shared" si="16"/>
        <v>0</v>
      </c>
      <c r="J90" s="16">
        <f t="shared" si="11"/>
        <v>46419</v>
      </c>
      <c r="K90" s="25">
        <f t="shared" si="17"/>
        <v>0</v>
      </c>
    </row>
    <row r="91" spans="1:11" x14ac:dyDescent="0.25">
      <c r="A91" s="9">
        <f>IF('Lease Monthly'!$H$4="Monthly",DATE(YEAR('Monthly Journal entry'!A90),MONTH('Monthly Journal entry'!A90)+1,DAY('Monthly Journal entry'!A90)),IF('Lease Monthly'!$H$4="Quarterly",DATE(YEAR('Monthly Journal entry'!A90),MONTH('Monthly Journal entry'!A89)+3,DAY('Monthly Journal entry'!A89)),DATE(YEAR('Monthly Journal entry'!A89)+1,MONTH('Monthly Journal entry'!A89),DAY('Monthly Journal entry'!A89))))</f>
        <v>46447</v>
      </c>
      <c r="B91" s="24">
        <f t="shared" si="12"/>
        <v>2027</v>
      </c>
      <c r="C91" s="9">
        <f t="shared" si="10"/>
        <v>46447</v>
      </c>
      <c r="D91" s="9">
        <f t="shared" si="13"/>
        <v>46477</v>
      </c>
      <c r="E91" s="3">
        <f t="shared" si="14"/>
        <v>31</v>
      </c>
      <c r="F91" s="10">
        <f t="shared" si="15"/>
        <v>31</v>
      </c>
      <c r="G91" s="4">
        <f>'Lease Monthly'!K102</f>
        <v>0</v>
      </c>
      <c r="H91" s="3">
        <f t="shared" si="18"/>
        <v>0</v>
      </c>
      <c r="I91" s="11">
        <f t="shared" si="16"/>
        <v>0</v>
      </c>
      <c r="J91" s="16">
        <f t="shared" si="11"/>
        <v>46447</v>
      </c>
      <c r="K91" s="25">
        <f t="shared" si="17"/>
        <v>0</v>
      </c>
    </row>
    <row r="92" spans="1:11" x14ac:dyDescent="0.25">
      <c r="A92" s="9">
        <f>IF('Lease Monthly'!$H$4="Monthly",DATE(YEAR('Monthly Journal entry'!A91),MONTH('Monthly Journal entry'!A91)+1,DAY('Monthly Journal entry'!A91)),IF('Lease Monthly'!$H$4="Quarterly",DATE(YEAR('Monthly Journal entry'!A91),MONTH('Monthly Journal entry'!A90)+3,DAY('Monthly Journal entry'!A90)),DATE(YEAR('Monthly Journal entry'!A90)+1,MONTH('Monthly Journal entry'!A90),DAY('Monthly Journal entry'!A90))))</f>
        <v>46478</v>
      </c>
      <c r="B92" s="24">
        <f t="shared" si="12"/>
        <v>2027</v>
      </c>
      <c r="C92" s="9">
        <f t="shared" si="10"/>
        <v>46478</v>
      </c>
      <c r="D92" s="9">
        <f t="shared" si="13"/>
        <v>46507</v>
      </c>
      <c r="E92" s="3">
        <f t="shared" si="14"/>
        <v>30</v>
      </c>
      <c r="F92" s="10">
        <f t="shared" si="15"/>
        <v>30</v>
      </c>
      <c r="G92" s="4">
        <f>'Lease Monthly'!K103</f>
        <v>0</v>
      </c>
      <c r="H92" s="3">
        <f t="shared" si="18"/>
        <v>0</v>
      </c>
      <c r="I92" s="11">
        <f t="shared" si="16"/>
        <v>0</v>
      </c>
      <c r="J92" s="16">
        <f t="shared" si="11"/>
        <v>46478</v>
      </c>
      <c r="K92" s="25">
        <f t="shared" si="17"/>
        <v>0</v>
      </c>
    </row>
    <row r="93" spans="1:11" x14ac:dyDescent="0.25">
      <c r="A93" s="9">
        <f>IF('Lease Monthly'!$H$4="Monthly",DATE(YEAR('Monthly Journal entry'!A92),MONTH('Monthly Journal entry'!A92)+1,DAY('Monthly Journal entry'!A92)),IF('Lease Monthly'!$H$4="Quarterly",DATE(YEAR('Monthly Journal entry'!A92),MONTH('Monthly Journal entry'!A91)+3,DAY('Monthly Journal entry'!A91)),DATE(YEAR('Monthly Journal entry'!A91)+1,MONTH('Monthly Journal entry'!A91),DAY('Monthly Journal entry'!A91))))</f>
        <v>46508</v>
      </c>
      <c r="B93" s="24">
        <f t="shared" si="12"/>
        <v>2027</v>
      </c>
      <c r="C93" s="9">
        <f t="shared" si="10"/>
        <v>46508</v>
      </c>
      <c r="D93" s="9">
        <f t="shared" si="13"/>
        <v>46538</v>
      </c>
      <c r="E93" s="3">
        <f t="shared" si="14"/>
        <v>31</v>
      </c>
      <c r="F93" s="10">
        <f t="shared" si="15"/>
        <v>31</v>
      </c>
      <c r="G93" s="4">
        <f>'Lease Monthly'!K104</f>
        <v>0</v>
      </c>
      <c r="H93" s="3">
        <f t="shared" si="18"/>
        <v>0</v>
      </c>
      <c r="I93" s="11">
        <f t="shared" si="16"/>
        <v>0</v>
      </c>
      <c r="J93" s="16">
        <f t="shared" si="11"/>
        <v>46508</v>
      </c>
      <c r="K93" s="25">
        <f t="shared" si="17"/>
        <v>0</v>
      </c>
    </row>
    <row r="94" spans="1:11" x14ac:dyDescent="0.25">
      <c r="A94" s="9">
        <f>IF('Lease Monthly'!$H$4="Monthly",DATE(YEAR('Monthly Journal entry'!A93),MONTH('Monthly Journal entry'!A93)+1,DAY('Monthly Journal entry'!A93)),IF('Lease Monthly'!$H$4="Quarterly",DATE(YEAR('Monthly Journal entry'!A93),MONTH('Monthly Journal entry'!A92)+3,DAY('Monthly Journal entry'!A92)),DATE(YEAR('Monthly Journal entry'!A92)+1,MONTH('Monthly Journal entry'!A92),DAY('Monthly Journal entry'!A92))))</f>
        <v>46539</v>
      </c>
      <c r="B94" s="24">
        <f t="shared" si="12"/>
        <v>2027</v>
      </c>
      <c r="C94" s="9">
        <f t="shared" si="10"/>
        <v>46539</v>
      </c>
      <c r="D94" s="9">
        <f t="shared" si="13"/>
        <v>46568</v>
      </c>
      <c r="E94" s="3">
        <f t="shared" si="14"/>
        <v>30</v>
      </c>
      <c r="F94" s="10">
        <f t="shared" si="15"/>
        <v>30</v>
      </c>
      <c r="G94" s="4">
        <f>'Lease Monthly'!K105</f>
        <v>0</v>
      </c>
      <c r="H94" s="3">
        <f t="shared" si="18"/>
        <v>0</v>
      </c>
      <c r="I94" s="11">
        <f t="shared" si="16"/>
        <v>0</v>
      </c>
      <c r="J94" s="16">
        <f t="shared" si="11"/>
        <v>46539</v>
      </c>
      <c r="K94" s="25">
        <f t="shared" si="17"/>
        <v>0</v>
      </c>
    </row>
    <row r="95" spans="1:11" x14ac:dyDescent="0.25">
      <c r="A95" s="9">
        <f>IF('Lease Monthly'!$H$4="Monthly",DATE(YEAR('Monthly Journal entry'!A94),MONTH('Monthly Journal entry'!A94)+1,DAY('Monthly Journal entry'!A94)),IF('Lease Monthly'!$H$4="Quarterly",DATE(YEAR('Monthly Journal entry'!A94),MONTH('Monthly Journal entry'!A93)+3,DAY('Monthly Journal entry'!A93)),DATE(YEAR('Monthly Journal entry'!A93)+1,MONTH('Monthly Journal entry'!A93),DAY('Monthly Journal entry'!A93))))</f>
        <v>46569</v>
      </c>
      <c r="B95" s="24">
        <f t="shared" si="12"/>
        <v>2027</v>
      </c>
      <c r="C95" s="9">
        <f t="shared" si="10"/>
        <v>46569</v>
      </c>
      <c r="D95" s="9">
        <f t="shared" si="13"/>
        <v>46599</v>
      </c>
      <c r="E95" s="3">
        <f t="shared" si="14"/>
        <v>31</v>
      </c>
      <c r="F95" s="10">
        <f t="shared" si="15"/>
        <v>31</v>
      </c>
      <c r="G95" s="4">
        <f>'Lease Monthly'!K106</f>
        <v>0</v>
      </c>
      <c r="H95" s="3">
        <f t="shared" si="18"/>
        <v>0</v>
      </c>
      <c r="I95" s="11">
        <f t="shared" si="16"/>
        <v>0</v>
      </c>
      <c r="J95" s="16">
        <f t="shared" si="11"/>
        <v>46569</v>
      </c>
      <c r="K95" s="25">
        <f t="shared" si="17"/>
        <v>0</v>
      </c>
    </row>
    <row r="96" spans="1:11" x14ac:dyDescent="0.25">
      <c r="A96" s="9">
        <f>IF('Lease Monthly'!$H$4="Monthly",DATE(YEAR('Monthly Journal entry'!A95),MONTH('Monthly Journal entry'!A95)+1,DAY('Monthly Journal entry'!A95)),IF('Lease Monthly'!$H$4="Quarterly",DATE(YEAR('Monthly Journal entry'!A95),MONTH('Monthly Journal entry'!A94)+3,DAY('Monthly Journal entry'!A94)),DATE(YEAR('Monthly Journal entry'!A94)+1,MONTH('Monthly Journal entry'!A94),DAY('Monthly Journal entry'!A94))))</f>
        <v>46600</v>
      </c>
      <c r="B96" s="24">
        <f t="shared" si="12"/>
        <v>2027</v>
      </c>
      <c r="C96" s="9">
        <f t="shared" si="10"/>
        <v>46600</v>
      </c>
      <c r="D96" s="9">
        <f t="shared" si="13"/>
        <v>46630</v>
      </c>
      <c r="E96" s="3">
        <f t="shared" si="14"/>
        <v>31</v>
      </c>
      <c r="F96" s="10">
        <f t="shared" si="15"/>
        <v>31</v>
      </c>
      <c r="G96" s="4">
        <f>'Lease Monthly'!K107</f>
        <v>0</v>
      </c>
      <c r="H96" s="3">
        <f t="shared" si="18"/>
        <v>0</v>
      </c>
      <c r="I96" s="11">
        <f t="shared" si="16"/>
        <v>0</v>
      </c>
      <c r="J96" s="16">
        <f t="shared" si="11"/>
        <v>46600</v>
      </c>
      <c r="K96" s="25">
        <f t="shared" si="17"/>
        <v>0</v>
      </c>
    </row>
    <row r="97" spans="1:11" x14ac:dyDescent="0.25">
      <c r="A97" s="9">
        <f>IF('Lease Monthly'!$H$4="Monthly",DATE(YEAR('Monthly Journal entry'!A96),MONTH('Monthly Journal entry'!A96)+1,DAY('Monthly Journal entry'!A96)),IF('Lease Monthly'!$H$4="Quarterly",DATE(YEAR('Monthly Journal entry'!A96),MONTH('Monthly Journal entry'!A95)+3,DAY('Monthly Journal entry'!A95)),DATE(YEAR('Monthly Journal entry'!A95)+1,MONTH('Monthly Journal entry'!A95),DAY('Monthly Journal entry'!A95))))</f>
        <v>46631</v>
      </c>
      <c r="B97" s="24">
        <f t="shared" si="12"/>
        <v>2027</v>
      </c>
      <c r="C97" s="9">
        <f t="shared" si="10"/>
        <v>46631</v>
      </c>
      <c r="D97" s="9">
        <f t="shared" si="13"/>
        <v>46660</v>
      </c>
      <c r="E97" s="3">
        <f t="shared" si="14"/>
        <v>30</v>
      </c>
      <c r="F97" s="10">
        <f t="shared" si="15"/>
        <v>30</v>
      </c>
      <c r="G97" s="4">
        <f>'Lease Monthly'!K108</f>
        <v>0</v>
      </c>
      <c r="H97" s="3">
        <f t="shared" si="18"/>
        <v>0</v>
      </c>
      <c r="I97" s="11">
        <f t="shared" si="16"/>
        <v>0</v>
      </c>
      <c r="J97" s="16">
        <f t="shared" si="11"/>
        <v>46631</v>
      </c>
      <c r="K97" s="25">
        <f t="shared" si="17"/>
        <v>0</v>
      </c>
    </row>
    <row r="98" spans="1:11" x14ac:dyDescent="0.25">
      <c r="A98" s="9">
        <f>IF('Lease Monthly'!$H$4="Monthly",DATE(YEAR('Monthly Journal entry'!A97),MONTH('Monthly Journal entry'!A97)+1,DAY('Monthly Journal entry'!A97)),IF('Lease Monthly'!$H$4="Quarterly",DATE(YEAR('Monthly Journal entry'!A97),MONTH('Monthly Journal entry'!A96)+3,DAY('Monthly Journal entry'!A96)),DATE(YEAR('Monthly Journal entry'!A96)+1,MONTH('Monthly Journal entry'!A96),DAY('Monthly Journal entry'!A96))))</f>
        <v>46661</v>
      </c>
      <c r="B98" s="24">
        <f t="shared" si="12"/>
        <v>2027</v>
      </c>
      <c r="C98" s="9">
        <f t="shared" si="10"/>
        <v>46661</v>
      </c>
      <c r="D98" s="9">
        <f t="shared" si="13"/>
        <v>46691</v>
      </c>
      <c r="E98" s="3">
        <f t="shared" si="14"/>
        <v>31</v>
      </c>
      <c r="F98" s="10">
        <f t="shared" si="15"/>
        <v>31</v>
      </c>
      <c r="G98" s="4">
        <f>'Lease Monthly'!K109</f>
        <v>0</v>
      </c>
      <c r="H98" s="3">
        <f t="shared" si="18"/>
        <v>0</v>
      </c>
      <c r="I98" s="11">
        <f t="shared" si="16"/>
        <v>0</v>
      </c>
      <c r="J98" s="16">
        <f t="shared" si="11"/>
        <v>46661</v>
      </c>
      <c r="K98" s="25">
        <f t="shared" si="17"/>
        <v>0</v>
      </c>
    </row>
    <row r="99" spans="1:11" x14ac:dyDescent="0.25">
      <c r="A99" s="9">
        <f>IF('Lease Monthly'!$H$4="Monthly",DATE(YEAR('Monthly Journal entry'!A98),MONTH('Monthly Journal entry'!A98)+1,DAY('Monthly Journal entry'!A98)),IF('Lease Monthly'!$H$4="Quarterly",DATE(YEAR('Monthly Journal entry'!A98),MONTH('Monthly Journal entry'!A97)+3,DAY('Monthly Journal entry'!A97)),DATE(YEAR('Monthly Journal entry'!A97)+1,MONTH('Monthly Journal entry'!A97),DAY('Monthly Journal entry'!A97))))</f>
        <v>46692</v>
      </c>
      <c r="B99" s="24">
        <f t="shared" si="12"/>
        <v>2027</v>
      </c>
      <c r="C99" s="9">
        <f t="shared" si="10"/>
        <v>46692</v>
      </c>
      <c r="D99" s="9">
        <f t="shared" si="13"/>
        <v>46721</v>
      </c>
      <c r="E99" s="3">
        <f t="shared" si="14"/>
        <v>30</v>
      </c>
      <c r="F99" s="10">
        <f t="shared" si="15"/>
        <v>30</v>
      </c>
      <c r="G99" s="4">
        <f>'Lease Monthly'!K110</f>
        <v>0</v>
      </c>
      <c r="H99" s="3">
        <f t="shared" si="18"/>
        <v>0</v>
      </c>
      <c r="I99" s="11">
        <f t="shared" si="16"/>
        <v>0</v>
      </c>
      <c r="J99" s="16">
        <f t="shared" si="11"/>
        <v>46692</v>
      </c>
      <c r="K99" s="25">
        <f t="shared" si="17"/>
        <v>0</v>
      </c>
    </row>
    <row r="100" spans="1:11" x14ac:dyDescent="0.25">
      <c r="A100" s="9">
        <f>IF('Lease Monthly'!$H$4="Monthly",DATE(YEAR('Monthly Journal entry'!A99),MONTH('Monthly Journal entry'!A99)+1,DAY('Monthly Journal entry'!A99)),IF('Lease Monthly'!$H$4="Quarterly",DATE(YEAR('Monthly Journal entry'!A99),MONTH('Monthly Journal entry'!A98)+3,DAY('Monthly Journal entry'!A98)),DATE(YEAR('Monthly Journal entry'!A98)+1,MONTH('Monthly Journal entry'!A98),DAY('Monthly Journal entry'!A98))))</f>
        <v>46722</v>
      </c>
      <c r="B100" s="24">
        <f t="shared" si="12"/>
        <v>2027</v>
      </c>
      <c r="C100" s="9">
        <f t="shared" si="10"/>
        <v>46722</v>
      </c>
      <c r="D100" s="9">
        <f t="shared" si="13"/>
        <v>46752</v>
      </c>
      <c r="E100" s="3">
        <f t="shared" si="14"/>
        <v>31</v>
      </c>
      <c r="F100" s="10">
        <f t="shared" si="15"/>
        <v>31</v>
      </c>
      <c r="G100" s="4">
        <f>'Lease Monthly'!K111</f>
        <v>0</v>
      </c>
      <c r="H100" s="3">
        <f t="shared" si="18"/>
        <v>0</v>
      </c>
      <c r="I100" s="11">
        <f t="shared" si="16"/>
        <v>0</v>
      </c>
      <c r="J100" s="16">
        <f t="shared" si="11"/>
        <v>46722</v>
      </c>
      <c r="K100" s="25">
        <f t="shared" si="17"/>
        <v>0</v>
      </c>
    </row>
    <row r="101" spans="1:11" x14ac:dyDescent="0.25">
      <c r="A101" s="9">
        <f>IF('Lease Monthly'!$H$4="Monthly",DATE(YEAR('Monthly Journal entry'!A100),MONTH('Monthly Journal entry'!A100)+1,DAY('Monthly Journal entry'!A100)),IF('Lease Monthly'!$H$4="Quarterly",DATE(YEAR('Monthly Journal entry'!A100),MONTH('Monthly Journal entry'!A99)+3,DAY('Monthly Journal entry'!A99)),DATE(YEAR('Monthly Journal entry'!A99)+1,MONTH('Monthly Journal entry'!A99),DAY('Monthly Journal entry'!A99))))</f>
        <v>46753</v>
      </c>
      <c r="B101" s="24">
        <f t="shared" si="12"/>
        <v>2028</v>
      </c>
      <c r="C101" s="9">
        <f t="shared" si="10"/>
        <v>46753</v>
      </c>
      <c r="D101" s="9">
        <f t="shared" si="13"/>
        <v>46783</v>
      </c>
      <c r="E101" s="3">
        <f t="shared" si="14"/>
        <v>31</v>
      </c>
      <c r="F101" s="10">
        <f t="shared" si="15"/>
        <v>31</v>
      </c>
      <c r="G101" s="4">
        <f>'Lease Monthly'!K112</f>
        <v>0</v>
      </c>
      <c r="H101" s="3">
        <f t="shared" si="18"/>
        <v>0</v>
      </c>
      <c r="I101" s="11">
        <f t="shared" si="16"/>
        <v>0</v>
      </c>
      <c r="J101" s="16">
        <f t="shared" si="11"/>
        <v>46753</v>
      </c>
      <c r="K101" s="25">
        <f t="shared" si="17"/>
        <v>0</v>
      </c>
    </row>
    <row r="102" spans="1:11" x14ac:dyDescent="0.25">
      <c r="A102" s="9">
        <f>IF('Lease Monthly'!$H$4="Monthly",DATE(YEAR('Monthly Journal entry'!A101),MONTH('Monthly Journal entry'!A101)+1,DAY('Monthly Journal entry'!A101)),IF('Lease Monthly'!$H$4="Quarterly",DATE(YEAR('Monthly Journal entry'!A101),MONTH('Monthly Journal entry'!A100)+3,DAY('Monthly Journal entry'!A100)),DATE(YEAR('Monthly Journal entry'!A100)+1,MONTH('Monthly Journal entry'!A100),DAY('Monthly Journal entry'!A100))))</f>
        <v>46784</v>
      </c>
      <c r="B102" s="24">
        <f t="shared" si="12"/>
        <v>2028</v>
      </c>
      <c r="C102" s="9">
        <f t="shared" si="10"/>
        <v>46784</v>
      </c>
      <c r="D102" s="9">
        <f t="shared" si="13"/>
        <v>46812</v>
      </c>
      <c r="E102" s="3">
        <f t="shared" si="14"/>
        <v>29</v>
      </c>
      <c r="F102" s="10">
        <f t="shared" si="15"/>
        <v>29</v>
      </c>
      <c r="G102" s="4">
        <f>'Lease Monthly'!K113</f>
        <v>0</v>
      </c>
      <c r="H102" s="3">
        <f t="shared" si="18"/>
        <v>0</v>
      </c>
      <c r="I102" s="11">
        <f t="shared" si="16"/>
        <v>0</v>
      </c>
      <c r="J102" s="16">
        <f t="shared" si="11"/>
        <v>46784</v>
      </c>
      <c r="K102" s="25">
        <f t="shared" si="17"/>
        <v>0</v>
      </c>
    </row>
    <row r="103" spans="1:11" x14ac:dyDescent="0.25">
      <c r="A103" s="9">
        <f>IF('Lease Monthly'!$H$4="Monthly",DATE(YEAR('Monthly Journal entry'!A102),MONTH('Monthly Journal entry'!A102)+1,DAY('Monthly Journal entry'!A102)),IF('Lease Monthly'!$H$4="Quarterly",DATE(YEAR('Monthly Journal entry'!A102),MONTH('Monthly Journal entry'!A101)+3,DAY('Monthly Journal entry'!A101)),DATE(YEAR('Monthly Journal entry'!A101)+1,MONTH('Monthly Journal entry'!A101),DAY('Monthly Journal entry'!A101))))</f>
        <v>46813</v>
      </c>
      <c r="B103" s="24">
        <f t="shared" si="12"/>
        <v>2028</v>
      </c>
      <c r="C103" s="9">
        <f t="shared" si="10"/>
        <v>46813</v>
      </c>
      <c r="D103" s="9">
        <f t="shared" si="13"/>
        <v>46843</v>
      </c>
      <c r="E103" s="3">
        <f t="shared" si="14"/>
        <v>31</v>
      </c>
      <c r="F103" s="10">
        <f t="shared" si="15"/>
        <v>31</v>
      </c>
      <c r="G103" s="4">
        <f>'Lease Monthly'!K114</f>
        <v>0</v>
      </c>
      <c r="H103" s="3">
        <f t="shared" si="18"/>
        <v>0</v>
      </c>
      <c r="I103" s="11">
        <f t="shared" si="16"/>
        <v>0</v>
      </c>
      <c r="J103" s="16">
        <f t="shared" si="11"/>
        <v>46813</v>
      </c>
      <c r="K103" s="25">
        <f t="shared" si="17"/>
        <v>0</v>
      </c>
    </row>
    <row r="104" spans="1:11" x14ac:dyDescent="0.25">
      <c r="A104" s="9">
        <f>IF('Lease Monthly'!$H$4="Monthly",DATE(YEAR('Monthly Journal entry'!A103),MONTH('Monthly Journal entry'!A103)+1,DAY('Monthly Journal entry'!A103)),IF('Lease Monthly'!$H$4="Quarterly",DATE(YEAR('Monthly Journal entry'!A103),MONTH('Monthly Journal entry'!A102)+3,DAY('Monthly Journal entry'!A102)),DATE(YEAR('Monthly Journal entry'!A102)+1,MONTH('Monthly Journal entry'!A102),DAY('Monthly Journal entry'!A102))))</f>
        <v>46844</v>
      </c>
      <c r="B104" s="24">
        <f t="shared" si="12"/>
        <v>2028</v>
      </c>
      <c r="C104" s="9">
        <f t="shared" si="10"/>
        <v>46844</v>
      </c>
      <c r="D104" s="9">
        <f t="shared" si="13"/>
        <v>46873</v>
      </c>
      <c r="E104" s="3">
        <f t="shared" si="14"/>
        <v>30</v>
      </c>
      <c r="F104" s="10">
        <f t="shared" si="15"/>
        <v>30</v>
      </c>
      <c r="G104" s="4">
        <f>'Lease Monthly'!K115</f>
        <v>0</v>
      </c>
      <c r="H104" s="3">
        <f t="shared" si="18"/>
        <v>0</v>
      </c>
      <c r="I104" s="11">
        <f t="shared" si="16"/>
        <v>0</v>
      </c>
      <c r="J104" s="16">
        <f t="shared" si="11"/>
        <v>46844</v>
      </c>
      <c r="K104" s="25">
        <f t="shared" si="17"/>
        <v>0</v>
      </c>
    </row>
    <row r="105" spans="1:11" x14ac:dyDescent="0.25">
      <c r="A105" s="9">
        <f>IF('Lease Monthly'!$H$4="Monthly",DATE(YEAR('Monthly Journal entry'!A104),MONTH('Monthly Journal entry'!A104)+1,DAY('Monthly Journal entry'!A104)),IF('Lease Monthly'!$H$4="Quarterly",DATE(YEAR('Monthly Journal entry'!A104),MONTH('Monthly Journal entry'!A103)+3,DAY('Monthly Journal entry'!A103)),DATE(YEAR('Monthly Journal entry'!A103)+1,MONTH('Monthly Journal entry'!A103),DAY('Monthly Journal entry'!A103))))</f>
        <v>46874</v>
      </c>
      <c r="B105" s="24">
        <f t="shared" si="12"/>
        <v>2028</v>
      </c>
      <c r="C105" s="9">
        <f t="shared" si="10"/>
        <v>46874</v>
      </c>
      <c r="D105" s="9">
        <f t="shared" si="13"/>
        <v>46904</v>
      </c>
      <c r="E105" s="3">
        <f t="shared" si="14"/>
        <v>31</v>
      </c>
      <c r="F105" s="10">
        <f t="shared" si="15"/>
        <v>31</v>
      </c>
      <c r="G105" s="4">
        <f>'Lease Monthly'!K116</f>
        <v>0</v>
      </c>
      <c r="H105" s="3">
        <f t="shared" si="18"/>
        <v>0</v>
      </c>
      <c r="I105" s="11">
        <f t="shared" si="16"/>
        <v>0</v>
      </c>
      <c r="J105" s="16">
        <f t="shared" si="11"/>
        <v>46874</v>
      </c>
      <c r="K105" s="25">
        <f t="shared" si="17"/>
        <v>0</v>
      </c>
    </row>
    <row r="106" spans="1:11" x14ac:dyDescent="0.25">
      <c r="A106" s="9">
        <f>IF('Lease Monthly'!$H$4="Monthly",DATE(YEAR('Monthly Journal entry'!A105),MONTH('Monthly Journal entry'!A105)+1,DAY('Monthly Journal entry'!A105)),IF('Lease Monthly'!$H$4="Quarterly",DATE(YEAR('Monthly Journal entry'!A105),MONTH('Monthly Journal entry'!A104)+3,DAY('Monthly Journal entry'!A104)),DATE(YEAR('Monthly Journal entry'!A104)+1,MONTH('Monthly Journal entry'!A104),DAY('Monthly Journal entry'!A104))))</f>
        <v>46905</v>
      </c>
      <c r="B106" s="24">
        <f t="shared" si="12"/>
        <v>2028</v>
      </c>
      <c r="C106" s="9">
        <f t="shared" si="10"/>
        <v>46905</v>
      </c>
      <c r="D106" s="9">
        <f t="shared" si="13"/>
        <v>46934</v>
      </c>
      <c r="E106" s="3">
        <f t="shared" si="14"/>
        <v>30</v>
      </c>
      <c r="F106" s="10">
        <f t="shared" si="15"/>
        <v>30</v>
      </c>
      <c r="G106" s="4">
        <f>'Lease Monthly'!K117</f>
        <v>0</v>
      </c>
      <c r="H106" s="3">
        <f t="shared" si="18"/>
        <v>0</v>
      </c>
      <c r="I106" s="11">
        <f t="shared" si="16"/>
        <v>0</v>
      </c>
      <c r="J106" s="16">
        <f t="shared" si="11"/>
        <v>46905</v>
      </c>
      <c r="K106" s="25">
        <f t="shared" si="17"/>
        <v>0</v>
      </c>
    </row>
    <row r="107" spans="1:11" x14ac:dyDescent="0.25">
      <c r="A107" s="9">
        <f>IF('Lease Monthly'!$H$4="Monthly",DATE(YEAR('Monthly Journal entry'!A106),MONTH('Monthly Journal entry'!A106)+1,DAY('Monthly Journal entry'!A106)),IF('Lease Monthly'!$H$4="Quarterly",DATE(YEAR('Monthly Journal entry'!A106),MONTH('Monthly Journal entry'!A105)+3,DAY('Monthly Journal entry'!A105)),DATE(YEAR('Monthly Journal entry'!A105)+1,MONTH('Monthly Journal entry'!A105),DAY('Monthly Journal entry'!A105))))</f>
        <v>46935</v>
      </c>
      <c r="B107" s="24">
        <f t="shared" si="12"/>
        <v>2028</v>
      </c>
      <c r="C107" s="9">
        <f t="shared" si="10"/>
        <v>46935</v>
      </c>
      <c r="D107" s="9">
        <f t="shared" si="13"/>
        <v>46965</v>
      </c>
      <c r="E107" s="3">
        <f t="shared" si="14"/>
        <v>31</v>
      </c>
      <c r="F107" s="10">
        <f t="shared" si="15"/>
        <v>31</v>
      </c>
      <c r="G107" s="4">
        <f>'Lease Monthly'!K118</f>
        <v>0</v>
      </c>
      <c r="H107" s="3">
        <f t="shared" si="18"/>
        <v>0</v>
      </c>
      <c r="I107" s="11">
        <f t="shared" si="16"/>
        <v>0</v>
      </c>
      <c r="J107" s="16">
        <f t="shared" si="11"/>
        <v>46935</v>
      </c>
      <c r="K107" s="25">
        <f t="shared" si="17"/>
        <v>0</v>
      </c>
    </row>
    <row r="108" spans="1:11" x14ac:dyDescent="0.25">
      <c r="A108" s="9">
        <f>IF('Lease Monthly'!$H$4="Monthly",DATE(YEAR('Monthly Journal entry'!A107),MONTH('Monthly Journal entry'!A107)+1,DAY('Monthly Journal entry'!A107)),IF('Lease Monthly'!$H$4="Quarterly",DATE(YEAR('Monthly Journal entry'!A107),MONTH('Monthly Journal entry'!A106)+3,DAY('Monthly Journal entry'!A106)),DATE(YEAR('Monthly Journal entry'!A106)+1,MONTH('Monthly Journal entry'!A106),DAY('Monthly Journal entry'!A106))))</f>
        <v>46966</v>
      </c>
      <c r="B108" s="24">
        <f t="shared" si="12"/>
        <v>2028</v>
      </c>
      <c r="C108" s="9">
        <f t="shared" si="10"/>
        <v>46966</v>
      </c>
      <c r="D108" s="9">
        <f t="shared" si="13"/>
        <v>46996</v>
      </c>
      <c r="E108" s="3">
        <f t="shared" si="14"/>
        <v>31</v>
      </c>
      <c r="F108" s="10">
        <f t="shared" si="15"/>
        <v>31</v>
      </c>
      <c r="G108" s="4">
        <f>'Lease Monthly'!K119</f>
        <v>0</v>
      </c>
      <c r="H108" s="3">
        <f t="shared" si="18"/>
        <v>0</v>
      </c>
      <c r="I108" s="11">
        <f t="shared" si="16"/>
        <v>0</v>
      </c>
      <c r="J108" s="16">
        <f t="shared" si="11"/>
        <v>46966</v>
      </c>
      <c r="K108" s="25">
        <f t="shared" si="17"/>
        <v>0</v>
      </c>
    </row>
    <row r="109" spans="1:11" x14ac:dyDescent="0.25">
      <c r="A109" s="9">
        <f>IF('Lease Monthly'!$H$4="Monthly",DATE(YEAR('Monthly Journal entry'!A108),MONTH('Monthly Journal entry'!A108)+1,DAY('Monthly Journal entry'!A108)),IF('Lease Monthly'!$H$4="Quarterly",DATE(YEAR('Monthly Journal entry'!A108),MONTH('Monthly Journal entry'!A107)+3,DAY('Monthly Journal entry'!A107)),DATE(YEAR('Monthly Journal entry'!A107)+1,MONTH('Monthly Journal entry'!A107),DAY('Monthly Journal entry'!A107))))</f>
        <v>46997</v>
      </c>
      <c r="B109" s="24">
        <f t="shared" si="12"/>
        <v>2028</v>
      </c>
      <c r="C109" s="9">
        <f t="shared" si="10"/>
        <v>46997</v>
      </c>
      <c r="D109" s="9">
        <f t="shared" si="13"/>
        <v>47026</v>
      </c>
      <c r="E109" s="3">
        <f t="shared" si="14"/>
        <v>30</v>
      </c>
      <c r="F109" s="10">
        <f t="shared" si="15"/>
        <v>30</v>
      </c>
      <c r="G109" s="4">
        <f>'Lease Monthly'!K120</f>
        <v>0</v>
      </c>
      <c r="H109" s="3">
        <f t="shared" si="18"/>
        <v>0</v>
      </c>
      <c r="I109" s="11">
        <f t="shared" si="16"/>
        <v>0</v>
      </c>
      <c r="J109" s="16">
        <f t="shared" si="11"/>
        <v>46997</v>
      </c>
      <c r="K109" s="25">
        <f t="shared" si="17"/>
        <v>0</v>
      </c>
    </row>
    <row r="110" spans="1:11" x14ac:dyDescent="0.25">
      <c r="A110" s="9">
        <f>IF('Lease Monthly'!$H$4="Monthly",DATE(YEAR('Monthly Journal entry'!A109),MONTH('Monthly Journal entry'!A109)+1,DAY('Monthly Journal entry'!A109)),IF('Lease Monthly'!$H$4="Quarterly",DATE(YEAR('Monthly Journal entry'!A109),MONTH('Monthly Journal entry'!A108)+3,DAY('Monthly Journal entry'!A108)),DATE(YEAR('Monthly Journal entry'!A108)+1,MONTH('Monthly Journal entry'!A108),DAY('Monthly Journal entry'!A108))))</f>
        <v>47027</v>
      </c>
      <c r="B110" s="24">
        <f t="shared" si="12"/>
        <v>2028</v>
      </c>
      <c r="C110" s="9">
        <f t="shared" si="10"/>
        <v>47027</v>
      </c>
      <c r="D110" s="9">
        <f t="shared" si="13"/>
        <v>47057</v>
      </c>
      <c r="E110" s="3">
        <f t="shared" si="14"/>
        <v>31</v>
      </c>
      <c r="F110" s="10">
        <f t="shared" si="15"/>
        <v>31</v>
      </c>
      <c r="G110" s="4">
        <f>'Lease Monthly'!K121</f>
        <v>0</v>
      </c>
      <c r="H110" s="3">
        <f t="shared" si="18"/>
        <v>0</v>
      </c>
      <c r="I110" s="11">
        <f t="shared" si="16"/>
        <v>0</v>
      </c>
      <c r="J110" s="16">
        <f t="shared" si="11"/>
        <v>47027</v>
      </c>
      <c r="K110" s="25">
        <f t="shared" si="17"/>
        <v>0</v>
      </c>
    </row>
    <row r="111" spans="1:11" x14ac:dyDescent="0.25">
      <c r="A111" s="9">
        <f>IF('Lease Monthly'!$H$4="Monthly",DATE(YEAR('Monthly Journal entry'!A110),MONTH('Monthly Journal entry'!A110)+1,DAY('Monthly Journal entry'!A110)),IF('Lease Monthly'!$H$4="Quarterly",DATE(YEAR('Monthly Journal entry'!A110),MONTH('Monthly Journal entry'!A109)+3,DAY('Monthly Journal entry'!A109)),DATE(YEAR('Monthly Journal entry'!A109)+1,MONTH('Monthly Journal entry'!A109),DAY('Monthly Journal entry'!A109))))</f>
        <v>47058</v>
      </c>
      <c r="B111" s="24">
        <f t="shared" si="12"/>
        <v>2028</v>
      </c>
      <c r="C111" s="9">
        <f t="shared" si="10"/>
        <v>47058</v>
      </c>
      <c r="D111" s="9">
        <f t="shared" si="13"/>
        <v>47087</v>
      </c>
      <c r="E111" s="3">
        <f t="shared" si="14"/>
        <v>30</v>
      </c>
      <c r="F111" s="10">
        <f t="shared" si="15"/>
        <v>30</v>
      </c>
      <c r="G111" s="4">
        <f>'Lease Monthly'!K122</f>
        <v>0</v>
      </c>
      <c r="H111" s="3">
        <f t="shared" si="18"/>
        <v>0</v>
      </c>
      <c r="I111" s="11">
        <f t="shared" si="16"/>
        <v>0</v>
      </c>
      <c r="J111" s="16">
        <f t="shared" si="11"/>
        <v>47058</v>
      </c>
      <c r="K111" s="25">
        <f t="shared" si="17"/>
        <v>0</v>
      </c>
    </row>
    <row r="112" spans="1:11" x14ac:dyDescent="0.25">
      <c r="A112" s="9">
        <f>IF('Lease Monthly'!$H$4="Monthly",DATE(YEAR('Monthly Journal entry'!A111),MONTH('Monthly Journal entry'!A111)+1,DAY('Monthly Journal entry'!A111)),IF('Lease Monthly'!$H$4="Quarterly",DATE(YEAR('Monthly Journal entry'!A111),MONTH('Monthly Journal entry'!A110)+3,DAY('Monthly Journal entry'!A110)),DATE(YEAR('Monthly Journal entry'!A110)+1,MONTH('Monthly Journal entry'!A110),DAY('Monthly Journal entry'!A110))))</f>
        <v>47088</v>
      </c>
      <c r="B112" s="24">
        <f t="shared" si="12"/>
        <v>2028</v>
      </c>
      <c r="C112" s="9">
        <f t="shared" si="10"/>
        <v>47088</v>
      </c>
      <c r="D112" s="9">
        <f t="shared" si="13"/>
        <v>47118</v>
      </c>
      <c r="E112" s="3">
        <f t="shared" si="14"/>
        <v>31</v>
      </c>
      <c r="F112" s="10">
        <f t="shared" si="15"/>
        <v>31</v>
      </c>
      <c r="G112" s="4">
        <f>'Lease Monthly'!K123</f>
        <v>0</v>
      </c>
      <c r="H112" s="3">
        <f t="shared" si="18"/>
        <v>0</v>
      </c>
      <c r="I112" s="11">
        <f t="shared" si="16"/>
        <v>0</v>
      </c>
      <c r="J112" s="16">
        <f t="shared" si="11"/>
        <v>47088</v>
      </c>
      <c r="K112" s="25">
        <f t="shared" si="17"/>
        <v>0</v>
      </c>
    </row>
    <row r="113" spans="1:11" x14ac:dyDescent="0.25">
      <c r="A113" s="9">
        <f>IF('Lease Monthly'!$H$4="Monthly",DATE(YEAR('Monthly Journal entry'!A112),MONTH('Monthly Journal entry'!A112)+1,DAY('Monthly Journal entry'!A112)),IF('Lease Monthly'!$H$4="Quarterly",DATE(YEAR('Monthly Journal entry'!A112),MONTH('Monthly Journal entry'!A111)+3,DAY('Monthly Journal entry'!A111)),DATE(YEAR('Monthly Journal entry'!A111)+1,MONTH('Monthly Journal entry'!A111),DAY('Monthly Journal entry'!A111))))</f>
        <v>47119</v>
      </c>
      <c r="B113" s="24">
        <f t="shared" si="12"/>
        <v>2029</v>
      </c>
      <c r="C113" s="9">
        <f t="shared" si="10"/>
        <v>47119</v>
      </c>
      <c r="D113" s="9">
        <f t="shared" si="13"/>
        <v>47149</v>
      </c>
      <c r="E113" s="3">
        <f t="shared" si="14"/>
        <v>31</v>
      </c>
      <c r="F113" s="10">
        <f t="shared" si="15"/>
        <v>31</v>
      </c>
      <c r="G113" s="4">
        <f>'Lease Monthly'!K124</f>
        <v>0</v>
      </c>
      <c r="H113" s="3">
        <f t="shared" si="18"/>
        <v>0</v>
      </c>
      <c r="I113" s="11">
        <f t="shared" si="16"/>
        <v>0</v>
      </c>
      <c r="J113" s="16">
        <f t="shared" si="11"/>
        <v>47119</v>
      </c>
      <c r="K113" s="25">
        <f t="shared" si="17"/>
        <v>0</v>
      </c>
    </row>
    <row r="114" spans="1:11" x14ac:dyDescent="0.25">
      <c r="A114" s="9">
        <f>IF('Lease Monthly'!$H$4="Monthly",DATE(YEAR('Monthly Journal entry'!A113),MONTH('Monthly Journal entry'!A113)+1,DAY('Monthly Journal entry'!A113)),IF('Lease Monthly'!$H$4="Quarterly",DATE(YEAR('Monthly Journal entry'!A113),MONTH('Monthly Journal entry'!A112)+3,DAY('Monthly Journal entry'!A112)),DATE(YEAR('Monthly Journal entry'!A112)+1,MONTH('Monthly Journal entry'!A112),DAY('Monthly Journal entry'!A112))))</f>
        <v>47150</v>
      </c>
      <c r="B114" s="24">
        <f t="shared" si="12"/>
        <v>2029</v>
      </c>
      <c r="C114" s="9">
        <f t="shared" si="10"/>
        <v>47150</v>
      </c>
      <c r="D114" s="9">
        <f t="shared" si="13"/>
        <v>47177</v>
      </c>
      <c r="E114" s="3">
        <f t="shared" si="14"/>
        <v>28</v>
      </c>
      <c r="F114" s="10">
        <f t="shared" si="15"/>
        <v>28</v>
      </c>
      <c r="G114" s="4">
        <f>'Lease Monthly'!K125</f>
        <v>0</v>
      </c>
      <c r="H114" s="3">
        <f t="shared" si="18"/>
        <v>0</v>
      </c>
      <c r="I114" s="11">
        <f t="shared" si="16"/>
        <v>0</v>
      </c>
      <c r="J114" s="16">
        <f t="shared" si="11"/>
        <v>47150</v>
      </c>
      <c r="K114" s="25">
        <f t="shared" si="17"/>
        <v>0</v>
      </c>
    </row>
    <row r="115" spans="1:11" x14ac:dyDescent="0.25">
      <c r="A115" s="9">
        <f>IF('Lease Monthly'!$H$4="Monthly",DATE(YEAR('Monthly Journal entry'!A114),MONTH('Monthly Journal entry'!A114)+1,DAY('Monthly Journal entry'!A114)),IF('Lease Monthly'!$H$4="Quarterly",DATE(YEAR('Monthly Journal entry'!A114),MONTH('Monthly Journal entry'!A113)+3,DAY('Monthly Journal entry'!A113)),DATE(YEAR('Monthly Journal entry'!A113)+1,MONTH('Monthly Journal entry'!A113),DAY('Monthly Journal entry'!A113))))</f>
        <v>47178</v>
      </c>
      <c r="B115" s="24">
        <f t="shared" si="12"/>
        <v>2029</v>
      </c>
      <c r="C115" s="9">
        <f t="shared" si="10"/>
        <v>47178</v>
      </c>
      <c r="D115" s="9">
        <f t="shared" si="13"/>
        <v>47208</v>
      </c>
      <c r="E115" s="3">
        <f t="shared" si="14"/>
        <v>31</v>
      </c>
      <c r="F115" s="10">
        <f t="shared" si="15"/>
        <v>31</v>
      </c>
      <c r="G115" s="4">
        <f>'Lease Monthly'!K126</f>
        <v>0</v>
      </c>
      <c r="H115" s="3">
        <f t="shared" si="18"/>
        <v>0</v>
      </c>
      <c r="I115" s="11">
        <f t="shared" si="16"/>
        <v>0</v>
      </c>
      <c r="J115" s="16">
        <f t="shared" si="11"/>
        <v>47178</v>
      </c>
      <c r="K115" s="25">
        <f t="shared" si="17"/>
        <v>0</v>
      </c>
    </row>
    <row r="116" spans="1:11" x14ac:dyDescent="0.25">
      <c r="A116" s="9">
        <f>IF('Lease Monthly'!$H$4="Monthly",DATE(YEAR('Monthly Journal entry'!A115),MONTH('Monthly Journal entry'!A115)+1,DAY('Monthly Journal entry'!A115)),IF('Lease Monthly'!$H$4="Quarterly",DATE(YEAR('Monthly Journal entry'!A115),MONTH('Monthly Journal entry'!A114)+3,DAY('Monthly Journal entry'!A114)),DATE(YEAR('Monthly Journal entry'!A114)+1,MONTH('Monthly Journal entry'!A114),DAY('Monthly Journal entry'!A114))))</f>
        <v>47209</v>
      </c>
      <c r="B116" s="24">
        <f t="shared" si="12"/>
        <v>2029</v>
      </c>
      <c r="C116" s="9">
        <f t="shared" si="10"/>
        <v>47209</v>
      </c>
      <c r="D116" s="9">
        <f t="shared" si="13"/>
        <v>47238</v>
      </c>
      <c r="E116" s="3">
        <f t="shared" si="14"/>
        <v>30</v>
      </c>
      <c r="F116" s="10">
        <f t="shared" si="15"/>
        <v>30</v>
      </c>
      <c r="G116" s="4">
        <f>'Lease Monthly'!K127</f>
        <v>0</v>
      </c>
      <c r="H116" s="3">
        <f t="shared" si="18"/>
        <v>0</v>
      </c>
      <c r="I116" s="11">
        <f t="shared" si="16"/>
        <v>0</v>
      </c>
      <c r="J116" s="16">
        <f t="shared" si="11"/>
        <v>47209</v>
      </c>
      <c r="K116" s="25">
        <f t="shared" si="17"/>
        <v>0</v>
      </c>
    </row>
    <row r="117" spans="1:11" x14ac:dyDescent="0.25">
      <c r="A117" s="9">
        <f>IF('Lease Monthly'!$H$4="Monthly",DATE(YEAR('Monthly Journal entry'!A116),MONTH('Monthly Journal entry'!A116)+1,DAY('Monthly Journal entry'!A116)),IF('Lease Monthly'!$H$4="Quarterly",DATE(YEAR('Monthly Journal entry'!A116),MONTH('Monthly Journal entry'!A115)+3,DAY('Monthly Journal entry'!A115)),DATE(YEAR('Monthly Journal entry'!A115)+1,MONTH('Monthly Journal entry'!A115),DAY('Monthly Journal entry'!A115))))</f>
        <v>47239</v>
      </c>
      <c r="B117" s="24">
        <f t="shared" si="12"/>
        <v>2029</v>
      </c>
      <c r="C117" s="9">
        <f t="shared" si="10"/>
        <v>47239</v>
      </c>
      <c r="D117" s="9">
        <f t="shared" si="13"/>
        <v>47269</v>
      </c>
      <c r="E117" s="3">
        <f t="shared" si="14"/>
        <v>31</v>
      </c>
      <c r="F117" s="10">
        <f t="shared" si="15"/>
        <v>31</v>
      </c>
      <c r="G117" s="4">
        <f>'Lease Monthly'!K128</f>
        <v>0</v>
      </c>
      <c r="H117" s="3">
        <f t="shared" si="18"/>
        <v>0</v>
      </c>
      <c r="I117" s="11">
        <f t="shared" si="16"/>
        <v>0</v>
      </c>
      <c r="J117" s="16">
        <f t="shared" si="11"/>
        <v>47239</v>
      </c>
      <c r="K117" s="25">
        <f t="shared" si="17"/>
        <v>0</v>
      </c>
    </row>
    <row r="118" spans="1:11" x14ac:dyDescent="0.25">
      <c r="A118" s="9">
        <f>IF('Lease Monthly'!$H$4="Monthly",DATE(YEAR('Monthly Journal entry'!A117),MONTH('Monthly Journal entry'!A117)+1,DAY('Monthly Journal entry'!A117)),IF('Lease Monthly'!$H$4="Quarterly",DATE(YEAR('Monthly Journal entry'!A117),MONTH('Monthly Journal entry'!A116)+3,DAY('Monthly Journal entry'!A116)),DATE(YEAR('Monthly Journal entry'!A116)+1,MONTH('Monthly Journal entry'!A116),DAY('Monthly Journal entry'!A116))))</f>
        <v>47270</v>
      </c>
      <c r="B118" s="24">
        <f t="shared" si="12"/>
        <v>2029</v>
      </c>
      <c r="C118" s="9">
        <f t="shared" si="10"/>
        <v>47270</v>
      </c>
      <c r="D118" s="9">
        <f t="shared" si="13"/>
        <v>47299</v>
      </c>
      <c r="E118" s="3">
        <f t="shared" si="14"/>
        <v>30</v>
      </c>
      <c r="F118" s="10">
        <f t="shared" si="15"/>
        <v>30</v>
      </c>
      <c r="G118" s="4">
        <f>'Lease Monthly'!K129</f>
        <v>0</v>
      </c>
      <c r="H118" s="3">
        <f t="shared" si="18"/>
        <v>0</v>
      </c>
      <c r="I118" s="11">
        <f t="shared" si="16"/>
        <v>0</v>
      </c>
      <c r="J118" s="16">
        <f t="shared" si="11"/>
        <v>47270</v>
      </c>
      <c r="K118" s="25">
        <f t="shared" si="17"/>
        <v>0</v>
      </c>
    </row>
    <row r="119" spans="1:11" x14ac:dyDescent="0.25">
      <c r="A119" s="9">
        <f>IF('Lease Monthly'!$H$4="Monthly",DATE(YEAR('Monthly Journal entry'!A118),MONTH('Monthly Journal entry'!A118)+1,DAY('Monthly Journal entry'!A118)),IF('Lease Monthly'!$H$4="Quarterly",DATE(YEAR('Monthly Journal entry'!A118),MONTH('Monthly Journal entry'!A117)+3,DAY('Monthly Journal entry'!A117)),DATE(YEAR('Monthly Journal entry'!A117)+1,MONTH('Monthly Journal entry'!A117),DAY('Monthly Journal entry'!A117))))</f>
        <v>47300</v>
      </c>
      <c r="B119" s="24">
        <f t="shared" si="12"/>
        <v>2029</v>
      </c>
      <c r="C119" s="9">
        <f t="shared" si="10"/>
        <v>47300</v>
      </c>
      <c r="D119" s="9">
        <f t="shared" si="13"/>
        <v>47330</v>
      </c>
      <c r="E119" s="3">
        <f t="shared" si="14"/>
        <v>31</v>
      </c>
      <c r="F119" s="10">
        <f t="shared" si="15"/>
        <v>31</v>
      </c>
      <c r="G119" s="4">
        <f>'Lease Monthly'!K130</f>
        <v>0</v>
      </c>
      <c r="H119" s="3">
        <f t="shared" si="18"/>
        <v>0</v>
      </c>
      <c r="I119" s="11">
        <f t="shared" si="16"/>
        <v>0</v>
      </c>
      <c r="J119" s="16">
        <f t="shared" si="11"/>
        <v>47300</v>
      </c>
      <c r="K119" s="25">
        <f t="shared" si="17"/>
        <v>0</v>
      </c>
    </row>
    <row r="120" spans="1:11" x14ac:dyDescent="0.25">
      <c r="A120" s="9">
        <f>IF('Lease Monthly'!$H$4="Monthly",DATE(YEAR('Monthly Journal entry'!A119),MONTH('Monthly Journal entry'!A119)+1,DAY('Monthly Journal entry'!A119)),IF('Lease Monthly'!$H$4="Quarterly",DATE(YEAR('Monthly Journal entry'!A119),MONTH('Monthly Journal entry'!A118)+3,DAY('Monthly Journal entry'!A118)),DATE(YEAR('Monthly Journal entry'!A118)+1,MONTH('Monthly Journal entry'!A118),DAY('Monthly Journal entry'!A118))))</f>
        <v>47331</v>
      </c>
      <c r="B120" s="24">
        <f t="shared" si="12"/>
        <v>2029</v>
      </c>
      <c r="C120" s="9">
        <f t="shared" si="10"/>
        <v>47331</v>
      </c>
      <c r="D120" s="9">
        <f t="shared" si="13"/>
        <v>47361</v>
      </c>
      <c r="E120" s="3">
        <f t="shared" si="14"/>
        <v>31</v>
      </c>
      <c r="F120" s="10">
        <f t="shared" si="15"/>
        <v>31</v>
      </c>
      <c r="G120" s="4">
        <f>'Lease Monthly'!K131</f>
        <v>0</v>
      </c>
      <c r="H120" s="3">
        <f t="shared" si="18"/>
        <v>0</v>
      </c>
      <c r="I120" s="11">
        <f t="shared" si="16"/>
        <v>0</v>
      </c>
      <c r="J120" s="16">
        <f t="shared" si="11"/>
        <v>47331</v>
      </c>
      <c r="K120" s="25">
        <f t="shared" si="17"/>
        <v>0</v>
      </c>
    </row>
    <row r="121" spans="1:11" x14ac:dyDescent="0.25">
      <c r="A121" s="9">
        <f>IF('Lease Monthly'!$H$4="Monthly",DATE(YEAR('Monthly Journal entry'!A120),MONTH('Monthly Journal entry'!A120)+1,DAY('Monthly Journal entry'!A120)),IF('Lease Monthly'!$H$4="Quarterly",DATE(YEAR('Monthly Journal entry'!A120),MONTH('Monthly Journal entry'!A119)+3,DAY('Monthly Journal entry'!A119)),DATE(YEAR('Monthly Journal entry'!A119)+1,MONTH('Monthly Journal entry'!A119),DAY('Monthly Journal entry'!A119))))</f>
        <v>47362</v>
      </c>
      <c r="B121" s="24">
        <f t="shared" si="12"/>
        <v>2029</v>
      </c>
      <c r="C121" s="9">
        <f t="shared" si="10"/>
        <v>47362</v>
      </c>
      <c r="D121" s="9">
        <f t="shared" si="13"/>
        <v>47391</v>
      </c>
      <c r="E121" s="3">
        <f t="shared" si="14"/>
        <v>30</v>
      </c>
      <c r="F121" s="10">
        <f t="shared" si="15"/>
        <v>30</v>
      </c>
      <c r="G121" s="4">
        <f>'Lease Monthly'!K132</f>
        <v>0</v>
      </c>
      <c r="H121" s="3">
        <f t="shared" si="18"/>
        <v>0</v>
      </c>
      <c r="I121" s="11">
        <f t="shared" si="16"/>
        <v>0</v>
      </c>
      <c r="J121" s="16">
        <f t="shared" si="11"/>
        <v>47362</v>
      </c>
      <c r="K121" s="25">
        <f t="shared" si="17"/>
        <v>0</v>
      </c>
    </row>
    <row r="122" spans="1:11" x14ac:dyDescent="0.25">
      <c r="A122" s="9">
        <f>IF('Lease Monthly'!$H$4="Monthly",DATE(YEAR('Monthly Journal entry'!A121),MONTH('Monthly Journal entry'!A121)+1,DAY('Monthly Journal entry'!A121)),IF('Lease Monthly'!$H$4="Quarterly",DATE(YEAR('Monthly Journal entry'!A121),MONTH('Monthly Journal entry'!A120)+3,DAY('Monthly Journal entry'!A120)),DATE(YEAR('Monthly Journal entry'!A120)+1,MONTH('Monthly Journal entry'!A120),DAY('Monthly Journal entry'!A120))))</f>
        <v>47392</v>
      </c>
      <c r="B122" s="24">
        <f t="shared" si="12"/>
        <v>2029</v>
      </c>
      <c r="C122" s="9">
        <f t="shared" si="10"/>
        <v>47392</v>
      </c>
      <c r="D122" s="9">
        <f t="shared" si="13"/>
        <v>47422</v>
      </c>
      <c r="E122" s="3">
        <f t="shared" si="14"/>
        <v>31</v>
      </c>
      <c r="F122" s="10">
        <f t="shared" si="15"/>
        <v>31</v>
      </c>
      <c r="G122" s="4">
        <f>'Lease Monthly'!K133</f>
        <v>0</v>
      </c>
      <c r="H122" s="3">
        <f t="shared" si="18"/>
        <v>0</v>
      </c>
      <c r="I122" s="11">
        <f t="shared" si="16"/>
        <v>0</v>
      </c>
      <c r="J122" s="16">
        <f t="shared" si="11"/>
        <v>47392</v>
      </c>
      <c r="K122" s="25">
        <f t="shared" si="17"/>
        <v>0</v>
      </c>
    </row>
    <row r="123" spans="1:11" x14ac:dyDescent="0.25">
      <c r="A123" s="9">
        <f>IF('Lease Monthly'!$H$4="Monthly",DATE(YEAR('Monthly Journal entry'!A122),MONTH('Monthly Journal entry'!A122)+1,DAY('Monthly Journal entry'!A122)),IF('Lease Monthly'!$H$4="Quarterly",DATE(YEAR('Monthly Journal entry'!A122),MONTH('Monthly Journal entry'!A121)+3,DAY('Monthly Journal entry'!A121)),DATE(YEAR('Monthly Journal entry'!A121)+1,MONTH('Monthly Journal entry'!A121),DAY('Monthly Journal entry'!A121))))</f>
        <v>47423</v>
      </c>
      <c r="B123" s="24">
        <f t="shared" si="12"/>
        <v>2029</v>
      </c>
      <c r="C123" s="9">
        <f t="shared" si="10"/>
        <v>47423</v>
      </c>
      <c r="D123" s="9">
        <f t="shared" si="13"/>
        <v>47452</v>
      </c>
      <c r="E123" s="3">
        <f t="shared" si="14"/>
        <v>30</v>
      </c>
      <c r="F123" s="10">
        <f t="shared" si="15"/>
        <v>30</v>
      </c>
      <c r="G123" s="4">
        <f>'Lease Monthly'!K134</f>
        <v>0</v>
      </c>
      <c r="H123" s="3">
        <f t="shared" si="18"/>
        <v>0</v>
      </c>
      <c r="I123" s="11">
        <f t="shared" si="16"/>
        <v>0</v>
      </c>
      <c r="J123" s="16">
        <f t="shared" si="11"/>
        <v>47423</v>
      </c>
      <c r="K123" s="25">
        <f t="shared" si="17"/>
        <v>0</v>
      </c>
    </row>
    <row r="124" spans="1:11" x14ac:dyDescent="0.25">
      <c r="A124" s="9">
        <f>IF('Lease Monthly'!$H$4="Monthly",DATE(YEAR('Monthly Journal entry'!A123),MONTH('Monthly Journal entry'!A123)+1,DAY('Monthly Journal entry'!A123)),IF('Lease Monthly'!$H$4="Quarterly",DATE(YEAR('Monthly Journal entry'!A123),MONTH('Monthly Journal entry'!A122)+3,DAY('Monthly Journal entry'!A122)),DATE(YEAR('Monthly Journal entry'!A122)+1,MONTH('Monthly Journal entry'!A122),DAY('Monthly Journal entry'!A122))))</f>
        <v>47453</v>
      </c>
      <c r="B124" s="24">
        <f t="shared" si="12"/>
        <v>2029</v>
      </c>
      <c r="C124" s="9">
        <f t="shared" si="10"/>
        <v>47453</v>
      </c>
      <c r="D124" s="9">
        <f t="shared" si="13"/>
        <v>47483</v>
      </c>
      <c r="E124" s="3">
        <f t="shared" si="14"/>
        <v>31</v>
      </c>
      <c r="F124" s="10">
        <f t="shared" si="15"/>
        <v>31</v>
      </c>
      <c r="G124" s="4">
        <f>'Lease Monthly'!K135</f>
        <v>0</v>
      </c>
      <c r="H124" s="3">
        <f t="shared" si="18"/>
        <v>0</v>
      </c>
      <c r="I124" s="11">
        <f t="shared" si="16"/>
        <v>0</v>
      </c>
      <c r="J124" s="16">
        <f t="shared" si="11"/>
        <v>47453</v>
      </c>
      <c r="K124" s="25">
        <f t="shared" si="17"/>
        <v>0</v>
      </c>
    </row>
    <row r="125" spans="1:11" x14ac:dyDescent="0.25">
      <c r="A125" s="9">
        <f>IF('Lease Monthly'!$H$4="Monthly",DATE(YEAR('Monthly Journal entry'!A124),MONTH('Monthly Journal entry'!A124)+1,DAY('Monthly Journal entry'!A124)),IF('Lease Monthly'!$H$4="Quarterly",DATE(YEAR('Monthly Journal entry'!A124),MONTH('Monthly Journal entry'!A123)+3,DAY('Monthly Journal entry'!A123)),DATE(YEAR('Monthly Journal entry'!A123)+1,MONTH('Monthly Journal entry'!A123),DAY('Monthly Journal entry'!A123))))</f>
        <v>47484</v>
      </c>
      <c r="B125" s="24">
        <f t="shared" si="12"/>
        <v>2030</v>
      </c>
      <c r="C125" s="9">
        <f t="shared" si="10"/>
        <v>47484</v>
      </c>
      <c r="D125" s="9">
        <f t="shared" si="13"/>
        <v>47514</v>
      </c>
      <c r="E125" s="3">
        <f t="shared" si="14"/>
        <v>31</v>
      </c>
      <c r="F125" s="10">
        <f t="shared" si="15"/>
        <v>31</v>
      </c>
      <c r="G125" s="4">
        <f>'Lease Monthly'!K136</f>
        <v>0</v>
      </c>
      <c r="H125" s="3">
        <f t="shared" si="18"/>
        <v>0</v>
      </c>
      <c r="I125" s="11">
        <f t="shared" si="16"/>
        <v>0</v>
      </c>
      <c r="J125" s="16">
        <f t="shared" si="11"/>
        <v>47484</v>
      </c>
      <c r="K125" s="25">
        <f t="shared" si="17"/>
        <v>0</v>
      </c>
    </row>
    <row r="126" spans="1:11" x14ac:dyDescent="0.25">
      <c r="A126" s="9">
        <f>IF('Lease Monthly'!$H$4="Monthly",DATE(YEAR('Monthly Journal entry'!A125),MONTH('Monthly Journal entry'!A125)+1,DAY('Monthly Journal entry'!A125)),IF('Lease Monthly'!$H$4="Quarterly",DATE(YEAR('Monthly Journal entry'!A125),MONTH('Monthly Journal entry'!A124)+3,DAY('Monthly Journal entry'!A124)),DATE(YEAR('Monthly Journal entry'!A124)+1,MONTH('Monthly Journal entry'!A124),DAY('Monthly Journal entry'!A124))))</f>
        <v>47515</v>
      </c>
      <c r="B126" s="24">
        <f t="shared" si="12"/>
        <v>2030</v>
      </c>
      <c r="C126" s="9">
        <f t="shared" si="10"/>
        <v>47515</v>
      </c>
      <c r="D126" s="9">
        <f t="shared" si="13"/>
        <v>47542</v>
      </c>
      <c r="E126" s="3">
        <f t="shared" si="14"/>
        <v>28</v>
      </c>
      <c r="F126" s="10">
        <f t="shared" si="15"/>
        <v>28</v>
      </c>
      <c r="G126" s="4">
        <f>'Lease Monthly'!K137</f>
        <v>0</v>
      </c>
      <c r="H126" s="3">
        <f t="shared" si="18"/>
        <v>0</v>
      </c>
      <c r="I126" s="11">
        <f t="shared" si="16"/>
        <v>0</v>
      </c>
      <c r="J126" s="16">
        <f t="shared" si="11"/>
        <v>47515</v>
      </c>
      <c r="K126" s="25">
        <f t="shared" si="17"/>
        <v>0</v>
      </c>
    </row>
    <row r="127" spans="1:11" x14ac:dyDescent="0.25">
      <c r="A127" s="9">
        <f>IF('Lease Monthly'!$H$4="Monthly",DATE(YEAR('Monthly Journal entry'!A126),MONTH('Monthly Journal entry'!A126)+1,DAY('Monthly Journal entry'!A126)),IF('Lease Monthly'!$H$4="Quarterly",DATE(YEAR('Monthly Journal entry'!A126),MONTH('Monthly Journal entry'!A125)+3,DAY('Monthly Journal entry'!A125)),DATE(YEAR('Monthly Journal entry'!A125)+1,MONTH('Monthly Journal entry'!A125),DAY('Monthly Journal entry'!A125))))</f>
        <v>47543</v>
      </c>
      <c r="B127" s="24">
        <f t="shared" si="12"/>
        <v>2030</v>
      </c>
      <c r="C127" s="9">
        <f t="shared" si="10"/>
        <v>47543</v>
      </c>
      <c r="D127" s="9">
        <f t="shared" si="13"/>
        <v>47573</v>
      </c>
      <c r="E127" s="3">
        <f t="shared" si="14"/>
        <v>31</v>
      </c>
      <c r="F127" s="10">
        <f t="shared" si="15"/>
        <v>31</v>
      </c>
      <c r="G127" s="4">
        <f>'Lease Monthly'!K138</f>
        <v>0</v>
      </c>
      <c r="H127" s="3">
        <f t="shared" si="18"/>
        <v>0</v>
      </c>
      <c r="I127" s="11">
        <f t="shared" si="16"/>
        <v>0</v>
      </c>
      <c r="J127" s="16">
        <f t="shared" si="11"/>
        <v>47543</v>
      </c>
      <c r="K127" s="25">
        <f t="shared" si="17"/>
        <v>0</v>
      </c>
    </row>
    <row r="128" spans="1:11" x14ac:dyDescent="0.25">
      <c r="A128" s="9">
        <f>IF('Lease Monthly'!$H$4="Monthly",DATE(YEAR('Monthly Journal entry'!A127),MONTH('Monthly Journal entry'!A127)+1,DAY('Monthly Journal entry'!A127)),IF('Lease Monthly'!$H$4="Quarterly",DATE(YEAR('Monthly Journal entry'!A127),MONTH('Monthly Journal entry'!A126)+3,DAY('Monthly Journal entry'!A126)),DATE(YEAR('Monthly Journal entry'!A126)+1,MONTH('Monthly Journal entry'!A126),DAY('Monthly Journal entry'!A126))))</f>
        <v>47574</v>
      </c>
      <c r="B128" s="24">
        <f t="shared" si="12"/>
        <v>2030</v>
      </c>
      <c r="C128" s="9">
        <f t="shared" si="10"/>
        <v>47574</v>
      </c>
      <c r="D128" s="9">
        <f t="shared" si="13"/>
        <v>47603</v>
      </c>
      <c r="E128" s="3">
        <f t="shared" si="14"/>
        <v>30</v>
      </c>
      <c r="F128" s="10">
        <f t="shared" si="15"/>
        <v>30</v>
      </c>
      <c r="G128" s="4">
        <f>'Lease Monthly'!K139</f>
        <v>0</v>
      </c>
      <c r="H128" s="3">
        <f t="shared" si="18"/>
        <v>0</v>
      </c>
      <c r="I128" s="11">
        <f t="shared" si="16"/>
        <v>0</v>
      </c>
      <c r="J128" s="16">
        <f t="shared" si="11"/>
        <v>47574</v>
      </c>
      <c r="K128" s="25">
        <f t="shared" si="17"/>
        <v>0</v>
      </c>
    </row>
    <row r="129" spans="1:11" x14ac:dyDescent="0.25">
      <c r="A129" s="9">
        <f>IF('Lease Monthly'!$H$4="Monthly",DATE(YEAR('Monthly Journal entry'!A128),MONTH('Monthly Journal entry'!A128)+1,DAY('Monthly Journal entry'!A128)),IF('Lease Monthly'!$H$4="Quarterly",DATE(YEAR('Monthly Journal entry'!A128),MONTH('Monthly Journal entry'!A127)+3,DAY('Monthly Journal entry'!A127)),DATE(YEAR('Monthly Journal entry'!A127)+1,MONTH('Monthly Journal entry'!A127),DAY('Monthly Journal entry'!A127))))</f>
        <v>47604</v>
      </c>
      <c r="B129" s="24">
        <f t="shared" si="12"/>
        <v>2030</v>
      </c>
      <c r="C129" s="9">
        <f t="shared" si="10"/>
        <v>47604</v>
      </c>
      <c r="D129" s="9">
        <f t="shared" si="13"/>
        <v>47634</v>
      </c>
      <c r="E129" s="3">
        <f t="shared" si="14"/>
        <v>31</v>
      </c>
      <c r="F129" s="10">
        <f t="shared" si="15"/>
        <v>31</v>
      </c>
      <c r="G129" s="4">
        <f>'Lease Monthly'!K140</f>
        <v>0</v>
      </c>
      <c r="H129" s="3">
        <f t="shared" si="18"/>
        <v>0</v>
      </c>
      <c r="I129" s="11">
        <f t="shared" si="16"/>
        <v>0</v>
      </c>
      <c r="J129" s="16">
        <f t="shared" si="11"/>
        <v>47604</v>
      </c>
      <c r="K129" s="25">
        <f t="shared" si="17"/>
        <v>0</v>
      </c>
    </row>
    <row r="130" spans="1:11" x14ac:dyDescent="0.25">
      <c r="A130" s="9">
        <f>IF('Lease Monthly'!$H$4="Monthly",DATE(YEAR('Monthly Journal entry'!A129),MONTH('Monthly Journal entry'!A129)+1,DAY('Monthly Journal entry'!A129)),IF('Lease Monthly'!$H$4="Quarterly",DATE(YEAR('Monthly Journal entry'!A129),MONTH('Monthly Journal entry'!A128)+3,DAY('Monthly Journal entry'!A128)),DATE(YEAR('Monthly Journal entry'!A128)+1,MONTH('Monthly Journal entry'!A128),DAY('Monthly Journal entry'!A128))))</f>
        <v>47635</v>
      </c>
      <c r="B130" s="24">
        <f t="shared" si="12"/>
        <v>2030</v>
      </c>
      <c r="C130" s="9">
        <f t="shared" si="10"/>
        <v>47635</v>
      </c>
      <c r="D130" s="9">
        <f t="shared" si="13"/>
        <v>47664</v>
      </c>
      <c r="E130" s="3">
        <f t="shared" si="14"/>
        <v>30</v>
      </c>
      <c r="F130" s="10">
        <f t="shared" si="15"/>
        <v>30</v>
      </c>
      <c r="G130" s="4">
        <f>'Lease Monthly'!K141</f>
        <v>0</v>
      </c>
      <c r="H130" s="3">
        <f t="shared" si="18"/>
        <v>0</v>
      </c>
      <c r="I130" s="11">
        <f t="shared" si="16"/>
        <v>0</v>
      </c>
      <c r="J130" s="16">
        <f t="shared" si="11"/>
        <v>47635</v>
      </c>
      <c r="K130" s="25">
        <f t="shared" si="17"/>
        <v>0</v>
      </c>
    </row>
    <row r="131" spans="1:11" x14ac:dyDescent="0.25">
      <c r="A131" s="9">
        <f>IF('Lease Monthly'!$H$4="Monthly",DATE(YEAR('Monthly Journal entry'!A130),MONTH('Monthly Journal entry'!A130)+1,DAY('Monthly Journal entry'!A130)),IF('Lease Monthly'!$H$4="Quarterly",DATE(YEAR('Monthly Journal entry'!A130),MONTH('Monthly Journal entry'!A129)+3,DAY('Monthly Journal entry'!A129)),DATE(YEAR('Monthly Journal entry'!A129)+1,MONTH('Monthly Journal entry'!A129),DAY('Monthly Journal entry'!A129))))</f>
        <v>47665</v>
      </c>
      <c r="B131" s="24">
        <f t="shared" si="12"/>
        <v>2030</v>
      </c>
      <c r="C131" s="9">
        <f t="shared" si="10"/>
        <v>47665</v>
      </c>
      <c r="D131" s="9">
        <f t="shared" si="13"/>
        <v>47695</v>
      </c>
      <c r="E131" s="3">
        <f t="shared" si="14"/>
        <v>31</v>
      </c>
      <c r="F131" s="10">
        <f t="shared" si="15"/>
        <v>31</v>
      </c>
      <c r="G131" s="4">
        <f>'Lease Monthly'!K142</f>
        <v>0</v>
      </c>
      <c r="H131" s="3">
        <f t="shared" si="18"/>
        <v>0</v>
      </c>
      <c r="I131" s="11">
        <f t="shared" si="16"/>
        <v>0</v>
      </c>
      <c r="J131" s="16">
        <f t="shared" si="11"/>
        <v>47665</v>
      </c>
      <c r="K131" s="25">
        <f t="shared" si="17"/>
        <v>0</v>
      </c>
    </row>
    <row r="132" spans="1:11" x14ac:dyDescent="0.25">
      <c r="A132" s="9">
        <f>IF('Lease Monthly'!$H$4="Monthly",DATE(YEAR('Monthly Journal entry'!A131),MONTH('Monthly Journal entry'!A131)+1,DAY('Monthly Journal entry'!A131)),IF('Lease Monthly'!$H$4="Quarterly",DATE(YEAR('Monthly Journal entry'!A131),MONTH('Monthly Journal entry'!A130)+3,DAY('Monthly Journal entry'!A130)),DATE(YEAR('Monthly Journal entry'!A130)+1,MONTH('Monthly Journal entry'!A130),DAY('Monthly Journal entry'!A130))))</f>
        <v>47696</v>
      </c>
      <c r="B132" s="24">
        <f t="shared" si="12"/>
        <v>2030</v>
      </c>
      <c r="C132" s="9">
        <f t="shared" si="10"/>
        <v>47696</v>
      </c>
      <c r="D132" s="9">
        <f t="shared" si="13"/>
        <v>47726</v>
      </c>
      <c r="E132" s="3">
        <f t="shared" si="14"/>
        <v>31</v>
      </c>
      <c r="F132" s="10">
        <f t="shared" si="15"/>
        <v>31</v>
      </c>
      <c r="G132" s="4">
        <f>'Lease Monthly'!K143</f>
        <v>0</v>
      </c>
      <c r="H132" s="3">
        <f t="shared" si="18"/>
        <v>0</v>
      </c>
      <c r="I132" s="11">
        <f t="shared" si="16"/>
        <v>0</v>
      </c>
      <c r="J132" s="16">
        <f t="shared" si="11"/>
        <v>47696</v>
      </c>
      <c r="K132" s="25">
        <f t="shared" si="17"/>
        <v>0</v>
      </c>
    </row>
    <row r="133" spans="1:11" x14ac:dyDescent="0.25">
      <c r="A133" s="9">
        <f>IF('Lease Monthly'!$H$4="Monthly",DATE(YEAR('Monthly Journal entry'!A132),MONTH('Monthly Journal entry'!A132)+1,DAY('Monthly Journal entry'!A132)),IF('Lease Monthly'!$H$4="Quarterly",DATE(YEAR('Monthly Journal entry'!A132),MONTH('Monthly Journal entry'!A131)+3,DAY('Monthly Journal entry'!A131)),DATE(YEAR('Monthly Journal entry'!A131)+1,MONTH('Monthly Journal entry'!A131),DAY('Monthly Journal entry'!A131))))</f>
        <v>47727</v>
      </c>
      <c r="B133" s="24">
        <f t="shared" si="12"/>
        <v>2030</v>
      </c>
      <c r="C133" s="9">
        <f t="shared" ref="C133:C196" si="19">EOMONTH(A133,-1)+1</f>
        <v>47727</v>
      </c>
      <c r="D133" s="9">
        <f t="shared" si="13"/>
        <v>47756</v>
      </c>
      <c r="E133" s="3">
        <f t="shared" si="14"/>
        <v>30</v>
      </c>
      <c r="F133" s="10">
        <f t="shared" si="15"/>
        <v>30</v>
      </c>
      <c r="G133" s="4">
        <f>'Lease Monthly'!K144</f>
        <v>0</v>
      </c>
      <c r="H133" s="3">
        <f t="shared" si="18"/>
        <v>0</v>
      </c>
      <c r="I133" s="11">
        <f t="shared" si="16"/>
        <v>0</v>
      </c>
      <c r="J133" s="16">
        <f t="shared" ref="J133:J196" si="20">A133</f>
        <v>47727</v>
      </c>
      <c r="K133" s="25">
        <f t="shared" si="17"/>
        <v>0</v>
      </c>
    </row>
    <row r="134" spans="1:11" x14ac:dyDescent="0.25">
      <c r="A134" s="9">
        <f>IF('Lease Monthly'!$H$4="Monthly",DATE(YEAR('Monthly Journal entry'!A133),MONTH('Monthly Journal entry'!A133)+1,DAY('Monthly Journal entry'!A133)),IF('Lease Monthly'!$H$4="Quarterly",DATE(YEAR('Monthly Journal entry'!A133),MONTH('Monthly Journal entry'!A132)+3,DAY('Monthly Journal entry'!A132)),DATE(YEAR('Monthly Journal entry'!A132)+1,MONTH('Monthly Journal entry'!A132),DAY('Monthly Journal entry'!A132))))</f>
        <v>47757</v>
      </c>
      <c r="B134" s="24">
        <f t="shared" ref="B134:B197" si="21">YEAR(A134)</f>
        <v>2030</v>
      </c>
      <c r="C134" s="9">
        <f t="shared" si="19"/>
        <v>47757</v>
      </c>
      <c r="D134" s="9">
        <f t="shared" ref="D134:D197" si="22">EOMONTH(A134,0)</f>
        <v>47787</v>
      </c>
      <c r="E134" s="3">
        <f t="shared" ref="E134:E197" si="23">D134-C134+1</f>
        <v>31</v>
      </c>
      <c r="F134" s="10">
        <f t="shared" ref="F134:F197" si="24">D134-A134+1</f>
        <v>31</v>
      </c>
      <c r="G134" s="4">
        <f>'Lease Monthly'!K145</f>
        <v>0</v>
      </c>
      <c r="H134" s="3">
        <f t="shared" si="18"/>
        <v>0</v>
      </c>
      <c r="I134" s="11">
        <f t="shared" si="16"/>
        <v>0</v>
      </c>
      <c r="J134" s="16">
        <f t="shared" si="20"/>
        <v>47757</v>
      </c>
      <c r="K134" s="25">
        <f t="shared" si="17"/>
        <v>0</v>
      </c>
    </row>
    <row r="135" spans="1:11" x14ac:dyDescent="0.25">
      <c r="A135" s="9">
        <f>IF('Lease Monthly'!$H$4="Monthly",DATE(YEAR('Monthly Journal entry'!A134),MONTH('Monthly Journal entry'!A134)+1,DAY('Monthly Journal entry'!A134)),IF('Lease Monthly'!$H$4="Quarterly",DATE(YEAR('Monthly Journal entry'!A134),MONTH('Monthly Journal entry'!A133)+3,DAY('Monthly Journal entry'!A133)),DATE(YEAR('Monthly Journal entry'!A133)+1,MONTH('Monthly Journal entry'!A133),DAY('Monthly Journal entry'!A133))))</f>
        <v>47788</v>
      </c>
      <c r="B135" s="24">
        <f t="shared" si="21"/>
        <v>2030</v>
      </c>
      <c r="C135" s="9">
        <f t="shared" si="19"/>
        <v>47788</v>
      </c>
      <c r="D135" s="9">
        <f t="shared" si="22"/>
        <v>47817</v>
      </c>
      <c r="E135" s="3">
        <f t="shared" si="23"/>
        <v>30</v>
      </c>
      <c r="F135" s="10">
        <f t="shared" si="24"/>
        <v>30</v>
      </c>
      <c r="G135" s="4">
        <f>'Lease Monthly'!K146</f>
        <v>0</v>
      </c>
      <c r="H135" s="3">
        <f t="shared" si="18"/>
        <v>0</v>
      </c>
      <c r="I135" s="11">
        <f t="shared" ref="I135:I198" si="25">G135-H134</f>
        <v>0</v>
      </c>
      <c r="J135" s="16">
        <f t="shared" si="20"/>
        <v>47788</v>
      </c>
      <c r="K135" s="25">
        <f t="shared" ref="K135:K198" si="26">H135+I135</f>
        <v>0</v>
      </c>
    </row>
    <row r="136" spans="1:11" x14ac:dyDescent="0.25">
      <c r="A136" s="9">
        <f>IF('Lease Monthly'!$H$4="Monthly",DATE(YEAR('Monthly Journal entry'!A135),MONTH('Monthly Journal entry'!A135)+1,DAY('Monthly Journal entry'!A135)),IF('Lease Monthly'!$H$4="Quarterly",DATE(YEAR('Monthly Journal entry'!A135),MONTH('Monthly Journal entry'!A134)+3,DAY('Monthly Journal entry'!A134)),DATE(YEAR('Monthly Journal entry'!A134)+1,MONTH('Monthly Journal entry'!A134),DAY('Monthly Journal entry'!A134))))</f>
        <v>47818</v>
      </c>
      <c r="B136" s="24">
        <f t="shared" si="21"/>
        <v>2030</v>
      </c>
      <c r="C136" s="9">
        <f t="shared" si="19"/>
        <v>47818</v>
      </c>
      <c r="D136" s="9">
        <f t="shared" si="22"/>
        <v>47848</v>
      </c>
      <c r="E136" s="3">
        <f t="shared" si="23"/>
        <v>31</v>
      </c>
      <c r="F136" s="10">
        <f t="shared" si="24"/>
        <v>31</v>
      </c>
      <c r="G136" s="4">
        <f>'Lease Monthly'!K147</f>
        <v>0</v>
      </c>
      <c r="H136" s="3">
        <f t="shared" ref="H136:H199" si="27">G137/E136*F136</f>
        <v>0</v>
      </c>
      <c r="I136" s="11">
        <f t="shared" si="25"/>
        <v>0</v>
      </c>
      <c r="J136" s="16">
        <f t="shared" si="20"/>
        <v>47818</v>
      </c>
      <c r="K136" s="25">
        <f t="shared" si="26"/>
        <v>0</v>
      </c>
    </row>
    <row r="137" spans="1:11" x14ac:dyDescent="0.25">
      <c r="A137" s="9">
        <f>IF('Lease Monthly'!$H$4="Monthly",DATE(YEAR('Monthly Journal entry'!A136),MONTH('Monthly Journal entry'!A136)+1,DAY('Monthly Journal entry'!A136)),IF('Lease Monthly'!$H$4="Quarterly",DATE(YEAR('Monthly Journal entry'!A136),MONTH('Monthly Journal entry'!A135)+3,DAY('Monthly Journal entry'!A135)),DATE(YEAR('Monthly Journal entry'!A135)+1,MONTH('Monthly Journal entry'!A135),DAY('Monthly Journal entry'!A135))))</f>
        <v>47849</v>
      </c>
      <c r="B137" s="24">
        <f t="shared" si="21"/>
        <v>2031</v>
      </c>
      <c r="C137" s="9">
        <f t="shared" si="19"/>
        <v>47849</v>
      </c>
      <c r="D137" s="9">
        <f t="shared" si="22"/>
        <v>47879</v>
      </c>
      <c r="E137" s="3">
        <f t="shared" si="23"/>
        <v>31</v>
      </c>
      <c r="F137" s="10">
        <f t="shared" si="24"/>
        <v>31</v>
      </c>
      <c r="G137" s="4">
        <f>'Lease Monthly'!K148</f>
        <v>0</v>
      </c>
      <c r="H137" s="3">
        <f t="shared" si="27"/>
        <v>0</v>
      </c>
      <c r="I137" s="11">
        <f t="shared" si="25"/>
        <v>0</v>
      </c>
      <c r="J137" s="16">
        <f t="shared" si="20"/>
        <v>47849</v>
      </c>
      <c r="K137" s="25">
        <f t="shared" si="26"/>
        <v>0</v>
      </c>
    </row>
    <row r="138" spans="1:11" x14ac:dyDescent="0.25">
      <c r="A138" s="9">
        <f>IF('Lease Monthly'!$H$4="Monthly",DATE(YEAR('Monthly Journal entry'!A137),MONTH('Monthly Journal entry'!A137)+1,DAY('Monthly Journal entry'!A137)),IF('Lease Monthly'!$H$4="Quarterly",DATE(YEAR('Monthly Journal entry'!A137),MONTH('Monthly Journal entry'!A136)+3,DAY('Monthly Journal entry'!A136)),DATE(YEAR('Monthly Journal entry'!A136)+1,MONTH('Monthly Journal entry'!A136),DAY('Monthly Journal entry'!A136))))</f>
        <v>47880</v>
      </c>
      <c r="B138" s="24">
        <f t="shared" si="21"/>
        <v>2031</v>
      </c>
      <c r="C138" s="9">
        <f t="shared" si="19"/>
        <v>47880</v>
      </c>
      <c r="D138" s="9">
        <f t="shared" si="22"/>
        <v>47907</v>
      </c>
      <c r="E138" s="3">
        <f t="shared" si="23"/>
        <v>28</v>
      </c>
      <c r="F138" s="10">
        <f t="shared" si="24"/>
        <v>28</v>
      </c>
      <c r="G138" s="4">
        <f>'Lease Monthly'!K149</f>
        <v>0</v>
      </c>
      <c r="H138" s="3">
        <f t="shared" si="27"/>
        <v>0</v>
      </c>
      <c r="I138" s="11">
        <f t="shared" si="25"/>
        <v>0</v>
      </c>
      <c r="J138" s="16">
        <f t="shared" si="20"/>
        <v>47880</v>
      </c>
      <c r="K138" s="25">
        <f t="shared" si="26"/>
        <v>0</v>
      </c>
    </row>
    <row r="139" spans="1:11" x14ac:dyDescent="0.25">
      <c r="A139" s="9">
        <f>IF('Lease Monthly'!$H$4="Monthly",DATE(YEAR('Monthly Journal entry'!A138),MONTH('Monthly Journal entry'!A138)+1,DAY('Monthly Journal entry'!A138)),IF('Lease Monthly'!$H$4="Quarterly",DATE(YEAR('Monthly Journal entry'!A138),MONTH('Monthly Journal entry'!A137)+3,DAY('Monthly Journal entry'!A137)),DATE(YEAR('Monthly Journal entry'!A137)+1,MONTH('Monthly Journal entry'!A137),DAY('Monthly Journal entry'!A137))))</f>
        <v>47908</v>
      </c>
      <c r="B139" s="24">
        <f t="shared" si="21"/>
        <v>2031</v>
      </c>
      <c r="C139" s="9">
        <f t="shared" si="19"/>
        <v>47908</v>
      </c>
      <c r="D139" s="9">
        <f t="shared" si="22"/>
        <v>47938</v>
      </c>
      <c r="E139" s="3">
        <f t="shared" si="23"/>
        <v>31</v>
      </c>
      <c r="F139" s="10">
        <f t="shared" si="24"/>
        <v>31</v>
      </c>
      <c r="G139" s="4">
        <f>'Lease Monthly'!K150</f>
        <v>0</v>
      </c>
      <c r="H139" s="3">
        <f t="shared" si="27"/>
        <v>0</v>
      </c>
      <c r="I139" s="11">
        <f t="shared" si="25"/>
        <v>0</v>
      </c>
      <c r="J139" s="16">
        <f t="shared" si="20"/>
        <v>47908</v>
      </c>
      <c r="K139" s="25">
        <f t="shared" si="26"/>
        <v>0</v>
      </c>
    </row>
    <row r="140" spans="1:11" x14ac:dyDescent="0.25">
      <c r="A140" s="9">
        <f>IF('Lease Monthly'!$H$4="Monthly",DATE(YEAR('Monthly Journal entry'!A139),MONTH('Monthly Journal entry'!A139)+1,DAY('Monthly Journal entry'!A139)),IF('Lease Monthly'!$H$4="Quarterly",DATE(YEAR('Monthly Journal entry'!A139),MONTH('Monthly Journal entry'!A138)+3,DAY('Monthly Journal entry'!A138)),DATE(YEAR('Monthly Journal entry'!A138)+1,MONTH('Monthly Journal entry'!A138),DAY('Monthly Journal entry'!A138))))</f>
        <v>47939</v>
      </c>
      <c r="B140" s="24">
        <f t="shared" si="21"/>
        <v>2031</v>
      </c>
      <c r="C140" s="9">
        <f t="shared" si="19"/>
        <v>47939</v>
      </c>
      <c r="D140" s="9">
        <f t="shared" si="22"/>
        <v>47968</v>
      </c>
      <c r="E140" s="3">
        <f t="shared" si="23"/>
        <v>30</v>
      </c>
      <c r="F140" s="10">
        <f t="shared" si="24"/>
        <v>30</v>
      </c>
      <c r="G140" s="4">
        <f>'Lease Monthly'!K151</f>
        <v>0</v>
      </c>
      <c r="H140" s="3">
        <f t="shared" si="27"/>
        <v>0</v>
      </c>
      <c r="I140" s="11">
        <f t="shared" si="25"/>
        <v>0</v>
      </c>
      <c r="J140" s="16">
        <f t="shared" si="20"/>
        <v>47939</v>
      </c>
      <c r="K140" s="25">
        <f t="shared" si="26"/>
        <v>0</v>
      </c>
    </row>
    <row r="141" spans="1:11" x14ac:dyDescent="0.25">
      <c r="A141" s="9">
        <f>IF('Lease Monthly'!$H$4="Monthly",DATE(YEAR('Monthly Journal entry'!A140),MONTH('Monthly Journal entry'!A140)+1,DAY('Monthly Journal entry'!A140)),IF('Lease Monthly'!$H$4="Quarterly",DATE(YEAR('Monthly Journal entry'!A140),MONTH('Monthly Journal entry'!A139)+3,DAY('Monthly Journal entry'!A139)),DATE(YEAR('Monthly Journal entry'!A139)+1,MONTH('Monthly Journal entry'!A139),DAY('Monthly Journal entry'!A139))))</f>
        <v>47969</v>
      </c>
      <c r="B141" s="24">
        <f t="shared" si="21"/>
        <v>2031</v>
      </c>
      <c r="C141" s="9">
        <f t="shared" si="19"/>
        <v>47969</v>
      </c>
      <c r="D141" s="9">
        <f t="shared" si="22"/>
        <v>47999</v>
      </c>
      <c r="E141" s="3">
        <f t="shared" si="23"/>
        <v>31</v>
      </c>
      <c r="F141" s="10">
        <f t="shared" si="24"/>
        <v>31</v>
      </c>
      <c r="G141" s="4">
        <f>'Lease Monthly'!K152</f>
        <v>0</v>
      </c>
      <c r="H141" s="3">
        <f t="shared" si="27"/>
        <v>0</v>
      </c>
      <c r="I141" s="11">
        <f t="shared" si="25"/>
        <v>0</v>
      </c>
      <c r="J141" s="16">
        <f t="shared" si="20"/>
        <v>47969</v>
      </c>
      <c r="K141" s="25">
        <f t="shared" si="26"/>
        <v>0</v>
      </c>
    </row>
    <row r="142" spans="1:11" x14ac:dyDescent="0.25">
      <c r="A142" s="9">
        <f>IF('Lease Monthly'!$H$4="Monthly",DATE(YEAR('Monthly Journal entry'!A141),MONTH('Monthly Journal entry'!A141)+1,DAY('Monthly Journal entry'!A141)),IF('Lease Monthly'!$H$4="Quarterly",DATE(YEAR('Monthly Journal entry'!A141),MONTH('Monthly Journal entry'!A140)+3,DAY('Monthly Journal entry'!A140)),DATE(YEAR('Monthly Journal entry'!A140)+1,MONTH('Monthly Journal entry'!A140),DAY('Monthly Journal entry'!A140))))</f>
        <v>48000</v>
      </c>
      <c r="B142" s="24">
        <f t="shared" si="21"/>
        <v>2031</v>
      </c>
      <c r="C142" s="9">
        <f t="shared" si="19"/>
        <v>48000</v>
      </c>
      <c r="D142" s="9">
        <f t="shared" si="22"/>
        <v>48029</v>
      </c>
      <c r="E142" s="3">
        <f t="shared" si="23"/>
        <v>30</v>
      </c>
      <c r="F142" s="10">
        <f t="shared" si="24"/>
        <v>30</v>
      </c>
      <c r="G142" s="4">
        <f>'Lease Monthly'!K153</f>
        <v>0</v>
      </c>
      <c r="H142" s="3">
        <f t="shared" si="27"/>
        <v>0</v>
      </c>
      <c r="I142" s="11">
        <f t="shared" si="25"/>
        <v>0</v>
      </c>
      <c r="J142" s="16">
        <f t="shared" si="20"/>
        <v>48000</v>
      </c>
      <c r="K142" s="25">
        <f t="shared" si="26"/>
        <v>0</v>
      </c>
    </row>
    <row r="143" spans="1:11" x14ac:dyDescent="0.25">
      <c r="A143" s="9">
        <f>IF('Lease Monthly'!$H$4="Monthly",DATE(YEAR('Monthly Journal entry'!A142),MONTH('Monthly Journal entry'!A142)+1,DAY('Monthly Journal entry'!A142)),IF('Lease Monthly'!$H$4="Quarterly",DATE(YEAR('Monthly Journal entry'!A142),MONTH('Monthly Journal entry'!A141)+3,DAY('Monthly Journal entry'!A141)),DATE(YEAR('Monthly Journal entry'!A141)+1,MONTH('Monthly Journal entry'!A141),DAY('Monthly Journal entry'!A141))))</f>
        <v>48030</v>
      </c>
      <c r="B143" s="24">
        <f t="shared" si="21"/>
        <v>2031</v>
      </c>
      <c r="C143" s="9">
        <f t="shared" si="19"/>
        <v>48030</v>
      </c>
      <c r="D143" s="9">
        <f t="shared" si="22"/>
        <v>48060</v>
      </c>
      <c r="E143" s="3">
        <f t="shared" si="23"/>
        <v>31</v>
      </c>
      <c r="F143" s="10">
        <f t="shared" si="24"/>
        <v>31</v>
      </c>
      <c r="G143" s="4">
        <f>'Lease Monthly'!K154</f>
        <v>0</v>
      </c>
      <c r="H143" s="3">
        <f t="shared" si="27"/>
        <v>0</v>
      </c>
      <c r="I143" s="11">
        <f t="shared" si="25"/>
        <v>0</v>
      </c>
      <c r="J143" s="16">
        <f t="shared" si="20"/>
        <v>48030</v>
      </c>
      <c r="K143" s="25">
        <f t="shared" si="26"/>
        <v>0</v>
      </c>
    </row>
    <row r="144" spans="1:11" x14ac:dyDescent="0.25">
      <c r="A144" s="9">
        <f>IF('Lease Monthly'!$H$4="Monthly",DATE(YEAR('Monthly Journal entry'!A143),MONTH('Monthly Journal entry'!A143)+1,DAY('Monthly Journal entry'!A143)),IF('Lease Monthly'!$H$4="Quarterly",DATE(YEAR('Monthly Journal entry'!A143),MONTH('Monthly Journal entry'!A142)+3,DAY('Monthly Journal entry'!A142)),DATE(YEAR('Monthly Journal entry'!A142)+1,MONTH('Monthly Journal entry'!A142),DAY('Monthly Journal entry'!A142))))</f>
        <v>48061</v>
      </c>
      <c r="B144" s="24">
        <f t="shared" si="21"/>
        <v>2031</v>
      </c>
      <c r="C144" s="9">
        <f t="shared" si="19"/>
        <v>48061</v>
      </c>
      <c r="D144" s="9">
        <f t="shared" si="22"/>
        <v>48091</v>
      </c>
      <c r="E144" s="3">
        <f t="shared" si="23"/>
        <v>31</v>
      </c>
      <c r="F144" s="10">
        <f t="shared" si="24"/>
        <v>31</v>
      </c>
      <c r="G144" s="4">
        <f>'Lease Monthly'!K155</f>
        <v>0</v>
      </c>
      <c r="H144" s="3">
        <f t="shared" si="27"/>
        <v>0</v>
      </c>
      <c r="I144" s="11">
        <f t="shared" si="25"/>
        <v>0</v>
      </c>
      <c r="J144" s="16">
        <f t="shared" si="20"/>
        <v>48061</v>
      </c>
      <c r="K144" s="25">
        <f t="shared" si="26"/>
        <v>0</v>
      </c>
    </row>
    <row r="145" spans="1:11" x14ac:dyDescent="0.25">
      <c r="A145" s="9">
        <f>IF('Lease Monthly'!$H$4="Monthly",DATE(YEAR('Monthly Journal entry'!A144),MONTH('Monthly Journal entry'!A144)+1,DAY('Monthly Journal entry'!A144)),IF('Lease Monthly'!$H$4="Quarterly",DATE(YEAR('Monthly Journal entry'!A144),MONTH('Monthly Journal entry'!A143)+3,DAY('Monthly Journal entry'!A143)),DATE(YEAR('Monthly Journal entry'!A143)+1,MONTH('Monthly Journal entry'!A143),DAY('Monthly Journal entry'!A143))))</f>
        <v>48092</v>
      </c>
      <c r="B145" s="24">
        <f t="shared" si="21"/>
        <v>2031</v>
      </c>
      <c r="C145" s="9">
        <f t="shared" si="19"/>
        <v>48092</v>
      </c>
      <c r="D145" s="9">
        <f t="shared" si="22"/>
        <v>48121</v>
      </c>
      <c r="E145" s="3">
        <f t="shared" si="23"/>
        <v>30</v>
      </c>
      <c r="F145" s="10">
        <f t="shared" si="24"/>
        <v>30</v>
      </c>
      <c r="G145" s="4">
        <f>'Lease Monthly'!K156</f>
        <v>0</v>
      </c>
      <c r="H145" s="3">
        <f t="shared" si="27"/>
        <v>0</v>
      </c>
      <c r="I145" s="11">
        <f t="shared" si="25"/>
        <v>0</v>
      </c>
      <c r="J145" s="16">
        <f t="shared" si="20"/>
        <v>48092</v>
      </c>
      <c r="K145" s="25">
        <f t="shared" si="26"/>
        <v>0</v>
      </c>
    </row>
    <row r="146" spans="1:11" x14ac:dyDescent="0.25">
      <c r="A146" s="9">
        <f>IF('Lease Monthly'!$H$4="Monthly",DATE(YEAR('Monthly Journal entry'!A145),MONTH('Monthly Journal entry'!A145)+1,DAY('Monthly Journal entry'!A145)),IF('Lease Monthly'!$H$4="Quarterly",DATE(YEAR('Monthly Journal entry'!A145),MONTH('Monthly Journal entry'!A144)+3,DAY('Monthly Journal entry'!A144)),DATE(YEAR('Monthly Journal entry'!A144)+1,MONTH('Monthly Journal entry'!A144),DAY('Monthly Journal entry'!A144))))</f>
        <v>48122</v>
      </c>
      <c r="B146" s="24">
        <f t="shared" si="21"/>
        <v>2031</v>
      </c>
      <c r="C146" s="9">
        <f t="shared" si="19"/>
        <v>48122</v>
      </c>
      <c r="D146" s="9">
        <f t="shared" si="22"/>
        <v>48152</v>
      </c>
      <c r="E146" s="3">
        <f t="shared" si="23"/>
        <v>31</v>
      </c>
      <c r="F146" s="10">
        <f t="shared" si="24"/>
        <v>31</v>
      </c>
      <c r="G146" s="4">
        <f>'Lease Monthly'!K157</f>
        <v>0</v>
      </c>
      <c r="H146" s="3">
        <f t="shared" si="27"/>
        <v>0</v>
      </c>
      <c r="I146" s="11">
        <f t="shared" si="25"/>
        <v>0</v>
      </c>
      <c r="J146" s="16">
        <f t="shared" si="20"/>
        <v>48122</v>
      </c>
      <c r="K146" s="25">
        <f t="shared" si="26"/>
        <v>0</v>
      </c>
    </row>
    <row r="147" spans="1:11" x14ac:dyDescent="0.25">
      <c r="A147" s="9">
        <f>IF('Lease Monthly'!$H$4="Monthly",DATE(YEAR('Monthly Journal entry'!A146),MONTH('Monthly Journal entry'!A146)+1,DAY('Monthly Journal entry'!A146)),IF('Lease Monthly'!$H$4="Quarterly",DATE(YEAR('Monthly Journal entry'!A146),MONTH('Monthly Journal entry'!A145)+3,DAY('Monthly Journal entry'!A145)),DATE(YEAR('Monthly Journal entry'!A145)+1,MONTH('Monthly Journal entry'!A145),DAY('Monthly Journal entry'!A145))))</f>
        <v>48153</v>
      </c>
      <c r="B147" s="24">
        <f t="shared" si="21"/>
        <v>2031</v>
      </c>
      <c r="C147" s="9">
        <f t="shared" si="19"/>
        <v>48153</v>
      </c>
      <c r="D147" s="9">
        <f t="shared" si="22"/>
        <v>48182</v>
      </c>
      <c r="E147" s="3">
        <f t="shared" si="23"/>
        <v>30</v>
      </c>
      <c r="F147" s="10">
        <f t="shared" si="24"/>
        <v>30</v>
      </c>
      <c r="G147" s="4">
        <f>'Lease Monthly'!K158</f>
        <v>0</v>
      </c>
      <c r="H147" s="3">
        <f t="shared" si="27"/>
        <v>0</v>
      </c>
      <c r="I147" s="11">
        <f t="shared" si="25"/>
        <v>0</v>
      </c>
      <c r="J147" s="16">
        <f t="shared" si="20"/>
        <v>48153</v>
      </c>
      <c r="K147" s="25">
        <f t="shared" si="26"/>
        <v>0</v>
      </c>
    </row>
    <row r="148" spans="1:11" x14ac:dyDescent="0.25">
      <c r="A148" s="9">
        <f>IF('Lease Monthly'!$H$4="Monthly",DATE(YEAR('Monthly Journal entry'!A147),MONTH('Monthly Journal entry'!A147)+1,DAY('Monthly Journal entry'!A147)),IF('Lease Monthly'!$H$4="Quarterly",DATE(YEAR('Monthly Journal entry'!A147),MONTH('Monthly Journal entry'!A146)+3,DAY('Monthly Journal entry'!A146)),DATE(YEAR('Monthly Journal entry'!A146)+1,MONTH('Monthly Journal entry'!A146),DAY('Monthly Journal entry'!A146))))</f>
        <v>48183</v>
      </c>
      <c r="B148" s="24">
        <f t="shared" si="21"/>
        <v>2031</v>
      </c>
      <c r="C148" s="9">
        <f t="shared" si="19"/>
        <v>48183</v>
      </c>
      <c r="D148" s="9">
        <f t="shared" si="22"/>
        <v>48213</v>
      </c>
      <c r="E148" s="3">
        <f t="shared" si="23"/>
        <v>31</v>
      </c>
      <c r="F148" s="10">
        <f t="shared" si="24"/>
        <v>31</v>
      </c>
      <c r="G148" s="4">
        <f>'Lease Monthly'!K159</f>
        <v>0</v>
      </c>
      <c r="H148" s="3">
        <f t="shared" si="27"/>
        <v>0</v>
      </c>
      <c r="I148" s="11">
        <f t="shared" si="25"/>
        <v>0</v>
      </c>
      <c r="J148" s="16">
        <f t="shared" si="20"/>
        <v>48183</v>
      </c>
      <c r="K148" s="25">
        <f t="shared" si="26"/>
        <v>0</v>
      </c>
    </row>
    <row r="149" spans="1:11" x14ac:dyDescent="0.25">
      <c r="A149" s="9">
        <f>IF('Lease Monthly'!$H$4="Monthly",DATE(YEAR('Monthly Journal entry'!A148),MONTH('Monthly Journal entry'!A148)+1,DAY('Monthly Journal entry'!A148)),IF('Lease Monthly'!$H$4="Quarterly",DATE(YEAR('Monthly Journal entry'!A148),MONTH('Monthly Journal entry'!A147)+3,DAY('Monthly Journal entry'!A147)),DATE(YEAR('Monthly Journal entry'!A147)+1,MONTH('Monthly Journal entry'!A147),DAY('Monthly Journal entry'!A147))))</f>
        <v>48214</v>
      </c>
      <c r="B149" s="24">
        <f t="shared" si="21"/>
        <v>2032</v>
      </c>
      <c r="C149" s="9">
        <f t="shared" si="19"/>
        <v>48214</v>
      </c>
      <c r="D149" s="9">
        <f t="shared" si="22"/>
        <v>48244</v>
      </c>
      <c r="E149" s="3">
        <f t="shared" si="23"/>
        <v>31</v>
      </c>
      <c r="F149" s="10">
        <f t="shared" si="24"/>
        <v>31</v>
      </c>
      <c r="G149" s="4">
        <f>'Lease Monthly'!K160</f>
        <v>0</v>
      </c>
      <c r="H149" s="3">
        <f t="shared" si="27"/>
        <v>0</v>
      </c>
      <c r="I149" s="11">
        <f t="shared" si="25"/>
        <v>0</v>
      </c>
      <c r="J149" s="16">
        <f t="shared" si="20"/>
        <v>48214</v>
      </c>
      <c r="K149" s="25">
        <f t="shared" si="26"/>
        <v>0</v>
      </c>
    </row>
    <row r="150" spans="1:11" x14ac:dyDescent="0.25">
      <c r="A150" s="9">
        <f>IF('Lease Monthly'!$H$4="Monthly",DATE(YEAR('Monthly Journal entry'!A149),MONTH('Monthly Journal entry'!A149)+1,DAY('Monthly Journal entry'!A149)),IF('Lease Monthly'!$H$4="Quarterly",DATE(YEAR('Monthly Journal entry'!A149),MONTH('Monthly Journal entry'!A148)+3,DAY('Monthly Journal entry'!A148)),DATE(YEAR('Monthly Journal entry'!A148)+1,MONTH('Monthly Journal entry'!A148),DAY('Monthly Journal entry'!A148))))</f>
        <v>48245</v>
      </c>
      <c r="B150" s="24">
        <f t="shared" si="21"/>
        <v>2032</v>
      </c>
      <c r="C150" s="9">
        <f t="shared" si="19"/>
        <v>48245</v>
      </c>
      <c r="D150" s="9">
        <f t="shared" si="22"/>
        <v>48273</v>
      </c>
      <c r="E150" s="3">
        <f t="shared" si="23"/>
        <v>29</v>
      </c>
      <c r="F150" s="10">
        <f t="shared" si="24"/>
        <v>29</v>
      </c>
      <c r="G150" s="4">
        <f>'Lease Monthly'!K161</f>
        <v>0</v>
      </c>
      <c r="H150" s="3">
        <f t="shared" si="27"/>
        <v>0</v>
      </c>
      <c r="I150" s="11">
        <f t="shared" si="25"/>
        <v>0</v>
      </c>
      <c r="J150" s="16">
        <f t="shared" si="20"/>
        <v>48245</v>
      </c>
      <c r="K150" s="25">
        <f t="shared" si="26"/>
        <v>0</v>
      </c>
    </row>
    <row r="151" spans="1:11" x14ac:dyDescent="0.25">
      <c r="A151" s="9">
        <f>IF('Lease Monthly'!$H$4="Monthly",DATE(YEAR('Monthly Journal entry'!A150),MONTH('Monthly Journal entry'!A150)+1,DAY('Monthly Journal entry'!A150)),IF('Lease Monthly'!$H$4="Quarterly",DATE(YEAR('Monthly Journal entry'!A150),MONTH('Monthly Journal entry'!A149)+3,DAY('Monthly Journal entry'!A149)),DATE(YEAR('Monthly Journal entry'!A149)+1,MONTH('Monthly Journal entry'!A149),DAY('Monthly Journal entry'!A149))))</f>
        <v>48274</v>
      </c>
      <c r="B151" s="24">
        <f t="shared" si="21"/>
        <v>2032</v>
      </c>
      <c r="C151" s="9">
        <f t="shared" si="19"/>
        <v>48274</v>
      </c>
      <c r="D151" s="9">
        <f t="shared" si="22"/>
        <v>48304</v>
      </c>
      <c r="E151" s="3">
        <f t="shared" si="23"/>
        <v>31</v>
      </c>
      <c r="F151" s="10">
        <f t="shared" si="24"/>
        <v>31</v>
      </c>
      <c r="G151" s="4">
        <f>'Lease Monthly'!K162</f>
        <v>0</v>
      </c>
      <c r="H151" s="3">
        <f t="shared" si="27"/>
        <v>0</v>
      </c>
      <c r="I151" s="11">
        <f t="shared" si="25"/>
        <v>0</v>
      </c>
      <c r="J151" s="16">
        <f t="shared" si="20"/>
        <v>48274</v>
      </c>
      <c r="K151" s="25">
        <f t="shared" si="26"/>
        <v>0</v>
      </c>
    </row>
    <row r="152" spans="1:11" x14ac:dyDescent="0.25">
      <c r="A152" s="9">
        <f>IF('Lease Monthly'!$H$4="Monthly",DATE(YEAR('Monthly Journal entry'!A151),MONTH('Monthly Journal entry'!A151)+1,DAY('Monthly Journal entry'!A151)),IF('Lease Monthly'!$H$4="Quarterly",DATE(YEAR('Monthly Journal entry'!A151),MONTH('Monthly Journal entry'!A150)+3,DAY('Monthly Journal entry'!A150)),DATE(YEAR('Monthly Journal entry'!A150)+1,MONTH('Monthly Journal entry'!A150),DAY('Monthly Journal entry'!A150))))</f>
        <v>48305</v>
      </c>
      <c r="B152" s="24">
        <f t="shared" si="21"/>
        <v>2032</v>
      </c>
      <c r="C152" s="9">
        <f t="shared" si="19"/>
        <v>48305</v>
      </c>
      <c r="D152" s="9">
        <f t="shared" si="22"/>
        <v>48334</v>
      </c>
      <c r="E152" s="3">
        <f t="shared" si="23"/>
        <v>30</v>
      </c>
      <c r="F152" s="10">
        <f t="shared" si="24"/>
        <v>30</v>
      </c>
      <c r="G152" s="4">
        <f>'Lease Monthly'!K163</f>
        <v>0</v>
      </c>
      <c r="H152" s="3">
        <f t="shared" si="27"/>
        <v>0</v>
      </c>
      <c r="I152" s="11">
        <f t="shared" si="25"/>
        <v>0</v>
      </c>
      <c r="J152" s="16">
        <f t="shared" si="20"/>
        <v>48305</v>
      </c>
      <c r="K152" s="25">
        <f t="shared" si="26"/>
        <v>0</v>
      </c>
    </row>
    <row r="153" spans="1:11" x14ac:dyDescent="0.25">
      <c r="A153" s="9">
        <f>IF('Lease Monthly'!$H$4="Monthly",DATE(YEAR('Monthly Journal entry'!A152),MONTH('Monthly Journal entry'!A152)+1,DAY('Monthly Journal entry'!A152)),IF('Lease Monthly'!$H$4="Quarterly",DATE(YEAR('Monthly Journal entry'!A152),MONTH('Monthly Journal entry'!A151)+3,DAY('Monthly Journal entry'!A151)),DATE(YEAR('Monthly Journal entry'!A151)+1,MONTH('Monthly Journal entry'!A151),DAY('Monthly Journal entry'!A151))))</f>
        <v>48335</v>
      </c>
      <c r="B153" s="24">
        <f t="shared" si="21"/>
        <v>2032</v>
      </c>
      <c r="C153" s="9">
        <f t="shared" si="19"/>
        <v>48335</v>
      </c>
      <c r="D153" s="9">
        <f t="shared" si="22"/>
        <v>48365</v>
      </c>
      <c r="E153" s="3">
        <f t="shared" si="23"/>
        <v>31</v>
      </c>
      <c r="F153" s="10">
        <f t="shared" si="24"/>
        <v>31</v>
      </c>
      <c r="G153" s="4">
        <f>'Lease Monthly'!K164</f>
        <v>0</v>
      </c>
      <c r="H153" s="3">
        <f t="shared" si="27"/>
        <v>0</v>
      </c>
      <c r="I153" s="11">
        <f t="shared" si="25"/>
        <v>0</v>
      </c>
      <c r="J153" s="16">
        <f t="shared" si="20"/>
        <v>48335</v>
      </c>
      <c r="K153" s="25">
        <f t="shared" si="26"/>
        <v>0</v>
      </c>
    </row>
    <row r="154" spans="1:11" x14ac:dyDescent="0.25">
      <c r="A154" s="9">
        <f>IF('Lease Monthly'!$H$4="Monthly",DATE(YEAR('Monthly Journal entry'!A153),MONTH('Monthly Journal entry'!A153)+1,DAY('Monthly Journal entry'!A153)),IF('Lease Monthly'!$H$4="Quarterly",DATE(YEAR('Monthly Journal entry'!A153),MONTH('Monthly Journal entry'!A152)+3,DAY('Monthly Journal entry'!A152)),DATE(YEAR('Monthly Journal entry'!A152)+1,MONTH('Monthly Journal entry'!A152),DAY('Monthly Journal entry'!A152))))</f>
        <v>48366</v>
      </c>
      <c r="B154" s="24">
        <f t="shared" si="21"/>
        <v>2032</v>
      </c>
      <c r="C154" s="9">
        <f t="shared" si="19"/>
        <v>48366</v>
      </c>
      <c r="D154" s="9">
        <f t="shared" si="22"/>
        <v>48395</v>
      </c>
      <c r="E154" s="3">
        <f t="shared" si="23"/>
        <v>30</v>
      </c>
      <c r="F154" s="10">
        <f t="shared" si="24"/>
        <v>30</v>
      </c>
      <c r="G154" s="4">
        <f>'Lease Monthly'!K165</f>
        <v>0</v>
      </c>
      <c r="H154" s="3">
        <f t="shared" si="27"/>
        <v>0</v>
      </c>
      <c r="I154" s="11">
        <f t="shared" si="25"/>
        <v>0</v>
      </c>
      <c r="J154" s="16">
        <f t="shared" si="20"/>
        <v>48366</v>
      </c>
      <c r="K154" s="25">
        <f t="shared" si="26"/>
        <v>0</v>
      </c>
    </row>
    <row r="155" spans="1:11" x14ac:dyDescent="0.25">
      <c r="A155" s="9">
        <f>IF('Lease Monthly'!$H$4="Monthly",DATE(YEAR('Monthly Journal entry'!A154),MONTH('Monthly Journal entry'!A154)+1,DAY('Monthly Journal entry'!A154)),IF('Lease Monthly'!$H$4="Quarterly",DATE(YEAR('Monthly Journal entry'!A154),MONTH('Monthly Journal entry'!A153)+3,DAY('Monthly Journal entry'!A153)),DATE(YEAR('Monthly Journal entry'!A153)+1,MONTH('Monthly Journal entry'!A153),DAY('Monthly Journal entry'!A153))))</f>
        <v>48396</v>
      </c>
      <c r="B155" s="24">
        <f t="shared" si="21"/>
        <v>2032</v>
      </c>
      <c r="C155" s="9">
        <f t="shared" si="19"/>
        <v>48396</v>
      </c>
      <c r="D155" s="9">
        <f t="shared" si="22"/>
        <v>48426</v>
      </c>
      <c r="E155" s="3">
        <f t="shared" si="23"/>
        <v>31</v>
      </c>
      <c r="F155" s="10">
        <f t="shared" si="24"/>
        <v>31</v>
      </c>
      <c r="G155" s="4">
        <f>'Lease Monthly'!K166</f>
        <v>0</v>
      </c>
      <c r="H155" s="3">
        <f t="shared" si="27"/>
        <v>0</v>
      </c>
      <c r="I155" s="11">
        <f t="shared" si="25"/>
        <v>0</v>
      </c>
      <c r="J155" s="16">
        <f t="shared" si="20"/>
        <v>48396</v>
      </c>
      <c r="K155" s="25">
        <f t="shared" si="26"/>
        <v>0</v>
      </c>
    </row>
    <row r="156" spans="1:11" x14ac:dyDescent="0.25">
      <c r="A156" s="9">
        <f>IF('Lease Monthly'!$H$4="Monthly",DATE(YEAR('Monthly Journal entry'!A155),MONTH('Monthly Journal entry'!A155)+1,DAY('Monthly Journal entry'!A155)),IF('Lease Monthly'!$H$4="Quarterly",DATE(YEAR('Monthly Journal entry'!A155),MONTH('Monthly Journal entry'!A154)+3,DAY('Monthly Journal entry'!A154)),DATE(YEAR('Monthly Journal entry'!A154)+1,MONTH('Monthly Journal entry'!A154),DAY('Monthly Journal entry'!A154))))</f>
        <v>48427</v>
      </c>
      <c r="B156" s="24">
        <f t="shared" si="21"/>
        <v>2032</v>
      </c>
      <c r="C156" s="9">
        <f t="shared" si="19"/>
        <v>48427</v>
      </c>
      <c r="D156" s="9">
        <f t="shared" si="22"/>
        <v>48457</v>
      </c>
      <c r="E156" s="3">
        <f t="shared" si="23"/>
        <v>31</v>
      </c>
      <c r="F156" s="10">
        <f t="shared" si="24"/>
        <v>31</v>
      </c>
      <c r="G156" s="4">
        <f>'Lease Monthly'!K167</f>
        <v>0</v>
      </c>
      <c r="H156" s="3">
        <f t="shared" si="27"/>
        <v>0</v>
      </c>
      <c r="I156" s="11">
        <f t="shared" si="25"/>
        <v>0</v>
      </c>
      <c r="J156" s="16">
        <f t="shared" si="20"/>
        <v>48427</v>
      </c>
      <c r="K156" s="25">
        <f t="shared" si="26"/>
        <v>0</v>
      </c>
    </row>
    <row r="157" spans="1:11" x14ac:dyDescent="0.25">
      <c r="A157" s="9">
        <f>IF('Lease Monthly'!$H$4="Monthly",DATE(YEAR('Monthly Journal entry'!A156),MONTH('Monthly Journal entry'!A156)+1,DAY('Monthly Journal entry'!A156)),IF('Lease Monthly'!$H$4="Quarterly",DATE(YEAR('Monthly Journal entry'!A156),MONTH('Monthly Journal entry'!A155)+3,DAY('Monthly Journal entry'!A155)),DATE(YEAR('Monthly Journal entry'!A155)+1,MONTH('Monthly Journal entry'!A155),DAY('Monthly Journal entry'!A155))))</f>
        <v>48458</v>
      </c>
      <c r="B157" s="24">
        <f t="shared" si="21"/>
        <v>2032</v>
      </c>
      <c r="C157" s="9">
        <f t="shared" si="19"/>
        <v>48458</v>
      </c>
      <c r="D157" s="9">
        <f t="shared" si="22"/>
        <v>48487</v>
      </c>
      <c r="E157" s="3">
        <f t="shared" si="23"/>
        <v>30</v>
      </c>
      <c r="F157" s="10">
        <f t="shared" si="24"/>
        <v>30</v>
      </c>
      <c r="G157" s="4">
        <f>'Lease Monthly'!K168</f>
        <v>0</v>
      </c>
      <c r="H157" s="3">
        <f t="shared" si="27"/>
        <v>0</v>
      </c>
      <c r="I157" s="11">
        <f t="shared" si="25"/>
        <v>0</v>
      </c>
      <c r="J157" s="16">
        <f t="shared" si="20"/>
        <v>48458</v>
      </c>
      <c r="K157" s="25">
        <f t="shared" si="26"/>
        <v>0</v>
      </c>
    </row>
    <row r="158" spans="1:11" x14ac:dyDescent="0.25">
      <c r="A158" s="9">
        <f>IF('Lease Monthly'!$H$4="Monthly",DATE(YEAR('Monthly Journal entry'!A157),MONTH('Monthly Journal entry'!A157)+1,DAY('Monthly Journal entry'!A157)),IF('Lease Monthly'!$H$4="Quarterly",DATE(YEAR('Monthly Journal entry'!A157),MONTH('Monthly Journal entry'!A156)+3,DAY('Monthly Journal entry'!A156)),DATE(YEAR('Monthly Journal entry'!A156)+1,MONTH('Monthly Journal entry'!A156),DAY('Monthly Journal entry'!A156))))</f>
        <v>48488</v>
      </c>
      <c r="B158" s="24">
        <f t="shared" si="21"/>
        <v>2032</v>
      </c>
      <c r="C158" s="9">
        <f t="shared" si="19"/>
        <v>48488</v>
      </c>
      <c r="D158" s="9">
        <f t="shared" si="22"/>
        <v>48518</v>
      </c>
      <c r="E158" s="3">
        <f t="shared" si="23"/>
        <v>31</v>
      </c>
      <c r="F158" s="10">
        <f t="shared" si="24"/>
        <v>31</v>
      </c>
      <c r="G158" s="4">
        <f>'Lease Monthly'!K169</f>
        <v>0</v>
      </c>
      <c r="H158" s="3">
        <f t="shared" si="27"/>
        <v>0</v>
      </c>
      <c r="I158" s="11">
        <f t="shared" si="25"/>
        <v>0</v>
      </c>
      <c r="J158" s="16">
        <f t="shared" si="20"/>
        <v>48488</v>
      </c>
      <c r="K158" s="25">
        <f t="shared" si="26"/>
        <v>0</v>
      </c>
    </row>
    <row r="159" spans="1:11" x14ac:dyDescent="0.25">
      <c r="A159" s="9">
        <f>IF('Lease Monthly'!$H$4="Monthly",DATE(YEAR('Monthly Journal entry'!A158),MONTH('Monthly Journal entry'!A158)+1,DAY('Monthly Journal entry'!A158)),IF('Lease Monthly'!$H$4="Quarterly",DATE(YEAR('Monthly Journal entry'!A158),MONTH('Monthly Journal entry'!A157)+3,DAY('Monthly Journal entry'!A157)),DATE(YEAR('Monthly Journal entry'!A157)+1,MONTH('Monthly Journal entry'!A157),DAY('Monthly Journal entry'!A157))))</f>
        <v>48519</v>
      </c>
      <c r="B159" s="24">
        <f t="shared" si="21"/>
        <v>2032</v>
      </c>
      <c r="C159" s="9">
        <f t="shared" si="19"/>
        <v>48519</v>
      </c>
      <c r="D159" s="9">
        <f t="shared" si="22"/>
        <v>48548</v>
      </c>
      <c r="E159" s="3">
        <f t="shared" si="23"/>
        <v>30</v>
      </c>
      <c r="F159" s="10">
        <f t="shared" si="24"/>
        <v>30</v>
      </c>
      <c r="G159" s="4">
        <f>'Lease Monthly'!K170</f>
        <v>0</v>
      </c>
      <c r="H159" s="3">
        <f t="shared" si="27"/>
        <v>0</v>
      </c>
      <c r="I159" s="11">
        <f t="shared" si="25"/>
        <v>0</v>
      </c>
      <c r="J159" s="16">
        <f t="shared" si="20"/>
        <v>48519</v>
      </c>
      <c r="K159" s="25">
        <f t="shared" si="26"/>
        <v>0</v>
      </c>
    </row>
    <row r="160" spans="1:11" x14ac:dyDescent="0.25">
      <c r="A160" s="9">
        <f>IF('Lease Monthly'!$H$4="Monthly",DATE(YEAR('Monthly Journal entry'!A159),MONTH('Monthly Journal entry'!A159)+1,DAY('Monthly Journal entry'!A159)),IF('Lease Monthly'!$H$4="Quarterly",DATE(YEAR('Monthly Journal entry'!A159),MONTH('Monthly Journal entry'!A158)+3,DAY('Monthly Journal entry'!A158)),DATE(YEAR('Monthly Journal entry'!A158)+1,MONTH('Monthly Journal entry'!A158),DAY('Monthly Journal entry'!A158))))</f>
        <v>48549</v>
      </c>
      <c r="B160" s="24">
        <f t="shared" si="21"/>
        <v>2032</v>
      </c>
      <c r="C160" s="9">
        <f t="shared" si="19"/>
        <v>48549</v>
      </c>
      <c r="D160" s="9">
        <f t="shared" si="22"/>
        <v>48579</v>
      </c>
      <c r="E160" s="3">
        <f t="shared" si="23"/>
        <v>31</v>
      </c>
      <c r="F160" s="10">
        <f t="shared" si="24"/>
        <v>31</v>
      </c>
      <c r="G160" s="4">
        <f>'Lease Monthly'!K171</f>
        <v>0</v>
      </c>
      <c r="H160" s="3">
        <f t="shared" si="27"/>
        <v>0</v>
      </c>
      <c r="I160" s="11">
        <f t="shared" si="25"/>
        <v>0</v>
      </c>
      <c r="J160" s="16">
        <f t="shared" si="20"/>
        <v>48549</v>
      </c>
      <c r="K160" s="25">
        <f t="shared" si="26"/>
        <v>0</v>
      </c>
    </row>
    <row r="161" spans="1:11" x14ac:dyDescent="0.25">
      <c r="A161" s="9">
        <f>IF('Lease Monthly'!$H$4="Monthly",DATE(YEAR('Monthly Journal entry'!A160),MONTH('Monthly Journal entry'!A160)+1,DAY('Monthly Journal entry'!A160)),IF('Lease Monthly'!$H$4="Quarterly",DATE(YEAR('Monthly Journal entry'!A160),MONTH('Monthly Journal entry'!A159)+3,DAY('Monthly Journal entry'!A159)),DATE(YEAR('Monthly Journal entry'!A159)+1,MONTH('Monthly Journal entry'!A159),DAY('Monthly Journal entry'!A159))))</f>
        <v>48580</v>
      </c>
      <c r="B161" s="24">
        <f t="shared" si="21"/>
        <v>2033</v>
      </c>
      <c r="C161" s="9">
        <f t="shared" si="19"/>
        <v>48580</v>
      </c>
      <c r="D161" s="9">
        <f t="shared" si="22"/>
        <v>48610</v>
      </c>
      <c r="E161" s="3">
        <f t="shared" si="23"/>
        <v>31</v>
      </c>
      <c r="F161" s="10">
        <f t="shared" si="24"/>
        <v>31</v>
      </c>
      <c r="G161" s="4">
        <f>'Lease Monthly'!K172</f>
        <v>0</v>
      </c>
      <c r="H161" s="3">
        <f t="shared" si="27"/>
        <v>0</v>
      </c>
      <c r="I161" s="11">
        <f t="shared" si="25"/>
        <v>0</v>
      </c>
      <c r="J161" s="16">
        <f t="shared" si="20"/>
        <v>48580</v>
      </c>
      <c r="K161" s="25">
        <f t="shared" si="26"/>
        <v>0</v>
      </c>
    </row>
    <row r="162" spans="1:11" x14ac:dyDescent="0.25">
      <c r="A162" s="9">
        <f>IF('Lease Monthly'!$H$4="Monthly",DATE(YEAR('Monthly Journal entry'!A161),MONTH('Monthly Journal entry'!A161)+1,DAY('Monthly Journal entry'!A161)),IF('Lease Monthly'!$H$4="Quarterly",DATE(YEAR('Monthly Journal entry'!A161),MONTH('Monthly Journal entry'!A160)+3,DAY('Monthly Journal entry'!A160)),DATE(YEAR('Monthly Journal entry'!A160)+1,MONTH('Monthly Journal entry'!A160),DAY('Monthly Journal entry'!A160))))</f>
        <v>48611</v>
      </c>
      <c r="B162" s="24">
        <f t="shared" si="21"/>
        <v>2033</v>
      </c>
      <c r="C162" s="9">
        <f t="shared" si="19"/>
        <v>48611</v>
      </c>
      <c r="D162" s="9">
        <f t="shared" si="22"/>
        <v>48638</v>
      </c>
      <c r="E162" s="3">
        <f t="shared" si="23"/>
        <v>28</v>
      </c>
      <c r="F162" s="10">
        <f t="shared" si="24"/>
        <v>28</v>
      </c>
      <c r="G162" s="4">
        <f>'Lease Monthly'!K173</f>
        <v>0</v>
      </c>
      <c r="H162" s="3">
        <f t="shared" si="27"/>
        <v>0</v>
      </c>
      <c r="I162" s="11">
        <f t="shared" si="25"/>
        <v>0</v>
      </c>
      <c r="J162" s="16">
        <f t="shared" si="20"/>
        <v>48611</v>
      </c>
      <c r="K162" s="25">
        <f t="shared" si="26"/>
        <v>0</v>
      </c>
    </row>
    <row r="163" spans="1:11" x14ac:dyDescent="0.25">
      <c r="A163" s="9">
        <f>IF('Lease Monthly'!$H$4="Monthly",DATE(YEAR('Monthly Journal entry'!A162),MONTH('Monthly Journal entry'!A162)+1,DAY('Monthly Journal entry'!A162)),IF('Lease Monthly'!$H$4="Quarterly",DATE(YEAR('Monthly Journal entry'!A162),MONTH('Monthly Journal entry'!A161)+3,DAY('Monthly Journal entry'!A161)),DATE(YEAR('Monthly Journal entry'!A161)+1,MONTH('Monthly Journal entry'!A161),DAY('Monthly Journal entry'!A161))))</f>
        <v>48639</v>
      </c>
      <c r="B163" s="24">
        <f t="shared" si="21"/>
        <v>2033</v>
      </c>
      <c r="C163" s="9">
        <f t="shared" si="19"/>
        <v>48639</v>
      </c>
      <c r="D163" s="9">
        <f t="shared" si="22"/>
        <v>48669</v>
      </c>
      <c r="E163" s="3">
        <f t="shared" si="23"/>
        <v>31</v>
      </c>
      <c r="F163" s="10">
        <f t="shared" si="24"/>
        <v>31</v>
      </c>
      <c r="G163" s="4">
        <f>'Lease Monthly'!K174</f>
        <v>0</v>
      </c>
      <c r="H163" s="3">
        <f t="shared" si="27"/>
        <v>0</v>
      </c>
      <c r="I163" s="11">
        <f t="shared" si="25"/>
        <v>0</v>
      </c>
      <c r="J163" s="16">
        <f t="shared" si="20"/>
        <v>48639</v>
      </c>
      <c r="K163" s="25">
        <f t="shared" si="26"/>
        <v>0</v>
      </c>
    </row>
    <row r="164" spans="1:11" x14ac:dyDescent="0.25">
      <c r="A164" s="9">
        <f>IF('Lease Monthly'!$H$4="Monthly",DATE(YEAR('Monthly Journal entry'!A163),MONTH('Monthly Journal entry'!A163)+1,DAY('Monthly Journal entry'!A163)),IF('Lease Monthly'!$H$4="Quarterly",DATE(YEAR('Monthly Journal entry'!A163),MONTH('Monthly Journal entry'!A162)+3,DAY('Monthly Journal entry'!A162)),DATE(YEAR('Monthly Journal entry'!A162)+1,MONTH('Monthly Journal entry'!A162),DAY('Monthly Journal entry'!A162))))</f>
        <v>48670</v>
      </c>
      <c r="B164" s="24">
        <f t="shared" si="21"/>
        <v>2033</v>
      </c>
      <c r="C164" s="9">
        <f t="shared" si="19"/>
        <v>48670</v>
      </c>
      <c r="D164" s="9">
        <f t="shared" si="22"/>
        <v>48699</v>
      </c>
      <c r="E164" s="3">
        <f t="shared" si="23"/>
        <v>30</v>
      </c>
      <c r="F164" s="10">
        <f t="shared" si="24"/>
        <v>30</v>
      </c>
      <c r="G164" s="4">
        <f>'Lease Monthly'!K175</f>
        <v>0</v>
      </c>
      <c r="H164" s="3">
        <f t="shared" si="27"/>
        <v>0</v>
      </c>
      <c r="I164" s="11">
        <f t="shared" si="25"/>
        <v>0</v>
      </c>
      <c r="J164" s="16">
        <f t="shared" si="20"/>
        <v>48670</v>
      </c>
      <c r="K164" s="25">
        <f t="shared" si="26"/>
        <v>0</v>
      </c>
    </row>
    <row r="165" spans="1:11" x14ac:dyDescent="0.25">
      <c r="A165" s="9">
        <f>IF('Lease Monthly'!$H$4="Monthly",DATE(YEAR('Monthly Journal entry'!A164),MONTH('Monthly Journal entry'!A164)+1,DAY('Monthly Journal entry'!A164)),IF('Lease Monthly'!$H$4="Quarterly",DATE(YEAR('Monthly Journal entry'!A164),MONTH('Monthly Journal entry'!A163)+3,DAY('Monthly Journal entry'!A163)),DATE(YEAR('Monthly Journal entry'!A163)+1,MONTH('Monthly Journal entry'!A163),DAY('Monthly Journal entry'!A163))))</f>
        <v>48700</v>
      </c>
      <c r="B165" s="24">
        <f t="shared" si="21"/>
        <v>2033</v>
      </c>
      <c r="C165" s="9">
        <f t="shared" si="19"/>
        <v>48700</v>
      </c>
      <c r="D165" s="9">
        <f t="shared" si="22"/>
        <v>48730</v>
      </c>
      <c r="E165" s="3">
        <f t="shared" si="23"/>
        <v>31</v>
      </c>
      <c r="F165" s="10">
        <f t="shared" si="24"/>
        <v>31</v>
      </c>
      <c r="G165" s="4">
        <f>'Lease Monthly'!K176</f>
        <v>0</v>
      </c>
      <c r="H165" s="3">
        <f t="shared" si="27"/>
        <v>0</v>
      </c>
      <c r="I165" s="11">
        <f t="shared" si="25"/>
        <v>0</v>
      </c>
      <c r="J165" s="16">
        <f t="shared" si="20"/>
        <v>48700</v>
      </c>
      <c r="K165" s="25">
        <f t="shared" si="26"/>
        <v>0</v>
      </c>
    </row>
    <row r="166" spans="1:11" x14ac:dyDescent="0.25">
      <c r="A166" s="9">
        <f>IF('Lease Monthly'!$H$4="Monthly",DATE(YEAR('Monthly Journal entry'!A165),MONTH('Monthly Journal entry'!A165)+1,DAY('Monthly Journal entry'!A165)),IF('Lease Monthly'!$H$4="Quarterly",DATE(YEAR('Monthly Journal entry'!A165),MONTH('Monthly Journal entry'!A164)+3,DAY('Monthly Journal entry'!A164)),DATE(YEAR('Monthly Journal entry'!A164)+1,MONTH('Monthly Journal entry'!A164),DAY('Monthly Journal entry'!A164))))</f>
        <v>48731</v>
      </c>
      <c r="B166" s="24">
        <f t="shared" si="21"/>
        <v>2033</v>
      </c>
      <c r="C166" s="9">
        <f t="shared" si="19"/>
        <v>48731</v>
      </c>
      <c r="D166" s="9">
        <f t="shared" si="22"/>
        <v>48760</v>
      </c>
      <c r="E166" s="3">
        <f t="shared" si="23"/>
        <v>30</v>
      </c>
      <c r="F166" s="10">
        <f t="shared" si="24"/>
        <v>30</v>
      </c>
      <c r="G166" s="4">
        <f>'Lease Monthly'!K177</f>
        <v>0</v>
      </c>
      <c r="H166" s="3">
        <f t="shared" si="27"/>
        <v>0</v>
      </c>
      <c r="I166" s="11">
        <f t="shared" si="25"/>
        <v>0</v>
      </c>
      <c r="J166" s="16">
        <f t="shared" si="20"/>
        <v>48731</v>
      </c>
      <c r="K166" s="25">
        <f t="shared" si="26"/>
        <v>0</v>
      </c>
    </row>
    <row r="167" spans="1:11" x14ac:dyDescent="0.25">
      <c r="A167" s="9">
        <f>IF('Lease Monthly'!$H$4="Monthly",DATE(YEAR('Monthly Journal entry'!A166),MONTH('Monthly Journal entry'!A166)+1,DAY('Monthly Journal entry'!A166)),IF('Lease Monthly'!$H$4="Quarterly",DATE(YEAR('Monthly Journal entry'!A166),MONTH('Monthly Journal entry'!A165)+3,DAY('Monthly Journal entry'!A165)),DATE(YEAR('Monthly Journal entry'!A165)+1,MONTH('Monthly Journal entry'!A165),DAY('Monthly Journal entry'!A165))))</f>
        <v>48761</v>
      </c>
      <c r="B167" s="24">
        <f t="shared" si="21"/>
        <v>2033</v>
      </c>
      <c r="C167" s="9">
        <f t="shared" si="19"/>
        <v>48761</v>
      </c>
      <c r="D167" s="9">
        <f t="shared" si="22"/>
        <v>48791</v>
      </c>
      <c r="E167" s="3">
        <f t="shared" si="23"/>
        <v>31</v>
      </c>
      <c r="F167" s="10">
        <f t="shared" si="24"/>
        <v>31</v>
      </c>
      <c r="G167" s="4">
        <f>'Lease Monthly'!K178</f>
        <v>0</v>
      </c>
      <c r="H167" s="3">
        <f t="shared" si="27"/>
        <v>0</v>
      </c>
      <c r="I167" s="11">
        <f t="shared" si="25"/>
        <v>0</v>
      </c>
      <c r="J167" s="16">
        <f t="shared" si="20"/>
        <v>48761</v>
      </c>
      <c r="K167" s="25">
        <f t="shared" si="26"/>
        <v>0</v>
      </c>
    </row>
    <row r="168" spans="1:11" x14ac:dyDescent="0.25">
      <c r="A168" s="9">
        <f>IF('Lease Monthly'!$H$4="Monthly",DATE(YEAR('Monthly Journal entry'!A167),MONTH('Monthly Journal entry'!A167)+1,DAY('Monthly Journal entry'!A167)),IF('Lease Monthly'!$H$4="Quarterly",DATE(YEAR('Monthly Journal entry'!A167),MONTH('Monthly Journal entry'!A166)+3,DAY('Monthly Journal entry'!A166)),DATE(YEAR('Monthly Journal entry'!A166)+1,MONTH('Monthly Journal entry'!A166),DAY('Monthly Journal entry'!A166))))</f>
        <v>48792</v>
      </c>
      <c r="B168" s="24">
        <f t="shared" si="21"/>
        <v>2033</v>
      </c>
      <c r="C168" s="9">
        <f t="shared" si="19"/>
        <v>48792</v>
      </c>
      <c r="D168" s="9">
        <f t="shared" si="22"/>
        <v>48822</v>
      </c>
      <c r="E168" s="3">
        <f t="shared" si="23"/>
        <v>31</v>
      </c>
      <c r="F168" s="10">
        <f t="shared" si="24"/>
        <v>31</v>
      </c>
      <c r="G168" s="4">
        <f>'Lease Monthly'!K179</f>
        <v>0</v>
      </c>
      <c r="H168" s="3">
        <f t="shared" si="27"/>
        <v>0</v>
      </c>
      <c r="I168" s="11">
        <f t="shared" si="25"/>
        <v>0</v>
      </c>
      <c r="J168" s="16">
        <f t="shared" si="20"/>
        <v>48792</v>
      </c>
      <c r="K168" s="25">
        <f t="shared" si="26"/>
        <v>0</v>
      </c>
    </row>
    <row r="169" spans="1:11" x14ac:dyDescent="0.25">
      <c r="A169" s="9">
        <f>IF('Lease Monthly'!$H$4="Monthly",DATE(YEAR('Monthly Journal entry'!A168),MONTH('Monthly Journal entry'!A168)+1,DAY('Monthly Journal entry'!A168)),IF('Lease Monthly'!$H$4="Quarterly",DATE(YEAR('Monthly Journal entry'!A168),MONTH('Monthly Journal entry'!A167)+3,DAY('Monthly Journal entry'!A167)),DATE(YEAR('Monthly Journal entry'!A167)+1,MONTH('Monthly Journal entry'!A167),DAY('Monthly Journal entry'!A167))))</f>
        <v>48823</v>
      </c>
      <c r="B169" s="24">
        <f t="shared" si="21"/>
        <v>2033</v>
      </c>
      <c r="C169" s="9">
        <f t="shared" si="19"/>
        <v>48823</v>
      </c>
      <c r="D169" s="9">
        <f t="shared" si="22"/>
        <v>48852</v>
      </c>
      <c r="E169" s="3">
        <f t="shared" si="23"/>
        <v>30</v>
      </c>
      <c r="F169" s="10">
        <f t="shared" si="24"/>
        <v>30</v>
      </c>
      <c r="G169" s="4">
        <f>'Lease Monthly'!K180</f>
        <v>0</v>
      </c>
      <c r="H169" s="3">
        <f t="shared" si="27"/>
        <v>0</v>
      </c>
      <c r="I169" s="11">
        <f t="shared" si="25"/>
        <v>0</v>
      </c>
      <c r="J169" s="16">
        <f t="shared" si="20"/>
        <v>48823</v>
      </c>
      <c r="K169" s="25">
        <f t="shared" si="26"/>
        <v>0</v>
      </c>
    </row>
    <row r="170" spans="1:11" x14ac:dyDescent="0.25">
      <c r="A170" s="9">
        <f>IF('Lease Monthly'!$H$4="Monthly",DATE(YEAR('Monthly Journal entry'!A169),MONTH('Monthly Journal entry'!A169)+1,DAY('Monthly Journal entry'!A169)),IF('Lease Monthly'!$H$4="Quarterly",DATE(YEAR('Monthly Journal entry'!A169),MONTH('Monthly Journal entry'!A168)+3,DAY('Monthly Journal entry'!A168)),DATE(YEAR('Monthly Journal entry'!A168)+1,MONTH('Monthly Journal entry'!A168),DAY('Monthly Journal entry'!A168))))</f>
        <v>48853</v>
      </c>
      <c r="B170" s="24">
        <f t="shared" si="21"/>
        <v>2033</v>
      </c>
      <c r="C170" s="9">
        <f t="shared" si="19"/>
        <v>48853</v>
      </c>
      <c r="D170" s="9">
        <f t="shared" si="22"/>
        <v>48883</v>
      </c>
      <c r="E170" s="3">
        <f t="shared" si="23"/>
        <v>31</v>
      </c>
      <c r="F170" s="10">
        <f t="shared" si="24"/>
        <v>31</v>
      </c>
      <c r="G170" s="4">
        <f>'Lease Monthly'!K181</f>
        <v>0</v>
      </c>
      <c r="H170" s="3">
        <f t="shared" si="27"/>
        <v>0</v>
      </c>
      <c r="I170" s="11">
        <f t="shared" si="25"/>
        <v>0</v>
      </c>
      <c r="J170" s="16">
        <f t="shared" si="20"/>
        <v>48853</v>
      </c>
      <c r="K170" s="25">
        <f t="shared" si="26"/>
        <v>0</v>
      </c>
    </row>
    <row r="171" spans="1:11" x14ac:dyDescent="0.25">
      <c r="A171" s="9">
        <f>IF('Lease Monthly'!$H$4="Monthly",DATE(YEAR('Monthly Journal entry'!A170),MONTH('Monthly Journal entry'!A170)+1,DAY('Monthly Journal entry'!A170)),IF('Lease Monthly'!$H$4="Quarterly",DATE(YEAR('Monthly Journal entry'!A170),MONTH('Monthly Journal entry'!A169)+3,DAY('Monthly Journal entry'!A169)),DATE(YEAR('Monthly Journal entry'!A169)+1,MONTH('Monthly Journal entry'!A169),DAY('Monthly Journal entry'!A169))))</f>
        <v>48884</v>
      </c>
      <c r="B171" s="24">
        <f t="shared" si="21"/>
        <v>2033</v>
      </c>
      <c r="C171" s="9">
        <f t="shared" si="19"/>
        <v>48884</v>
      </c>
      <c r="D171" s="9">
        <f t="shared" si="22"/>
        <v>48913</v>
      </c>
      <c r="E171" s="3">
        <f t="shared" si="23"/>
        <v>30</v>
      </c>
      <c r="F171" s="10">
        <f t="shared" si="24"/>
        <v>30</v>
      </c>
      <c r="G171" s="4">
        <f>'Lease Monthly'!K182</f>
        <v>0</v>
      </c>
      <c r="H171" s="3">
        <f t="shared" si="27"/>
        <v>0</v>
      </c>
      <c r="I171" s="11">
        <f t="shared" si="25"/>
        <v>0</v>
      </c>
      <c r="J171" s="16">
        <f t="shared" si="20"/>
        <v>48884</v>
      </c>
      <c r="K171" s="25">
        <f t="shared" si="26"/>
        <v>0</v>
      </c>
    </row>
    <row r="172" spans="1:11" x14ac:dyDescent="0.25">
      <c r="A172" s="9">
        <f>IF('Lease Monthly'!$H$4="Monthly",DATE(YEAR('Monthly Journal entry'!A171),MONTH('Monthly Journal entry'!A171)+1,DAY('Monthly Journal entry'!A171)),IF('Lease Monthly'!$H$4="Quarterly",DATE(YEAR('Monthly Journal entry'!A171),MONTH('Monthly Journal entry'!A170)+3,DAY('Monthly Journal entry'!A170)),DATE(YEAR('Monthly Journal entry'!A170)+1,MONTH('Monthly Journal entry'!A170),DAY('Monthly Journal entry'!A170))))</f>
        <v>48914</v>
      </c>
      <c r="B172" s="24">
        <f t="shared" si="21"/>
        <v>2033</v>
      </c>
      <c r="C172" s="9">
        <f t="shared" si="19"/>
        <v>48914</v>
      </c>
      <c r="D172" s="9">
        <f t="shared" si="22"/>
        <v>48944</v>
      </c>
      <c r="E172" s="3">
        <f t="shared" si="23"/>
        <v>31</v>
      </c>
      <c r="F172" s="10">
        <f t="shared" si="24"/>
        <v>31</v>
      </c>
      <c r="G172" s="4">
        <f>'Lease Monthly'!K183</f>
        <v>0</v>
      </c>
      <c r="H172" s="3">
        <f t="shared" si="27"/>
        <v>0</v>
      </c>
      <c r="I172" s="11">
        <f t="shared" si="25"/>
        <v>0</v>
      </c>
      <c r="J172" s="16">
        <f t="shared" si="20"/>
        <v>48914</v>
      </c>
      <c r="K172" s="25">
        <f t="shared" si="26"/>
        <v>0</v>
      </c>
    </row>
    <row r="173" spans="1:11" x14ac:dyDescent="0.25">
      <c r="A173" s="9">
        <f>IF('Lease Monthly'!$H$4="Monthly",DATE(YEAR('Monthly Journal entry'!A172),MONTH('Monthly Journal entry'!A172)+1,DAY('Monthly Journal entry'!A172)),IF('Lease Monthly'!$H$4="Quarterly",DATE(YEAR('Monthly Journal entry'!A172),MONTH('Monthly Journal entry'!A171)+3,DAY('Monthly Journal entry'!A171)),DATE(YEAR('Monthly Journal entry'!A171)+1,MONTH('Monthly Journal entry'!A171),DAY('Monthly Journal entry'!A171))))</f>
        <v>48945</v>
      </c>
      <c r="B173" s="24">
        <f t="shared" si="21"/>
        <v>2034</v>
      </c>
      <c r="C173" s="9">
        <f t="shared" si="19"/>
        <v>48945</v>
      </c>
      <c r="D173" s="9">
        <f t="shared" si="22"/>
        <v>48975</v>
      </c>
      <c r="E173" s="3">
        <f t="shared" si="23"/>
        <v>31</v>
      </c>
      <c r="F173" s="10">
        <f t="shared" si="24"/>
        <v>31</v>
      </c>
      <c r="G173" s="4">
        <f>'Lease Monthly'!K184</f>
        <v>0</v>
      </c>
      <c r="H173" s="3">
        <f t="shared" si="27"/>
        <v>0</v>
      </c>
      <c r="I173" s="11">
        <f t="shared" si="25"/>
        <v>0</v>
      </c>
      <c r="J173" s="16">
        <f t="shared" si="20"/>
        <v>48945</v>
      </c>
      <c r="K173" s="25">
        <f t="shared" si="26"/>
        <v>0</v>
      </c>
    </row>
    <row r="174" spans="1:11" x14ac:dyDescent="0.25">
      <c r="A174" s="9">
        <f>IF('Lease Monthly'!$H$4="Monthly",DATE(YEAR('Monthly Journal entry'!A173),MONTH('Monthly Journal entry'!A173)+1,DAY('Monthly Journal entry'!A173)),IF('Lease Monthly'!$H$4="Quarterly",DATE(YEAR('Monthly Journal entry'!A173),MONTH('Monthly Journal entry'!A172)+3,DAY('Monthly Journal entry'!A172)),DATE(YEAR('Monthly Journal entry'!A172)+1,MONTH('Monthly Journal entry'!A172),DAY('Monthly Journal entry'!A172))))</f>
        <v>48976</v>
      </c>
      <c r="B174" s="24">
        <f t="shared" si="21"/>
        <v>2034</v>
      </c>
      <c r="C174" s="9">
        <f t="shared" si="19"/>
        <v>48976</v>
      </c>
      <c r="D174" s="9">
        <f t="shared" si="22"/>
        <v>49003</v>
      </c>
      <c r="E174" s="3">
        <f t="shared" si="23"/>
        <v>28</v>
      </c>
      <c r="F174" s="10">
        <f t="shared" si="24"/>
        <v>28</v>
      </c>
      <c r="G174" s="4">
        <f>'Lease Monthly'!K185</f>
        <v>0</v>
      </c>
      <c r="H174" s="3">
        <f t="shared" si="27"/>
        <v>0</v>
      </c>
      <c r="I174" s="11">
        <f t="shared" si="25"/>
        <v>0</v>
      </c>
      <c r="J174" s="16">
        <f t="shared" si="20"/>
        <v>48976</v>
      </c>
      <c r="K174" s="25">
        <f t="shared" si="26"/>
        <v>0</v>
      </c>
    </row>
    <row r="175" spans="1:11" x14ac:dyDescent="0.25">
      <c r="A175" s="9">
        <f>IF('Lease Monthly'!$H$4="Monthly",DATE(YEAR('Monthly Journal entry'!A174),MONTH('Monthly Journal entry'!A174)+1,DAY('Monthly Journal entry'!A174)),IF('Lease Monthly'!$H$4="Quarterly",DATE(YEAR('Monthly Journal entry'!A174),MONTH('Monthly Journal entry'!A173)+3,DAY('Monthly Journal entry'!A173)),DATE(YEAR('Monthly Journal entry'!A173)+1,MONTH('Monthly Journal entry'!A173),DAY('Monthly Journal entry'!A173))))</f>
        <v>49004</v>
      </c>
      <c r="B175" s="24">
        <f t="shared" si="21"/>
        <v>2034</v>
      </c>
      <c r="C175" s="9">
        <f t="shared" si="19"/>
        <v>49004</v>
      </c>
      <c r="D175" s="9">
        <f t="shared" si="22"/>
        <v>49034</v>
      </c>
      <c r="E175" s="3">
        <f t="shared" si="23"/>
        <v>31</v>
      </c>
      <c r="F175" s="10">
        <f t="shared" si="24"/>
        <v>31</v>
      </c>
      <c r="G175" s="4">
        <f>'Lease Monthly'!K186</f>
        <v>0</v>
      </c>
      <c r="H175" s="3">
        <f t="shared" si="27"/>
        <v>0</v>
      </c>
      <c r="I175" s="11">
        <f t="shared" si="25"/>
        <v>0</v>
      </c>
      <c r="J175" s="16">
        <f t="shared" si="20"/>
        <v>49004</v>
      </c>
      <c r="K175" s="25">
        <f t="shared" si="26"/>
        <v>0</v>
      </c>
    </row>
    <row r="176" spans="1:11" x14ac:dyDescent="0.25">
      <c r="A176" s="9">
        <f>IF('Lease Monthly'!$H$4="Monthly",DATE(YEAR('Monthly Journal entry'!A175),MONTH('Monthly Journal entry'!A175)+1,DAY('Monthly Journal entry'!A175)),IF('Lease Monthly'!$H$4="Quarterly",DATE(YEAR('Monthly Journal entry'!A175),MONTH('Monthly Journal entry'!A174)+3,DAY('Monthly Journal entry'!A174)),DATE(YEAR('Monthly Journal entry'!A174)+1,MONTH('Monthly Journal entry'!A174),DAY('Monthly Journal entry'!A174))))</f>
        <v>49035</v>
      </c>
      <c r="B176" s="24">
        <f t="shared" si="21"/>
        <v>2034</v>
      </c>
      <c r="C176" s="9">
        <f t="shared" si="19"/>
        <v>49035</v>
      </c>
      <c r="D176" s="9">
        <f t="shared" si="22"/>
        <v>49064</v>
      </c>
      <c r="E176" s="3">
        <f t="shared" si="23"/>
        <v>30</v>
      </c>
      <c r="F176" s="10">
        <f t="shared" si="24"/>
        <v>30</v>
      </c>
      <c r="G176" s="4">
        <f>'Lease Monthly'!K187</f>
        <v>0</v>
      </c>
      <c r="H176" s="3">
        <f t="shared" si="27"/>
        <v>0</v>
      </c>
      <c r="I176" s="11">
        <f t="shared" si="25"/>
        <v>0</v>
      </c>
      <c r="J176" s="16">
        <f t="shared" si="20"/>
        <v>49035</v>
      </c>
      <c r="K176" s="25">
        <f t="shared" si="26"/>
        <v>0</v>
      </c>
    </row>
    <row r="177" spans="1:11" x14ac:dyDescent="0.25">
      <c r="A177" s="9">
        <f>IF('Lease Monthly'!$H$4="Monthly",DATE(YEAR('Monthly Journal entry'!A176),MONTH('Monthly Journal entry'!A176)+1,DAY('Monthly Journal entry'!A176)),IF('Lease Monthly'!$H$4="Quarterly",DATE(YEAR('Monthly Journal entry'!A176),MONTH('Monthly Journal entry'!A175)+3,DAY('Monthly Journal entry'!A175)),DATE(YEAR('Monthly Journal entry'!A175)+1,MONTH('Monthly Journal entry'!A175),DAY('Monthly Journal entry'!A175))))</f>
        <v>49065</v>
      </c>
      <c r="B177" s="24">
        <f t="shared" si="21"/>
        <v>2034</v>
      </c>
      <c r="C177" s="9">
        <f t="shared" si="19"/>
        <v>49065</v>
      </c>
      <c r="D177" s="9">
        <f t="shared" si="22"/>
        <v>49095</v>
      </c>
      <c r="E177" s="3">
        <f t="shared" si="23"/>
        <v>31</v>
      </c>
      <c r="F177" s="10">
        <f t="shared" si="24"/>
        <v>31</v>
      </c>
      <c r="G177" s="4">
        <f>'Lease Monthly'!K188</f>
        <v>0</v>
      </c>
      <c r="H177" s="3">
        <f t="shared" si="27"/>
        <v>0</v>
      </c>
      <c r="I177" s="11">
        <f t="shared" si="25"/>
        <v>0</v>
      </c>
      <c r="J177" s="16">
        <f t="shared" si="20"/>
        <v>49065</v>
      </c>
      <c r="K177" s="25">
        <f t="shared" si="26"/>
        <v>0</v>
      </c>
    </row>
    <row r="178" spans="1:11" x14ac:dyDescent="0.25">
      <c r="A178" s="9">
        <f>IF('Lease Monthly'!$H$4="Monthly",DATE(YEAR('Monthly Journal entry'!A177),MONTH('Monthly Journal entry'!A177)+1,DAY('Monthly Journal entry'!A177)),IF('Lease Monthly'!$H$4="Quarterly",DATE(YEAR('Monthly Journal entry'!A177),MONTH('Monthly Journal entry'!A176)+3,DAY('Monthly Journal entry'!A176)),DATE(YEAR('Monthly Journal entry'!A176)+1,MONTH('Monthly Journal entry'!A176),DAY('Monthly Journal entry'!A176))))</f>
        <v>49096</v>
      </c>
      <c r="B178" s="24">
        <f t="shared" si="21"/>
        <v>2034</v>
      </c>
      <c r="C178" s="9">
        <f t="shared" si="19"/>
        <v>49096</v>
      </c>
      <c r="D178" s="9">
        <f t="shared" si="22"/>
        <v>49125</v>
      </c>
      <c r="E178" s="3">
        <f t="shared" si="23"/>
        <v>30</v>
      </c>
      <c r="F178" s="10">
        <f t="shared" si="24"/>
        <v>30</v>
      </c>
      <c r="G178" s="4">
        <f>'Lease Monthly'!K189</f>
        <v>0</v>
      </c>
      <c r="H178" s="3">
        <f t="shared" si="27"/>
        <v>0</v>
      </c>
      <c r="I178" s="11">
        <f t="shared" si="25"/>
        <v>0</v>
      </c>
      <c r="J178" s="16">
        <f t="shared" si="20"/>
        <v>49096</v>
      </c>
      <c r="K178" s="25">
        <f t="shared" si="26"/>
        <v>0</v>
      </c>
    </row>
    <row r="179" spans="1:11" x14ac:dyDescent="0.25">
      <c r="A179" s="9">
        <f>IF('Lease Monthly'!$H$4="Monthly",DATE(YEAR('Monthly Journal entry'!A178),MONTH('Monthly Journal entry'!A178)+1,DAY('Monthly Journal entry'!A178)),IF('Lease Monthly'!$H$4="Quarterly",DATE(YEAR('Monthly Journal entry'!A178),MONTH('Monthly Journal entry'!A177)+3,DAY('Monthly Journal entry'!A177)),DATE(YEAR('Monthly Journal entry'!A177)+1,MONTH('Monthly Journal entry'!A177),DAY('Monthly Journal entry'!A177))))</f>
        <v>49126</v>
      </c>
      <c r="B179" s="24">
        <f t="shared" si="21"/>
        <v>2034</v>
      </c>
      <c r="C179" s="9">
        <f t="shared" si="19"/>
        <v>49126</v>
      </c>
      <c r="D179" s="9">
        <f t="shared" si="22"/>
        <v>49156</v>
      </c>
      <c r="E179" s="3">
        <f t="shared" si="23"/>
        <v>31</v>
      </c>
      <c r="F179" s="10">
        <f t="shared" si="24"/>
        <v>31</v>
      </c>
      <c r="G179" s="4">
        <f>'Lease Monthly'!K190</f>
        <v>0</v>
      </c>
      <c r="H179" s="3">
        <f t="shared" si="27"/>
        <v>0</v>
      </c>
      <c r="I179" s="11">
        <f t="shared" si="25"/>
        <v>0</v>
      </c>
      <c r="J179" s="16">
        <f t="shared" si="20"/>
        <v>49126</v>
      </c>
      <c r="K179" s="25">
        <f t="shared" si="26"/>
        <v>0</v>
      </c>
    </row>
    <row r="180" spans="1:11" x14ac:dyDescent="0.25">
      <c r="A180" s="9">
        <f>IF('Lease Monthly'!$H$4="Monthly",DATE(YEAR('Monthly Journal entry'!A179),MONTH('Monthly Journal entry'!A179)+1,DAY('Monthly Journal entry'!A179)),IF('Lease Monthly'!$H$4="Quarterly",DATE(YEAR('Monthly Journal entry'!A179),MONTH('Monthly Journal entry'!A178)+3,DAY('Monthly Journal entry'!A178)),DATE(YEAR('Monthly Journal entry'!A178)+1,MONTH('Monthly Journal entry'!A178),DAY('Monthly Journal entry'!A178))))</f>
        <v>49157</v>
      </c>
      <c r="B180" s="24">
        <f t="shared" si="21"/>
        <v>2034</v>
      </c>
      <c r="C180" s="9">
        <f t="shared" si="19"/>
        <v>49157</v>
      </c>
      <c r="D180" s="9">
        <f t="shared" si="22"/>
        <v>49187</v>
      </c>
      <c r="E180" s="3">
        <f t="shared" si="23"/>
        <v>31</v>
      </c>
      <c r="F180" s="10">
        <f t="shared" si="24"/>
        <v>31</v>
      </c>
      <c r="G180" s="4">
        <f>'Lease Monthly'!K191</f>
        <v>0</v>
      </c>
      <c r="H180" s="3">
        <f t="shared" si="27"/>
        <v>0</v>
      </c>
      <c r="I180" s="11">
        <f t="shared" si="25"/>
        <v>0</v>
      </c>
      <c r="J180" s="16">
        <f t="shared" si="20"/>
        <v>49157</v>
      </c>
      <c r="K180" s="25">
        <f t="shared" si="26"/>
        <v>0</v>
      </c>
    </row>
    <row r="181" spans="1:11" x14ac:dyDescent="0.25">
      <c r="A181" s="9">
        <f>IF('Lease Monthly'!$H$4="Monthly",DATE(YEAR('Monthly Journal entry'!A180),MONTH('Monthly Journal entry'!A180)+1,DAY('Monthly Journal entry'!A180)),IF('Lease Monthly'!$H$4="Quarterly",DATE(YEAR('Monthly Journal entry'!A180),MONTH('Monthly Journal entry'!A179)+3,DAY('Monthly Journal entry'!A179)),DATE(YEAR('Monthly Journal entry'!A179)+1,MONTH('Monthly Journal entry'!A179),DAY('Monthly Journal entry'!A179))))</f>
        <v>49188</v>
      </c>
      <c r="B181" s="24">
        <f t="shared" si="21"/>
        <v>2034</v>
      </c>
      <c r="C181" s="9">
        <f t="shared" si="19"/>
        <v>49188</v>
      </c>
      <c r="D181" s="9">
        <f t="shared" si="22"/>
        <v>49217</v>
      </c>
      <c r="E181" s="3">
        <f t="shared" si="23"/>
        <v>30</v>
      </c>
      <c r="F181" s="10">
        <f t="shared" si="24"/>
        <v>30</v>
      </c>
      <c r="G181" s="4">
        <f>'Lease Monthly'!K192</f>
        <v>0</v>
      </c>
      <c r="H181" s="3">
        <f t="shared" si="27"/>
        <v>0</v>
      </c>
      <c r="I181" s="11">
        <f t="shared" si="25"/>
        <v>0</v>
      </c>
      <c r="J181" s="16">
        <f t="shared" si="20"/>
        <v>49188</v>
      </c>
      <c r="K181" s="25">
        <f t="shared" si="26"/>
        <v>0</v>
      </c>
    </row>
    <row r="182" spans="1:11" x14ac:dyDescent="0.25">
      <c r="A182" s="9">
        <f>IF('Lease Monthly'!$H$4="Monthly",DATE(YEAR('Monthly Journal entry'!A181),MONTH('Monthly Journal entry'!A181)+1,DAY('Monthly Journal entry'!A181)),IF('Lease Monthly'!$H$4="Quarterly",DATE(YEAR('Monthly Journal entry'!A181),MONTH('Monthly Journal entry'!A180)+3,DAY('Monthly Journal entry'!A180)),DATE(YEAR('Monthly Journal entry'!A180)+1,MONTH('Monthly Journal entry'!A180),DAY('Monthly Journal entry'!A180))))</f>
        <v>49218</v>
      </c>
      <c r="B182" s="24">
        <f t="shared" si="21"/>
        <v>2034</v>
      </c>
      <c r="C182" s="9">
        <f t="shared" si="19"/>
        <v>49218</v>
      </c>
      <c r="D182" s="9">
        <f t="shared" si="22"/>
        <v>49248</v>
      </c>
      <c r="E182" s="3">
        <f t="shared" si="23"/>
        <v>31</v>
      </c>
      <c r="F182" s="10">
        <f t="shared" si="24"/>
        <v>31</v>
      </c>
      <c r="G182" s="4">
        <f>'Lease Monthly'!K193</f>
        <v>0</v>
      </c>
      <c r="H182" s="3">
        <f t="shared" si="27"/>
        <v>0</v>
      </c>
      <c r="I182" s="11">
        <f t="shared" si="25"/>
        <v>0</v>
      </c>
      <c r="J182" s="16">
        <f t="shared" si="20"/>
        <v>49218</v>
      </c>
      <c r="K182" s="25">
        <f t="shared" si="26"/>
        <v>0</v>
      </c>
    </row>
    <row r="183" spans="1:11" x14ac:dyDescent="0.25">
      <c r="A183" s="9">
        <f>IF('Lease Monthly'!$H$4="Monthly",DATE(YEAR('Monthly Journal entry'!A182),MONTH('Monthly Journal entry'!A182)+1,DAY('Monthly Journal entry'!A182)),IF('Lease Monthly'!$H$4="Quarterly",DATE(YEAR('Monthly Journal entry'!A182),MONTH('Monthly Journal entry'!A181)+3,DAY('Monthly Journal entry'!A181)),DATE(YEAR('Monthly Journal entry'!A181)+1,MONTH('Monthly Journal entry'!A181),DAY('Monthly Journal entry'!A181))))</f>
        <v>49249</v>
      </c>
      <c r="B183" s="24">
        <f t="shared" si="21"/>
        <v>2034</v>
      </c>
      <c r="C183" s="9">
        <f t="shared" si="19"/>
        <v>49249</v>
      </c>
      <c r="D183" s="9">
        <f t="shared" si="22"/>
        <v>49278</v>
      </c>
      <c r="E183" s="3">
        <f t="shared" si="23"/>
        <v>30</v>
      </c>
      <c r="F183" s="10">
        <f t="shared" si="24"/>
        <v>30</v>
      </c>
      <c r="G183" s="4">
        <f>'Lease Monthly'!K194</f>
        <v>0</v>
      </c>
      <c r="H183" s="3">
        <f t="shared" si="27"/>
        <v>0</v>
      </c>
      <c r="I183" s="11">
        <f t="shared" si="25"/>
        <v>0</v>
      </c>
      <c r="J183" s="16">
        <f t="shared" si="20"/>
        <v>49249</v>
      </c>
      <c r="K183" s="25">
        <f t="shared" si="26"/>
        <v>0</v>
      </c>
    </row>
    <row r="184" spans="1:11" x14ac:dyDescent="0.25">
      <c r="A184" s="9">
        <f>IF('Lease Monthly'!$H$4="Monthly",DATE(YEAR('Monthly Journal entry'!A183),MONTH('Monthly Journal entry'!A183)+1,DAY('Monthly Journal entry'!A183)),IF('Lease Monthly'!$H$4="Quarterly",DATE(YEAR('Monthly Journal entry'!A183),MONTH('Monthly Journal entry'!A182)+3,DAY('Monthly Journal entry'!A182)),DATE(YEAR('Monthly Journal entry'!A182)+1,MONTH('Monthly Journal entry'!A182),DAY('Monthly Journal entry'!A182))))</f>
        <v>49279</v>
      </c>
      <c r="B184" s="24">
        <f t="shared" si="21"/>
        <v>2034</v>
      </c>
      <c r="C184" s="9">
        <f t="shared" si="19"/>
        <v>49279</v>
      </c>
      <c r="D184" s="9">
        <f t="shared" si="22"/>
        <v>49309</v>
      </c>
      <c r="E184" s="3">
        <f t="shared" si="23"/>
        <v>31</v>
      </c>
      <c r="F184" s="10">
        <f t="shared" si="24"/>
        <v>31</v>
      </c>
      <c r="G184" s="4">
        <f>'Lease Monthly'!K195</f>
        <v>0</v>
      </c>
      <c r="H184" s="3">
        <f t="shared" si="27"/>
        <v>0</v>
      </c>
      <c r="I184" s="11">
        <f t="shared" si="25"/>
        <v>0</v>
      </c>
      <c r="J184" s="16">
        <f t="shared" si="20"/>
        <v>49279</v>
      </c>
      <c r="K184" s="25">
        <f t="shared" si="26"/>
        <v>0</v>
      </c>
    </row>
    <row r="185" spans="1:11" x14ac:dyDescent="0.25">
      <c r="A185" s="9">
        <f>IF('Lease Monthly'!$H$4="Monthly",DATE(YEAR('Monthly Journal entry'!A184),MONTH('Monthly Journal entry'!A184)+1,DAY('Monthly Journal entry'!A184)),IF('Lease Monthly'!$H$4="Quarterly",DATE(YEAR('Monthly Journal entry'!A184),MONTH('Monthly Journal entry'!A183)+3,DAY('Monthly Journal entry'!A183)),DATE(YEAR('Monthly Journal entry'!A183)+1,MONTH('Monthly Journal entry'!A183),DAY('Monthly Journal entry'!A183))))</f>
        <v>49310</v>
      </c>
      <c r="B185" s="24">
        <f t="shared" si="21"/>
        <v>2035</v>
      </c>
      <c r="C185" s="9">
        <f t="shared" si="19"/>
        <v>49310</v>
      </c>
      <c r="D185" s="9">
        <f t="shared" si="22"/>
        <v>49340</v>
      </c>
      <c r="E185" s="3">
        <f t="shared" si="23"/>
        <v>31</v>
      </c>
      <c r="F185" s="10">
        <f t="shared" si="24"/>
        <v>31</v>
      </c>
      <c r="G185" s="4">
        <f>'Lease Monthly'!K196</f>
        <v>0</v>
      </c>
      <c r="H185" s="3">
        <f t="shared" si="27"/>
        <v>0</v>
      </c>
      <c r="I185" s="11">
        <f t="shared" si="25"/>
        <v>0</v>
      </c>
      <c r="J185" s="16">
        <f t="shared" si="20"/>
        <v>49310</v>
      </c>
      <c r="K185" s="25">
        <f t="shared" si="26"/>
        <v>0</v>
      </c>
    </row>
    <row r="186" spans="1:11" x14ac:dyDescent="0.25">
      <c r="A186" s="9">
        <f>IF('Lease Monthly'!$H$4="Monthly",DATE(YEAR('Monthly Journal entry'!A185),MONTH('Monthly Journal entry'!A185)+1,DAY('Monthly Journal entry'!A185)),IF('Lease Monthly'!$H$4="Quarterly",DATE(YEAR('Monthly Journal entry'!A185),MONTH('Monthly Journal entry'!A184)+3,DAY('Monthly Journal entry'!A184)),DATE(YEAR('Monthly Journal entry'!A184)+1,MONTH('Monthly Journal entry'!A184),DAY('Monthly Journal entry'!A184))))</f>
        <v>49341</v>
      </c>
      <c r="B186" s="24">
        <f t="shared" si="21"/>
        <v>2035</v>
      </c>
      <c r="C186" s="9">
        <f t="shared" si="19"/>
        <v>49341</v>
      </c>
      <c r="D186" s="9">
        <f t="shared" si="22"/>
        <v>49368</v>
      </c>
      <c r="E186" s="3">
        <f t="shared" si="23"/>
        <v>28</v>
      </c>
      <c r="F186" s="10">
        <f t="shared" si="24"/>
        <v>28</v>
      </c>
      <c r="G186" s="4">
        <f>'Lease Monthly'!K197</f>
        <v>0</v>
      </c>
      <c r="H186" s="3">
        <f t="shared" si="27"/>
        <v>0</v>
      </c>
      <c r="I186" s="11">
        <f t="shared" si="25"/>
        <v>0</v>
      </c>
      <c r="J186" s="16">
        <f t="shared" si="20"/>
        <v>49341</v>
      </c>
      <c r="K186" s="25">
        <f t="shared" si="26"/>
        <v>0</v>
      </c>
    </row>
    <row r="187" spans="1:11" x14ac:dyDescent="0.25">
      <c r="A187" s="9">
        <f>IF('Lease Monthly'!$H$4="Monthly",DATE(YEAR('Monthly Journal entry'!A186),MONTH('Monthly Journal entry'!A186)+1,DAY('Monthly Journal entry'!A186)),IF('Lease Monthly'!$H$4="Quarterly",DATE(YEAR('Monthly Journal entry'!A186),MONTH('Monthly Journal entry'!A185)+3,DAY('Monthly Journal entry'!A185)),DATE(YEAR('Monthly Journal entry'!A185)+1,MONTH('Monthly Journal entry'!A185),DAY('Monthly Journal entry'!A185))))</f>
        <v>49369</v>
      </c>
      <c r="B187" s="24">
        <f t="shared" si="21"/>
        <v>2035</v>
      </c>
      <c r="C187" s="9">
        <f t="shared" si="19"/>
        <v>49369</v>
      </c>
      <c r="D187" s="9">
        <f t="shared" si="22"/>
        <v>49399</v>
      </c>
      <c r="E187" s="3">
        <f t="shared" si="23"/>
        <v>31</v>
      </c>
      <c r="F187" s="10">
        <f t="shared" si="24"/>
        <v>31</v>
      </c>
      <c r="G187" s="4">
        <f>'Lease Monthly'!K198</f>
        <v>0</v>
      </c>
      <c r="H187" s="3">
        <f t="shared" si="27"/>
        <v>0</v>
      </c>
      <c r="I187" s="11">
        <f t="shared" si="25"/>
        <v>0</v>
      </c>
      <c r="J187" s="16">
        <f t="shared" si="20"/>
        <v>49369</v>
      </c>
      <c r="K187" s="25">
        <f t="shared" si="26"/>
        <v>0</v>
      </c>
    </row>
    <row r="188" spans="1:11" x14ac:dyDescent="0.25">
      <c r="A188" s="9">
        <f>IF('Lease Monthly'!$H$4="Monthly",DATE(YEAR('Monthly Journal entry'!A187),MONTH('Monthly Journal entry'!A187)+1,DAY('Monthly Journal entry'!A187)),IF('Lease Monthly'!$H$4="Quarterly",DATE(YEAR('Monthly Journal entry'!A187),MONTH('Monthly Journal entry'!A186)+3,DAY('Monthly Journal entry'!A186)),DATE(YEAR('Monthly Journal entry'!A186)+1,MONTH('Monthly Journal entry'!A186),DAY('Monthly Journal entry'!A186))))</f>
        <v>49400</v>
      </c>
      <c r="B188" s="24">
        <f t="shared" si="21"/>
        <v>2035</v>
      </c>
      <c r="C188" s="9">
        <f t="shared" si="19"/>
        <v>49400</v>
      </c>
      <c r="D188" s="9">
        <f t="shared" si="22"/>
        <v>49429</v>
      </c>
      <c r="E188" s="3">
        <f t="shared" si="23"/>
        <v>30</v>
      </c>
      <c r="F188" s="10">
        <f t="shared" si="24"/>
        <v>30</v>
      </c>
      <c r="G188" s="4">
        <f>'Lease Monthly'!K199</f>
        <v>0</v>
      </c>
      <c r="H188" s="3">
        <f t="shared" si="27"/>
        <v>0</v>
      </c>
      <c r="I188" s="11">
        <f t="shared" si="25"/>
        <v>0</v>
      </c>
      <c r="J188" s="16">
        <f t="shared" si="20"/>
        <v>49400</v>
      </c>
      <c r="K188" s="25">
        <f t="shared" si="26"/>
        <v>0</v>
      </c>
    </row>
    <row r="189" spans="1:11" x14ac:dyDescent="0.25">
      <c r="A189" s="9">
        <f>IF('Lease Monthly'!$H$4="Monthly",DATE(YEAR('Monthly Journal entry'!A188),MONTH('Monthly Journal entry'!A188)+1,DAY('Monthly Journal entry'!A188)),IF('Lease Monthly'!$H$4="Quarterly",DATE(YEAR('Monthly Journal entry'!A188),MONTH('Monthly Journal entry'!A187)+3,DAY('Monthly Journal entry'!A187)),DATE(YEAR('Monthly Journal entry'!A187)+1,MONTH('Monthly Journal entry'!A187),DAY('Monthly Journal entry'!A187))))</f>
        <v>49430</v>
      </c>
      <c r="B189" s="24">
        <f t="shared" si="21"/>
        <v>2035</v>
      </c>
      <c r="C189" s="9">
        <f t="shared" si="19"/>
        <v>49430</v>
      </c>
      <c r="D189" s="9">
        <f t="shared" si="22"/>
        <v>49460</v>
      </c>
      <c r="E189" s="3">
        <f t="shared" si="23"/>
        <v>31</v>
      </c>
      <c r="F189" s="10">
        <f t="shared" si="24"/>
        <v>31</v>
      </c>
      <c r="G189" s="4">
        <f>'Lease Monthly'!K200</f>
        <v>0</v>
      </c>
      <c r="H189" s="3">
        <f t="shared" si="27"/>
        <v>0</v>
      </c>
      <c r="I189" s="11">
        <f t="shared" si="25"/>
        <v>0</v>
      </c>
      <c r="J189" s="16">
        <f t="shared" si="20"/>
        <v>49430</v>
      </c>
      <c r="K189" s="25">
        <f t="shared" si="26"/>
        <v>0</v>
      </c>
    </row>
    <row r="190" spans="1:11" x14ac:dyDescent="0.25">
      <c r="A190" s="9">
        <f>IF('Lease Monthly'!$H$4="Monthly",DATE(YEAR('Monthly Journal entry'!A189),MONTH('Monthly Journal entry'!A189)+1,DAY('Monthly Journal entry'!A189)),IF('Lease Monthly'!$H$4="Quarterly",DATE(YEAR('Monthly Journal entry'!A189),MONTH('Monthly Journal entry'!A188)+3,DAY('Monthly Journal entry'!A188)),DATE(YEAR('Monthly Journal entry'!A188)+1,MONTH('Monthly Journal entry'!A188),DAY('Monthly Journal entry'!A188))))</f>
        <v>49461</v>
      </c>
      <c r="B190" s="24">
        <f t="shared" si="21"/>
        <v>2035</v>
      </c>
      <c r="C190" s="9">
        <f t="shared" si="19"/>
        <v>49461</v>
      </c>
      <c r="D190" s="9">
        <f t="shared" si="22"/>
        <v>49490</v>
      </c>
      <c r="E190" s="3">
        <f t="shared" si="23"/>
        <v>30</v>
      </c>
      <c r="F190" s="10">
        <f t="shared" si="24"/>
        <v>30</v>
      </c>
      <c r="G190" s="4">
        <f>'Lease Monthly'!K201</f>
        <v>0</v>
      </c>
      <c r="H190" s="3">
        <f t="shared" si="27"/>
        <v>0</v>
      </c>
      <c r="I190" s="11">
        <f t="shared" si="25"/>
        <v>0</v>
      </c>
      <c r="J190" s="16">
        <f t="shared" si="20"/>
        <v>49461</v>
      </c>
      <c r="K190" s="25">
        <f t="shared" si="26"/>
        <v>0</v>
      </c>
    </row>
    <row r="191" spans="1:11" x14ac:dyDescent="0.25">
      <c r="A191" s="9">
        <f>IF('Lease Monthly'!$H$4="Monthly",DATE(YEAR('Monthly Journal entry'!A190),MONTH('Monthly Journal entry'!A190)+1,DAY('Monthly Journal entry'!A190)),IF('Lease Monthly'!$H$4="Quarterly",DATE(YEAR('Monthly Journal entry'!A190),MONTH('Monthly Journal entry'!A189)+3,DAY('Monthly Journal entry'!A189)),DATE(YEAR('Monthly Journal entry'!A189)+1,MONTH('Monthly Journal entry'!A189),DAY('Monthly Journal entry'!A189))))</f>
        <v>49491</v>
      </c>
      <c r="B191" s="24">
        <f t="shared" si="21"/>
        <v>2035</v>
      </c>
      <c r="C191" s="9">
        <f t="shared" si="19"/>
        <v>49491</v>
      </c>
      <c r="D191" s="9">
        <f t="shared" si="22"/>
        <v>49521</v>
      </c>
      <c r="E191" s="3">
        <f t="shared" si="23"/>
        <v>31</v>
      </c>
      <c r="F191" s="10">
        <f t="shared" si="24"/>
        <v>31</v>
      </c>
      <c r="G191" s="4">
        <f>'Lease Monthly'!K202</f>
        <v>0</v>
      </c>
      <c r="H191" s="3">
        <f t="shared" si="27"/>
        <v>0</v>
      </c>
      <c r="I191" s="11">
        <f t="shared" si="25"/>
        <v>0</v>
      </c>
      <c r="J191" s="16">
        <f t="shared" si="20"/>
        <v>49491</v>
      </c>
      <c r="K191" s="25">
        <f t="shared" si="26"/>
        <v>0</v>
      </c>
    </row>
    <row r="192" spans="1:11" x14ac:dyDescent="0.25">
      <c r="A192" s="9">
        <f>IF('Lease Monthly'!$H$4="Monthly",DATE(YEAR('Monthly Journal entry'!A191),MONTH('Monthly Journal entry'!A191)+1,DAY('Monthly Journal entry'!A191)),IF('Lease Monthly'!$H$4="Quarterly",DATE(YEAR('Monthly Journal entry'!A191),MONTH('Monthly Journal entry'!A190)+3,DAY('Monthly Journal entry'!A190)),DATE(YEAR('Monthly Journal entry'!A190)+1,MONTH('Monthly Journal entry'!A190),DAY('Monthly Journal entry'!A190))))</f>
        <v>49522</v>
      </c>
      <c r="B192" s="24">
        <f t="shared" si="21"/>
        <v>2035</v>
      </c>
      <c r="C192" s="9">
        <f t="shared" si="19"/>
        <v>49522</v>
      </c>
      <c r="D192" s="9">
        <f t="shared" si="22"/>
        <v>49552</v>
      </c>
      <c r="E192" s="3">
        <f t="shared" si="23"/>
        <v>31</v>
      </c>
      <c r="F192" s="10">
        <f t="shared" si="24"/>
        <v>31</v>
      </c>
      <c r="G192" s="4">
        <f>'Lease Monthly'!K203</f>
        <v>0</v>
      </c>
      <c r="H192" s="3">
        <f t="shared" si="27"/>
        <v>0</v>
      </c>
      <c r="I192" s="11">
        <f t="shared" si="25"/>
        <v>0</v>
      </c>
      <c r="J192" s="16">
        <f t="shared" si="20"/>
        <v>49522</v>
      </c>
      <c r="K192" s="25">
        <f t="shared" si="26"/>
        <v>0</v>
      </c>
    </row>
    <row r="193" spans="1:11" x14ac:dyDescent="0.25">
      <c r="A193" s="9">
        <f>IF('Lease Monthly'!$H$4="Monthly",DATE(YEAR('Monthly Journal entry'!A192),MONTH('Monthly Journal entry'!A192)+1,DAY('Monthly Journal entry'!A192)),IF('Lease Monthly'!$H$4="Quarterly",DATE(YEAR('Monthly Journal entry'!A192),MONTH('Monthly Journal entry'!A191)+3,DAY('Monthly Journal entry'!A191)),DATE(YEAR('Monthly Journal entry'!A191)+1,MONTH('Monthly Journal entry'!A191),DAY('Monthly Journal entry'!A191))))</f>
        <v>49553</v>
      </c>
      <c r="B193" s="24">
        <f t="shared" si="21"/>
        <v>2035</v>
      </c>
      <c r="C193" s="9">
        <f t="shared" si="19"/>
        <v>49553</v>
      </c>
      <c r="D193" s="9">
        <f t="shared" si="22"/>
        <v>49582</v>
      </c>
      <c r="E193" s="3">
        <f t="shared" si="23"/>
        <v>30</v>
      </c>
      <c r="F193" s="10">
        <f t="shared" si="24"/>
        <v>30</v>
      </c>
      <c r="G193" s="4">
        <f>'Lease Monthly'!K204</f>
        <v>0</v>
      </c>
      <c r="H193" s="3">
        <f t="shared" si="27"/>
        <v>0</v>
      </c>
      <c r="I193" s="11">
        <f t="shared" si="25"/>
        <v>0</v>
      </c>
      <c r="J193" s="16">
        <f t="shared" si="20"/>
        <v>49553</v>
      </c>
      <c r="K193" s="25">
        <f t="shared" si="26"/>
        <v>0</v>
      </c>
    </row>
    <row r="194" spans="1:11" x14ac:dyDescent="0.25">
      <c r="A194" s="9">
        <f>IF('Lease Monthly'!$H$4="Monthly",DATE(YEAR('Monthly Journal entry'!A193),MONTH('Monthly Journal entry'!A193)+1,DAY('Monthly Journal entry'!A193)),IF('Lease Monthly'!$H$4="Quarterly",DATE(YEAR('Monthly Journal entry'!A193),MONTH('Monthly Journal entry'!A192)+3,DAY('Monthly Journal entry'!A192)),DATE(YEAR('Monthly Journal entry'!A192)+1,MONTH('Monthly Journal entry'!A192),DAY('Monthly Journal entry'!A192))))</f>
        <v>49583</v>
      </c>
      <c r="B194" s="24">
        <f t="shared" si="21"/>
        <v>2035</v>
      </c>
      <c r="C194" s="9">
        <f t="shared" si="19"/>
        <v>49583</v>
      </c>
      <c r="D194" s="9">
        <f t="shared" si="22"/>
        <v>49613</v>
      </c>
      <c r="E194" s="3">
        <f t="shared" si="23"/>
        <v>31</v>
      </c>
      <c r="F194" s="10">
        <f t="shared" si="24"/>
        <v>31</v>
      </c>
      <c r="G194" s="4">
        <f>'Lease Monthly'!K205</f>
        <v>0</v>
      </c>
      <c r="H194" s="3">
        <f t="shared" si="27"/>
        <v>0</v>
      </c>
      <c r="I194" s="11">
        <f t="shared" si="25"/>
        <v>0</v>
      </c>
      <c r="J194" s="16">
        <f t="shared" si="20"/>
        <v>49583</v>
      </c>
      <c r="K194" s="25">
        <f t="shared" si="26"/>
        <v>0</v>
      </c>
    </row>
    <row r="195" spans="1:11" x14ac:dyDescent="0.25">
      <c r="A195" s="9">
        <f>IF('Lease Monthly'!$H$4="Monthly",DATE(YEAR('Monthly Journal entry'!A194),MONTH('Monthly Journal entry'!A194)+1,DAY('Monthly Journal entry'!A194)),IF('Lease Monthly'!$H$4="Quarterly",DATE(YEAR('Monthly Journal entry'!A194),MONTH('Monthly Journal entry'!A193)+3,DAY('Monthly Journal entry'!A193)),DATE(YEAR('Monthly Journal entry'!A193)+1,MONTH('Monthly Journal entry'!A193),DAY('Monthly Journal entry'!A193))))</f>
        <v>49614</v>
      </c>
      <c r="B195" s="24">
        <f t="shared" si="21"/>
        <v>2035</v>
      </c>
      <c r="C195" s="9">
        <f t="shared" si="19"/>
        <v>49614</v>
      </c>
      <c r="D195" s="9">
        <f t="shared" si="22"/>
        <v>49643</v>
      </c>
      <c r="E195" s="3">
        <f t="shared" si="23"/>
        <v>30</v>
      </c>
      <c r="F195" s="10">
        <f t="shared" si="24"/>
        <v>30</v>
      </c>
      <c r="G195" s="4">
        <f>'Lease Monthly'!K206</f>
        <v>0</v>
      </c>
      <c r="H195" s="3">
        <f t="shared" si="27"/>
        <v>0</v>
      </c>
      <c r="I195" s="11">
        <f t="shared" si="25"/>
        <v>0</v>
      </c>
      <c r="J195" s="16">
        <f t="shared" si="20"/>
        <v>49614</v>
      </c>
      <c r="K195" s="25">
        <f t="shared" si="26"/>
        <v>0</v>
      </c>
    </row>
    <row r="196" spans="1:11" x14ac:dyDescent="0.25">
      <c r="A196" s="9">
        <f>IF('Lease Monthly'!$H$4="Monthly",DATE(YEAR('Monthly Journal entry'!A195),MONTH('Monthly Journal entry'!A195)+1,DAY('Monthly Journal entry'!A195)),IF('Lease Monthly'!$H$4="Quarterly",DATE(YEAR('Monthly Journal entry'!A195),MONTH('Monthly Journal entry'!A194)+3,DAY('Monthly Journal entry'!A194)),DATE(YEAR('Monthly Journal entry'!A194)+1,MONTH('Monthly Journal entry'!A194),DAY('Monthly Journal entry'!A194))))</f>
        <v>49644</v>
      </c>
      <c r="B196" s="24">
        <f t="shared" si="21"/>
        <v>2035</v>
      </c>
      <c r="C196" s="9">
        <f t="shared" si="19"/>
        <v>49644</v>
      </c>
      <c r="D196" s="9">
        <f t="shared" si="22"/>
        <v>49674</v>
      </c>
      <c r="E196" s="3">
        <f t="shared" si="23"/>
        <v>31</v>
      </c>
      <c r="F196" s="10">
        <f t="shared" si="24"/>
        <v>31</v>
      </c>
      <c r="G196" s="4">
        <f>'Lease Monthly'!K207</f>
        <v>0</v>
      </c>
      <c r="H196" s="3">
        <f t="shared" si="27"/>
        <v>0</v>
      </c>
      <c r="I196" s="11">
        <f t="shared" si="25"/>
        <v>0</v>
      </c>
      <c r="J196" s="16">
        <f t="shared" si="20"/>
        <v>49644</v>
      </c>
      <c r="K196" s="25">
        <f t="shared" si="26"/>
        <v>0</v>
      </c>
    </row>
    <row r="197" spans="1:11" x14ac:dyDescent="0.25">
      <c r="A197" s="9">
        <f>IF('Lease Monthly'!$H$4="Monthly",DATE(YEAR('Monthly Journal entry'!A196),MONTH('Monthly Journal entry'!A196)+1,DAY('Monthly Journal entry'!A196)),IF('Lease Monthly'!$H$4="Quarterly",DATE(YEAR('Monthly Journal entry'!A196),MONTH('Monthly Journal entry'!A195)+3,DAY('Monthly Journal entry'!A195)),DATE(YEAR('Monthly Journal entry'!A195)+1,MONTH('Monthly Journal entry'!A195),DAY('Monthly Journal entry'!A195))))</f>
        <v>49675</v>
      </c>
      <c r="B197" s="24">
        <f t="shared" si="21"/>
        <v>2036</v>
      </c>
      <c r="C197" s="9">
        <f t="shared" ref="C197:C260" si="28">EOMONTH(A197,-1)+1</f>
        <v>49675</v>
      </c>
      <c r="D197" s="9">
        <f t="shared" si="22"/>
        <v>49705</v>
      </c>
      <c r="E197" s="3">
        <f t="shared" si="23"/>
        <v>31</v>
      </c>
      <c r="F197" s="10">
        <f t="shared" si="24"/>
        <v>31</v>
      </c>
      <c r="G197" s="4">
        <f>'Lease Monthly'!K208</f>
        <v>0</v>
      </c>
      <c r="H197" s="3">
        <f t="shared" si="27"/>
        <v>0</v>
      </c>
      <c r="I197" s="11">
        <f t="shared" si="25"/>
        <v>0</v>
      </c>
      <c r="J197" s="16">
        <f t="shared" ref="J197:J260" si="29">A197</f>
        <v>49675</v>
      </c>
      <c r="K197" s="25">
        <f t="shared" si="26"/>
        <v>0</v>
      </c>
    </row>
    <row r="198" spans="1:11" x14ac:dyDescent="0.25">
      <c r="A198" s="9">
        <f>IF('Lease Monthly'!$H$4="Monthly",DATE(YEAR('Monthly Journal entry'!A197),MONTH('Monthly Journal entry'!A197)+1,DAY('Monthly Journal entry'!A197)),IF('Lease Monthly'!$H$4="Quarterly",DATE(YEAR('Monthly Journal entry'!A197),MONTH('Monthly Journal entry'!A196)+3,DAY('Monthly Journal entry'!A196)),DATE(YEAR('Monthly Journal entry'!A196)+1,MONTH('Monthly Journal entry'!A196),DAY('Monthly Journal entry'!A196))))</f>
        <v>49706</v>
      </c>
      <c r="B198" s="24">
        <f t="shared" ref="B198:B261" si="30">YEAR(A198)</f>
        <v>2036</v>
      </c>
      <c r="C198" s="9">
        <f t="shared" si="28"/>
        <v>49706</v>
      </c>
      <c r="D198" s="9">
        <f t="shared" ref="D198:D261" si="31">EOMONTH(A198,0)</f>
        <v>49734</v>
      </c>
      <c r="E198" s="3">
        <f t="shared" ref="E198:E261" si="32">D198-C198+1</f>
        <v>29</v>
      </c>
      <c r="F198" s="10">
        <f t="shared" ref="F198:F261" si="33">D198-A198+1</f>
        <v>29</v>
      </c>
      <c r="G198" s="4">
        <f>'Lease Monthly'!K209</f>
        <v>0</v>
      </c>
      <c r="H198" s="3">
        <f t="shared" si="27"/>
        <v>0</v>
      </c>
      <c r="I198" s="11">
        <f t="shared" si="25"/>
        <v>0</v>
      </c>
      <c r="J198" s="16">
        <f t="shared" si="29"/>
        <v>49706</v>
      </c>
      <c r="K198" s="25">
        <f t="shared" si="26"/>
        <v>0</v>
      </c>
    </row>
    <row r="199" spans="1:11" x14ac:dyDescent="0.25">
      <c r="A199" s="9">
        <f>IF('Lease Monthly'!$H$4="Monthly",DATE(YEAR('Monthly Journal entry'!A198),MONTH('Monthly Journal entry'!A198)+1,DAY('Monthly Journal entry'!A198)),IF('Lease Monthly'!$H$4="Quarterly",DATE(YEAR('Monthly Journal entry'!A198),MONTH('Monthly Journal entry'!A197)+3,DAY('Monthly Journal entry'!A197)),DATE(YEAR('Monthly Journal entry'!A197)+1,MONTH('Monthly Journal entry'!A197),DAY('Monthly Journal entry'!A197))))</f>
        <v>49735</v>
      </c>
      <c r="B199" s="24">
        <f t="shared" si="30"/>
        <v>2036</v>
      </c>
      <c r="C199" s="9">
        <f t="shared" si="28"/>
        <v>49735</v>
      </c>
      <c r="D199" s="9">
        <f t="shared" si="31"/>
        <v>49765</v>
      </c>
      <c r="E199" s="3">
        <f t="shared" si="32"/>
        <v>31</v>
      </c>
      <c r="F199" s="10">
        <f t="shared" si="33"/>
        <v>31</v>
      </c>
      <c r="G199" s="4">
        <f>'Lease Monthly'!K210</f>
        <v>0</v>
      </c>
      <c r="H199" s="3">
        <f t="shared" si="27"/>
        <v>0</v>
      </c>
      <c r="I199" s="11">
        <f t="shared" ref="I199:I262" si="34">G199-H198</f>
        <v>0</v>
      </c>
      <c r="J199" s="16">
        <f t="shared" si="29"/>
        <v>49735</v>
      </c>
      <c r="K199" s="25">
        <f t="shared" ref="K199:K262" si="35">H199+I199</f>
        <v>0</v>
      </c>
    </row>
    <row r="200" spans="1:11" x14ac:dyDescent="0.25">
      <c r="A200" s="9">
        <f>IF('Lease Monthly'!$H$4="Monthly",DATE(YEAR('Monthly Journal entry'!A199),MONTH('Monthly Journal entry'!A199)+1,DAY('Monthly Journal entry'!A199)),IF('Lease Monthly'!$H$4="Quarterly",DATE(YEAR('Monthly Journal entry'!A199),MONTH('Monthly Journal entry'!A198)+3,DAY('Monthly Journal entry'!A198)),DATE(YEAR('Monthly Journal entry'!A198)+1,MONTH('Monthly Journal entry'!A198),DAY('Monthly Journal entry'!A198))))</f>
        <v>49766</v>
      </c>
      <c r="B200" s="24">
        <f t="shared" si="30"/>
        <v>2036</v>
      </c>
      <c r="C200" s="9">
        <f t="shared" si="28"/>
        <v>49766</v>
      </c>
      <c r="D200" s="9">
        <f t="shared" si="31"/>
        <v>49795</v>
      </c>
      <c r="E200" s="3">
        <f t="shared" si="32"/>
        <v>30</v>
      </c>
      <c r="F200" s="10">
        <f t="shared" si="33"/>
        <v>30</v>
      </c>
      <c r="G200" s="4">
        <f>'Lease Monthly'!K211</f>
        <v>0</v>
      </c>
      <c r="H200" s="3">
        <f t="shared" ref="H200:H263" si="36">G201/E200*F200</f>
        <v>0</v>
      </c>
      <c r="I200" s="11">
        <f t="shared" si="34"/>
        <v>0</v>
      </c>
      <c r="J200" s="16">
        <f t="shared" si="29"/>
        <v>49766</v>
      </c>
      <c r="K200" s="25">
        <f t="shared" si="35"/>
        <v>0</v>
      </c>
    </row>
    <row r="201" spans="1:11" x14ac:dyDescent="0.25">
      <c r="A201" s="9">
        <f>IF('Lease Monthly'!$H$4="Monthly",DATE(YEAR('Monthly Journal entry'!A200),MONTH('Monthly Journal entry'!A200)+1,DAY('Monthly Journal entry'!A200)),IF('Lease Monthly'!$H$4="Quarterly",DATE(YEAR('Monthly Journal entry'!A200),MONTH('Monthly Journal entry'!A199)+3,DAY('Monthly Journal entry'!A199)),DATE(YEAR('Monthly Journal entry'!A199)+1,MONTH('Monthly Journal entry'!A199),DAY('Monthly Journal entry'!A199))))</f>
        <v>49796</v>
      </c>
      <c r="B201" s="24">
        <f t="shared" si="30"/>
        <v>2036</v>
      </c>
      <c r="C201" s="9">
        <f t="shared" si="28"/>
        <v>49796</v>
      </c>
      <c r="D201" s="9">
        <f t="shared" si="31"/>
        <v>49826</v>
      </c>
      <c r="E201" s="3">
        <f t="shared" si="32"/>
        <v>31</v>
      </c>
      <c r="F201" s="10">
        <f t="shared" si="33"/>
        <v>31</v>
      </c>
      <c r="G201" s="4">
        <f>'Lease Monthly'!K212</f>
        <v>0</v>
      </c>
      <c r="H201" s="3">
        <f t="shared" si="36"/>
        <v>0</v>
      </c>
      <c r="I201" s="11">
        <f t="shared" si="34"/>
        <v>0</v>
      </c>
      <c r="J201" s="16">
        <f t="shared" si="29"/>
        <v>49796</v>
      </c>
      <c r="K201" s="25">
        <f t="shared" si="35"/>
        <v>0</v>
      </c>
    </row>
    <row r="202" spans="1:11" x14ac:dyDescent="0.25">
      <c r="A202" s="9">
        <f>IF('Lease Monthly'!$H$4="Monthly",DATE(YEAR('Monthly Journal entry'!A201),MONTH('Monthly Journal entry'!A201)+1,DAY('Monthly Journal entry'!A201)),IF('Lease Monthly'!$H$4="Quarterly",DATE(YEAR('Monthly Journal entry'!A201),MONTH('Monthly Journal entry'!A200)+3,DAY('Monthly Journal entry'!A200)),DATE(YEAR('Monthly Journal entry'!A200)+1,MONTH('Monthly Journal entry'!A200),DAY('Monthly Journal entry'!A200))))</f>
        <v>49827</v>
      </c>
      <c r="B202" s="24">
        <f t="shared" si="30"/>
        <v>2036</v>
      </c>
      <c r="C202" s="9">
        <f t="shared" si="28"/>
        <v>49827</v>
      </c>
      <c r="D202" s="9">
        <f t="shared" si="31"/>
        <v>49856</v>
      </c>
      <c r="E202" s="3">
        <f t="shared" si="32"/>
        <v>30</v>
      </c>
      <c r="F202" s="10">
        <f t="shared" si="33"/>
        <v>30</v>
      </c>
      <c r="G202" s="4">
        <f>'Lease Monthly'!K213</f>
        <v>0</v>
      </c>
      <c r="H202" s="3">
        <f t="shared" si="36"/>
        <v>0</v>
      </c>
      <c r="I202" s="11">
        <f t="shared" si="34"/>
        <v>0</v>
      </c>
      <c r="J202" s="16">
        <f t="shared" si="29"/>
        <v>49827</v>
      </c>
      <c r="K202" s="25">
        <f t="shared" si="35"/>
        <v>0</v>
      </c>
    </row>
    <row r="203" spans="1:11" x14ac:dyDescent="0.25">
      <c r="A203" s="9">
        <f>IF('Lease Monthly'!$H$4="Monthly",DATE(YEAR('Monthly Journal entry'!A202),MONTH('Monthly Journal entry'!A202)+1,DAY('Monthly Journal entry'!A202)),IF('Lease Monthly'!$H$4="Quarterly",DATE(YEAR('Monthly Journal entry'!A202),MONTH('Monthly Journal entry'!A201)+3,DAY('Monthly Journal entry'!A201)),DATE(YEAR('Monthly Journal entry'!A201)+1,MONTH('Monthly Journal entry'!A201),DAY('Monthly Journal entry'!A201))))</f>
        <v>49857</v>
      </c>
      <c r="B203" s="24">
        <f t="shared" si="30"/>
        <v>2036</v>
      </c>
      <c r="C203" s="9">
        <f t="shared" si="28"/>
        <v>49857</v>
      </c>
      <c r="D203" s="9">
        <f t="shared" si="31"/>
        <v>49887</v>
      </c>
      <c r="E203" s="3">
        <f t="shared" si="32"/>
        <v>31</v>
      </c>
      <c r="F203" s="10">
        <f t="shared" si="33"/>
        <v>31</v>
      </c>
      <c r="G203" s="4">
        <f>'Lease Monthly'!K214</f>
        <v>0</v>
      </c>
      <c r="H203" s="3">
        <f t="shared" si="36"/>
        <v>0</v>
      </c>
      <c r="I203" s="11">
        <f t="shared" si="34"/>
        <v>0</v>
      </c>
      <c r="J203" s="16">
        <f t="shared" si="29"/>
        <v>49857</v>
      </c>
      <c r="K203" s="25">
        <f t="shared" si="35"/>
        <v>0</v>
      </c>
    </row>
    <row r="204" spans="1:11" x14ac:dyDescent="0.25">
      <c r="A204" s="9">
        <f>IF('Lease Monthly'!$H$4="Monthly",DATE(YEAR('Monthly Journal entry'!A203),MONTH('Monthly Journal entry'!A203)+1,DAY('Monthly Journal entry'!A203)),IF('Lease Monthly'!$H$4="Quarterly",DATE(YEAR('Monthly Journal entry'!A203),MONTH('Monthly Journal entry'!A202)+3,DAY('Monthly Journal entry'!A202)),DATE(YEAR('Monthly Journal entry'!A202)+1,MONTH('Monthly Journal entry'!A202),DAY('Monthly Journal entry'!A202))))</f>
        <v>49888</v>
      </c>
      <c r="B204" s="24">
        <f t="shared" si="30"/>
        <v>2036</v>
      </c>
      <c r="C204" s="9">
        <f t="shared" si="28"/>
        <v>49888</v>
      </c>
      <c r="D204" s="9">
        <f t="shared" si="31"/>
        <v>49918</v>
      </c>
      <c r="E204" s="3">
        <f t="shared" si="32"/>
        <v>31</v>
      </c>
      <c r="F204" s="10">
        <f t="shared" si="33"/>
        <v>31</v>
      </c>
      <c r="G204" s="4">
        <f>'Lease Monthly'!K215</f>
        <v>0</v>
      </c>
      <c r="H204" s="3">
        <f t="shared" si="36"/>
        <v>0</v>
      </c>
      <c r="I204" s="11">
        <f t="shared" si="34"/>
        <v>0</v>
      </c>
      <c r="J204" s="16">
        <f t="shared" si="29"/>
        <v>49888</v>
      </c>
      <c r="K204" s="25">
        <f t="shared" si="35"/>
        <v>0</v>
      </c>
    </row>
    <row r="205" spans="1:11" x14ac:dyDescent="0.25">
      <c r="A205" s="9">
        <f>IF('Lease Monthly'!$H$4="Monthly",DATE(YEAR('Monthly Journal entry'!A204),MONTH('Monthly Journal entry'!A204)+1,DAY('Monthly Journal entry'!A204)),IF('Lease Monthly'!$H$4="Quarterly",DATE(YEAR('Monthly Journal entry'!A204),MONTH('Monthly Journal entry'!A203)+3,DAY('Monthly Journal entry'!A203)),DATE(YEAR('Monthly Journal entry'!A203)+1,MONTH('Monthly Journal entry'!A203),DAY('Monthly Journal entry'!A203))))</f>
        <v>49919</v>
      </c>
      <c r="B205" s="24">
        <f t="shared" si="30"/>
        <v>2036</v>
      </c>
      <c r="C205" s="9">
        <f t="shared" si="28"/>
        <v>49919</v>
      </c>
      <c r="D205" s="9">
        <f t="shared" si="31"/>
        <v>49948</v>
      </c>
      <c r="E205" s="3">
        <f t="shared" si="32"/>
        <v>30</v>
      </c>
      <c r="F205" s="10">
        <f t="shared" si="33"/>
        <v>30</v>
      </c>
      <c r="G205" s="4">
        <f>'Lease Monthly'!K216</f>
        <v>0</v>
      </c>
      <c r="H205" s="3">
        <f t="shared" si="36"/>
        <v>0</v>
      </c>
      <c r="I205" s="11">
        <f t="shared" si="34"/>
        <v>0</v>
      </c>
      <c r="J205" s="16">
        <f t="shared" si="29"/>
        <v>49919</v>
      </c>
      <c r="K205" s="25">
        <f t="shared" si="35"/>
        <v>0</v>
      </c>
    </row>
    <row r="206" spans="1:11" x14ac:dyDescent="0.25">
      <c r="A206" s="9">
        <f>IF('Lease Monthly'!$H$4="Monthly",DATE(YEAR('Monthly Journal entry'!A205),MONTH('Monthly Journal entry'!A205)+1,DAY('Monthly Journal entry'!A205)),IF('Lease Monthly'!$H$4="Quarterly",DATE(YEAR('Monthly Journal entry'!A205),MONTH('Monthly Journal entry'!A204)+3,DAY('Monthly Journal entry'!A204)),DATE(YEAR('Monthly Journal entry'!A204)+1,MONTH('Monthly Journal entry'!A204),DAY('Monthly Journal entry'!A204))))</f>
        <v>49949</v>
      </c>
      <c r="B206" s="24">
        <f t="shared" si="30"/>
        <v>2036</v>
      </c>
      <c r="C206" s="9">
        <f t="shared" si="28"/>
        <v>49949</v>
      </c>
      <c r="D206" s="9">
        <f t="shared" si="31"/>
        <v>49979</v>
      </c>
      <c r="E206" s="3">
        <f t="shared" si="32"/>
        <v>31</v>
      </c>
      <c r="F206" s="10">
        <f t="shared" si="33"/>
        <v>31</v>
      </c>
      <c r="G206" s="4">
        <f>'Lease Monthly'!K217</f>
        <v>0</v>
      </c>
      <c r="H206" s="3">
        <f t="shared" si="36"/>
        <v>0</v>
      </c>
      <c r="I206" s="11">
        <f t="shared" si="34"/>
        <v>0</v>
      </c>
      <c r="J206" s="16">
        <f t="shared" si="29"/>
        <v>49949</v>
      </c>
      <c r="K206" s="25">
        <f t="shared" si="35"/>
        <v>0</v>
      </c>
    </row>
    <row r="207" spans="1:11" x14ac:dyDescent="0.25">
      <c r="A207" s="9">
        <f>IF('Lease Monthly'!$H$4="Monthly",DATE(YEAR('Monthly Journal entry'!A206),MONTH('Monthly Journal entry'!A206)+1,DAY('Monthly Journal entry'!A206)),IF('Lease Monthly'!$H$4="Quarterly",DATE(YEAR('Monthly Journal entry'!A206),MONTH('Monthly Journal entry'!A205)+3,DAY('Monthly Journal entry'!A205)),DATE(YEAR('Monthly Journal entry'!A205)+1,MONTH('Monthly Journal entry'!A205),DAY('Monthly Journal entry'!A205))))</f>
        <v>49980</v>
      </c>
      <c r="B207" s="24">
        <f t="shared" si="30"/>
        <v>2036</v>
      </c>
      <c r="C207" s="9">
        <f t="shared" si="28"/>
        <v>49980</v>
      </c>
      <c r="D207" s="9">
        <f t="shared" si="31"/>
        <v>50009</v>
      </c>
      <c r="E207" s="3">
        <f t="shared" si="32"/>
        <v>30</v>
      </c>
      <c r="F207" s="10">
        <f t="shared" si="33"/>
        <v>30</v>
      </c>
      <c r="G207" s="4">
        <f>'Lease Monthly'!K218</f>
        <v>0</v>
      </c>
      <c r="H207" s="3">
        <f t="shared" si="36"/>
        <v>0</v>
      </c>
      <c r="I207" s="11">
        <f t="shared" si="34"/>
        <v>0</v>
      </c>
      <c r="J207" s="16">
        <f t="shared" si="29"/>
        <v>49980</v>
      </c>
      <c r="K207" s="25">
        <f t="shared" si="35"/>
        <v>0</v>
      </c>
    </row>
    <row r="208" spans="1:11" x14ac:dyDescent="0.25">
      <c r="A208" s="9">
        <f>IF('Lease Monthly'!$H$4="Monthly",DATE(YEAR('Monthly Journal entry'!A207),MONTH('Monthly Journal entry'!A207)+1,DAY('Monthly Journal entry'!A207)),IF('Lease Monthly'!$H$4="Quarterly",DATE(YEAR('Monthly Journal entry'!A207),MONTH('Monthly Journal entry'!A206)+3,DAY('Monthly Journal entry'!A206)),DATE(YEAR('Monthly Journal entry'!A206)+1,MONTH('Monthly Journal entry'!A206),DAY('Monthly Journal entry'!A206))))</f>
        <v>50010</v>
      </c>
      <c r="B208" s="24">
        <f t="shared" si="30"/>
        <v>2036</v>
      </c>
      <c r="C208" s="9">
        <f t="shared" si="28"/>
        <v>50010</v>
      </c>
      <c r="D208" s="9">
        <f t="shared" si="31"/>
        <v>50040</v>
      </c>
      <c r="E208" s="3">
        <f t="shared" si="32"/>
        <v>31</v>
      </c>
      <c r="F208" s="10">
        <f t="shared" si="33"/>
        <v>31</v>
      </c>
      <c r="G208" s="4">
        <f>'Lease Monthly'!K219</f>
        <v>0</v>
      </c>
      <c r="H208" s="3">
        <f t="shared" si="36"/>
        <v>0</v>
      </c>
      <c r="I208" s="11">
        <f t="shared" si="34"/>
        <v>0</v>
      </c>
      <c r="J208" s="16">
        <f t="shared" si="29"/>
        <v>50010</v>
      </c>
      <c r="K208" s="25">
        <f t="shared" si="35"/>
        <v>0</v>
      </c>
    </row>
    <row r="209" spans="1:11" x14ac:dyDescent="0.25">
      <c r="A209" s="9">
        <f>IF('Lease Monthly'!$H$4="Monthly",DATE(YEAR('Monthly Journal entry'!A208),MONTH('Monthly Journal entry'!A208)+1,DAY('Monthly Journal entry'!A208)),IF('Lease Monthly'!$H$4="Quarterly",DATE(YEAR('Monthly Journal entry'!A208),MONTH('Monthly Journal entry'!A207)+3,DAY('Monthly Journal entry'!A207)),DATE(YEAR('Monthly Journal entry'!A207)+1,MONTH('Monthly Journal entry'!A207),DAY('Monthly Journal entry'!A207))))</f>
        <v>50041</v>
      </c>
      <c r="B209" s="24">
        <f t="shared" si="30"/>
        <v>2037</v>
      </c>
      <c r="C209" s="9">
        <f t="shared" si="28"/>
        <v>50041</v>
      </c>
      <c r="D209" s="9">
        <f t="shared" si="31"/>
        <v>50071</v>
      </c>
      <c r="E209" s="3">
        <f t="shared" si="32"/>
        <v>31</v>
      </c>
      <c r="F209" s="10">
        <f t="shared" si="33"/>
        <v>31</v>
      </c>
      <c r="G209" s="4">
        <f>'Lease Monthly'!K220</f>
        <v>0</v>
      </c>
      <c r="H209" s="3">
        <f t="shared" si="36"/>
        <v>0</v>
      </c>
      <c r="I209" s="11">
        <f t="shared" si="34"/>
        <v>0</v>
      </c>
      <c r="J209" s="16">
        <f t="shared" si="29"/>
        <v>50041</v>
      </c>
      <c r="K209" s="25">
        <f t="shared" si="35"/>
        <v>0</v>
      </c>
    </row>
    <row r="210" spans="1:11" x14ac:dyDescent="0.25">
      <c r="A210" s="9">
        <f>IF('Lease Monthly'!$H$4="Monthly",DATE(YEAR('Monthly Journal entry'!A209),MONTH('Monthly Journal entry'!A209)+1,DAY('Monthly Journal entry'!A209)),IF('Lease Monthly'!$H$4="Quarterly",DATE(YEAR('Monthly Journal entry'!A209),MONTH('Monthly Journal entry'!A208)+3,DAY('Monthly Journal entry'!A208)),DATE(YEAR('Monthly Journal entry'!A208)+1,MONTH('Monthly Journal entry'!A208),DAY('Monthly Journal entry'!A208))))</f>
        <v>50072</v>
      </c>
      <c r="B210" s="24">
        <f t="shared" si="30"/>
        <v>2037</v>
      </c>
      <c r="C210" s="9">
        <f t="shared" si="28"/>
        <v>50072</v>
      </c>
      <c r="D210" s="9">
        <f t="shared" si="31"/>
        <v>50099</v>
      </c>
      <c r="E210" s="3">
        <f t="shared" si="32"/>
        <v>28</v>
      </c>
      <c r="F210" s="10">
        <f t="shared" si="33"/>
        <v>28</v>
      </c>
      <c r="G210" s="4">
        <f>'Lease Monthly'!K221</f>
        <v>0</v>
      </c>
      <c r="H210" s="3">
        <f t="shared" si="36"/>
        <v>0</v>
      </c>
      <c r="I210" s="11">
        <f t="shared" si="34"/>
        <v>0</v>
      </c>
      <c r="J210" s="16">
        <f t="shared" si="29"/>
        <v>50072</v>
      </c>
      <c r="K210" s="25">
        <f t="shared" si="35"/>
        <v>0</v>
      </c>
    </row>
    <row r="211" spans="1:11" x14ac:dyDescent="0.25">
      <c r="A211" s="9">
        <f>IF('Lease Monthly'!$H$4="Monthly",DATE(YEAR('Monthly Journal entry'!A210),MONTH('Monthly Journal entry'!A210)+1,DAY('Monthly Journal entry'!A210)),IF('Lease Monthly'!$H$4="Quarterly",DATE(YEAR('Monthly Journal entry'!A210),MONTH('Monthly Journal entry'!A209)+3,DAY('Monthly Journal entry'!A209)),DATE(YEAR('Monthly Journal entry'!A209)+1,MONTH('Monthly Journal entry'!A209),DAY('Monthly Journal entry'!A209))))</f>
        <v>50100</v>
      </c>
      <c r="B211" s="24">
        <f t="shared" si="30"/>
        <v>2037</v>
      </c>
      <c r="C211" s="9">
        <f t="shared" si="28"/>
        <v>50100</v>
      </c>
      <c r="D211" s="9">
        <f t="shared" si="31"/>
        <v>50130</v>
      </c>
      <c r="E211" s="3">
        <f t="shared" si="32"/>
        <v>31</v>
      </c>
      <c r="F211" s="10">
        <f t="shared" si="33"/>
        <v>31</v>
      </c>
      <c r="G211" s="4">
        <f>'Lease Monthly'!K222</f>
        <v>0</v>
      </c>
      <c r="H211" s="3">
        <f t="shared" si="36"/>
        <v>0</v>
      </c>
      <c r="I211" s="11">
        <f t="shared" si="34"/>
        <v>0</v>
      </c>
      <c r="J211" s="16">
        <f t="shared" si="29"/>
        <v>50100</v>
      </c>
      <c r="K211" s="25">
        <f t="shared" si="35"/>
        <v>0</v>
      </c>
    </row>
    <row r="212" spans="1:11" x14ac:dyDescent="0.25">
      <c r="A212" s="9">
        <f>IF('Lease Monthly'!$H$4="Monthly",DATE(YEAR('Monthly Journal entry'!A211),MONTH('Monthly Journal entry'!A211)+1,DAY('Monthly Journal entry'!A211)),IF('Lease Monthly'!$H$4="Quarterly",DATE(YEAR('Monthly Journal entry'!A211),MONTH('Monthly Journal entry'!A210)+3,DAY('Monthly Journal entry'!A210)),DATE(YEAR('Monthly Journal entry'!A210)+1,MONTH('Monthly Journal entry'!A210),DAY('Monthly Journal entry'!A210))))</f>
        <v>50131</v>
      </c>
      <c r="B212" s="24">
        <f t="shared" si="30"/>
        <v>2037</v>
      </c>
      <c r="C212" s="9">
        <f t="shared" si="28"/>
        <v>50131</v>
      </c>
      <c r="D212" s="9">
        <f t="shared" si="31"/>
        <v>50160</v>
      </c>
      <c r="E212" s="3">
        <f t="shared" si="32"/>
        <v>30</v>
      </c>
      <c r="F212" s="10">
        <f t="shared" si="33"/>
        <v>30</v>
      </c>
      <c r="G212" s="4">
        <f>'Lease Monthly'!K223</f>
        <v>0</v>
      </c>
      <c r="H212" s="3">
        <f t="shared" si="36"/>
        <v>0</v>
      </c>
      <c r="I212" s="11">
        <f t="shared" si="34"/>
        <v>0</v>
      </c>
      <c r="J212" s="16">
        <f t="shared" si="29"/>
        <v>50131</v>
      </c>
      <c r="K212" s="25">
        <f t="shared" si="35"/>
        <v>0</v>
      </c>
    </row>
    <row r="213" spans="1:11" x14ac:dyDescent="0.25">
      <c r="A213" s="9">
        <f>IF('Lease Monthly'!$H$4="Monthly",DATE(YEAR('Monthly Journal entry'!A212),MONTH('Monthly Journal entry'!A212)+1,DAY('Monthly Journal entry'!A212)),IF('Lease Monthly'!$H$4="Quarterly",DATE(YEAR('Monthly Journal entry'!A212),MONTH('Monthly Journal entry'!A211)+3,DAY('Monthly Journal entry'!A211)),DATE(YEAR('Monthly Journal entry'!A211)+1,MONTH('Monthly Journal entry'!A211),DAY('Monthly Journal entry'!A211))))</f>
        <v>50161</v>
      </c>
      <c r="B213" s="24">
        <f t="shared" si="30"/>
        <v>2037</v>
      </c>
      <c r="C213" s="9">
        <f t="shared" si="28"/>
        <v>50161</v>
      </c>
      <c r="D213" s="9">
        <f t="shared" si="31"/>
        <v>50191</v>
      </c>
      <c r="E213" s="3">
        <f t="shared" si="32"/>
        <v>31</v>
      </c>
      <c r="F213" s="10">
        <f t="shared" si="33"/>
        <v>31</v>
      </c>
      <c r="G213" s="4">
        <f>'Lease Monthly'!K224</f>
        <v>0</v>
      </c>
      <c r="H213" s="3">
        <f t="shared" si="36"/>
        <v>0</v>
      </c>
      <c r="I213" s="11">
        <f t="shared" si="34"/>
        <v>0</v>
      </c>
      <c r="J213" s="16">
        <f t="shared" si="29"/>
        <v>50161</v>
      </c>
      <c r="K213" s="25">
        <f t="shared" si="35"/>
        <v>0</v>
      </c>
    </row>
    <row r="214" spans="1:11" x14ac:dyDescent="0.25">
      <c r="A214" s="9">
        <f>IF('Lease Monthly'!$H$4="Monthly",DATE(YEAR('Monthly Journal entry'!A213),MONTH('Monthly Journal entry'!A213)+1,DAY('Monthly Journal entry'!A213)),IF('Lease Monthly'!$H$4="Quarterly",DATE(YEAR('Monthly Journal entry'!A213),MONTH('Monthly Journal entry'!A212)+3,DAY('Monthly Journal entry'!A212)),DATE(YEAR('Monthly Journal entry'!A212)+1,MONTH('Monthly Journal entry'!A212),DAY('Monthly Journal entry'!A212))))</f>
        <v>50192</v>
      </c>
      <c r="B214" s="24">
        <f t="shared" si="30"/>
        <v>2037</v>
      </c>
      <c r="C214" s="9">
        <f t="shared" si="28"/>
        <v>50192</v>
      </c>
      <c r="D214" s="9">
        <f t="shared" si="31"/>
        <v>50221</v>
      </c>
      <c r="E214" s="3">
        <f t="shared" si="32"/>
        <v>30</v>
      </c>
      <c r="F214" s="10">
        <f t="shared" si="33"/>
        <v>30</v>
      </c>
      <c r="G214" s="4">
        <f>'Lease Monthly'!K225</f>
        <v>0</v>
      </c>
      <c r="H214" s="3">
        <f t="shared" si="36"/>
        <v>0</v>
      </c>
      <c r="I214" s="11">
        <f t="shared" si="34"/>
        <v>0</v>
      </c>
      <c r="J214" s="16">
        <f t="shared" si="29"/>
        <v>50192</v>
      </c>
      <c r="K214" s="25">
        <f t="shared" si="35"/>
        <v>0</v>
      </c>
    </row>
    <row r="215" spans="1:11" x14ac:dyDescent="0.25">
      <c r="A215" s="9">
        <f>IF('Lease Monthly'!$H$4="Monthly",DATE(YEAR('Monthly Journal entry'!A214),MONTH('Monthly Journal entry'!A214)+1,DAY('Monthly Journal entry'!A214)),IF('Lease Monthly'!$H$4="Quarterly",DATE(YEAR('Monthly Journal entry'!A214),MONTH('Monthly Journal entry'!A213)+3,DAY('Monthly Journal entry'!A213)),DATE(YEAR('Monthly Journal entry'!A213)+1,MONTH('Monthly Journal entry'!A213),DAY('Monthly Journal entry'!A213))))</f>
        <v>50222</v>
      </c>
      <c r="B215" s="24">
        <f t="shared" si="30"/>
        <v>2037</v>
      </c>
      <c r="C215" s="9">
        <f t="shared" si="28"/>
        <v>50222</v>
      </c>
      <c r="D215" s="9">
        <f t="shared" si="31"/>
        <v>50252</v>
      </c>
      <c r="E215" s="3">
        <f t="shared" si="32"/>
        <v>31</v>
      </c>
      <c r="F215" s="10">
        <f t="shared" si="33"/>
        <v>31</v>
      </c>
      <c r="G215" s="4">
        <f>'Lease Monthly'!K226</f>
        <v>0</v>
      </c>
      <c r="H215" s="3">
        <f t="shared" si="36"/>
        <v>0</v>
      </c>
      <c r="I215" s="11">
        <f t="shared" si="34"/>
        <v>0</v>
      </c>
      <c r="J215" s="16">
        <f t="shared" si="29"/>
        <v>50222</v>
      </c>
      <c r="K215" s="25">
        <f t="shared" si="35"/>
        <v>0</v>
      </c>
    </row>
    <row r="216" spans="1:11" x14ac:dyDescent="0.25">
      <c r="A216" s="9">
        <f>IF('Lease Monthly'!$H$4="Monthly",DATE(YEAR('Monthly Journal entry'!A215),MONTH('Monthly Journal entry'!A215)+1,DAY('Monthly Journal entry'!A215)),IF('Lease Monthly'!$H$4="Quarterly",DATE(YEAR('Monthly Journal entry'!A215),MONTH('Monthly Journal entry'!A214)+3,DAY('Monthly Journal entry'!A214)),DATE(YEAR('Monthly Journal entry'!A214)+1,MONTH('Monthly Journal entry'!A214),DAY('Monthly Journal entry'!A214))))</f>
        <v>50253</v>
      </c>
      <c r="B216" s="24">
        <f t="shared" si="30"/>
        <v>2037</v>
      </c>
      <c r="C216" s="9">
        <f t="shared" si="28"/>
        <v>50253</v>
      </c>
      <c r="D216" s="9">
        <f t="shared" si="31"/>
        <v>50283</v>
      </c>
      <c r="E216" s="3">
        <f t="shared" si="32"/>
        <v>31</v>
      </c>
      <c r="F216" s="10">
        <f t="shared" si="33"/>
        <v>31</v>
      </c>
      <c r="G216" s="4">
        <f>'Lease Monthly'!K227</f>
        <v>0</v>
      </c>
      <c r="H216" s="3">
        <f t="shared" si="36"/>
        <v>0</v>
      </c>
      <c r="I216" s="11">
        <f t="shared" si="34"/>
        <v>0</v>
      </c>
      <c r="J216" s="16">
        <f t="shared" si="29"/>
        <v>50253</v>
      </c>
      <c r="K216" s="25">
        <f t="shared" si="35"/>
        <v>0</v>
      </c>
    </row>
    <row r="217" spans="1:11" x14ac:dyDescent="0.25">
      <c r="A217" s="9">
        <f>IF('Lease Monthly'!$H$4="Monthly",DATE(YEAR('Monthly Journal entry'!A216),MONTH('Monthly Journal entry'!A216)+1,DAY('Monthly Journal entry'!A216)),IF('Lease Monthly'!$H$4="Quarterly",DATE(YEAR('Monthly Journal entry'!A216),MONTH('Monthly Journal entry'!A215)+3,DAY('Monthly Journal entry'!A215)),DATE(YEAR('Monthly Journal entry'!A215)+1,MONTH('Monthly Journal entry'!A215),DAY('Monthly Journal entry'!A215))))</f>
        <v>50284</v>
      </c>
      <c r="B217" s="24">
        <f t="shared" si="30"/>
        <v>2037</v>
      </c>
      <c r="C217" s="9">
        <f t="shared" si="28"/>
        <v>50284</v>
      </c>
      <c r="D217" s="9">
        <f t="shared" si="31"/>
        <v>50313</v>
      </c>
      <c r="E217" s="3">
        <f t="shared" si="32"/>
        <v>30</v>
      </c>
      <c r="F217" s="10">
        <f t="shared" si="33"/>
        <v>30</v>
      </c>
      <c r="G217" s="4">
        <f>'Lease Monthly'!K228</f>
        <v>0</v>
      </c>
      <c r="H217" s="3">
        <f t="shared" si="36"/>
        <v>0</v>
      </c>
      <c r="I217" s="11">
        <f t="shared" si="34"/>
        <v>0</v>
      </c>
      <c r="J217" s="16">
        <f t="shared" si="29"/>
        <v>50284</v>
      </c>
      <c r="K217" s="25">
        <f t="shared" si="35"/>
        <v>0</v>
      </c>
    </row>
    <row r="218" spans="1:11" x14ac:dyDescent="0.25">
      <c r="A218" s="9">
        <f>IF('Lease Monthly'!$H$4="Monthly",DATE(YEAR('Monthly Journal entry'!A217),MONTH('Monthly Journal entry'!A217)+1,DAY('Monthly Journal entry'!A217)),IF('Lease Monthly'!$H$4="Quarterly",DATE(YEAR('Monthly Journal entry'!A217),MONTH('Monthly Journal entry'!A216)+3,DAY('Monthly Journal entry'!A216)),DATE(YEAR('Monthly Journal entry'!A216)+1,MONTH('Monthly Journal entry'!A216),DAY('Monthly Journal entry'!A216))))</f>
        <v>50314</v>
      </c>
      <c r="B218" s="24">
        <f t="shared" si="30"/>
        <v>2037</v>
      </c>
      <c r="C218" s="9">
        <f t="shared" si="28"/>
        <v>50314</v>
      </c>
      <c r="D218" s="9">
        <f t="shared" si="31"/>
        <v>50344</v>
      </c>
      <c r="E218" s="3">
        <f t="shared" si="32"/>
        <v>31</v>
      </c>
      <c r="F218" s="10">
        <f t="shared" si="33"/>
        <v>31</v>
      </c>
      <c r="G218" s="4">
        <f>'Lease Monthly'!K229</f>
        <v>0</v>
      </c>
      <c r="H218" s="3">
        <f t="shared" si="36"/>
        <v>0</v>
      </c>
      <c r="I218" s="11">
        <f t="shared" si="34"/>
        <v>0</v>
      </c>
      <c r="J218" s="16">
        <f t="shared" si="29"/>
        <v>50314</v>
      </c>
      <c r="K218" s="25">
        <f t="shared" si="35"/>
        <v>0</v>
      </c>
    </row>
    <row r="219" spans="1:11" x14ac:dyDescent="0.25">
      <c r="A219" s="9">
        <f>IF('Lease Monthly'!$H$4="Monthly",DATE(YEAR('Monthly Journal entry'!A218),MONTH('Monthly Journal entry'!A218)+1,DAY('Monthly Journal entry'!A218)),IF('Lease Monthly'!$H$4="Quarterly",DATE(YEAR('Monthly Journal entry'!A218),MONTH('Monthly Journal entry'!A217)+3,DAY('Monthly Journal entry'!A217)),DATE(YEAR('Monthly Journal entry'!A217)+1,MONTH('Monthly Journal entry'!A217),DAY('Monthly Journal entry'!A217))))</f>
        <v>50345</v>
      </c>
      <c r="B219" s="24">
        <f t="shared" si="30"/>
        <v>2037</v>
      </c>
      <c r="C219" s="9">
        <f t="shared" si="28"/>
        <v>50345</v>
      </c>
      <c r="D219" s="9">
        <f t="shared" si="31"/>
        <v>50374</v>
      </c>
      <c r="E219" s="3">
        <f t="shared" si="32"/>
        <v>30</v>
      </c>
      <c r="F219" s="10">
        <f t="shared" si="33"/>
        <v>30</v>
      </c>
      <c r="G219" s="4">
        <f>'Lease Monthly'!K230</f>
        <v>0</v>
      </c>
      <c r="H219" s="3">
        <f t="shared" si="36"/>
        <v>0</v>
      </c>
      <c r="I219" s="11">
        <f t="shared" si="34"/>
        <v>0</v>
      </c>
      <c r="J219" s="16">
        <f t="shared" si="29"/>
        <v>50345</v>
      </c>
      <c r="K219" s="25">
        <f t="shared" si="35"/>
        <v>0</v>
      </c>
    </row>
    <row r="220" spans="1:11" x14ac:dyDescent="0.25">
      <c r="A220" s="9">
        <f>IF('Lease Monthly'!$H$4="Monthly",DATE(YEAR('Monthly Journal entry'!A219),MONTH('Monthly Journal entry'!A219)+1,DAY('Monthly Journal entry'!A219)),IF('Lease Monthly'!$H$4="Quarterly",DATE(YEAR('Monthly Journal entry'!A219),MONTH('Monthly Journal entry'!A218)+3,DAY('Monthly Journal entry'!A218)),DATE(YEAR('Monthly Journal entry'!A218)+1,MONTH('Monthly Journal entry'!A218),DAY('Monthly Journal entry'!A218))))</f>
        <v>50375</v>
      </c>
      <c r="B220" s="24">
        <f t="shared" si="30"/>
        <v>2037</v>
      </c>
      <c r="C220" s="9">
        <f t="shared" si="28"/>
        <v>50375</v>
      </c>
      <c r="D220" s="9">
        <f t="shared" si="31"/>
        <v>50405</v>
      </c>
      <c r="E220" s="3">
        <f t="shared" si="32"/>
        <v>31</v>
      </c>
      <c r="F220" s="10">
        <f t="shared" si="33"/>
        <v>31</v>
      </c>
      <c r="G220" s="4">
        <f>'Lease Monthly'!K231</f>
        <v>0</v>
      </c>
      <c r="H220" s="3">
        <f t="shared" si="36"/>
        <v>0</v>
      </c>
      <c r="I220" s="11">
        <f t="shared" si="34"/>
        <v>0</v>
      </c>
      <c r="J220" s="16">
        <f t="shared" si="29"/>
        <v>50375</v>
      </c>
      <c r="K220" s="25">
        <f t="shared" si="35"/>
        <v>0</v>
      </c>
    </row>
    <row r="221" spans="1:11" x14ac:dyDescent="0.25">
      <c r="A221" s="9">
        <f>IF('Lease Monthly'!$H$4="Monthly",DATE(YEAR('Monthly Journal entry'!A220),MONTH('Monthly Journal entry'!A220)+1,DAY('Monthly Journal entry'!A220)),IF('Lease Monthly'!$H$4="Quarterly",DATE(YEAR('Monthly Journal entry'!A220),MONTH('Monthly Journal entry'!A219)+3,DAY('Monthly Journal entry'!A219)),DATE(YEAR('Monthly Journal entry'!A219)+1,MONTH('Monthly Journal entry'!A219),DAY('Monthly Journal entry'!A219))))</f>
        <v>50406</v>
      </c>
      <c r="B221" s="24">
        <f t="shared" si="30"/>
        <v>2038</v>
      </c>
      <c r="C221" s="9">
        <f t="shared" si="28"/>
        <v>50406</v>
      </c>
      <c r="D221" s="9">
        <f t="shared" si="31"/>
        <v>50436</v>
      </c>
      <c r="E221" s="3">
        <f t="shared" si="32"/>
        <v>31</v>
      </c>
      <c r="F221" s="10">
        <f t="shared" si="33"/>
        <v>31</v>
      </c>
      <c r="G221" s="4">
        <f>'Lease Monthly'!K232</f>
        <v>0</v>
      </c>
      <c r="H221" s="3">
        <f t="shared" si="36"/>
        <v>0</v>
      </c>
      <c r="I221" s="11">
        <f t="shared" si="34"/>
        <v>0</v>
      </c>
      <c r="J221" s="16">
        <f t="shared" si="29"/>
        <v>50406</v>
      </c>
      <c r="K221" s="25">
        <f t="shared" si="35"/>
        <v>0</v>
      </c>
    </row>
    <row r="222" spans="1:11" x14ac:dyDescent="0.25">
      <c r="A222" s="9">
        <f>IF('Lease Monthly'!$H$4="Monthly",DATE(YEAR('Monthly Journal entry'!A221),MONTH('Monthly Journal entry'!A221)+1,DAY('Monthly Journal entry'!A221)),IF('Lease Monthly'!$H$4="Quarterly",DATE(YEAR('Monthly Journal entry'!A221),MONTH('Monthly Journal entry'!A220)+3,DAY('Monthly Journal entry'!A220)),DATE(YEAR('Monthly Journal entry'!A220)+1,MONTH('Monthly Journal entry'!A220),DAY('Monthly Journal entry'!A220))))</f>
        <v>50437</v>
      </c>
      <c r="B222" s="24">
        <f t="shared" si="30"/>
        <v>2038</v>
      </c>
      <c r="C222" s="9">
        <f t="shared" si="28"/>
        <v>50437</v>
      </c>
      <c r="D222" s="9">
        <f t="shared" si="31"/>
        <v>50464</v>
      </c>
      <c r="E222" s="3">
        <f t="shared" si="32"/>
        <v>28</v>
      </c>
      <c r="F222" s="10">
        <f t="shared" si="33"/>
        <v>28</v>
      </c>
      <c r="G222" s="4">
        <f>'Lease Monthly'!K233</f>
        <v>0</v>
      </c>
      <c r="H222" s="3">
        <f t="shared" si="36"/>
        <v>0</v>
      </c>
      <c r="I222" s="11">
        <f t="shared" si="34"/>
        <v>0</v>
      </c>
      <c r="J222" s="16">
        <f t="shared" si="29"/>
        <v>50437</v>
      </c>
      <c r="K222" s="25">
        <f t="shared" si="35"/>
        <v>0</v>
      </c>
    </row>
    <row r="223" spans="1:11" x14ac:dyDescent="0.25">
      <c r="A223" s="9">
        <f>IF('Lease Monthly'!$H$4="Monthly",DATE(YEAR('Monthly Journal entry'!A222),MONTH('Monthly Journal entry'!A222)+1,DAY('Monthly Journal entry'!A222)),IF('Lease Monthly'!$H$4="Quarterly",DATE(YEAR('Monthly Journal entry'!A222),MONTH('Monthly Journal entry'!A221)+3,DAY('Monthly Journal entry'!A221)),DATE(YEAR('Monthly Journal entry'!A221)+1,MONTH('Monthly Journal entry'!A221),DAY('Monthly Journal entry'!A221))))</f>
        <v>50465</v>
      </c>
      <c r="B223" s="24">
        <f t="shared" si="30"/>
        <v>2038</v>
      </c>
      <c r="C223" s="9">
        <f t="shared" si="28"/>
        <v>50465</v>
      </c>
      <c r="D223" s="9">
        <f t="shared" si="31"/>
        <v>50495</v>
      </c>
      <c r="E223" s="3">
        <f t="shared" si="32"/>
        <v>31</v>
      </c>
      <c r="F223" s="10">
        <f t="shared" si="33"/>
        <v>31</v>
      </c>
      <c r="G223" s="4">
        <f>'Lease Monthly'!K234</f>
        <v>0</v>
      </c>
      <c r="H223" s="3">
        <f t="shared" si="36"/>
        <v>0</v>
      </c>
      <c r="I223" s="11">
        <f t="shared" si="34"/>
        <v>0</v>
      </c>
      <c r="J223" s="16">
        <f t="shared" si="29"/>
        <v>50465</v>
      </c>
      <c r="K223" s="25">
        <f t="shared" si="35"/>
        <v>0</v>
      </c>
    </row>
    <row r="224" spans="1:11" x14ac:dyDescent="0.25">
      <c r="A224" s="9">
        <f>IF('Lease Monthly'!$H$4="Monthly",DATE(YEAR('Monthly Journal entry'!A223),MONTH('Monthly Journal entry'!A223)+1,DAY('Monthly Journal entry'!A223)),IF('Lease Monthly'!$H$4="Quarterly",DATE(YEAR('Monthly Journal entry'!A223),MONTH('Monthly Journal entry'!A222)+3,DAY('Monthly Journal entry'!A222)),DATE(YEAR('Monthly Journal entry'!A222)+1,MONTH('Monthly Journal entry'!A222),DAY('Monthly Journal entry'!A222))))</f>
        <v>50496</v>
      </c>
      <c r="B224" s="24">
        <f t="shared" si="30"/>
        <v>2038</v>
      </c>
      <c r="C224" s="9">
        <f t="shared" si="28"/>
        <v>50496</v>
      </c>
      <c r="D224" s="9">
        <f t="shared" si="31"/>
        <v>50525</v>
      </c>
      <c r="E224" s="3">
        <f t="shared" si="32"/>
        <v>30</v>
      </c>
      <c r="F224" s="10">
        <f t="shared" si="33"/>
        <v>30</v>
      </c>
      <c r="G224" s="4">
        <f>'Lease Monthly'!K235</f>
        <v>0</v>
      </c>
      <c r="H224" s="3">
        <f t="shared" si="36"/>
        <v>0</v>
      </c>
      <c r="I224" s="11">
        <f t="shared" si="34"/>
        <v>0</v>
      </c>
      <c r="J224" s="16">
        <f t="shared" si="29"/>
        <v>50496</v>
      </c>
      <c r="K224" s="25">
        <f t="shared" si="35"/>
        <v>0</v>
      </c>
    </row>
    <row r="225" spans="1:11" x14ac:dyDescent="0.25">
      <c r="A225" s="9">
        <f>IF('Lease Monthly'!$H$4="Monthly",DATE(YEAR('Monthly Journal entry'!A224),MONTH('Monthly Journal entry'!A224)+1,DAY('Monthly Journal entry'!A224)),IF('Lease Monthly'!$H$4="Quarterly",DATE(YEAR('Monthly Journal entry'!A224),MONTH('Monthly Journal entry'!A223)+3,DAY('Monthly Journal entry'!A223)),DATE(YEAR('Monthly Journal entry'!A223)+1,MONTH('Monthly Journal entry'!A223),DAY('Monthly Journal entry'!A223))))</f>
        <v>50526</v>
      </c>
      <c r="B225" s="24">
        <f t="shared" si="30"/>
        <v>2038</v>
      </c>
      <c r="C225" s="9">
        <f t="shared" si="28"/>
        <v>50526</v>
      </c>
      <c r="D225" s="9">
        <f t="shared" si="31"/>
        <v>50556</v>
      </c>
      <c r="E225" s="3">
        <f t="shared" si="32"/>
        <v>31</v>
      </c>
      <c r="F225" s="10">
        <f t="shared" si="33"/>
        <v>31</v>
      </c>
      <c r="G225" s="4">
        <f>'Lease Monthly'!K236</f>
        <v>0</v>
      </c>
      <c r="H225" s="3">
        <f t="shared" si="36"/>
        <v>0</v>
      </c>
      <c r="I225" s="11">
        <f t="shared" si="34"/>
        <v>0</v>
      </c>
      <c r="J225" s="16">
        <f t="shared" si="29"/>
        <v>50526</v>
      </c>
      <c r="K225" s="25">
        <f t="shared" si="35"/>
        <v>0</v>
      </c>
    </row>
    <row r="226" spans="1:11" x14ac:dyDescent="0.25">
      <c r="A226" s="9">
        <f>IF('Lease Monthly'!$H$4="Monthly",DATE(YEAR('Monthly Journal entry'!A225),MONTH('Monthly Journal entry'!A225)+1,DAY('Monthly Journal entry'!A225)),IF('Lease Monthly'!$H$4="Quarterly",DATE(YEAR('Monthly Journal entry'!A225),MONTH('Monthly Journal entry'!A224)+3,DAY('Monthly Journal entry'!A224)),DATE(YEAR('Monthly Journal entry'!A224)+1,MONTH('Monthly Journal entry'!A224),DAY('Monthly Journal entry'!A224))))</f>
        <v>50557</v>
      </c>
      <c r="B226" s="24">
        <f t="shared" si="30"/>
        <v>2038</v>
      </c>
      <c r="C226" s="9">
        <f t="shared" si="28"/>
        <v>50557</v>
      </c>
      <c r="D226" s="9">
        <f t="shared" si="31"/>
        <v>50586</v>
      </c>
      <c r="E226" s="3">
        <f t="shared" si="32"/>
        <v>30</v>
      </c>
      <c r="F226" s="10">
        <f t="shared" si="33"/>
        <v>30</v>
      </c>
      <c r="G226" s="4">
        <f>'Lease Monthly'!K237</f>
        <v>0</v>
      </c>
      <c r="H226" s="3">
        <f t="shared" si="36"/>
        <v>0</v>
      </c>
      <c r="I226" s="11">
        <f t="shared" si="34"/>
        <v>0</v>
      </c>
      <c r="J226" s="16">
        <f t="shared" si="29"/>
        <v>50557</v>
      </c>
      <c r="K226" s="25">
        <f t="shared" si="35"/>
        <v>0</v>
      </c>
    </row>
    <row r="227" spans="1:11" x14ac:dyDescent="0.25">
      <c r="A227" s="9">
        <f>IF('Lease Monthly'!$H$4="Monthly",DATE(YEAR('Monthly Journal entry'!A226),MONTH('Monthly Journal entry'!A226)+1,DAY('Monthly Journal entry'!A226)),IF('Lease Monthly'!$H$4="Quarterly",DATE(YEAR('Monthly Journal entry'!A226),MONTH('Monthly Journal entry'!A225)+3,DAY('Monthly Journal entry'!A225)),DATE(YEAR('Monthly Journal entry'!A225)+1,MONTH('Monthly Journal entry'!A225),DAY('Monthly Journal entry'!A225))))</f>
        <v>50587</v>
      </c>
      <c r="B227" s="24">
        <f t="shared" si="30"/>
        <v>2038</v>
      </c>
      <c r="C227" s="9">
        <f t="shared" si="28"/>
        <v>50587</v>
      </c>
      <c r="D227" s="9">
        <f t="shared" si="31"/>
        <v>50617</v>
      </c>
      <c r="E227" s="3">
        <f t="shared" si="32"/>
        <v>31</v>
      </c>
      <c r="F227" s="10">
        <f t="shared" si="33"/>
        <v>31</v>
      </c>
      <c r="G227" s="4">
        <f>'Lease Monthly'!K238</f>
        <v>0</v>
      </c>
      <c r="H227" s="3">
        <f t="shared" si="36"/>
        <v>0</v>
      </c>
      <c r="I227" s="11">
        <f t="shared" si="34"/>
        <v>0</v>
      </c>
      <c r="J227" s="16">
        <f t="shared" si="29"/>
        <v>50587</v>
      </c>
      <c r="K227" s="25">
        <f t="shared" si="35"/>
        <v>0</v>
      </c>
    </row>
    <row r="228" spans="1:11" x14ac:dyDescent="0.25">
      <c r="A228" s="9">
        <f>IF('Lease Monthly'!$H$4="Monthly",DATE(YEAR('Monthly Journal entry'!A227),MONTH('Monthly Journal entry'!A227)+1,DAY('Monthly Journal entry'!A227)),IF('Lease Monthly'!$H$4="Quarterly",DATE(YEAR('Monthly Journal entry'!A227),MONTH('Monthly Journal entry'!A226)+3,DAY('Monthly Journal entry'!A226)),DATE(YEAR('Monthly Journal entry'!A226)+1,MONTH('Monthly Journal entry'!A226),DAY('Monthly Journal entry'!A226))))</f>
        <v>50618</v>
      </c>
      <c r="B228" s="24">
        <f t="shared" si="30"/>
        <v>2038</v>
      </c>
      <c r="C228" s="9">
        <f t="shared" si="28"/>
        <v>50618</v>
      </c>
      <c r="D228" s="9">
        <f t="shared" si="31"/>
        <v>50648</v>
      </c>
      <c r="E228" s="3">
        <f t="shared" si="32"/>
        <v>31</v>
      </c>
      <c r="F228" s="10">
        <f t="shared" si="33"/>
        <v>31</v>
      </c>
      <c r="G228" s="4">
        <f>'Lease Monthly'!K239</f>
        <v>0</v>
      </c>
      <c r="H228" s="3">
        <f t="shared" si="36"/>
        <v>0</v>
      </c>
      <c r="I228" s="11">
        <f t="shared" si="34"/>
        <v>0</v>
      </c>
      <c r="J228" s="16">
        <f t="shared" si="29"/>
        <v>50618</v>
      </c>
      <c r="K228" s="25">
        <f t="shared" si="35"/>
        <v>0</v>
      </c>
    </row>
    <row r="229" spans="1:11" x14ac:dyDescent="0.25">
      <c r="A229" s="9">
        <f>IF('Lease Monthly'!$H$4="Monthly",DATE(YEAR('Monthly Journal entry'!A228),MONTH('Monthly Journal entry'!A228)+1,DAY('Monthly Journal entry'!A228)),IF('Lease Monthly'!$H$4="Quarterly",DATE(YEAR('Monthly Journal entry'!A228),MONTH('Monthly Journal entry'!A227)+3,DAY('Monthly Journal entry'!A227)),DATE(YEAR('Monthly Journal entry'!A227)+1,MONTH('Monthly Journal entry'!A227),DAY('Monthly Journal entry'!A227))))</f>
        <v>50649</v>
      </c>
      <c r="B229" s="24">
        <f t="shared" si="30"/>
        <v>2038</v>
      </c>
      <c r="C229" s="9">
        <f t="shared" si="28"/>
        <v>50649</v>
      </c>
      <c r="D229" s="9">
        <f t="shared" si="31"/>
        <v>50678</v>
      </c>
      <c r="E229" s="3">
        <f t="shared" si="32"/>
        <v>30</v>
      </c>
      <c r="F229" s="10">
        <f t="shared" si="33"/>
        <v>30</v>
      </c>
      <c r="G229" s="4">
        <f>'Lease Monthly'!K240</f>
        <v>0</v>
      </c>
      <c r="H229" s="3">
        <f t="shared" si="36"/>
        <v>0</v>
      </c>
      <c r="I229" s="11">
        <f t="shared" si="34"/>
        <v>0</v>
      </c>
      <c r="J229" s="16">
        <f t="shared" si="29"/>
        <v>50649</v>
      </c>
      <c r="K229" s="25">
        <f t="shared" si="35"/>
        <v>0</v>
      </c>
    </row>
    <row r="230" spans="1:11" x14ac:dyDescent="0.25">
      <c r="A230" s="9">
        <f>IF('Lease Monthly'!$H$4="Monthly",DATE(YEAR('Monthly Journal entry'!A229),MONTH('Monthly Journal entry'!A229)+1,DAY('Monthly Journal entry'!A229)),IF('Lease Monthly'!$H$4="Quarterly",DATE(YEAR('Monthly Journal entry'!A229),MONTH('Monthly Journal entry'!A228)+3,DAY('Monthly Journal entry'!A228)),DATE(YEAR('Monthly Journal entry'!A228)+1,MONTH('Monthly Journal entry'!A228),DAY('Monthly Journal entry'!A228))))</f>
        <v>50679</v>
      </c>
      <c r="B230" s="24">
        <f t="shared" si="30"/>
        <v>2038</v>
      </c>
      <c r="C230" s="9">
        <f t="shared" si="28"/>
        <v>50679</v>
      </c>
      <c r="D230" s="9">
        <f t="shared" si="31"/>
        <v>50709</v>
      </c>
      <c r="E230" s="3">
        <f t="shared" si="32"/>
        <v>31</v>
      </c>
      <c r="F230" s="10">
        <f t="shared" si="33"/>
        <v>31</v>
      </c>
      <c r="G230" s="4">
        <f>'Lease Monthly'!K241</f>
        <v>0</v>
      </c>
      <c r="H230" s="3">
        <f t="shared" si="36"/>
        <v>0</v>
      </c>
      <c r="I230" s="11">
        <f t="shared" si="34"/>
        <v>0</v>
      </c>
      <c r="J230" s="16">
        <f t="shared" si="29"/>
        <v>50679</v>
      </c>
      <c r="K230" s="25">
        <f t="shared" si="35"/>
        <v>0</v>
      </c>
    </row>
    <row r="231" spans="1:11" x14ac:dyDescent="0.25">
      <c r="A231" s="9">
        <f>IF('Lease Monthly'!$H$4="Monthly",DATE(YEAR('Monthly Journal entry'!A230),MONTH('Monthly Journal entry'!A230)+1,DAY('Monthly Journal entry'!A230)),IF('Lease Monthly'!$H$4="Quarterly",DATE(YEAR('Monthly Journal entry'!A230),MONTH('Monthly Journal entry'!A229)+3,DAY('Monthly Journal entry'!A229)),DATE(YEAR('Monthly Journal entry'!A229)+1,MONTH('Monthly Journal entry'!A229),DAY('Monthly Journal entry'!A229))))</f>
        <v>50710</v>
      </c>
      <c r="B231" s="24">
        <f t="shared" si="30"/>
        <v>2038</v>
      </c>
      <c r="C231" s="9">
        <f t="shared" si="28"/>
        <v>50710</v>
      </c>
      <c r="D231" s="9">
        <f t="shared" si="31"/>
        <v>50739</v>
      </c>
      <c r="E231" s="3">
        <f t="shared" si="32"/>
        <v>30</v>
      </c>
      <c r="F231" s="10">
        <f t="shared" si="33"/>
        <v>30</v>
      </c>
      <c r="G231" s="4">
        <f>'Lease Monthly'!K242</f>
        <v>0</v>
      </c>
      <c r="H231" s="3">
        <f t="shared" si="36"/>
        <v>0</v>
      </c>
      <c r="I231" s="11">
        <f t="shared" si="34"/>
        <v>0</v>
      </c>
      <c r="J231" s="16">
        <f t="shared" si="29"/>
        <v>50710</v>
      </c>
      <c r="K231" s="25">
        <f t="shared" si="35"/>
        <v>0</v>
      </c>
    </row>
    <row r="232" spans="1:11" x14ac:dyDescent="0.25">
      <c r="A232" s="9">
        <f>IF('Lease Monthly'!$H$4="Monthly",DATE(YEAR('Monthly Journal entry'!A231),MONTH('Monthly Journal entry'!A231)+1,DAY('Monthly Journal entry'!A231)),IF('Lease Monthly'!$H$4="Quarterly",DATE(YEAR('Monthly Journal entry'!A231),MONTH('Monthly Journal entry'!A230)+3,DAY('Monthly Journal entry'!A230)),DATE(YEAR('Monthly Journal entry'!A230)+1,MONTH('Monthly Journal entry'!A230),DAY('Monthly Journal entry'!A230))))</f>
        <v>50740</v>
      </c>
      <c r="B232" s="24">
        <f t="shared" si="30"/>
        <v>2038</v>
      </c>
      <c r="C232" s="9">
        <f t="shared" si="28"/>
        <v>50740</v>
      </c>
      <c r="D232" s="9">
        <f t="shared" si="31"/>
        <v>50770</v>
      </c>
      <c r="E232" s="3">
        <f t="shared" si="32"/>
        <v>31</v>
      </c>
      <c r="F232" s="10">
        <f t="shared" si="33"/>
        <v>31</v>
      </c>
      <c r="G232" s="4">
        <f>'Lease Monthly'!K243</f>
        <v>0</v>
      </c>
      <c r="H232" s="3">
        <f t="shared" si="36"/>
        <v>0</v>
      </c>
      <c r="I232" s="11">
        <f t="shared" si="34"/>
        <v>0</v>
      </c>
      <c r="J232" s="16">
        <f t="shared" si="29"/>
        <v>50740</v>
      </c>
      <c r="K232" s="25">
        <f t="shared" si="35"/>
        <v>0</v>
      </c>
    </row>
    <row r="233" spans="1:11" x14ac:dyDescent="0.25">
      <c r="A233" s="9">
        <f>IF('Lease Monthly'!$H$4="Monthly",DATE(YEAR('Monthly Journal entry'!A232),MONTH('Monthly Journal entry'!A232)+1,DAY('Monthly Journal entry'!A232)),IF('Lease Monthly'!$H$4="Quarterly",DATE(YEAR('Monthly Journal entry'!A232),MONTH('Monthly Journal entry'!A231)+3,DAY('Monthly Journal entry'!A231)),DATE(YEAR('Monthly Journal entry'!A231)+1,MONTH('Monthly Journal entry'!A231),DAY('Monthly Journal entry'!A231))))</f>
        <v>50771</v>
      </c>
      <c r="B233" s="24">
        <f t="shared" si="30"/>
        <v>2039</v>
      </c>
      <c r="C233" s="9">
        <f t="shared" si="28"/>
        <v>50771</v>
      </c>
      <c r="D233" s="9">
        <f t="shared" si="31"/>
        <v>50801</v>
      </c>
      <c r="E233" s="3">
        <f t="shared" si="32"/>
        <v>31</v>
      </c>
      <c r="F233" s="10">
        <f t="shared" si="33"/>
        <v>31</v>
      </c>
      <c r="G233" s="4">
        <f>'Lease Monthly'!K244</f>
        <v>0</v>
      </c>
      <c r="H233" s="3">
        <f t="shared" si="36"/>
        <v>0</v>
      </c>
      <c r="I233" s="11">
        <f t="shared" si="34"/>
        <v>0</v>
      </c>
      <c r="J233" s="16">
        <f t="shared" si="29"/>
        <v>50771</v>
      </c>
      <c r="K233" s="25">
        <f t="shared" si="35"/>
        <v>0</v>
      </c>
    </row>
    <row r="234" spans="1:11" x14ac:dyDescent="0.25">
      <c r="A234" s="9">
        <f>IF('Lease Monthly'!$H$4="Monthly",DATE(YEAR('Monthly Journal entry'!A233),MONTH('Monthly Journal entry'!A233)+1,DAY('Monthly Journal entry'!A233)),IF('Lease Monthly'!$H$4="Quarterly",DATE(YEAR('Monthly Journal entry'!A233),MONTH('Monthly Journal entry'!A232)+3,DAY('Monthly Journal entry'!A232)),DATE(YEAR('Monthly Journal entry'!A232)+1,MONTH('Monthly Journal entry'!A232),DAY('Monthly Journal entry'!A232))))</f>
        <v>50802</v>
      </c>
      <c r="B234" s="24">
        <f t="shared" si="30"/>
        <v>2039</v>
      </c>
      <c r="C234" s="9">
        <f t="shared" si="28"/>
        <v>50802</v>
      </c>
      <c r="D234" s="9">
        <f t="shared" si="31"/>
        <v>50829</v>
      </c>
      <c r="E234" s="3">
        <f t="shared" si="32"/>
        <v>28</v>
      </c>
      <c r="F234" s="10">
        <f t="shared" si="33"/>
        <v>28</v>
      </c>
      <c r="G234" s="4">
        <f>'Lease Monthly'!K245</f>
        <v>0</v>
      </c>
      <c r="H234" s="3">
        <f t="shared" si="36"/>
        <v>0</v>
      </c>
      <c r="I234" s="11">
        <f t="shared" si="34"/>
        <v>0</v>
      </c>
      <c r="J234" s="16">
        <f t="shared" si="29"/>
        <v>50802</v>
      </c>
      <c r="K234" s="25">
        <f t="shared" si="35"/>
        <v>0</v>
      </c>
    </row>
    <row r="235" spans="1:11" x14ac:dyDescent="0.25">
      <c r="A235" s="9">
        <f>IF('Lease Monthly'!$H$4="Monthly",DATE(YEAR('Monthly Journal entry'!A234),MONTH('Monthly Journal entry'!A234)+1,DAY('Monthly Journal entry'!A234)),IF('Lease Monthly'!$H$4="Quarterly",DATE(YEAR('Monthly Journal entry'!A234),MONTH('Monthly Journal entry'!A233)+3,DAY('Monthly Journal entry'!A233)),DATE(YEAR('Monthly Journal entry'!A233)+1,MONTH('Monthly Journal entry'!A233),DAY('Monthly Journal entry'!A233))))</f>
        <v>50830</v>
      </c>
      <c r="B235" s="24">
        <f t="shared" si="30"/>
        <v>2039</v>
      </c>
      <c r="C235" s="9">
        <f t="shared" si="28"/>
        <v>50830</v>
      </c>
      <c r="D235" s="9">
        <f t="shared" si="31"/>
        <v>50860</v>
      </c>
      <c r="E235" s="3">
        <f t="shared" si="32"/>
        <v>31</v>
      </c>
      <c r="F235" s="10">
        <f t="shared" si="33"/>
        <v>31</v>
      </c>
      <c r="G235" s="4">
        <f>'Lease Monthly'!K246</f>
        <v>0</v>
      </c>
      <c r="H235" s="3">
        <f t="shared" si="36"/>
        <v>0</v>
      </c>
      <c r="I235" s="11">
        <f t="shared" si="34"/>
        <v>0</v>
      </c>
      <c r="J235" s="16">
        <f t="shared" si="29"/>
        <v>50830</v>
      </c>
      <c r="K235" s="25">
        <f t="shared" si="35"/>
        <v>0</v>
      </c>
    </row>
    <row r="236" spans="1:11" x14ac:dyDescent="0.25">
      <c r="A236" s="9">
        <f>IF('Lease Monthly'!$H$4="Monthly",DATE(YEAR('Monthly Journal entry'!A235),MONTH('Monthly Journal entry'!A235)+1,DAY('Monthly Journal entry'!A235)),IF('Lease Monthly'!$H$4="Quarterly",DATE(YEAR('Monthly Journal entry'!A235),MONTH('Monthly Journal entry'!A234)+3,DAY('Monthly Journal entry'!A234)),DATE(YEAR('Monthly Journal entry'!A234)+1,MONTH('Monthly Journal entry'!A234),DAY('Monthly Journal entry'!A234))))</f>
        <v>50861</v>
      </c>
      <c r="B236" s="24">
        <f t="shared" si="30"/>
        <v>2039</v>
      </c>
      <c r="C236" s="9">
        <f t="shared" si="28"/>
        <v>50861</v>
      </c>
      <c r="D236" s="9">
        <f t="shared" si="31"/>
        <v>50890</v>
      </c>
      <c r="E236" s="3">
        <f t="shared" si="32"/>
        <v>30</v>
      </c>
      <c r="F236" s="10">
        <f t="shared" si="33"/>
        <v>30</v>
      </c>
      <c r="G236" s="4">
        <f>'Lease Monthly'!K247</f>
        <v>0</v>
      </c>
      <c r="H236" s="3">
        <f t="shared" si="36"/>
        <v>0</v>
      </c>
      <c r="I236" s="11">
        <f t="shared" si="34"/>
        <v>0</v>
      </c>
      <c r="J236" s="16">
        <f t="shared" si="29"/>
        <v>50861</v>
      </c>
      <c r="K236" s="25">
        <f t="shared" si="35"/>
        <v>0</v>
      </c>
    </row>
    <row r="237" spans="1:11" x14ac:dyDescent="0.25">
      <c r="A237" s="9">
        <f>IF('Lease Monthly'!$H$4="Monthly",DATE(YEAR('Monthly Journal entry'!A236),MONTH('Monthly Journal entry'!A236)+1,DAY('Monthly Journal entry'!A236)),IF('Lease Monthly'!$H$4="Quarterly",DATE(YEAR('Monthly Journal entry'!A236),MONTH('Monthly Journal entry'!A235)+3,DAY('Monthly Journal entry'!A235)),DATE(YEAR('Monthly Journal entry'!A235)+1,MONTH('Monthly Journal entry'!A235),DAY('Monthly Journal entry'!A235))))</f>
        <v>50891</v>
      </c>
      <c r="B237" s="24">
        <f t="shared" si="30"/>
        <v>2039</v>
      </c>
      <c r="C237" s="9">
        <f t="shared" si="28"/>
        <v>50891</v>
      </c>
      <c r="D237" s="9">
        <f t="shared" si="31"/>
        <v>50921</v>
      </c>
      <c r="E237" s="3">
        <f t="shared" si="32"/>
        <v>31</v>
      </c>
      <c r="F237" s="10">
        <f t="shared" si="33"/>
        <v>31</v>
      </c>
      <c r="G237" s="4">
        <f>'Lease Monthly'!K248</f>
        <v>0</v>
      </c>
      <c r="H237" s="3">
        <f t="shared" si="36"/>
        <v>0</v>
      </c>
      <c r="I237" s="11">
        <f t="shared" si="34"/>
        <v>0</v>
      </c>
      <c r="J237" s="16">
        <f t="shared" si="29"/>
        <v>50891</v>
      </c>
      <c r="K237" s="25">
        <f t="shared" si="35"/>
        <v>0</v>
      </c>
    </row>
    <row r="238" spans="1:11" x14ac:dyDescent="0.25">
      <c r="A238" s="9">
        <f>IF('Lease Monthly'!$H$4="Monthly",DATE(YEAR('Monthly Journal entry'!A237),MONTH('Monthly Journal entry'!A237)+1,DAY('Monthly Journal entry'!A237)),IF('Lease Monthly'!$H$4="Quarterly",DATE(YEAR('Monthly Journal entry'!A237),MONTH('Monthly Journal entry'!A236)+3,DAY('Monthly Journal entry'!A236)),DATE(YEAR('Monthly Journal entry'!A236)+1,MONTH('Monthly Journal entry'!A236),DAY('Monthly Journal entry'!A236))))</f>
        <v>50922</v>
      </c>
      <c r="B238" s="24">
        <f t="shared" si="30"/>
        <v>2039</v>
      </c>
      <c r="C238" s="9">
        <f t="shared" si="28"/>
        <v>50922</v>
      </c>
      <c r="D238" s="9">
        <f t="shared" si="31"/>
        <v>50951</v>
      </c>
      <c r="E238" s="3">
        <f t="shared" si="32"/>
        <v>30</v>
      </c>
      <c r="F238" s="10">
        <f t="shared" si="33"/>
        <v>30</v>
      </c>
      <c r="G238" s="4">
        <f>'Lease Monthly'!K249</f>
        <v>0</v>
      </c>
      <c r="H238" s="3">
        <f t="shared" si="36"/>
        <v>0</v>
      </c>
      <c r="I238" s="11">
        <f t="shared" si="34"/>
        <v>0</v>
      </c>
      <c r="J238" s="16">
        <f t="shared" si="29"/>
        <v>50922</v>
      </c>
      <c r="K238" s="25">
        <f t="shared" si="35"/>
        <v>0</v>
      </c>
    </row>
    <row r="239" spans="1:11" x14ac:dyDescent="0.25">
      <c r="A239" s="9">
        <f>IF('Lease Monthly'!$H$4="Monthly",DATE(YEAR('Monthly Journal entry'!A238),MONTH('Monthly Journal entry'!A238)+1,DAY('Monthly Journal entry'!A238)),IF('Lease Monthly'!$H$4="Quarterly",DATE(YEAR('Monthly Journal entry'!A238),MONTH('Monthly Journal entry'!A237)+3,DAY('Monthly Journal entry'!A237)),DATE(YEAR('Monthly Journal entry'!A237)+1,MONTH('Monthly Journal entry'!A237),DAY('Monthly Journal entry'!A237))))</f>
        <v>50952</v>
      </c>
      <c r="B239" s="24">
        <f t="shared" si="30"/>
        <v>2039</v>
      </c>
      <c r="C239" s="9">
        <f t="shared" si="28"/>
        <v>50952</v>
      </c>
      <c r="D239" s="9">
        <f t="shared" si="31"/>
        <v>50982</v>
      </c>
      <c r="E239" s="3">
        <f t="shared" si="32"/>
        <v>31</v>
      </c>
      <c r="F239" s="10">
        <f t="shared" si="33"/>
        <v>31</v>
      </c>
      <c r="G239" s="4">
        <f>'Lease Monthly'!K250</f>
        <v>0</v>
      </c>
      <c r="H239" s="3">
        <f t="shared" si="36"/>
        <v>0</v>
      </c>
      <c r="I239" s="11">
        <f t="shared" si="34"/>
        <v>0</v>
      </c>
      <c r="J239" s="16">
        <f t="shared" si="29"/>
        <v>50952</v>
      </c>
      <c r="K239" s="25">
        <f t="shared" si="35"/>
        <v>0</v>
      </c>
    </row>
    <row r="240" spans="1:11" x14ac:dyDescent="0.25">
      <c r="A240" s="9">
        <f>IF('Lease Monthly'!$H$4="Monthly",DATE(YEAR('Monthly Journal entry'!A239),MONTH('Monthly Journal entry'!A239)+1,DAY('Monthly Journal entry'!A239)),IF('Lease Monthly'!$H$4="Quarterly",DATE(YEAR('Monthly Journal entry'!A239),MONTH('Monthly Journal entry'!A238)+3,DAY('Monthly Journal entry'!A238)),DATE(YEAR('Monthly Journal entry'!A238)+1,MONTH('Monthly Journal entry'!A238),DAY('Monthly Journal entry'!A238))))</f>
        <v>50983</v>
      </c>
      <c r="B240" s="24">
        <f t="shared" si="30"/>
        <v>2039</v>
      </c>
      <c r="C240" s="9">
        <f t="shared" si="28"/>
        <v>50983</v>
      </c>
      <c r="D240" s="9">
        <f t="shared" si="31"/>
        <v>51013</v>
      </c>
      <c r="E240" s="3">
        <f t="shared" si="32"/>
        <v>31</v>
      </c>
      <c r="F240" s="10">
        <f t="shared" si="33"/>
        <v>31</v>
      </c>
      <c r="G240" s="4">
        <f>'Lease Monthly'!K251</f>
        <v>0</v>
      </c>
      <c r="H240" s="3">
        <f t="shared" si="36"/>
        <v>0</v>
      </c>
      <c r="I240" s="11">
        <f t="shared" si="34"/>
        <v>0</v>
      </c>
      <c r="J240" s="16">
        <f t="shared" si="29"/>
        <v>50983</v>
      </c>
      <c r="K240" s="25">
        <f t="shared" si="35"/>
        <v>0</v>
      </c>
    </row>
    <row r="241" spans="1:11" x14ac:dyDescent="0.25">
      <c r="A241" s="9">
        <f>IF('Lease Monthly'!$H$4="Monthly",DATE(YEAR('Monthly Journal entry'!A240),MONTH('Monthly Journal entry'!A240)+1,DAY('Monthly Journal entry'!A240)),IF('Lease Monthly'!$H$4="Quarterly",DATE(YEAR('Monthly Journal entry'!A240),MONTH('Monthly Journal entry'!A239)+3,DAY('Monthly Journal entry'!A239)),DATE(YEAR('Monthly Journal entry'!A239)+1,MONTH('Monthly Journal entry'!A239),DAY('Monthly Journal entry'!A239))))</f>
        <v>51014</v>
      </c>
      <c r="B241" s="24">
        <f t="shared" si="30"/>
        <v>2039</v>
      </c>
      <c r="C241" s="9">
        <f t="shared" si="28"/>
        <v>51014</v>
      </c>
      <c r="D241" s="9">
        <f t="shared" si="31"/>
        <v>51043</v>
      </c>
      <c r="E241" s="3">
        <f t="shared" si="32"/>
        <v>30</v>
      </c>
      <c r="F241" s="10">
        <f t="shared" si="33"/>
        <v>30</v>
      </c>
      <c r="G241" s="4">
        <f>'Lease Monthly'!K252</f>
        <v>0</v>
      </c>
      <c r="H241" s="3">
        <f t="shared" si="36"/>
        <v>0</v>
      </c>
      <c r="I241" s="11">
        <f t="shared" si="34"/>
        <v>0</v>
      </c>
      <c r="J241" s="16">
        <f t="shared" si="29"/>
        <v>51014</v>
      </c>
      <c r="K241" s="25">
        <f t="shared" si="35"/>
        <v>0</v>
      </c>
    </row>
    <row r="242" spans="1:11" x14ac:dyDescent="0.25">
      <c r="A242" s="9">
        <f>IF('Lease Monthly'!$H$4="Monthly",DATE(YEAR('Monthly Journal entry'!A241),MONTH('Monthly Journal entry'!A241)+1,DAY('Monthly Journal entry'!A241)),IF('Lease Monthly'!$H$4="Quarterly",DATE(YEAR('Monthly Journal entry'!A241),MONTH('Monthly Journal entry'!A240)+3,DAY('Monthly Journal entry'!A240)),DATE(YEAR('Monthly Journal entry'!A240)+1,MONTH('Monthly Journal entry'!A240),DAY('Monthly Journal entry'!A240))))</f>
        <v>51044</v>
      </c>
      <c r="B242" s="24">
        <f t="shared" si="30"/>
        <v>2039</v>
      </c>
      <c r="C242" s="9">
        <f t="shared" si="28"/>
        <v>51044</v>
      </c>
      <c r="D242" s="9">
        <f t="shared" si="31"/>
        <v>51074</v>
      </c>
      <c r="E242" s="3">
        <f t="shared" si="32"/>
        <v>31</v>
      </c>
      <c r="F242" s="10">
        <f t="shared" si="33"/>
        <v>31</v>
      </c>
      <c r="G242" s="4">
        <f>'Lease Monthly'!K253</f>
        <v>0</v>
      </c>
      <c r="H242" s="3">
        <f t="shared" si="36"/>
        <v>0</v>
      </c>
      <c r="I242" s="11">
        <f t="shared" si="34"/>
        <v>0</v>
      </c>
      <c r="J242" s="16">
        <f t="shared" si="29"/>
        <v>51044</v>
      </c>
      <c r="K242" s="25">
        <f t="shared" si="35"/>
        <v>0</v>
      </c>
    </row>
    <row r="243" spans="1:11" x14ac:dyDescent="0.25">
      <c r="A243" s="9">
        <f>IF('Lease Monthly'!$H$4="Monthly",DATE(YEAR('Monthly Journal entry'!A242),MONTH('Monthly Journal entry'!A242)+1,DAY('Monthly Journal entry'!A242)),IF('Lease Monthly'!$H$4="Quarterly",DATE(YEAR('Monthly Journal entry'!A242),MONTH('Monthly Journal entry'!A241)+3,DAY('Monthly Journal entry'!A241)),DATE(YEAR('Monthly Journal entry'!A241)+1,MONTH('Monthly Journal entry'!A241),DAY('Monthly Journal entry'!A241))))</f>
        <v>51075</v>
      </c>
      <c r="B243" s="24">
        <f t="shared" si="30"/>
        <v>2039</v>
      </c>
      <c r="C243" s="9">
        <f t="shared" si="28"/>
        <v>51075</v>
      </c>
      <c r="D243" s="9">
        <f t="shared" si="31"/>
        <v>51104</v>
      </c>
      <c r="E243" s="3">
        <f t="shared" si="32"/>
        <v>30</v>
      </c>
      <c r="F243" s="10">
        <f t="shared" si="33"/>
        <v>30</v>
      </c>
      <c r="G243" s="4">
        <f>'Lease Monthly'!K254</f>
        <v>0</v>
      </c>
      <c r="H243" s="3">
        <f t="shared" si="36"/>
        <v>0</v>
      </c>
      <c r="I243" s="11">
        <f t="shared" si="34"/>
        <v>0</v>
      </c>
      <c r="J243" s="16">
        <f t="shared" si="29"/>
        <v>51075</v>
      </c>
      <c r="K243" s="25">
        <f t="shared" si="35"/>
        <v>0</v>
      </c>
    </row>
    <row r="244" spans="1:11" x14ac:dyDescent="0.25">
      <c r="A244" s="9">
        <f>IF('Lease Monthly'!$H$4="Monthly",DATE(YEAR('Monthly Journal entry'!A243),MONTH('Monthly Journal entry'!A243)+1,DAY('Monthly Journal entry'!A243)),IF('Lease Monthly'!$H$4="Quarterly",DATE(YEAR('Monthly Journal entry'!A243),MONTH('Monthly Journal entry'!A242)+3,DAY('Monthly Journal entry'!A242)),DATE(YEAR('Monthly Journal entry'!A242)+1,MONTH('Monthly Journal entry'!A242),DAY('Monthly Journal entry'!A242))))</f>
        <v>51105</v>
      </c>
      <c r="B244" s="24">
        <f t="shared" si="30"/>
        <v>2039</v>
      </c>
      <c r="C244" s="9">
        <f t="shared" si="28"/>
        <v>51105</v>
      </c>
      <c r="D244" s="9">
        <f t="shared" si="31"/>
        <v>51135</v>
      </c>
      <c r="E244" s="3">
        <f t="shared" si="32"/>
        <v>31</v>
      </c>
      <c r="F244" s="10">
        <f t="shared" si="33"/>
        <v>31</v>
      </c>
      <c r="G244" s="4">
        <f>'Lease Monthly'!K255</f>
        <v>0</v>
      </c>
      <c r="H244" s="3">
        <f t="shared" si="36"/>
        <v>0</v>
      </c>
      <c r="I244" s="11">
        <f t="shared" si="34"/>
        <v>0</v>
      </c>
      <c r="J244" s="16">
        <f t="shared" si="29"/>
        <v>51105</v>
      </c>
      <c r="K244" s="25">
        <f t="shared" si="35"/>
        <v>0</v>
      </c>
    </row>
    <row r="245" spans="1:11" x14ac:dyDescent="0.25">
      <c r="A245" s="9">
        <f>IF('Lease Monthly'!$H$4="Monthly",DATE(YEAR('Monthly Journal entry'!A244),MONTH('Monthly Journal entry'!A244)+1,DAY('Monthly Journal entry'!A244)),IF('Lease Monthly'!$H$4="Quarterly",DATE(YEAR('Monthly Journal entry'!A244),MONTH('Monthly Journal entry'!A243)+3,DAY('Monthly Journal entry'!A243)),DATE(YEAR('Monthly Journal entry'!A243)+1,MONTH('Monthly Journal entry'!A243),DAY('Monthly Journal entry'!A243))))</f>
        <v>51136</v>
      </c>
      <c r="B245" s="24">
        <f t="shared" si="30"/>
        <v>2040</v>
      </c>
      <c r="C245" s="9">
        <f t="shared" si="28"/>
        <v>51136</v>
      </c>
      <c r="D245" s="9">
        <f t="shared" si="31"/>
        <v>51166</v>
      </c>
      <c r="E245" s="3">
        <f t="shared" si="32"/>
        <v>31</v>
      </c>
      <c r="F245" s="10">
        <f t="shared" si="33"/>
        <v>31</v>
      </c>
      <c r="G245" s="4">
        <f>'Lease Monthly'!K256</f>
        <v>0</v>
      </c>
      <c r="H245" s="3">
        <f t="shared" si="36"/>
        <v>0</v>
      </c>
      <c r="I245" s="11">
        <f t="shared" si="34"/>
        <v>0</v>
      </c>
      <c r="J245" s="16">
        <f t="shared" si="29"/>
        <v>51136</v>
      </c>
      <c r="K245" s="25">
        <f t="shared" si="35"/>
        <v>0</v>
      </c>
    </row>
    <row r="246" spans="1:11" x14ac:dyDescent="0.25">
      <c r="A246" s="9">
        <f>IF('Lease Monthly'!$H$4="Monthly",DATE(YEAR('Monthly Journal entry'!A245),MONTH('Monthly Journal entry'!A245)+1,DAY('Monthly Journal entry'!A245)),IF('Lease Monthly'!$H$4="Quarterly",DATE(YEAR('Monthly Journal entry'!A245),MONTH('Monthly Journal entry'!A244)+3,DAY('Monthly Journal entry'!A244)),DATE(YEAR('Monthly Journal entry'!A244)+1,MONTH('Monthly Journal entry'!A244),DAY('Monthly Journal entry'!A244))))</f>
        <v>51167</v>
      </c>
      <c r="B246" s="24">
        <f t="shared" si="30"/>
        <v>2040</v>
      </c>
      <c r="C246" s="9">
        <f t="shared" si="28"/>
        <v>51167</v>
      </c>
      <c r="D246" s="9">
        <f t="shared" si="31"/>
        <v>51195</v>
      </c>
      <c r="E246" s="3">
        <f t="shared" si="32"/>
        <v>29</v>
      </c>
      <c r="F246" s="10">
        <f t="shared" si="33"/>
        <v>29</v>
      </c>
      <c r="G246" s="4">
        <f>'Lease Monthly'!K257</f>
        <v>0</v>
      </c>
      <c r="H246" s="3">
        <f t="shared" si="36"/>
        <v>0</v>
      </c>
      <c r="I246" s="11">
        <f t="shared" si="34"/>
        <v>0</v>
      </c>
      <c r="J246" s="16">
        <f t="shared" si="29"/>
        <v>51167</v>
      </c>
      <c r="K246" s="25">
        <f t="shared" si="35"/>
        <v>0</v>
      </c>
    </row>
    <row r="247" spans="1:11" x14ac:dyDescent="0.25">
      <c r="A247" s="9">
        <f>IF('Lease Monthly'!$H$4="Monthly",DATE(YEAR('Monthly Journal entry'!A246),MONTH('Monthly Journal entry'!A246)+1,DAY('Monthly Journal entry'!A246)),IF('Lease Monthly'!$H$4="Quarterly",DATE(YEAR('Monthly Journal entry'!A246),MONTH('Monthly Journal entry'!A245)+3,DAY('Monthly Journal entry'!A245)),DATE(YEAR('Monthly Journal entry'!A245)+1,MONTH('Monthly Journal entry'!A245),DAY('Monthly Journal entry'!A245))))</f>
        <v>51196</v>
      </c>
      <c r="B247" s="24">
        <f t="shared" si="30"/>
        <v>2040</v>
      </c>
      <c r="C247" s="9">
        <f t="shared" si="28"/>
        <v>51196</v>
      </c>
      <c r="D247" s="9">
        <f t="shared" si="31"/>
        <v>51226</v>
      </c>
      <c r="E247" s="3">
        <f t="shared" si="32"/>
        <v>31</v>
      </c>
      <c r="F247" s="10">
        <f t="shared" si="33"/>
        <v>31</v>
      </c>
      <c r="G247" s="4">
        <f>'Lease Monthly'!K258</f>
        <v>0</v>
      </c>
      <c r="H247" s="3">
        <f t="shared" si="36"/>
        <v>0</v>
      </c>
      <c r="I247" s="11">
        <f t="shared" si="34"/>
        <v>0</v>
      </c>
      <c r="J247" s="16">
        <f t="shared" si="29"/>
        <v>51196</v>
      </c>
      <c r="K247" s="25">
        <f t="shared" si="35"/>
        <v>0</v>
      </c>
    </row>
    <row r="248" spans="1:11" x14ac:dyDescent="0.25">
      <c r="A248" s="9">
        <f>IF('Lease Monthly'!$H$4="Monthly",DATE(YEAR('Monthly Journal entry'!A247),MONTH('Monthly Journal entry'!A247)+1,DAY('Monthly Journal entry'!A247)),IF('Lease Monthly'!$H$4="Quarterly",DATE(YEAR('Monthly Journal entry'!A247),MONTH('Monthly Journal entry'!A246)+3,DAY('Monthly Journal entry'!A246)),DATE(YEAR('Monthly Journal entry'!A246)+1,MONTH('Monthly Journal entry'!A246),DAY('Monthly Journal entry'!A246))))</f>
        <v>51227</v>
      </c>
      <c r="B248" s="24">
        <f t="shared" si="30"/>
        <v>2040</v>
      </c>
      <c r="C248" s="9">
        <f t="shared" si="28"/>
        <v>51227</v>
      </c>
      <c r="D248" s="9">
        <f t="shared" si="31"/>
        <v>51256</v>
      </c>
      <c r="E248" s="3">
        <f t="shared" si="32"/>
        <v>30</v>
      </c>
      <c r="F248" s="10">
        <f t="shared" si="33"/>
        <v>30</v>
      </c>
      <c r="G248" s="4">
        <f>'Lease Monthly'!K259</f>
        <v>0</v>
      </c>
      <c r="H248" s="3">
        <f t="shared" si="36"/>
        <v>0</v>
      </c>
      <c r="I248" s="11">
        <f t="shared" si="34"/>
        <v>0</v>
      </c>
      <c r="J248" s="16">
        <f t="shared" si="29"/>
        <v>51227</v>
      </c>
      <c r="K248" s="25">
        <f t="shared" si="35"/>
        <v>0</v>
      </c>
    </row>
    <row r="249" spans="1:11" x14ac:dyDescent="0.25">
      <c r="A249" s="9">
        <f>IF('Lease Monthly'!$H$4="Monthly",DATE(YEAR('Monthly Journal entry'!A248),MONTH('Monthly Journal entry'!A248)+1,DAY('Monthly Journal entry'!A248)),IF('Lease Monthly'!$H$4="Quarterly",DATE(YEAR('Monthly Journal entry'!A248),MONTH('Monthly Journal entry'!A247)+3,DAY('Monthly Journal entry'!A247)),DATE(YEAR('Monthly Journal entry'!A247)+1,MONTH('Monthly Journal entry'!A247),DAY('Monthly Journal entry'!A247))))</f>
        <v>51257</v>
      </c>
      <c r="B249" s="24">
        <f t="shared" si="30"/>
        <v>2040</v>
      </c>
      <c r="C249" s="9">
        <f t="shared" si="28"/>
        <v>51257</v>
      </c>
      <c r="D249" s="9">
        <f t="shared" si="31"/>
        <v>51287</v>
      </c>
      <c r="E249" s="3">
        <f t="shared" si="32"/>
        <v>31</v>
      </c>
      <c r="F249" s="10">
        <f t="shared" si="33"/>
        <v>31</v>
      </c>
      <c r="G249" s="4">
        <f>'Lease Monthly'!K260</f>
        <v>0</v>
      </c>
      <c r="H249" s="3">
        <f t="shared" si="36"/>
        <v>0</v>
      </c>
      <c r="I249" s="11">
        <f t="shared" si="34"/>
        <v>0</v>
      </c>
      <c r="J249" s="16">
        <f t="shared" si="29"/>
        <v>51257</v>
      </c>
      <c r="K249" s="25">
        <f t="shared" si="35"/>
        <v>0</v>
      </c>
    </row>
    <row r="250" spans="1:11" x14ac:dyDescent="0.25">
      <c r="A250" s="9">
        <f>IF('Lease Monthly'!$H$4="Monthly",DATE(YEAR('Monthly Journal entry'!A249),MONTH('Monthly Journal entry'!A249)+1,DAY('Monthly Journal entry'!A249)),IF('Lease Monthly'!$H$4="Quarterly",DATE(YEAR('Monthly Journal entry'!A249),MONTH('Monthly Journal entry'!A248)+3,DAY('Monthly Journal entry'!A248)),DATE(YEAR('Monthly Journal entry'!A248)+1,MONTH('Monthly Journal entry'!A248),DAY('Monthly Journal entry'!A248))))</f>
        <v>51288</v>
      </c>
      <c r="B250" s="24">
        <f t="shared" si="30"/>
        <v>2040</v>
      </c>
      <c r="C250" s="9">
        <f t="shared" si="28"/>
        <v>51288</v>
      </c>
      <c r="D250" s="9">
        <f t="shared" si="31"/>
        <v>51317</v>
      </c>
      <c r="E250" s="3">
        <f t="shared" si="32"/>
        <v>30</v>
      </c>
      <c r="F250" s="10">
        <f t="shared" si="33"/>
        <v>30</v>
      </c>
      <c r="G250" s="4">
        <f>'Lease Monthly'!K261</f>
        <v>0</v>
      </c>
      <c r="H250" s="3">
        <f t="shared" si="36"/>
        <v>0</v>
      </c>
      <c r="I250" s="11">
        <f t="shared" si="34"/>
        <v>0</v>
      </c>
      <c r="J250" s="16">
        <f t="shared" si="29"/>
        <v>51288</v>
      </c>
      <c r="K250" s="25">
        <f t="shared" si="35"/>
        <v>0</v>
      </c>
    </row>
    <row r="251" spans="1:11" x14ac:dyDescent="0.25">
      <c r="A251" s="9">
        <f>IF('Lease Monthly'!$H$4="Monthly",DATE(YEAR('Monthly Journal entry'!A250),MONTH('Monthly Journal entry'!A250)+1,DAY('Monthly Journal entry'!A250)),IF('Lease Monthly'!$H$4="Quarterly",DATE(YEAR('Monthly Journal entry'!A250),MONTH('Monthly Journal entry'!A249)+3,DAY('Monthly Journal entry'!A249)),DATE(YEAR('Monthly Journal entry'!A249)+1,MONTH('Monthly Journal entry'!A249),DAY('Monthly Journal entry'!A249))))</f>
        <v>51318</v>
      </c>
      <c r="B251" s="24">
        <f t="shared" si="30"/>
        <v>2040</v>
      </c>
      <c r="C251" s="9">
        <f t="shared" si="28"/>
        <v>51318</v>
      </c>
      <c r="D251" s="9">
        <f t="shared" si="31"/>
        <v>51348</v>
      </c>
      <c r="E251" s="3">
        <f t="shared" si="32"/>
        <v>31</v>
      </c>
      <c r="F251" s="10">
        <f t="shared" si="33"/>
        <v>31</v>
      </c>
      <c r="G251" s="4">
        <f>'Lease Monthly'!K262</f>
        <v>0</v>
      </c>
      <c r="H251" s="3">
        <f t="shared" si="36"/>
        <v>0</v>
      </c>
      <c r="I251" s="11">
        <f t="shared" si="34"/>
        <v>0</v>
      </c>
      <c r="J251" s="16">
        <f t="shared" si="29"/>
        <v>51318</v>
      </c>
      <c r="K251" s="25">
        <f t="shared" si="35"/>
        <v>0</v>
      </c>
    </row>
    <row r="252" spans="1:11" x14ac:dyDescent="0.25">
      <c r="A252" s="9">
        <f>IF('Lease Monthly'!$H$4="Monthly",DATE(YEAR('Monthly Journal entry'!A251),MONTH('Monthly Journal entry'!A251)+1,DAY('Monthly Journal entry'!A251)),IF('Lease Monthly'!$H$4="Quarterly",DATE(YEAR('Monthly Journal entry'!A251),MONTH('Monthly Journal entry'!A250)+3,DAY('Monthly Journal entry'!A250)),DATE(YEAR('Monthly Journal entry'!A250)+1,MONTH('Monthly Journal entry'!A250),DAY('Monthly Journal entry'!A250))))</f>
        <v>51349</v>
      </c>
      <c r="B252" s="24">
        <f t="shared" si="30"/>
        <v>2040</v>
      </c>
      <c r="C252" s="9">
        <f t="shared" si="28"/>
        <v>51349</v>
      </c>
      <c r="D252" s="9">
        <f t="shared" si="31"/>
        <v>51379</v>
      </c>
      <c r="E252" s="3">
        <f t="shared" si="32"/>
        <v>31</v>
      </c>
      <c r="F252" s="10">
        <f t="shared" si="33"/>
        <v>31</v>
      </c>
      <c r="G252" s="4">
        <f>'Lease Monthly'!K263</f>
        <v>0</v>
      </c>
      <c r="H252" s="3">
        <f t="shared" si="36"/>
        <v>0</v>
      </c>
      <c r="I252" s="11">
        <f t="shared" si="34"/>
        <v>0</v>
      </c>
      <c r="J252" s="16">
        <f t="shared" si="29"/>
        <v>51349</v>
      </c>
      <c r="K252" s="25">
        <f t="shared" si="35"/>
        <v>0</v>
      </c>
    </row>
    <row r="253" spans="1:11" x14ac:dyDescent="0.25">
      <c r="A253" s="9">
        <f>IF('Lease Monthly'!$H$4="Monthly",DATE(YEAR('Monthly Journal entry'!A252),MONTH('Monthly Journal entry'!A252)+1,DAY('Monthly Journal entry'!A252)),IF('Lease Monthly'!$H$4="Quarterly",DATE(YEAR('Monthly Journal entry'!A252),MONTH('Monthly Journal entry'!A251)+3,DAY('Monthly Journal entry'!A251)),DATE(YEAR('Monthly Journal entry'!A251)+1,MONTH('Monthly Journal entry'!A251),DAY('Monthly Journal entry'!A251))))</f>
        <v>51380</v>
      </c>
      <c r="B253" s="24">
        <f t="shared" si="30"/>
        <v>2040</v>
      </c>
      <c r="C253" s="9">
        <f t="shared" si="28"/>
        <v>51380</v>
      </c>
      <c r="D253" s="9">
        <f t="shared" si="31"/>
        <v>51409</v>
      </c>
      <c r="E253" s="3">
        <f t="shared" si="32"/>
        <v>30</v>
      </c>
      <c r="F253" s="10">
        <f t="shared" si="33"/>
        <v>30</v>
      </c>
      <c r="G253" s="4">
        <f>'Lease Monthly'!K264</f>
        <v>0</v>
      </c>
      <c r="H253" s="3">
        <f t="shared" si="36"/>
        <v>0</v>
      </c>
      <c r="I253" s="11">
        <f t="shared" si="34"/>
        <v>0</v>
      </c>
      <c r="J253" s="16">
        <f t="shared" si="29"/>
        <v>51380</v>
      </c>
      <c r="K253" s="25">
        <f t="shared" si="35"/>
        <v>0</v>
      </c>
    </row>
    <row r="254" spans="1:11" x14ac:dyDescent="0.25">
      <c r="A254" s="9">
        <f>IF('Lease Monthly'!$H$4="Monthly",DATE(YEAR('Monthly Journal entry'!A253),MONTH('Monthly Journal entry'!A253)+1,DAY('Monthly Journal entry'!A253)),IF('Lease Monthly'!$H$4="Quarterly",DATE(YEAR('Monthly Journal entry'!A253),MONTH('Monthly Journal entry'!A252)+3,DAY('Monthly Journal entry'!A252)),DATE(YEAR('Monthly Journal entry'!A252)+1,MONTH('Monthly Journal entry'!A252),DAY('Monthly Journal entry'!A252))))</f>
        <v>51410</v>
      </c>
      <c r="B254" s="24">
        <f t="shared" si="30"/>
        <v>2040</v>
      </c>
      <c r="C254" s="9">
        <f t="shared" si="28"/>
        <v>51410</v>
      </c>
      <c r="D254" s="9">
        <f t="shared" si="31"/>
        <v>51440</v>
      </c>
      <c r="E254" s="3">
        <f t="shared" si="32"/>
        <v>31</v>
      </c>
      <c r="F254" s="10">
        <f t="shared" si="33"/>
        <v>31</v>
      </c>
      <c r="G254" s="4">
        <f>'Lease Monthly'!K265</f>
        <v>0</v>
      </c>
      <c r="H254" s="3">
        <f t="shared" si="36"/>
        <v>0</v>
      </c>
      <c r="I254" s="11">
        <f t="shared" si="34"/>
        <v>0</v>
      </c>
      <c r="J254" s="16">
        <f t="shared" si="29"/>
        <v>51410</v>
      </c>
      <c r="K254" s="25">
        <f t="shared" si="35"/>
        <v>0</v>
      </c>
    </row>
    <row r="255" spans="1:11" x14ac:dyDescent="0.25">
      <c r="A255" s="9">
        <f>IF('Lease Monthly'!$H$4="Monthly",DATE(YEAR('Monthly Journal entry'!A254),MONTH('Monthly Journal entry'!A254)+1,DAY('Monthly Journal entry'!A254)),IF('Lease Monthly'!$H$4="Quarterly",DATE(YEAR('Monthly Journal entry'!A254),MONTH('Monthly Journal entry'!A253)+3,DAY('Monthly Journal entry'!A253)),DATE(YEAR('Monthly Journal entry'!A253)+1,MONTH('Monthly Journal entry'!A253),DAY('Monthly Journal entry'!A253))))</f>
        <v>51441</v>
      </c>
      <c r="B255" s="24">
        <f t="shared" si="30"/>
        <v>2040</v>
      </c>
      <c r="C255" s="9">
        <f t="shared" si="28"/>
        <v>51441</v>
      </c>
      <c r="D255" s="9">
        <f t="shared" si="31"/>
        <v>51470</v>
      </c>
      <c r="E255" s="3">
        <f t="shared" si="32"/>
        <v>30</v>
      </c>
      <c r="F255" s="10">
        <f t="shared" si="33"/>
        <v>30</v>
      </c>
      <c r="G255" s="4">
        <f>'Lease Monthly'!K266</f>
        <v>0</v>
      </c>
      <c r="H255" s="3">
        <f t="shared" si="36"/>
        <v>0</v>
      </c>
      <c r="I255" s="11">
        <f t="shared" si="34"/>
        <v>0</v>
      </c>
      <c r="J255" s="16">
        <f t="shared" si="29"/>
        <v>51441</v>
      </c>
      <c r="K255" s="25">
        <f t="shared" si="35"/>
        <v>0</v>
      </c>
    </row>
    <row r="256" spans="1:11" x14ac:dyDescent="0.25">
      <c r="A256" s="9">
        <f>IF('Lease Monthly'!$H$4="Monthly",DATE(YEAR('Monthly Journal entry'!A255),MONTH('Monthly Journal entry'!A255)+1,DAY('Monthly Journal entry'!A255)),IF('Lease Monthly'!$H$4="Quarterly",DATE(YEAR('Monthly Journal entry'!A255),MONTH('Monthly Journal entry'!A254)+3,DAY('Monthly Journal entry'!A254)),DATE(YEAR('Monthly Journal entry'!A254)+1,MONTH('Monthly Journal entry'!A254),DAY('Monthly Journal entry'!A254))))</f>
        <v>51471</v>
      </c>
      <c r="B256" s="24">
        <f t="shared" si="30"/>
        <v>2040</v>
      </c>
      <c r="C256" s="9">
        <f t="shared" si="28"/>
        <v>51471</v>
      </c>
      <c r="D256" s="9">
        <f t="shared" si="31"/>
        <v>51501</v>
      </c>
      <c r="E256" s="3">
        <f t="shared" si="32"/>
        <v>31</v>
      </c>
      <c r="F256" s="10">
        <f t="shared" si="33"/>
        <v>31</v>
      </c>
      <c r="G256" s="4">
        <f>'Lease Monthly'!K267</f>
        <v>0</v>
      </c>
      <c r="H256" s="3">
        <f t="shared" si="36"/>
        <v>0</v>
      </c>
      <c r="I256" s="11">
        <f t="shared" si="34"/>
        <v>0</v>
      </c>
      <c r="J256" s="16">
        <f t="shared" si="29"/>
        <v>51471</v>
      </c>
      <c r="K256" s="25">
        <f t="shared" si="35"/>
        <v>0</v>
      </c>
    </row>
    <row r="257" spans="1:11" x14ac:dyDescent="0.25">
      <c r="A257" s="9">
        <f>IF('Lease Monthly'!$H$4="Monthly",DATE(YEAR('Monthly Journal entry'!A256),MONTH('Monthly Journal entry'!A256)+1,DAY('Monthly Journal entry'!A256)),IF('Lease Monthly'!$H$4="Quarterly",DATE(YEAR('Monthly Journal entry'!A256),MONTH('Monthly Journal entry'!A255)+3,DAY('Monthly Journal entry'!A255)),DATE(YEAR('Monthly Journal entry'!A255)+1,MONTH('Monthly Journal entry'!A255),DAY('Monthly Journal entry'!A255))))</f>
        <v>51502</v>
      </c>
      <c r="B257" s="24">
        <f t="shared" si="30"/>
        <v>2041</v>
      </c>
      <c r="C257" s="9">
        <f t="shared" si="28"/>
        <v>51502</v>
      </c>
      <c r="D257" s="9">
        <f t="shared" si="31"/>
        <v>51532</v>
      </c>
      <c r="E257" s="3">
        <f t="shared" si="32"/>
        <v>31</v>
      </c>
      <c r="F257" s="10">
        <f t="shared" si="33"/>
        <v>31</v>
      </c>
      <c r="G257" s="4">
        <f>'Lease Monthly'!K268</f>
        <v>0</v>
      </c>
      <c r="H257" s="3">
        <f t="shared" si="36"/>
        <v>0</v>
      </c>
      <c r="I257" s="11">
        <f t="shared" si="34"/>
        <v>0</v>
      </c>
      <c r="J257" s="16">
        <f t="shared" si="29"/>
        <v>51502</v>
      </c>
      <c r="K257" s="25">
        <f t="shared" si="35"/>
        <v>0</v>
      </c>
    </row>
    <row r="258" spans="1:11" x14ac:dyDescent="0.25">
      <c r="A258" s="9">
        <f>IF('Lease Monthly'!$H$4="Monthly",DATE(YEAR('Monthly Journal entry'!A257),MONTH('Monthly Journal entry'!A257)+1,DAY('Monthly Journal entry'!A257)),IF('Lease Monthly'!$H$4="Quarterly",DATE(YEAR('Monthly Journal entry'!A257),MONTH('Monthly Journal entry'!A256)+3,DAY('Monthly Journal entry'!A256)),DATE(YEAR('Monthly Journal entry'!A256)+1,MONTH('Monthly Journal entry'!A256),DAY('Monthly Journal entry'!A256))))</f>
        <v>51533</v>
      </c>
      <c r="B258" s="24">
        <f t="shared" si="30"/>
        <v>2041</v>
      </c>
      <c r="C258" s="9">
        <f t="shared" si="28"/>
        <v>51533</v>
      </c>
      <c r="D258" s="9">
        <f t="shared" si="31"/>
        <v>51560</v>
      </c>
      <c r="E258" s="3">
        <f t="shared" si="32"/>
        <v>28</v>
      </c>
      <c r="F258" s="10">
        <f t="shared" si="33"/>
        <v>28</v>
      </c>
      <c r="G258" s="4">
        <f>'Lease Monthly'!K269</f>
        <v>0</v>
      </c>
      <c r="H258" s="3">
        <f t="shared" si="36"/>
        <v>0</v>
      </c>
      <c r="I258" s="11">
        <f t="shared" si="34"/>
        <v>0</v>
      </c>
      <c r="J258" s="16">
        <f t="shared" si="29"/>
        <v>51533</v>
      </c>
      <c r="K258" s="25">
        <f t="shared" si="35"/>
        <v>0</v>
      </c>
    </row>
    <row r="259" spans="1:11" x14ac:dyDescent="0.25">
      <c r="A259" s="9">
        <f>IF('Lease Monthly'!$H$4="Monthly",DATE(YEAR('Monthly Journal entry'!A258),MONTH('Monthly Journal entry'!A258)+1,DAY('Monthly Journal entry'!A258)),IF('Lease Monthly'!$H$4="Quarterly",DATE(YEAR('Monthly Journal entry'!A258),MONTH('Monthly Journal entry'!A257)+3,DAY('Monthly Journal entry'!A257)),DATE(YEAR('Monthly Journal entry'!A257)+1,MONTH('Monthly Journal entry'!A257),DAY('Monthly Journal entry'!A257))))</f>
        <v>51561</v>
      </c>
      <c r="B259" s="24">
        <f t="shared" si="30"/>
        <v>2041</v>
      </c>
      <c r="C259" s="9">
        <f t="shared" si="28"/>
        <v>51561</v>
      </c>
      <c r="D259" s="9">
        <f t="shared" si="31"/>
        <v>51591</v>
      </c>
      <c r="E259" s="3">
        <f t="shared" si="32"/>
        <v>31</v>
      </c>
      <c r="F259" s="10">
        <f t="shared" si="33"/>
        <v>31</v>
      </c>
      <c r="G259" s="4">
        <f>'Lease Monthly'!K270</f>
        <v>0</v>
      </c>
      <c r="H259" s="3">
        <f t="shared" si="36"/>
        <v>0</v>
      </c>
      <c r="I259" s="11">
        <f t="shared" si="34"/>
        <v>0</v>
      </c>
      <c r="J259" s="16">
        <f t="shared" si="29"/>
        <v>51561</v>
      </c>
      <c r="K259" s="25">
        <f t="shared" si="35"/>
        <v>0</v>
      </c>
    </row>
    <row r="260" spans="1:11" x14ac:dyDescent="0.25">
      <c r="A260" s="9">
        <f>IF('Lease Monthly'!$H$4="Monthly",DATE(YEAR('Monthly Journal entry'!A259),MONTH('Monthly Journal entry'!A259)+1,DAY('Monthly Journal entry'!A259)),IF('Lease Monthly'!$H$4="Quarterly",DATE(YEAR('Monthly Journal entry'!A259),MONTH('Monthly Journal entry'!A258)+3,DAY('Monthly Journal entry'!A258)),DATE(YEAR('Monthly Journal entry'!A258)+1,MONTH('Monthly Journal entry'!A258),DAY('Monthly Journal entry'!A258))))</f>
        <v>51592</v>
      </c>
      <c r="B260" s="24">
        <f t="shared" si="30"/>
        <v>2041</v>
      </c>
      <c r="C260" s="9">
        <f t="shared" si="28"/>
        <v>51592</v>
      </c>
      <c r="D260" s="9">
        <f t="shared" si="31"/>
        <v>51621</v>
      </c>
      <c r="E260" s="3">
        <f t="shared" si="32"/>
        <v>30</v>
      </c>
      <c r="F260" s="10">
        <f t="shared" si="33"/>
        <v>30</v>
      </c>
      <c r="G260" s="4">
        <f>'Lease Monthly'!K271</f>
        <v>0</v>
      </c>
      <c r="H260" s="3">
        <f t="shared" si="36"/>
        <v>0</v>
      </c>
      <c r="I260" s="11">
        <f t="shared" si="34"/>
        <v>0</v>
      </c>
      <c r="J260" s="16">
        <f t="shared" si="29"/>
        <v>51592</v>
      </c>
      <c r="K260" s="25">
        <f t="shared" si="35"/>
        <v>0</v>
      </c>
    </row>
    <row r="261" spans="1:11" x14ac:dyDescent="0.25">
      <c r="A261" s="9">
        <f>IF('Lease Monthly'!$H$4="Monthly",DATE(YEAR('Monthly Journal entry'!A260),MONTH('Monthly Journal entry'!A260)+1,DAY('Monthly Journal entry'!A260)),IF('Lease Monthly'!$H$4="Quarterly",DATE(YEAR('Monthly Journal entry'!A260),MONTH('Monthly Journal entry'!A259)+3,DAY('Monthly Journal entry'!A259)),DATE(YEAR('Monthly Journal entry'!A259)+1,MONTH('Monthly Journal entry'!A259),DAY('Monthly Journal entry'!A259))))</f>
        <v>51622</v>
      </c>
      <c r="B261" s="24">
        <f t="shared" si="30"/>
        <v>2041</v>
      </c>
      <c r="C261" s="9">
        <f t="shared" ref="C261:C324" si="37">EOMONTH(A261,-1)+1</f>
        <v>51622</v>
      </c>
      <c r="D261" s="9">
        <f t="shared" si="31"/>
        <v>51652</v>
      </c>
      <c r="E261" s="3">
        <f t="shared" si="32"/>
        <v>31</v>
      </c>
      <c r="F261" s="10">
        <f t="shared" si="33"/>
        <v>31</v>
      </c>
      <c r="G261" s="4">
        <f>'Lease Monthly'!K272</f>
        <v>0</v>
      </c>
      <c r="H261" s="3">
        <f t="shared" si="36"/>
        <v>0</v>
      </c>
      <c r="I261" s="11">
        <f t="shared" si="34"/>
        <v>0</v>
      </c>
      <c r="J261" s="16">
        <f t="shared" ref="J261:J324" si="38">A261</f>
        <v>51622</v>
      </c>
      <c r="K261" s="25">
        <f t="shared" si="35"/>
        <v>0</v>
      </c>
    </row>
    <row r="262" spans="1:11" x14ac:dyDescent="0.25">
      <c r="A262" s="9">
        <f>IF('Lease Monthly'!$H$4="Monthly",DATE(YEAR('Monthly Journal entry'!A261),MONTH('Monthly Journal entry'!A261)+1,DAY('Monthly Journal entry'!A261)),IF('Lease Monthly'!$H$4="Quarterly",DATE(YEAR('Monthly Journal entry'!A261),MONTH('Monthly Journal entry'!A260)+3,DAY('Monthly Journal entry'!A260)),DATE(YEAR('Monthly Journal entry'!A260)+1,MONTH('Monthly Journal entry'!A260),DAY('Monthly Journal entry'!A260))))</f>
        <v>51653</v>
      </c>
      <c r="B262" s="24">
        <f t="shared" ref="B262:B325" si="39">YEAR(A262)</f>
        <v>2041</v>
      </c>
      <c r="C262" s="9">
        <f t="shared" si="37"/>
        <v>51653</v>
      </c>
      <c r="D262" s="9">
        <f t="shared" ref="D262:D325" si="40">EOMONTH(A262,0)</f>
        <v>51682</v>
      </c>
      <c r="E262" s="3">
        <f t="shared" ref="E262:E325" si="41">D262-C262+1</f>
        <v>30</v>
      </c>
      <c r="F262" s="10">
        <f t="shared" ref="F262:F325" si="42">D262-A262+1</f>
        <v>30</v>
      </c>
      <c r="G262" s="4">
        <f>'Lease Monthly'!K273</f>
        <v>0</v>
      </c>
      <c r="H262" s="3">
        <f t="shared" si="36"/>
        <v>0</v>
      </c>
      <c r="I262" s="11">
        <f t="shared" si="34"/>
        <v>0</v>
      </c>
      <c r="J262" s="16">
        <f t="shared" si="38"/>
        <v>51653</v>
      </c>
      <c r="K262" s="25">
        <f t="shared" si="35"/>
        <v>0</v>
      </c>
    </row>
    <row r="263" spans="1:11" x14ac:dyDescent="0.25">
      <c r="A263" s="9">
        <f>IF('Lease Monthly'!$H$4="Monthly",DATE(YEAR('Monthly Journal entry'!A262),MONTH('Monthly Journal entry'!A262)+1,DAY('Monthly Journal entry'!A262)),IF('Lease Monthly'!$H$4="Quarterly",DATE(YEAR('Monthly Journal entry'!A262),MONTH('Monthly Journal entry'!A261)+3,DAY('Monthly Journal entry'!A261)),DATE(YEAR('Monthly Journal entry'!A261)+1,MONTH('Monthly Journal entry'!A261),DAY('Monthly Journal entry'!A261))))</f>
        <v>51683</v>
      </c>
      <c r="B263" s="24">
        <f t="shared" si="39"/>
        <v>2041</v>
      </c>
      <c r="C263" s="9">
        <f t="shared" si="37"/>
        <v>51683</v>
      </c>
      <c r="D263" s="9">
        <f t="shared" si="40"/>
        <v>51713</v>
      </c>
      <c r="E263" s="3">
        <f t="shared" si="41"/>
        <v>31</v>
      </c>
      <c r="F263" s="10">
        <f t="shared" si="42"/>
        <v>31</v>
      </c>
      <c r="G263" s="4">
        <f>'Lease Monthly'!K274</f>
        <v>0</v>
      </c>
      <c r="H263" s="3">
        <f t="shared" si="36"/>
        <v>0</v>
      </c>
      <c r="I263" s="11">
        <f t="shared" ref="I263:I326" si="43">G263-H262</f>
        <v>0</v>
      </c>
      <c r="J263" s="16">
        <f t="shared" si="38"/>
        <v>51683</v>
      </c>
      <c r="K263" s="25">
        <f t="shared" ref="K263:K326" si="44">H263+I263</f>
        <v>0</v>
      </c>
    </row>
    <row r="264" spans="1:11" x14ac:dyDescent="0.25">
      <c r="A264" s="9">
        <f>IF('Lease Monthly'!$H$4="Monthly",DATE(YEAR('Monthly Journal entry'!A263),MONTH('Monthly Journal entry'!A263)+1,DAY('Monthly Journal entry'!A263)),IF('Lease Monthly'!$H$4="Quarterly",DATE(YEAR('Monthly Journal entry'!A263),MONTH('Monthly Journal entry'!A262)+3,DAY('Monthly Journal entry'!A262)),DATE(YEAR('Monthly Journal entry'!A262)+1,MONTH('Monthly Journal entry'!A262),DAY('Monthly Journal entry'!A262))))</f>
        <v>51714</v>
      </c>
      <c r="B264" s="24">
        <f t="shared" si="39"/>
        <v>2041</v>
      </c>
      <c r="C264" s="9">
        <f t="shared" si="37"/>
        <v>51714</v>
      </c>
      <c r="D264" s="9">
        <f t="shared" si="40"/>
        <v>51744</v>
      </c>
      <c r="E264" s="3">
        <f t="shared" si="41"/>
        <v>31</v>
      </c>
      <c r="F264" s="10">
        <f t="shared" si="42"/>
        <v>31</v>
      </c>
      <c r="G264" s="4">
        <f>'Lease Monthly'!K275</f>
        <v>0</v>
      </c>
      <c r="H264" s="3">
        <f t="shared" ref="H264:H327" si="45">G265/E264*F264</f>
        <v>0</v>
      </c>
      <c r="I264" s="11">
        <f t="shared" si="43"/>
        <v>0</v>
      </c>
      <c r="J264" s="16">
        <f t="shared" si="38"/>
        <v>51714</v>
      </c>
      <c r="K264" s="25">
        <f t="shared" si="44"/>
        <v>0</v>
      </c>
    </row>
    <row r="265" spans="1:11" x14ac:dyDescent="0.25">
      <c r="A265" s="9">
        <f>IF('Lease Monthly'!$H$4="Monthly",DATE(YEAR('Monthly Journal entry'!A264),MONTH('Monthly Journal entry'!A264)+1,DAY('Monthly Journal entry'!A264)),IF('Lease Monthly'!$H$4="Quarterly",DATE(YEAR('Monthly Journal entry'!A264),MONTH('Monthly Journal entry'!A263)+3,DAY('Monthly Journal entry'!A263)),DATE(YEAR('Monthly Journal entry'!A263)+1,MONTH('Monthly Journal entry'!A263),DAY('Monthly Journal entry'!A263))))</f>
        <v>51745</v>
      </c>
      <c r="B265" s="24">
        <f t="shared" si="39"/>
        <v>2041</v>
      </c>
      <c r="C265" s="9">
        <f t="shared" si="37"/>
        <v>51745</v>
      </c>
      <c r="D265" s="9">
        <f t="shared" si="40"/>
        <v>51774</v>
      </c>
      <c r="E265" s="3">
        <f t="shared" si="41"/>
        <v>30</v>
      </c>
      <c r="F265" s="10">
        <f t="shared" si="42"/>
        <v>30</v>
      </c>
      <c r="G265" s="4">
        <f>'Lease Monthly'!K276</f>
        <v>0</v>
      </c>
      <c r="H265" s="3">
        <f t="shared" si="45"/>
        <v>0</v>
      </c>
      <c r="I265" s="11">
        <f t="shared" si="43"/>
        <v>0</v>
      </c>
      <c r="J265" s="16">
        <f t="shared" si="38"/>
        <v>51745</v>
      </c>
      <c r="K265" s="25">
        <f t="shared" si="44"/>
        <v>0</v>
      </c>
    </row>
    <row r="266" spans="1:11" x14ac:dyDescent="0.25">
      <c r="A266" s="9">
        <f>IF('Lease Monthly'!$H$4="Monthly",DATE(YEAR('Monthly Journal entry'!A265),MONTH('Monthly Journal entry'!A265)+1,DAY('Monthly Journal entry'!A265)),IF('Lease Monthly'!$H$4="Quarterly",DATE(YEAR('Monthly Journal entry'!A265),MONTH('Monthly Journal entry'!A264)+3,DAY('Monthly Journal entry'!A264)),DATE(YEAR('Monthly Journal entry'!A264)+1,MONTH('Monthly Journal entry'!A264),DAY('Monthly Journal entry'!A264))))</f>
        <v>51775</v>
      </c>
      <c r="B266" s="24">
        <f t="shared" si="39"/>
        <v>2041</v>
      </c>
      <c r="C266" s="9">
        <f t="shared" si="37"/>
        <v>51775</v>
      </c>
      <c r="D266" s="9">
        <f t="shared" si="40"/>
        <v>51805</v>
      </c>
      <c r="E266" s="3">
        <f t="shared" si="41"/>
        <v>31</v>
      </c>
      <c r="F266" s="10">
        <f t="shared" si="42"/>
        <v>31</v>
      </c>
      <c r="G266" s="4">
        <f>'Lease Monthly'!K277</f>
        <v>0</v>
      </c>
      <c r="H266" s="3">
        <f t="shared" si="45"/>
        <v>0</v>
      </c>
      <c r="I266" s="11">
        <f t="shared" si="43"/>
        <v>0</v>
      </c>
      <c r="J266" s="16">
        <f t="shared" si="38"/>
        <v>51775</v>
      </c>
      <c r="K266" s="25">
        <f t="shared" si="44"/>
        <v>0</v>
      </c>
    </row>
    <row r="267" spans="1:11" x14ac:dyDescent="0.25">
      <c r="A267" s="9">
        <f>IF('Lease Monthly'!$H$4="Monthly",DATE(YEAR('Monthly Journal entry'!A266),MONTH('Monthly Journal entry'!A266)+1,DAY('Monthly Journal entry'!A266)),IF('Lease Monthly'!$H$4="Quarterly",DATE(YEAR('Monthly Journal entry'!A266),MONTH('Monthly Journal entry'!A265)+3,DAY('Monthly Journal entry'!A265)),DATE(YEAR('Monthly Journal entry'!A265)+1,MONTH('Monthly Journal entry'!A265),DAY('Monthly Journal entry'!A265))))</f>
        <v>51806</v>
      </c>
      <c r="B267" s="24">
        <f t="shared" si="39"/>
        <v>2041</v>
      </c>
      <c r="C267" s="9">
        <f t="shared" si="37"/>
        <v>51806</v>
      </c>
      <c r="D267" s="9">
        <f t="shared" si="40"/>
        <v>51835</v>
      </c>
      <c r="E267" s="3">
        <f t="shared" si="41"/>
        <v>30</v>
      </c>
      <c r="F267" s="10">
        <f t="shared" si="42"/>
        <v>30</v>
      </c>
      <c r="G267" s="4">
        <f>'Lease Monthly'!K278</f>
        <v>0</v>
      </c>
      <c r="H267" s="3">
        <f t="shared" si="45"/>
        <v>0</v>
      </c>
      <c r="I267" s="11">
        <f t="shared" si="43"/>
        <v>0</v>
      </c>
      <c r="J267" s="16">
        <f t="shared" si="38"/>
        <v>51806</v>
      </c>
      <c r="K267" s="25">
        <f t="shared" si="44"/>
        <v>0</v>
      </c>
    </row>
    <row r="268" spans="1:11" x14ac:dyDescent="0.25">
      <c r="A268" s="9">
        <f>IF('Lease Monthly'!$H$4="Monthly",DATE(YEAR('Monthly Journal entry'!A267),MONTH('Monthly Journal entry'!A267)+1,DAY('Monthly Journal entry'!A267)),IF('Lease Monthly'!$H$4="Quarterly",DATE(YEAR('Monthly Journal entry'!A267),MONTH('Monthly Journal entry'!A266)+3,DAY('Monthly Journal entry'!A266)),DATE(YEAR('Monthly Journal entry'!A266)+1,MONTH('Monthly Journal entry'!A266),DAY('Monthly Journal entry'!A266))))</f>
        <v>51836</v>
      </c>
      <c r="B268" s="24">
        <f t="shared" si="39"/>
        <v>2041</v>
      </c>
      <c r="C268" s="9">
        <f t="shared" si="37"/>
        <v>51836</v>
      </c>
      <c r="D268" s="9">
        <f t="shared" si="40"/>
        <v>51866</v>
      </c>
      <c r="E268" s="3">
        <f t="shared" si="41"/>
        <v>31</v>
      </c>
      <c r="F268" s="10">
        <f t="shared" si="42"/>
        <v>31</v>
      </c>
      <c r="G268" s="4">
        <f>'Lease Monthly'!K279</f>
        <v>0</v>
      </c>
      <c r="H268" s="3">
        <f t="shared" si="45"/>
        <v>0</v>
      </c>
      <c r="I268" s="11">
        <f t="shared" si="43"/>
        <v>0</v>
      </c>
      <c r="J268" s="16">
        <f t="shared" si="38"/>
        <v>51836</v>
      </c>
      <c r="K268" s="25">
        <f t="shared" si="44"/>
        <v>0</v>
      </c>
    </row>
    <row r="269" spans="1:11" x14ac:dyDescent="0.25">
      <c r="A269" s="9">
        <f>IF('Lease Monthly'!$H$4="Monthly",DATE(YEAR('Monthly Journal entry'!A268),MONTH('Monthly Journal entry'!A268)+1,DAY('Monthly Journal entry'!A268)),IF('Lease Monthly'!$H$4="Quarterly",DATE(YEAR('Monthly Journal entry'!A268),MONTH('Monthly Journal entry'!A267)+3,DAY('Monthly Journal entry'!A267)),DATE(YEAR('Monthly Journal entry'!A267)+1,MONTH('Monthly Journal entry'!A267),DAY('Monthly Journal entry'!A267))))</f>
        <v>51867</v>
      </c>
      <c r="B269" s="24">
        <f t="shared" si="39"/>
        <v>2042</v>
      </c>
      <c r="C269" s="9">
        <f t="shared" si="37"/>
        <v>51867</v>
      </c>
      <c r="D269" s="9">
        <f t="shared" si="40"/>
        <v>51897</v>
      </c>
      <c r="E269" s="3">
        <f t="shared" si="41"/>
        <v>31</v>
      </c>
      <c r="F269" s="10">
        <f t="shared" si="42"/>
        <v>31</v>
      </c>
      <c r="G269" s="4">
        <f>'Lease Monthly'!K280</f>
        <v>0</v>
      </c>
      <c r="H269" s="3">
        <f t="shared" si="45"/>
        <v>0</v>
      </c>
      <c r="I269" s="11">
        <f t="shared" si="43"/>
        <v>0</v>
      </c>
      <c r="J269" s="16">
        <f t="shared" si="38"/>
        <v>51867</v>
      </c>
      <c r="K269" s="25">
        <f t="shared" si="44"/>
        <v>0</v>
      </c>
    </row>
    <row r="270" spans="1:11" x14ac:dyDescent="0.25">
      <c r="A270" s="9">
        <f>IF('Lease Monthly'!$H$4="Monthly",DATE(YEAR('Monthly Journal entry'!A269),MONTH('Monthly Journal entry'!A269)+1,DAY('Monthly Journal entry'!A269)),IF('Lease Monthly'!$H$4="Quarterly",DATE(YEAR('Monthly Journal entry'!A269),MONTH('Monthly Journal entry'!A268)+3,DAY('Monthly Journal entry'!A268)),DATE(YEAR('Monthly Journal entry'!A268)+1,MONTH('Monthly Journal entry'!A268),DAY('Monthly Journal entry'!A268))))</f>
        <v>51898</v>
      </c>
      <c r="B270" s="24">
        <f t="shared" si="39"/>
        <v>2042</v>
      </c>
      <c r="C270" s="9">
        <f t="shared" si="37"/>
        <v>51898</v>
      </c>
      <c r="D270" s="9">
        <f t="shared" si="40"/>
        <v>51925</v>
      </c>
      <c r="E270" s="3">
        <f t="shared" si="41"/>
        <v>28</v>
      </c>
      <c r="F270" s="10">
        <f t="shared" si="42"/>
        <v>28</v>
      </c>
      <c r="G270" s="4">
        <f>'Lease Monthly'!K281</f>
        <v>0</v>
      </c>
      <c r="H270" s="3">
        <f t="shared" si="45"/>
        <v>0</v>
      </c>
      <c r="I270" s="11">
        <f t="shared" si="43"/>
        <v>0</v>
      </c>
      <c r="J270" s="16">
        <f t="shared" si="38"/>
        <v>51898</v>
      </c>
      <c r="K270" s="25">
        <f t="shared" si="44"/>
        <v>0</v>
      </c>
    </row>
    <row r="271" spans="1:11" x14ac:dyDescent="0.25">
      <c r="A271" s="9">
        <f>IF('Lease Monthly'!$H$4="Monthly",DATE(YEAR('Monthly Journal entry'!A270),MONTH('Monthly Journal entry'!A270)+1,DAY('Monthly Journal entry'!A270)),IF('Lease Monthly'!$H$4="Quarterly",DATE(YEAR('Monthly Journal entry'!A270),MONTH('Monthly Journal entry'!A269)+3,DAY('Monthly Journal entry'!A269)),DATE(YEAR('Monthly Journal entry'!A269)+1,MONTH('Monthly Journal entry'!A269),DAY('Monthly Journal entry'!A269))))</f>
        <v>51926</v>
      </c>
      <c r="B271" s="24">
        <f t="shared" si="39"/>
        <v>2042</v>
      </c>
      <c r="C271" s="9">
        <f t="shared" si="37"/>
        <v>51926</v>
      </c>
      <c r="D271" s="9">
        <f t="shared" si="40"/>
        <v>51956</v>
      </c>
      <c r="E271" s="3">
        <f t="shared" si="41"/>
        <v>31</v>
      </c>
      <c r="F271" s="10">
        <f t="shared" si="42"/>
        <v>31</v>
      </c>
      <c r="G271" s="4">
        <f>'Lease Monthly'!K282</f>
        <v>0</v>
      </c>
      <c r="H271" s="3">
        <f t="shared" si="45"/>
        <v>0</v>
      </c>
      <c r="I271" s="11">
        <f t="shared" si="43"/>
        <v>0</v>
      </c>
      <c r="J271" s="16">
        <f t="shared" si="38"/>
        <v>51926</v>
      </c>
      <c r="K271" s="25">
        <f t="shared" si="44"/>
        <v>0</v>
      </c>
    </row>
    <row r="272" spans="1:11" x14ac:dyDescent="0.25">
      <c r="A272" s="9">
        <f>IF('Lease Monthly'!$H$4="Monthly",DATE(YEAR('Monthly Journal entry'!A271),MONTH('Monthly Journal entry'!A271)+1,DAY('Monthly Journal entry'!A271)),IF('Lease Monthly'!$H$4="Quarterly",DATE(YEAR('Monthly Journal entry'!A271),MONTH('Monthly Journal entry'!A270)+3,DAY('Monthly Journal entry'!A270)),DATE(YEAR('Monthly Journal entry'!A270)+1,MONTH('Monthly Journal entry'!A270),DAY('Monthly Journal entry'!A270))))</f>
        <v>51957</v>
      </c>
      <c r="B272" s="24">
        <f t="shared" si="39"/>
        <v>2042</v>
      </c>
      <c r="C272" s="9">
        <f t="shared" si="37"/>
        <v>51957</v>
      </c>
      <c r="D272" s="9">
        <f t="shared" si="40"/>
        <v>51986</v>
      </c>
      <c r="E272" s="3">
        <f t="shared" si="41"/>
        <v>30</v>
      </c>
      <c r="F272" s="10">
        <f t="shared" si="42"/>
        <v>30</v>
      </c>
      <c r="G272" s="4">
        <f>'Lease Monthly'!K283</f>
        <v>0</v>
      </c>
      <c r="H272" s="3">
        <f t="shared" si="45"/>
        <v>0</v>
      </c>
      <c r="I272" s="11">
        <f t="shared" si="43"/>
        <v>0</v>
      </c>
      <c r="J272" s="16">
        <f t="shared" si="38"/>
        <v>51957</v>
      </c>
      <c r="K272" s="25">
        <f t="shared" si="44"/>
        <v>0</v>
      </c>
    </row>
    <row r="273" spans="1:11" x14ac:dyDescent="0.25">
      <c r="A273" s="9">
        <f>IF('Lease Monthly'!$H$4="Monthly",DATE(YEAR('Monthly Journal entry'!A272),MONTH('Monthly Journal entry'!A272)+1,DAY('Monthly Journal entry'!A272)),IF('Lease Monthly'!$H$4="Quarterly",DATE(YEAR('Monthly Journal entry'!A272),MONTH('Monthly Journal entry'!A271)+3,DAY('Monthly Journal entry'!A271)),DATE(YEAR('Monthly Journal entry'!A271)+1,MONTH('Monthly Journal entry'!A271),DAY('Monthly Journal entry'!A271))))</f>
        <v>51987</v>
      </c>
      <c r="B273" s="24">
        <f t="shared" si="39"/>
        <v>2042</v>
      </c>
      <c r="C273" s="9">
        <f t="shared" si="37"/>
        <v>51987</v>
      </c>
      <c r="D273" s="9">
        <f t="shared" si="40"/>
        <v>52017</v>
      </c>
      <c r="E273" s="3">
        <f t="shared" si="41"/>
        <v>31</v>
      </c>
      <c r="F273" s="10">
        <f t="shared" si="42"/>
        <v>31</v>
      </c>
      <c r="G273" s="4">
        <f>'Lease Monthly'!K284</f>
        <v>0</v>
      </c>
      <c r="H273" s="3">
        <f t="shared" si="45"/>
        <v>0</v>
      </c>
      <c r="I273" s="11">
        <f t="shared" si="43"/>
        <v>0</v>
      </c>
      <c r="J273" s="16">
        <f t="shared" si="38"/>
        <v>51987</v>
      </c>
      <c r="K273" s="25">
        <f t="shared" si="44"/>
        <v>0</v>
      </c>
    </row>
    <row r="274" spans="1:11" x14ac:dyDescent="0.25">
      <c r="A274" s="9">
        <f>IF('Lease Monthly'!$H$4="Monthly",DATE(YEAR('Monthly Journal entry'!A273),MONTH('Monthly Journal entry'!A273)+1,DAY('Monthly Journal entry'!A273)),IF('Lease Monthly'!$H$4="Quarterly",DATE(YEAR('Monthly Journal entry'!A273),MONTH('Monthly Journal entry'!A272)+3,DAY('Monthly Journal entry'!A272)),DATE(YEAR('Monthly Journal entry'!A272)+1,MONTH('Monthly Journal entry'!A272),DAY('Monthly Journal entry'!A272))))</f>
        <v>52018</v>
      </c>
      <c r="B274" s="24">
        <f t="shared" si="39"/>
        <v>2042</v>
      </c>
      <c r="C274" s="9">
        <f t="shared" si="37"/>
        <v>52018</v>
      </c>
      <c r="D274" s="9">
        <f t="shared" si="40"/>
        <v>52047</v>
      </c>
      <c r="E274" s="3">
        <f t="shared" si="41"/>
        <v>30</v>
      </c>
      <c r="F274" s="10">
        <f t="shared" si="42"/>
        <v>30</v>
      </c>
      <c r="G274" s="4">
        <f>'Lease Monthly'!K285</f>
        <v>0</v>
      </c>
      <c r="H274" s="3">
        <f t="shared" si="45"/>
        <v>0</v>
      </c>
      <c r="I274" s="11">
        <f t="shared" si="43"/>
        <v>0</v>
      </c>
      <c r="J274" s="16">
        <f t="shared" si="38"/>
        <v>52018</v>
      </c>
      <c r="K274" s="25">
        <f t="shared" si="44"/>
        <v>0</v>
      </c>
    </row>
    <row r="275" spans="1:11" x14ac:dyDescent="0.25">
      <c r="A275" s="9">
        <f>IF('Lease Monthly'!$H$4="Monthly",DATE(YEAR('Monthly Journal entry'!A274),MONTH('Monthly Journal entry'!A274)+1,DAY('Monthly Journal entry'!A274)),IF('Lease Monthly'!$H$4="Quarterly",DATE(YEAR('Monthly Journal entry'!A274),MONTH('Monthly Journal entry'!A273)+3,DAY('Monthly Journal entry'!A273)),DATE(YEAR('Monthly Journal entry'!A273)+1,MONTH('Monthly Journal entry'!A273),DAY('Monthly Journal entry'!A273))))</f>
        <v>52048</v>
      </c>
      <c r="B275" s="24">
        <f t="shared" si="39"/>
        <v>2042</v>
      </c>
      <c r="C275" s="9">
        <f t="shared" si="37"/>
        <v>52048</v>
      </c>
      <c r="D275" s="9">
        <f t="shared" si="40"/>
        <v>52078</v>
      </c>
      <c r="E275" s="3">
        <f t="shared" si="41"/>
        <v>31</v>
      </c>
      <c r="F275" s="10">
        <f t="shared" si="42"/>
        <v>31</v>
      </c>
      <c r="G275" s="4">
        <f>'Lease Monthly'!K286</f>
        <v>0</v>
      </c>
      <c r="H275" s="3">
        <f t="shared" si="45"/>
        <v>0</v>
      </c>
      <c r="I275" s="11">
        <f t="shared" si="43"/>
        <v>0</v>
      </c>
      <c r="J275" s="16">
        <f t="shared" si="38"/>
        <v>52048</v>
      </c>
      <c r="K275" s="25">
        <f t="shared" si="44"/>
        <v>0</v>
      </c>
    </row>
    <row r="276" spans="1:11" x14ac:dyDescent="0.25">
      <c r="A276" s="9">
        <f>IF('Lease Monthly'!$H$4="Monthly",DATE(YEAR('Monthly Journal entry'!A275),MONTH('Monthly Journal entry'!A275)+1,DAY('Monthly Journal entry'!A275)),IF('Lease Monthly'!$H$4="Quarterly",DATE(YEAR('Monthly Journal entry'!A275),MONTH('Monthly Journal entry'!A274)+3,DAY('Monthly Journal entry'!A274)),DATE(YEAR('Monthly Journal entry'!A274)+1,MONTH('Monthly Journal entry'!A274),DAY('Monthly Journal entry'!A274))))</f>
        <v>52079</v>
      </c>
      <c r="B276" s="24">
        <f t="shared" si="39"/>
        <v>2042</v>
      </c>
      <c r="C276" s="9">
        <f t="shared" si="37"/>
        <v>52079</v>
      </c>
      <c r="D276" s="9">
        <f t="shared" si="40"/>
        <v>52109</v>
      </c>
      <c r="E276" s="3">
        <f t="shared" si="41"/>
        <v>31</v>
      </c>
      <c r="F276" s="10">
        <f t="shared" si="42"/>
        <v>31</v>
      </c>
      <c r="G276" s="4">
        <f>'Lease Monthly'!K287</f>
        <v>0</v>
      </c>
      <c r="H276" s="3">
        <f t="shared" si="45"/>
        <v>0</v>
      </c>
      <c r="I276" s="11">
        <f t="shared" si="43"/>
        <v>0</v>
      </c>
      <c r="J276" s="16">
        <f t="shared" si="38"/>
        <v>52079</v>
      </c>
      <c r="K276" s="25">
        <f t="shared" si="44"/>
        <v>0</v>
      </c>
    </row>
    <row r="277" spans="1:11" x14ac:dyDescent="0.25">
      <c r="A277" s="9">
        <f>IF('Lease Monthly'!$H$4="Monthly",DATE(YEAR('Monthly Journal entry'!A276),MONTH('Monthly Journal entry'!A276)+1,DAY('Monthly Journal entry'!A276)),IF('Lease Monthly'!$H$4="Quarterly",DATE(YEAR('Monthly Journal entry'!A276),MONTH('Monthly Journal entry'!A275)+3,DAY('Monthly Journal entry'!A275)),DATE(YEAR('Monthly Journal entry'!A275)+1,MONTH('Monthly Journal entry'!A275),DAY('Monthly Journal entry'!A275))))</f>
        <v>52110</v>
      </c>
      <c r="B277" s="24">
        <f t="shared" si="39"/>
        <v>2042</v>
      </c>
      <c r="C277" s="9">
        <f t="shared" si="37"/>
        <v>52110</v>
      </c>
      <c r="D277" s="9">
        <f t="shared" si="40"/>
        <v>52139</v>
      </c>
      <c r="E277" s="3">
        <f t="shared" si="41"/>
        <v>30</v>
      </c>
      <c r="F277" s="10">
        <f t="shared" si="42"/>
        <v>30</v>
      </c>
      <c r="G277" s="4">
        <f>'Lease Monthly'!K288</f>
        <v>0</v>
      </c>
      <c r="H277" s="3">
        <f t="shared" si="45"/>
        <v>0</v>
      </c>
      <c r="I277" s="11">
        <f t="shared" si="43"/>
        <v>0</v>
      </c>
      <c r="J277" s="16">
        <f t="shared" si="38"/>
        <v>52110</v>
      </c>
      <c r="K277" s="25">
        <f t="shared" si="44"/>
        <v>0</v>
      </c>
    </row>
    <row r="278" spans="1:11" x14ac:dyDescent="0.25">
      <c r="A278" s="9">
        <f>IF('Lease Monthly'!$H$4="Monthly",DATE(YEAR('Monthly Journal entry'!A277),MONTH('Monthly Journal entry'!A277)+1,DAY('Monthly Journal entry'!A277)),IF('Lease Monthly'!$H$4="Quarterly",DATE(YEAR('Monthly Journal entry'!A277),MONTH('Monthly Journal entry'!A276)+3,DAY('Monthly Journal entry'!A276)),DATE(YEAR('Monthly Journal entry'!A276)+1,MONTH('Monthly Journal entry'!A276),DAY('Monthly Journal entry'!A276))))</f>
        <v>52140</v>
      </c>
      <c r="B278" s="24">
        <f t="shared" si="39"/>
        <v>2042</v>
      </c>
      <c r="C278" s="9">
        <f t="shared" si="37"/>
        <v>52140</v>
      </c>
      <c r="D278" s="9">
        <f t="shared" si="40"/>
        <v>52170</v>
      </c>
      <c r="E278" s="3">
        <f t="shared" si="41"/>
        <v>31</v>
      </c>
      <c r="F278" s="10">
        <f t="shared" si="42"/>
        <v>31</v>
      </c>
      <c r="G278" s="4">
        <f>'Lease Monthly'!K289</f>
        <v>0</v>
      </c>
      <c r="H278" s="3">
        <f t="shared" si="45"/>
        <v>0</v>
      </c>
      <c r="I278" s="11">
        <f t="shared" si="43"/>
        <v>0</v>
      </c>
      <c r="J278" s="16">
        <f t="shared" si="38"/>
        <v>52140</v>
      </c>
      <c r="K278" s="25">
        <f t="shared" si="44"/>
        <v>0</v>
      </c>
    </row>
    <row r="279" spans="1:11" x14ac:dyDescent="0.25">
      <c r="A279" s="9">
        <f>IF('Lease Monthly'!$H$4="Monthly",DATE(YEAR('Monthly Journal entry'!A278),MONTH('Monthly Journal entry'!A278)+1,DAY('Monthly Journal entry'!A278)),IF('Lease Monthly'!$H$4="Quarterly",DATE(YEAR('Monthly Journal entry'!A278),MONTH('Monthly Journal entry'!A277)+3,DAY('Monthly Journal entry'!A277)),DATE(YEAR('Monthly Journal entry'!A277)+1,MONTH('Monthly Journal entry'!A277),DAY('Monthly Journal entry'!A277))))</f>
        <v>52171</v>
      </c>
      <c r="B279" s="24">
        <f t="shared" si="39"/>
        <v>2042</v>
      </c>
      <c r="C279" s="9">
        <f t="shared" si="37"/>
        <v>52171</v>
      </c>
      <c r="D279" s="9">
        <f t="shared" si="40"/>
        <v>52200</v>
      </c>
      <c r="E279" s="3">
        <f t="shared" si="41"/>
        <v>30</v>
      </c>
      <c r="F279" s="10">
        <f t="shared" si="42"/>
        <v>30</v>
      </c>
      <c r="G279" s="4">
        <f>'Lease Monthly'!K290</f>
        <v>0</v>
      </c>
      <c r="H279" s="3">
        <f t="shared" si="45"/>
        <v>0</v>
      </c>
      <c r="I279" s="11">
        <f t="shared" si="43"/>
        <v>0</v>
      </c>
      <c r="J279" s="16">
        <f t="shared" si="38"/>
        <v>52171</v>
      </c>
      <c r="K279" s="25">
        <f t="shared" si="44"/>
        <v>0</v>
      </c>
    </row>
    <row r="280" spans="1:11" x14ac:dyDescent="0.25">
      <c r="A280" s="9">
        <f>IF('Lease Monthly'!$H$4="Monthly",DATE(YEAR('Monthly Journal entry'!A279),MONTH('Monthly Journal entry'!A279)+1,DAY('Monthly Journal entry'!A279)),IF('Lease Monthly'!$H$4="Quarterly",DATE(YEAR('Monthly Journal entry'!A279),MONTH('Monthly Journal entry'!A278)+3,DAY('Monthly Journal entry'!A278)),DATE(YEAR('Monthly Journal entry'!A278)+1,MONTH('Monthly Journal entry'!A278),DAY('Monthly Journal entry'!A278))))</f>
        <v>52201</v>
      </c>
      <c r="B280" s="24">
        <f t="shared" si="39"/>
        <v>2042</v>
      </c>
      <c r="C280" s="9">
        <f t="shared" si="37"/>
        <v>52201</v>
      </c>
      <c r="D280" s="9">
        <f t="shared" si="40"/>
        <v>52231</v>
      </c>
      <c r="E280" s="3">
        <f t="shared" si="41"/>
        <v>31</v>
      </c>
      <c r="F280" s="10">
        <f t="shared" si="42"/>
        <v>31</v>
      </c>
      <c r="G280" s="4">
        <f>'Lease Monthly'!K291</f>
        <v>0</v>
      </c>
      <c r="H280" s="3">
        <f t="shared" si="45"/>
        <v>0</v>
      </c>
      <c r="I280" s="11">
        <f t="shared" si="43"/>
        <v>0</v>
      </c>
      <c r="J280" s="16">
        <f t="shared" si="38"/>
        <v>52201</v>
      </c>
      <c r="K280" s="25">
        <f t="shared" si="44"/>
        <v>0</v>
      </c>
    </row>
    <row r="281" spans="1:11" x14ac:dyDescent="0.25">
      <c r="A281" s="9">
        <f>IF('Lease Monthly'!$H$4="Monthly",DATE(YEAR('Monthly Journal entry'!A280),MONTH('Monthly Journal entry'!A280)+1,DAY('Monthly Journal entry'!A280)),IF('Lease Monthly'!$H$4="Quarterly",DATE(YEAR('Monthly Journal entry'!A280),MONTH('Monthly Journal entry'!A279)+3,DAY('Monthly Journal entry'!A279)),DATE(YEAR('Monthly Journal entry'!A279)+1,MONTH('Monthly Journal entry'!A279),DAY('Monthly Journal entry'!A279))))</f>
        <v>52232</v>
      </c>
      <c r="B281" s="24">
        <f t="shared" si="39"/>
        <v>2043</v>
      </c>
      <c r="C281" s="9">
        <f t="shared" si="37"/>
        <v>52232</v>
      </c>
      <c r="D281" s="9">
        <f t="shared" si="40"/>
        <v>52262</v>
      </c>
      <c r="E281" s="3">
        <f t="shared" si="41"/>
        <v>31</v>
      </c>
      <c r="F281" s="10">
        <f t="shared" si="42"/>
        <v>31</v>
      </c>
      <c r="G281" s="4">
        <f>'Lease Monthly'!K292</f>
        <v>0</v>
      </c>
      <c r="H281" s="3">
        <f t="shared" si="45"/>
        <v>0</v>
      </c>
      <c r="I281" s="11">
        <f t="shared" si="43"/>
        <v>0</v>
      </c>
      <c r="J281" s="16">
        <f t="shared" si="38"/>
        <v>52232</v>
      </c>
      <c r="K281" s="25">
        <f t="shared" si="44"/>
        <v>0</v>
      </c>
    </row>
    <row r="282" spans="1:11" x14ac:dyDescent="0.25">
      <c r="A282" s="9">
        <f>IF('Lease Monthly'!$H$4="Monthly",DATE(YEAR('Monthly Journal entry'!A281),MONTH('Monthly Journal entry'!A281)+1,DAY('Monthly Journal entry'!A281)),IF('Lease Monthly'!$H$4="Quarterly",DATE(YEAR('Monthly Journal entry'!A281),MONTH('Monthly Journal entry'!A280)+3,DAY('Monthly Journal entry'!A280)),DATE(YEAR('Monthly Journal entry'!A280)+1,MONTH('Monthly Journal entry'!A280),DAY('Monthly Journal entry'!A280))))</f>
        <v>52263</v>
      </c>
      <c r="B282" s="24">
        <f t="shared" si="39"/>
        <v>2043</v>
      </c>
      <c r="C282" s="9">
        <f t="shared" si="37"/>
        <v>52263</v>
      </c>
      <c r="D282" s="9">
        <f t="shared" si="40"/>
        <v>52290</v>
      </c>
      <c r="E282" s="3">
        <f t="shared" si="41"/>
        <v>28</v>
      </c>
      <c r="F282" s="10">
        <f t="shared" si="42"/>
        <v>28</v>
      </c>
      <c r="G282" s="4">
        <f>'Lease Monthly'!K293</f>
        <v>0</v>
      </c>
      <c r="H282" s="3">
        <f t="shared" si="45"/>
        <v>0</v>
      </c>
      <c r="I282" s="11">
        <f t="shared" si="43"/>
        <v>0</v>
      </c>
      <c r="J282" s="16">
        <f t="shared" si="38"/>
        <v>52263</v>
      </c>
      <c r="K282" s="25">
        <f t="shared" si="44"/>
        <v>0</v>
      </c>
    </row>
    <row r="283" spans="1:11" x14ac:dyDescent="0.25">
      <c r="A283" s="9">
        <f>IF('Lease Monthly'!$H$4="Monthly",DATE(YEAR('Monthly Journal entry'!A282),MONTH('Monthly Journal entry'!A282)+1,DAY('Monthly Journal entry'!A282)),IF('Lease Monthly'!$H$4="Quarterly",DATE(YEAR('Monthly Journal entry'!A282),MONTH('Monthly Journal entry'!A281)+3,DAY('Monthly Journal entry'!A281)),DATE(YEAR('Monthly Journal entry'!A281)+1,MONTH('Monthly Journal entry'!A281),DAY('Monthly Journal entry'!A281))))</f>
        <v>52291</v>
      </c>
      <c r="B283" s="24">
        <f t="shared" si="39"/>
        <v>2043</v>
      </c>
      <c r="C283" s="9">
        <f t="shared" si="37"/>
        <v>52291</v>
      </c>
      <c r="D283" s="9">
        <f t="shared" si="40"/>
        <v>52321</v>
      </c>
      <c r="E283" s="3">
        <f t="shared" si="41"/>
        <v>31</v>
      </c>
      <c r="F283" s="10">
        <f t="shared" si="42"/>
        <v>31</v>
      </c>
      <c r="G283" s="4">
        <f>'Lease Monthly'!K294</f>
        <v>0</v>
      </c>
      <c r="H283" s="3">
        <f t="shared" si="45"/>
        <v>0</v>
      </c>
      <c r="I283" s="11">
        <f t="shared" si="43"/>
        <v>0</v>
      </c>
      <c r="J283" s="16">
        <f t="shared" si="38"/>
        <v>52291</v>
      </c>
      <c r="K283" s="25">
        <f t="shared" si="44"/>
        <v>0</v>
      </c>
    </row>
    <row r="284" spans="1:11" x14ac:dyDescent="0.25">
      <c r="A284" s="9">
        <f>IF('Lease Monthly'!$H$4="Monthly",DATE(YEAR('Monthly Journal entry'!A283),MONTH('Monthly Journal entry'!A283)+1,DAY('Monthly Journal entry'!A283)),IF('Lease Monthly'!$H$4="Quarterly",DATE(YEAR('Monthly Journal entry'!A283),MONTH('Monthly Journal entry'!A282)+3,DAY('Monthly Journal entry'!A282)),DATE(YEAR('Monthly Journal entry'!A282)+1,MONTH('Monthly Journal entry'!A282),DAY('Monthly Journal entry'!A282))))</f>
        <v>52322</v>
      </c>
      <c r="B284" s="24">
        <f t="shared" si="39"/>
        <v>2043</v>
      </c>
      <c r="C284" s="9">
        <f t="shared" si="37"/>
        <v>52322</v>
      </c>
      <c r="D284" s="9">
        <f t="shared" si="40"/>
        <v>52351</v>
      </c>
      <c r="E284" s="3">
        <f t="shared" si="41"/>
        <v>30</v>
      </c>
      <c r="F284" s="10">
        <f t="shared" si="42"/>
        <v>30</v>
      </c>
      <c r="G284" s="4">
        <f>'Lease Monthly'!K295</f>
        <v>0</v>
      </c>
      <c r="H284" s="3">
        <f t="shared" si="45"/>
        <v>0</v>
      </c>
      <c r="I284" s="11">
        <f t="shared" si="43"/>
        <v>0</v>
      </c>
      <c r="J284" s="16">
        <f t="shared" si="38"/>
        <v>52322</v>
      </c>
      <c r="K284" s="25">
        <f t="shared" si="44"/>
        <v>0</v>
      </c>
    </row>
    <row r="285" spans="1:11" x14ac:dyDescent="0.25">
      <c r="A285" s="9">
        <f>IF('Lease Monthly'!$H$4="Monthly",DATE(YEAR('Monthly Journal entry'!A284),MONTH('Monthly Journal entry'!A284)+1,DAY('Monthly Journal entry'!A284)),IF('Lease Monthly'!$H$4="Quarterly",DATE(YEAR('Monthly Journal entry'!A284),MONTH('Monthly Journal entry'!A283)+3,DAY('Monthly Journal entry'!A283)),DATE(YEAR('Monthly Journal entry'!A283)+1,MONTH('Monthly Journal entry'!A283),DAY('Monthly Journal entry'!A283))))</f>
        <v>52352</v>
      </c>
      <c r="B285" s="24">
        <f t="shared" si="39"/>
        <v>2043</v>
      </c>
      <c r="C285" s="9">
        <f t="shared" si="37"/>
        <v>52352</v>
      </c>
      <c r="D285" s="9">
        <f t="shared" si="40"/>
        <v>52382</v>
      </c>
      <c r="E285" s="3">
        <f t="shared" si="41"/>
        <v>31</v>
      </c>
      <c r="F285" s="10">
        <f t="shared" si="42"/>
        <v>31</v>
      </c>
      <c r="G285" s="4">
        <f>'Lease Monthly'!K296</f>
        <v>0</v>
      </c>
      <c r="H285" s="3">
        <f t="shared" si="45"/>
        <v>0</v>
      </c>
      <c r="I285" s="11">
        <f t="shared" si="43"/>
        <v>0</v>
      </c>
      <c r="J285" s="16">
        <f t="shared" si="38"/>
        <v>52352</v>
      </c>
      <c r="K285" s="25">
        <f t="shared" si="44"/>
        <v>0</v>
      </c>
    </row>
    <row r="286" spans="1:11" x14ac:dyDescent="0.25">
      <c r="A286" s="9">
        <f>IF('Lease Monthly'!$H$4="Monthly",DATE(YEAR('Monthly Journal entry'!A285),MONTH('Monthly Journal entry'!A285)+1,DAY('Monthly Journal entry'!A285)),IF('Lease Monthly'!$H$4="Quarterly",DATE(YEAR('Monthly Journal entry'!A285),MONTH('Monthly Journal entry'!A284)+3,DAY('Monthly Journal entry'!A284)),DATE(YEAR('Monthly Journal entry'!A284)+1,MONTH('Monthly Journal entry'!A284),DAY('Monthly Journal entry'!A284))))</f>
        <v>52383</v>
      </c>
      <c r="B286" s="24">
        <f t="shared" si="39"/>
        <v>2043</v>
      </c>
      <c r="C286" s="9">
        <f t="shared" si="37"/>
        <v>52383</v>
      </c>
      <c r="D286" s="9">
        <f t="shared" si="40"/>
        <v>52412</v>
      </c>
      <c r="E286" s="3">
        <f t="shared" si="41"/>
        <v>30</v>
      </c>
      <c r="F286" s="10">
        <f t="shared" si="42"/>
        <v>30</v>
      </c>
      <c r="G286" s="4">
        <f>'Lease Monthly'!K297</f>
        <v>0</v>
      </c>
      <c r="H286" s="3">
        <f t="shared" si="45"/>
        <v>0</v>
      </c>
      <c r="I286" s="11">
        <f t="shared" si="43"/>
        <v>0</v>
      </c>
      <c r="J286" s="16">
        <f t="shared" si="38"/>
        <v>52383</v>
      </c>
      <c r="K286" s="25">
        <f t="shared" si="44"/>
        <v>0</v>
      </c>
    </row>
    <row r="287" spans="1:11" x14ac:dyDescent="0.25">
      <c r="A287" s="9">
        <f>IF('Lease Monthly'!$H$4="Monthly",DATE(YEAR('Monthly Journal entry'!A286),MONTH('Monthly Journal entry'!A286)+1,DAY('Monthly Journal entry'!A286)),IF('Lease Monthly'!$H$4="Quarterly",DATE(YEAR('Monthly Journal entry'!A286),MONTH('Monthly Journal entry'!A285)+3,DAY('Monthly Journal entry'!A285)),DATE(YEAR('Monthly Journal entry'!A285)+1,MONTH('Monthly Journal entry'!A285),DAY('Monthly Journal entry'!A285))))</f>
        <v>52413</v>
      </c>
      <c r="B287" s="24">
        <f t="shared" si="39"/>
        <v>2043</v>
      </c>
      <c r="C287" s="9">
        <f t="shared" si="37"/>
        <v>52413</v>
      </c>
      <c r="D287" s="9">
        <f t="shared" si="40"/>
        <v>52443</v>
      </c>
      <c r="E287" s="3">
        <f t="shared" si="41"/>
        <v>31</v>
      </c>
      <c r="F287" s="10">
        <f t="shared" si="42"/>
        <v>31</v>
      </c>
      <c r="G287" s="4">
        <f>'Lease Monthly'!K298</f>
        <v>0</v>
      </c>
      <c r="H287" s="3">
        <f t="shared" si="45"/>
        <v>0</v>
      </c>
      <c r="I287" s="11">
        <f t="shared" si="43"/>
        <v>0</v>
      </c>
      <c r="J287" s="16">
        <f t="shared" si="38"/>
        <v>52413</v>
      </c>
      <c r="K287" s="25">
        <f t="shared" si="44"/>
        <v>0</v>
      </c>
    </row>
    <row r="288" spans="1:11" x14ac:dyDescent="0.25">
      <c r="A288" s="9">
        <f>IF('Lease Monthly'!$H$4="Monthly",DATE(YEAR('Monthly Journal entry'!A287),MONTH('Monthly Journal entry'!A287)+1,DAY('Monthly Journal entry'!A287)),IF('Lease Monthly'!$H$4="Quarterly",DATE(YEAR('Monthly Journal entry'!A287),MONTH('Monthly Journal entry'!A286)+3,DAY('Monthly Journal entry'!A286)),DATE(YEAR('Monthly Journal entry'!A286)+1,MONTH('Monthly Journal entry'!A286),DAY('Monthly Journal entry'!A286))))</f>
        <v>52444</v>
      </c>
      <c r="B288" s="24">
        <f t="shared" si="39"/>
        <v>2043</v>
      </c>
      <c r="C288" s="9">
        <f t="shared" si="37"/>
        <v>52444</v>
      </c>
      <c r="D288" s="9">
        <f t="shared" si="40"/>
        <v>52474</v>
      </c>
      <c r="E288" s="3">
        <f t="shared" si="41"/>
        <v>31</v>
      </c>
      <c r="F288" s="10">
        <f t="shared" si="42"/>
        <v>31</v>
      </c>
      <c r="G288" s="4">
        <f>'Lease Monthly'!K299</f>
        <v>0</v>
      </c>
      <c r="H288" s="3">
        <f t="shared" si="45"/>
        <v>0</v>
      </c>
      <c r="I288" s="11">
        <f t="shared" si="43"/>
        <v>0</v>
      </c>
      <c r="J288" s="16">
        <f t="shared" si="38"/>
        <v>52444</v>
      </c>
      <c r="K288" s="25">
        <f t="shared" si="44"/>
        <v>0</v>
      </c>
    </row>
    <row r="289" spans="1:11" x14ac:dyDescent="0.25">
      <c r="A289" s="9">
        <f>IF('Lease Monthly'!$H$4="Monthly",DATE(YEAR('Monthly Journal entry'!A288),MONTH('Monthly Journal entry'!A288)+1,DAY('Monthly Journal entry'!A288)),IF('Lease Monthly'!$H$4="Quarterly",DATE(YEAR('Monthly Journal entry'!A288),MONTH('Monthly Journal entry'!A287)+3,DAY('Monthly Journal entry'!A287)),DATE(YEAR('Monthly Journal entry'!A287)+1,MONTH('Monthly Journal entry'!A287),DAY('Monthly Journal entry'!A287))))</f>
        <v>52475</v>
      </c>
      <c r="B289" s="24">
        <f t="shared" si="39"/>
        <v>2043</v>
      </c>
      <c r="C289" s="9">
        <f t="shared" si="37"/>
        <v>52475</v>
      </c>
      <c r="D289" s="9">
        <f t="shared" si="40"/>
        <v>52504</v>
      </c>
      <c r="E289" s="3">
        <f t="shared" si="41"/>
        <v>30</v>
      </c>
      <c r="F289" s="10">
        <f t="shared" si="42"/>
        <v>30</v>
      </c>
      <c r="G289" s="4">
        <f>'Lease Monthly'!K300</f>
        <v>0</v>
      </c>
      <c r="H289" s="3">
        <f t="shared" si="45"/>
        <v>0</v>
      </c>
      <c r="I289" s="11">
        <f t="shared" si="43"/>
        <v>0</v>
      </c>
      <c r="J289" s="16">
        <f t="shared" si="38"/>
        <v>52475</v>
      </c>
      <c r="K289" s="25">
        <f t="shared" si="44"/>
        <v>0</v>
      </c>
    </row>
    <row r="290" spans="1:11" x14ac:dyDescent="0.25">
      <c r="A290" s="9">
        <f>IF('Lease Monthly'!$H$4="Monthly",DATE(YEAR('Monthly Journal entry'!A289),MONTH('Monthly Journal entry'!A289)+1,DAY('Monthly Journal entry'!A289)),IF('Lease Monthly'!$H$4="Quarterly",DATE(YEAR('Monthly Journal entry'!A289),MONTH('Monthly Journal entry'!A288)+3,DAY('Monthly Journal entry'!A288)),DATE(YEAR('Monthly Journal entry'!A288)+1,MONTH('Monthly Journal entry'!A288),DAY('Monthly Journal entry'!A288))))</f>
        <v>52505</v>
      </c>
      <c r="B290" s="24">
        <f t="shared" si="39"/>
        <v>2043</v>
      </c>
      <c r="C290" s="9">
        <f t="shared" si="37"/>
        <v>52505</v>
      </c>
      <c r="D290" s="9">
        <f t="shared" si="40"/>
        <v>52535</v>
      </c>
      <c r="E290" s="3">
        <f t="shared" si="41"/>
        <v>31</v>
      </c>
      <c r="F290" s="10">
        <f t="shared" si="42"/>
        <v>31</v>
      </c>
      <c r="G290" s="4">
        <f>'Lease Monthly'!K301</f>
        <v>0</v>
      </c>
      <c r="H290" s="3">
        <f t="shared" si="45"/>
        <v>0</v>
      </c>
      <c r="I290" s="11">
        <f t="shared" si="43"/>
        <v>0</v>
      </c>
      <c r="J290" s="16">
        <f t="shared" si="38"/>
        <v>52505</v>
      </c>
      <c r="K290" s="25">
        <f t="shared" si="44"/>
        <v>0</v>
      </c>
    </row>
    <row r="291" spans="1:11" x14ac:dyDescent="0.25">
      <c r="A291" s="9">
        <f>IF('Lease Monthly'!$H$4="Monthly",DATE(YEAR('Monthly Journal entry'!A290),MONTH('Monthly Journal entry'!A290)+1,DAY('Monthly Journal entry'!A290)),IF('Lease Monthly'!$H$4="Quarterly",DATE(YEAR('Monthly Journal entry'!A290),MONTH('Monthly Journal entry'!A289)+3,DAY('Monthly Journal entry'!A289)),DATE(YEAR('Monthly Journal entry'!A289)+1,MONTH('Monthly Journal entry'!A289),DAY('Monthly Journal entry'!A289))))</f>
        <v>52536</v>
      </c>
      <c r="B291" s="24">
        <f t="shared" si="39"/>
        <v>2043</v>
      </c>
      <c r="C291" s="9">
        <f t="shared" si="37"/>
        <v>52536</v>
      </c>
      <c r="D291" s="9">
        <f t="shared" si="40"/>
        <v>52565</v>
      </c>
      <c r="E291" s="3">
        <f t="shared" si="41"/>
        <v>30</v>
      </c>
      <c r="F291" s="10">
        <f t="shared" si="42"/>
        <v>30</v>
      </c>
      <c r="G291" s="4">
        <f>'Lease Monthly'!K302</f>
        <v>0</v>
      </c>
      <c r="H291" s="3">
        <f t="shared" si="45"/>
        <v>0</v>
      </c>
      <c r="I291" s="11">
        <f t="shared" si="43"/>
        <v>0</v>
      </c>
      <c r="J291" s="16">
        <f t="shared" si="38"/>
        <v>52536</v>
      </c>
      <c r="K291" s="25">
        <f t="shared" si="44"/>
        <v>0</v>
      </c>
    </row>
    <row r="292" spans="1:11" x14ac:dyDescent="0.25">
      <c r="A292" s="9">
        <f>IF('Lease Monthly'!$H$4="Monthly",DATE(YEAR('Monthly Journal entry'!A291),MONTH('Monthly Journal entry'!A291)+1,DAY('Monthly Journal entry'!A291)),IF('Lease Monthly'!$H$4="Quarterly",DATE(YEAR('Monthly Journal entry'!A291),MONTH('Monthly Journal entry'!A290)+3,DAY('Monthly Journal entry'!A290)),DATE(YEAR('Monthly Journal entry'!A290)+1,MONTH('Monthly Journal entry'!A290),DAY('Monthly Journal entry'!A290))))</f>
        <v>52566</v>
      </c>
      <c r="B292" s="24">
        <f t="shared" si="39"/>
        <v>2043</v>
      </c>
      <c r="C292" s="9">
        <f t="shared" si="37"/>
        <v>52566</v>
      </c>
      <c r="D292" s="9">
        <f t="shared" si="40"/>
        <v>52596</v>
      </c>
      <c r="E292" s="3">
        <f t="shared" si="41"/>
        <v>31</v>
      </c>
      <c r="F292" s="10">
        <f t="shared" si="42"/>
        <v>31</v>
      </c>
      <c r="G292" s="4">
        <f>'Lease Monthly'!K303</f>
        <v>0</v>
      </c>
      <c r="H292" s="3">
        <f t="shared" si="45"/>
        <v>0</v>
      </c>
      <c r="I292" s="11">
        <f t="shared" si="43"/>
        <v>0</v>
      </c>
      <c r="J292" s="16">
        <f t="shared" si="38"/>
        <v>52566</v>
      </c>
      <c r="K292" s="25">
        <f t="shared" si="44"/>
        <v>0</v>
      </c>
    </row>
    <row r="293" spans="1:11" x14ac:dyDescent="0.25">
      <c r="A293" s="9">
        <f>IF('Lease Monthly'!$H$4="Monthly",DATE(YEAR('Monthly Journal entry'!A292),MONTH('Monthly Journal entry'!A292)+1,DAY('Monthly Journal entry'!A292)),IF('Lease Monthly'!$H$4="Quarterly",DATE(YEAR('Monthly Journal entry'!A292),MONTH('Monthly Journal entry'!A291)+3,DAY('Monthly Journal entry'!A291)),DATE(YEAR('Monthly Journal entry'!A291)+1,MONTH('Monthly Journal entry'!A291),DAY('Monthly Journal entry'!A291))))</f>
        <v>52597</v>
      </c>
      <c r="B293" s="24">
        <f t="shared" si="39"/>
        <v>2044</v>
      </c>
      <c r="C293" s="9">
        <f t="shared" si="37"/>
        <v>52597</v>
      </c>
      <c r="D293" s="9">
        <f t="shared" si="40"/>
        <v>52627</v>
      </c>
      <c r="E293" s="3">
        <f t="shared" si="41"/>
        <v>31</v>
      </c>
      <c r="F293" s="10">
        <f t="shared" si="42"/>
        <v>31</v>
      </c>
      <c r="G293" s="4">
        <f>'Lease Monthly'!K304</f>
        <v>0</v>
      </c>
      <c r="H293" s="3">
        <f t="shared" si="45"/>
        <v>0</v>
      </c>
      <c r="I293" s="11">
        <f t="shared" si="43"/>
        <v>0</v>
      </c>
      <c r="J293" s="16">
        <f t="shared" si="38"/>
        <v>52597</v>
      </c>
      <c r="K293" s="25">
        <f t="shared" si="44"/>
        <v>0</v>
      </c>
    </row>
    <row r="294" spans="1:11" x14ac:dyDescent="0.25">
      <c r="A294" s="9">
        <f>IF('Lease Monthly'!$H$4="Monthly",DATE(YEAR('Monthly Journal entry'!A293),MONTH('Monthly Journal entry'!A293)+1,DAY('Monthly Journal entry'!A293)),IF('Lease Monthly'!$H$4="Quarterly",DATE(YEAR('Monthly Journal entry'!A293),MONTH('Monthly Journal entry'!A292)+3,DAY('Monthly Journal entry'!A292)),DATE(YEAR('Monthly Journal entry'!A292)+1,MONTH('Monthly Journal entry'!A292),DAY('Monthly Journal entry'!A292))))</f>
        <v>52628</v>
      </c>
      <c r="B294" s="24">
        <f t="shared" si="39"/>
        <v>2044</v>
      </c>
      <c r="C294" s="9">
        <f t="shared" si="37"/>
        <v>52628</v>
      </c>
      <c r="D294" s="9">
        <f t="shared" si="40"/>
        <v>52656</v>
      </c>
      <c r="E294" s="3">
        <f t="shared" si="41"/>
        <v>29</v>
      </c>
      <c r="F294" s="10">
        <f t="shared" si="42"/>
        <v>29</v>
      </c>
      <c r="G294" s="4">
        <f>'Lease Monthly'!K305</f>
        <v>0</v>
      </c>
      <c r="H294" s="3">
        <f t="shared" si="45"/>
        <v>0</v>
      </c>
      <c r="I294" s="11">
        <f t="shared" si="43"/>
        <v>0</v>
      </c>
      <c r="J294" s="16">
        <f t="shared" si="38"/>
        <v>52628</v>
      </c>
      <c r="K294" s="25">
        <f t="shared" si="44"/>
        <v>0</v>
      </c>
    </row>
    <row r="295" spans="1:11" x14ac:dyDescent="0.25">
      <c r="A295" s="9">
        <f>IF('Lease Monthly'!$H$4="Monthly",DATE(YEAR('Monthly Journal entry'!A294),MONTH('Monthly Journal entry'!A294)+1,DAY('Monthly Journal entry'!A294)),IF('Lease Monthly'!$H$4="Quarterly",DATE(YEAR('Monthly Journal entry'!A294),MONTH('Monthly Journal entry'!A293)+3,DAY('Monthly Journal entry'!A293)),DATE(YEAR('Monthly Journal entry'!A293)+1,MONTH('Monthly Journal entry'!A293),DAY('Monthly Journal entry'!A293))))</f>
        <v>52657</v>
      </c>
      <c r="B295" s="24">
        <f t="shared" si="39"/>
        <v>2044</v>
      </c>
      <c r="C295" s="9">
        <f t="shared" si="37"/>
        <v>52657</v>
      </c>
      <c r="D295" s="9">
        <f t="shared" si="40"/>
        <v>52687</v>
      </c>
      <c r="E295" s="3">
        <f t="shared" si="41"/>
        <v>31</v>
      </c>
      <c r="F295" s="10">
        <f t="shared" si="42"/>
        <v>31</v>
      </c>
      <c r="G295" s="4">
        <f>'Lease Monthly'!K306</f>
        <v>0</v>
      </c>
      <c r="H295" s="3">
        <f t="shared" si="45"/>
        <v>0</v>
      </c>
      <c r="I295" s="11">
        <f t="shared" si="43"/>
        <v>0</v>
      </c>
      <c r="J295" s="16">
        <f t="shared" si="38"/>
        <v>52657</v>
      </c>
      <c r="K295" s="25">
        <f t="shared" si="44"/>
        <v>0</v>
      </c>
    </row>
    <row r="296" spans="1:11" x14ac:dyDescent="0.25">
      <c r="A296" s="9">
        <f>IF('Lease Monthly'!$H$4="Monthly",DATE(YEAR('Monthly Journal entry'!A295),MONTH('Monthly Journal entry'!A295)+1,DAY('Monthly Journal entry'!A295)),IF('Lease Monthly'!$H$4="Quarterly",DATE(YEAR('Monthly Journal entry'!A295),MONTH('Monthly Journal entry'!A294)+3,DAY('Monthly Journal entry'!A294)),DATE(YEAR('Monthly Journal entry'!A294)+1,MONTH('Monthly Journal entry'!A294),DAY('Monthly Journal entry'!A294))))</f>
        <v>52688</v>
      </c>
      <c r="B296" s="24">
        <f t="shared" si="39"/>
        <v>2044</v>
      </c>
      <c r="C296" s="9">
        <f t="shared" si="37"/>
        <v>52688</v>
      </c>
      <c r="D296" s="9">
        <f t="shared" si="40"/>
        <v>52717</v>
      </c>
      <c r="E296" s="3">
        <f t="shared" si="41"/>
        <v>30</v>
      </c>
      <c r="F296" s="10">
        <f t="shared" si="42"/>
        <v>30</v>
      </c>
      <c r="G296" s="4">
        <f>'Lease Monthly'!K307</f>
        <v>0</v>
      </c>
      <c r="H296" s="3">
        <f t="shared" si="45"/>
        <v>0</v>
      </c>
      <c r="I296" s="11">
        <f t="shared" si="43"/>
        <v>0</v>
      </c>
      <c r="J296" s="16">
        <f t="shared" si="38"/>
        <v>52688</v>
      </c>
      <c r="K296" s="25">
        <f t="shared" si="44"/>
        <v>0</v>
      </c>
    </row>
    <row r="297" spans="1:11" x14ac:dyDescent="0.25">
      <c r="A297" s="9">
        <f>IF('Lease Monthly'!$H$4="Monthly",DATE(YEAR('Monthly Journal entry'!A296),MONTH('Monthly Journal entry'!A296)+1,DAY('Monthly Journal entry'!A296)),IF('Lease Monthly'!$H$4="Quarterly",DATE(YEAR('Monthly Journal entry'!A296),MONTH('Monthly Journal entry'!A295)+3,DAY('Monthly Journal entry'!A295)),DATE(YEAR('Monthly Journal entry'!A295)+1,MONTH('Monthly Journal entry'!A295),DAY('Monthly Journal entry'!A295))))</f>
        <v>52718</v>
      </c>
      <c r="B297" s="24">
        <f t="shared" si="39"/>
        <v>2044</v>
      </c>
      <c r="C297" s="9">
        <f t="shared" si="37"/>
        <v>52718</v>
      </c>
      <c r="D297" s="9">
        <f t="shared" si="40"/>
        <v>52748</v>
      </c>
      <c r="E297" s="3">
        <f t="shared" si="41"/>
        <v>31</v>
      </c>
      <c r="F297" s="10">
        <f t="shared" si="42"/>
        <v>31</v>
      </c>
      <c r="G297" s="4">
        <f>'Lease Monthly'!K308</f>
        <v>0</v>
      </c>
      <c r="H297" s="3">
        <f t="shared" si="45"/>
        <v>0</v>
      </c>
      <c r="I297" s="11">
        <f t="shared" si="43"/>
        <v>0</v>
      </c>
      <c r="J297" s="16">
        <f t="shared" si="38"/>
        <v>52718</v>
      </c>
      <c r="K297" s="25">
        <f t="shared" si="44"/>
        <v>0</v>
      </c>
    </row>
    <row r="298" spans="1:11" x14ac:dyDescent="0.25">
      <c r="A298" s="9">
        <f>IF('Lease Monthly'!$H$4="Monthly",DATE(YEAR('Monthly Journal entry'!A297),MONTH('Monthly Journal entry'!A297)+1,DAY('Monthly Journal entry'!A297)),IF('Lease Monthly'!$H$4="Quarterly",DATE(YEAR('Monthly Journal entry'!A297),MONTH('Monthly Journal entry'!A296)+3,DAY('Monthly Journal entry'!A296)),DATE(YEAR('Monthly Journal entry'!A296)+1,MONTH('Monthly Journal entry'!A296),DAY('Monthly Journal entry'!A296))))</f>
        <v>52749</v>
      </c>
      <c r="B298" s="24">
        <f t="shared" si="39"/>
        <v>2044</v>
      </c>
      <c r="C298" s="9">
        <f t="shared" si="37"/>
        <v>52749</v>
      </c>
      <c r="D298" s="9">
        <f t="shared" si="40"/>
        <v>52778</v>
      </c>
      <c r="E298" s="3">
        <f t="shared" si="41"/>
        <v>30</v>
      </c>
      <c r="F298" s="10">
        <f t="shared" si="42"/>
        <v>30</v>
      </c>
      <c r="G298" s="4">
        <f>'Lease Monthly'!K309</f>
        <v>0</v>
      </c>
      <c r="H298" s="3">
        <f t="shared" si="45"/>
        <v>0</v>
      </c>
      <c r="I298" s="11">
        <f t="shared" si="43"/>
        <v>0</v>
      </c>
      <c r="J298" s="16">
        <f t="shared" si="38"/>
        <v>52749</v>
      </c>
      <c r="K298" s="25">
        <f t="shared" si="44"/>
        <v>0</v>
      </c>
    </row>
    <row r="299" spans="1:11" x14ac:dyDescent="0.25">
      <c r="A299" s="9">
        <f>IF('Lease Monthly'!$H$4="Monthly",DATE(YEAR('Monthly Journal entry'!A298),MONTH('Monthly Journal entry'!A298)+1,DAY('Monthly Journal entry'!A298)),IF('Lease Monthly'!$H$4="Quarterly",DATE(YEAR('Monthly Journal entry'!A298),MONTH('Monthly Journal entry'!A297)+3,DAY('Monthly Journal entry'!A297)),DATE(YEAR('Monthly Journal entry'!A297)+1,MONTH('Monthly Journal entry'!A297),DAY('Monthly Journal entry'!A297))))</f>
        <v>52779</v>
      </c>
      <c r="B299" s="24">
        <f t="shared" si="39"/>
        <v>2044</v>
      </c>
      <c r="C299" s="9">
        <f t="shared" si="37"/>
        <v>52779</v>
      </c>
      <c r="D299" s="9">
        <f t="shared" si="40"/>
        <v>52809</v>
      </c>
      <c r="E299" s="3">
        <f t="shared" si="41"/>
        <v>31</v>
      </c>
      <c r="F299" s="10">
        <f t="shared" si="42"/>
        <v>31</v>
      </c>
      <c r="G299" s="4">
        <f>'Lease Monthly'!K310</f>
        <v>0</v>
      </c>
      <c r="H299" s="3">
        <f t="shared" si="45"/>
        <v>0</v>
      </c>
      <c r="I299" s="11">
        <f t="shared" si="43"/>
        <v>0</v>
      </c>
      <c r="J299" s="16">
        <f t="shared" si="38"/>
        <v>52779</v>
      </c>
      <c r="K299" s="25">
        <f t="shared" si="44"/>
        <v>0</v>
      </c>
    </row>
    <row r="300" spans="1:11" x14ac:dyDescent="0.25">
      <c r="A300" s="9">
        <f>IF('Lease Monthly'!$H$4="Monthly",DATE(YEAR('Monthly Journal entry'!A299),MONTH('Monthly Journal entry'!A299)+1,DAY('Monthly Journal entry'!A299)),IF('Lease Monthly'!$H$4="Quarterly",DATE(YEAR('Monthly Journal entry'!A299),MONTH('Monthly Journal entry'!A298)+3,DAY('Monthly Journal entry'!A298)),DATE(YEAR('Monthly Journal entry'!A298)+1,MONTH('Monthly Journal entry'!A298),DAY('Monthly Journal entry'!A298))))</f>
        <v>52810</v>
      </c>
      <c r="B300" s="24">
        <f t="shared" si="39"/>
        <v>2044</v>
      </c>
      <c r="C300" s="9">
        <f t="shared" si="37"/>
        <v>52810</v>
      </c>
      <c r="D300" s="9">
        <f t="shared" si="40"/>
        <v>52840</v>
      </c>
      <c r="E300" s="3">
        <f t="shared" si="41"/>
        <v>31</v>
      </c>
      <c r="F300" s="10">
        <f t="shared" si="42"/>
        <v>31</v>
      </c>
      <c r="G300" s="4">
        <f>'Lease Monthly'!K311</f>
        <v>0</v>
      </c>
      <c r="H300" s="3">
        <f t="shared" si="45"/>
        <v>0</v>
      </c>
      <c r="I300" s="11">
        <f t="shared" si="43"/>
        <v>0</v>
      </c>
      <c r="J300" s="16">
        <f t="shared" si="38"/>
        <v>52810</v>
      </c>
      <c r="K300" s="25">
        <f t="shared" si="44"/>
        <v>0</v>
      </c>
    </row>
    <row r="301" spans="1:11" x14ac:dyDescent="0.25">
      <c r="A301" s="9">
        <f>IF('Lease Monthly'!$H$4="Monthly",DATE(YEAR('Monthly Journal entry'!A300),MONTH('Monthly Journal entry'!A300)+1,DAY('Monthly Journal entry'!A300)),IF('Lease Monthly'!$H$4="Quarterly",DATE(YEAR('Monthly Journal entry'!A300),MONTH('Monthly Journal entry'!A299)+3,DAY('Monthly Journal entry'!A299)),DATE(YEAR('Monthly Journal entry'!A299)+1,MONTH('Monthly Journal entry'!A299),DAY('Monthly Journal entry'!A299))))</f>
        <v>52841</v>
      </c>
      <c r="B301" s="24">
        <f t="shared" si="39"/>
        <v>2044</v>
      </c>
      <c r="C301" s="9">
        <f t="shared" si="37"/>
        <v>52841</v>
      </c>
      <c r="D301" s="9">
        <f t="shared" si="40"/>
        <v>52870</v>
      </c>
      <c r="E301" s="3">
        <f t="shared" si="41"/>
        <v>30</v>
      </c>
      <c r="F301" s="10">
        <f t="shared" si="42"/>
        <v>30</v>
      </c>
      <c r="G301" s="4">
        <f>'Lease Monthly'!K312</f>
        <v>0</v>
      </c>
      <c r="H301" s="3">
        <f t="shared" si="45"/>
        <v>0</v>
      </c>
      <c r="I301" s="11">
        <f t="shared" si="43"/>
        <v>0</v>
      </c>
      <c r="J301" s="16">
        <f t="shared" si="38"/>
        <v>52841</v>
      </c>
      <c r="K301" s="25">
        <f t="shared" si="44"/>
        <v>0</v>
      </c>
    </row>
    <row r="302" spans="1:11" x14ac:dyDescent="0.25">
      <c r="A302" s="9">
        <f>IF('Lease Monthly'!$H$4="Monthly",DATE(YEAR('Monthly Journal entry'!A301),MONTH('Monthly Journal entry'!A301)+1,DAY('Monthly Journal entry'!A301)),IF('Lease Monthly'!$H$4="Quarterly",DATE(YEAR('Monthly Journal entry'!A301),MONTH('Monthly Journal entry'!A300)+3,DAY('Monthly Journal entry'!A300)),DATE(YEAR('Monthly Journal entry'!A300)+1,MONTH('Monthly Journal entry'!A300),DAY('Monthly Journal entry'!A300))))</f>
        <v>52871</v>
      </c>
      <c r="B302" s="24">
        <f t="shared" si="39"/>
        <v>2044</v>
      </c>
      <c r="C302" s="9">
        <f t="shared" si="37"/>
        <v>52871</v>
      </c>
      <c r="D302" s="9">
        <f t="shared" si="40"/>
        <v>52901</v>
      </c>
      <c r="E302" s="3">
        <f t="shared" si="41"/>
        <v>31</v>
      </c>
      <c r="F302" s="10">
        <f t="shared" si="42"/>
        <v>31</v>
      </c>
      <c r="G302" s="4">
        <f>'Lease Monthly'!K313</f>
        <v>0</v>
      </c>
      <c r="H302" s="3">
        <f t="shared" si="45"/>
        <v>0</v>
      </c>
      <c r="I302" s="11">
        <f t="shared" si="43"/>
        <v>0</v>
      </c>
      <c r="J302" s="16">
        <f t="shared" si="38"/>
        <v>52871</v>
      </c>
      <c r="K302" s="25">
        <f t="shared" si="44"/>
        <v>0</v>
      </c>
    </row>
    <row r="303" spans="1:11" x14ac:dyDescent="0.25">
      <c r="A303" s="9">
        <f>IF('Lease Monthly'!$H$4="Monthly",DATE(YEAR('Monthly Journal entry'!A302),MONTH('Monthly Journal entry'!A302)+1,DAY('Monthly Journal entry'!A302)),IF('Lease Monthly'!$H$4="Quarterly",DATE(YEAR('Monthly Journal entry'!A302),MONTH('Monthly Journal entry'!A301)+3,DAY('Monthly Journal entry'!A301)),DATE(YEAR('Monthly Journal entry'!A301)+1,MONTH('Monthly Journal entry'!A301),DAY('Monthly Journal entry'!A301))))</f>
        <v>52902</v>
      </c>
      <c r="B303" s="24">
        <f t="shared" si="39"/>
        <v>2044</v>
      </c>
      <c r="C303" s="9">
        <f t="shared" si="37"/>
        <v>52902</v>
      </c>
      <c r="D303" s="9">
        <f t="shared" si="40"/>
        <v>52931</v>
      </c>
      <c r="E303" s="3">
        <f t="shared" si="41"/>
        <v>30</v>
      </c>
      <c r="F303" s="10">
        <f t="shared" si="42"/>
        <v>30</v>
      </c>
      <c r="G303" s="4">
        <f>'Lease Monthly'!K314</f>
        <v>0</v>
      </c>
      <c r="H303" s="3">
        <f t="shared" si="45"/>
        <v>0</v>
      </c>
      <c r="I303" s="11">
        <f t="shared" si="43"/>
        <v>0</v>
      </c>
      <c r="J303" s="16">
        <f t="shared" si="38"/>
        <v>52902</v>
      </c>
      <c r="K303" s="25">
        <f t="shared" si="44"/>
        <v>0</v>
      </c>
    </row>
    <row r="304" spans="1:11" x14ac:dyDescent="0.25">
      <c r="A304" s="9">
        <f>IF('Lease Monthly'!$H$4="Monthly",DATE(YEAR('Monthly Journal entry'!A303),MONTH('Monthly Journal entry'!A303)+1,DAY('Monthly Journal entry'!A303)),IF('Lease Monthly'!$H$4="Quarterly",DATE(YEAR('Monthly Journal entry'!A303),MONTH('Monthly Journal entry'!A302)+3,DAY('Monthly Journal entry'!A302)),DATE(YEAR('Monthly Journal entry'!A302)+1,MONTH('Monthly Journal entry'!A302),DAY('Monthly Journal entry'!A302))))</f>
        <v>52932</v>
      </c>
      <c r="B304" s="24">
        <f t="shared" si="39"/>
        <v>2044</v>
      </c>
      <c r="C304" s="9">
        <f t="shared" si="37"/>
        <v>52932</v>
      </c>
      <c r="D304" s="9">
        <f t="shared" si="40"/>
        <v>52962</v>
      </c>
      <c r="E304" s="3">
        <f t="shared" si="41"/>
        <v>31</v>
      </c>
      <c r="F304" s="10">
        <f t="shared" si="42"/>
        <v>31</v>
      </c>
      <c r="G304" s="4">
        <f>'Lease Monthly'!K315</f>
        <v>0</v>
      </c>
      <c r="H304" s="3">
        <f t="shared" si="45"/>
        <v>0</v>
      </c>
      <c r="I304" s="11">
        <f t="shared" si="43"/>
        <v>0</v>
      </c>
      <c r="J304" s="16">
        <f t="shared" si="38"/>
        <v>52932</v>
      </c>
      <c r="K304" s="25">
        <f t="shared" si="44"/>
        <v>0</v>
      </c>
    </row>
    <row r="305" spans="1:11" x14ac:dyDescent="0.25">
      <c r="A305" s="9">
        <f>IF('Lease Monthly'!$H$4="Monthly",DATE(YEAR('Monthly Journal entry'!A304),MONTH('Monthly Journal entry'!A304)+1,DAY('Monthly Journal entry'!A304)),IF('Lease Monthly'!$H$4="Quarterly",DATE(YEAR('Monthly Journal entry'!A304),MONTH('Monthly Journal entry'!A303)+3,DAY('Monthly Journal entry'!A303)),DATE(YEAR('Monthly Journal entry'!A303)+1,MONTH('Monthly Journal entry'!A303),DAY('Monthly Journal entry'!A303))))</f>
        <v>52963</v>
      </c>
      <c r="B305" s="24">
        <f t="shared" si="39"/>
        <v>2045</v>
      </c>
      <c r="C305" s="9">
        <f t="shared" si="37"/>
        <v>52963</v>
      </c>
      <c r="D305" s="9">
        <f t="shared" si="40"/>
        <v>52993</v>
      </c>
      <c r="E305" s="3">
        <f t="shared" si="41"/>
        <v>31</v>
      </c>
      <c r="F305" s="10">
        <f t="shared" si="42"/>
        <v>31</v>
      </c>
      <c r="G305" s="4">
        <f>'Lease Monthly'!K316</f>
        <v>0</v>
      </c>
      <c r="H305" s="3">
        <f t="shared" si="45"/>
        <v>0</v>
      </c>
      <c r="I305" s="11">
        <f t="shared" si="43"/>
        <v>0</v>
      </c>
      <c r="J305" s="16">
        <f t="shared" si="38"/>
        <v>52963</v>
      </c>
      <c r="K305" s="25">
        <f t="shared" si="44"/>
        <v>0</v>
      </c>
    </row>
    <row r="306" spans="1:11" x14ac:dyDescent="0.25">
      <c r="A306" s="9">
        <f>IF('Lease Monthly'!$H$4="Monthly",DATE(YEAR('Monthly Journal entry'!A305),MONTH('Monthly Journal entry'!A305)+1,DAY('Monthly Journal entry'!A305)),IF('Lease Monthly'!$H$4="Quarterly",DATE(YEAR('Monthly Journal entry'!A305),MONTH('Monthly Journal entry'!A304)+3,DAY('Monthly Journal entry'!A304)),DATE(YEAR('Monthly Journal entry'!A304)+1,MONTH('Monthly Journal entry'!A304),DAY('Monthly Journal entry'!A304))))</f>
        <v>52994</v>
      </c>
      <c r="B306" s="24">
        <f t="shared" si="39"/>
        <v>2045</v>
      </c>
      <c r="C306" s="9">
        <f t="shared" si="37"/>
        <v>52994</v>
      </c>
      <c r="D306" s="9">
        <f t="shared" si="40"/>
        <v>53021</v>
      </c>
      <c r="E306" s="3">
        <f t="shared" si="41"/>
        <v>28</v>
      </c>
      <c r="F306" s="10">
        <f t="shared" si="42"/>
        <v>28</v>
      </c>
      <c r="G306" s="4">
        <f>'Lease Monthly'!K317</f>
        <v>0</v>
      </c>
      <c r="H306" s="3">
        <f t="shared" si="45"/>
        <v>0</v>
      </c>
      <c r="I306" s="11">
        <f t="shared" si="43"/>
        <v>0</v>
      </c>
      <c r="J306" s="16">
        <f t="shared" si="38"/>
        <v>52994</v>
      </c>
      <c r="K306" s="25">
        <f t="shared" si="44"/>
        <v>0</v>
      </c>
    </row>
    <row r="307" spans="1:11" x14ac:dyDescent="0.25">
      <c r="A307" s="9">
        <f>IF('Lease Monthly'!$H$4="Monthly",DATE(YEAR('Monthly Journal entry'!A306),MONTH('Monthly Journal entry'!A306)+1,DAY('Monthly Journal entry'!A306)),IF('Lease Monthly'!$H$4="Quarterly",DATE(YEAR('Monthly Journal entry'!A306),MONTH('Monthly Journal entry'!A305)+3,DAY('Monthly Journal entry'!A305)),DATE(YEAR('Monthly Journal entry'!A305)+1,MONTH('Monthly Journal entry'!A305),DAY('Monthly Journal entry'!A305))))</f>
        <v>53022</v>
      </c>
      <c r="B307" s="24">
        <f t="shared" si="39"/>
        <v>2045</v>
      </c>
      <c r="C307" s="9">
        <f t="shared" si="37"/>
        <v>53022</v>
      </c>
      <c r="D307" s="9">
        <f t="shared" si="40"/>
        <v>53052</v>
      </c>
      <c r="E307" s="3">
        <f t="shared" si="41"/>
        <v>31</v>
      </c>
      <c r="F307" s="10">
        <f t="shared" si="42"/>
        <v>31</v>
      </c>
      <c r="G307" s="4">
        <f>'Lease Monthly'!K318</f>
        <v>0</v>
      </c>
      <c r="H307" s="3">
        <f t="shared" si="45"/>
        <v>0</v>
      </c>
      <c r="I307" s="11">
        <f t="shared" si="43"/>
        <v>0</v>
      </c>
      <c r="J307" s="16">
        <f t="shared" si="38"/>
        <v>53022</v>
      </c>
      <c r="K307" s="25">
        <f t="shared" si="44"/>
        <v>0</v>
      </c>
    </row>
    <row r="308" spans="1:11" x14ac:dyDescent="0.25">
      <c r="A308" s="9">
        <f>IF('Lease Monthly'!$H$4="Monthly",DATE(YEAR('Monthly Journal entry'!A307),MONTH('Monthly Journal entry'!A307)+1,DAY('Monthly Journal entry'!A307)),IF('Lease Monthly'!$H$4="Quarterly",DATE(YEAR('Monthly Journal entry'!A307),MONTH('Monthly Journal entry'!A306)+3,DAY('Monthly Journal entry'!A306)),DATE(YEAR('Monthly Journal entry'!A306)+1,MONTH('Monthly Journal entry'!A306),DAY('Monthly Journal entry'!A306))))</f>
        <v>53053</v>
      </c>
      <c r="B308" s="24">
        <f t="shared" si="39"/>
        <v>2045</v>
      </c>
      <c r="C308" s="9">
        <f t="shared" si="37"/>
        <v>53053</v>
      </c>
      <c r="D308" s="9">
        <f t="shared" si="40"/>
        <v>53082</v>
      </c>
      <c r="E308" s="3">
        <f t="shared" si="41"/>
        <v>30</v>
      </c>
      <c r="F308" s="10">
        <f t="shared" si="42"/>
        <v>30</v>
      </c>
      <c r="G308" s="4">
        <f>'Lease Monthly'!K319</f>
        <v>0</v>
      </c>
      <c r="H308" s="3">
        <f t="shared" si="45"/>
        <v>0</v>
      </c>
      <c r="I308" s="11">
        <f t="shared" si="43"/>
        <v>0</v>
      </c>
      <c r="J308" s="16">
        <f t="shared" si="38"/>
        <v>53053</v>
      </c>
      <c r="K308" s="25">
        <f t="shared" si="44"/>
        <v>0</v>
      </c>
    </row>
    <row r="309" spans="1:11" x14ac:dyDescent="0.25">
      <c r="A309" s="9">
        <f>IF('Lease Monthly'!$H$4="Monthly",DATE(YEAR('Monthly Journal entry'!A308),MONTH('Monthly Journal entry'!A308)+1,DAY('Monthly Journal entry'!A308)),IF('Lease Monthly'!$H$4="Quarterly",DATE(YEAR('Monthly Journal entry'!A308),MONTH('Monthly Journal entry'!A307)+3,DAY('Monthly Journal entry'!A307)),DATE(YEAR('Monthly Journal entry'!A307)+1,MONTH('Monthly Journal entry'!A307),DAY('Monthly Journal entry'!A307))))</f>
        <v>53083</v>
      </c>
      <c r="B309" s="24">
        <f t="shared" si="39"/>
        <v>2045</v>
      </c>
      <c r="C309" s="9">
        <f t="shared" si="37"/>
        <v>53083</v>
      </c>
      <c r="D309" s="9">
        <f t="shared" si="40"/>
        <v>53113</v>
      </c>
      <c r="E309" s="3">
        <f t="shared" si="41"/>
        <v>31</v>
      </c>
      <c r="F309" s="10">
        <f t="shared" si="42"/>
        <v>31</v>
      </c>
      <c r="G309" s="4">
        <f>'Lease Monthly'!K320</f>
        <v>0</v>
      </c>
      <c r="H309" s="3">
        <f t="shared" si="45"/>
        <v>0</v>
      </c>
      <c r="I309" s="11">
        <f t="shared" si="43"/>
        <v>0</v>
      </c>
      <c r="J309" s="16">
        <f t="shared" si="38"/>
        <v>53083</v>
      </c>
      <c r="K309" s="25">
        <f t="shared" si="44"/>
        <v>0</v>
      </c>
    </row>
    <row r="310" spans="1:11" x14ac:dyDescent="0.25">
      <c r="A310" s="9">
        <f>IF('Lease Monthly'!$H$4="Monthly",DATE(YEAR('Monthly Journal entry'!A309),MONTH('Monthly Journal entry'!A309)+1,DAY('Monthly Journal entry'!A309)),IF('Lease Monthly'!$H$4="Quarterly",DATE(YEAR('Monthly Journal entry'!A309),MONTH('Monthly Journal entry'!A308)+3,DAY('Monthly Journal entry'!A308)),DATE(YEAR('Monthly Journal entry'!A308)+1,MONTH('Monthly Journal entry'!A308),DAY('Monthly Journal entry'!A308))))</f>
        <v>53114</v>
      </c>
      <c r="B310" s="24">
        <f t="shared" si="39"/>
        <v>2045</v>
      </c>
      <c r="C310" s="9">
        <f t="shared" si="37"/>
        <v>53114</v>
      </c>
      <c r="D310" s="9">
        <f t="shared" si="40"/>
        <v>53143</v>
      </c>
      <c r="E310" s="3">
        <f t="shared" si="41"/>
        <v>30</v>
      </c>
      <c r="F310" s="10">
        <f t="shared" si="42"/>
        <v>30</v>
      </c>
      <c r="G310" s="4">
        <f>'Lease Monthly'!K321</f>
        <v>0</v>
      </c>
      <c r="H310" s="3">
        <f t="shared" si="45"/>
        <v>0</v>
      </c>
      <c r="I310" s="11">
        <f t="shared" si="43"/>
        <v>0</v>
      </c>
      <c r="J310" s="16">
        <f t="shared" si="38"/>
        <v>53114</v>
      </c>
      <c r="K310" s="25">
        <f t="shared" si="44"/>
        <v>0</v>
      </c>
    </row>
    <row r="311" spans="1:11" x14ac:dyDescent="0.25">
      <c r="A311" s="9">
        <f>IF('Lease Monthly'!$H$4="Monthly",DATE(YEAR('Monthly Journal entry'!A310),MONTH('Monthly Journal entry'!A310)+1,DAY('Monthly Journal entry'!A310)),IF('Lease Monthly'!$H$4="Quarterly",DATE(YEAR('Monthly Journal entry'!A310),MONTH('Monthly Journal entry'!A309)+3,DAY('Monthly Journal entry'!A309)),DATE(YEAR('Monthly Journal entry'!A309)+1,MONTH('Monthly Journal entry'!A309),DAY('Monthly Journal entry'!A309))))</f>
        <v>53144</v>
      </c>
      <c r="B311" s="24">
        <f t="shared" si="39"/>
        <v>2045</v>
      </c>
      <c r="C311" s="9">
        <f t="shared" si="37"/>
        <v>53144</v>
      </c>
      <c r="D311" s="9">
        <f t="shared" si="40"/>
        <v>53174</v>
      </c>
      <c r="E311" s="3">
        <f t="shared" si="41"/>
        <v>31</v>
      </c>
      <c r="F311" s="10">
        <f t="shared" si="42"/>
        <v>31</v>
      </c>
      <c r="G311" s="4">
        <f>'Lease Monthly'!K322</f>
        <v>0</v>
      </c>
      <c r="H311" s="3">
        <f t="shared" si="45"/>
        <v>0</v>
      </c>
      <c r="I311" s="11">
        <f t="shared" si="43"/>
        <v>0</v>
      </c>
      <c r="J311" s="16">
        <f t="shared" si="38"/>
        <v>53144</v>
      </c>
      <c r="K311" s="25">
        <f t="shared" si="44"/>
        <v>0</v>
      </c>
    </row>
    <row r="312" spans="1:11" x14ac:dyDescent="0.25">
      <c r="A312" s="9">
        <f>IF('Lease Monthly'!$H$4="Monthly",DATE(YEAR('Monthly Journal entry'!A311),MONTH('Monthly Journal entry'!A311)+1,DAY('Monthly Journal entry'!A311)),IF('Lease Monthly'!$H$4="Quarterly",DATE(YEAR('Monthly Journal entry'!A311),MONTH('Monthly Journal entry'!A310)+3,DAY('Monthly Journal entry'!A310)),DATE(YEAR('Monthly Journal entry'!A310)+1,MONTH('Monthly Journal entry'!A310),DAY('Monthly Journal entry'!A310))))</f>
        <v>53175</v>
      </c>
      <c r="B312" s="24">
        <f t="shared" si="39"/>
        <v>2045</v>
      </c>
      <c r="C312" s="9">
        <f t="shared" si="37"/>
        <v>53175</v>
      </c>
      <c r="D312" s="9">
        <f t="shared" si="40"/>
        <v>53205</v>
      </c>
      <c r="E312" s="3">
        <f t="shared" si="41"/>
        <v>31</v>
      </c>
      <c r="F312" s="10">
        <f t="shared" si="42"/>
        <v>31</v>
      </c>
      <c r="G312" s="4">
        <f>'Lease Monthly'!K323</f>
        <v>0</v>
      </c>
      <c r="H312" s="3">
        <f t="shared" si="45"/>
        <v>0</v>
      </c>
      <c r="I312" s="11">
        <f t="shared" si="43"/>
        <v>0</v>
      </c>
      <c r="J312" s="16">
        <f t="shared" si="38"/>
        <v>53175</v>
      </c>
      <c r="K312" s="25">
        <f t="shared" si="44"/>
        <v>0</v>
      </c>
    </row>
    <row r="313" spans="1:11" x14ac:dyDescent="0.25">
      <c r="A313" s="9">
        <f>IF('Lease Monthly'!$H$4="Monthly",DATE(YEAR('Monthly Journal entry'!A312),MONTH('Monthly Journal entry'!A312)+1,DAY('Monthly Journal entry'!A312)),IF('Lease Monthly'!$H$4="Quarterly",DATE(YEAR('Monthly Journal entry'!A312),MONTH('Monthly Journal entry'!A311)+3,DAY('Monthly Journal entry'!A311)),DATE(YEAR('Monthly Journal entry'!A311)+1,MONTH('Monthly Journal entry'!A311),DAY('Monthly Journal entry'!A311))))</f>
        <v>53206</v>
      </c>
      <c r="B313" s="24">
        <f t="shared" si="39"/>
        <v>2045</v>
      </c>
      <c r="C313" s="9">
        <f t="shared" si="37"/>
        <v>53206</v>
      </c>
      <c r="D313" s="9">
        <f t="shared" si="40"/>
        <v>53235</v>
      </c>
      <c r="E313" s="3">
        <f t="shared" si="41"/>
        <v>30</v>
      </c>
      <c r="F313" s="10">
        <f t="shared" si="42"/>
        <v>30</v>
      </c>
      <c r="G313" s="4">
        <f>'Lease Monthly'!K324</f>
        <v>0</v>
      </c>
      <c r="H313" s="3">
        <f t="shared" si="45"/>
        <v>0</v>
      </c>
      <c r="I313" s="11">
        <f t="shared" si="43"/>
        <v>0</v>
      </c>
      <c r="J313" s="16">
        <f t="shared" si="38"/>
        <v>53206</v>
      </c>
      <c r="K313" s="25">
        <f t="shared" si="44"/>
        <v>0</v>
      </c>
    </row>
    <row r="314" spans="1:11" x14ac:dyDescent="0.25">
      <c r="A314" s="9">
        <f>IF('Lease Monthly'!$H$4="Monthly",DATE(YEAR('Monthly Journal entry'!A313),MONTH('Monthly Journal entry'!A313)+1,DAY('Monthly Journal entry'!A313)),IF('Lease Monthly'!$H$4="Quarterly",DATE(YEAR('Monthly Journal entry'!A313),MONTH('Monthly Journal entry'!A312)+3,DAY('Monthly Journal entry'!A312)),DATE(YEAR('Monthly Journal entry'!A312)+1,MONTH('Monthly Journal entry'!A312),DAY('Monthly Journal entry'!A312))))</f>
        <v>53236</v>
      </c>
      <c r="B314" s="24">
        <f t="shared" si="39"/>
        <v>2045</v>
      </c>
      <c r="C314" s="9">
        <f t="shared" si="37"/>
        <v>53236</v>
      </c>
      <c r="D314" s="9">
        <f t="shared" si="40"/>
        <v>53266</v>
      </c>
      <c r="E314" s="3">
        <f t="shared" si="41"/>
        <v>31</v>
      </c>
      <c r="F314" s="10">
        <f t="shared" si="42"/>
        <v>31</v>
      </c>
      <c r="G314" s="4">
        <f>'Lease Monthly'!K325</f>
        <v>0</v>
      </c>
      <c r="H314" s="3">
        <f t="shared" si="45"/>
        <v>0</v>
      </c>
      <c r="I314" s="11">
        <f t="shared" si="43"/>
        <v>0</v>
      </c>
      <c r="J314" s="16">
        <f t="shared" si="38"/>
        <v>53236</v>
      </c>
      <c r="K314" s="25">
        <f t="shared" si="44"/>
        <v>0</v>
      </c>
    </row>
    <row r="315" spans="1:11" x14ac:dyDescent="0.25">
      <c r="A315" s="9">
        <f>IF('Lease Monthly'!$H$4="Monthly",DATE(YEAR('Monthly Journal entry'!A314),MONTH('Monthly Journal entry'!A314)+1,DAY('Monthly Journal entry'!A314)),IF('Lease Monthly'!$H$4="Quarterly",DATE(YEAR('Monthly Journal entry'!A314),MONTH('Monthly Journal entry'!A313)+3,DAY('Monthly Journal entry'!A313)),DATE(YEAR('Monthly Journal entry'!A313)+1,MONTH('Monthly Journal entry'!A313),DAY('Monthly Journal entry'!A313))))</f>
        <v>53267</v>
      </c>
      <c r="B315" s="24">
        <f t="shared" si="39"/>
        <v>2045</v>
      </c>
      <c r="C315" s="9">
        <f t="shared" si="37"/>
        <v>53267</v>
      </c>
      <c r="D315" s="9">
        <f t="shared" si="40"/>
        <v>53296</v>
      </c>
      <c r="E315" s="3">
        <f t="shared" si="41"/>
        <v>30</v>
      </c>
      <c r="F315" s="10">
        <f t="shared" si="42"/>
        <v>30</v>
      </c>
      <c r="G315" s="4">
        <f>'Lease Monthly'!K326</f>
        <v>0</v>
      </c>
      <c r="H315" s="3">
        <f t="shared" si="45"/>
        <v>0</v>
      </c>
      <c r="I315" s="11">
        <f t="shared" si="43"/>
        <v>0</v>
      </c>
      <c r="J315" s="16">
        <f t="shared" si="38"/>
        <v>53267</v>
      </c>
      <c r="K315" s="25">
        <f t="shared" si="44"/>
        <v>0</v>
      </c>
    </row>
    <row r="316" spans="1:11" x14ac:dyDescent="0.25">
      <c r="A316" s="9">
        <f>IF('Lease Monthly'!$H$4="Monthly",DATE(YEAR('Monthly Journal entry'!A315),MONTH('Monthly Journal entry'!A315)+1,DAY('Monthly Journal entry'!A315)),IF('Lease Monthly'!$H$4="Quarterly",DATE(YEAR('Monthly Journal entry'!A315),MONTH('Monthly Journal entry'!A314)+3,DAY('Monthly Journal entry'!A314)),DATE(YEAR('Monthly Journal entry'!A314)+1,MONTH('Monthly Journal entry'!A314),DAY('Monthly Journal entry'!A314))))</f>
        <v>53297</v>
      </c>
      <c r="B316" s="24">
        <f t="shared" si="39"/>
        <v>2045</v>
      </c>
      <c r="C316" s="9">
        <f t="shared" si="37"/>
        <v>53297</v>
      </c>
      <c r="D316" s="9">
        <f t="shared" si="40"/>
        <v>53327</v>
      </c>
      <c r="E316" s="3">
        <f t="shared" si="41"/>
        <v>31</v>
      </c>
      <c r="F316" s="10">
        <f t="shared" si="42"/>
        <v>31</v>
      </c>
      <c r="G316" s="4">
        <f>'Lease Monthly'!K327</f>
        <v>0</v>
      </c>
      <c r="H316" s="3">
        <f t="shared" si="45"/>
        <v>0</v>
      </c>
      <c r="I316" s="11">
        <f t="shared" si="43"/>
        <v>0</v>
      </c>
      <c r="J316" s="16">
        <f t="shared" si="38"/>
        <v>53297</v>
      </c>
      <c r="K316" s="25">
        <f t="shared" si="44"/>
        <v>0</v>
      </c>
    </row>
    <row r="317" spans="1:11" x14ac:dyDescent="0.25">
      <c r="A317" s="9">
        <f>IF('Lease Monthly'!$H$4="Monthly",DATE(YEAR('Monthly Journal entry'!A316),MONTH('Monthly Journal entry'!A316)+1,DAY('Monthly Journal entry'!A316)),IF('Lease Monthly'!$H$4="Quarterly",DATE(YEAR('Monthly Journal entry'!A316),MONTH('Monthly Journal entry'!A315)+3,DAY('Monthly Journal entry'!A315)),DATE(YEAR('Monthly Journal entry'!A315)+1,MONTH('Monthly Journal entry'!A315),DAY('Monthly Journal entry'!A315))))</f>
        <v>53328</v>
      </c>
      <c r="B317" s="24">
        <f t="shared" si="39"/>
        <v>2046</v>
      </c>
      <c r="C317" s="9">
        <f t="shared" si="37"/>
        <v>53328</v>
      </c>
      <c r="D317" s="9">
        <f t="shared" si="40"/>
        <v>53358</v>
      </c>
      <c r="E317" s="3">
        <f t="shared" si="41"/>
        <v>31</v>
      </c>
      <c r="F317" s="10">
        <f t="shared" si="42"/>
        <v>31</v>
      </c>
      <c r="G317" s="4">
        <f>'Lease Monthly'!K328</f>
        <v>0</v>
      </c>
      <c r="H317" s="3">
        <f t="shared" si="45"/>
        <v>0</v>
      </c>
      <c r="I317" s="11">
        <f t="shared" si="43"/>
        <v>0</v>
      </c>
      <c r="J317" s="16">
        <f t="shared" si="38"/>
        <v>53328</v>
      </c>
      <c r="K317" s="25">
        <f t="shared" si="44"/>
        <v>0</v>
      </c>
    </row>
    <row r="318" spans="1:11" x14ac:dyDescent="0.25">
      <c r="A318" s="9">
        <f>IF('Lease Monthly'!$H$4="Monthly",DATE(YEAR('Monthly Journal entry'!A317),MONTH('Monthly Journal entry'!A317)+1,DAY('Monthly Journal entry'!A317)),IF('Lease Monthly'!$H$4="Quarterly",DATE(YEAR('Monthly Journal entry'!A317),MONTH('Monthly Journal entry'!A316)+3,DAY('Monthly Journal entry'!A316)),DATE(YEAR('Monthly Journal entry'!A316)+1,MONTH('Monthly Journal entry'!A316),DAY('Monthly Journal entry'!A316))))</f>
        <v>53359</v>
      </c>
      <c r="B318" s="24">
        <f t="shared" si="39"/>
        <v>2046</v>
      </c>
      <c r="C318" s="9">
        <f t="shared" si="37"/>
        <v>53359</v>
      </c>
      <c r="D318" s="9">
        <f t="shared" si="40"/>
        <v>53386</v>
      </c>
      <c r="E318" s="3">
        <f t="shared" si="41"/>
        <v>28</v>
      </c>
      <c r="F318" s="10">
        <f t="shared" si="42"/>
        <v>28</v>
      </c>
      <c r="G318" s="4">
        <f>'Lease Monthly'!K329</f>
        <v>0</v>
      </c>
      <c r="H318" s="3">
        <f t="shared" si="45"/>
        <v>0</v>
      </c>
      <c r="I318" s="11">
        <f t="shared" si="43"/>
        <v>0</v>
      </c>
      <c r="J318" s="16">
        <f t="shared" si="38"/>
        <v>53359</v>
      </c>
      <c r="K318" s="25">
        <f t="shared" si="44"/>
        <v>0</v>
      </c>
    </row>
    <row r="319" spans="1:11" x14ac:dyDescent="0.25">
      <c r="A319" s="9">
        <f>IF('Lease Monthly'!$H$4="Monthly",DATE(YEAR('Monthly Journal entry'!A318),MONTH('Monthly Journal entry'!A318)+1,DAY('Monthly Journal entry'!A318)),IF('Lease Monthly'!$H$4="Quarterly",DATE(YEAR('Monthly Journal entry'!A318),MONTH('Monthly Journal entry'!A317)+3,DAY('Monthly Journal entry'!A317)),DATE(YEAR('Monthly Journal entry'!A317)+1,MONTH('Monthly Journal entry'!A317),DAY('Monthly Journal entry'!A317))))</f>
        <v>53387</v>
      </c>
      <c r="B319" s="24">
        <f t="shared" si="39"/>
        <v>2046</v>
      </c>
      <c r="C319" s="9">
        <f t="shared" si="37"/>
        <v>53387</v>
      </c>
      <c r="D319" s="9">
        <f t="shared" si="40"/>
        <v>53417</v>
      </c>
      <c r="E319" s="3">
        <f t="shared" si="41"/>
        <v>31</v>
      </c>
      <c r="F319" s="10">
        <f t="shared" si="42"/>
        <v>31</v>
      </c>
      <c r="G319" s="4">
        <f>'Lease Monthly'!K330</f>
        <v>0</v>
      </c>
      <c r="H319" s="3">
        <f t="shared" si="45"/>
        <v>0</v>
      </c>
      <c r="I319" s="11">
        <f t="shared" si="43"/>
        <v>0</v>
      </c>
      <c r="J319" s="16">
        <f t="shared" si="38"/>
        <v>53387</v>
      </c>
      <c r="K319" s="25">
        <f t="shared" si="44"/>
        <v>0</v>
      </c>
    </row>
    <row r="320" spans="1:11" x14ac:dyDescent="0.25">
      <c r="A320" s="9">
        <f>IF('Lease Monthly'!$H$4="Monthly",DATE(YEAR('Monthly Journal entry'!A319),MONTH('Monthly Journal entry'!A319)+1,DAY('Monthly Journal entry'!A319)),IF('Lease Monthly'!$H$4="Quarterly",DATE(YEAR('Monthly Journal entry'!A319),MONTH('Monthly Journal entry'!A318)+3,DAY('Monthly Journal entry'!A318)),DATE(YEAR('Monthly Journal entry'!A318)+1,MONTH('Monthly Journal entry'!A318),DAY('Monthly Journal entry'!A318))))</f>
        <v>53418</v>
      </c>
      <c r="B320" s="24">
        <f t="shared" si="39"/>
        <v>2046</v>
      </c>
      <c r="C320" s="9">
        <f t="shared" si="37"/>
        <v>53418</v>
      </c>
      <c r="D320" s="9">
        <f t="shared" si="40"/>
        <v>53447</v>
      </c>
      <c r="E320" s="3">
        <f t="shared" si="41"/>
        <v>30</v>
      </c>
      <c r="F320" s="10">
        <f t="shared" si="42"/>
        <v>30</v>
      </c>
      <c r="G320" s="4">
        <f>'Lease Monthly'!K331</f>
        <v>0</v>
      </c>
      <c r="H320" s="3">
        <f t="shared" si="45"/>
        <v>0</v>
      </c>
      <c r="I320" s="11">
        <f t="shared" si="43"/>
        <v>0</v>
      </c>
      <c r="J320" s="16">
        <f t="shared" si="38"/>
        <v>53418</v>
      </c>
      <c r="K320" s="25">
        <f t="shared" si="44"/>
        <v>0</v>
      </c>
    </row>
    <row r="321" spans="1:11" x14ac:dyDescent="0.25">
      <c r="A321" s="9">
        <f>IF('Lease Monthly'!$H$4="Monthly",DATE(YEAR('Monthly Journal entry'!A320),MONTH('Monthly Journal entry'!A320)+1,DAY('Monthly Journal entry'!A320)),IF('Lease Monthly'!$H$4="Quarterly",DATE(YEAR('Monthly Journal entry'!A320),MONTH('Monthly Journal entry'!A319)+3,DAY('Monthly Journal entry'!A319)),DATE(YEAR('Monthly Journal entry'!A319)+1,MONTH('Monthly Journal entry'!A319),DAY('Monthly Journal entry'!A319))))</f>
        <v>53448</v>
      </c>
      <c r="B321" s="24">
        <f t="shared" si="39"/>
        <v>2046</v>
      </c>
      <c r="C321" s="9">
        <f t="shared" si="37"/>
        <v>53448</v>
      </c>
      <c r="D321" s="9">
        <f t="shared" si="40"/>
        <v>53478</v>
      </c>
      <c r="E321" s="3">
        <f t="shared" si="41"/>
        <v>31</v>
      </c>
      <c r="F321" s="10">
        <f t="shared" si="42"/>
        <v>31</v>
      </c>
      <c r="G321" s="4">
        <f>'Lease Monthly'!K332</f>
        <v>0</v>
      </c>
      <c r="H321" s="3">
        <f t="shared" si="45"/>
        <v>0</v>
      </c>
      <c r="I321" s="11">
        <f t="shared" si="43"/>
        <v>0</v>
      </c>
      <c r="J321" s="16">
        <f t="shared" si="38"/>
        <v>53448</v>
      </c>
      <c r="K321" s="25">
        <f t="shared" si="44"/>
        <v>0</v>
      </c>
    </row>
    <row r="322" spans="1:11" x14ac:dyDescent="0.25">
      <c r="A322" s="9">
        <f>IF('Lease Monthly'!$H$4="Monthly",DATE(YEAR('Monthly Journal entry'!A321),MONTH('Monthly Journal entry'!A321)+1,DAY('Monthly Journal entry'!A321)),IF('Lease Monthly'!$H$4="Quarterly",DATE(YEAR('Monthly Journal entry'!A321),MONTH('Monthly Journal entry'!A320)+3,DAY('Monthly Journal entry'!A320)),DATE(YEAR('Monthly Journal entry'!A320)+1,MONTH('Monthly Journal entry'!A320),DAY('Monthly Journal entry'!A320))))</f>
        <v>53479</v>
      </c>
      <c r="B322" s="24">
        <f t="shared" si="39"/>
        <v>2046</v>
      </c>
      <c r="C322" s="9">
        <f t="shared" si="37"/>
        <v>53479</v>
      </c>
      <c r="D322" s="9">
        <f t="shared" si="40"/>
        <v>53508</v>
      </c>
      <c r="E322" s="3">
        <f t="shared" si="41"/>
        <v>30</v>
      </c>
      <c r="F322" s="10">
        <f t="shared" si="42"/>
        <v>30</v>
      </c>
      <c r="G322" s="4">
        <f>'Lease Monthly'!K333</f>
        <v>0</v>
      </c>
      <c r="H322" s="3">
        <f t="shared" si="45"/>
        <v>0</v>
      </c>
      <c r="I322" s="11">
        <f t="shared" si="43"/>
        <v>0</v>
      </c>
      <c r="J322" s="16">
        <f t="shared" si="38"/>
        <v>53479</v>
      </c>
      <c r="K322" s="25">
        <f t="shared" si="44"/>
        <v>0</v>
      </c>
    </row>
    <row r="323" spans="1:11" x14ac:dyDescent="0.25">
      <c r="A323" s="9">
        <f>IF('Lease Monthly'!$H$4="Monthly",DATE(YEAR('Monthly Journal entry'!A322),MONTH('Monthly Journal entry'!A322)+1,DAY('Monthly Journal entry'!A322)),IF('Lease Monthly'!$H$4="Quarterly",DATE(YEAR('Monthly Journal entry'!A322),MONTH('Monthly Journal entry'!A321)+3,DAY('Monthly Journal entry'!A321)),DATE(YEAR('Monthly Journal entry'!A321)+1,MONTH('Monthly Journal entry'!A321),DAY('Monthly Journal entry'!A321))))</f>
        <v>53509</v>
      </c>
      <c r="B323" s="24">
        <f t="shared" si="39"/>
        <v>2046</v>
      </c>
      <c r="C323" s="9">
        <f t="shared" si="37"/>
        <v>53509</v>
      </c>
      <c r="D323" s="9">
        <f t="shared" si="40"/>
        <v>53539</v>
      </c>
      <c r="E323" s="3">
        <f t="shared" si="41"/>
        <v>31</v>
      </c>
      <c r="F323" s="10">
        <f t="shared" si="42"/>
        <v>31</v>
      </c>
      <c r="G323" s="4">
        <f>'Lease Monthly'!K334</f>
        <v>0</v>
      </c>
      <c r="H323" s="3">
        <f t="shared" si="45"/>
        <v>0</v>
      </c>
      <c r="I323" s="11">
        <f t="shared" si="43"/>
        <v>0</v>
      </c>
      <c r="J323" s="16">
        <f t="shared" si="38"/>
        <v>53509</v>
      </c>
      <c r="K323" s="25">
        <f t="shared" si="44"/>
        <v>0</v>
      </c>
    </row>
    <row r="324" spans="1:11" x14ac:dyDescent="0.25">
      <c r="A324" s="9">
        <f>IF('Lease Monthly'!$H$4="Monthly",DATE(YEAR('Monthly Journal entry'!A323),MONTH('Monthly Journal entry'!A323)+1,DAY('Monthly Journal entry'!A323)),IF('Lease Monthly'!$H$4="Quarterly",DATE(YEAR('Monthly Journal entry'!A323),MONTH('Monthly Journal entry'!A322)+3,DAY('Monthly Journal entry'!A322)),DATE(YEAR('Monthly Journal entry'!A322)+1,MONTH('Monthly Journal entry'!A322),DAY('Monthly Journal entry'!A322))))</f>
        <v>53540</v>
      </c>
      <c r="B324" s="24">
        <f t="shared" si="39"/>
        <v>2046</v>
      </c>
      <c r="C324" s="9">
        <f t="shared" si="37"/>
        <v>53540</v>
      </c>
      <c r="D324" s="9">
        <f t="shared" si="40"/>
        <v>53570</v>
      </c>
      <c r="E324" s="3">
        <f t="shared" si="41"/>
        <v>31</v>
      </c>
      <c r="F324" s="10">
        <f t="shared" si="42"/>
        <v>31</v>
      </c>
      <c r="G324" s="4">
        <f>'Lease Monthly'!K335</f>
        <v>0</v>
      </c>
      <c r="H324" s="3">
        <f t="shared" si="45"/>
        <v>0</v>
      </c>
      <c r="I324" s="11">
        <f t="shared" si="43"/>
        <v>0</v>
      </c>
      <c r="J324" s="16">
        <f t="shared" si="38"/>
        <v>53540</v>
      </c>
      <c r="K324" s="25">
        <f t="shared" si="44"/>
        <v>0</v>
      </c>
    </row>
    <row r="325" spans="1:11" x14ac:dyDescent="0.25">
      <c r="A325" s="9">
        <f>IF('Lease Monthly'!$H$4="Monthly",DATE(YEAR('Monthly Journal entry'!A324),MONTH('Monthly Journal entry'!A324)+1,DAY('Monthly Journal entry'!A324)),IF('Lease Monthly'!$H$4="Quarterly",DATE(YEAR('Monthly Journal entry'!A324),MONTH('Monthly Journal entry'!A323)+3,DAY('Monthly Journal entry'!A323)),DATE(YEAR('Monthly Journal entry'!A323)+1,MONTH('Monthly Journal entry'!A323),DAY('Monthly Journal entry'!A323))))</f>
        <v>53571</v>
      </c>
      <c r="B325" s="24">
        <f t="shared" si="39"/>
        <v>2046</v>
      </c>
      <c r="C325" s="9">
        <f t="shared" ref="C325:C388" si="46">EOMONTH(A325,-1)+1</f>
        <v>53571</v>
      </c>
      <c r="D325" s="9">
        <f t="shared" si="40"/>
        <v>53600</v>
      </c>
      <c r="E325" s="3">
        <f t="shared" si="41"/>
        <v>30</v>
      </c>
      <c r="F325" s="10">
        <f t="shared" si="42"/>
        <v>30</v>
      </c>
      <c r="G325" s="4">
        <f>'Lease Monthly'!K336</f>
        <v>0</v>
      </c>
      <c r="H325" s="3">
        <f t="shared" si="45"/>
        <v>0</v>
      </c>
      <c r="I325" s="11">
        <f t="shared" si="43"/>
        <v>0</v>
      </c>
      <c r="J325" s="16">
        <f t="shared" ref="J325:J388" si="47">A325</f>
        <v>53571</v>
      </c>
      <c r="K325" s="25">
        <f t="shared" si="44"/>
        <v>0</v>
      </c>
    </row>
    <row r="326" spans="1:11" x14ac:dyDescent="0.25">
      <c r="A326" s="9">
        <f>IF('Lease Monthly'!$H$4="Monthly",DATE(YEAR('Monthly Journal entry'!A325),MONTH('Monthly Journal entry'!A325)+1,DAY('Monthly Journal entry'!A325)),IF('Lease Monthly'!$H$4="Quarterly",DATE(YEAR('Monthly Journal entry'!A325),MONTH('Monthly Journal entry'!A324)+3,DAY('Monthly Journal entry'!A324)),DATE(YEAR('Monthly Journal entry'!A324)+1,MONTH('Monthly Journal entry'!A324),DAY('Monthly Journal entry'!A324))))</f>
        <v>53601</v>
      </c>
      <c r="B326" s="24">
        <f t="shared" ref="B326:B389" si="48">YEAR(A326)</f>
        <v>2046</v>
      </c>
      <c r="C326" s="9">
        <f t="shared" si="46"/>
        <v>53601</v>
      </c>
      <c r="D326" s="9">
        <f t="shared" ref="D326:D389" si="49">EOMONTH(A326,0)</f>
        <v>53631</v>
      </c>
      <c r="E326" s="3">
        <f t="shared" ref="E326:E389" si="50">D326-C326+1</f>
        <v>31</v>
      </c>
      <c r="F326" s="10">
        <f t="shared" ref="F326:F389" si="51">D326-A326+1</f>
        <v>31</v>
      </c>
      <c r="G326" s="4">
        <f>'Lease Monthly'!K337</f>
        <v>0</v>
      </c>
      <c r="H326" s="3">
        <f t="shared" si="45"/>
        <v>0</v>
      </c>
      <c r="I326" s="11">
        <f t="shared" si="43"/>
        <v>0</v>
      </c>
      <c r="J326" s="16">
        <f t="shared" si="47"/>
        <v>53601</v>
      </c>
      <c r="K326" s="25">
        <f t="shared" si="44"/>
        <v>0</v>
      </c>
    </row>
    <row r="327" spans="1:11" x14ac:dyDescent="0.25">
      <c r="A327" s="9">
        <f>IF('Lease Monthly'!$H$4="Monthly",DATE(YEAR('Monthly Journal entry'!A326),MONTH('Monthly Journal entry'!A326)+1,DAY('Monthly Journal entry'!A326)),IF('Lease Monthly'!$H$4="Quarterly",DATE(YEAR('Monthly Journal entry'!A326),MONTH('Monthly Journal entry'!A325)+3,DAY('Monthly Journal entry'!A325)),DATE(YEAR('Monthly Journal entry'!A325)+1,MONTH('Monthly Journal entry'!A325),DAY('Monthly Journal entry'!A325))))</f>
        <v>53632</v>
      </c>
      <c r="B327" s="24">
        <f t="shared" si="48"/>
        <v>2046</v>
      </c>
      <c r="C327" s="9">
        <f t="shared" si="46"/>
        <v>53632</v>
      </c>
      <c r="D327" s="9">
        <f t="shared" si="49"/>
        <v>53661</v>
      </c>
      <c r="E327" s="3">
        <f t="shared" si="50"/>
        <v>30</v>
      </c>
      <c r="F327" s="10">
        <f t="shared" si="51"/>
        <v>30</v>
      </c>
      <c r="G327" s="4">
        <f>'Lease Monthly'!K338</f>
        <v>0</v>
      </c>
      <c r="H327" s="3">
        <f t="shared" si="45"/>
        <v>0</v>
      </c>
      <c r="I327" s="11">
        <f t="shared" ref="I327:I390" si="52">G327-H326</f>
        <v>0</v>
      </c>
      <c r="J327" s="16">
        <f t="shared" si="47"/>
        <v>53632</v>
      </c>
      <c r="K327" s="25">
        <f t="shared" ref="K327:K390" si="53">H327+I327</f>
        <v>0</v>
      </c>
    </row>
    <row r="328" spans="1:11" x14ac:dyDescent="0.25">
      <c r="A328" s="9">
        <f>IF('Lease Monthly'!$H$4="Monthly",DATE(YEAR('Monthly Journal entry'!A327),MONTH('Monthly Journal entry'!A327)+1,DAY('Monthly Journal entry'!A327)),IF('Lease Monthly'!$H$4="Quarterly",DATE(YEAR('Monthly Journal entry'!A327),MONTH('Monthly Journal entry'!A326)+3,DAY('Monthly Journal entry'!A326)),DATE(YEAR('Monthly Journal entry'!A326)+1,MONTH('Monthly Journal entry'!A326),DAY('Monthly Journal entry'!A326))))</f>
        <v>53662</v>
      </c>
      <c r="B328" s="24">
        <f t="shared" si="48"/>
        <v>2046</v>
      </c>
      <c r="C328" s="9">
        <f t="shared" si="46"/>
        <v>53662</v>
      </c>
      <c r="D328" s="9">
        <f t="shared" si="49"/>
        <v>53692</v>
      </c>
      <c r="E328" s="3">
        <f t="shared" si="50"/>
        <v>31</v>
      </c>
      <c r="F328" s="10">
        <f t="shared" si="51"/>
        <v>31</v>
      </c>
      <c r="G328" s="4">
        <f>'Lease Monthly'!K339</f>
        <v>0</v>
      </c>
      <c r="H328" s="3">
        <f t="shared" ref="H328:H391" si="54">G329/E328*F328</f>
        <v>0</v>
      </c>
      <c r="I328" s="11">
        <f t="shared" si="52"/>
        <v>0</v>
      </c>
      <c r="J328" s="16">
        <f t="shared" si="47"/>
        <v>53662</v>
      </c>
      <c r="K328" s="25">
        <f t="shared" si="53"/>
        <v>0</v>
      </c>
    </row>
    <row r="329" spans="1:11" x14ac:dyDescent="0.25">
      <c r="A329" s="9">
        <f>IF('Lease Monthly'!$H$4="Monthly",DATE(YEAR('Monthly Journal entry'!A328),MONTH('Monthly Journal entry'!A328)+1,DAY('Monthly Journal entry'!A328)),IF('Lease Monthly'!$H$4="Quarterly",DATE(YEAR('Monthly Journal entry'!A328),MONTH('Monthly Journal entry'!A327)+3,DAY('Monthly Journal entry'!A327)),DATE(YEAR('Monthly Journal entry'!A327)+1,MONTH('Monthly Journal entry'!A327),DAY('Monthly Journal entry'!A327))))</f>
        <v>53693</v>
      </c>
      <c r="B329" s="24">
        <f t="shared" si="48"/>
        <v>2047</v>
      </c>
      <c r="C329" s="9">
        <f t="shared" si="46"/>
        <v>53693</v>
      </c>
      <c r="D329" s="9">
        <f t="shared" si="49"/>
        <v>53723</v>
      </c>
      <c r="E329" s="3">
        <f t="shared" si="50"/>
        <v>31</v>
      </c>
      <c r="F329" s="10">
        <f t="shared" si="51"/>
        <v>31</v>
      </c>
      <c r="G329" s="4">
        <f>'Lease Monthly'!K340</f>
        <v>0</v>
      </c>
      <c r="H329" s="3">
        <f t="shared" si="54"/>
        <v>0</v>
      </c>
      <c r="I329" s="11">
        <f t="shared" si="52"/>
        <v>0</v>
      </c>
      <c r="J329" s="16">
        <f t="shared" si="47"/>
        <v>53693</v>
      </c>
      <c r="K329" s="25">
        <f t="shared" si="53"/>
        <v>0</v>
      </c>
    </row>
    <row r="330" spans="1:11" x14ac:dyDescent="0.25">
      <c r="A330" s="9">
        <f>IF('Lease Monthly'!$H$4="Monthly",DATE(YEAR('Monthly Journal entry'!A329),MONTH('Monthly Journal entry'!A329)+1,DAY('Monthly Journal entry'!A329)),IF('Lease Monthly'!$H$4="Quarterly",DATE(YEAR('Monthly Journal entry'!A329),MONTH('Monthly Journal entry'!A328)+3,DAY('Monthly Journal entry'!A328)),DATE(YEAR('Monthly Journal entry'!A328)+1,MONTH('Monthly Journal entry'!A328),DAY('Monthly Journal entry'!A328))))</f>
        <v>53724</v>
      </c>
      <c r="B330" s="24">
        <f t="shared" si="48"/>
        <v>2047</v>
      </c>
      <c r="C330" s="9">
        <f t="shared" si="46"/>
        <v>53724</v>
      </c>
      <c r="D330" s="9">
        <f t="shared" si="49"/>
        <v>53751</v>
      </c>
      <c r="E330" s="3">
        <f t="shared" si="50"/>
        <v>28</v>
      </c>
      <c r="F330" s="10">
        <f t="shared" si="51"/>
        <v>28</v>
      </c>
      <c r="G330" s="4">
        <f>'Lease Monthly'!K341</f>
        <v>0</v>
      </c>
      <c r="H330" s="3">
        <f t="shared" si="54"/>
        <v>0</v>
      </c>
      <c r="I330" s="11">
        <f t="shared" si="52"/>
        <v>0</v>
      </c>
      <c r="J330" s="16">
        <f t="shared" si="47"/>
        <v>53724</v>
      </c>
      <c r="K330" s="25">
        <f t="shared" si="53"/>
        <v>0</v>
      </c>
    </row>
    <row r="331" spans="1:11" x14ac:dyDescent="0.25">
      <c r="A331" s="9">
        <f>IF('Lease Monthly'!$H$4="Monthly",DATE(YEAR('Monthly Journal entry'!A330),MONTH('Monthly Journal entry'!A330)+1,DAY('Monthly Journal entry'!A330)),IF('Lease Monthly'!$H$4="Quarterly",DATE(YEAR('Monthly Journal entry'!A330),MONTH('Monthly Journal entry'!A329)+3,DAY('Monthly Journal entry'!A329)),DATE(YEAR('Monthly Journal entry'!A329)+1,MONTH('Monthly Journal entry'!A329),DAY('Monthly Journal entry'!A329))))</f>
        <v>53752</v>
      </c>
      <c r="B331" s="24">
        <f t="shared" si="48"/>
        <v>2047</v>
      </c>
      <c r="C331" s="9">
        <f t="shared" si="46"/>
        <v>53752</v>
      </c>
      <c r="D331" s="9">
        <f t="shared" si="49"/>
        <v>53782</v>
      </c>
      <c r="E331" s="3">
        <f t="shared" si="50"/>
        <v>31</v>
      </c>
      <c r="F331" s="10">
        <f t="shared" si="51"/>
        <v>31</v>
      </c>
      <c r="G331" s="4">
        <f>'Lease Monthly'!K342</f>
        <v>0</v>
      </c>
      <c r="H331" s="3">
        <f t="shared" si="54"/>
        <v>0</v>
      </c>
      <c r="I331" s="11">
        <f t="shared" si="52"/>
        <v>0</v>
      </c>
      <c r="J331" s="16">
        <f t="shared" si="47"/>
        <v>53752</v>
      </c>
      <c r="K331" s="25">
        <f t="shared" si="53"/>
        <v>0</v>
      </c>
    </row>
    <row r="332" spans="1:11" x14ac:dyDescent="0.25">
      <c r="A332" s="9">
        <f>IF('Lease Monthly'!$H$4="Monthly",DATE(YEAR('Monthly Journal entry'!A331),MONTH('Monthly Journal entry'!A331)+1,DAY('Monthly Journal entry'!A331)),IF('Lease Monthly'!$H$4="Quarterly",DATE(YEAR('Monthly Journal entry'!A331),MONTH('Monthly Journal entry'!A330)+3,DAY('Monthly Journal entry'!A330)),DATE(YEAR('Monthly Journal entry'!A330)+1,MONTH('Monthly Journal entry'!A330),DAY('Monthly Journal entry'!A330))))</f>
        <v>53783</v>
      </c>
      <c r="B332" s="24">
        <f t="shared" si="48"/>
        <v>2047</v>
      </c>
      <c r="C332" s="9">
        <f t="shared" si="46"/>
        <v>53783</v>
      </c>
      <c r="D332" s="9">
        <f t="shared" si="49"/>
        <v>53812</v>
      </c>
      <c r="E332" s="3">
        <f t="shared" si="50"/>
        <v>30</v>
      </c>
      <c r="F332" s="10">
        <f t="shared" si="51"/>
        <v>30</v>
      </c>
      <c r="G332" s="4">
        <f>'Lease Monthly'!K343</f>
        <v>0</v>
      </c>
      <c r="H332" s="3">
        <f t="shared" si="54"/>
        <v>0</v>
      </c>
      <c r="I332" s="11">
        <f t="shared" si="52"/>
        <v>0</v>
      </c>
      <c r="J332" s="16">
        <f t="shared" si="47"/>
        <v>53783</v>
      </c>
      <c r="K332" s="25">
        <f t="shared" si="53"/>
        <v>0</v>
      </c>
    </row>
    <row r="333" spans="1:11" x14ac:dyDescent="0.25">
      <c r="A333" s="9">
        <f>IF('Lease Monthly'!$H$4="Monthly",DATE(YEAR('Monthly Journal entry'!A332),MONTH('Monthly Journal entry'!A332)+1,DAY('Monthly Journal entry'!A332)),IF('Lease Monthly'!$H$4="Quarterly",DATE(YEAR('Monthly Journal entry'!A332),MONTH('Monthly Journal entry'!A331)+3,DAY('Monthly Journal entry'!A331)),DATE(YEAR('Monthly Journal entry'!A331)+1,MONTH('Monthly Journal entry'!A331),DAY('Monthly Journal entry'!A331))))</f>
        <v>53813</v>
      </c>
      <c r="B333" s="24">
        <f t="shared" si="48"/>
        <v>2047</v>
      </c>
      <c r="C333" s="9">
        <f t="shared" si="46"/>
        <v>53813</v>
      </c>
      <c r="D333" s="9">
        <f t="shared" si="49"/>
        <v>53843</v>
      </c>
      <c r="E333" s="3">
        <f t="shared" si="50"/>
        <v>31</v>
      </c>
      <c r="F333" s="10">
        <f t="shared" si="51"/>
        <v>31</v>
      </c>
      <c r="G333" s="4">
        <f>'Lease Monthly'!K344</f>
        <v>0</v>
      </c>
      <c r="H333" s="3">
        <f t="shared" si="54"/>
        <v>0</v>
      </c>
      <c r="I333" s="11">
        <f t="shared" si="52"/>
        <v>0</v>
      </c>
      <c r="J333" s="16">
        <f t="shared" si="47"/>
        <v>53813</v>
      </c>
      <c r="K333" s="25">
        <f t="shared" si="53"/>
        <v>0</v>
      </c>
    </row>
    <row r="334" spans="1:11" x14ac:dyDescent="0.25">
      <c r="A334" s="9">
        <f>IF('Lease Monthly'!$H$4="Monthly",DATE(YEAR('Monthly Journal entry'!A333),MONTH('Monthly Journal entry'!A333)+1,DAY('Monthly Journal entry'!A333)),IF('Lease Monthly'!$H$4="Quarterly",DATE(YEAR('Monthly Journal entry'!A333),MONTH('Monthly Journal entry'!A332)+3,DAY('Monthly Journal entry'!A332)),DATE(YEAR('Monthly Journal entry'!A332)+1,MONTH('Monthly Journal entry'!A332),DAY('Monthly Journal entry'!A332))))</f>
        <v>53844</v>
      </c>
      <c r="B334" s="24">
        <f t="shared" si="48"/>
        <v>2047</v>
      </c>
      <c r="C334" s="9">
        <f t="shared" si="46"/>
        <v>53844</v>
      </c>
      <c r="D334" s="9">
        <f t="shared" si="49"/>
        <v>53873</v>
      </c>
      <c r="E334" s="3">
        <f t="shared" si="50"/>
        <v>30</v>
      </c>
      <c r="F334" s="10">
        <f t="shared" si="51"/>
        <v>30</v>
      </c>
      <c r="G334" s="4">
        <f>'Lease Monthly'!K345</f>
        <v>0</v>
      </c>
      <c r="H334" s="3">
        <f t="shared" si="54"/>
        <v>0</v>
      </c>
      <c r="I334" s="11">
        <f t="shared" si="52"/>
        <v>0</v>
      </c>
      <c r="J334" s="16">
        <f t="shared" si="47"/>
        <v>53844</v>
      </c>
      <c r="K334" s="25">
        <f t="shared" si="53"/>
        <v>0</v>
      </c>
    </row>
    <row r="335" spans="1:11" x14ac:dyDescent="0.25">
      <c r="A335" s="9">
        <f>IF('Lease Monthly'!$H$4="Monthly",DATE(YEAR('Monthly Journal entry'!A334),MONTH('Monthly Journal entry'!A334)+1,DAY('Monthly Journal entry'!A334)),IF('Lease Monthly'!$H$4="Quarterly",DATE(YEAR('Monthly Journal entry'!A334),MONTH('Monthly Journal entry'!A333)+3,DAY('Monthly Journal entry'!A333)),DATE(YEAR('Monthly Journal entry'!A333)+1,MONTH('Monthly Journal entry'!A333),DAY('Monthly Journal entry'!A333))))</f>
        <v>53874</v>
      </c>
      <c r="B335" s="24">
        <f t="shared" si="48"/>
        <v>2047</v>
      </c>
      <c r="C335" s="9">
        <f t="shared" si="46"/>
        <v>53874</v>
      </c>
      <c r="D335" s="9">
        <f t="shared" si="49"/>
        <v>53904</v>
      </c>
      <c r="E335" s="3">
        <f t="shared" si="50"/>
        <v>31</v>
      </c>
      <c r="F335" s="10">
        <f t="shared" si="51"/>
        <v>31</v>
      </c>
      <c r="G335" s="4">
        <f>'Lease Monthly'!K346</f>
        <v>0</v>
      </c>
      <c r="H335" s="3">
        <f t="shared" si="54"/>
        <v>0</v>
      </c>
      <c r="I335" s="11">
        <f t="shared" si="52"/>
        <v>0</v>
      </c>
      <c r="J335" s="16">
        <f t="shared" si="47"/>
        <v>53874</v>
      </c>
      <c r="K335" s="25">
        <f t="shared" si="53"/>
        <v>0</v>
      </c>
    </row>
    <row r="336" spans="1:11" x14ac:dyDescent="0.25">
      <c r="A336" s="9">
        <f>IF('Lease Monthly'!$H$4="Monthly",DATE(YEAR('Monthly Journal entry'!A335),MONTH('Monthly Journal entry'!A335)+1,DAY('Monthly Journal entry'!A335)),IF('Lease Monthly'!$H$4="Quarterly",DATE(YEAR('Monthly Journal entry'!A335),MONTH('Monthly Journal entry'!A334)+3,DAY('Monthly Journal entry'!A334)),DATE(YEAR('Monthly Journal entry'!A334)+1,MONTH('Monthly Journal entry'!A334),DAY('Monthly Journal entry'!A334))))</f>
        <v>53905</v>
      </c>
      <c r="B336" s="24">
        <f t="shared" si="48"/>
        <v>2047</v>
      </c>
      <c r="C336" s="9">
        <f t="shared" si="46"/>
        <v>53905</v>
      </c>
      <c r="D336" s="9">
        <f t="shared" si="49"/>
        <v>53935</v>
      </c>
      <c r="E336" s="3">
        <f t="shared" si="50"/>
        <v>31</v>
      </c>
      <c r="F336" s="10">
        <f t="shared" si="51"/>
        <v>31</v>
      </c>
      <c r="G336" s="4">
        <f>'Lease Monthly'!K347</f>
        <v>0</v>
      </c>
      <c r="H336" s="3">
        <f t="shared" si="54"/>
        <v>0</v>
      </c>
      <c r="I336" s="11">
        <f t="shared" si="52"/>
        <v>0</v>
      </c>
      <c r="J336" s="16">
        <f t="shared" si="47"/>
        <v>53905</v>
      </c>
      <c r="K336" s="25">
        <f t="shared" si="53"/>
        <v>0</v>
      </c>
    </row>
    <row r="337" spans="1:11" x14ac:dyDescent="0.25">
      <c r="A337" s="9">
        <f>IF('Lease Monthly'!$H$4="Monthly",DATE(YEAR('Monthly Journal entry'!A336),MONTH('Monthly Journal entry'!A336)+1,DAY('Monthly Journal entry'!A336)),IF('Lease Monthly'!$H$4="Quarterly",DATE(YEAR('Monthly Journal entry'!A336),MONTH('Monthly Journal entry'!A335)+3,DAY('Monthly Journal entry'!A335)),DATE(YEAR('Monthly Journal entry'!A335)+1,MONTH('Monthly Journal entry'!A335),DAY('Monthly Journal entry'!A335))))</f>
        <v>53936</v>
      </c>
      <c r="B337" s="24">
        <f t="shared" si="48"/>
        <v>2047</v>
      </c>
      <c r="C337" s="9">
        <f t="shared" si="46"/>
        <v>53936</v>
      </c>
      <c r="D337" s="9">
        <f t="shared" si="49"/>
        <v>53965</v>
      </c>
      <c r="E337" s="3">
        <f t="shared" si="50"/>
        <v>30</v>
      </c>
      <c r="F337" s="10">
        <f t="shared" si="51"/>
        <v>30</v>
      </c>
      <c r="G337" s="4">
        <f>'Lease Monthly'!K348</f>
        <v>0</v>
      </c>
      <c r="H337" s="3">
        <f t="shared" si="54"/>
        <v>0</v>
      </c>
      <c r="I337" s="11">
        <f t="shared" si="52"/>
        <v>0</v>
      </c>
      <c r="J337" s="16">
        <f t="shared" si="47"/>
        <v>53936</v>
      </c>
      <c r="K337" s="25">
        <f t="shared" si="53"/>
        <v>0</v>
      </c>
    </row>
    <row r="338" spans="1:11" x14ac:dyDescent="0.25">
      <c r="A338" s="9">
        <f>IF('Lease Monthly'!$H$4="Monthly",DATE(YEAR('Monthly Journal entry'!A337),MONTH('Monthly Journal entry'!A337)+1,DAY('Monthly Journal entry'!A337)),IF('Lease Monthly'!$H$4="Quarterly",DATE(YEAR('Monthly Journal entry'!A337),MONTH('Monthly Journal entry'!A336)+3,DAY('Monthly Journal entry'!A336)),DATE(YEAR('Monthly Journal entry'!A336)+1,MONTH('Monthly Journal entry'!A336),DAY('Monthly Journal entry'!A336))))</f>
        <v>53966</v>
      </c>
      <c r="B338" s="24">
        <f t="shared" si="48"/>
        <v>2047</v>
      </c>
      <c r="C338" s="9">
        <f t="shared" si="46"/>
        <v>53966</v>
      </c>
      <c r="D338" s="9">
        <f t="shared" si="49"/>
        <v>53996</v>
      </c>
      <c r="E338" s="3">
        <f t="shared" si="50"/>
        <v>31</v>
      </c>
      <c r="F338" s="10">
        <f t="shared" si="51"/>
        <v>31</v>
      </c>
      <c r="G338" s="4">
        <f>'Lease Monthly'!K349</f>
        <v>0</v>
      </c>
      <c r="H338" s="3">
        <f t="shared" si="54"/>
        <v>0</v>
      </c>
      <c r="I338" s="11">
        <f t="shared" si="52"/>
        <v>0</v>
      </c>
      <c r="J338" s="16">
        <f t="shared" si="47"/>
        <v>53966</v>
      </c>
      <c r="K338" s="25">
        <f t="shared" si="53"/>
        <v>0</v>
      </c>
    </row>
    <row r="339" spans="1:11" x14ac:dyDescent="0.25">
      <c r="A339" s="9">
        <f>IF('Lease Monthly'!$H$4="Monthly",DATE(YEAR('Monthly Journal entry'!A338),MONTH('Monthly Journal entry'!A338)+1,DAY('Monthly Journal entry'!A338)),IF('Lease Monthly'!$H$4="Quarterly",DATE(YEAR('Monthly Journal entry'!A338),MONTH('Monthly Journal entry'!A337)+3,DAY('Monthly Journal entry'!A337)),DATE(YEAR('Monthly Journal entry'!A337)+1,MONTH('Monthly Journal entry'!A337),DAY('Monthly Journal entry'!A337))))</f>
        <v>53997</v>
      </c>
      <c r="B339" s="24">
        <f t="shared" si="48"/>
        <v>2047</v>
      </c>
      <c r="C339" s="9">
        <f t="shared" si="46"/>
        <v>53997</v>
      </c>
      <c r="D339" s="9">
        <f t="shared" si="49"/>
        <v>54026</v>
      </c>
      <c r="E339" s="3">
        <f t="shared" si="50"/>
        <v>30</v>
      </c>
      <c r="F339" s="10">
        <f t="shared" si="51"/>
        <v>30</v>
      </c>
      <c r="G339" s="4">
        <f>'Lease Monthly'!K350</f>
        <v>0</v>
      </c>
      <c r="H339" s="3">
        <f t="shared" si="54"/>
        <v>0</v>
      </c>
      <c r="I339" s="11">
        <f t="shared" si="52"/>
        <v>0</v>
      </c>
      <c r="J339" s="16">
        <f t="shared" si="47"/>
        <v>53997</v>
      </c>
      <c r="K339" s="25">
        <f t="shared" si="53"/>
        <v>0</v>
      </c>
    </row>
    <row r="340" spans="1:11" x14ac:dyDescent="0.25">
      <c r="A340" s="9">
        <f>IF('Lease Monthly'!$H$4="Monthly",DATE(YEAR('Monthly Journal entry'!A339),MONTH('Monthly Journal entry'!A339)+1,DAY('Monthly Journal entry'!A339)),IF('Lease Monthly'!$H$4="Quarterly",DATE(YEAR('Monthly Journal entry'!A339),MONTH('Monthly Journal entry'!A338)+3,DAY('Monthly Journal entry'!A338)),DATE(YEAR('Monthly Journal entry'!A338)+1,MONTH('Monthly Journal entry'!A338),DAY('Monthly Journal entry'!A338))))</f>
        <v>54027</v>
      </c>
      <c r="B340" s="24">
        <f t="shared" si="48"/>
        <v>2047</v>
      </c>
      <c r="C340" s="9">
        <f t="shared" si="46"/>
        <v>54027</v>
      </c>
      <c r="D340" s="9">
        <f t="shared" si="49"/>
        <v>54057</v>
      </c>
      <c r="E340" s="3">
        <f t="shared" si="50"/>
        <v>31</v>
      </c>
      <c r="F340" s="10">
        <f t="shared" si="51"/>
        <v>31</v>
      </c>
      <c r="G340" s="4">
        <f>'Lease Monthly'!K351</f>
        <v>0</v>
      </c>
      <c r="H340" s="3">
        <f t="shared" si="54"/>
        <v>0</v>
      </c>
      <c r="I340" s="11">
        <f t="shared" si="52"/>
        <v>0</v>
      </c>
      <c r="J340" s="16">
        <f t="shared" si="47"/>
        <v>54027</v>
      </c>
      <c r="K340" s="25">
        <f t="shared" si="53"/>
        <v>0</v>
      </c>
    </row>
    <row r="341" spans="1:11" x14ac:dyDescent="0.25">
      <c r="A341" s="9">
        <f>IF('Lease Monthly'!$H$4="Monthly",DATE(YEAR('Monthly Journal entry'!A340),MONTH('Monthly Journal entry'!A340)+1,DAY('Monthly Journal entry'!A340)),IF('Lease Monthly'!$H$4="Quarterly",DATE(YEAR('Monthly Journal entry'!A340),MONTH('Monthly Journal entry'!A339)+3,DAY('Monthly Journal entry'!A339)),DATE(YEAR('Monthly Journal entry'!A339)+1,MONTH('Monthly Journal entry'!A339),DAY('Monthly Journal entry'!A339))))</f>
        <v>54058</v>
      </c>
      <c r="B341" s="24">
        <f t="shared" si="48"/>
        <v>2048</v>
      </c>
      <c r="C341" s="9">
        <f t="shared" si="46"/>
        <v>54058</v>
      </c>
      <c r="D341" s="9">
        <f t="shared" si="49"/>
        <v>54088</v>
      </c>
      <c r="E341" s="3">
        <f t="shared" si="50"/>
        <v>31</v>
      </c>
      <c r="F341" s="10">
        <f t="shared" si="51"/>
        <v>31</v>
      </c>
      <c r="G341" s="4">
        <f>'Lease Monthly'!K352</f>
        <v>0</v>
      </c>
      <c r="H341" s="3">
        <f t="shared" si="54"/>
        <v>0</v>
      </c>
      <c r="I341" s="11">
        <f t="shared" si="52"/>
        <v>0</v>
      </c>
      <c r="J341" s="16">
        <f t="shared" si="47"/>
        <v>54058</v>
      </c>
      <c r="K341" s="25">
        <f t="shared" si="53"/>
        <v>0</v>
      </c>
    </row>
    <row r="342" spans="1:11" x14ac:dyDescent="0.25">
      <c r="A342" s="9">
        <f>IF('Lease Monthly'!$H$4="Monthly",DATE(YEAR('Monthly Journal entry'!A341),MONTH('Monthly Journal entry'!A341)+1,DAY('Monthly Journal entry'!A341)),IF('Lease Monthly'!$H$4="Quarterly",DATE(YEAR('Monthly Journal entry'!A341),MONTH('Monthly Journal entry'!A340)+3,DAY('Monthly Journal entry'!A340)),DATE(YEAR('Monthly Journal entry'!A340)+1,MONTH('Monthly Journal entry'!A340),DAY('Monthly Journal entry'!A340))))</f>
        <v>54089</v>
      </c>
      <c r="B342" s="24">
        <f t="shared" si="48"/>
        <v>2048</v>
      </c>
      <c r="C342" s="9">
        <f t="shared" si="46"/>
        <v>54089</v>
      </c>
      <c r="D342" s="9">
        <f t="shared" si="49"/>
        <v>54117</v>
      </c>
      <c r="E342" s="3">
        <f t="shared" si="50"/>
        <v>29</v>
      </c>
      <c r="F342" s="10">
        <f t="shared" si="51"/>
        <v>29</v>
      </c>
      <c r="G342" s="4">
        <f>'Lease Monthly'!K353</f>
        <v>0</v>
      </c>
      <c r="H342" s="3">
        <f t="shared" si="54"/>
        <v>0</v>
      </c>
      <c r="I342" s="11">
        <f t="shared" si="52"/>
        <v>0</v>
      </c>
      <c r="J342" s="16">
        <f t="shared" si="47"/>
        <v>54089</v>
      </c>
      <c r="K342" s="25">
        <f t="shared" si="53"/>
        <v>0</v>
      </c>
    </row>
    <row r="343" spans="1:11" x14ac:dyDescent="0.25">
      <c r="A343" s="9">
        <f>IF('Lease Monthly'!$H$4="Monthly",DATE(YEAR('Monthly Journal entry'!A342),MONTH('Monthly Journal entry'!A342)+1,DAY('Monthly Journal entry'!A342)),IF('Lease Monthly'!$H$4="Quarterly",DATE(YEAR('Monthly Journal entry'!A342),MONTH('Monthly Journal entry'!A341)+3,DAY('Monthly Journal entry'!A341)),DATE(YEAR('Monthly Journal entry'!A341)+1,MONTH('Monthly Journal entry'!A341),DAY('Monthly Journal entry'!A341))))</f>
        <v>54118</v>
      </c>
      <c r="B343" s="24">
        <f t="shared" si="48"/>
        <v>2048</v>
      </c>
      <c r="C343" s="9">
        <f t="shared" si="46"/>
        <v>54118</v>
      </c>
      <c r="D343" s="9">
        <f t="shared" si="49"/>
        <v>54148</v>
      </c>
      <c r="E343" s="3">
        <f t="shared" si="50"/>
        <v>31</v>
      </c>
      <c r="F343" s="10">
        <f t="shared" si="51"/>
        <v>31</v>
      </c>
      <c r="G343" s="4">
        <f>'Lease Monthly'!K354</f>
        <v>0</v>
      </c>
      <c r="H343" s="3">
        <f t="shared" si="54"/>
        <v>0</v>
      </c>
      <c r="I343" s="11">
        <f t="shared" si="52"/>
        <v>0</v>
      </c>
      <c r="J343" s="16">
        <f t="shared" si="47"/>
        <v>54118</v>
      </c>
      <c r="K343" s="25">
        <f t="shared" si="53"/>
        <v>0</v>
      </c>
    </row>
    <row r="344" spans="1:11" x14ac:dyDescent="0.25">
      <c r="A344" s="9">
        <f>IF('Lease Monthly'!$H$4="Monthly",DATE(YEAR('Monthly Journal entry'!A343),MONTH('Monthly Journal entry'!A343)+1,DAY('Monthly Journal entry'!A343)),IF('Lease Monthly'!$H$4="Quarterly",DATE(YEAR('Monthly Journal entry'!A343),MONTH('Monthly Journal entry'!A342)+3,DAY('Monthly Journal entry'!A342)),DATE(YEAR('Monthly Journal entry'!A342)+1,MONTH('Monthly Journal entry'!A342),DAY('Monthly Journal entry'!A342))))</f>
        <v>54149</v>
      </c>
      <c r="B344" s="24">
        <f t="shared" si="48"/>
        <v>2048</v>
      </c>
      <c r="C344" s="9">
        <f t="shared" si="46"/>
        <v>54149</v>
      </c>
      <c r="D344" s="9">
        <f t="shared" si="49"/>
        <v>54178</v>
      </c>
      <c r="E344" s="3">
        <f t="shared" si="50"/>
        <v>30</v>
      </c>
      <c r="F344" s="10">
        <f t="shared" si="51"/>
        <v>30</v>
      </c>
      <c r="G344" s="4">
        <f>'Lease Monthly'!K355</f>
        <v>0</v>
      </c>
      <c r="H344" s="3">
        <f t="shared" si="54"/>
        <v>0</v>
      </c>
      <c r="I344" s="11">
        <f t="shared" si="52"/>
        <v>0</v>
      </c>
      <c r="J344" s="16">
        <f t="shared" si="47"/>
        <v>54149</v>
      </c>
      <c r="K344" s="25">
        <f t="shared" si="53"/>
        <v>0</v>
      </c>
    </row>
    <row r="345" spans="1:11" x14ac:dyDescent="0.25">
      <c r="A345" s="9">
        <f>IF('Lease Monthly'!$H$4="Monthly",DATE(YEAR('Monthly Journal entry'!A344),MONTH('Monthly Journal entry'!A344)+1,DAY('Monthly Journal entry'!A344)),IF('Lease Monthly'!$H$4="Quarterly",DATE(YEAR('Monthly Journal entry'!A344),MONTH('Monthly Journal entry'!A343)+3,DAY('Monthly Journal entry'!A343)),DATE(YEAR('Monthly Journal entry'!A343)+1,MONTH('Monthly Journal entry'!A343),DAY('Monthly Journal entry'!A343))))</f>
        <v>54179</v>
      </c>
      <c r="B345" s="24">
        <f t="shared" si="48"/>
        <v>2048</v>
      </c>
      <c r="C345" s="9">
        <f t="shared" si="46"/>
        <v>54179</v>
      </c>
      <c r="D345" s="9">
        <f t="shared" si="49"/>
        <v>54209</v>
      </c>
      <c r="E345" s="3">
        <f t="shared" si="50"/>
        <v>31</v>
      </c>
      <c r="F345" s="10">
        <f t="shared" si="51"/>
        <v>31</v>
      </c>
      <c r="G345" s="4">
        <f>'Lease Monthly'!K356</f>
        <v>0</v>
      </c>
      <c r="H345" s="3">
        <f t="shared" si="54"/>
        <v>0</v>
      </c>
      <c r="I345" s="11">
        <f t="shared" si="52"/>
        <v>0</v>
      </c>
      <c r="J345" s="16">
        <f t="shared" si="47"/>
        <v>54179</v>
      </c>
      <c r="K345" s="25">
        <f t="shared" si="53"/>
        <v>0</v>
      </c>
    </row>
    <row r="346" spans="1:11" x14ac:dyDescent="0.25">
      <c r="A346" s="9">
        <f>IF('Lease Monthly'!$H$4="Monthly",DATE(YEAR('Monthly Journal entry'!A345),MONTH('Monthly Journal entry'!A345)+1,DAY('Monthly Journal entry'!A345)),IF('Lease Monthly'!$H$4="Quarterly",DATE(YEAR('Monthly Journal entry'!A345),MONTH('Monthly Journal entry'!A344)+3,DAY('Monthly Journal entry'!A344)),DATE(YEAR('Monthly Journal entry'!A344)+1,MONTH('Monthly Journal entry'!A344),DAY('Monthly Journal entry'!A344))))</f>
        <v>54210</v>
      </c>
      <c r="B346" s="24">
        <f t="shared" si="48"/>
        <v>2048</v>
      </c>
      <c r="C346" s="9">
        <f t="shared" si="46"/>
        <v>54210</v>
      </c>
      <c r="D346" s="9">
        <f t="shared" si="49"/>
        <v>54239</v>
      </c>
      <c r="E346" s="3">
        <f t="shared" si="50"/>
        <v>30</v>
      </c>
      <c r="F346" s="10">
        <f t="shared" si="51"/>
        <v>30</v>
      </c>
      <c r="G346" s="4">
        <f>'Lease Monthly'!K357</f>
        <v>0</v>
      </c>
      <c r="H346" s="3">
        <f t="shared" si="54"/>
        <v>0</v>
      </c>
      <c r="I346" s="11">
        <f t="shared" si="52"/>
        <v>0</v>
      </c>
      <c r="J346" s="16">
        <f t="shared" si="47"/>
        <v>54210</v>
      </c>
      <c r="K346" s="25">
        <f t="shared" si="53"/>
        <v>0</v>
      </c>
    </row>
    <row r="347" spans="1:11" x14ac:dyDescent="0.25">
      <c r="A347" s="9">
        <f>IF('Lease Monthly'!$H$4="Monthly",DATE(YEAR('Monthly Journal entry'!A346),MONTH('Monthly Journal entry'!A346)+1,DAY('Monthly Journal entry'!A346)),IF('Lease Monthly'!$H$4="Quarterly",DATE(YEAR('Monthly Journal entry'!A346),MONTH('Monthly Journal entry'!A345)+3,DAY('Monthly Journal entry'!A345)),DATE(YEAR('Monthly Journal entry'!A345)+1,MONTH('Monthly Journal entry'!A345),DAY('Monthly Journal entry'!A345))))</f>
        <v>54240</v>
      </c>
      <c r="B347" s="24">
        <f t="shared" si="48"/>
        <v>2048</v>
      </c>
      <c r="C347" s="9">
        <f t="shared" si="46"/>
        <v>54240</v>
      </c>
      <c r="D347" s="9">
        <f t="shared" si="49"/>
        <v>54270</v>
      </c>
      <c r="E347" s="3">
        <f t="shared" si="50"/>
        <v>31</v>
      </c>
      <c r="F347" s="10">
        <f t="shared" si="51"/>
        <v>31</v>
      </c>
      <c r="G347" s="4">
        <f>'Lease Monthly'!K358</f>
        <v>0</v>
      </c>
      <c r="H347" s="3">
        <f t="shared" si="54"/>
        <v>0</v>
      </c>
      <c r="I347" s="11">
        <f t="shared" si="52"/>
        <v>0</v>
      </c>
      <c r="J347" s="16">
        <f t="shared" si="47"/>
        <v>54240</v>
      </c>
      <c r="K347" s="25">
        <f t="shared" si="53"/>
        <v>0</v>
      </c>
    </row>
    <row r="348" spans="1:11" x14ac:dyDescent="0.25">
      <c r="A348" s="9">
        <f>IF('Lease Monthly'!$H$4="Monthly",DATE(YEAR('Monthly Journal entry'!A347),MONTH('Monthly Journal entry'!A347)+1,DAY('Monthly Journal entry'!A347)),IF('Lease Monthly'!$H$4="Quarterly",DATE(YEAR('Monthly Journal entry'!A347),MONTH('Monthly Journal entry'!A346)+3,DAY('Monthly Journal entry'!A346)),DATE(YEAR('Monthly Journal entry'!A346)+1,MONTH('Monthly Journal entry'!A346),DAY('Monthly Journal entry'!A346))))</f>
        <v>54271</v>
      </c>
      <c r="B348" s="24">
        <f t="shared" si="48"/>
        <v>2048</v>
      </c>
      <c r="C348" s="9">
        <f t="shared" si="46"/>
        <v>54271</v>
      </c>
      <c r="D348" s="9">
        <f t="shared" si="49"/>
        <v>54301</v>
      </c>
      <c r="E348" s="3">
        <f t="shared" si="50"/>
        <v>31</v>
      </c>
      <c r="F348" s="10">
        <f t="shared" si="51"/>
        <v>31</v>
      </c>
      <c r="G348" s="4">
        <f>'Lease Monthly'!K359</f>
        <v>0</v>
      </c>
      <c r="H348" s="3">
        <f t="shared" si="54"/>
        <v>0</v>
      </c>
      <c r="I348" s="11">
        <f t="shared" si="52"/>
        <v>0</v>
      </c>
      <c r="J348" s="16">
        <f t="shared" si="47"/>
        <v>54271</v>
      </c>
      <c r="K348" s="25">
        <f t="shared" si="53"/>
        <v>0</v>
      </c>
    </row>
    <row r="349" spans="1:11" x14ac:dyDescent="0.25">
      <c r="A349" s="9">
        <f>IF('Lease Monthly'!$H$4="Monthly",DATE(YEAR('Monthly Journal entry'!A348),MONTH('Monthly Journal entry'!A348)+1,DAY('Monthly Journal entry'!A348)),IF('Lease Monthly'!$H$4="Quarterly",DATE(YEAR('Monthly Journal entry'!A348),MONTH('Monthly Journal entry'!A347)+3,DAY('Monthly Journal entry'!A347)),DATE(YEAR('Monthly Journal entry'!A347)+1,MONTH('Monthly Journal entry'!A347),DAY('Monthly Journal entry'!A347))))</f>
        <v>54302</v>
      </c>
      <c r="B349" s="24">
        <f t="shared" si="48"/>
        <v>2048</v>
      </c>
      <c r="C349" s="9">
        <f t="shared" si="46"/>
        <v>54302</v>
      </c>
      <c r="D349" s="9">
        <f t="shared" si="49"/>
        <v>54331</v>
      </c>
      <c r="E349" s="3">
        <f t="shared" si="50"/>
        <v>30</v>
      </c>
      <c r="F349" s="10">
        <f t="shared" si="51"/>
        <v>30</v>
      </c>
      <c r="G349" s="4">
        <f>'Lease Monthly'!K360</f>
        <v>0</v>
      </c>
      <c r="H349" s="3">
        <f t="shared" si="54"/>
        <v>0</v>
      </c>
      <c r="I349" s="11">
        <f t="shared" si="52"/>
        <v>0</v>
      </c>
      <c r="J349" s="16">
        <f t="shared" si="47"/>
        <v>54302</v>
      </c>
      <c r="K349" s="25">
        <f t="shared" si="53"/>
        <v>0</v>
      </c>
    </row>
    <row r="350" spans="1:11" x14ac:dyDescent="0.25">
      <c r="A350" s="9">
        <f>IF('Lease Monthly'!$H$4="Monthly",DATE(YEAR('Monthly Journal entry'!A349),MONTH('Monthly Journal entry'!A349)+1,DAY('Monthly Journal entry'!A349)),IF('Lease Monthly'!$H$4="Quarterly",DATE(YEAR('Monthly Journal entry'!A349),MONTH('Monthly Journal entry'!A348)+3,DAY('Monthly Journal entry'!A348)),DATE(YEAR('Monthly Journal entry'!A348)+1,MONTH('Monthly Journal entry'!A348),DAY('Monthly Journal entry'!A348))))</f>
        <v>54332</v>
      </c>
      <c r="B350" s="24">
        <f t="shared" si="48"/>
        <v>2048</v>
      </c>
      <c r="C350" s="9">
        <f t="shared" si="46"/>
        <v>54332</v>
      </c>
      <c r="D350" s="9">
        <f t="shared" si="49"/>
        <v>54362</v>
      </c>
      <c r="E350" s="3">
        <f t="shared" si="50"/>
        <v>31</v>
      </c>
      <c r="F350" s="10">
        <f t="shared" si="51"/>
        <v>31</v>
      </c>
      <c r="G350" s="4">
        <f>'Lease Monthly'!K361</f>
        <v>0</v>
      </c>
      <c r="H350" s="3">
        <f t="shared" si="54"/>
        <v>0</v>
      </c>
      <c r="I350" s="11">
        <f t="shared" si="52"/>
        <v>0</v>
      </c>
      <c r="J350" s="16">
        <f t="shared" si="47"/>
        <v>54332</v>
      </c>
      <c r="K350" s="25">
        <f t="shared" si="53"/>
        <v>0</v>
      </c>
    </row>
    <row r="351" spans="1:11" x14ac:dyDescent="0.25">
      <c r="A351" s="9">
        <f>IF('Lease Monthly'!$H$4="Monthly",DATE(YEAR('Monthly Journal entry'!A350),MONTH('Monthly Journal entry'!A350)+1,DAY('Monthly Journal entry'!A350)),IF('Lease Monthly'!$H$4="Quarterly",DATE(YEAR('Monthly Journal entry'!A350),MONTH('Monthly Journal entry'!A349)+3,DAY('Monthly Journal entry'!A349)),DATE(YEAR('Monthly Journal entry'!A349)+1,MONTH('Monthly Journal entry'!A349),DAY('Monthly Journal entry'!A349))))</f>
        <v>54363</v>
      </c>
      <c r="B351" s="24">
        <f t="shared" si="48"/>
        <v>2048</v>
      </c>
      <c r="C351" s="9">
        <f t="shared" si="46"/>
        <v>54363</v>
      </c>
      <c r="D351" s="9">
        <f t="shared" si="49"/>
        <v>54392</v>
      </c>
      <c r="E351" s="3">
        <f t="shared" si="50"/>
        <v>30</v>
      </c>
      <c r="F351" s="10">
        <f t="shared" si="51"/>
        <v>30</v>
      </c>
      <c r="G351" s="4">
        <f>'Lease Monthly'!K362</f>
        <v>0</v>
      </c>
      <c r="H351" s="3">
        <f t="shared" si="54"/>
        <v>0</v>
      </c>
      <c r="I351" s="11">
        <f t="shared" si="52"/>
        <v>0</v>
      </c>
      <c r="J351" s="16">
        <f t="shared" si="47"/>
        <v>54363</v>
      </c>
      <c r="K351" s="25">
        <f t="shared" si="53"/>
        <v>0</v>
      </c>
    </row>
    <row r="352" spans="1:11" x14ac:dyDescent="0.25">
      <c r="A352" s="9">
        <f>IF('Lease Monthly'!$H$4="Monthly",DATE(YEAR('Monthly Journal entry'!A351),MONTH('Monthly Journal entry'!A351)+1,DAY('Monthly Journal entry'!A351)),IF('Lease Monthly'!$H$4="Quarterly",DATE(YEAR('Monthly Journal entry'!A351),MONTH('Monthly Journal entry'!A350)+3,DAY('Monthly Journal entry'!A350)),DATE(YEAR('Monthly Journal entry'!A350)+1,MONTH('Monthly Journal entry'!A350),DAY('Monthly Journal entry'!A350))))</f>
        <v>54393</v>
      </c>
      <c r="B352" s="24">
        <f t="shared" si="48"/>
        <v>2048</v>
      </c>
      <c r="C352" s="9">
        <f t="shared" si="46"/>
        <v>54393</v>
      </c>
      <c r="D352" s="9">
        <f t="shared" si="49"/>
        <v>54423</v>
      </c>
      <c r="E352" s="3">
        <f t="shared" si="50"/>
        <v>31</v>
      </c>
      <c r="F352" s="10">
        <f t="shared" si="51"/>
        <v>31</v>
      </c>
      <c r="G352" s="4">
        <f>'Lease Monthly'!K363</f>
        <v>0</v>
      </c>
      <c r="H352" s="3">
        <f t="shared" si="54"/>
        <v>0</v>
      </c>
      <c r="I352" s="11">
        <f t="shared" si="52"/>
        <v>0</v>
      </c>
      <c r="J352" s="16">
        <f t="shared" si="47"/>
        <v>54393</v>
      </c>
      <c r="K352" s="25">
        <f t="shared" si="53"/>
        <v>0</v>
      </c>
    </row>
    <row r="353" spans="1:11" x14ac:dyDescent="0.25">
      <c r="A353" s="9">
        <f>IF('Lease Monthly'!$H$4="Monthly",DATE(YEAR('Monthly Journal entry'!A352),MONTH('Monthly Journal entry'!A352)+1,DAY('Monthly Journal entry'!A352)),IF('Lease Monthly'!$H$4="Quarterly",DATE(YEAR('Monthly Journal entry'!A352),MONTH('Monthly Journal entry'!A351)+3,DAY('Monthly Journal entry'!A351)),DATE(YEAR('Monthly Journal entry'!A351)+1,MONTH('Monthly Journal entry'!A351),DAY('Monthly Journal entry'!A351))))</f>
        <v>54424</v>
      </c>
      <c r="B353" s="24">
        <f t="shared" si="48"/>
        <v>2049</v>
      </c>
      <c r="C353" s="9">
        <f t="shared" si="46"/>
        <v>54424</v>
      </c>
      <c r="D353" s="9">
        <f t="shared" si="49"/>
        <v>54454</v>
      </c>
      <c r="E353" s="3">
        <f t="shared" si="50"/>
        <v>31</v>
      </c>
      <c r="F353" s="10">
        <f t="shared" si="51"/>
        <v>31</v>
      </c>
      <c r="G353" s="4">
        <f>'Lease Monthly'!K364</f>
        <v>0</v>
      </c>
      <c r="H353" s="3">
        <f t="shared" si="54"/>
        <v>0</v>
      </c>
      <c r="I353" s="11">
        <f t="shared" si="52"/>
        <v>0</v>
      </c>
      <c r="J353" s="16">
        <f t="shared" si="47"/>
        <v>54424</v>
      </c>
      <c r="K353" s="25">
        <f t="shared" si="53"/>
        <v>0</v>
      </c>
    </row>
    <row r="354" spans="1:11" x14ac:dyDescent="0.25">
      <c r="A354" s="9">
        <f>IF('Lease Monthly'!$H$4="Monthly",DATE(YEAR('Monthly Journal entry'!A353),MONTH('Monthly Journal entry'!A353)+1,DAY('Monthly Journal entry'!A353)),IF('Lease Monthly'!$H$4="Quarterly",DATE(YEAR('Monthly Journal entry'!A353),MONTH('Monthly Journal entry'!A352)+3,DAY('Monthly Journal entry'!A352)),DATE(YEAR('Monthly Journal entry'!A352)+1,MONTH('Monthly Journal entry'!A352),DAY('Monthly Journal entry'!A352))))</f>
        <v>54455</v>
      </c>
      <c r="B354" s="24">
        <f t="shared" si="48"/>
        <v>2049</v>
      </c>
      <c r="C354" s="9">
        <f t="shared" si="46"/>
        <v>54455</v>
      </c>
      <c r="D354" s="9">
        <f t="shared" si="49"/>
        <v>54482</v>
      </c>
      <c r="E354" s="3">
        <f t="shared" si="50"/>
        <v>28</v>
      </c>
      <c r="F354" s="10">
        <f t="shared" si="51"/>
        <v>28</v>
      </c>
      <c r="G354" s="4">
        <f>'Lease Monthly'!K365</f>
        <v>0</v>
      </c>
      <c r="H354" s="3">
        <f t="shared" si="54"/>
        <v>0</v>
      </c>
      <c r="I354" s="11">
        <f t="shared" si="52"/>
        <v>0</v>
      </c>
      <c r="J354" s="16">
        <f t="shared" si="47"/>
        <v>54455</v>
      </c>
      <c r="K354" s="25">
        <f t="shared" si="53"/>
        <v>0</v>
      </c>
    </row>
    <row r="355" spans="1:11" x14ac:dyDescent="0.25">
      <c r="A355" s="9">
        <f>IF('Lease Monthly'!$H$4="Monthly",DATE(YEAR('Monthly Journal entry'!A354),MONTH('Monthly Journal entry'!A354)+1,DAY('Monthly Journal entry'!A354)),IF('Lease Monthly'!$H$4="Quarterly",DATE(YEAR('Monthly Journal entry'!A354),MONTH('Monthly Journal entry'!A353)+3,DAY('Monthly Journal entry'!A353)),DATE(YEAR('Monthly Journal entry'!A353)+1,MONTH('Monthly Journal entry'!A353),DAY('Monthly Journal entry'!A353))))</f>
        <v>54483</v>
      </c>
      <c r="B355" s="24">
        <f t="shared" si="48"/>
        <v>2049</v>
      </c>
      <c r="C355" s="9">
        <f t="shared" si="46"/>
        <v>54483</v>
      </c>
      <c r="D355" s="9">
        <f t="shared" si="49"/>
        <v>54513</v>
      </c>
      <c r="E355" s="3">
        <f t="shared" si="50"/>
        <v>31</v>
      </c>
      <c r="F355" s="10">
        <f t="shared" si="51"/>
        <v>31</v>
      </c>
      <c r="G355" s="4">
        <f>'Lease Monthly'!K366</f>
        <v>0</v>
      </c>
      <c r="H355" s="3">
        <f t="shared" si="54"/>
        <v>0</v>
      </c>
      <c r="I355" s="11">
        <f t="shared" si="52"/>
        <v>0</v>
      </c>
      <c r="J355" s="16">
        <f t="shared" si="47"/>
        <v>54483</v>
      </c>
      <c r="K355" s="25">
        <f t="shared" si="53"/>
        <v>0</v>
      </c>
    </row>
    <row r="356" spans="1:11" x14ac:dyDescent="0.25">
      <c r="A356" s="9">
        <f>IF('Lease Monthly'!$H$4="Monthly",DATE(YEAR('Monthly Journal entry'!A355),MONTH('Monthly Journal entry'!A355)+1,DAY('Monthly Journal entry'!A355)),IF('Lease Monthly'!$H$4="Quarterly",DATE(YEAR('Monthly Journal entry'!A355),MONTH('Monthly Journal entry'!A354)+3,DAY('Monthly Journal entry'!A354)),DATE(YEAR('Monthly Journal entry'!A354)+1,MONTH('Monthly Journal entry'!A354),DAY('Monthly Journal entry'!A354))))</f>
        <v>54514</v>
      </c>
      <c r="B356" s="24">
        <f t="shared" si="48"/>
        <v>2049</v>
      </c>
      <c r="C356" s="9">
        <f t="shared" si="46"/>
        <v>54514</v>
      </c>
      <c r="D356" s="9">
        <f t="shared" si="49"/>
        <v>54543</v>
      </c>
      <c r="E356" s="3">
        <f t="shared" si="50"/>
        <v>30</v>
      </c>
      <c r="F356" s="10">
        <f t="shared" si="51"/>
        <v>30</v>
      </c>
      <c r="G356" s="4">
        <f>'Lease Monthly'!K367</f>
        <v>0</v>
      </c>
      <c r="H356" s="3">
        <f t="shared" si="54"/>
        <v>0</v>
      </c>
      <c r="I356" s="11">
        <f t="shared" si="52"/>
        <v>0</v>
      </c>
      <c r="J356" s="16">
        <f t="shared" si="47"/>
        <v>54514</v>
      </c>
      <c r="K356" s="25">
        <f t="shared" si="53"/>
        <v>0</v>
      </c>
    </row>
    <row r="357" spans="1:11" x14ac:dyDescent="0.25">
      <c r="A357" s="9">
        <f>IF('Lease Monthly'!$H$4="Monthly",DATE(YEAR('Monthly Journal entry'!A356),MONTH('Monthly Journal entry'!A356)+1,DAY('Monthly Journal entry'!A356)),IF('Lease Monthly'!$H$4="Quarterly",DATE(YEAR('Monthly Journal entry'!A356),MONTH('Monthly Journal entry'!A355)+3,DAY('Monthly Journal entry'!A355)),DATE(YEAR('Monthly Journal entry'!A355)+1,MONTH('Monthly Journal entry'!A355),DAY('Monthly Journal entry'!A355))))</f>
        <v>54544</v>
      </c>
      <c r="B357" s="24">
        <f t="shared" si="48"/>
        <v>2049</v>
      </c>
      <c r="C357" s="9">
        <f t="shared" si="46"/>
        <v>54544</v>
      </c>
      <c r="D357" s="9">
        <f t="shared" si="49"/>
        <v>54574</v>
      </c>
      <c r="E357" s="3">
        <f t="shared" si="50"/>
        <v>31</v>
      </c>
      <c r="F357" s="10">
        <f t="shared" si="51"/>
        <v>31</v>
      </c>
      <c r="G357" s="4">
        <f>'Lease Monthly'!K368</f>
        <v>0</v>
      </c>
      <c r="H357" s="3">
        <f t="shared" si="54"/>
        <v>0</v>
      </c>
      <c r="I357" s="11">
        <f t="shared" si="52"/>
        <v>0</v>
      </c>
      <c r="J357" s="16">
        <f t="shared" si="47"/>
        <v>54544</v>
      </c>
      <c r="K357" s="25">
        <f t="shared" si="53"/>
        <v>0</v>
      </c>
    </row>
    <row r="358" spans="1:11" x14ac:dyDescent="0.25">
      <c r="A358" s="9">
        <f>IF('Lease Monthly'!$H$4="Monthly",DATE(YEAR('Monthly Journal entry'!A357),MONTH('Monthly Journal entry'!A357)+1,DAY('Monthly Journal entry'!A357)),IF('Lease Monthly'!$H$4="Quarterly",DATE(YEAR('Monthly Journal entry'!A357),MONTH('Monthly Journal entry'!A356)+3,DAY('Monthly Journal entry'!A356)),DATE(YEAR('Monthly Journal entry'!A356)+1,MONTH('Monthly Journal entry'!A356),DAY('Monthly Journal entry'!A356))))</f>
        <v>54575</v>
      </c>
      <c r="B358" s="24">
        <f t="shared" si="48"/>
        <v>2049</v>
      </c>
      <c r="C358" s="9">
        <f t="shared" si="46"/>
        <v>54575</v>
      </c>
      <c r="D358" s="9">
        <f t="shared" si="49"/>
        <v>54604</v>
      </c>
      <c r="E358" s="3">
        <f t="shared" si="50"/>
        <v>30</v>
      </c>
      <c r="F358" s="10">
        <f t="shared" si="51"/>
        <v>30</v>
      </c>
      <c r="G358" s="4">
        <f>'Lease Monthly'!K369</f>
        <v>0</v>
      </c>
      <c r="H358" s="3">
        <f t="shared" si="54"/>
        <v>0</v>
      </c>
      <c r="I358" s="11">
        <f t="shared" si="52"/>
        <v>0</v>
      </c>
      <c r="J358" s="16">
        <f t="shared" si="47"/>
        <v>54575</v>
      </c>
      <c r="K358" s="25">
        <f t="shared" si="53"/>
        <v>0</v>
      </c>
    </row>
    <row r="359" spans="1:11" x14ac:dyDescent="0.25">
      <c r="A359" s="9">
        <f>IF('Lease Monthly'!$H$4="Monthly",DATE(YEAR('Monthly Journal entry'!A358),MONTH('Monthly Journal entry'!A358)+1,DAY('Monthly Journal entry'!A358)),IF('Lease Monthly'!$H$4="Quarterly",DATE(YEAR('Monthly Journal entry'!A358),MONTH('Monthly Journal entry'!A357)+3,DAY('Monthly Journal entry'!A357)),DATE(YEAR('Monthly Journal entry'!A357)+1,MONTH('Monthly Journal entry'!A357),DAY('Monthly Journal entry'!A357))))</f>
        <v>54605</v>
      </c>
      <c r="B359" s="24">
        <f t="shared" si="48"/>
        <v>2049</v>
      </c>
      <c r="C359" s="9">
        <f t="shared" si="46"/>
        <v>54605</v>
      </c>
      <c r="D359" s="9">
        <f t="shared" si="49"/>
        <v>54635</v>
      </c>
      <c r="E359" s="3">
        <f t="shared" si="50"/>
        <v>31</v>
      </c>
      <c r="F359" s="10">
        <f t="shared" si="51"/>
        <v>31</v>
      </c>
      <c r="G359" s="4">
        <f>'Lease Monthly'!K370</f>
        <v>0</v>
      </c>
      <c r="H359" s="3">
        <f t="shared" si="54"/>
        <v>0</v>
      </c>
      <c r="I359" s="11">
        <f t="shared" si="52"/>
        <v>0</v>
      </c>
      <c r="J359" s="16">
        <f t="shared" si="47"/>
        <v>54605</v>
      </c>
      <c r="K359" s="25">
        <f t="shared" si="53"/>
        <v>0</v>
      </c>
    </row>
    <row r="360" spans="1:11" x14ac:dyDescent="0.25">
      <c r="A360" s="9">
        <f>IF('Lease Monthly'!$H$4="Monthly",DATE(YEAR('Monthly Journal entry'!A359),MONTH('Monthly Journal entry'!A359)+1,DAY('Monthly Journal entry'!A359)),IF('Lease Monthly'!$H$4="Quarterly",DATE(YEAR('Monthly Journal entry'!A359),MONTH('Monthly Journal entry'!A358)+3,DAY('Monthly Journal entry'!A358)),DATE(YEAR('Monthly Journal entry'!A358)+1,MONTH('Monthly Journal entry'!A358),DAY('Monthly Journal entry'!A358))))</f>
        <v>54636</v>
      </c>
      <c r="B360" s="24">
        <f t="shared" si="48"/>
        <v>2049</v>
      </c>
      <c r="C360" s="9">
        <f t="shared" si="46"/>
        <v>54636</v>
      </c>
      <c r="D360" s="9">
        <f t="shared" si="49"/>
        <v>54666</v>
      </c>
      <c r="E360" s="3">
        <f t="shared" si="50"/>
        <v>31</v>
      </c>
      <c r="F360" s="10">
        <f t="shared" si="51"/>
        <v>31</v>
      </c>
      <c r="G360" s="4">
        <f>'Lease Monthly'!K371</f>
        <v>0</v>
      </c>
      <c r="H360" s="3">
        <f t="shared" si="54"/>
        <v>0</v>
      </c>
      <c r="I360" s="11">
        <f t="shared" si="52"/>
        <v>0</v>
      </c>
      <c r="J360" s="16">
        <f t="shared" si="47"/>
        <v>54636</v>
      </c>
      <c r="K360" s="25">
        <f t="shared" si="53"/>
        <v>0</v>
      </c>
    </row>
    <row r="361" spans="1:11" x14ac:dyDescent="0.25">
      <c r="A361" s="9">
        <f>IF('Lease Monthly'!$H$4="Monthly",DATE(YEAR('Monthly Journal entry'!A360),MONTH('Monthly Journal entry'!A360)+1,DAY('Monthly Journal entry'!A360)),IF('Lease Monthly'!$H$4="Quarterly",DATE(YEAR('Monthly Journal entry'!A360),MONTH('Monthly Journal entry'!A359)+3,DAY('Monthly Journal entry'!A359)),DATE(YEAR('Monthly Journal entry'!A359)+1,MONTH('Monthly Journal entry'!A359),DAY('Monthly Journal entry'!A359))))</f>
        <v>54667</v>
      </c>
      <c r="B361" s="24">
        <f t="shared" si="48"/>
        <v>2049</v>
      </c>
      <c r="C361" s="9">
        <f t="shared" si="46"/>
        <v>54667</v>
      </c>
      <c r="D361" s="9">
        <f t="shared" si="49"/>
        <v>54696</v>
      </c>
      <c r="E361" s="3">
        <f t="shared" si="50"/>
        <v>30</v>
      </c>
      <c r="F361" s="10">
        <f t="shared" si="51"/>
        <v>30</v>
      </c>
      <c r="G361" s="4">
        <f>'Lease Monthly'!K372</f>
        <v>0</v>
      </c>
      <c r="H361" s="3">
        <f t="shared" si="54"/>
        <v>0</v>
      </c>
      <c r="I361" s="11">
        <f t="shared" si="52"/>
        <v>0</v>
      </c>
      <c r="J361" s="16">
        <f t="shared" si="47"/>
        <v>54667</v>
      </c>
      <c r="K361" s="25">
        <f t="shared" si="53"/>
        <v>0</v>
      </c>
    </row>
    <row r="362" spans="1:11" x14ac:dyDescent="0.25">
      <c r="A362" s="9">
        <f>IF('Lease Monthly'!$H$4="Monthly",DATE(YEAR('Monthly Journal entry'!A361),MONTH('Monthly Journal entry'!A361)+1,DAY('Monthly Journal entry'!A361)),IF('Lease Monthly'!$H$4="Quarterly",DATE(YEAR('Monthly Journal entry'!A361),MONTH('Monthly Journal entry'!A360)+3,DAY('Monthly Journal entry'!A360)),DATE(YEAR('Monthly Journal entry'!A360)+1,MONTH('Monthly Journal entry'!A360),DAY('Monthly Journal entry'!A360))))</f>
        <v>54697</v>
      </c>
      <c r="B362" s="24">
        <f t="shared" si="48"/>
        <v>2049</v>
      </c>
      <c r="C362" s="9">
        <f t="shared" si="46"/>
        <v>54697</v>
      </c>
      <c r="D362" s="9">
        <f t="shared" si="49"/>
        <v>54727</v>
      </c>
      <c r="E362" s="3">
        <f t="shared" si="50"/>
        <v>31</v>
      </c>
      <c r="F362" s="10">
        <f t="shared" si="51"/>
        <v>31</v>
      </c>
      <c r="G362" s="4">
        <f>'Lease Monthly'!K373</f>
        <v>0</v>
      </c>
      <c r="H362" s="3">
        <f t="shared" si="54"/>
        <v>0</v>
      </c>
      <c r="I362" s="11">
        <f t="shared" si="52"/>
        <v>0</v>
      </c>
      <c r="J362" s="16">
        <f t="shared" si="47"/>
        <v>54697</v>
      </c>
      <c r="K362" s="25">
        <f t="shared" si="53"/>
        <v>0</v>
      </c>
    </row>
    <row r="363" spans="1:11" x14ac:dyDescent="0.25">
      <c r="A363" s="9">
        <f>IF('Lease Monthly'!$H$4="Monthly",DATE(YEAR('Monthly Journal entry'!A362),MONTH('Monthly Journal entry'!A362)+1,DAY('Monthly Journal entry'!A362)),IF('Lease Monthly'!$H$4="Quarterly",DATE(YEAR('Monthly Journal entry'!A362),MONTH('Monthly Journal entry'!A361)+3,DAY('Monthly Journal entry'!A361)),DATE(YEAR('Monthly Journal entry'!A361)+1,MONTH('Monthly Journal entry'!A361),DAY('Monthly Journal entry'!A361))))</f>
        <v>54728</v>
      </c>
      <c r="B363" s="24">
        <f t="shared" si="48"/>
        <v>2049</v>
      </c>
      <c r="C363" s="9">
        <f t="shared" si="46"/>
        <v>54728</v>
      </c>
      <c r="D363" s="9">
        <f t="shared" si="49"/>
        <v>54757</v>
      </c>
      <c r="E363" s="3">
        <f t="shared" si="50"/>
        <v>30</v>
      </c>
      <c r="F363" s="10">
        <f t="shared" si="51"/>
        <v>30</v>
      </c>
      <c r="G363" s="4">
        <f>'Lease Monthly'!K374</f>
        <v>0</v>
      </c>
      <c r="H363" s="3">
        <f t="shared" si="54"/>
        <v>0</v>
      </c>
      <c r="I363" s="11">
        <f t="shared" si="52"/>
        <v>0</v>
      </c>
      <c r="J363" s="16">
        <f t="shared" si="47"/>
        <v>54728</v>
      </c>
      <c r="K363" s="25">
        <f t="shared" si="53"/>
        <v>0</v>
      </c>
    </row>
    <row r="364" spans="1:11" x14ac:dyDescent="0.25">
      <c r="A364" s="9">
        <f>IF('Lease Monthly'!$H$4="Monthly",DATE(YEAR('Monthly Journal entry'!A363),MONTH('Monthly Journal entry'!A363)+1,DAY('Monthly Journal entry'!A363)),IF('Lease Monthly'!$H$4="Quarterly",DATE(YEAR('Monthly Journal entry'!A363),MONTH('Monthly Journal entry'!A362)+3,DAY('Monthly Journal entry'!A362)),DATE(YEAR('Monthly Journal entry'!A362)+1,MONTH('Monthly Journal entry'!A362),DAY('Monthly Journal entry'!A362))))</f>
        <v>54758</v>
      </c>
      <c r="B364" s="24">
        <f t="shared" si="48"/>
        <v>2049</v>
      </c>
      <c r="C364" s="9">
        <f t="shared" si="46"/>
        <v>54758</v>
      </c>
      <c r="D364" s="9">
        <f t="shared" si="49"/>
        <v>54788</v>
      </c>
      <c r="E364" s="3">
        <f t="shared" si="50"/>
        <v>31</v>
      </c>
      <c r="F364" s="10">
        <f t="shared" si="51"/>
        <v>31</v>
      </c>
      <c r="G364" s="4">
        <f>'Lease Monthly'!K375</f>
        <v>0</v>
      </c>
      <c r="H364" s="3">
        <f t="shared" si="54"/>
        <v>0</v>
      </c>
      <c r="I364" s="11">
        <f t="shared" si="52"/>
        <v>0</v>
      </c>
      <c r="J364" s="16">
        <f t="shared" si="47"/>
        <v>54758</v>
      </c>
      <c r="K364" s="25">
        <f t="shared" si="53"/>
        <v>0</v>
      </c>
    </row>
    <row r="365" spans="1:11" x14ac:dyDescent="0.25">
      <c r="A365" s="9">
        <f>IF('Lease Monthly'!$H$4="Monthly",DATE(YEAR('Monthly Journal entry'!A364),MONTH('Monthly Journal entry'!A364)+1,DAY('Monthly Journal entry'!A364)),IF('Lease Monthly'!$H$4="Quarterly",DATE(YEAR('Monthly Journal entry'!A364),MONTH('Monthly Journal entry'!A363)+3,DAY('Monthly Journal entry'!A363)),DATE(YEAR('Monthly Journal entry'!A363)+1,MONTH('Monthly Journal entry'!A363),DAY('Monthly Journal entry'!A363))))</f>
        <v>54789</v>
      </c>
      <c r="B365" s="24">
        <f t="shared" si="48"/>
        <v>2050</v>
      </c>
      <c r="C365" s="9">
        <f t="shared" si="46"/>
        <v>54789</v>
      </c>
      <c r="D365" s="9">
        <f t="shared" si="49"/>
        <v>54819</v>
      </c>
      <c r="E365" s="3">
        <f t="shared" si="50"/>
        <v>31</v>
      </c>
      <c r="F365" s="10">
        <f t="shared" si="51"/>
        <v>31</v>
      </c>
      <c r="G365" s="4">
        <f>'Lease Monthly'!K376</f>
        <v>0</v>
      </c>
      <c r="H365" s="3">
        <f t="shared" si="54"/>
        <v>0</v>
      </c>
      <c r="I365" s="11">
        <f t="shared" si="52"/>
        <v>0</v>
      </c>
      <c r="J365" s="16">
        <f t="shared" si="47"/>
        <v>54789</v>
      </c>
      <c r="K365" s="25">
        <f t="shared" si="53"/>
        <v>0</v>
      </c>
    </row>
    <row r="366" spans="1:11" x14ac:dyDescent="0.25">
      <c r="A366" s="9">
        <f>IF('Lease Monthly'!$H$4="Monthly",DATE(YEAR('Monthly Journal entry'!A365),MONTH('Monthly Journal entry'!A365)+1,DAY('Monthly Journal entry'!A365)),IF('Lease Monthly'!$H$4="Quarterly",DATE(YEAR('Monthly Journal entry'!A365),MONTH('Monthly Journal entry'!A364)+3,DAY('Monthly Journal entry'!A364)),DATE(YEAR('Monthly Journal entry'!A364)+1,MONTH('Monthly Journal entry'!A364),DAY('Monthly Journal entry'!A364))))</f>
        <v>54820</v>
      </c>
      <c r="B366" s="24">
        <f t="shared" si="48"/>
        <v>2050</v>
      </c>
      <c r="C366" s="9">
        <f t="shared" si="46"/>
        <v>54820</v>
      </c>
      <c r="D366" s="9">
        <f t="shared" si="49"/>
        <v>54847</v>
      </c>
      <c r="E366" s="3">
        <f t="shared" si="50"/>
        <v>28</v>
      </c>
      <c r="F366" s="10">
        <f t="shared" si="51"/>
        <v>28</v>
      </c>
      <c r="G366" s="4">
        <f>'Lease Monthly'!K377</f>
        <v>0</v>
      </c>
      <c r="H366" s="3">
        <f t="shared" si="54"/>
        <v>0</v>
      </c>
      <c r="I366" s="11">
        <f t="shared" si="52"/>
        <v>0</v>
      </c>
      <c r="J366" s="16">
        <f t="shared" si="47"/>
        <v>54820</v>
      </c>
      <c r="K366" s="25">
        <f t="shared" si="53"/>
        <v>0</v>
      </c>
    </row>
    <row r="367" spans="1:11" x14ac:dyDescent="0.25">
      <c r="A367" s="9">
        <f>IF('Lease Monthly'!$H$4="Monthly",DATE(YEAR('Monthly Journal entry'!A366),MONTH('Monthly Journal entry'!A366)+1,DAY('Monthly Journal entry'!A366)),IF('Lease Monthly'!$H$4="Quarterly",DATE(YEAR('Monthly Journal entry'!A366),MONTH('Monthly Journal entry'!A365)+3,DAY('Monthly Journal entry'!A365)),DATE(YEAR('Monthly Journal entry'!A365)+1,MONTH('Monthly Journal entry'!A365),DAY('Monthly Journal entry'!A365))))</f>
        <v>54848</v>
      </c>
      <c r="B367" s="24">
        <f t="shared" si="48"/>
        <v>2050</v>
      </c>
      <c r="C367" s="9">
        <f t="shared" si="46"/>
        <v>54848</v>
      </c>
      <c r="D367" s="9">
        <f t="shared" si="49"/>
        <v>54878</v>
      </c>
      <c r="E367" s="3">
        <f t="shared" si="50"/>
        <v>31</v>
      </c>
      <c r="F367" s="10">
        <f t="shared" si="51"/>
        <v>31</v>
      </c>
      <c r="G367" s="4">
        <f>'Lease Monthly'!K378</f>
        <v>0</v>
      </c>
      <c r="H367" s="3">
        <f t="shared" si="54"/>
        <v>0</v>
      </c>
      <c r="I367" s="11">
        <f t="shared" si="52"/>
        <v>0</v>
      </c>
      <c r="J367" s="16">
        <f t="shared" si="47"/>
        <v>54848</v>
      </c>
      <c r="K367" s="25">
        <f t="shared" si="53"/>
        <v>0</v>
      </c>
    </row>
    <row r="368" spans="1:11" x14ac:dyDescent="0.25">
      <c r="A368" s="9">
        <f>IF('Lease Monthly'!$H$4="Monthly",DATE(YEAR('Monthly Journal entry'!A367),MONTH('Monthly Journal entry'!A367)+1,DAY('Monthly Journal entry'!A367)),IF('Lease Monthly'!$H$4="Quarterly",DATE(YEAR('Monthly Journal entry'!A367),MONTH('Monthly Journal entry'!A366)+3,DAY('Monthly Journal entry'!A366)),DATE(YEAR('Monthly Journal entry'!A366)+1,MONTH('Monthly Journal entry'!A366),DAY('Monthly Journal entry'!A366))))</f>
        <v>54879</v>
      </c>
      <c r="B368" s="24">
        <f t="shared" si="48"/>
        <v>2050</v>
      </c>
      <c r="C368" s="9">
        <f t="shared" si="46"/>
        <v>54879</v>
      </c>
      <c r="D368" s="9">
        <f t="shared" si="49"/>
        <v>54908</v>
      </c>
      <c r="E368" s="3">
        <f t="shared" si="50"/>
        <v>30</v>
      </c>
      <c r="F368" s="10">
        <f t="shared" si="51"/>
        <v>30</v>
      </c>
      <c r="G368" s="4">
        <f>'Lease Monthly'!K379</f>
        <v>0</v>
      </c>
      <c r="H368" s="3">
        <f t="shared" si="54"/>
        <v>0</v>
      </c>
      <c r="I368" s="11">
        <f t="shared" si="52"/>
        <v>0</v>
      </c>
      <c r="J368" s="16">
        <f t="shared" si="47"/>
        <v>54879</v>
      </c>
      <c r="K368" s="25">
        <f t="shared" si="53"/>
        <v>0</v>
      </c>
    </row>
    <row r="369" spans="1:11" x14ac:dyDescent="0.25">
      <c r="A369" s="9">
        <f>IF('Lease Monthly'!$H$4="Monthly",DATE(YEAR('Monthly Journal entry'!A368),MONTH('Monthly Journal entry'!A368)+1,DAY('Monthly Journal entry'!A368)),IF('Lease Monthly'!$H$4="Quarterly",DATE(YEAR('Monthly Journal entry'!A368),MONTH('Monthly Journal entry'!A367)+3,DAY('Monthly Journal entry'!A367)),DATE(YEAR('Monthly Journal entry'!A367)+1,MONTH('Monthly Journal entry'!A367),DAY('Monthly Journal entry'!A367))))</f>
        <v>54909</v>
      </c>
      <c r="B369" s="24">
        <f t="shared" si="48"/>
        <v>2050</v>
      </c>
      <c r="C369" s="9">
        <f t="shared" si="46"/>
        <v>54909</v>
      </c>
      <c r="D369" s="9">
        <f t="shared" si="49"/>
        <v>54939</v>
      </c>
      <c r="E369" s="3">
        <f t="shared" si="50"/>
        <v>31</v>
      </c>
      <c r="F369" s="10">
        <f t="shared" si="51"/>
        <v>31</v>
      </c>
      <c r="G369" s="4">
        <f>'Lease Monthly'!K380</f>
        <v>0</v>
      </c>
      <c r="H369" s="3">
        <f t="shared" si="54"/>
        <v>0</v>
      </c>
      <c r="I369" s="11">
        <f t="shared" si="52"/>
        <v>0</v>
      </c>
      <c r="J369" s="16">
        <f t="shared" si="47"/>
        <v>54909</v>
      </c>
      <c r="K369" s="25">
        <f t="shared" si="53"/>
        <v>0</v>
      </c>
    </row>
    <row r="370" spans="1:11" x14ac:dyDescent="0.25">
      <c r="A370" s="9">
        <f>IF('Lease Monthly'!$H$4="Monthly",DATE(YEAR('Monthly Journal entry'!A369),MONTH('Monthly Journal entry'!A369)+1,DAY('Monthly Journal entry'!A369)),IF('Lease Monthly'!$H$4="Quarterly",DATE(YEAR('Monthly Journal entry'!A369),MONTH('Monthly Journal entry'!A368)+3,DAY('Monthly Journal entry'!A368)),DATE(YEAR('Monthly Journal entry'!A368)+1,MONTH('Monthly Journal entry'!A368),DAY('Monthly Journal entry'!A368))))</f>
        <v>54940</v>
      </c>
      <c r="B370" s="24">
        <f t="shared" si="48"/>
        <v>2050</v>
      </c>
      <c r="C370" s="9">
        <f t="shared" si="46"/>
        <v>54940</v>
      </c>
      <c r="D370" s="9">
        <f t="shared" si="49"/>
        <v>54969</v>
      </c>
      <c r="E370" s="3">
        <f t="shared" si="50"/>
        <v>30</v>
      </c>
      <c r="F370" s="10">
        <f t="shared" si="51"/>
        <v>30</v>
      </c>
      <c r="G370" s="4">
        <f>'Lease Monthly'!K381</f>
        <v>0</v>
      </c>
      <c r="H370" s="3">
        <f t="shared" si="54"/>
        <v>0</v>
      </c>
      <c r="I370" s="11">
        <f t="shared" si="52"/>
        <v>0</v>
      </c>
      <c r="J370" s="16">
        <f t="shared" si="47"/>
        <v>54940</v>
      </c>
      <c r="K370" s="25">
        <f t="shared" si="53"/>
        <v>0</v>
      </c>
    </row>
    <row r="371" spans="1:11" x14ac:dyDescent="0.25">
      <c r="A371" s="9">
        <f>IF('Lease Monthly'!$H$4="Monthly",DATE(YEAR('Monthly Journal entry'!A370),MONTH('Monthly Journal entry'!A370)+1,DAY('Monthly Journal entry'!A370)),IF('Lease Monthly'!$H$4="Quarterly",DATE(YEAR('Monthly Journal entry'!A370),MONTH('Monthly Journal entry'!A369)+3,DAY('Monthly Journal entry'!A369)),DATE(YEAR('Monthly Journal entry'!A369)+1,MONTH('Monthly Journal entry'!A369),DAY('Monthly Journal entry'!A369))))</f>
        <v>54970</v>
      </c>
      <c r="B371" s="24">
        <f t="shared" si="48"/>
        <v>2050</v>
      </c>
      <c r="C371" s="9">
        <f t="shared" si="46"/>
        <v>54970</v>
      </c>
      <c r="D371" s="9">
        <f t="shared" si="49"/>
        <v>55000</v>
      </c>
      <c r="E371" s="3">
        <f t="shared" si="50"/>
        <v>31</v>
      </c>
      <c r="F371" s="10">
        <f t="shared" si="51"/>
        <v>31</v>
      </c>
      <c r="G371" s="4">
        <f>'Lease Monthly'!K382</f>
        <v>0</v>
      </c>
      <c r="H371" s="3">
        <f t="shared" si="54"/>
        <v>0</v>
      </c>
      <c r="I371" s="11">
        <f t="shared" si="52"/>
        <v>0</v>
      </c>
      <c r="J371" s="16">
        <f t="shared" si="47"/>
        <v>54970</v>
      </c>
      <c r="K371" s="25">
        <f t="shared" si="53"/>
        <v>0</v>
      </c>
    </row>
    <row r="372" spans="1:11" x14ac:dyDescent="0.25">
      <c r="A372" s="9">
        <f>IF('Lease Monthly'!$H$4="Monthly",DATE(YEAR('Monthly Journal entry'!A371),MONTH('Monthly Journal entry'!A371)+1,DAY('Monthly Journal entry'!A371)),IF('Lease Monthly'!$H$4="Quarterly",DATE(YEAR('Monthly Journal entry'!A371),MONTH('Monthly Journal entry'!A370)+3,DAY('Monthly Journal entry'!A370)),DATE(YEAR('Monthly Journal entry'!A370)+1,MONTH('Monthly Journal entry'!A370),DAY('Monthly Journal entry'!A370))))</f>
        <v>55001</v>
      </c>
      <c r="B372" s="24">
        <f t="shared" si="48"/>
        <v>2050</v>
      </c>
      <c r="C372" s="9">
        <f t="shared" si="46"/>
        <v>55001</v>
      </c>
      <c r="D372" s="9">
        <f t="shared" si="49"/>
        <v>55031</v>
      </c>
      <c r="E372" s="3">
        <f t="shared" si="50"/>
        <v>31</v>
      </c>
      <c r="F372" s="10">
        <f t="shared" si="51"/>
        <v>31</v>
      </c>
      <c r="G372" s="4">
        <f>'Lease Monthly'!K383</f>
        <v>0</v>
      </c>
      <c r="H372" s="3">
        <f t="shared" si="54"/>
        <v>0</v>
      </c>
      <c r="I372" s="11">
        <f t="shared" si="52"/>
        <v>0</v>
      </c>
      <c r="J372" s="16">
        <f t="shared" si="47"/>
        <v>55001</v>
      </c>
      <c r="K372" s="25">
        <f t="shared" si="53"/>
        <v>0</v>
      </c>
    </row>
    <row r="373" spans="1:11" x14ac:dyDescent="0.25">
      <c r="A373" s="9">
        <f>IF('Lease Monthly'!$H$4="Monthly",DATE(YEAR('Monthly Journal entry'!A372),MONTH('Monthly Journal entry'!A372)+1,DAY('Monthly Journal entry'!A372)),IF('Lease Monthly'!$H$4="Quarterly",DATE(YEAR('Monthly Journal entry'!A372),MONTH('Monthly Journal entry'!A371)+3,DAY('Monthly Journal entry'!A371)),DATE(YEAR('Monthly Journal entry'!A371)+1,MONTH('Monthly Journal entry'!A371),DAY('Monthly Journal entry'!A371))))</f>
        <v>55032</v>
      </c>
      <c r="B373" s="24">
        <f t="shared" si="48"/>
        <v>2050</v>
      </c>
      <c r="C373" s="9">
        <f t="shared" si="46"/>
        <v>55032</v>
      </c>
      <c r="D373" s="9">
        <f t="shared" si="49"/>
        <v>55061</v>
      </c>
      <c r="E373" s="3">
        <f t="shared" si="50"/>
        <v>30</v>
      </c>
      <c r="F373" s="10">
        <f t="shared" si="51"/>
        <v>30</v>
      </c>
      <c r="G373" s="4">
        <f>'Lease Monthly'!K384</f>
        <v>0</v>
      </c>
      <c r="H373" s="3">
        <f t="shared" si="54"/>
        <v>0</v>
      </c>
      <c r="I373" s="11">
        <f t="shared" si="52"/>
        <v>0</v>
      </c>
      <c r="J373" s="16">
        <f t="shared" si="47"/>
        <v>55032</v>
      </c>
      <c r="K373" s="25">
        <f t="shared" si="53"/>
        <v>0</v>
      </c>
    </row>
    <row r="374" spans="1:11" x14ac:dyDescent="0.25">
      <c r="A374" s="9">
        <f>IF('Lease Monthly'!$H$4="Monthly",DATE(YEAR('Monthly Journal entry'!A373),MONTH('Monthly Journal entry'!A373)+1,DAY('Monthly Journal entry'!A373)),IF('Lease Monthly'!$H$4="Quarterly",DATE(YEAR('Monthly Journal entry'!A373),MONTH('Monthly Journal entry'!A372)+3,DAY('Monthly Journal entry'!A372)),DATE(YEAR('Monthly Journal entry'!A372)+1,MONTH('Monthly Journal entry'!A372),DAY('Monthly Journal entry'!A372))))</f>
        <v>55062</v>
      </c>
      <c r="B374" s="24">
        <f t="shared" si="48"/>
        <v>2050</v>
      </c>
      <c r="C374" s="9">
        <f t="shared" si="46"/>
        <v>55062</v>
      </c>
      <c r="D374" s="9">
        <f t="shared" si="49"/>
        <v>55092</v>
      </c>
      <c r="E374" s="3">
        <f t="shared" si="50"/>
        <v>31</v>
      </c>
      <c r="F374" s="10">
        <f t="shared" si="51"/>
        <v>31</v>
      </c>
      <c r="G374" s="4">
        <f>'Lease Monthly'!K385</f>
        <v>0</v>
      </c>
      <c r="H374" s="3">
        <f t="shared" si="54"/>
        <v>0</v>
      </c>
      <c r="I374" s="11">
        <f t="shared" si="52"/>
        <v>0</v>
      </c>
      <c r="J374" s="16">
        <f t="shared" si="47"/>
        <v>55062</v>
      </c>
      <c r="K374" s="25">
        <f t="shared" si="53"/>
        <v>0</v>
      </c>
    </row>
    <row r="375" spans="1:11" x14ac:dyDescent="0.25">
      <c r="A375" s="9">
        <f>IF('Lease Monthly'!$H$4="Monthly",DATE(YEAR('Monthly Journal entry'!A374),MONTH('Monthly Journal entry'!A374)+1,DAY('Monthly Journal entry'!A374)),IF('Lease Monthly'!$H$4="Quarterly",DATE(YEAR('Monthly Journal entry'!A374),MONTH('Monthly Journal entry'!A373)+3,DAY('Monthly Journal entry'!A373)),DATE(YEAR('Monthly Journal entry'!A373)+1,MONTH('Monthly Journal entry'!A373),DAY('Monthly Journal entry'!A373))))</f>
        <v>55093</v>
      </c>
      <c r="B375" s="24">
        <f t="shared" si="48"/>
        <v>2050</v>
      </c>
      <c r="C375" s="9">
        <f t="shared" si="46"/>
        <v>55093</v>
      </c>
      <c r="D375" s="9">
        <f t="shared" si="49"/>
        <v>55122</v>
      </c>
      <c r="E375" s="3">
        <f t="shared" si="50"/>
        <v>30</v>
      </c>
      <c r="F375" s="10">
        <f t="shared" si="51"/>
        <v>30</v>
      </c>
      <c r="G375" s="4">
        <f>'Lease Monthly'!K386</f>
        <v>0</v>
      </c>
      <c r="H375" s="3">
        <f t="shared" si="54"/>
        <v>0</v>
      </c>
      <c r="I375" s="11">
        <f t="shared" si="52"/>
        <v>0</v>
      </c>
      <c r="J375" s="16">
        <f t="shared" si="47"/>
        <v>55093</v>
      </c>
      <c r="K375" s="25">
        <f t="shared" si="53"/>
        <v>0</v>
      </c>
    </row>
    <row r="376" spans="1:11" x14ac:dyDescent="0.25">
      <c r="A376" s="9">
        <f>IF('Lease Monthly'!$H$4="Monthly",DATE(YEAR('Monthly Journal entry'!A375),MONTH('Monthly Journal entry'!A375)+1,DAY('Monthly Journal entry'!A375)),IF('Lease Monthly'!$H$4="Quarterly",DATE(YEAR('Monthly Journal entry'!A375),MONTH('Monthly Journal entry'!A374)+3,DAY('Monthly Journal entry'!A374)),DATE(YEAR('Monthly Journal entry'!A374)+1,MONTH('Monthly Journal entry'!A374),DAY('Monthly Journal entry'!A374))))</f>
        <v>55123</v>
      </c>
      <c r="B376" s="24">
        <f t="shared" si="48"/>
        <v>2050</v>
      </c>
      <c r="C376" s="9">
        <f t="shared" si="46"/>
        <v>55123</v>
      </c>
      <c r="D376" s="9">
        <f t="shared" si="49"/>
        <v>55153</v>
      </c>
      <c r="E376" s="3">
        <f t="shared" si="50"/>
        <v>31</v>
      </c>
      <c r="F376" s="10">
        <f t="shared" si="51"/>
        <v>31</v>
      </c>
      <c r="G376" s="4">
        <f>'Lease Monthly'!K387</f>
        <v>0</v>
      </c>
      <c r="H376" s="3">
        <f t="shared" si="54"/>
        <v>0</v>
      </c>
      <c r="I376" s="11">
        <f t="shared" si="52"/>
        <v>0</v>
      </c>
      <c r="J376" s="16">
        <f t="shared" si="47"/>
        <v>55123</v>
      </c>
      <c r="K376" s="25">
        <f t="shared" si="53"/>
        <v>0</v>
      </c>
    </row>
    <row r="377" spans="1:11" x14ac:dyDescent="0.25">
      <c r="A377" s="9">
        <f>IF('Lease Monthly'!$H$4="Monthly",DATE(YEAR('Monthly Journal entry'!A376),MONTH('Monthly Journal entry'!A376)+1,DAY('Monthly Journal entry'!A376)),IF('Lease Monthly'!$H$4="Quarterly",DATE(YEAR('Monthly Journal entry'!A376),MONTH('Monthly Journal entry'!A375)+3,DAY('Monthly Journal entry'!A375)),DATE(YEAR('Monthly Journal entry'!A375)+1,MONTH('Monthly Journal entry'!A375),DAY('Monthly Journal entry'!A375))))</f>
        <v>55154</v>
      </c>
      <c r="B377" s="24">
        <f t="shared" si="48"/>
        <v>2051</v>
      </c>
      <c r="C377" s="9">
        <f t="shared" si="46"/>
        <v>55154</v>
      </c>
      <c r="D377" s="9">
        <f t="shared" si="49"/>
        <v>55184</v>
      </c>
      <c r="E377" s="3">
        <f t="shared" si="50"/>
        <v>31</v>
      </c>
      <c r="F377" s="10">
        <f t="shared" si="51"/>
        <v>31</v>
      </c>
      <c r="G377" s="4">
        <f>'Lease Monthly'!K388</f>
        <v>0</v>
      </c>
      <c r="H377" s="3">
        <f t="shared" si="54"/>
        <v>0</v>
      </c>
      <c r="I377" s="11">
        <f t="shared" si="52"/>
        <v>0</v>
      </c>
      <c r="J377" s="16">
        <f t="shared" si="47"/>
        <v>55154</v>
      </c>
      <c r="K377" s="25">
        <f t="shared" si="53"/>
        <v>0</v>
      </c>
    </row>
    <row r="378" spans="1:11" x14ac:dyDescent="0.25">
      <c r="A378" s="9">
        <f>IF('Lease Monthly'!$H$4="Monthly",DATE(YEAR('Monthly Journal entry'!A377),MONTH('Monthly Journal entry'!A377)+1,DAY('Monthly Journal entry'!A377)),IF('Lease Monthly'!$H$4="Quarterly",DATE(YEAR('Monthly Journal entry'!A377),MONTH('Monthly Journal entry'!A376)+3,DAY('Monthly Journal entry'!A376)),DATE(YEAR('Monthly Journal entry'!A376)+1,MONTH('Monthly Journal entry'!A376),DAY('Monthly Journal entry'!A376))))</f>
        <v>55185</v>
      </c>
      <c r="B378" s="24">
        <f t="shared" si="48"/>
        <v>2051</v>
      </c>
      <c r="C378" s="9">
        <f t="shared" si="46"/>
        <v>55185</v>
      </c>
      <c r="D378" s="9">
        <f t="shared" si="49"/>
        <v>55212</v>
      </c>
      <c r="E378" s="3">
        <f t="shared" si="50"/>
        <v>28</v>
      </c>
      <c r="F378" s="10">
        <f t="shared" si="51"/>
        <v>28</v>
      </c>
      <c r="G378" s="4">
        <f>'Lease Monthly'!K389</f>
        <v>0</v>
      </c>
      <c r="H378" s="3">
        <f t="shared" si="54"/>
        <v>0</v>
      </c>
      <c r="I378" s="11">
        <f t="shared" si="52"/>
        <v>0</v>
      </c>
      <c r="J378" s="16">
        <f t="shared" si="47"/>
        <v>55185</v>
      </c>
      <c r="K378" s="25">
        <f t="shared" si="53"/>
        <v>0</v>
      </c>
    </row>
    <row r="379" spans="1:11" x14ac:dyDescent="0.25">
      <c r="A379" s="9">
        <f>IF('Lease Monthly'!$H$4="Monthly",DATE(YEAR('Monthly Journal entry'!A378),MONTH('Monthly Journal entry'!A378)+1,DAY('Monthly Journal entry'!A378)),IF('Lease Monthly'!$H$4="Quarterly",DATE(YEAR('Monthly Journal entry'!A378),MONTH('Monthly Journal entry'!A377)+3,DAY('Monthly Journal entry'!A377)),DATE(YEAR('Monthly Journal entry'!A377)+1,MONTH('Monthly Journal entry'!A377),DAY('Monthly Journal entry'!A377))))</f>
        <v>55213</v>
      </c>
      <c r="B379" s="24">
        <f t="shared" si="48"/>
        <v>2051</v>
      </c>
      <c r="C379" s="9">
        <f t="shared" si="46"/>
        <v>55213</v>
      </c>
      <c r="D379" s="9">
        <f t="shared" si="49"/>
        <v>55243</v>
      </c>
      <c r="E379" s="3">
        <f t="shared" si="50"/>
        <v>31</v>
      </c>
      <c r="F379" s="10">
        <f t="shared" si="51"/>
        <v>31</v>
      </c>
      <c r="G379" s="4">
        <f>'Lease Monthly'!K390</f>
        <v>0</v>
      </c>
      <c r="H379" s="3">
        <f t="shared" si="54"/>
        <v>0</v>
      </c>
      <c r="I379" s="11">
        <f t="shared" si="52"/>
        <v>0</v>
      </c>
      <c r="J379" s="16">
        <f t="shared" si="47"/>
        <v>55213</v>
      </c>
      <c r="K379" s="25">
        <f t="shared" si="53"/>
        <v>0</v>
      </c>
    </row>
    <row r="380" spans="1:11" x14ac:dyDescent="0.25">
      <c r="A380" s="9">
        <f>IF('Lease Monthly'!$H$4="Monthly",DATE(YEAR('Monthly Journal entry'!A379),MONTH('Monthly Journal entry'!A379)+1,DAY('Monthly Journal entry'!A379)),IF('Lease Monthly'!$H$4="Quarterly",DATE(YEAR('Monthly Journal entry'!A379),MONTH('Monthly Journal entry'!A378)+3,DAY('Monthly Journal entry'!A378)),DATE(YEAR('Monthly Journal entry'!A378)+1,MONTH('Monthly Journal entry'!A378),DAY('Monthly Journal entry'!A378))))</f>
        <v>55244</v>
      </c>
      <c r="B380" s="24">
        <f t="shared" si="48"/>
        <v>2051</v>
      </c>
      <c r="C380" s="9">
        <f t="shared" si="46"/>
        <v>55244</v>
      </c>
      <c r="D380" s="9">
        <f t="shared" si="49"/>
        <v>55273</v>
      </c>
      <c r="E380" s="3">
        <f t="shared" si="50"/>
        <v>30</v>
      </c>
      <c r="F380" s="10">
        <f t="shared" si="51"/>
        <v>30</v>
      </c>
      <c r="G380" s="4">
        <f>'Lease Monthly'!K391</f>
        <v>0</v>
      </c>
      <c r="H380" s="3">
        <f t="shared" si="54"/>
        <v>0</v>
      </c>
      <c r="I380" s="11">
        <f t="shared" si="52"/>
        <v>0</v>
      </c>
      <c r="J380" s="16">
        <f t="shared" si="47"/>
        <v>55244</v>
      </c>
      <c r="K380" s="25">
        <f t="shared" si="53"/>
        <v>0</v>
      </c>
    </row>
    <row r="381" spans="1:11" x14ac:dyDescent="0.25">
      <c r="A381" s="9">
        <f>IF('Lease Monthly'!$H$4="Monthly",DATE(YEAR('Monthly Journal entry'!A380),MONTH('Monthly Journal entry'!A380)+1,DAY('Monthly Journal entry'!A380)),IF('Lease Monthly'!$H$4="Quarterly",DATE(YEAR('Monthly Journal entry'!A380),MONTH('Monthly Journal entry'!A379)+3,DAY('Monthly Journal entry'!A379)),DATE(YEAR('Monthly Journal entry'!A379)+1,MONTH('Monthly Journal entry'!A379),DAY('Monthly Journal entry'!A379))))</f>
        <v>55274</v>
      </c>
      <c r="B381" s="24">
        <f t="shared" si="48"/>
        <v>2051</v>
      </c>
      <c r="C381" s="9">
        <f t="shared" si="46"/>
        <v>55274</v>
      </c>
      <c r="D381" s="9">
        <f t="shared" si="49"/>
        <v>55304</v>
      </c>
      <c r="E381" s="3">
        <f t="shared" si="50"/>
        <v>31</v>
      </c>
      <c r="F381" s="10">
        <f t="shared" si="51"/>
        <v>31</v>
      </c>
      <c r="G381" s="4">
        <f>'Lease Monthly'!K392</f>
        <v>0</v>
      </c>
      <c r="H381" s="3">
        <f t="shared" si="54"/>
        <v>0</v>
      </c>
      <c r="I381" s="11">
        <f t="shared" si="52"/>
        <v>0</v>
      </c>
      <c r="J381" s="16">
        <f t="shared" si="47"/>
        <v>55274</v>
      </c>
      <c r="K381" s="25">
        <f t="shared" si="53"/>
        <v>0</v>
      </c>
    </row>
    <row r="382" spans="1:11" x14ac:dyDescent="0.25">
      <c r="A382" s="9">
        <f>IF('Lease Monthly'!$H$4="Monthly",DATE(YEAR('Monthly Journal entry'!A381),MONTH('Monthly Journal entry'!A381)+1,DAY('Monthly Journal entry'!A381)),IF('Lease Monthly'!$H$4="Quarterly",DATE(YEAR('Monthly Journal entry'!A381),MONTH('Monthly Journal entry'!A380)+3,DAY('Monthly Journal entry'!A380)),DATE(YEAR('Monthly Journal entry'!A380)+1,MONTH('Monthly Journal entry'!A380),DAY('Monthly Journal entry'!A380))))</f>
        <v>55305</v>
      </c>
      <c r="B382" s="24">
        <f t="shared" si="48"/>
        <v>2051</v>
      </c>
      <c r="C382" s="9">
        <f t="shared" si="46"/>
        <v>55305</v>
      </c>
      <c r="D382" s="9">
        <f t="shared" si="49"/>
        <v>55334</v>
      </c>
      <c r="E382" s="3">
        <f t="shared" si="50"/>
        <v>30</v>
      </c>
      <c r="F382" s="10">
        <f t="shared" si="51"/>
        <v>30</v>
      </c>
      <c r="G382" s="4">
        <f>'Lease Monthly'!K393</f>
        <v>0</v>
      </c>
      <c r="H382" s="3">
        <f t="shared" si="54"/>
        <v>0</v>
      </c>
      <c r="I382" s="11">
        <f t="shared" si="52"/>
        <v>0</v>
      </c>
      <c r="J382" s="16">
        <f t="shared" si="47"/>
        <v>55305</v>
      </c>
      <c r="K382" s="25">
        <f t="shared" si="53"/>
        <v>0</v>
      </c>
    </row>
    <row r="383" spans="1:11" x14ac:dyDescent="0.25">
      <c r="A383" s="9">
        <f>IF('Lease Monthly'!$H$4="Monthly",DATE(YEAR('Monthly Journal entry'!A382),MONTH('Monthly Journal entry'!A382)+1,DAY('Monthly Journal entry'!A382)),IF('Lease Monthly'!$H$4="Quarterly",DATE(YEAR('Monthly Journal entry'!A382),MONTH('Monthly Journal entry'!A381)+3,DAY('Monthly Journal entry'!A381)),DATE(YEAR('Monthly Journal entry'!A381)+1,MONTH('Monthly Journal entry'!A381),DAY('Monthly Journal entry'!A381))))</f>
        <v>55335</v>
      </c>
      <c r="B383" s="24">
        <f t="shared" si="48"/>
        <v>2051</v>
      </c>
      <c r="C383" s="9">
        <f t="shared" si="46"/>
        <v>55335</v>
      </c>
      <c r="D383" s="9">
        <f t="shared" si="49"/>
        <v>55365</v>
      </c>
      <c r="E383" s="3">
        <f t="shared" si="50"/>
        <v>31</v>
      </c>
      <c r="F383" s="10">
        <f t="shared" si="51"/>
        <v>31</v>
      </c>
      <c r="G383" s="4">
        <f>'Lease Monthly'!K394</f>
        <v>0</v>
      </c>
      <c r="H383" s="3">
        <f t="shared" si="54"/>
        <v>0</v>
      </c>
      <c r="I383" s="11">
        <f t="shared" si="52"/>
        <v>0</v>
      </c>
      <c r="J383" s="16">
        <f t="shared" si="47"/>
        <v>55335</v>
      </c>
      <c r="K383" s="25">
        <f t="shared" si="53"/>
        <v>0</v>
      </c>
    </row>
    <row r="384" spans="1:11" x14ac:dyDescent="0.25">
      <c r="A384" s="9">
        <f>IF('Lease Monthly'!$H$4="Monthly",DATE(YEAR('Monthly Journal entry'!A383),MONTH('Monthly Journal entry'!A383)+1,DAY('Monthly Journal entry'!A383)),IF('Lease Monthly'!$H$4="Quarterly",DATE(YEAR('Monthly Journal entry'!A383),MONTH('Monthly Journal entry'!A382)+3,DAY('Monthly Journal entry'!A382)),DATE(YEAR('Monthly Journal entry'!A382)+1,MONTH('Monthly Journal entry'!A382),DAY('Monthly Journal entry'!A382))))</f>
        <v>55366</v>
      </c>
      <c r="B384" s="24">
        <f t="shared" si="48"/>
        <v>2051</v>
      </c>
      <c r="C384" s="9">
        <f t="shared" si="46"/>
        <v>55366</v>
      </c>
      <c r="D384" s="9">
        <f t="shared" si="49"/>
        <v>55396</v>
      </c>
      <c r="E384" s="3">
        <f t="shared" si="50"/>
        <v>31</v>
      </c>
      <c r="F384" s="10">
        <f t="shared" si="51"/>
        <v>31</v>
      </c>
      <c r="G384" s="4">
        <f>'Lease Monthly'!K395</f>
        <v>0</v>
      </c>
      <c r="H384" s="3">
        <f t="shared" si="54"/>
        <v>0</v>
      </c>
      <c r="I384" s="11">
        <f t="shared" si="52"/>
        <v>0</v>
      </c>
      <c r="J384" s="16">
        <f t="shared" si="47"/>
        <v>55366</v>
      </c>
      <c r="K384" s="25">
        <f t="shared" si="53"/>
        <v>0</v>
      </c>
    </row>
    <row r="385" spans="1:11" x14ac:dyDescent="0.25">
      <c r="A385" s="9">
        <f>IF('Lease Monthly'!$H$4="Monthly",DATE(YEAR('Monthly Journal entry'!A384),MONTH('Monthly Journal entry'!A384)+1,DAY('Monthly Journal entry'!A384)),IF('Lease Monthly'!$H$4="Quarterly",DATE(YEAR('Monthly Journal entry'!A384),MONTH('Monthly Journal entry'!A383)+3,DAY('Monthly Journal entry'!A383)),DATE(YEAR('Monthly Journal entry'!A383)+1,MONTH('Monthly Journal entry'!A383),DAY('Monthly Journal entry'!A383))))</f>
        <v>55397</v>
      </c>
      <c r="B385" s="24">
        <f t="shared" si="48"/>
        <v>2051</v>
      </c>
      <c r="C385" s="9">
        <f t="shared" si="46"/>
        <v>55397</v>
      </c>
      <c r="D385" s="9">
        <f t="shared" si="49"/>
        <v>55426</v>
      </c>
      <c r="E385" s="3">
        <f t="shared" si="50"/>
        <v>30</v>
      </c>
      <c r="F385" s="10">
        <f t="shared" si="51"/>
        <v>30</v>
      </c>
      <c r="G385" s="4">
        <f>'Lease Monthly'!K396</f>
        <v>0</v>
      </c>
      <c r="H385" s="3">
        <f t="shared" si="54"/>
        <v>0</v>
      </c>
      <c r="I385" s="11">
        <f t="shared" si="52"/>
        <v>0</v>
      </c>
      <c r="J385" s="16">
        <f t="shared" si="47"/>
        <v>55397</v>
      </c>
      <c r="K385" s="25">
        <f t="shared" si="53"/>
        <v>0</v>
      </c>
    </row>
    <row r="386" spans="1:11" x14ac:dyDescent="0.25">
      <c r="A386" s="9">
        <f>IF('Lease Monthly'!$H$4="Monthly",DATE(YEAR('Monthly Journal entry'!A385),MONTH('Monthly Journal entry'!A385)+1,DAY('Monthly Journal entry'!A385)),IF('Lease Monthly'!$H$4="Quarterly",DATE(YEAR('Monthly Journal entry'!A385),MONTH('Monthly Journal entry'!A384)+3,DAY('Monthly Journal entry'!A384)),DATE(YEAR('Monthly Journal entry'!A384)+1,MONTH('Monthly Journal entry'!A384),DAY('Monthly Journal entry'!A384))))</f>
        <v>55427</v>
      </c>
      <c r="B386" s="24">
        <f t="shared" si="48"/>
        <v>2051</v>
      </c>
      <c r="C386" s="9">
        <f t="shared" si="46"/>
        <v>55427</v>
      </c>
      <c r="D386" s="9">
        <f t="shared" si="49"/>
        <v>55457</v>
      </c>
      <c r="E386" s="3">
        <f t="shared" si="50"/>
        <v>31</v>
      </c>
      <c r="F386" s="10">
        <f t="shared" si="51"/>
        <v>31</v>
      </c>
      <c r="G386" s="4">
        <f>'Lease Monthly'!K397</f>
        <v>0</v>
      </c>
      <c r="H386" s="3">
        <f t="shared" si="54"/>
        <v>0</v>
      </c>
      <c r="I386" s="11">
        <f t="shared" si="52"/>
        <v>0</v>
      </c>
      <c r="J386" s="16">
        <f t="shared" si="47"/>
        <v>55427</v>
      </c>
      <c r="K386" s="25">
        <f t="shared" si="53"/>
        <v>0</v>
      </c>
    </row>
    <row r="387" spans="1:11" x14ac:dyDescent="0.25">
      <c r="A387" s="9">
        <f>IF('Lease Monthly'!$H$4="Monthly",DATE(YEAR('Monthly Journal entry'!A386),MONTH('Monthly Journal entry'!A386)+1,DAY('Monthly Journal entry'!A386)),IF('Lease Monthly'!$H$4="Quarterly",DATE(YEAR('Monthly Journal entry'!A386),MONTH('Monthly Journal entry'!A385)+3,DAY('Monthly Journal entry'!A385)),DATE(YEAR('Monthly Journal entry'!A385)+1,MONTH('Monthly Journal entry'!A385),DAY('Monthly Journal entry'!A385))))</f>
        <v>55458</v>
      </c>
      <c r="B387" s="24">
        <f t="shared" si="48"/>
        <v>2051</v>
      </c>
      <c r="C387" s="9">
        <f t="shared" si="46"/>
        <v>55458</v>
      </c>
      <c r="D387" s="9">
        <f t="shared" si="49"/>
        <v>55487</v>
      </c>
      <c r="E387" s="3">
        <f t="shared" si="50"/>
        <v>30</v>
      </c>
      <c r="F387" s="10">
        <f t="shared" si="51"/>
        <v>30</v>
      </c>
      <c r="G387" s="4">
        <f>'Lease Monthly'!K398</f>
        <v>0</v>
      </c>
      <c r="H387" s="3">
        <f t="shared" si="54"/>
        <v>0</v>
      </c>
      <c r="I387" s="11">
        <f t="shared" si="52"/>
        <v>0</v>
      </c>
      <c r="J387" s="16">
        <f t="shared" si="47"/>
        <v>55458</v>
      </c>
      <c r="K387" s="25">
        <f t="shared" si="53"/>
        <v>0</v>
      </c>
    </row>
    <row r="388" spans="1:11" x14ac:dyDescent="0.25">
      <c r="A388" s="9">
        <f>IF('Lease Monthly'!$H$4="Monthly",DATE(YEAR('Monthly Journal entry'!A387),MONTH('Monthly Journal entry'!A387)+1,DAY('Monthly Journal entry'!A387)),IF('Lease Monthly'!$H$4="Quarterly",DATE(YEAR('Monthly Journal entry'!A387),MONTH('Monthly Journal entry'!A386)+3,DAY('Monthly Journal entry'!A386)),DATE(YEAR('Monthly Journal entry'!A386)+1,MONTH('Monthly Journal entry'!A386),DAY('Monthly Journal entry'!A386))))</f>
        <v>55488</v>
      </c>
      <c r="B388" s="24">
        <f t="shared" si="48"/>
        <v>2051</v>
      </c>
      <c r="C388" s="9">
        <f t="shared" si="46"/>
        <v>55488</v>
      </c>
      <c r="D388" s="9">
        <f t="shared" si="49"/>
        <v>55518</v>
      </c>
      <c r="E388" s="3">
        <f t="shared" si="50"/>
        <v>31</v>
      </c>
      <c r="F388" s="10">
        <f t="shared" si="51"/>
        <v>31</v>
      </c>
      <c r="G388" s="4">
        <f>'Lease Monthly'!K399</f>
        <v>0</v>
      </c>
      <c r="H388" s="3">
        <f t="shared" si="54"/>
        <v>0</v>
      </c>
      <c r="I388" s="11">
        <f t="shared" si="52"/>
        <v>0</v>
      </c>
      <c r="J388" s="16">
        <f t="shared" si="47"/>
        <v>55488</v>
      </c>
      <c r="K388" s="25">
        <f t="shared" si="53"/>
        <v>0</v>
      </c>
    </row>
    <row r="389" spans="1:11" x14ac:dyDescent="0.25">
      <c r="A389" s="9">
        <f>IF('Lease Monthly'!$H$4="Monthly",DATE(YEAR('Monthly Journal entry'!A388),MONTH('Monthly Journal entry'!A388)+1,DAY('Monthly Journal entry'!A388)),IF('Lease Monthly'!$H$4="Quarterly",DATE(YEAR('Monthly Journal entry'!A388),MONTH('Monthly Journal entry'!A387)+3,DAY('Monthly Journal entry'!A387)),DATE(YEAR('Monthly Journal entry'!A387)+1,MONTH('Monthly Journal entry'!A387),DAY('Monthly Journal entry'!A387))))</f>
        <v>55519</v>
      </c>
      <c r="B389" s="24">
        <f t="shared" si="48"/>
        <v>2052</v>
      </c>
      <c r="C389" s="9">
        <f t="shared" ref="C389:C452" si="55">EOMONTH(A389,-1)+1</f>
        <v>55519</v>
      </c>
      <c r="D389" s="9">
        <f t="shared" si="49"/>
        <v>55549</v>
      </c>
      <c r="E389" s="3">
        <f t="shared" si="50"/>
        <v>31</v>
      </c>
      <c r="F389" s="10">
        <f t="shared" si="51"/>
        <v>31</v>
      </c>
      <c r="G389" s="4">
        <f>'Lease Monthly'!K400</f>
        <v>0</v>
      </c>
      <c r="H389" s="3">
        <f t="shared" si="54"/>
        <v>0</v>
      </c>
      <c r="I389" s="11">
        <f t="shared" si="52"/>
        <v>0</v>
      </c>
      <c r="J389" s="16">
        <f t="shared" ref="J389:J452" si="56">A389</f>
        <v>55519</v>
      </c>
      <c r="K389" s="25">
        <f t="shared" si="53"/>
        <v>0</v>
      </c>
    </row>
    <row r="390" spans="1:11" x14ac:dyDescent="0.25">
      <c r="A390" s="9">
        <f>IF('Lease Monthly'!$H$4="Monthly",DATE(YEAR('Monthly Journal entry'!A389),MONTH('Monthly Journal entry'!A389)+1,DAY('Monthly Journal entry'!A389)),IF('Lease Monthly'!$H$4="Quarterly",DATE(YEAR('Monthly Journal entry'!A389),MONTH('Monthly Journal entry'!A388)+3,DAY('Monthly Journal entry'!A388)),DATE(YEAR('Monthly Journal entry'!A388)+1,MONTH('Monthly Journal entry'!A388),DAY('Monthly Journal entry'!A388))))</f>
        <v>55550</v>
      </c>
      <c r="B390" s="24">
        <f t="shared" ref="B390:B453" si="57">YEAR(A390)</f>
        <v>2052</v>
      </c>
      <c r="C390" s="9">
        <f t="shared" si="55"/>
        <v>55550</v>
      </c>
      <c r="D390" s="9">
        <f t="shared" ref="D390:D453" si="58">EOMONTH(A390,0)</f>
        <v>55578</v>
      </c>
      <c r="E390" s="3">
        <f t="shared" ref="E390:E453" si="59">D390-C390+1</f>
        <v>29</v>
      </c>
      <c r="F390" s="10">
        <f t="shared" ref="F390:F453" si="60">D390-A390+1</f>
        <v>29</v>
      </c>
      <c r="G390" s="4">
        <f>'Lease Monthly'!K401</f>
        <v>0</v>
      </c>
      <c r="H390" s="3">
        <f t="shared" si="54"/>
        <v>0</v>
      </c>
      <c r="I390" s="11">
        <f t="shared" si="52"/>
        <v>0</v>
      </c>
      <c r="J390" s="16">
        <f t="shared" si="56"/>
        <v>55550</v>
      </c>
      <c r="K390" s="25">
        <f t="shared" si="53"/>
        <v>0</v>
      </c>
    </row>
    <row r="391" spans="1:11" x14ac:dyDescent="0.25">
      <c r="A391" s="9">
        <f>IF('Lease Monthly'!$H$4="Monthly",DATE(YEAR('Monthly Journal entry'!A390),MONTH('Monthly Journal entry'!A390)+1,DAY('Monthly Journal entry'!A390)),IF('Lease Monthly'!$H$4="Quarterly",DATE(YEAR('Monthly Journal entry'!A390),MONTH('Monthly Journal entry'!A389)+3,DAY('Monthly Journal entry'!A389)),DATE(YEAR('Monthly Journal entry'!A389)+1,MONTH('Monthly Journal entry'!A389),DAY('Monthly Journal entry'!A389))))</f>
        <v>55579</v>
      </c>
      <c r="B391" s="24">
        <f t="shared" si="57"/>
        <v>2052</v>
      </c>
      <c r="C391" s="9">
        <f t="shared" si="55"/>
        <v>55579</v>
      </c>
      <c r="D391" s="9">
        <f t="shared" si="58"/>
        <v>55609</v>
      </c>
      <c r="E391" s="3">
        <f t="shared" si="59"/>
        <v>31</v>
      </c>
      <c r="F391" s="10">
        <f t="shared" si="60"/>
        <v>31</v>
      </c>
      <c r="G391" s="4">
        <f>'Lease Monthly'!K402</f>
        <v>0</v>
      </c>
      <c r="H391" s="3">
        <f t="shared" si="54"/>
        <v>0</v>
      </c>
      <c r="I391" s="11">
        <f t="shared" ref="I391:I454" si="61">G391-H390</f>
        <v>0</v>
      </c>
      <c r="J391" s="16">
        <f t="shared" si="56"/>
        <v>55579</v>
      </c>
      <c r="K391" s="25">
        <f t="shared" ref="K391:K454" si="62">H391+I391</f>
        <v>0</v>
      </c>
    </row>
    <row r="392" spans="1:11" x14ac:dyDescent="0.25">
      <c r="A392" s="9">
        <f>IF('Lease Monthly'!$H$4="Monthly",DATE(YEAR('Monthly Journal entry'!A391),MONTH('Monthly Journal entry'!A391)+1,DAY('Monthly Journal entry'!A391)),IF('Lease Monthly'!$H$4="Quarterly",DATE(YEAR('Monthly Journal entry'!A391),MONTH('Monthly Journal entry'!A390)+3,DAY('Monthly Journal entry'!A390)),DATE(YEAR('Monthly Journal entry'!A390)+1,MONTH('Monthly Journal entry'!A390),DAY('Monthly Journal entry'!A390))))</f>
        <v>55610</v>
      </c>
      <c r="B392" s="24">
        <f t="shared" si="57"/>
        <v>2052</v>
      </c>
      <c r="C392" s="9">
        <f t="shared" si="55"/>
        <v>55610</v>
      </c>
      <c r="D392" s="9">
        <f t="shared" si="58"/>
        <v>55639</v>
      </c>
      <c r="E392" s="3">
        <f t="shared" si="59"/>
        <v>30</v>
      </c>
      <c r="F392" s="10">
        <f t="shared" si="60"/>
        <v>30</v>
      </c>
      <c r="G392" s="4">
        <f>'Lease Monthly'!K403</f>
        <v>0</v>
      </c>
      <c r="H392" s="3">
        <f t="shared" ref="H392:H455" si="63">G393/E392*F392</f>
        <v>0</v>
      </c>
      <c r="I392" s="11">
        <f t="shared" si="61"/>
        <v>0</v>
      </c>
      <c r="J392" s="16">
        <f t="shared" si="56"/>
        <v>55610</v>
      </c>
      <c r="K392" s="25">
        <f t="shared" si="62"/>
        <v>0</v>
      </c>
    </row>
    <row r="393" spans="1:11" x14ac:dyDescent="0.25">
      <c r="A393" s="9">
        <f>IF('Lease Monthly'!$H$4="Monthly",DATE(YEAR('Monthly Journal entry'!A392),MONTH('Monthly Journal entry'!A392)+1,DAY('Monthly Journal entry'!A392)),IF('Lease Monthly'!$H$4="Quarterly",DATE(YEAR('Monthly Journal entry'!A392),MONTH('Monthly Journal entry'!A391)+3,DAY('Monthly Journal entry'!A391)),DATE(YEAR('Monthly Journal entry'!A391)+1,MONTH('Monthly Journal entry'!A391),DAY('Monthly Journal entry'!A391))))</f>
        <v>55640</v>
      </c>
      <c r="B393" s="24">
        <f t="shared" si="57"/>
        <v>2052</v>
      </c>
      <c r="C393" s="9">
        <f t="shared" si="55"/>
        <v>55640</v>
      </c>
      <c r="D393" s="9">
        <f t="shared" si="58"/>
        <v>55670</v>
      </c>
      <c r="E393" s="3">
        <f t="shared" si="59"/>
        <v>31</v>
      </c>
      <c r="F393" s="10">
        <f t="shared" si="60"/>
        <v>31</v>
      </c>
      <c r="G393" s="4">
        <f>'Lease Monthly'!K404</f>
        <v>0</v>
      </c>
      <c r="H393" s="3">
        <f t="shared" si="63"/>
        <v>0</v>
      </c>
      <c r="I393" s="11">
        <f t="shared" si="61"/>
        <v>0</v>
      </c>
      <c r="J393" s="16">
        <f t="shared" si="56"/>
        <v>55640</v>
      </c>
      <c r="K393" s="25">
        <f t="shared" si="62"/>
        <v>0</v>
      </c>
    </row>
    <row r="394" spans="1:11" x14ac:dyDescent="0.25">
      <c r="A394" s="9">
        <f>IF('Lease Monthly'!$H$4="Monthly",DATE(YEAR('Monthly Journal entry'!A393),MONTH('Monthly Journal entry'!A393)+1,DAY('Monthly Journal entry'!A393)),IF('Lease Monthly'!$H$4="Quarterly",DATE(YEAR('Monthly Journal entry'!A393),MONTH('Monthly Journal entry'!A392)+3,DAY('Monthly Journal entry'!A392)),DATE(YEAR('Monthly Journal entry'!A392)+1,MONTH('Monthly Journal entry'!A392),DAY('Monthly Journal entry'!A392))))</f>
        <v>55671</v>
      </c>
      <c r="B394" s="24">
        <f t="shared" si="57"/>
        <v>2052</v>
      </c>
      <c r="C394" s="9">
        <f t="shared" si="55"/>
        <v>55671</v>
      </c>
      <c r="D394" s="9">
        <f t="shared" si="58"/>
        <v>55700</v>
      </c>
      <c r="E394" s="3">
        <f t="shared" si="59"/>
        <v>30</v>
      </c>
      <c r="F394" s="10">
        <f t="shared" si="60"/>
        <v>30</v>
      </c>
      <c r="G394" s="4">
        <f>'Lease Monthly'!K405</f>
        <v>0</v>
      </c>
      <c r="H394" s="3">
        <f t="shared" si="63"/>
        <v>0</v>
      </c>
      <c r="I394" s="11">
        <f t="shared" si="61"/>
        <v>0</v>
      </c>
      <c r="J394" s="16">
        <f t="shared" si="56"/>
        <v>55671</v>
      </c>
      <c r="K394" s="25">
        <f t="shared" si="62"/>
        <v>0</v>
      </c>
    </row>
    <row r="395" spans="1:11" x14ac:dyDescent="0.25">
      <c r="A395" s="9">
        <f>IF('Lease Monthly'!$H$4="Monthly",DATE(YEAR('Monthly Journal entry'!A394),MONTH('Monthly Journal entry'!A394)+1,DAY('Monthly Journal entry'!A394)),IF('Lease Monthly'!$H$4="Quarterly",DATE(YEAR('Monthly Journal entry'!A394),MONTH('Monthly Journal entry'!A393)+3,DAY('Monthly Journal entry'!A393)),DATE(YEAR('Monthly Journal entry'!A393)+1,MONTH('Monthly Journal entry'!A393),DAY('Monthly Journal entry'!A393))))</f>
        <v>55701</v>
      </c>
      <c r="B395" s="24">
        <f t="shared" si="57"/>
        <v>2052</v>
      </c>
      <c r="C395" s="9">
        <f t="shared" si="55"/>
        <v>55701</v>
      </c>
      <c r="D395" s="9">
        <f t="shared" si="58"/>
        <v>55731</v>
      </c>
      <c r="E395" s="3">
        <f t="shared" si="59"/>
        <v>31</v>
      </c>
      <c r="F395" s="10">
        <f t="shared" si="60"/>
        <v>31</v>
      </c>
      <c r="G395" s="4">
        <f>'Lease Monthly'!K406</f>
        <v>0</v>
      </c>
      <c r="H395" s="3">
        <f t="shared" si="63"/>
        <v>0</v>
      </c>
      <c r="I395" s="11">
        <f t="shared" si="61"/>
        <v>0</v>
      </c>
      <c r="J395" s="16">
        <f t="shared" si="56"/>
        <v>55701</v>
      </c>
      <c r="K395" s="25">
        <f t="shared" si="62"/>
        <v>0</v>
      </c>
    </row>
    <row r="396" spans="1:11" x14ac:dyDescent="0.25">
      <c r="A396" s="9">
        <f>IF('Lease Monthly'!$H$4="Monthly",DATE(YEAR('Monthly Journal entry'!A395),MONTH('Monthly Journal entry'!A395)+1,DAY('Monthly Journal entry'!A395)),IF('Lease Monthly'!$H$4="Quarterly",DATE(YEAR('Monthly Journal entry'!A395),MONTH('Monthly Journal entry'!A394)+3,DAY('Monthly Journal entry'!A394)),DATE(YEAR('Monthly Journal entry'!A394)+1,MONTH('Monthly Journal entry'!A394),DAY('Monthly Journal entry'!A394))))</f>
        <v>55732</v>
      </c>
      <c r="B396" s="24">
        <f t="shared" si="57"/>
        <v>2052</v>
      </c>
      <c r="C396" s="9">
        <f t="shared" si="55"/>
        <v>55732</v>
      </c>
      <c r="D396" s="9">
        <f t="shared" si="58"/>
        <v>55762</v>
      </c>
      <c r="E396" s="3">
        <f t="shared" si="59"/>
        <v>31</v>
      </c>
      <c r="F396" s="10">
        <f t="shared" si="60"/>
        <v>31</v>
      </c>
      <c r="G396" s="4">
        <f>'Lease Monthly'!K407</f>
        <v>0</v>
      </c>
      <c r="H396" s="3">
        <f t="shared" si="63"/>
        <v>0</v>
      </c>
      <c r="I396" s="11">
        <f t="shared" si="61"/>
        <v>0</v>
      </c>
      <c r="J396" s="16">
        <f t="shared" si="56"/>
        <v>55732</v>
      </c>
      <c r="K396" s="25">
        <f t="shared" si="62"/>
        <v>0</v>
      </c>
    </row>
    <row r="397" spans="1:11" x14ac:dyDescent="0.25">
      <c r="A397" s="9">
        <f>IF('Lease Monthly'!$H$4="Monthly",DATE(YEAR('Monthly Journal entry'!A396),MONTH('Monthly Journal entry'!A396)+1,DAY('Monthly Journal entry'!A396)),IF('Lease Monthly'!$H$4="Quarterly",DATE(YEAR('Monthly Journal entry'!A396),MONTH('Monthly Journal entry'!A395)+3,DAY('Monthly Journal entry'!A395)),DATE(YEAR('Monthly Journal entry'!A395)+1,MONTH('Monthly Journal entry'!A395),DAY('Monthly Journal entry'!A395))))</f>
        <v>55763</v>
      </c>
      <c r="B397" s="24">
        <f t="shared" si="57"/>
        <v>2052</v>
      </c>
      <c r="C397" s="9">
        <f t="shared" si="55"/>
        <v>55763</v>
      </c>
      <c r="D397" s="9">
        <f t="shared" si="58"/>
        <v>55792</v>
      </c>
      <c r="E397" s="3">
        <f t="shared" si="59"/>
        <v>30</v>
      </c>
      <c r="F397" s="10">
        <f t="shared" si="60"/>
        <v>30</v>
      </c>
      <c r="G397" s="4">
        <f>'Lease Monthly'!K408</f>
        <v>0</v>
      </c>
      <c r="H397" s="3">
        <f t="shared" si="63"/>
        <v>0</v>
      </c>
      <c r="I397" s="11">
        <f t="shared" si="61"/>
        <v>0</v>
      </c>
      <c r="J397" s="16">
        <f t="shared" si="56"/>
        <v>55763</v>
      </c>
      <c r="K397" s="25">
        <f t="shared" si="62"/>
        <v>0</v>
      </c>
    </row>
    <row r="398" spans="1:11" x14ac:dyDescent="0.25">
      <c r="A398" s="9">
        <f>IF('Lease Monthly'!$H$4="Monthly",DATE(YEAR('Monthly Journal entry'!A397),MONTH('Monthly Journal entry'!A397)+1,DAY('Monthly Journal entry'!A397)),IF('Lease Monthly'!$H$4="Quarterly",DATE(YEAR('Monthly Journal entry'!A397),MONTH('Monthly Journal entry'!A396)+3,DAY('Monthly Journal entry'!A396)),DATE(YEAR('Monthly Journal entry'!A396)+1,MONTH('Monthly Journal entry'!A396),DAY('Monthly Journal entry'!A396))))</f>
        <v>55793</v>
      </c>
      <c r="B398" s="24">
        <f t="shared" si="57"/>
        <v>2052</v>
      </c>
      <c r="C398" s="9">
        <f t="shared" si="55"/>
        <v>55793</v>
      </c>
      <c r="D398" s="9">
        <f t="shared" si="58"/>
        <v>55823</v>
      </c>
      <c r="E398" s="3">
        <f t="shared" si="59"/>
        <v>31</v>
      </c>
      <c r="F398" s="10">
        <f t="shared" si="60"/>
        <v>31</v>
      </c>
      <c r="G398" s="4">
        <f>'Lease Monthly'!K409</f>
        <v>0</v>
      </c>
      <c r="H398" s="3">
        <f t="shared" si="63"/>
        <v>0</v>
      </c>
      <c r="I398" s="11">
        <f t="shared" si="61"/>
        <v>0</v>
      </c>
      <c r="J398" s="16">
        <f t="shared" si="56"/>
        <v>55793</v>
      </c>
      <c r="K398" s="25">
        <f t="shared" si="62"/>
        <v>0</v>
      </c>
    </row>
    <row r="399" spans="1:11" x14ac:dyDescent="0.25">
      <c r="A399" s="9">
        <f>IF('Lease Monthly'!$H$4="Monthly",DATE(YEAR('Monthly Journal entry'!A398),MONTH('Monthly Journal entry'!A398)+1,DAY('Monthly Journal entry'!A398)),IF('Lease Monthly'!$H$4="Quarterly",DATE(YEAR('Monthly Journal entry'!A398),MONTH('Monthly Journal entry'!A397)+3,DAY('Monthly Journal entry'!A397)),DATE(YEAR('Monthly Journal entry'!A397)+1,MONTH('Monthly Journal entry'!A397),DAY('Monthly Journal entry'!A397))))</f>
        <v>55824</v>
      </c>
      <c r="B399" s="24">
        <f t="shared" si="57"/>
        <v>2052</v>
      </c>
      <c r="C399" s="9">
        <f t="shared" si="55"/>
        <v>55824</v>
      </c>
      <c r="D399" s="9">
        <f t="shared" si="58"/>
        <v>55853</v>
      </c>
      <c r="E399" s="3">
        <f t="shared" si="59"/>
        <v>30</v>
      </c>
      <c r="F399" s="10">
        <f t="shared" si="60"/>
        <v>30</v>
      </c>
      <c r="G399" s="4">
        <f>'Lease Monthly'!K410</f>
        <v>0</v>
      </c>
      <c r="H399" s="3">
        <f t="shared" si="63"/>
        <v>0</v>
      </c>
      <c r="I399" s="11">
        <f t="shared" si="61"/>
        <v>0</v>
      </c>
      <c r="J399" s="16">
        <f t="shared" si="56"/>
        <v>55824</v>
      </c>
      <c r="K399" s="25">
        <f t="shared" si="62"/>
        <v>0</v>
      </c>
    </row>
    <row r="400" spans="1:11" x14ac:dyDescent="0.25">
      <c r="A400" s="9">
        <f>IF('Lease Monthly'!$H$4="Monthly",DATE(YEAR('Monthly Journal entry'!A399),MONTH('Monthly Journal entry'!A399)+1,DAY('Monthly Journal entry'!A399)),IF('Lease Monthly'!$H$4="Quarterly",DATE(YEAR('Monthly Journal entry'!A399),MONTH('Monthly Journal entry'!A398)+3,DAY('Monthly Journal entry'!A398)),DATE(YEAR('Monthly Journal entry'!A398)+1,MONTH('Monthly Journal entry'!A398),DAY('Monthly Journal entry'!A398))))</f>
        <v>55854</v>
      </c>
      <c r="B400" s="24">
        <f t="shared" si="57"/>
        <v>2052</v>
      </c>
      <c r="C400" s="9">
        <f t="shared" si="55"/>
        <v>55854</v>
      </c>
      <c r="D400" s="9">
        <f t="shared" si="58"/>
        <v>55884</v>
      </c>
      <c r="E400" s="3">
        <f t="shared" si="59"/>
        <v>31</v>
      </c>
      <c r="F400" s="10">
        <f t="shared" si="60"/>
        <v>31</v>
      </c>
      <c r="G400" s="4">
        <f>'Lease Monthly'!K411</f>
        <v>0</v>
      </c>
      <c r="H400" s="3">
        <f t="shared" si="63"/>
        <v>0</v>
      </c>
      <c r="I400" s="11">
        <f t="shared" si="61"/>
        <v>0</v>
      </c>
      <c r="J400" s="16">
        <f t="shared" si="56"/>
        <v>55854</v>
      </c>
      <c r="K400" s="25">
        <f t="shared" si="62"/>
        <v>0</v>
      </c>
    </row>
    <row r="401" spans="1:11" x14ac:dyDescent="0.25">
      <c r="A401" s="9">
        <f>IF('Lease Monthly'!$H$4="Monthly",DATE(YEAR('Monthly Journal entry'!A400),MONTH('Monthly Journal entry'!A400)+1,DAY('Monthly Journal entry'!A400)),IF('Lease Monthly'!$H$4="Quarterly",DATE(YEAR('Monthly Journal entry'!A400),MONTH('Monthly Journal entry'!A399)+3,DAY('Monthly Journal entry'!A399)),DATE(YEAR('Monthly Journal entry'!A399)+1,MONTH('Monthly Journal entry'!A399),DAY('Monthly Journal entry'!A399))))</f>
        <v>55885</v>
      </c>
      <c r="B401" s="24">
        <f t="shared" si="57"/>
        <v>2053</v>
      </c>
      <c r="C401" s="9">
        <f t="shared" si="55"/>
        <v>55885</v>
      </c>
      <c r="D401" s="9">
        <f t="shared" si="58"/>
        <v>55915</v>
      </c>
      <c r="E401" s="3">
        <f t="shared" si="59"/>
        <v>31</v>
      </c>
      <c r="F401" s="10">
        <f t="shared" si="60"/>
        <v>31</v>
      </c>
      <c r="G401" s="4">
        <f>'Lease Monthly'!K412</f>
        <v>0</v>
      </c>
      <c r="H401" s="3">
        <f t="shared" si="63"/>
        <v>0</v>
      </c>
      <c r="I401" s="11">
        <f t="shared" si="61"/>
        <v>0</v>
      </c>
      <c r="J401" s="16">
        <f t="shared" si="56"/>
        <v>55885</v>
      </c>
      <c r="K401" s="25">
        <f t="shared" si="62"/>
        <v>0</v>
      </c>
    </row>
    <row r="402" spans="1:11" x14ac:dyDescent="0.25">
      <c r="A402" s="9">
        <f>IF('Lease Monthly'!$H$4="Monthly",DATE(YEAR('Monthly Journal entry'!A401),MONTH('Monthly Journal entry'!A401)+1,DAY('Monthly Journal entry'!A401)),IF('Lease Monthly'!$H$4="Quarterly",DATE(YEAR('Monthly Journal entry'!A401),MONTH('Monthly Journal entry'!A400)+3,DAY('Monthly Journal entry'!A400)),DATE(YEAR('Monthly Journal entry'!A400)+1,MONTH('Monthly Journal entry'!A400),DAY('Monthly Journal entry'!A400))))</f>
        <v>55916</v>
      </c>
      <c r="B402" s="24">
        <f t="shared" si="57"/>
        <v>2053</v>
      </c>
      <c r="C402" s="9">
        <f t="shared" si="55"/>
        <v>55916</v>
      </c>
      <c r="D402" s="9">
        <f t="shared" si="58"/>
        <v>55943</v>
      </c>
      <c r="E402" s="3">
        <f t="shared" si="59"/>
        <v>28</v>
      </c>
      <c r="F402" s="10">
        <f t="shared" si="60"/>
        <v>28</v>
      </c>
      <c r="G402" s="4">
        <f>'Lease Monthly'!K413</f>
        <v>0</v>
      </c>
      <c r="H402" s="3">
        <f t="shared" si="63"/>
        <v>0</v>
      </c>
      <c r="I402" s="11">
        <f t="shared" si="61"/>
        <v>0</v>
      </c>
      <c r="J402" s="16">
        <f t="shared" si="56"/>
        <v>55916</v>
      </c>
      <c r="K402" s="25">
        <f t="shared" si="62"/>
        <v>0</v>
      </c>
    </row>
    <row r="403" spans="1:11" x14ac:dyDescent="0.25">
      <c r="A403" s="9">
        <f>IF('Lease Monthly'!$H$4="Monthly",DATE(YEAR('Monthly Journal entry'!A402),MONTH('Monthly Journal entry'!A402)+1,DAY('Monthly Journal entry'!A402)),IF('Lease Monthly'!$H$4="Quarterly",DATE(YEAR('Monthly Journal entry'!A402),MONTH('Monthly Journal entry'!A401)+3,DAY('Monthly Journal entry'!A401)),DATE(YEAR('Monthly Journal entry'!A401)+1,MONTH('Monthly Journal entry'!A401),DAY('Monthly Journal entry'!A401))))</f>
        <v>55944</v>
      </c>
      <c r="B403" s="24">
        <f t="shared" si="57"/>
        <v>2053</v>
      </c>
      <c r="C403" s="9">
        <f t="shared" si="55"/>
        <v>55944</v>
      </c>
      <c r="D403" s="9">
        <f t="shared" si="58"/>
        <v>55974</v>
      </c>
      <c r="E403" s="3">
        <f t="shared" si="59"/>
        <v>31</v>
      </c>
      <c r="F403" s="10">
        <f t="shared" si="60"/>
        <v>31</v>
      </c>
      <c r="G403" s="4">
        <f>'Lease Monthly'!K414</f>
        <v>0</v>
      </c>
      <c r="H403" s="3">
        <f t="shared" si="63"/>
        <v>0</v>
      </c>
      <c r="I403" s="11">
        <f t="shared" si="61"/>
        <v>0</v>
      </c>
      <c r="J403" s="16">
        <f t="shared" si="56"/>
        <v>55944</v>
      </c>
      <c r="K403" s="25">
        <f t="shared" si="62"/>
        <v>0</v>
      </c>
    </row>
    <row r="404" spans="1:11" x14ac:dyDescent="0.25">
      <c r="A404" s="9">
        <f>IF('Lease Monthly'!$H$4="Monthly",DATE(YEAR('Monthly Journal entry'!A403),MONTH('Monthly Journal entry'!A403)+1,DAY('Monthly Journal entry'!A403)),IF('Lease Monthly'!$H$4="Quarterly",DATE(YEAR('Monthly Journal entry'!A403),MONTH('Monthly Journal entry'!A402)+3,DAY('Monthly Journal entry'!A402)),DATE(YEAR('Monthly Journal entry'!A402)+1,MONTH('Monthly Journal entry'!A402),DAY('Monthly Journal entry'!A402))))</f>
        <v>55975</v>
      </c>
      <c r="B404" s="24">
        <f t="shared" si="57"/>
        <v>2053</v>
      </c>
      <c r="C404" s="9">
        <f t="shared" si="55"/>
        <v>55975</v>
      </c>
      <c r="D404" s="9">
        <f t="shared" si="58"/>
        <v>56004</v>
      </c>
      <c r="E404" s="3">
        <f t="shared" si="59"/>
        <v>30</v>
      </c>
      <c r="F404" s="10">
        <f t="shared" si="60"/>
        <v>30</v>
      </c>
      <c r="G404" s="4">
        <f>'Lease Monthly'!K415</f>
        <v>0</v>
      </c>
      <c r="H404" s="3">
        <f t="shared" si="63"/>
        <v>0</v>
      </c>
      <c r="I404" s="11">
        <f t="shared" si="61"/>
        <v>0</v>
      </c>
      <c r="J404" s="16">
        <f t="shared" si="56"/>
        <v>55975</v>
      </c>
      <c r="K404" s="25">
        <f t="shared" si="62"/>
        <v>0</v>
      </c>
    </row>
    <row r="405" spans="1:11" x14ac:dyDescent="0.25">
      <c r="A405" s="9">
        <f>IF('Lease Monthly'!$H$4="Monthly",DATE(YEAR('Monthly Journal entry'!A404),MONTH('Monthly Journal entry'!A404)+1,DAY('Monthly Journal entry'!A404)),IF('Lease Monthly'!$H$4="Quarterly",DATE(YEAR('Monthly Journal entry'!A404),MONTH('Monthly Journal entry'!A403)+3,DAY('Monthly Journal entry'!A403)),DATE(YEAR('Monthly Journal entry'!A403)+1,MONTH('Monthly Journal entry'!A403),DAY('Monthly Journal entry'!A403))))</f>
        <v>56005</v>
      </c>
      <c r="B405" s="24">
        <f t="shared" si="57"/>
        <v>2053</v>
      </c>
      <c r="C405" s="9">
        <f t="shared" si="55"/>
        <v>56005</v>
      </c>
      <c r="D405" s="9">
        <f t="shared" si="58"/>
        <v>56035</v>
      </c>
      <c r="E405" s="3">
        <f t="shared" si="59"/>
        <v>31</v>
      </c>
      <c r="F405" s="10">
        <f t="shared" si="60"/>
        <v>31</v>
      </c>
      <c r="G405" s="4">
        <f>'Lease Monthly'!K416</f>
        <v>0</v>
      </c>
      <c r="H405" s="3">
        <f t="shared" si="63"/>
        <v>0</v>
      </c>
      <c r="I405" s="11">
        <f t="shared" si="61"/>
        <v>0</v>
      </c>
      <c r="J405" s="16">
        <f t="shared" si="56"/>
        <v>56005</v>
      </c>
      <c r="K405" s="25">
        <f t="shared" si="62"/>
        <v>0</v>
      </c>
    </row>
    <row r="406" spans="1:11" x14ac:dyDescent="0.25">
      <c r="A406" s="9">
        <f>IF('Lease Monthly'!$H$4="Monthly",DATE(YEAR('Monthly Journal entry'!A405),MONTH('Monthly Journal entry'!A405)+1,DAY('Monthly Journal entry'!A405)),IF('Lease Monthly'!$H$4="Quarterly",DATE(YEAR('Monthly Journal entry'!A405),MONTH('Monthly Journal entry'!A404)+3,DAY('Monthly Journal entry'!A404)),DATE(YEAR('Monthly Journal entry'!A404)+1,MONTH('Monthly Journal entry'!A404),DAY('Monthly Journal entry'!A404))))</f>
        <v>56036</v>
      </c>
      <c r="B406" s="24">
        <f t="shared" si="57"/>
        <v>2053</v>
      </c>
      <c r="C406" s="9">
        <f t="shared" si="55"/>
        <v>56036</v>
      </c>
      <c r="D406" s="9">
        <f t="shared" si="58"/>
        <v>56065</v>
      </c>
      <c r="E406" s="3">
        <f t="shared" si="59"/>
        <v>30</v>
      </c>
      <c r="F406" s="10">
        <f t="shared" si="60"/>
        <v>30</v>
      </c>
      <c r="G406" s="4">
        <f>'Lease Monthly'!K417</f>
        <v>0</v>
      </c>
      <c r="H406" s="3">
        <f t="shared" si="63"/>
        <v>0</v>
      </c>
      <c r="I406" s="11">
        <f t="shared" si="61"/>
        <v>0</v>
      </c>
      <c r="J406" s="16">
        <f t="shared" si="56"/>
        <v>56036</v>
      </c>
      <c r="K406" s="25">
        <f t="shared" si="62"/>
        <v>0</v>
      </c>
    </row>
    <row r="407" spans="1:11" x14ac:dyDescent="0.25">
      <c r="A407" s="9">
        <f>IF('Lease Monthly'!$H$4="Monthly",DATE(YEAR('Monthly Journal entry'!A406),MONTH('Monthly Journal entry'!A406)+1,DAY('Monthly Journal entry'!A406)),IF('Lease Monthly'!$H$4="Quarterly",DATE(YEAR('Monthly Journal entry'!A406),MONTH('Monthly Journal entry'!A405)+3,DAY('Monthly Journal entry'!A405)),DATE(YEAR('Monthly Journal entry'!A405)+1,MONTH('Monthly Journal entry'!A405),DAY('Monthly Journal entry'!A405))))</f>
        <v>56066</v>
      </c>
      <c r="B407" s="24">
        <f t="shared" si="57"/>
        <v>2053</v>
      </c>
      <c r="C407" s="9">
        <f t="shared" si="55"/>
        <v>56066</v>
      </c>
      <c r="D407" s="9">
        <f t="shared" si="58"/>
        <v>56096</v>
      </c>
      <c r="E407" s="3">
        <f t="shared" si="59"/>
        <v>31</v>
      </c>
      <c r="F407" s="10">
        <f t="shared" si="60"/>
        <v>31</v>
      </c>
      <c r="G407" s="4">
        <f>'Lease Monthly'!K418</f>
        <v>0</v>
      </c>
      <c r="H407" s="3">
        <f t="shared" si="63"/>
        <v>0</v>
      </c>
      <c r="I407" s="11">
        <f t="shared" si="61"/>
        <v>0</v>
      </c>
      <c r="J407" s="16">
        <f t="shared" si="56"/>
        <v>56066</v>
      </c>
      <c r="K407" s="25">
        <f t="shared" si="62"/>
        <v>0</v>
      </c>
    </row>
    <row r="408" spans="1:11" x14ac:dyDescent="0.25">
      <c r="A408" s="9">
        <f>IF('Lease Monthly'!$H$4="Monthly",DATE(YEAR('Monthly Journal entry'!A407),MONTH('Monthly Journal entry'!A407)+1,DAY('Monthly Journal entry'!A407)),IF('Lease Monthly'!$H$4="Quarterly",DATE(YEAR('Monthly Journal entry'!A407),MONTH('Monthly Journal entry'!A406)+3,DAY('Monthly Journal entry'!A406)),DATE(YEAR('Monthly Journal entry'!A406)+1,MONTH('Monthly Journal entry'!A406),DAY('Monthly Journal entry'!A406))))</f>
        <v>56097</v>
      </c>
      <c r="B408" s="24">
        <f t="shared" si="57"/>
        <v>2053</v>
      </c>
      <c r="C408" s="9">
        <f t="shared" si="55"/>
        <v>56097</v>
      </c>
      <c r="D408" s="9">
        <f t="shared" si="58"/>
        <v>56127</v>
      </c>
      <c r="E408" s="3">
        <f t="shared" si="59"/>
        <v>31</v>
      </c>
      <c r="F408" s="10">
        <f t="shared" si="60"/>
        <v>31</v>
      </c>
      <c r="G408" s="4">
        <f>'Lease Monthly'!K419</f>
        <v>0</v>
      </c>
      <c r="H408" s="3">
        <f t="shared" si="63"/>
        <v>0</v>
      </c>
      <c r="I408" s="11">
        <f t="shared" si="61"/>
        <v>0</v>
      </c>
      <c r="J408" s="16">
        <f t="shared" si="56"/>
        <v>56097</v>
      </c>
      <c r="K408" s="25">
        <f t="shared" si="62"/>
        <v>0</v>
      </c>
    </row>
    <row r="409" spans="1:11" x14ac:dyDescent="0.25">
      <c r="A409" s="9">
        <f>IF('Lease Monthly'!$H$4="Monthly",DATE(YEAR('Monthly Journal entry'!A408),MONTH('Monthly Journal entry'!A408)+1,DAY('Monthly Journal entry'!A408)),IF('Lease Monthly'!$H$4="Quarterly",DATE(YEAR('Monthly Journal entry'!A408),MONTH('Monthly Journal entry'!A407)+3,DAY('Monthly Journal entry'!A407)),DATE(YEAR('Monthly Journal entry'!A407)+1,MONTH('Monthly Journal entry'!A407),DAY('Monthly Journal entry'!A407))))</f>
        <v>56128</v>
      </c>
      <c r="B409" s="24">
        <f t="shared" si="57"/>
        <v>2053</v>
      </c>
      <c r="C409" s="9">
        <f t="shared" si="55"/>
        <v>56128</v>
      </c>
      <c r="D409" s="9">
        <f t="shared" si="58"/>
        <v>56157</v>
      </c>
      <c r="E409" s="3">
        <f t="shared" si="59"/>
        <v>30</v>
      </c>
      <c r="F409" s="10">
        <f t="shared" si="60"/>
        <v>30</v>
      </c>
      <c r="G409" s="4">
        <f>'Lease Monthly'!K420</f>
        <v>0</v>
      </c>
      <c r="H409" s="3">
        <f t="shared" si="63"/>
        <v>0</v>
      </c>
      <c r="I409" s="11">
        <f t="shared" si="61"/>
        <v>0</v>
      </c>
      <c r="J409" s="16">
        <f t="shared" si="56"/>
        <v>56128</v>
      </c>
      <c r="K409" s="25">
        <f t="shared" si="62"/>
        <v>0</v>
      </c>
    </row>
    <row r="410" spans="1:11" x14ac:dyDescent="0.25">
      <c r="A410" s="9">
        <f>IF('Lease Monthly'!$H$4="Monthly",DATE(YEAR('Monthly Journal entry'!A409),MONTH('Monthly Journal entry'!A409)+1,DAY('Monthly Journal entry'!A409)),IF('Lease Monthly'!$H$4="Quarterly",DATE(YEAR('Monthly Journal entry'!A409),MONTH('Monthly Journal entry'!A408)+3,DAY('Monthly Journal entry'!A408)),DATE(YEAR('Monthly Journal entry'!A408)+1,MONTH('Monthly Journal entry'!A408),DAY('Monthly Journal entry'!A408))))</f>
        <v>56158</v>
      </c>
      <c r="B410" s="24">
        <f t="shared" si="57"/>
        <v>2053</v>
      </c>
      <c r="C410" s="9">
        <f t="shared" si="55"/>
        <v>56158</v>
      </c>
      <c r="D410" s="9">
        <f t="shared" si="58"/>
        <v>56188</v>
      </c>
      <c r="E410" s="3">
        <f t="shared" si="59"/>
        <v>31</v>
      </c>
      <c r="F410" s="10">
        <f t="shared" si="60"/>
        <v>31</v>
      </c>
      <c r="G410" s="4">
        <f>'Lease Monthly'!K421</f>
        <v>0</v>
      </c>
      <c r="H410" s="3">
        <f t="shared" si="63"/>
        <v>0</v>
      </c>
      <c r="I410" s="11">
        <f t="shared" si="61"/>
        <v>0</v>
      </c>
      <c r="J410" s="16">
        <f t="shared" si="56"/>
        <v>56158</v>
      </c>
      <c r="K410" s="25">
        <f t="shared" si="62"/>
        <v>0</v>
      </c>
    </row>
    <row r="411" spans="1:11" x14ac:dyDescent="0.25">
      <c r="A411" s="9">
        <f>IF('Lease Monthly'!$H$4="Monthly",DATE(YEAR('Monthly Journal entry'!A410),MONTH('Monthly Journal entry'!A410)+1,DAY('Monthly Journal entry'!A410)),IF('Lease Monthly'!$H$4="Quarterly",DATE(YEAR('Monthly Journal entry'!A410),MONTH('Monthly Journal entry'!A409)+3,DAY('Monthly Journal entry'!A409)),DATE(YEAR('Monthly Journal entry'!A409)+1,MONTH('Monthly Journal entry'!A409),DAY('Monthly Journal entry'!A409))))</f>
        <v>56189</v>
      </c>
      <c r="B411" s="24">
        <f t="shared" si="57"/>
        <v>2053</v>
      </c>
      <c r="C411" s="9">
        <f t="shared" si="55"/>
        <v>56189</v>
      </c>
      <c r="D411" s="9">
        <f t="shared" si="58"/>
        <v>56218</v>
      </c>
      <c r="E411" s="3">
        <f t="shared" si="59"/>
        <v>30</v>
      </c>
      <c r="F411" s="10">
        <f t="shared" si="60"/>
        <v>30</v>
      </c>
      <c r="G411" s="4">
        <f>'Lease Monthly'!K422</f>
        <v>0</v>
      </c>
      <c r="H411" s="3">
        <f t="shared" si="63"/>
        <v>0</v>
      </c>
      <c r="I411" s="11">
        <f t="shared" si="61"/>
        <v>0</v>
      </c>
      <c r="J411" s="16">
        <f t="shared" si="56"/>
        <v>56189</v>
      </c>
      <c r="K411" s="25">
        <f t="shared" si="62"/>
        <v>0</v>
      </c>
    </row>
    <row r="412" spans="1:11" x14ac:dyDescent="0.25">
      <c r="A412" s="9">
        <f>IF('Lease Monthly'!$H$4="Monthly",DATE(YEAR('Monthly Journal entry'!A411),MONTH('Monthly Journal entry'!A411)+1,DAY('Monthly Journal entry'!A411)),IF('Lease Monthly'!$H$4="Quarterly",DATE(YEAR('Monthly Journal entry'!A411),MONTH('Monthly Journal entry'!A410)+3,DAY('Monthly Journal entry'!A410)),DATE(YEAR('Monthly Journal entry'!A410)+1,MONTH('Monthly Journal entry'!A410),DAY('Monthly Journal entry'!A410))))</f>
        <v>56219</v>
      </c>
      <c r="B412" s="24">
        <f t="shared" si="57"/>
        <v>2053</v>
      </c>
      <c r="C412" s="9">
        <f t="shared" si="55"/>
        <v>56219</v>
      </c>
      <c r="D412" s="9">
        <f t="shared" si="58"/>
        <v>56249</v>
      </c>
      <c r="E412" s="3">
        <f t="shared" si="59"/>
        <v>31</v>
      </c>
      <c r="F412" s="10">
        <f t="shared" si="60"/>
        <v>31</v>
      </c>
      <c r="G412" s="4">
        <f>'Lease Monthly'!K423</f>
        <v>0</v>
      </c>
      <c r="H412" s="3">
        <f t="shared" si="63"/>
        <v>0</v>
      </c>
      <c r="I412" s="11">
        <f t="shared" si="61"/>
        <v>0</v>
      </c>
      <c r="J412" s="16">
        <f t="shared" si="56"/>
        <v>56219</v>
      </c>
      <c r="K412" s="25">
        <f t="shared" si="62"/>
        <v>0</v>
      </c>
    </row>
    <row r="413" spans="1:11" x14ac:dyDescent="0.25">
      <c r="A413" s="9">
        <f>IF('Lease Monthly'!$H$4="Monthly",DATE(YEAR('Monthly Journal entry'!A412),MONTH('Monthly Journal entry'!A412)+1,DAY('Monthly Journal entry'!A412)),IF('Lease Monthly'!$H$4="Quarterly",DATE(YEAR('Monthly Journal entry'!A412),MONTH('Monthly Journal entry'!A411)+3,DAY('Monthly Journal entry'!A411)),DATE(YEAR('Monthly Journal entry'!A411)+1,MONTH('Monthly Journal entry'!A411),DAY('Monthly Journal entry'!A411))))</f>
        <v>56250</v>
      </c>
      <c r="B413" s="24">
        <f t="shared" si="57"/>
        <v>2054</v>
      </c>
      <c r="C413" s="9">
        <f t="shared" si="55"/>
        <v>56250</v>
      </c>
      <c r="D413" s="9">
        <f t="shared" si="58"/>
        <v>56280</v>
      </c>
      <c r="E413" s="3">
        <f t="shared" si="59"/>
        <v>31</v>
      </c>
      <c r="F413" s="10">
        <f t="shared" si="60"/>
        <v>31</v>
      </c>
      <c r="G413" s="4">
        <f>'Lease Monthly'!K424</f>
        <v>0</v>
      </c>
      <c r="H413" s="3">
        <f t="shared" si="63"/>
        <v>0</v>
      </c>
      <c r="I413" s="11">
        <f t="shared" si="61"/>
        <v>0</v>
      </c>
      <c r="J413" s="16">
        <f t="shared" si="56"/>
        <v>56250</v>
      </c>
      <c r="K413" s="25">
        <f t="shared" si="62"/>
        <v>0</v>
      </c>
    </row>
    <row r="414" spans="1:11" x14ac:dyDescent="0.25">
      <c r="A414" s="9">
        <f>IF('Lease Monthly'!$H$4="Monthly",DATE(YEAR('Monthly Journal entry'!A413),MONTH('Monthly Journal entry'!A413)+1,DAY('Monthly Journal entry'!A413)),IF('Lease Monthly'!$H$4="Quarterly",DATE(YEAR('Monthly Journal entry'!A413),MONTH('Monthly Journal entry'!A412)+3,DAY('Monthly Journal entry'!A412)),DATE(YEAR('Monthly Journal entry'!A412)+1,MONTH('Monthly Journal entry'!A412),DAY('Monthly Journal entry'!A412))))</f>
        <v>56281</v>
      </c>
      <c r="B414" s="24">
        <f t="shared" si="57"/>
        <v>2054</v>
      </c>
      <c r="C414" s="9">
        <f t="shared" si="55"/>
        <v>56281</v>
      </c>
      <c r="D414" s="9">
        <f t="shared" si="58"/>
        <v>56308</v>
      </c>
      <c r="E414" s="3">
        <f t="shared" si="59"/>
        <v>28</v>
      </c>
      <c r="F414" s="10">
        <f t="shared" si="60"/>
        <v>28</v>
      </c>
      <c r="G414" s="4">
        <f>'Lease Monthly'!K425</f>
        <v>0</v>
      </c>
      <c r="H414" s="3">
        <f t="shared" si="63"/>
        <v>0</v>
      </c>
      <c r="I414" s="11">
        <f t="shared" si="61"/>
        <v>0</v>
      </c>
      <c r="J414" s="16">
        <f t="shared" si="56"/>
        <v>56281</v>
      </c>
      <c r="K414" s="25">
        <f t="shared" si="62"/>
        <v>0</v>
      </c>
    </row>
    <row r="415" spans="1:11" x14ac:dyDescent="0.25">
      <c r="A415" s="9">
        <f>IF('Lease Monthly'!$H$4="Monthly",DATE(YEAR('Monthly Journal entry'!A414),MONTH('Monthly Journal entry'!A414)+1,DAY('Monthly Journal entry'!A414)),IF('Lease Monthly'!$H$4="Quarterly",DATE(YEAR('Monthly Journal entry'!A414),MONTH('Monthly Journal entry'!A413)+3,DAY('Monthly Journal entry'!A413)),DATE(YEAR('Monthly Journal entry'!A413)+1,MONTH('Monthly Journal entry'!A413),DAY('Monthly Journal entry'!A413))))</f>
        <v>56309</v>
      </c>
      <c r="B415" s="24">
        <f t="shared" si="57"/>
        <v>2054</v>
      </c>
      <c r="C415" s="9">
        <f t="shared" si="55"/>
        <v>56309</v>
      </c>
      <c r="D415" s="9">
        <f t="shared" si="58"/>
        <v>56339</v>
      </c>
      <c r="E415" s="3">
        <f t="shared" si="59"/>
        <v>31</v>
      </c>
      <c r="F415" s="10">
        <f t="shared" si="60"/>
        <v>31</v>
      </c>
      <c r="G415" s="4">
        <f>'Lease Monthly'!K426</f>
        <v>0</v>
      </c>
      <c r="H415" s="3">
        <f t="shared" si="63"/>
        <v>0</v>
      </c>
      <c r="I415" s="11">
        <f t="shared" si="61"/>
        <v>0</v>
      </c>
      <c r="J415" s="16">
        <f t="shared" si="56"/>
        <v>56309</v>
      </c>
      <c r="K415" s="25">
        <f t="shared" si="62"/>
        <v>0</v>
      </c>
    </row>
    <row r="416" spans="1:11" x14ac:dyDescent="0.25">
      <c r="A416" s="9">
        <f>IF('Lease Monthly'!$H$4="Monthly",DATE(YEAR('Monthly Journal entry'!A415),MONTH('Monthly Journal entry'!A415)+1,DAY('Monthly Journal entry'!A415)),IF('Lease Monthly'!$H$4="Quarterly",DATE(YEAR('Monthly Journal entry'!A415),MONTH('Monthly Journal entry'!A414)+3,DAY('Monthly Journal entry'!A414)),DATE(YEAR('Monthly Journal entry'!A414)+1,MONTH('Monthly Journal entry'!A414),DAY('Monthly Journal entry'!A414))))</f>
        <v>56340</v>
      </c>
      <c r="B416" s="24">
        <f t="shared" si="57"/>
        <v>2054</v>
      </c>
      <c r="C416" s="9">
        <f t="shared" si="55"/>
        <v>56340</v>
      </c>
      <c r="D416" s="9">
        <f t="shared" si="58"/>
        <v>56369</v>
      </c>
      <c r="E416" s="3">
        <f t="shared" si="59"/>
        <v>30</v>
      </c>
      <c r="F416" s="10">
        <f t="shared" si="60"/>
        <v>30</v>
      </c>
      <c r="G416" s="4">
        <f>'Lease Monthly'!K427</f>
        <v>0</v>
      </c>
      <c r="H416" s="3">
        <f t="shared" si="63"/>
        <v>0</v>
      </c>
      <c r="I416" s="11">
        <f t="shared" si="61"/>
        <v>0</v>
      </c>
      <c r="J416" s="16">
        <f t="shared" si="56"/>
        <v>56340</v>
      </c>
      <c r="K416" s="25">
        <f t="shared" si="62"/>
        <v>0</v>
      </c>
    </row>
    <row r="417" spans="1:11" x14ac:dyDescent="0.25">
      <c r="A417" s="9">
        <f>IF('Lease Monthly'!$H$4="Monthly",DATE(YEAR('Monthly Journal entry'!A416),MONTH('Monthly Journal entry'!A416)+1,DAY('Monthly Journal entry'!A416)),IF('Lease Monthly'!$H$4="Quarterly",DATE(YEAR('Monthly Journal entry'!A416),MONTH('Monthly Journal entry'!A415)+3,DAY('Monthly Journal entry'!A415)),DATE(YEAR('Monthly Journal entry'!A415)+1,MONTH('Monthly Journal entry'!A415),DAY('Monthly Journal entry'!A415))))</f>
        <v>56370</v>
      </c>
      <c r="B417" s="24">
        <f t="shared" si="57"/>
        <v>2054</v>
      </c>
      <c r="C417" s="9">
        <f t="shared" si="55"/>
        <v>56370</v>
      </c>
      <c r="D417" s="9">
        <f t="shared" si="58"/>
        <v>56400</v>
      </c>
      <c r="E417" s="3">
        <f t="shared" si="59"/>
        <v>31</v>
      </c>
      <c r="F417" s="10">
        <f t="shared" si="60"/>
        <v>31</v>
      </c>
      <c r="G417" s="4">
        <f>'Lease Monthly'!K428</f>
        <v>0</v>
      </c>
      <c r="H417" s="3">
        <f t="shared" si="63"/>
        <v>0</v>
      </c>
      <c r="I417" s="11">
        <f t="shared" si="61"/>
        <v>0</v>
      </c>
      <c r="J417" s="16">
        <f t="shared" si="56"/>
        <v>56370</v>
      </c>
      <c r="K417" s="25">
        <f t="shared" si="62"/>
        <v>0</v>
      </c>
    </row>
    <row r="418" spans="1:11" x14ac:dyDescent="0.25">
      <c r="A418" s="9">
        <f>IF('Lease Monthly'!$H$4="Monthly",DATE(YEAR('Monthly Journal entry'!A417),MONTH('Monthly Journal entry'!A417)+1,DAY('Monthly Journal entry'!A417)),IF('Lease Monthly'!$H$4="Quarterly",DATE(YEAR('Monthly Journal entry'!A417),MONTH('Monthly Journal entry'!A416)+3,DAY('Monthly Journal entry'!A416)),DATE(YEAR('Monthly Journal entry'!A416)+1,MONTH('Monthly Journal entry'!A416),DAY('Monthly Journal entry'!A416))))</f>
        <v>56401</v>
      </c>
      <c r="B418" s="24">
        <f t="shared" si="57"/>
        <v>2054</v>
      </c>
      <c r="C418" s="9">
        <f t="shared" si="55"/>
        <v>56401</v>
      </c>
      <c r="D418" s="9">
        <f t="shared" si="58"/>
        <v>56430</v>
      </c>
      <c r="E418" s="3">
        <f t="shared" si="59"/>
        <v>30</v>
      </c>
      <c r="F418" s="10">
        <f t="shared" si="60"/>
        <v>30</v>
      </c>
      <c r="G418" s="4">
        <f>'Lease Monthly'!K429</f>
        <v>0</v>
      </c>
      <c r="H418" s="3">
        <f t="shared" si="63"/>
        <v>0</v>
      </c>
      <c r="I418" s="11">
        <f t="shared" si="61"/>
        <v>0</v>
      </c>
      <c r="J418" s="16">
        <f t="shared" si="56"/>
        <v>56401</v>
      </c>
      <c r="K418" s="25">
        <f t="shared" si="62"/>
        <v>0</v>
      </c>
    </row>
    <row r="419" spans="1:11" x14ac:dyDescent="0.25">
      <c r="A419" s="9">
        <f>IF('Lease Monthly'!$H$4="Monthly",DATE(YEAR('Monthly Journal entry'!A418),MONTH('Monthly Journal entry'!A418)+1,DAY('Monthly Journal entry'!A418)),IF('Lease Monthly'!$H$4="Quarterly",DATE(YEAR('Monthly Journal entry'!A418),MONTH('Monthly Journal entry'!A417)+3,DAY('Monthly Journal entry'!A417)),DATE(YEAR('Monthly Journal entry'!A417)+1,MONTH('Monthly Journal entry'!A417),DAY('Monthly Journal entry'!A417))))</f>
        <v>56431</v>
      </c>
      <c r="B419" s="24">
        <f t="shared" si="57"/>
        <v>2054</v>
      </c>
      <c r="C419" s="9">
        <f t="shared" si="55"/>
        <v>56431</v>
      </c>
      <c r="D419" s="9">
        <f t="shared" si="58"/>
        <v>56461</v>
      </c>
      <c r="E419" s="3">
        <f t="shared" si="59"/>
        <v>31</v>
      </c>
      <c r="F419" s="10">
        <f t="shared" si="60"/>
        <v>31</v>
      </c>
      <c r="G419" s="4">
        <f>'Lease Monthly'!K430</f>
        <v>0</v>
      </c>
      <c r="H419" s="3">
        <f t="shared" si="63"/>
        <v>0</v>
      </c>
      <c r="I419" s="11">
        <f t="shared" si="61"/>
        <v>0</v>
      </c>
      <c r="J419" s="16">
        <f t="shared" si="56"/>
        <v>56431</v>
      </c>
      <c r="K419" s="25">
        <f t="shared" si="62"/>
        <v>0</v>
      </c>
    </row>
    <row r="420" spans="1:11" x14ac:dyDescent="0.25">
      <c r="A420" s="9">
        <f>IF('Lease Monthly'!$H$4="Monthly",DATE(YEAR('Monthly Journal entry'!A419),MONTH('Monthly Journal entry'!A419)+1,DAY('Monthly Journal entry'!A419)),IF('Lease Monthly'!$H$4="Quarterly",DATE(YEAR('Monthly Journal entry'!A419),MONTH('Monthly Journal entry'!A418)+3,DAY('Monthly Journal entry'!A418)),DATE(YEAR('Monthly Journal entry'!A418)+1,MONTH('Monthly Journal entry'!A418),DAY('Monthly Journal entry'!A418))))</f>
        <v>56462</v>
      </c>
      <c r="B420" s="24">
        <f t="shared" si="57"/>
        <v>2054</v>
      </c>
      <c r="C420" s="9">
        <f t="shared" si="55"/>
        <v>56462</v>
      </c>
      <c r="D420" s="9">
        <f t="shared" si="58"/>
        <v>56492</v>
      </c>
      <c r="E420" s="3">
        <f t="shared" si="59"/>
        <v>31</v>
      </c>
      <c r="F420" s="10">
        <f t="shared" si="60"/>
        <v>31</v>
      </c>
      <c r="G420" s="4">
        <f>'Lease Monthly'!K431</f>
        <v>0</v>
      </c>
      <c r="H420" s="3">
        <f t="shared" si="63"/>
        <v>0</v>
      </c>
      <c r="I420" s="11">
        <f t="shared" si="61"/>
        <v>0</v>
      </c>
      <c r="J420" s="16">
        <f t="shared" si="56"/>
        <v>56462</v>
      </c>
      <c r="K420" s="25">
        <f t="shared" si="62"/>
        <v>0</v>
      </c>
    </row>
    <row r="421" spans="1:11" x14ac:dyDescent="0.25">
      <c r="A421" s="9">
        <f>IF('Lease Monthly'!$H$4="Monthly",DATE(YEAR('Monthly Journal entry'!A420),MONTH('Monthly Journal entry'!A420)+1,DAY('Monthly Journal entry'!A420)),IF('Lease Monthly'!$H$4="Quarterly",DATE(YEAR('Monthly Journal entry'!A420),MONTH('Monthly Journal entry'!A419)+3,DAY('Monthly Journal entry'!A419)),DATE(YEAR('Monthly Journal entry'!A419)+1,MONTH('Monthly Journal entry'!A419),DAY('Monthly Journal entry'!A419))))</f>
        <v>56493</v>
      </c>
      <c r="B421" s="24">
        <f t="shared" si="57"/>
        <v>2054</v>
      </c>
      <c r="C421" s="9">
        <f t="shared" si="55"/>
        <v>56493</v>
      </c>
      <c r="D421" s="9">
        <f t="shared" si="58"/>
        <v>56522</v>
      </c>
      <c r="E421" s="3">
        <f t="shared" si="59"/>
        <v>30</v>
      </c>
      <c r="F421" s="10">
        <f t="shared" si="60"/>
        <v>30</v>
      </c>
      <c r="G421" s="4">
        <f>'Lease Monthly'!K432</f>
        <v>0</v>
      </c>
      <c r="H421" s="3">
        <f t="shared" si="63"/>
        <v>0</v>
      </c>
      <c r="I421" s="11">
        <f t="shared" si="61"/>
        <v>0</v>
      </c>
      <c r="J421" s="16">
        <f t="shared" si="56"/>
        <v>56493</v>
      </c>
      <c r="K421" s="25">
        <f t="shared" si="62"/>
        <v>0</v>
      </c>
    </row>
    <row r="422" spans="1:11" x14ac:dyDescent="0.25">
      <c r="A422" s="9">
        <f>IF('Lease Monthly'!$H$4="Monthly",DATE(YEAR('Monthly Journal entry'!A421),MONTH('Monthly Journal entry'!A421)+1,DAY('Monthly Journal entry'!A421)),IF('Lease Monthly'!$H$4="Quarterly",DATE(YEAR('Monthly Journal entry'!A421),MONTH('Monthly Journal entry'!A420)+3,DAY('Monthly Journal entry'!A420)),DATE(YEAR('Monthly Journal entry'!A420)+1,MONTH('Monthly Journal entry'!A420),DAY('Monthly Journal entry'!A420))))</f>
        <v>56523</v>
      </c>
      <c r="B422" s="24">
        <f t="shared" si="57"/>
        <v>2054</v>
      </c>
      <c r="C422" s="9">
        <f t="shared" si="55"/>
        <v>56523</v>
      </c>
      <c r="D422" s="9">
        <f t="shared" si="58"/>
        <v>56553</v>
      </c>
      <c r="E422" s="3">
        <f t="shared" si="59"/>
        <v>31</v>
      </c>
      <c r="F422" s="10">
        <f t="shared" si="60"/>
        <v>31</v>
      </c>
      <c r="G422" s="4">
        <f>'Lease Monthly'!K433</f>
        <v>0</v>
      </c>
      <c r="H422" s="3">
        <f t="shared" si="63"/>
        <v>0</v>
      </c>
      <c r="I422" s="11">
        <f t="shared" si="61"/>
        <v>0</v>
      </c>
      <c r="J422" s="16">
        <f t="shared" si="56"/>
        <v>56523</v>
      </c>
      <c r="K422" s="25">
        <f t="shared" si="62"/>
        <v>0</v>
      </c>
    </row>
    <row r="423" spans="1:11" x14ac:dyDescent="0.25">
      <c r="A423" s="9">
        <f>IF('Lease Monthly'!$H$4="Monthly",DATE(YEAR('Monthly Journal entry'!A422),MONTH('Monthly Journal entry'!A422)+1,DAY('Monthly Journal entry'!A422)),IF('Lease Monthly'!$H$4="Quarterly",DATE(YEAR('Monthly Journal entry'!A422),MONTH('Monthly Journal entry'!A421)+3,DAY('Monthly Journal entry'!A421)),DATE(YEAR('Monthly Journal entry'!A421)+1,MONTH('Monthly Journal entry'!A421),DAY('Monthly Journal entry'!A421))))</f>
        <v>56554</v>
      </c>
      <c r="B423" s="24">
        <f t="shared" si="57"/>
        <v>2054</v>
      </c>
      <c r="C423" s="9">
        <f t="shared" si="55"/>
        <v>56554</v>
      </c>
      <c r="D423" s="9">
        <f t="shared" si="58"/>
        <v>56583</v>
      </c>
      <c r="E423" s="3">
        <f t="shared" si="59"/>
        <v>30</v>
      </c>
      <c r="F423" s="10">
        <f t="shared" si="60"/>
        <v>30</v>
      </c>
      <c r="G423" s="4">
        <f>'Lease Monthly'!K434</f>
        <v>0</v>
      </c>
      <c r="H423" s="3">
        <f t="shared" si="63"/>
        <v>0</v>
      </c>
      <c r="I423" s="11">
        <f t="shared" si="61"/>
        <v>0</v>
      </c>
      <c r="J423" s="16">
        <f t="shared" si="56"/>
        <v>56554</v>
      </c>
      <c r="K423" s="25">
        <f t="shared" si="62"/>
        <v>0</v>
      </c>
    </row>
    <row r="424" spans="1:11" x14ac:dyDescent="0.25">
      <c r="A424" s="9">
        <f>IF('Lease Monthly'!$H$4="Monthly",DATE(YEAR('Monthly Journal entry'!A423),MONTH('Monthly Journal entry'!A423)+1,DAY('Monthly Journal entry'!A423)),IF('Lease Monthly'!$H$4="Quarterly",DATE(YEAR('Monthly Journal entry'!A423),MONTH('Monthly Journal entry'!A422)+3,DAY('Monthly Journal entry'!A422)),DATE(YEAR('Monthly Journal entry'!A422)+1,MONTH('Monthly Journal entry'!A422),DAY('Monthly Journal entry'!A422))))</f>
        <v>56584</v>
      </c>
      <c r="B424" s="24">
        <f t="shared" si="57"/>
        <v>2054</v>
      </c>
      <c r="C424" s="9">
        <f t="shared" si="55"/>
        <v>56584</v>
      </c>
      <c r="D424" s="9">
        <f t="shared" si="58"/>
        <v>56614</v>
      </c>
      <c r="E424" s="3">
        <f t="shared" si="59"/>
        <v>31</v>
      </c>
      <c r="F424" s="10">
        <f t="shared" si="60"/>
        <v>31</v>
      </c>
      <c r="G424" s="4">
        <f>'Lease Monthly'!K435</f>
        <v>0</v>
      </c>
      <c r="H424" s="3">
        <f t="shared" si="63"/>
        <v>0</v>
      </c>
      <c r="I424" s="11">
        <f t="shared" si="61"/>
        <v>0</v>
      </c>
      <c r="J424" s="16">
        <f t="shared" si="56"/>
        <v>56584</v>
      </c>
      <c r="K424" s="25">
        <f t="shared" si="62"/>
        <v>0</v>
      </c>
    </row>
    <row r="425" spans="1:11" x14ac:dyDescent="0.25">
      <c r="A425" s="9">
        <f>IF('Lease Monthly'!$H$4="Monthly",DATE(YEAR('Monthly Journal entry'!A424),MONTH('Monthly Journal entry'!A424)+1,DAY('Monthly Journal entry'!A424)),IF('Lease Monthly'!$H$4="Quarterly",DATE(YEAR('Monthly Journal entry'!A424),MONTH('Monthly Journal entry'!A423)+3,DAY('Monthly Journal entry'!A423)),DATE(YEAR('Monthly Journal entry'!A423)+1,MONTH('Monthly Journal entry'!A423),DAY('Monthly Journal entry'!A423))))</f>
        <v>56615</v>
      </c>
      <c r="B425" s="24">
        <f t="shared" si="57"/>
        <v>2055</v>
      </c>
      <c r="C425" s="9">
        <f t="shared" si="55"/>
        <v>56615</v>
      </c>
      <c r="D425" s="9">
        <f t="shared" si="58"/>
        <v>56645</v>
      </c>
      <c r="E425" s="3">
        <f t="shared" si="59"/>
        <v>31</v>
      </c>
      <c r="F425" s="10">
        <f t="shared" si="60"/>
        <v>31</v>
      </c>
      <c r="G425" s="4">
        <f>'Lease Monthly'!K436</f>
        <v>0</v>
      </c>
      <c r="H425" s="3">
        <f t="shared" si="63"/>
        <v>0</v>
      </c>
      <c r="I425" s="11">
        <f t="shared" si="61"/>
        <v>0</v>
      </c>
      <c r="J425" s="16">
        <f t="shared" si="56"/>
        <v>56615</v>
      </c>
      <c r="K425" s="25">
        <f t="shared" si="62"/>
        <v>0</v>
      </c>
    </row>
    <row r="426" spans="1:11" x14ac:dyDescent="0.25">
      <c r="A426" s="9">
        <f>IF('Lease Monthly'!$H$4="Monthly",DATE(YEAR('Monthly Journal entry'!A425),MONTH('Monthly Journal entry'!A425)+1,DAY('Monthly Journal entry'!A425)),IF('Lease Monthly'!$H$4="Quarterly",DATE(YEAR('Monthly Journal entry'!A425),MONTH('Monthly Journal entry'!A424)+3,DAY('Monthly Journal entry'!A424)),DATE(YEAR('Monthly Journal entry'!A424)+1,MONTH('Monthly Journal entry'!A424),DAY('Monthly Journal entry'!A424))))</f>
        <v>56646</v>
      </c>
      <c r="B426" s="24">
        <f t="shared" si="57"/>
        <v>2055</v>
      </c>
      <c r="C426" s="9">
        <f t="shared" si="55"/>
        <v>56646</v>
      </c>
      <c r="D426" s="9">
        <f t="shared" si="58"/>
        <v>56673</v>
      </c>
      <c r="E426" s="3">
        <f t="shared" si="59"/>
        <v>28</v>
      </c>
      <c r="F426" s="10">
        <f t="shared" si="60"/>
        <v>28</v>
      </c>
      <c r="G426" s="4">
        <f>'Lease Monthly'!K437</f>
        <v>0</v>
      </c>
      <c r="H426" s="3">
        <f t="shared" si="63"/>
        <v>0</v>
      </c>
      <c r="I426" s="11">
        <f t="shared" si="61"/>
        <v>0</v>
      </c>
      <c r="J426" s="16">
        <f t="shared" si="56"/>
        <v>56646</v>
      </c>
      <c r="K426" s="25">
        <f t="shared" si="62"/>
        <v>0</v>
      </c>
    </row>
    <row r="427" spans="1:11" x14ac:dyDescent="0.25">
      <c r="A427" s="9">
        <f>IF('Lease Monthly'!$H$4="Monthly",DATE(YEAR('Monthly Journal entry'!A426),MONTH('Monthly Journal entry'!A426)+1,DAY('Monthly Journal entry'!A426)),IF('Lease Monthly'!$H$4="Quarterly",DATE(YEAR('Monthly Journal entry'!A426),MONTH('Monthly Journal entry'!A425)+3,DAY('Monthly Journal entry'!A425)),DATE(YEAR('Monthly Journal entry'!A425)+1,MONTH('Monthly Journal entry'!A425),DAY('Monthly Journal entry'!A425))))</f>
        <v>56674</v>
      </c>
      <c r="B427" s="24">
        <f t="shared" si="57"/>
        <v>2055</v>
      </c>
      <c r="C427" s="9">
        <f t="shared" si="55"/>
        <v>56674</v>
      </c>
      <c r="D427" s="9">
        <f t="shared" si="58"/>
        <v>56704</v>
      </c>
      <c r="E427" s="3">
        <f t="shared" si="59"/>
        <v>31</v>
      </c>
      <c r="F427" s="10">
        <f t="shared" si="60"/>
        <v>31</v>
      </c>
      <c r="G427" s="4">
        <f>'Lease Monthly'!K438</f>
        <v>0</v>
      </c>
      <c r="H427" s="3">
        <f t="shared" si="63"/>
        <v>0</v>
      </c>
      <c r="I427" s="11">
        <f t="shared" si="61"/>
        <v>0</v>
      </c>
      <c r="J427" s="16">
        <f t="shared" si="56"/>
        <v>56674</v>
      </c>
      <c r="K427" s="25">
        <f t="shared" si="62"/>
        <v>0</v>
      </c>
    </row>
    <row r="428" spans="1:11" x14ac:dyDescent="0.25">
      <c r="A428" s="9">
        <f>IF('Lease Monthly'!$H$4="Monthly",DATE(YEAR('Monthly Journal entry'!A427),MONTH('Monthly Journal entry'!A427)+1,DAY('Monthly Journal entry'!A427)),IF('Lease Monthly'!$H$4="Quarterly",DATE(YEAR('Monthly Journal entry'!A427),MONTH('Monthly Journal entry'!A426)+3,DAY('Monthly Journal entry'!A426)),DATE(YEAR('Monthly Journal entry'!A426)+1,MONTH('Monthly Journal entry'!A426),DAY('Monthly Journal entry'!A426))))</f>
        <v>56705</v>
      </c>
      <c r="B428" s="24">
        <f t="shared" si="57"/>
        <v>2055</v>
      </c>
      <c r="C428" s="9">
        <f t="shared" si="55"/>
        <v>56705</v>
      </c>
      <c r="D428" s="9">
        <f t="shared" si="58"/>
        <v>56734</v>
      </c>
      <c r="E428" s="3">
        <f t="shared" si="59"/>
        <v>30</v>
      </c>
      <c r="F428" s="10">
        <f t="shared" si="60"/>
        <v>30</v>
      </c>
      <c r="G428" s="4">
        <f>'Lease Monthly'!K439</f>
        <v>0</v>
      </c>
      <c r="H428" s="3">
        <f t="shared" si="63"/>
        <v>0</v>
      </c>
      <c r="I428" s="11">
        <f t="shared" si="61"/>
        <v>0</v>
      </c>
      <c r="J428" s="16">
        <f t="shared" si="56"/>
        <v>56705</v>
      </c>
      <c r="K428" s="25">
        <f t="shared" si="62"/>
        <v>0</v>
      </c>
    </row>
    <row r="429" spans="1:11" x14ac:dyDescent="0.25">
      <c r="A429" s="9">
        <f>IF('Lease Monthly'!$H$4="Monthly",DATE(YEAR('Monthly Journal entry'!A428),MONTH('Monthly Journal entry'!A428)+1,DAY('Monthly Journal entry'!A428)),IF('Lease Monthly'!$H$4="Quarterly",DATE(YEAR('Monthly Journal entry'!A428),MONTH('Monthly Journal entry'!A427)+3,DAY('Monthly Journal entry'!A427)),DATE(YEAR('Monthly Journal entry'!A427)+1,MONTH('Monthly Journal entry'!A427),DAY('Monthly Journal entry'!A427))))</f>
        <v>56735</v>
      </c>
      <c r="B429" s="24">
        <f t="shared" si="57"/>
        <v>2055</v>
      </c>
      <c r="C429" s="9">
        <f t="shared" si="55"/>
        <v>56735</v>
      </c>
      <c r="D429" s="9">
        <f t="shared" si="58"/>
        <v>56765</v>
      </c>
      <c r="E429" s="3">
        <f t="shared" si="59"/>
        <v>31</v>
      </c>
      <c r="F429" s="10">
        <f t="shared" si="60"/>
        <v>31</v>
      </c>
      <c r="G429" s="4">
        <f>'Lease Monthly'!K440</f>
        <v>0</v>
      </c>
      <c r="H429" s="3">
        <f t="shared" si="63"/>
        <v>0</v>
      </c>
      <c r="I429" s="11">
        <f t="shared" si="61"/>
        <v>0</v>
      </c>
      <c r="J429" s="16">
        <f t="shared" si="56"/>
        <v>56735</v>
      </c>
      <c r="K429" s="25">
        <f t="shared" si="62"/>
        <v>0</v>
      </c>
    </row>
    <row r="430" spans="1:11" x14ac:dyDescent="0.25">
      <c r="A430" s="9">
        <f>IF('Lease Monthly'!$H$4="Monthly",DATE(YEAR('Monthly Journal entry'!A429),MONTH('Monthly Journal entry'!A429)+1,DAY('Monthly Journal entry'!A429)),IF('Lease Monthly'!$H$4="Quarterly",DATE(YEAR('Monthly Journal entry'!A429),MONTH('Monthly Journal entry'!A428)+3,DAY('Monthly Journal entry'!A428)),DATE(YEAR('Monthly Journal entry'!A428)+1,MONTH('Monthly Journal entry'!A428),DAY('Monthly Journal entry'!A428))))</f>
        <v>56766</v>
      </c>
      <c r="B430" s="24">
        <f t="shared" si="57"/>
        <v>2055</v>
      </c>
      <c r="C430" s="9">
        <f t="shared" si="55"/>
        <v>56766</v>
      </c>
      <c r="D430" s="9">
        <f t="shared" si="58"/>
        <v>56795</v>
      </c>
      <c r="E430" s="3">
        <f t="shared" si="59"/>
        <v>30</v>
      </c>
      <c r="F430" s="10">
        <f t="shared" si="60"/>
        <v>30</v>
      </c>
      <c r="G430" s="4">
        <f>'Lease Monthly'!K441</f>
        <v>0</v>
      </c>
      <c r="H430" s="3">
        <f t="shared" si="63"/>
        <v>0</v>
      </c>
      <c r="I430" s="11">
        <f t="shared" si="61"/>
        <v>0</v>
      </c>
      <c r="J430" s="16">
        <f t="shared" si="56"/>
        <v>56766</v>
      </c>
      <c r="K430" s="25">
        <f t="shared" si="62"/>
        <v>0</v>
      </c>
    </row>
    <row r="431" spans="1:11" x14ac:dyDescent="0.25">
      <c r="A431" s="9">
        <f>IF('Lease Monthly'!$H$4="Monthly",DATE(YEAR('Monthly Journal entry'!A430),MONTH('Monthly Journal entry'!A430)+1,DAY('Monthly Journal entry'!A430)),IF('Lease Monthly'!$H$4="Quarterly",DATE(YEAR('Monthly Journal entry'!A430),MONTH('Monthly Journal entry'!A429)+3,DAY('Monthly Journal entry'!A429)),DATE(YEAR('Monthly Journal entry'!A429)+1,MONTH('Monthly Journal entry'!A429),DAY('Monthly Journal entry'!A429))))</f>
        <v>56796</v>
      </c>
      <c r="B431" s="24">
        <f t="shared" si="57"/>
        <v>2055</v>
      </c>
      <c r="C431" s="9">
        <f t="shared" si="55"/>
        <v>56796</v>
      </c>
      <c r="D431" s="9">
        <f t="shared" si="58"/>
        <v>56826</v>
      </c>
      <c r="E431" s="3">
        <f t="shared" si="59"/>
        <v>31</v>
      </c>
      <c r="F431" s="10">
        <f t="shared" si="60"/>
        <v>31</v>
      </c>
      <c r="G431" s="4">
        <f>'Lease Monthly'!K442</f>
        <v>0</v>
      </c>
      <c r="H431" s="3">
        <f t="shared" si="63"/>
        <v>0</v>
      </c>
      <c r="I431" s="11">
        <f t="shared" si="61"/>
        <v>0</v>
      </c>
      <c r="J431" s="16">
        <f t="shared" si="56"/>
        <v>56796</v>
      </c>
      <c r="K431" s="25">
        <f t="shared" si="62"/>
        <v>0</v>
      </c>
    </row>
    <row r="432" spans="1:11" x14ac:dyDescent="0.25">
      <c r="A432" s="9">
        <f>IF('Lease Monthly'!$H$4="Monthly",DATE(YEAR('Monthly Journal entry'!A431),MONTH('Monthly Journal entry'!A431)+1,DAY('Monthly Journal entry'!A431)),IF('Lease Monthly'!$H$4="Quarterly",DATE(YEAR('Monthly Journal entry'!A431),MONTH('Monthly Journal entry'!A430)+3,DAY('Monthly Journal entry'!A430)),DATE(YEAR('Monthly Journal entry'!A430)+1,MONTH('Monthly Journal entry'!A430),DAY('Monthly Journal entry'!A430))))</f>
        <v>56827</v>
      </c>
      <c r="B432" s="24">
        <f t="shared" si="57"/>
        <v>2055</v>
      </c>
      <c r="C432" s="9">
        <f t="shared" si="55"/>
        <v>56827</v>
      </c>
      <c r="D432" s="9">
        <f t="shared" si="58"/>
        <v>56857</v>
      </c>
      <c r="E432" s="3">
        <f t="shared" si="59"/>
        <v>31</v>
      </c>
      <c r="F432" s="10">
        <f t="shared" si="60"/>
        <v>31</v>
      </c>
      <c r="G432" s="4">
        <f>'Lease Monthly'!K443</f>
        <v>0</v>
      </c>
      <c r="H432" s="3">
        <f t="shared" si="63"/>
        <v>0</v>
      </c>
      <c r="I432" s="11">
        <f t="shared" si="61"/>
        <v>0</v>
      </c>
      <c r="J432" s="16">
        <f t="shared" si="56"/>
        <v>56827</v>
      </c>
      <c r="K432" s="25">
        <f t="shared" si="62"/>
        <v>0</v>
      </c>
    </row>
    <row r="433" spans="1:11" x14ac:dyDescent="0.25">
      <c r="A433" s="9">
        <f>IF('Lease Monthly'!$H$4="Monthly",DATE(YEAR('Monthly Journal entry'!A432),MONTH('Monthly Journal entry'!A432)+1,DAY('Monthly Journal entry'!A432)),IF('Lease Monthly'!$H$4="Quarterly",DATE(YEAR('Monthly Journal entry'!A432),MONTH('Monthly Journal entry'!A431)+3,DAY('Monthly Journal entry'!A431)),DATE(YEAR('Monthly Journal entry'!A431)+1,MONTH('Monthly Journal entry'!A431),DAY('Monthly Journal entry'!A431))))</f>
        <v>56858</v>
      </c>
      <c r="B433" s="24">
        <f t="shared" si="57"/>
        <v>2055</v>
      </c>
      <c r="C433" s="9">
        <f t="shared" si="55"/>
        <v>56858</v>
      </c>
      <c r="D433" s="9">
        <f t="shared" si="58"/>
        <v>56887</v>
      </c>
      <c r="E433" s="3">
        <f t="shared" si="59"/>
        <v>30</v>
      </c>
      <c r="F433" s="10">
        <f t="shared" si="60"/>
        <v>30</v>
      </c>
      <c r="G433" s="4">
        <f>'Lease Monthly'!K444</f>
        <v>0</v>
      </c>
      <c r="H433" s="3">
        <f t="shared" si="63"/>
        <v>0</v>
      </c>
      <c r="I433" s="11">
        <f t="shared" si="61"/>
        <v>0</v>
      </c>
      <c r="J433" s="16">
        <f t="shared" si="56"/>
        <v>56858</v>
      </c>
      <c r="K433" s="25">
        <f t="shared" si="62"/>
        <v>0</v>
      </c>
    </row>
    <row r="434" spans="1:11" x14ac:dyDescent="0.25">
      <c r="A434" s="9">
        <f>IF('Lease Monthly'!$H$4="Monthly",DATE(YEAR('Monthly Journal entry'!A433),MONTH('Monthly Journal entry'!A433)+1,DAY('Monthly Journal entry'!A433)),IF('Lease Monthly'!$H$4="Quarterly",DATE(YEAR('Monthly Journal entry'!A433),MONTH('Monthly Journal entry'!A432)+3,DAY('Monthly Journal entry'!A432)),DATE(YEAR('Monthly Journal entry'!A432)+1,MONTH('Monthly Journal entry'!A432),DAY('Monthly Journal entry'!A432))))</f>
        <v>56888</v>
      </c>
      <c r="B434" s="24">
        <f t="shared" si="57"/>
        <v>2055</v>
      </c>
      <c r="C434" s="9">
        <f t="shared" si="55"/>
        <v>56888</v>
      </c>
      <c r="D434" s="9">
        <f t="shared" si="58"/>
        <v>56918</v>
      </c>
      <c r="E434" s="3">
        <f t="shared" si="59"/>
        <v>31</v>
      </c>
      <c r="F434" s="10">
        <f t="shared" si="60"/>
        <v>31</v>
      </c>
      <c r="G434" s="4">
        <f>'Lease Monthly'!K445</f>
        <v>0</v>
      </c>
      <c r="H434" s="3">
        <f t="shared" si="63"/>
        <v>0</v>
      </c>
      <c r="I434" s="11">
        <f t="shared" si="61"/>
        <v>0</v>
      </c>
      <c r="J434" s="16">
        <f t="shared" si="56"/>
        <v>56888</v>
      </c>
      <c r="K434" s="25">
        <f t="shared" si="62"/>
        <v>0</v>
      </c>
    </row>
    <row r="435" spans="1:11" x14ac:dyDescent="0.25">
      <c r="A435" s="9">
        <f>IF('Lease Monthly'!$H$4="Monthly",DATE(YEAR('Monthly Journal entry'!A434),MONTH('Monthly Journal entry'!A434)+1,DAY('Monthly Journal entry'!A434)),IF('Lease Monthly'!$H$4="Quarterly",DATE(YEAR('Monthly Journal entry'!A434),MONTH('Monthly Journal entry'!A433)+3,DAY('Monthly Journal entry'!A433)),DATE(YEAR('Monthly Journal entry'!A433)+1,MONTH('Monthly Journal entry'!A433),DAY('Monthly Journal entry'!A433))))</f>
        <v>56919</v>
      </c>
      <c r="B435" s="24">
        <f t="shared" si="57"/>
        <v>2055</v>
      </c>
      <c r="C435" s="9">
        <f t="shared" si="55"/>
        <v>56919</v>
      </c>
      <c r="D435" s="9">
        <f t="shared" si="58"/>
        <v>56948</v>
      </c>
      <c r="E435" s="3">
        <f t="shared" si="59"/>
        <v>30</v>
      </c>
      <c r="F435" s="10">
        <f t="shared" si="60"/>
        <v>30</v>
      </c>
      <c r="G435" s="4">
        <f>'Lease Monthly'!K446</f>
        <v>0</v>
      </c>
      <c r="H435" s="3">
        <f t="shared" si="63"/>
        <v>0</v>
      </c>
      <c r="I435" s="11">
        <f t="shared" si="61"/>
        <v>0</v>
      </c>
      <c r="J435" s="16">
        <f t="shared" si="56"/>
        <v>56919</v>
      </c>
      <c r="K435" s="25">
        <f t="shared" si="62"/>
        <v>0</v>
      </c>
    </row>
    <row r="436" spans="1:11" x14ac:dyDescent="0.25">
      <c r="A436" s="9">
        <f>IF('Lease Monthly'!$H$4="Monthly",DATE(YEAR('Monthly Journal entry'!A435),MONTH('Monthly Journal entry'!A435)+1,DAY('Monthly Journal entry'!A435)),IF('Lease Monthly'!$H$4="Quarterly",DATE(YEAR('Monthly Journal entry'!A435),MONTH('Monthly Journal entry'!A434)+3,DAY('Monthly Journal entry'!A434)),DATE(YEAR('Monthly Journal entry'!A434)+1,MONTH('Monthly Journal entry'!A434),DAY('Monthly Journal entry'!A434))))</f>
        <v>56949</v>
      </c>
      <c r="B436" s="24">
        <f t="shared" si="57"/>
        <v>2055</v>
      </c>
      <c r="C436" s="9">
        <f t="shared" si="55"/>
        <v>56949</v>
      </c>
      <c r="D436" s="9">
        <f t="shared" si="58"/>
        <v>56979</v>
      </c>
      <c r="E436" s="3">
        <f t="shared" si="59"/>
        <v>31</v>
      </c>
      <c r="F436" s="10">
        <f t="shared" si="60"/>
        <v>31</v>
      </c>
      <c r="G436" s="4">
        <f>'Lease Monthly'!K447</f>
        <v>0</v>
      </c>
      <c r="H436" s="3">
        <f t="shared" si="63"/>
        <v>0</v>
      </c>
      <c r="I436" s="11">
        <f t="shared" si="61"/>
        <v>0</v>
      </c>
      <c r="J436" s="16">
        <f t="shared" si="56"/>
        <v>56949</v>
      </c>
      <c r="K436" s="25">
        <f t="shared" si="62"/>
        <v>0</v>
      </c>
    </row>
    <row r="437" spans="1:11" x14ac:dyDescent="0.25">
      <c r="A437" s="9">
        <f>IF('Lease Monthly'!$H$4="Monthly",DATE(YEAR('Monthly Journal entry'!A436),MONTH('Monthly Journal entry'!A436)+1,DAY('Monthly Journal entry'!A436)),IF('Lease Monthly'!$H$4="Quarterly",DATE(YEAR('Monthly Journal entry'!A436),MONTH('Monthly Journal entry'!A435)+3,DAY('Monthly Journal entry'!A435)),DATE(YEAR('Monthly Journal entry'!A435)+1,MONTH('Monthly Journal entry'!A435),DAY('Monthly Journal entry'!A435))))</f>
        <v>56980</v>
      </c>
      <c r="B437" s="24">
        <f t="shared" si="57"/>
        <v>2056</v>
      </c>
      <c r="C437" s="9">
        <f t="shared" si="55"/>
        <v>56980</v>
      </c>
      <c r="D437" s="9">
        <f t="shared" si="58"/>
        <v>57010</v>
      </c>
      <c r="E437" s="3">
        <f t="shared" si="59"/>
        <v>31</v>
      </c>
      <c r="F437" s="10">
        <f t="shared" si="60"/>
        <v>31</v>
      </c>
      <c r="G437" s="4">
        <f>'Lease Monthly'!K448</f>
        <v>0</v>
      </c>
      <c r="H437" s="3">
        <f t="shared" si="63"/>
        <v>0</v>
      </c>
      <c r="I437" s="11">
        <f t="shared" si="61"/>
        <v>0</v>
      </c>
      <c r="J437" s="16">
        <f t="shared" si="56"/>
        <v>56980</v>
      </c>
      <c r="K437" s="25">
        <f t="shared" si="62"/>
        <v>0</v>
      </c>
    </row>
    <row r="438" spans="1:11" x14ac:dyDescent="0.25">
      <c r="A438" s="9">
        <f>IF('Lease Monthly'!$H$4="Monthly",DATE(YEAR('Monthly Journal entry'!A437),MONTH('Monthly Journal entry'!A437)+1,DAY('Monthly Journal entry'!A437)),IF('Lease Monthly'!$H$4="Quarterly",DATE(YEAR('Monthly Journal entry'!A437),MONTH('Monthly Journal entry'!A436)+3,DAY('Monthly Journal entry'!A436)),DATE(YEAR('Monthly Journal entry'!A436)+1,MONTH('Monthly Journal entry'!A436),DAY('Monthly Journal entry'!A436))))</f>
        <v>57011</v>
      </c>
      <c r="B438" s="24">
        <f t="shared" si="57"/>
        <v>2056</v>
      </c>
      <c r="C438" s="9">
        <f t="shared" si="55"/>
        <v>57011</v>
      </c>
      <c r="D438" s="9">
        <f t="shared" si="58"/>
        <v>57039</v>
      </c>
      <c r="E438" s="3">
        <f t="shared" si="59"/>
        <v>29</v>
      </c>
      <c r="F438" s="10">
        <f t="shared" si="60"/>
        <v>29</v>
      </c>
      <c r="G438" s="4">
        <f>'Lease Monthly'!K449</f>
        <v>0</v>
      </c>
      <c r="H438" s="3">
        <f t="shared" si="63"/>
        <v>0</v>
      </c>
      <c r="I438" s="11">
        <f t="shared" si="61"/>
        <v>0</v>
      </c>
      <c r="J438" s="16">
        <f t="shared" si="56"/>
        <v>57011</v>
      </c>
      <c r="K438" s="25">
        <f t="shared" si="62"/>
        <v>0</v>
      </c>
    </row>
    <row r="439" spans="1:11" x14ac:dyDescent="0.25">
      <c r="A439" s="9">
        <f>IF('Lease Monthly'!$H$4="Monthly",DATE(YEAR('Monthly Journal entry'!A438),MONTH('Monthly Journal entry'!A438)+1,DAY('Monthly Journal entry'!A438)),IF('Lease Monthly'!$H$4="Quarterly",DATE(YEAR('Monthly Journal entry'!A438),MONTH('Monthly Journal entry'!A437)+3,DAY('Monthly Journal entry'!A437)),DATE(YEAR('Monthly Journal entry'!A437)+1,MONTH('Monthly Journal entry'!A437),DAY('Monthly Journal entry'!A437))))</f>
        <v>57040</v>
      </c>
      <c r="B439" s="24">
        <f t="shared" si="57"/>
        <v>2056</v>
      </c>
      <c r="C439" s="9">
        <f t="shared" si="55"/>
        <v>57040</v>
      </c>
      <c r="D439" s="9">
        <f t="shared" si="58"/>
        <v>57070</v>
      </c>
      <c r="E439" s="3">
        <f t="shared" si="59"/>
        <v>31</v>
      </c>
      <c r="F439" s="10">
        <f t="shared" si="60"/>
        <v>31</v>
      </c>
      <c r="G439" s="4">
        <f>'Lease Monthly'!K450</f>
        <v>0</v>
      </c>
      <c r="H439" s="3">
        <f t="shared" si="63"/>
        <v>0</v>
      </c>
      <c r="I439" s="11">
        <f t="shared" si="61"/>
        <v>0</v>
      </c>
      <c r="J439" s="16">
        <f t="shared" si="56"/>
        <v>57040</v>
      </c>
      <c r="K439" s="25">
        <f t="shared" si="62"/>
        <v>0</v>
      </c>
    </row>
    <row r="440" spans="1:11" x14ac:dyDescent="0.25">
      <c r="A440" s="9">
        <f>IF('Lease Monthly'!$H$4="Monthly",DATE(YEAR('Monthly Journal entry'!A439),MONTH('Monthly Journal entry'!A439)+1,DAY('Monthly Journal entry'!A439)),IF('Lease Monthly'!$H$4="Quarterly",DATE(YEAR('Monthly Journal entry'!A439),MONTH('Monthly Journal entry'!A438)+3,DAY('Monthly Journal entry'!A438)),DATE(YEAR('Monthly Journal entry'!A438)+1,MONTH('Monthly Journal entry'!A438),DAY('Monthly Journal entry'!A438))))</f>
        <v>57071</v>
      </c>
      <c r="B440" s="24">
        <f t="shared" si="57"/>
        <v>2056</v>
      </c>
      <c r="C440" s="9">
        <f t="shared" si="55"/>
        <v>57071</v>
      </c>
      <c r="D440" s="9">
        <f t="shared" si="58"/>
        <v>57100</v>
      </c>
      <c r="E440" s="3">
        <f t="shared" si="59"/>
        <v>30</v>
      </c>
      <c r="F440" s="10">
        <f t="shared" si="60"/>
        <v>30</v>
      </c>
      <c r="G440" s="4">
        <f>'Lease Monthly'!K451</f>
        <v>0</v>
      </c>
      <c r="H440" s="3">
        <f t="shared" si="63"/>
        <v>0</v>
      </c>
      <c r="I440" s="11">
        <f t="shared" si="61"/>
        <v>0</v>
      </c>
      <c r="J440" s="16">
        <f t="shared" si="56"/>
        <v>57071</v>
      </c>
      <c r="K440" s="25">
        <f t="shared" si="62"/>
        <v>0</v>
      </c>
    </row>
    <row r="441" spans="1:11" x14ac:dyDescent="0.25">
      <c r="A441" s="9">
        <f>IF('Lease Monthly'!$H$4="Monthly",DATE(YEAR('Monthly Journal entry'!A440),MONTH('Monthly Journal entry'!A440)+1,DAY('Monthly Journal entry'!A440)),IF('Lease Monthly'!$H$4="Quarterly",DATE(YEAR('Monthly Journal entry'!A440),MONTH('Monthly Journal entry'!A439)+3,DAY('Monthly Journal entry'!A439)),DATE(YEAR('Monthly Journal entry'!A439)+1,MONTH('Monthly Journal entry'!A439),DAY('Monthly Journal entry'!A439))))</f>
        <v>57101</v>
      </c>
      <c r="B441" s="24">
        <f t="shared" si="57"/>
        <v>2056</v>
      </c>
      <c r="C441" s="9">
        <f t="shared" si="55"/>
        <v>57101</v>
      </c>
      <c r="D441" s="9">
        <f t="shared" si="58"/>
        <v>57131</v>
      </c>
      <c r="E441" s="3">
        <f t="shared" si="59"/>
        <v>31</v>
      </c>
      <c r="F441" s="10">
        <f t="shared" si="60"/>
        <v>31</v>
      </c>
      <c r="G441" s="4">
        <f>'Lease Monthly'!K452</f>
        <v>0</v>
      </c>
      <c r="H441" s="3">
        <f t="shared" si="63"/>
        <v>0</v>
      </c>
      <c r="I441" s="11">
        <f t="shared" si="61"/>
        <v>0</v>
      </c>
      <c r="J441" s="16">
        <f t="shared" si="56"/>
        <v>57101</v>
      </c>
      <c r="K441" s="25">
        <f t="shared" si="62"/>
        <v>0</v>
      </c>
    </row>
    <row r="442" spans="1:11" x14ac:dyDescent="0.25">
      <c r="A442" s="9">
        <f>IF('Lease Monthly'!$H$4="Monthly",DATE(YEAR('Monthly Journal entry'!A441),MONTH('Monthly Journal entry'!A441)+1,DAY('Monthly Journal entry'!A441)),IF('Lease Monthly'!$H$4="Quarterly",DATE(YEAR('Monthly Journal entry'!A441),MONTH('Monthly Journal entry'!A440)+3,DAY('Monthly Journal entry'!A440)),DATE(YEAR('Monthly Journal entry'!A440)+1,MONTH('Monthly Journal entry'!A440),DAY('Monthly Journal entry'!A440))))</f>
        <v>57132</v>
      </c>
      <c r="B442" s="24">
        <f t="shared" si="57"/>
        <v>2056</v>
      </c>
      <c r="C442" s="9">
        <f t="shared" si="55"/>
        <v>57132</v>
      </c>
      <c r="D442" s="9">
        <f t="shared" si="58"/>
        <v>57161</v>
      </c>
      <c r="E442" s="3">
        <f t="shared" si="59"/>
        <v>30</v>
      </c>
      <c r="F442" s="10">
        <f t="shared" si="60"/>
        <v>30</v>
      </c>
      <c r="G442" s="4">
        <f>'Lease Monthly'!K453</f>
        <v>0</v>
      </c>
      <c r="H442" s="3">
        <f t="shared" si="63"/>
        <v>0</v>
      </c>
      <c r="I442" s="11">
        <f t="shared" si="61"/>
        <v>0</v>
      </c>
      <c r="J442" s="16">
        <f t="shared" si="56"/>
        <v>57132</v>
      </c>
      <c r="K442" s="25">
        <f t="shared" si="62"/>
        <v>0</v>
      </c>
    </row>
    <row r="443" spans="1:11" x14ac:dyDescent="0.25">
      <c r="A443" s="9">
        <f>IF('Lease Monthly'!$H$4="Monthly",DATE(YEAR('Monthly Journal entry'!A442),MONTH('Monthly Journal entry'!A442)+1,DAY('Monthly Journal entry'!A442)),IF('Lease Monthly'!$H$4="Quarterly",DATE(YEAR('Monthly Journal entry'!A442),MONTH('Monthly Journal entry'!A441)+3,DAY('Monthly Journal entry'!A441)),DATE(YEAR('Monthly Journal entry'!A441)+1,MONTH('Monthly Journal entry'!A441),DAY('Monthly Journal entry'!A441))))</f>
        <v>57162</v>
      </c>
      <c r="B443" s="24">
        <f t="shared" si="57"/>
        <v>2056</v>
      </c>
      <c r="C443" s="9">
        <f t="shared" si="55"/>
        <v>57162</v>
      </c>
      <c r="D443" s="9">
        <f t="shared" si="58"/>
        <v>57192</v>
      </c>
      <c r="E443" s="3">
        <f t="shared" si="59"/>
        <v>31</v>
      </c>
      <c r="F443" s="10">
        <f t="shared" si="60"/>
        <v>31</v>
      </c>
      <c r="G443" s="4">
        <f>'Lease Monthly'!K454</f>
        <v>0</v>
      </c>
      <c r="H443" s="3">
        <f t="shared" si="63"/>
        <v>0</v>
      </c>
      <c r="I443" s="11">
        <f t="shared" si="61"/>
        <v>0</v>
      </c>
      <c r="J443" s="16">
        <f t="shared" si="56"/>
        <v>57162</v>
      </c>
      <c r="K443" s="25">
        <f t="shared" si="62"/>
        <v>0</v>
      </c>
    </row>
    <row r="444" spans="1:11" x14ac:dyDescent="0.25">
      <c r="A444" s="9">
        <f>IF('Lease Monthly'!$H$4="Monthly",DATE(YEAR('Monthly Journal entry'!A443),MONTH('Monthly Journal entry'!A443)+1,DAY('Monthly Journal entry'!A443)),IF('Lease Monthly'!$H$4="Quarterly",DATE(YEAR('Monthly Journal entry'!A443),MONTH('Monthly Journal entry'!A442)+3,DAY('Monthly Journal entry'!A442)),DATE(YEAR('Monthly Journal entry'!A442)+1,MONTH('Monthly Journal entry'!A442),DAY('Monthly Journal entry'!A442))))</f>
        <v>57193</v>
      </c>
      <c r="B444" s="24">
        <f t="shared" si="57"/>
        <v>2056</v>
      </c>
      <c r="C444" s="9">
        <f t="shared" si="55"/>
        <v>57193</v>
      </c>
      <c r="D444" s="9">
        <f t="shared" si="58"/>
        <v>57223</v>
      </c>
      <c r="E444" s="3">
        <f t="shared" si="59"/>
        <v>31</v>
      </c>
      <c r="F444" s="10">
        <f t="shared" si="60"/>
        <v>31</v>
      </c>
      <c r="G444" s="4">
        <f>'Lease Monthly'!K455</f>
        <v>0</v>
      </c>
      <c r="H444" s="3">
        <f t="shared" si="63"/>
        <v>0</v>
      </c>
      <c r="I444" s="11">
        <f t="shared" si="61"/>
        <v>0</v>
      </c>
      <c r="J444" s="16">
        <f t="shared" si="56"/>
        <v>57193</v>
      </c>
      <c r="K444" s="25">
        <f t="shared" si="62"/>
        <v>0</v>
      </c>
    </row>
    <row r="445" spans="1:11" x14ac:dyDescent="0.25">
      <c r="A445" s="9">
        <f>IF('Lease Monthly'!$H$4="Monthly",DATE(YEAR('Monthly Journal entry'!A444),MONTH('Monthly Journal entry'!A444)+1,DAY('Monthly Journal entry'!A444)),IF('Lease Monthly'!$H$4="Quarterly",DATE(YEAR('Monthly Journal entry'!A444),MONTH('Monthly Journal entry'!A443)+3,DAY('Monthly Journal entry'!A443)),DATE(YEAR('Monthly Journal entry'!A443)+1,MONTH('Monthly Journal entry'!A443),DAY('Monthly Journal entry'!A443))))</f>
        <v>57224</v>
      </c>
      <c r="B445" s="24">
        <f t="shared" si="57"/>
        <v>2056</v>
      </c>
      <c r="C445" s="9">
        <f t="shared" si="55"/>
        <v>57224</v>
      </c>
      <c r="D445" s="9">
        <f t="shared" si="58"/>
        <v>57253</v>
      </c>
      <c r="E445" s="3">
        <f t="shared" si="59"/>
        <v>30</v>
      </c>
      <c r="F445" s="10">
        <f t="shared" si="60"/>
        <v>30</v>
      </c>
      <c r="G445" s="4">
        <f>'Lease Monthly'!K456</f>
        <v>0</v>
      </c>
      <c r="H445" s="3">
        <f t="shared" si="63"/>
        <v>0</v>
      </c>
      <c r="I445" s="11">
        <f t="shared" si="61"/>
        <v>0</v>
      </c>
      <c r="J445" s="16">
        <f t="shared" si="56"/>
        <v>57224</v>
      </c>
      <c r="K445" s="25">
        <f t="shared" si="62"/>
        <v>0</v>
      </c>
    </row>
    <row r="446" spans="1:11" x14ac:dyDescent="0.25">
      <c r="A446" s="9">
        <f>IF('Lease Monthly'!$H$4="Monthly",DATE(YEAR('Monthly Journal entry'!A445),MONTH('Monthly Journal entry'!A445)+1,DAY('Monthly Journal entry'!A445)),IF('Lease Monthly'!$H$4="Quarterly",DATE(YEAR('Monthly Journal entry'!A445),MONTH('Monthly Journal entry'!A444)+3,DAY('Monthly Journal entry'!A444)),DATE(YEAR('Monthly Journal entry'!A444)+1,MONTH('Monthly Journal entry'!A444),DAY('Monthly Journal entry'!A444))))</f>
        <v>57254</v>
      </c>
      <c r="B446" s="24">
        <f t="shared" si="57"/>
        <v>2056</v>
      </c>
      <c r="C446" s="9">
        <f t="shared" si="55"/>
        <v>57254</v>
      </c>
      <c r="D446" s="9">
        <f t="shared" si="58"/>
        <v>57284</v>
      </c>
      <c r="E446" s="3">
        <f t="shared" si="59"/>
        <v>31</v>
      </c>
      <c r="F446" s="10">
        <f t="shared" si="60"/>
        <v>31</v>
      </c>
      <c r="G446" s="4">
        <f>'Lease Monthly'!K457</f>
        <v>0</v>
      </c>
      <c r="H446" s="3">
        <f t="shared" si="63"/>
        <v>0</v>
      </c>
      <c r="I446" s="11">
        <f t="shared" si="61"/>
        <v>0</v>
      </c>
      <c r="J446" s="16">
        <f t="shared" si="56"/>
        <v>57254</v>
      </c>
      <c r="K446" s="25">
        <f t="shared" si="62"/>
        <v>0</v>
      </c>
    </row>
    <row r="447" spans="1:11" x14ac:dyDescent="0.25">
      <c r="A447" s="9">
        <f>IF('Lease Monthly'!$H$4="Monthly",DATE(YEAR('Monthly Journal entry'!A446),MONTH('Monthly Journal entry'!A446)+1,DAY('Monthly Journal entry'!A446)),IF('Lease Monthly'!$H$4="Quarterly",DATE(YEAR('Monthly Journal entry'!A446),MONTH('Monthly Journal entry'!A445)+3,DAY('Monthly Journal entry'!A445)),DATE(YEAR('Monthly Journal entry'!A445)+1,MONTH('Monthly Journal entry'!A445),DAY('Monthly Journal entry'!A445))))</f>
        <v>57285</v>
      </c>
      <c r="B447" s="24">
        <f t="shared" si="57"/>
        <v>2056</v>
      </c>
      <c r="C447" s="9">
        <f t="shared" si="55"/>
        <v>57285</v>
      </c>
      <c r="D447" s="9">
        <f t="shared" si="58"/>
        <v>57314</v>
      </c>
      <c r="E447" s="3">
        <f t="shared" si="59"/>
        <v>30</v>
      </c>
      <c r="F447" s="10">
        <f t="shared" si="60"/>
        <v>30</v>
      </c>
      <c r="G447" s="4">
        <f>'Lease Monthly'!K458</f>
        <v>0</v>
      </c>
      <c r="H447" s="3">
        <f t="shared" si="63"/>
        <v>0</v>
      </c>
      <c r="I447" s="11">
        <f t="shared" si="61"/>
        <v>0</v>
      </c>
      <c r="J447" s="16">
        <f t="shared" si="56"/>
        <v>57285</v>
      </c>
      <c r="K447" s="25">
        <f t="shared" si="62"/>
        <v>0</v>
      </c>
    </row>
    <row r="448" spans="1:11" x14ac:dyDescent="0.25">
      <c r="A448" s="9">
        <f>IF('Lease Monthly'!$H$4="Monthly",DATE(YEAR('Monthly Journal entry'!A447),MONTH('Monthly Journal entry'!A447)+1,DAY('Monthly Journal entry'!A447)),IF('Lease Monthly'!$H$4="Quarterly",DATE(YEAR('Monthly Journal entry'!A447),MONTH('Monthly Journal entry'!A446)+3,DAY('Monthly Journal entry'!A446)),DATE(YEAR('Monthly Journal entry'!A446)+1,MONTH('Monthly Journal entry'!A446),DAY('Monthly Journal entry'!A446))))</f>
        <v>57315</v>
      </c>
      <c r="B448" s="24">
        <f t="shared" si="57"/>
        <v>2056</v>
      </c>
      <c r="C448" s="9">
        <f t="shared" si="55"/>
        <v>57315</v>
      </c>
      <c r="D448" s="9">
        <f t="shared" si="58"/>
        <v>57345</v>
      </c>
      <c r="E448" s="3">
        <f t="shared" si="59"/>
        <v>31</v>
      </c>
      <c r="F448" s="10">
        <f t="shared" si="60"/>
        <v>31</v>
      </c>
      <c r="G448" s="4">
        <f>'Lease Monthly'!K459</f>
        <v>0</v>
      </c>
      <c r="H448" s="3">
        <f t="shared" si="63"/>
        <v>0</v>
      </c>
      <c r="I448" s="11">
        <f t="shared" si="61"/>
        <v>0</v>
      </c>
      <c r="J448" s="16">
        <f t="shared" si="56"/>
        <v>57315</v>
      </c>
      <c r="K448" s="25">
        <f t="shared" si="62"/>
        <v>0</v>
      </c>
    </row>
    <row r="449" spans="1:11" x14ac:dyDescent="0.25">
      <c r="A449" s="9">
        <f>IF('Lease Monthly'!$H$4="Monthly",DATE(YEAR('Monthly Journal entry'!A448),MONTH('Monthly Journal entry'!A448)+1,DAY('Monthly Journal entry'!A448)),IF('Lease Monthly'!$H$4="Quarterly",DATE(YEAR('Monthly Journal entry'!A448),MONTH('Monthly Journal entry'!A447)+3,DAY('Monthly Journal entry'!A447)),DATE(YEAR('Monthly Journal entry'!A447)+1,MONTH('Monthly Journal entry'!A447),DAY('Monthly Journal entry'!A447))))</f>
        <v>57346</v>
      </c>
      <c r="B449" s="24">
        <f t="shared" si="57"/>
        <v>2057</v>
      </c>
      <c r="C449" s="9">
        <f t="shared" si="55"/>
        <v>57346</v>
      </c>
      <c r="D449" s="9">
        <f t="shared" si="58"/>
        <v>57376</v>
      </c>
      <c r="E449" s="3">
        <f t="shared" si="59"/>
        <v>31</v>
      </c>
      <c r="F449" s="10">
        <f t="shared" si="60"/>
        <v>31</v>
      </c>
      <c r="G449" s="4">
        <f>'Lease Monthly'!K460</f>
        <v>0</v>
      </c>
      <c r="H449" s="3">
        <f t="shared" si="63"/>
        <v>0</v>
      </c>
      <c r="I449" s="11">
        <f t="shared" si="61"/>
        <v>0</v>
      </c>
      <c r="J449" s="16">
        <f t="shared" si="56"/>
        <v>57346</v>
      </c>
      <c r="K449" s="25">
        <f t="shared" si="62"/>
        <v>0</v>
      </c>
    </row>
    <row r="450" spans="1:11" x14ac:dyDescent="0.25">
      <c r="A450" s="9">
        <f>IF('Lease Monthly'!$H$4="Monthly",DATE(YEAR('Monthly Journal entry'!A449),MONTH('Monthly Journal entry'!A449)+1,DAY('Monthly Journal entry'!A449)),IF('Lease Monthly'!$H$4="Quarterly",DATE(YEAR('Monthly Journal entry'!A449),MONTH('Monthly Journal entry'!A448)+3,DAY('Monthly Journal entry'!A448)),DATE(YEAR('Monthly Journal entry'!A448)+1,MONTH('Monthly Journal entry'!A448),DAY('Monthly Journal entry'!A448))))</f>
        <v>57377</v>
      </c>
      <c r="B450" s="24">
        <f t="shared" si="57"/>
        <v>2057</v>
      </c>
      <c r="C450" s="9">
        <f t="shared" si="55"/>
        <v>57377</v>
      </c>
      <c r="D450" s="9">
        <f t="shared" si="58"/>
        <v>57404</v>
      </c>
      <c r="E450" s="3">
        <f t="shared" si="59"/>
        <v>28</v>
      </c>
      <c r="F450" s="10">
        <f t="shared" si="60"/>
        <v>28</v>
      </c>
      <c r="G450" s="4">
        <f>'Lease Monthly'!K461</f>
        <v>0</v>
      </c>
      <c r="H450" s="3">
        <f t="shared" si="63"/>
        <v>0</v>
      </c>
      <c r="I450" s="11">
        <f t="shared" si="61"/>
        <v>0</v>
      </c>
      <c r="J450" s="16">
        <f t="shared" si="56"/>
        <v>57377</v>
      </c>
      <c r="K450" s="25">
        <f t="shared" si="62"/>
        <v>0</v>
      </c>
    </row>
    <row r="451" spans="1:11" x14ac:dyDescent="0.25">
      <c r="A451" s="9">
        <f>IF('Lease Monthly'!$H$4="Monthly",DATE(YEAR('Monthly Journal entry'!A450),MONTH('Monthly Journal entry'!A450)+1,DAY('Monthly Journal entry'!A450)),IF('Lease Monthly'!$H$4="Quarterly",DATE(YEAR('Monthly Journal entry'!A450),MONTH('Monthly Journal entry'!A449)+3,DAY('Monthly Journal entry'!A449)),DATE(YEAR('Monthly Journal entry'!A449)+1,MONTH('Monthly Journal entry'!A449),DAY('Monthly Journal entry'!A449))))</f>
        <v>57405</v>
      </c>
      <c r="B451" s="24">
        <f t="shared" si="57"/>
        <v>2057</v>
      </c>
      <c r="C451" s="9">
        <f t="shared" si="55"/>
        <v>57405</v>
      </c>
      <c r="D451" s="9">
        <f t="shared" si="58"/>
        <v>57435</v>
      </c>
      <c r="E451" s="3">
        <f t="shared" si="59"/>
        <v>31</v>
      </c>
      <c r="F451" s="10">
        <f t="shared" si="60"/>
        <v>31</v>
      </c>
      <c r="G451" s="4">
        <f>'Lease Monthly'!K462</f>
        <v>0</v>
      </c>
      <c r="H451" s="3">
        <f t="shared" si="63"/>
        <v>0</v>
      </c>
      <c r="I451" s="11">
        <f t="shared" si="61"/>
        <v>0</v>
      </c>
      <c r="J451" s="16">
        <f t="shared" si="56"/>
        <v>57405</v>
      </c>
      <c r="K451" s="25">
        <f t="shared" si="62"/>
        <v>0</v>
      </c>
    </row>
    <row r="452" spans="1:11" x14ac:dyDescent="0.25">
      <c r="A452" s="9">
        <f>IF('Lease Monthly'!$H$4="Monthly",DATE(YEAR('Monthly Journal entry'!A451),MONTH('Monthly Journal entry'!A451)+1,DAY('Monthly Journal entry'!A451)),IF('Lease Monthly'!$H$4="Quarterly",DATE(YEAR('Monthly Journal entry'!A451),MONTH('Monthly Journal entry'!A450)+3,DAY('Monthly Journal entry'!A450)),DATE(YEAR('Monthly Journal entry'!A450)+1,MONTH('Monthly Journal entry'!A450),DAY('Monthly Journal entry'!A450))))</f>
        <v>57436</v>
      </c>
      <c r="B452" s="24">
        <f t="shared" si="57"/>
        <v>2057</v>
      </c>
      <c r="C452" s="9">
        <f t="shared" si="55"/>
        <v>57436</v>
      </c>
      <c r="D452" s="9">
        <f t="shared" si="58"/>
        <v>57465</v>
      </c>
      <c r="E452" s="3">
        <f t="shared" si="59"/>
        <v>30</v>
      </c>
      <c r="F452" s="10">
        <f t="shared" si="60"/>
        <v>30</v>
      </c>
      <c r="G452" s="4">
        <f>'Lease Monthly'!K463</f>
        <v>0</v>
      </c>
      <c r="H452" s="3">
        <f t="shared" si="63"/>
        <v>0</v>
      </c>
      <c r="I452" s="11">
        <f t="shared" si="61"/>
        <v>0</v>
      </c>
      <c r="J452" s="16">
        <f t="shared" si="56"/>
        <v>57436</v>
      </c>
      <c r="K452" s="25">
        <f t="shared" si="62"/>
        <v>0</v>
      </c>
    </row>
    <row r="453" spans="1:11" x14ac:dyDescent="0.25">
      <c r="A453" s="9">
        <f>IF('Lease Monthly'!$H$4="Monthly",DATE(YEAR('Monthly Journal entry'!A452),MONTH('Monthly Journal entry'!A452)+1,DAY('Monthly Journal entry'!A452)),IF('Lease Monthly'!$H$4="Quarterly",DATE(YEAR('Monthly Journal entry'!A452),MONTH('Monthly Journal entry'!A451)+3,DAY('Monthly Journal entry'!A451)),DATE(YEAR('Monthly Journal entry'!A451)+1,MONTH('Monthly Journal entry'!A451),DAY('Monthly Journal entry'!A451))))</f>
        <v>57466</v>
      </c>
      <c r="B453" s="24">
        <f t="shared" si="57"/>
        <v>2057</v>
      </c>
      <c r="C453" s="9">
        <f t="shared" ref="C453:C516" si="64">EOMONTH(A453,-1)+1</f>
        <v>57466</v>
      </c>
      <c r="D453" s="9">
        <f t="shared" si="58"/>
        <v>57496</v>
      </c>
      <c r="E453" s="3">
        <f t="shared" si="59"/>
        <v>31</v>
      </c>
      <c r="F453" s="10">
        <f t="shared" si="60"/>
        <v>31</v>
      </c>
      <c r="G453" s="4">
        <f>'Lease Monthly'!K464</f>
        <v>0</v>
      </c>
      <c r="H453" s="3">
        <f t="shared" si="63"/>
        <v>0</v>
      </c>
      <c r="I453" s="11">
        <f t="shared" si="61"/>
        <v>0</v>
      </c>
      <c r="J453" s="16">
        <f t="shared" ref="J453:J516" si="65">A453</f>
        <v>57466</v>
      </c>
      <c r="K453" s="25">
        <f t="shared" si="62"/>
        <v>0</v>
      </c>
    </row>
    <row r="454" spans="1:11" x14ac:dyDescent="0.25">
      <c r="A454" s="9">
        <f>IF('Lease Monthly'!$H$4="Monthly",DATE(YEAR('Monthly Journal entry'!A453),MONTH('Monthly Journal entry'!A453)+1,DAY('Monthly Journal entry'!A453)),IF('Lease Monthly'!$H$4="Quarterly",DATE(YEAR('Monthly Journal entry'!A453),MONTH('Monthly Journal entry'!A452)+3,DAY('Monthly Journal entry'!A452)),DATE(YEAR('Monthly Journal entry'!A452)+1,MONTH('Monthly Journal entry'!A452),DAY('Monthly Journal entry'!A452))))</f>
        <v>57497</v>
      </c>
      <c r="B454" s="24">
        <f t="shared" ref="B454:B517" si="66">YEAR(A454)</f>
        <v>2057</v>
      </c>
      <c r="C454" s="9">
        <f t="shared" si="64"/>
        <v>57497</v>
      </c>
      <c r="D454" s="9">
        <f t="shared" ref="D454:D517" si="67">EOMONTH(A454,0)</f>
        <v>57526</v>
      </c>
      <c r="E454" s="3">
        <f t="shared" ref="E454:E517" si="68">D454-C454+1</f>
        <v>30</v>
      </c>
      <c r="F454" s="10">
        <f t="shared" ref="F454:F517" si="69">D454-A454+1</f>
        <v>30</v>
      </c>
      <c r="G454" s="4">
        <f>'Lease Monthly'!K465</f>
        <v>0</v>
      </c>
      <c r="H454" s="3">
        <f t="shared" si="63"/>
        <v>0</v>
      </c>
      <c r="I454" s="11">
        <f t="shared" si="61"/>
        <v>0</v>
      </c>
      <c r="J454" s="16">
        <f t="shared" si="65"/>
        <v>57497</v>
      </c>
      <c r="K454" s="25">
        <f t="shared" si="62"/>
        <v>0</v>
      </c>
    </row>
    <row r="455" spans="1:11" x14ac:dyDescent="0.25">
      <c r="A455" s="9">
        <f>IF('Lease Monthly'!$H$4="Monthly",DATE(YEAR('Monthly Journal entry'!A454),MONTH('Monthly Journal entry'!A454)+1,DAY('Monthly Journal entry'!A454)),IF('Lease Monthly'!$H$4="Quarterly",DATE(YEAR('Monthly Journal entry'!A454),MONTH('Monthly Journal entry'!A453)+3,DAY('Monthly Journal entry'!A453)),DATE(YEAR('Monthly Journal entry'!A453)+1,MONTH('Monthly Journal entry'!A453),DAY('Monthly Journal entry'!A453))))</f>
        <v>57527</v>
      </c>
      <c r="B455" s="24">
        <f t="shared" si="66"/>
        <v>2057</v>
      </c>
      <c r="C455" s="9">
        <f t="shared" si="64"/>
        <v>57527</v>
      </c>
      <c r="D455" s="9">
        <f t="shared" si="67"/>
        <v>57557</v>
      </c>
      <c r="E455" s="3">
        <f t="shared" si="68"/>
        <v>31</v>
      </c>
      <c r="F455" s="10">
        <f t="shared" si="69"/>
        <v>31</v>
      </c>
      <c r="G455" s="4">
        <f>'Lease Monthly'!K466</f>
        <v>0</v>
      </c>
      <c r="H455" s="3">
        <f t="shared" si="63"/>
        <v>0</v>
      </c>
      <c r="I455" s="11">
        <f t="shared" ref="I455:I518" si="70">G455-H454</f>
        <v>0</v>
      </c>
      <c r="J455" s="16">
        <f t="shared" si="65"/>
        <v>57527</v>
      </c>
      <c r="K455" s="25">
        <f t="shared" ref="K455:K518" si="71">H455+I455</f>
        <v>0</v>
      </c>
    </row>
    <row r="456" spans="1:11" x14ac:dyDescent="0.25">
      <c r="A456" s="9">
        <f>IF('Lease Monthly'!$H$4="Monthly",DATE(YEAR('Monthly Journal entry'!A455),MONTH('Monthly Journal entry'!A455)+1,DAY('Monthly Journal entry'!A455)),IF('Lease Monthly'!$H$4="Quarterly",DATE(YEAR('Monthly Journal entry'!A455),MONTH('Monthly Journal entry'!A454)+3,DAY('Monthly Journal entry'!A454)),DATE(YEAR('Monthly Journal entry'!A454)+1,MONTH('Monthly Journal entry'!A454),DAY('Monthly Journal entry'!A454))))</f>
        <v>57558</v>
      </c>
      <c r="B456" s="24">
        <f t="shared" si="66"/>
        <v>2057</v>
      </c>
      <c r="C456" s="9">
        <f t="shared" si="64"/>
        <v>57558</v>
      </c>
      <c r="D456" s="9">
        <f t="shared" si="67"/>
        <v>57588</v>
      </c>
      <c r="E456" s="3">
        <f t="shared" si="68"/>
        <v>31</v>
      </c>
      <c r="F456" s="10">
        <f t="shared" si="69"/>
        <v>31</v>
      </c>
      <c r="G456" s="4">
        <f>'Lease Monthly'!K467</f>
        <v>0</v>
      </c>
      <c r="H456" s="3">
        <f t="shared" ref="H456:H519" si="72">G457/E456*F456</f>
        <v>0</v>
      </c>
      <c r="I456" s="11">
        <f t="shared" si="70"/>
        <v>0</v>
      </c>
      <c r="J456" s="16">
        <f t="shared" si="65"/>
        <v>57558</v>
      </c>
      <c r="K456" s="25">
        <f t="shared" si="71"/>
        <v>0</v>
      </c>
    </row>
    <row r="457" spans="1:11" x14ac:dyDescent="0.25">
      <c r="A457" s="9">
        <f>IF('Lease Monthly'!$H$4="Monthly",DATE(YEAR('Monthly Journal entry'!A456),MONTH('Monthly Journal entry'!A456)+1,DAY('Monthly Journal entry'!A456)),IF('Lease Monthly'!$H$4="Quarterly",DATE(YEAR('Monthly Journal entry'!A456),MONTH('Monthly Journal entry'!A455)+3,DAY('Monthly Journal entry'!A455)),DATE(YEAR('Monthly Journal entry'!A455)+1,MONTH('Monthly Journal entry'!A455),DAY('Monthly Journal entry'!A455))))</f>
        <v>57589</v>
      </c>
      <c r="B457" s="24">
        <f t="shared" si="66"/>
        <v>2057</v>
      </c>
      <c r="C457" s="9">
        <f t="shared" si="64"/>
        <v>57589</v>
      </c>
      <c r="D457" s="9">
        <f t="shared" si="67"/>
        <v>57618</v>
      </c>
      <c r="E457" s="3">
        <f t="shared" si="68"/>
        <v>30</v>
      </c>
      <c r="F457" s="10">
        <f t="shared" si="69"/>
        <v>30</v>
      </c>
      <c r="G457" s="4">
        <f>'Lease Monthly'!K468</f>
        <v>0</v>
      </c>
      <c r="H457" s="3">
        <f t="shared" si="72"/>
        <v>0</v>
      </c>
      <c r="I457" s="11">
        <f t="shared" si="70"/>
        <v>0</v>
      </c>
      <c r="J457" s="16">
        <f t="shared" si="65"/>
        <v>57589</v>
      </c>
      <c r="K457" s="25">
        <f t="shared" si="71"/>
        <v>0</v>
      </c>
    </row>
    <row r="458" spans="1:11" x14ac:dyDescent="0.25">
      <c r="A458" s="9">
        <f>IF('Lease Monthly'!$H$4="Monthly",DATE(YEAR('Monthly Journal entry'!A457),MONTH('Monthly Journal entry'!A457)+1,DAY('Monthly Journal entry'!A457)),IF('Lease Monthly'!$H$4="Quarterly",DATE(YEAR('Monthly Journal entry'!A457),MONTH('Monthly Journal entry'!A456)+3,DAY('Monthly Journal entry'!A456)),DATE(YEAR('Monthly Journal entry'!A456)+1,MONTH('Monthly Journal entry'!A456),DAY('Monthly Journal entry'!A456))))</f>
        <v>57619</v>
      </c>
      <c r="B458" s="24">
        <f t="shared" si="66"/>
        <v>2057</v>
      </c>
      <c r="C458" s="9">
        <f t="shared" si="64"/>
        <v>57619</v>
      </c>
      <c r="D458" s="9">
        <f t="shared" si="67"/>
        <v>57649</v>
      </c>
      <c r="E458" s="3">
        <f t="shared" si="68"/>
        <v>31</v>
      </c>
      <c r="F458" s="10">
        <f t="shared" si="69"/>
        <v>31</v>
      </c>
      <c r="G458" s="4">
        <f>'Lease Monthly'!K469</f>
        <v>0</v>
      </c>
      <c r="H458" s="3">
        <f t="shared" si="72"/>
        <v>0</v>
      </c>
      <c r="I458" s="11">
        <f t="shared" si="70"/>
        <v>0</v>
      </c>
      <c r="J458" s="16">
        <f t="shared" si="65"/>
        <v>57619</v>
      </c>
      <c r="K458" s="25">
        <f t="shared" si="71"/>
        <v>0</v>
      </c>
    </row>
    <row r="459" spans="1:11" x14ac:dyDescent="0.25">
      <c r="A459" s="9">
        <f>IF('Lease Monthly'!$H$4="Monthly",DATE(YEAR('Monthly Journal entry'!A458),MONTH('Monthly Journal entry'!A458)+1,DAY('Monthly Journal entry'!A458)),IF('Lease Monthly'!$H$4="Quarterly",DATE(YEAR('Monthly Journal entry'!A458),MONTH('Monthly Journal entry'!A457)+3,DAY('Monthly Journal entry'!A457)),DATE(YEAR('Monthly Journal entry'!A457)+1,MONTH('Monthly Journal entry'!A457),DAY('Monthly Journal entry'!A457))))</f>
        <v>57650</v>
      </c>
      <c r="B459" s="24">
        <f t="shared" si="66"/>
        <v>2057</v>
      </c>
      <c r="C459" s="9">
        <f t="shared" si="64"/>
        <v>57650</v>
      </c>
      <c r="D459" s="9">
        <f t="shared" si="67"/>
        <v>57679</v>
      </c>
      <c r="E459" s="3">
        <f t="shared" si="68"/>
        <v>30</v>
      </c>
      <c r="F459" s="10">
        <f t="shared" si="69"/>
        <v>30</v>
      </c>
      <c r="G459" s="4">
        <f>'Lease Monthly'!K470</f>
        <v>0</v>
      </c>
      <c r="H459" s="3">
        <f t="shared" si="72"/>
        <v>0</v>
      </c>
      <c r="I459" s="11">
        <f t="shared" si="70"/>
        <v>0</v>
      </c>
      <c r="J459" s="16">
        <f t="shared" si="65"/>
        <v>57650</v>
      </c>
      <c r="K459" s="25">
        <f t="shared" si="71"/>
        <v>0</v>
      </c>
    </row>
    <row r="460" spans="1:11" x14ac:dyDescent="0.25">
      <c r="A460" s="9">
        <f>IF('Lease Monthly'!$H$4="Monthly",DATE(YEAR('Monthly Journal entry'!A459),MONTH('Monthly Journal entry'!A459)+1,DAY('Monthly Journal entry'!A459)),IF('Lease Monthly'!$H$4="Quarterly",DATE(YEAR('Monthly Journal entry'!A459),MONTH('Monthly Journal entry'!A458)+3,DAY('Monthly Journal entry'!A458)),DATE(YEAR('Monthly Journal entry'!A458)+1,MONTH('Monthly Journal entry'!A458),DAY('Monthly Journal entry'!A458))))</f>
        <v>57680</v>
      </c>
      <c r="B460" s="24">
        <f t="shared" si="66"/>
        <v>2057</v>
      </c>
      <c r="C460" s="9">
        <f t="shared" si="64"/>
        <v>57680</v>
      </c>
      <c r="D460" s="9">
        <f t="shared" si="67"/>
        <v>57710</v>
      </c>
      <c r="E460" s="3">
        <f t="shared" si="68"/>
        <v>31</v>
      </c>
      <c r="F460" s="10">
        <f t="shared" si="69"/>
        <v>31</v>
      </c>
      <c r="G460" s="4">
        <f>'Lease Monthly'!K471</f>
        <v>0</v>
      </c>
      <c r="H460" s="3">
        <f t="shared" si="72"/>
        <v>0</v>
      </c>
      <c r="I460" s="11">
        <f t="shared" si="70"/>
        <v>0</v>
      </c>
      <c r="J460" s="16">
        <f t="shared" si="65"/>
        <v>57680</v>
      </c>
      <c r="K460" s="25">
        <f t="shared" si="71"/>
        <v>0</v>
      </c>
    </row>
    <row r="461" spans="1:11" x14ac:dyDescent="0.25">
      <c r="A461" s="9">
        <f>IF('Lease Monthly'!$H$4="Monthly",DATE(YEAR('Monthly Journal entry'!A460),MONTH('Monthly Journal entry'!A460)+1,DAY('Monthly Journal entry'!A460)),IF('Lease Monthly'!$H$4="Quarterly",DATE(YEAR('Monthly Journal entry'!A460),MONTH('Monthly Journal entry'!A459)+3,DAY('Monthly Journal entry'!A459)),DATE(YEAR('Monthly Journal entry'!A459)+1,MONTH('Monthly Journal entry'!A459),DAY('Monthly Journal entry'!A459))))</f>
        <v>57711</v>
      </c>
      <c r="B461" s="24">
        <f t="shared" si="66"/>
        <v>2058</v>
      </c>
      <c r="C461" s="9">
        <f t="shared" si="64"/>
        <v>57711</v>
      </c>
      <c r="D461" s="9">
        <f t="shared" si="67"/>
        <v>57741</v>
      </c>
      <c r="E461" s="3">
        <f t="shared" si="68"/>
        <v>31</v>
      </c>
      <c r="F461" s="10">
        <f t="shared" si="69"/>
        <v>31</v>
      </c>
      <c r="G461" s="4">
        <f>'Lease Monthly'!K472</f>
        <v>0</v>
      </c>
      <c r="H461" s="3">
        <f t="shared" si="72"/>
        <v>0</v>
      </c>
      <c r="I461" s="11">
        <f t="shared" si="70"/>
        <v>0</v>
      </c>
      <c r="J461" s="16">
        <f t="shared" si="65"/>
        <v>57711</v>
      </c>
      <c r="K461" s="25">
        <f t="shared" si="71"/>
        <v>0</v>
      </c>
    </row>
    <row r="462" spans="1:11" x14ac:dyDescent="0.25">
      <c r="A462" s="9">
        <f>IF('Lease Monthly'!$H$4="Monthly",DATE(YEAR('Monthly Journal entry'!A461),MONTH('Monthly Journal entry'!A461)+1,DAY('Monthly Journal entry'!A461)),IF('Lease Monthly'!$H$4="Quarterly",DATE(YEAR('Monthly Journal entry'!A461),MONTH('Monthly Journal entry'!A460)+3,DAY('Monthly Journal entry'!A460)),DATE(YEAR('Monthly Journal entry'!A460)+1,MONTH('Monthly Journal entry'!A460),DAY('Monthly Journal entry'!A460))))</f>
        <v>57742</v>
      </c>
      <c r="B462" s="24">
        <f t="shared" si="66"/>
        <v>2058</v>
      </c>
      <c r="C462" s="9">
        <f t="shared" si="64"/>
        <v>57742</v>
      </c>
      <c r="D462" s="9">
        <f t="shared" si="67"/>
        <v>57769</v>
      </c>
      <c r="E462" s="3">
        <f t="shared" si="68"/>
        <v>28</v>
      </c>
      <c r="F462" s="10">
        <f t="shared" si="69"/>
        <v>28</v>
      </c>
      <c r="G462" s="4">
        <f>'Lease Monthly'!K473</f>
        <v>0</v>
      </c>
      <c r="H462" s="3">
        <f t="shared" si="72"/>
        <v>0</v>
      </c>
      <c r="I462" s="11">
        <f t="shared" si="70"/>
        <v>0</v>
      </c>
      <c r="J462" s="16">
        <f t="shared" si="65"/>
        <v>57742</v>
      </c>
      <c r="K462" s="25">
        <f t="shared" si="71"/>
        <v>0</v>
      </c>
    </row>
    <row r="463" spans="1:11" x14ac:dyDescent="0.25">
      <c r="A463" s="9">
        <f>IF('Lease Monthly'!$H$4="Monthly",DATE(YEAR('Monthly Journal entry'!A462),MONTH('Monthly Journal entry'!A462)+1,DAY('Monthly Journal entry'!A462)),IF('Lease Monthly'!$H$4="Quarterly",DATE(YEAR('Monthly Journal entry'!A462),MONTH('Monthly Journal entry'!A461)+3,DAY('Monthly Journal entry'!A461)),DATE(YEAR('Monthly Journal entry'!A461)+1,MONTH('Monthly Journal entry'!A461),DAY('Monthly Journal entry'!A461))))</f>
        <v>57770</v>
      </c>
      <c r="B463" s="24">
        <f t="shared" si="66"/>
        <v>2058</v>
      </c>
      <c r="C463" s="9">
        <f t="shared" si="64"/>
        <v>57770</v>
      </c>
      <c r="D463" s="9">
        <f t="shared" si="67"/>
        <v>57800</v>
      </c>
      <c r="E463" s="3">
        <f t="shared" si="68"/>
        <v>31</v>
      </c>
      <c r="F463" s="10">
        <f t="shared" si="69"/>
        <v>31</v>
      </c>
      <c r="G463" s="4">
        <f>'Lease Monthly'!K474</f>
        <v>0</v>
      </c>
      <c r="H463" s="3">
        <f t="shared" si="72"/>
        <v>0</v>
      </c>
      <c r="I463" s="11">
        <f t="shared" si="70"/>
        <v>0</v>
      </c>
      <c r="J463" s="16">
        <f t="shared" si="65"/>
        <v>57770</v>
      </c>
      <c r="K463" s="25">
        <f t="shared" si="71"/>
        <v>0</v>
      </c>
    </row>
    <row r="464" spans="1:11" x14ac:dyDescent="0.25">
      <c r="A464" s="9">
        <f>IF('Lease Monthly'!$H$4="Monthly",DATE(YEAR('Monthly Journal entry'!A463),MONTH('Monthly Journal entry'!A463)+1,DAY('Monthly Journal entry'!A463)),IF('Lease Monthly'!$H$4="Quarterly",DATE(YEAR('Monthly Journal entry'!A463),MONTH('Monthly Journal entry'!A462)+3,DAY('Monthly Journal entry'!A462)),DATE(YEAR('Monthly Journal entry'!A462)+1,MONTH('Monthly Journal entry'!A462),DAY('Monthly Journal entry'!A462))))</f>
        <v>57801</v>
      </c>
      <c r="B464" s="24">
        <f t="shared" si="66"/>
        <v>2058</v>
      </c>
      <c r="C464" s="9">
        <f t="shared" si="64"/>
        <v>57801</v>
      </c>
      <c r="D464" s="9">
        <f t="shared" si="67"/>
        <v>57830</v>
      </c>
      <c r="E464" s="3">
        <f t="shared" si="68"/>
        <v>30</v>
      </c>
      <c r="F464" s="10">
        <f t="shared" si="69"/>
        <v>30</v>
      </c>
      <c r="G464" s="4">
        <f>'Lease Monthly'!K475</f>
        <v>0</v>
      </c>
      <c r="H464" s="3">
        <f t="shared" si="72"/>
        <v>0</v>
      </c>
      <c r="I464" s="11">
        <f t="shared" si="70"/>
        <v>0</v>
      </c>
      <c r="J464" s="16">
        <f t="shared" si="65"/>
        <v>57801</v>
      </c>
      <c r="K464" s="25">
        <f t="shared" si="71"/>
        <v>0</v>
      </c>
    </row>
    <row r="465" spans="1:11" x14ac:dyDescent="0.25">
      <c r="A465" s="9">
        <f>IF('Lease Monthly'!$H$4="Monthly",DATE(YEAR('Monthly Journal entry'!A464),MONTH('Monthly Journal entry'!A464)+1,DAY('Monthly Journal entry'!A464)),IF('Lease Monthly'!$H$4="Quarterly",DATE(YEAR('Monthly Journal entry'!A464),MONTH('Monthly Journal entry'!A463)+3,DAY('Monthly Journal entry'!A463)),DATE(YEAR('Monthly Journal entry'!A463)+1,MONTH('Monthly Journal entry'!A463),DAY('Monthly Journal entry'!A463))))</f>
        <v>57831</v>
      </c>
      <c r="B465" s="24">
        <f t="shared" si="66"/>
        <v>2058</v>
      </c>
      <c r="C465" s="9">
        <f t="shared" si="64"/>
        <v>57831</v>
      </c>
      <c r="D465" s="9">
        <f t="shared" si="67"/>
        <v>57861</v>
      </c>
      <c r="E465" s="3">
        <f t="shared" si="68"/>
        <v>31</v>
      </c>
      <c r="F465" s="10">
        <f t="shared" si="69"/>
        <v>31</v>
      </c>
      <c r="G465" s="4">
        <f>'Lease Monthly'!K476</f>
        <v>0</v>
      </c>
      <c r="H465" s="3">
        <f t="shared" si="72"/>
        <v>0</v>
      </c>
      <c r="I465" s="11">
        <f t="shared" si="70"/>
        <v>0</v>
      </c>
      <c r="J465" s="16">
        <f t="shared" si="65"/>
        <v>57831</v>
      </c>
      <c r="K465" s="25">
        <f t="shared" si="71"/>
        <v>0</v>
      </c>
    </row>
    <row r="466" spans="1:11" x14ac:dyDescent="0.25">
      <c r="A466" s="9">
        <f>IF('Lease Monthly'!$H$4="Monthly",DATE(YEAR('Monthly Journal entry'!A465),MONTH('Monthly Journal entry'!A465)+1,DAY('Monthly Journal entry'!A465)),IF('Lease Monthly'!$H$4="Quarterly",DATE(YEAR('Monthly Journal entry'!A465),MONTH('Monthly Journal entry'!A464)+3,DAY('Monthly Journal entry'!A464)),DATE(YEAR('Monthly Journal entry'!A464)+1,MONTH('Monthly Journal entry'!A464),DAY('Monthly Journal entry'!A464))))</f>
        <v>57862</v>
      </c>
      <c r="B466" s="24">
        <f t="shared" si="66"/>
        <v>2058</v>
      </c>
      <c r="C466" s="9">
        <f t="shared" si="64"/>
        <v>57862</v>
      </c>
      <c r="D466" s="9">
        <f t="shared" si="67"/>
        <v>57891</v>
      </c>
      <c r="E466" s="3">
        <f t="shared" si="68"/>
        <v>30</v>
      </c>
      <c r="F466" s="10">
        <f t="shared" si="69"/>
        <v>30</v>
      </c>
      <c r="G466" s="4">
        <f>'Lease Monthly'!K477</f>
        <v>0</v>
      </c>
      <c r="H466" s="3">
        <f t="shared" si="72"/>
        <v>0</v>
      </c>
      <c r="I466" s="11">
        <f t="shared" si="70"/>
        <v>0</v>
      </c>
      <c r="J466" s="16">
        <f t="shared" si="65"/>
        <v>57862</v>
      </c>
      <c r="K466" s="25">
        <f t="shared" si="71"/>
        <v>0</v>
      </c>
    </row>
    <row r="467" spans="1:11" x14ac:dyDescent="0.25">
      <c r="A467" s="9">
        <f>IF('Lease Monthly'!$H$4="Monthly",DATE(YEAR('Monthly Journal entry'!A466),MONTH('Monthly Journal entry'!A466)+1,DAY('Monthly Journal entry'!A466)),IF('Lease Monthly'!$H$4="Quarterly",DATE(YEAR('Monthly Journal entry'!A466),MONTH('Monthly Journal entry'!A465)+3,DAY('Monthly Journal entry'!A465)),DATE(YEAR('Monthly Journal entry'!A465)+1,MONTH('Monthly Journal entry'!A465),DAY('Monthly Journal entry'!A465))))</f>
        <v>57892</v>
      </c>
      <c r="B467" s="24">
        <f t="shared" si="66"/>
        <v>2058</v>
      </c>
      <c r="C467" s="9">
        <f t="shared" si="64"/>
        <v>57892</v>
      </c>
      <c r="D467" s="9">
        <f t="shared" si="67"/>
        <v>57922</v>
      </c>
      <c r="E467" s="3">
        <f t="shared" si="68"/>
        <v>31</v>
      </c>
      <c r="F467" s="10">
        <f t="shared" si="69"/>
        <v>31</v>
      </c>
      <c r="G467" s="4">
        <f>'Lease Monthly'!K478</f>
        <v>0</v>
      </c>
      <c r="H467" s="3">
        <f t="shared" si="72"/>
        <v>0</v>
      </c>
      <c r="I467" s="11">
        <f t="shared" si="70"/>
        <v>0</v>
      </c>
      <c r="J467" s="16">
        <f t="shared" si="65"/>
        <v>57892</v>
      </c>
      <c r="K467" s="25">
        <f t="shared" si="71"/>
        <v>0</v>
      </c>
    </row>
    <row r="468" spans="1:11" x14ac:dyDescent="0.25">
      <c r="A468" s="9">
        <f>IF('Lease Monthly'!$H$4="Monthly",DATE(YEAR('Monthly Journal entry'!A467),MONTH('Monthly Journal entry'!A467)+1,DAY('Monthly Journal entry'!A467)),IF('Lease Monthly'!$H$4="Quarterly",DATE(YEAR('Monthly Journal entry'!A467),MONTH('Monthly Journal entry'!A466)+3,DAY('Monthly Journal entry'!A466)),DATE(YEAR('Monthly Journal entry'!A466)+1,MONTH('Monthly Journal entry'!A466),DAY('Monthly Journal entry'!A466))))</f>
        <v>57923</v>
      </c>
      <c r="B468" s="24">
        <f t="shared" si="66"/>
        <v>2058</v>
      </c>
      <c r="C468" s="9">
        <f t="shared" si="64"/>
        <v>57923</v>
      </c>
      <c r="D468" s="9">
        <f t="shared" si="67"/>
        <v>57953</v>
      </c>
      <c r="E468" s="3">
        <f t="shared" si="68"/>
        <v>31</v>
      </c>
      <c r="F468" s="10">
        <f t="shared" si="69"/>
        <v>31</v>
      </c>
      <c r="G468" s="4">
        <f>'Lease Monthly'!K479</f>
        <v>0</v>
      </c>
      <c r="H468" s="3">
        <f t="shared" si="72"/>
        <v>0</v>
      </c>
      <c r="I468" s="11">
        <f t="shared" si="70"/>
        <v>0</v>
      </c>
      <c r="J468" s="16">
        <f t="shared" si="65"/>
        <v>57923</v>
      </c>
      <c r="K468" s="25">
        <f t="shared" si="71"/>
        <v>0</v>
      </c>
    </row>
    <row r="469" spans="1:11" x14ac:dyDescent="0.25">
      <c r="A469" s="9">
        <f>IF('Lease Monthly'!$H$4="Monthly",DATE(YEAR('Monthly Journal entry'!A468),MONTH('Monthly Journal entry'!A468)+1,DAY('Monthly Journal entry'!A468)),IF('Lease Monthly'!$H$4="Quarterly",DATE(YEAR('Monthly Journal entry'!A468),MONTH('Monthly Journal entry'!A467)+3,DAY('Monthly Journal entry'!A467)),DATE(YEAR('Monthly Journal entry'!A467)+1,MONTH('Monthly Journal entry'!A467),DAY('Monthly Journal entry'!A467))))</f>
        <v>57954</v>
      </c>
      <c r="B469" s="24">
        <f t="shared" si="66"/>
        <v>2058</v>
      </c>
      <c r="C469" s="9">
        <f t="shared" si="64"/>
        <v>57954</v>
      </c>
      <c r="D469" s="9">
        <f t="shared" si="67"/>
        <v>57983</v>
      </c>
      <c r="E469" s="3">
        <f t="shared" si="68"/>
        <v>30</v>
      </c>
      <c r="F469" s="10">
        <f t="shared" si="69"/>
        <v>30</v>
      </c>
      <c r="G469" s="4">
        <f>'Lease Monthly'!K480</f>
        <v>0</v>
      </c>
      <c r="H469" s="3">
        <f t="shared" si="72"/>
        <v>0</v>
      </c>
      <c r="I469" s="11">
        <f t="shared" si="70"/>
        <v>0</v>
      </c>
      <c r="J469" s="16">
        <f t="shared" si="65"/>
        <v>57954</v>
      </c>
      <c r="K469" s="25">
        <f t="shared" si="71"/>
        <v>0</v>
      </c>
    </row>
    <row r="470" spans="1:11" x14ac:dyDescent="0.25">
      <c r="A470" s="9">
        <f>IF('Lease Monthly'!$H$4="Monthly",DATE(YEAR('Monthly Journal entry'!A469),MONTH('Monthly Journal entry'!A469)+1,DAY('Monthly Journal entry'!A469)),IF('Lease Monthly'!$H$4="Quarterly",DATE(YEAR('Monthly Journal entry'!A469),MONTH('Monthly Journal entry'!A468)+3,DAY('Monthly Journal entry'!A468)),DATE(YEAR('Monthly Journal entry'!A468)+1,MONTH('Monthly Journal entry'!A468),DAY('Monthly Journal entry'!A468))))</f>
        <v>57984</v>
      </c>
      <c r="B470" s="24">
        <f t="shared" si="66"/>
        <v>2058</v>
      </c>
      <c r="C470" s="9">
        <f t="shared" si="64"/>
        <v>57984</v>
      </c>
      <c r="D470" s="9">
        <f t="shared" si="67"/>
        <v>58014</v>
      </c>
      <c r="E470" s="3">
        <f t="shared" si="68"/>
        <v>31</v>
      </c>
      <c r="F470" s="10">
        <f t="shared" si="69"/>
        <v>31</v>
      </c>
      <c r="G470" s="4">
        <f>'Lease Monthly'!K481</f>
        <v>0</v>
      </c>
      <c r="H470" s="3">
        <f t="shared" si="72"/>
        <v>0</v>
      </c>
      <c r="I470" s="11">
        <f t="shared" si="70"/>
        <v>0</v>
      </c>
      <c r="J470" s="16">
        <f t="shared" si="65"/>
        <v>57984</v>
      </c>
      <c r="K470" s="25">
        <f t="shared" si="71"/>
        <v>0</v>
      </c>
    </row>
    <row r="471" spans="1:11" x14ac:dyDescent="0.25">
      <c r="A471" s="9">
        <f>IF('Lease Monthly'!$H$4="Monthly",DATE(YEAR('Monthly Journal entry'!A470),MONTH('Monthly Journal entry'!A470)+1,DAY('Monthly Journal entry'!A470)),IF('Lease Monthly'!$H$4="Quarterly",DATE(YEAR('Monthly Journal entry'!A470),MONTH('Monthly Journal entry'!A469)+3,DAY('Monthly Journal entry'!A469)),DATE(YEAR('Monthly Journal entry'!A469)+1,MONTH('Monthly Journal entry'!A469),DAY('Monthly Journal entry'!A469))))</f>
        <v>58015</v>
      </c>
      <c r="B471" s="24">
        <f t="shared" si="66"/>
        <v>2058</v>
      </c>
      <c r="C471" s="9">
        <f t="shared" si="64"/>
        <v>58015</v>
      </c>
      <c r="D471" s="9">
        <f t="shared" si="67"/>
        <v>58044</v>
      </c>
      <c r="E471" s="3">
        <f t="shared" si="68"/>
        <v>30</v>
      </c>
      <c r="F471" s="10">
        <f t="shared" si="69"/>
        <v>30</v>
      </c>
      <c r="G471" s="4">
        <f>'Lease Monthly'!K482</f>
        <v>0</v>
      </c>
      <c r="H471" s="3">
        <f t="shared" si="72"/>
        <v>0</v>
      </c>
      <c r="I471" s="11">
        <f t="shared" si="70"/>
        <v>0</v>
      </c>
      <c r="J471" s="16">
        <f t="shared" si="65"/>
        <v>58015</v>
      </c>
      <c r="K471" s="25">
        <f t="shared" si="71"/>
        <v>0</v>
      </c>
    </row>
    <row r="472" spans="1:11" x14ac:dyDescent="0.25">
      <c r="A472" s="9">
        <f>IF('Lease Monthly'!$H$4="Monthly",DATE(YEAR('Monthly Journal entry'!A471),MONTH('Monthly Journal entry'!A471)+1,DAY('Monthly Journal entry'!A471)),IF('Lease Monthly'!$H$4="Quarterly",DATE(YEAR('Monthly Journal entry'!A471),MONTH('Monthly Journal entry'!A470)+3,DAY('Monthly Journal entry'!A470)),DATE(YEAR('Monthly Journal entry'!A470)+1,MONTH('Monthly Journal entry'!A470),DAY('Monthly Journal entry'!A470))))</f>
        <v>58045</v>
      </c>
      <c r="B472" s="24">
        <f t="shared" si="66"/>
        <v>2058</v>
      </c>
      <c r="C472" s="9">
        <f t="shared" si="64"/>
        <v>58045</v>
      </c>
      <c r="D472" s="9">
        <f t="shared" si="67"/>
        <v>58075</v>
      </c>
      <c r="E472" s="3">
        <f t="shared" si="68"/>
        <v>31</v>
      </c>
      <c r="F472" s="10">
        <f t="shared" si="69"/>
        <v>31</v>
      </c>
      <c r="G472" s="4">
        <f>'Lease Monthly'!K483</f>
        <v>0</v>
      </c>
      <c r="H472" s="3">
        <f t="shared" si="72"/>
        <v>0</v>
      </c>
      <c r="I472" s="11">
        <f t="shared" si="70"/>
        <v>0</v>
      </c>
      <c r="J472" s="16">
        <f t="shared" si="65"/>
        <v>58045</v>
      </c>
      <c r="K472" s="25">
        <f t="shared" si="71"/>
        <v>0</v>
      </c>
    </row>
    <row r="473" spans="1:11" x14ac:dyDescent="0.25">
      <c r="A473" s="9">
        <f>IF('Lease Monthly'!$H$4="Monthly",DATE(YEAR('Monthly Journal entry'!A472),MONTH('Monthly Journal entry'!A472)+1,DAY('Monthly Journal entry'!A472)),IF('Lease Monthly'!$H$4="Quarterly",DATE(YEAR('Monthly Journal entry'!A472),MONTH('Monthly Journal entry'!A471)+3,DAY('Monthly Journal entry'!A471)),DATE(YEAR('Monthly Journal entry'!A471)+1,MONTH('Monthly Journal entry'!A471),DAY('Monthly Journal entry'!A471))))</f>
        <v>58076</v>
      </c>
      <c r="B473" s="24">
        <f t="shared" si="66"/>
        <v>2059</v>
      </c>
      <c r="C473" s="9">
        <f t="shared" si="64"/>
        <v>58076</v>
      </c>
      <c r="D473" s="9">
        <f t="shared" si="67"/>
        <v>58106</v>
      </c>
      <c r="E473" s="3">
        <f t="shared" si="68"/>
        <v>31</v>
      </c>
      <c r="F473" s="10">
        <f t="shared" si="69"/>
        <v>31</v>
      </c>
      <c r="G473" s="4">
        <f>'Lease Monthly'!K484</f>
        <v>0</v>
      </c>
      <c r="H473" s="3">
        <f t="shared" si="72"/>
        <v>0</v>
      </c>
      <c r="I473" s="11">
        <f t="shared" si="70"/>
        <v>0</v>
      </c>
      <c r="J473" s="16">
        <f t="shared" si="65"/>
        <v>58076</v>
      </c>
      <c r="K473" s="25">
        <f t="shared" si="71"/>
        <v>0</v>
      </c>
    </row>
    <row r="474" spans="1:11" x14ac:dyDescent="0.25">
      <c r="A474" s="9">
        <f>IF('Lease Monthly'!$H$4="Monthly",DATE(YEAR('Monthly Journal entry'!A473),MONTH('Monthly Journal entry'!A473)+1,DAY('Monthly Journal entry'!A473)),IF('Lease Monthly'!$H$4="Quarterly",DATE(YEAR('Monthly Journal entry'!A473),MONTH('Monthly Journal entry'!A472)+3,DAY('Monthly Journal entry'!A472)),DATE(YEAR('Monthly Journal entry'!A472)+1,MONTH('Monthly Journal entry'!A472),DAY('Monthly Journal entry'!A472))))</f>
        <v>58107</v>
      </c>
      <c r="B474" s="24">
        <f t="shared" si="66"/>
        <v>2059</v>
      </c>
      <c r="C474" s="9">
        <f t="shared" si="64"/>
        <v>58107</v>
      </c>
      <c r="D474" s="9">
        <f t="shared" si="67"/>
        <v>58134</v>
      </c>
      <c r="E474" s="3">
        <f t="shared" si="68"/>
        <v>28</v>
      </c>
      <c r="F474" s="10">
        <f t="shared" si="69"/>
        <v>28</v>
      </c>
      <c r="G474" s="4">
        <f>'Lease Monthly'!K485</f>
        <v>0</v>
      </c>
      <c r="H474" s="3">
        <f t="shared" si="72"/>
        <v>0</v>
      </c>
      <c r="I474" s="11">
        <f t="shared" si="70"/>
        <v>0</v>
      </c>
      <c r="J474" s="16">
        <f t="shared" si="65"/>
        <v>58107</v>
      </c>
      <c r="K474" s="25">
        <f t="shared" si="71"/>
        <v>0</v>
      </c>
    </row>
    <row r="475" spans="1:11" x14ac:dyDescent="0.25">
      <c r="A475" s="9">
        <f>IF('Lease Monthly'!$H$4="Monthly",DATE(YEAR('Monthly Journal entry'!A474),MONTH('Monthly Journal entry'!A474)+1,DAY('Monthly Journal entry'!A474)),IF('Lease Monthly'!$H$4="Quarterly",DATE(YEAR('Monthly Journal entry'!A474),MONTH('Monthly Journal entry'!A473)+3,DAY('Monthly Journal entry'!A473)),DATE(YEAR('Monthly Journal entry'!A473)+1,MONTH('Monthly Journal entry'!A473),DAY('Monthly Journal entry'!A473))))</f>
        <v>58135</v>
      </c>
      <c r="B475" s="24">
        <f t="shared" si="66"/>
        <v>2059</v>
      </c>
      <c r="C475" s="9">
        <f t="shared" si="64"/>
        <v>58135</v>
      </c>
      <c r="D475" s="9">
        <f t="shared" si="67"/>
        <v>58165</v>
      </c>
      <c r="E475" s="3">
        <f t="shared" si="68"/>
        <v>31</v>
      </c>
      <c r="F475" s="10">
        <f t="shared" si="69"/>
        <v>31</v>
      </c>
      <c r="G475" s="4">
        <f>'Lease Monthly'!K486</f>
        <v>0</v>
      </c>
      <c r="H475" s="3">
        <f t="shared" si="72"/>
        <v>0</v>
      </c>
      <c r="I475" s="11">
        <f t="shared" si="70"/>
        <v>0</v>
      </c>
      <c r="J475" s="16">
        <f t="shared" si="65"/>
        <v>58135</v>
      </c>
      <c r="K475" s="25">
        <f t="shared" si="71"/>
        <v>0</v>
      </c>
    </row>
    <row r="476" spans="1:11" x14ac:dyDescent="0.25">
      <c r="A476" s="9">
        <f>IF('Lease Monthly'!$H$4="Monthly",DATE(YEAR('Monthly Journal entry'!A475),MONTH('Monthly Journal entry'!A475)+1,DAY('Monthly Journal entry'!A475)),IF('Lease Monthly'!$H$4="Quarterly",DATE(YEAR('Monthly Journal entry'!A475),MONTH('Monthly Journal entry'!A474)+3,DAY('Monthly Journal entry'!A474)),DATE(YEAR('Monthly Journal entry'!A474)+1,MONTH('Monthly Journal entry'!A474),DAY('Monthly Journal entry'!A474))))</f>
        <v>58166</v>
      </c>
      <c r="B476" s="24">
        <f t="shared" si="66"/>
        <v>2059</v>
      </c>
      <c r="C476" s="9">
        <f t="shared" si="64"/>
        <v>58166</v>
      </c>
      <c r="D476" s="9">
        <f t="shared" si="67"/>
        <v>58195</v>
      </c>
      <c r="E476" s="3">
        <f t="shared" si="68"/>
        <v>30</v>
      </c>
      <c r="F476" s="10">
        <f t="shared" si="69"/>
        <v>30</v>
      </c>
      <c r="G476" s="4">
        <f>'Lease Monthly'!K487</f>
        <v>0</v>
      </c>
      <c r="H476" s="3">
        <f t="shared" si="72"/>
        <v>0</v>
      </c>
      <c r="I476" s="11">
        <f t="shared" si="70"/>
        <v>0</v>
      </c>
      <c r="J476" s="16">
        <f t="shared" si="65"/>
        <v>58166</v>
      </c>
      <c r="K476" s="25">
        <f t="shared" si="71"/>
        <v>0</v>
      </c>
    </row>
    <row r="477" spans="1:11" x14ac:dyDescent="0.25">
      <c r="A477" s="9">
        <f>IF('Lease Monthly'!$H$4="Monthly",DATE(YEAR('Monthly Journal entry'!A476),MONTH('Monthly Journal entry'!A476)+1,DAY('Monthly Journal entry'!A476)),IF('Lease Monthly'!$H$4="Quarterly",DATE(YEAR('Monthly Journal entry'!A476),MONTH('Monthly Journal entry'!A475)+3,DAY('Monthly Journal entry'!A475)),DATE(YEAR('Monthly Journal entry'!A475)+1,MONTH('Monthly Journal entry'!A475),DAY('Monthly Journal entry'!A475))))</f>
        <v>58196</v>
      </c>
      <c r="B477" s="24">
        <f t="shared" si="66"/>
        <v>2059</v>
      </c>
      <c r="C477" s="9">
        <f t="shared" si="64"/>
        <v>58196</v>
      </c>
      <c r="D477" s="9">
        <f t="shared" si="67"/>
        <v>58226</v>
      </c>
      <c r="E477" s="3">
        <f t="shared" si="68"/>
        <v>31</v>
      </c>
      <c r="F477" s="10">
        <f t="shared" si="69"/>
        <v>31</v>
      </c>
      <c r="G477" s="4">
        <f>'Lease Monthly'!K488</f>
        <v>0</v>
      </c>
      <c r="H477" s="3">
        <f t="shared" si="72"/>
        <v>0</v>
      </c>
      <c r="I477" s="11">
        <f t="shared" si="70"/>
        <v>0</v>
      </c>
      <c r="J477" s="16">
        <f t="shared" si="65"/>
        <v>58196</v>
      </c>
      <c r="K477" s="25">
        <f t="shared" si="71"/>
        <v>0</v>
      </c>
    </row>
    <row r="478" spans="1:11" x14ac:dyDescent="0.25">
      <c r="A478" s="9">
        <f>IF('Lease Monthly'!$H$4="Monthly",DATE(YEAR('Monthly Journal entry'!A477),MONTH('Monthly Journal entry'!A477)+1,DAY('Monthly Journal entry'!A477)),IF('Lease Monthly'!$H$4="Quarterly",DATE(YEAR('Monthly Journal entry'!A477),MONTH('Monthly Journal entry'!A476)+3,DAY('Monthly Journal entry'!A476)),DATE(YEAR('Monthly Journal entry'!A476)+1,MONTH('Monthly Journal entry'!A476),DAY('Monthly Journal entry'!A476))))</f>
        <v>58227</v>
      </c>
      <c r="B478" s="24">
        <f t="shared" si="66"/>
        <v>2059</v>
      </c>
      <c r="C478" s="9">
        <f t="shared" si="64"/>
        <v>58227</v>
      </c>
      <c r="D478" s="9">
        <f t="shared" si="67"/>
        <v>58256</v>
      </c>
      <c r="E478" s="3">
        <f t="shared" si="68"/>
        <v>30</v>
      </c>
      <c r="F478" s="10">
        <f t="shared" si="69"/>
        <v>30</v>
      </c>
      <c r="G478" s="4">
        <f>'Lease Monthly'!K489</f>
        <v>0</v>
      </c>
      <c r="H478" s="3">
        <f t="shared" si="72"/>
        <v>0</v>
      </c>
      <c r="I478" s="11">
        <f t="shared" si="70"/>
        <v>0</v>
      </c>
      <c r="J478" s="16">
        <f t="shared" si="65"/>
        <v>58227</v>
      </c>
      <c r="K478" s="25">
        <f t="shared" si="71"/>
        <v>0</v>
      </c>
    </row>
    <row r="479" spans="1:11" x14ac:dyDescent="0.25">
      <c r="A479" s="9">
        <f>IF('Lease Monthly'!$H$4="Monthly",DATE(YEAR('Monthly Journal entry'!A478),MONTH('Monthly Journal entry'!A478)+1,DAY('Monthly Journal entry'!A478)),IF('Lease Monthly'!$H$4="Quarterly",DATE(YEAR('Monthly Journal entry'!A478),MONTH('Monthly Journal entry'!A477)+3,DAY('Monthly Journal entry'!A477)),DATE(YEAR('Monthly Journal entry'!A477)+1,MONTH('Monthly Journal entry'!A477),DAY('Monthly Journal entry'!A477))))</f>
        <v>58257</v>
      </c>
      <c r="B479" s="24">
        <f t="shared" si="66"/>
        <v>2059</v>
      </c>
      <c r="C479" s="9">
        <f t="shared" si="64"/>
        <v>58257</v>
      </c>
      <c r="D479" s="9">
        <f t="shared" si="67"/>
        <v>58287</v>
      </c>
      <c r="E479" s="3">
        <f t="shared" si="68"/>
        <v>31</v>
      </c>
      <c r="F479" s="10">
        <f t="shared" si="69"/>
        <v>31</v>
      </c>
      <c r="G479" s="4">
        <f>'Lease Monthly'!K490</f>
        <v>0</v>
      </c>
      <c r="H479" s="3">
        <f t="shared" si="72"/>
        <v>0</v>
      </c>
      <c r="I479" s="11">
        <f t="shared" si="70"/>
        <v>0</v>
      </c>
      <c r="J479" s="16">
        <f t="shared" si="65"/>
        <v>58257</v>
      </c>
      <c r="K479" s="25">
        <f t="shared" si="71"/>
        <v>0</v>
      </c>
    </row>
    <row r="480" spans="1:11" x14ac:dyDescent="0.25">
      <c r="A480" s="9">
        <f>IF('Lease Monthly'!$H$4="Monthly",DATE(YEAR('Monthly Journal entry'!A479),MONTH('Monthly Journal entry'!A479)+1,DAY('Monthly Journal entry'!A479)),IF('Lease Monthly'!$H$4="Quarterly",DATE(YEAR('Monthly Journal entry'!A479),MONTH('Monthly Journal entry'!A478)+3,DAY('Monthly Journal entry'!A478)),DATE(YEAR('Monthly Journal entry'!A478)+1,MONTH('Monthly Journal entry'!A478),DAY('Monthly Journal entry'!A478))))</f>
        <v>58288</v>
      </c>
      <c r="B480" s="24">
        <f t="shared" si="66"/>
        <v>2059</v>
      </c>
      <c r="C480" s="9">
        <f t="shared" si="64"/>
        <v>58288</v>
      </c>
      <c r="D480" s="9">
        <f t="shared" si="67"/>
        <v>58318</v>
      </c>
      <c r="E480" s="3">
        <f t="shared" si="68"/>
        <v>31</v>
      </c>
      <c r="F480" s="10">
        <f t="shared" si="69"/>
        <v>31</v>
      </c>
      <c r="G480" s="4">
        <f>'Lease Monthly'!K491</f>
        <v>0</v>
      </c>
      <c r="H480" s="3">
        <f t="shared" si="72"/>
        <v>0</v>
      </c>
      <c r="I480" s="11">
        <f t="shared" si="70"/>
        <v>0</v>
      </c>
      <c r="J480" s="16">
        <f t="shared" si="65"/>
        <v>58288</v>
      </c>
      <c r="K480" s="25">
        <f t="shared" si="71"/>
        <v>0</v>
      </c>
    </row>
    <row r="481" spans="1:11" x14ac:dyDescent="0.25">
      <c r="A481" s="9">
        <f>IF('Lease Monthly'!$H$4="Monthly",DATE(YEAR('Monthly Journal entry'!A480),MONTH('Monthly Journal entry'!A480)+1,DAY('Monthly Journal entry'!A480)),IF('Lease Monthly'!$H$4="Quarterly",DATE(YEAR('Monthly Journal entry'!A480),MONTH('Monthly Journal entry'!A479)+3,DAY('Monthly Journal entry'!A479)),DATE(YEAR('Monthly Journal entry'!A479)+1,MONTH('Monthly Journal entry'!A479),DAY('Monthly Journal entry'!A479))))</f>
        <v>58319</v>
      </c>
      <c r="B481" s="24">
        <f t="shared" si="66"/>
        <v>2059</v>
      </c>
      <c r="C481" s="9">
        <f t="shared" si="64"/>
        <v>58319</v>
      </c>
      <c r="D481" s="9">
        <f t="shared" si="67"/>
        <v>58348</v>
      </c>
      <c r="E481" s="3">
        <f t="shared" si="68"/>
        <v>30</v>
      </c>
      <c r="F481" s="10">
        <f t="shared" si="69"/>
        <v>30</v>
      </c>
      <c r="G481" s="4">
        <f>'Lease Monthly'!K492</f>
        <v>0</v>
      </c>
      <c r="H481" s="3">
        <f t="shared" si="72"/>
        <v>0</v>
      </c>
      <c r="I481" s="11">
        <f t="shared" si="70"/>
        <v>0</v>
      </c>
      <c r="J481" s="16">
        <f t="shared" si="65"/>
        <v>58319</v>
      </c>
      <c r="K481" s="25">
        <f t="shared" si="71"/>
        <v>0</v>
      </c>
    </row>
    <row r="482" spans="1:11" x14ac:dyDescent="0.25">
      <c r="A482" s="9">
        <f>IF('Lease Monthly'!$H$4="Monthly",DATE(YEAR('Monthly Journal entry'!A481),MONTH('Monthly Journal entry'!A481)+1,DAY('Monthly Journal entry'!A481)),IF('Lease Monthly'!$H$4="Quarterly",DATE(YEAR('Monthly Journal entry'!A481),MONTH('Monthly Journal entry'!A480)+3,DAY('Monthly Journal entry'!A480)),DATE(YEAR('Monthly Journal entry'!A480)+1,MONTH('Monthly Journal entry'!A480),DAY('Monthly Journal entry'!A480))))</f>
        <v>58349</v>
      </c>
      <c r="B482" s="24">
        <f t="shared" si="66"/>
        <v>2059</v>
      </c>
      <c r="C482" s="9">
        <f t="shared" si="64"/>
        <v>58349</v>
      </c>
      <c r="D482" s="9">
        <f t="shared" si="67"/>
        <v>58379</v>
      </c>
      <c r="E482" s="3">
        <f t="shared" si="68"/>
        <v>31</v>
      </c>
      <c r="F482" s="10">
        <f t="shared" si="69"/>
        <v>31</v>
      </c>
      <c r="G482" s="4">
        <f>'Lease Monthly'!K493</f>
        <v>0</v>
      </c>
      <c r="H482" s="3">
        <f t="shared" si="72"/>
        <v>0</v>
      </c>
      <c r="I482" s="11">
        <f t="shared" si="70"/>
        <v>0</v>
      </c>
      <c r="J482" s="16">
        <f t="shared" si="65"/>
        <v>58349</v>
      </c>
      <c r="K482" s="25">
        <f t="shared" si="71"/>
        <v>0</v>
      </c>
    </row>
    <row r="483" spans="1:11" x14ac:dyDescent="0.25">
      <c r="A483" s="9">
        <f>IF('Lease Monthly'!$H$4="Monthly",DATE(YEAR('Monthly Journal entry'!A482),MONTH('Monthly Journal entry'!A482)+1,DAY('Monthly Journal entry'!A482)),IF('Lease Monthly'!$H$4="Quarterly",DATE(YEAR('Monthly Journal entry'!A482),MONTH('Monthly Journal entry'!A481)+3,DAY('Monthly Journal entry'!A481)),DATE(YEAR('Monthly Journal entry'!A481)+1,MONTH('Monthly Journal entry'!A481),DAY('Monthly Journal entry'!A481))))</f>
        <v>58380</v>
      </c>
      <c r="B483" s="24">
        <f t="shared" si="66"/>
        <v>2059</v>
      </c>
      <c r="C483" s="9">
        <f t="shared" si="64"/>
        <v>58380</v>
      </c>
      <c r="D483" s="9">
        <f t="shared" si="67"/>
        <v>58409</v>
      </c>
      <c r="E483" s="3">
        <f t="shared" si="68"/>
        <v>30</v>
      </c>
      <c r="F483" s="10">
        <f t="shared" si="69"/>
        <v>30</v>
      </c>
      <c r="G483" s="4">
        <f>'Lease Monthly'!K494</f>
        <v>0</v>
      </c>
      <c r="H483" s="3">
        <f t="shared" si="72"/>
        <v>0</v>
      </c>
      <c r="I483" s="11">
        <f t="shared" si="70"/>
        <v>0</v>
      </c>
      <c r="J483" s="16">
        <f t="shared" si="65"/>
        <v>58380</v>
      </c>
      <c r="K483" s="25">
        <f t="shared" si="71"/>
        <v>0</v>
      </c>
    </row>
    <row r="484" spans="1:11" x14ac:dyDescent="0.25">
      <c r="A484" s="9">
        <f>IF('Lease Monthly'!$H$4="Monthly",DATE(YEAR('Monthly Journal entry'!A483),MONTH('Monthly Journal entry'!A483)+1,DAY('Monthly Journal entry'!A483)),IF('Lease Monthly'!$H$4="Quarterly",DATE(YEAR('Monthly Journal entry'!A483),MONTH('Monthly Journal entry'!A482)+3,DAY('Monthly Journal entry'!A482)),DATE(YEAR('Monthly Journal entry'!A482)+1,MONTH('Monthly Journal entry'!A482),DAY('Monthly Journal entry'!A482))))</f>
        <v>58410</v>
      </c>
      <c r="B484" s="24">
        <f t="shared" si="66"/>
        <v>2059</v>
      </c>
      <c r="C484" s="9">
        <f t="shared" si="64"/>
        <v>58410</v>
      </c>
      <c r="D484" s="9">
        <f t="shared" si="67"/>
        <v>58440</v>
      </c>
      <c r="E484" s="3">
        <f t="shared" si="68"/>
        <v>31</v>
      </c>
      <c r="F484" s="10">
        <f t="shared" si="69"/>
        <v>31</v>
      </c>
      <c r="G484" s="4">
        <f>'Lease Monthly'!K495</f>
        <v>0</v>
      </c>
      <c r="H484" s="3">
        <f t="shared" si="72"/>
        <v>0</v>
      </c>
      <c r="I484" s="11">
        <f t="shared" si="70"/>
        <v>0</v>
      </c>
      <c r="J484" s="16">
        <f t="shared" si="65"/>
        <v>58410</v>
      </c>
      <c r="K484" s="25">
        <f t="shared" si="71"/>
        <v>0</v>
      </c>
    </row>
    <row r="485" spans="1:11" x14ac:dyDescent="0.25">
      <c r="A485" s="9">
        <f>IF('Lease Monthly'!$H$4="Monthly",DATE(YEAR('Monthly Journal entry'!A484),MONTH('Monthly Journal entry'!A484)+1,DAY('Monthly Journal entry'!A484)),IF('Lease Monthly'!$H$4="Quarterly",DATE(YEAR('Monthly Journal entry'!A484),MONTH('Monthly Journal entry'!A483)+3,DAY('Monthly Journal entry'!A483)),DATE(YEAR('Monthly Journal entry'!A483)+1,MONTH('Monthly Journal entry'!A483),DAY('Monthly Journal entry'!A483))))</f>
        <v>58441</v>
      </c>
      <c r="B485" s="24">
        <f t="shared" si="66"/>
        <v>2060</v>
      </c>
      <c r="C485" s="9">
        <f t="shared" si="64"/>
        <v>58441</v>
      </c>
      <c r="D485" s="9">
        <f t="shared" si="67"/>
        <v>58471</v>
      </c>
      <c r="E485" s="3">
        <f t="shared" si="68"/>
        <v>31</v>
      </c>
      <c r="F485" s="10">
        <f t="shared" si="69"/>
        <v>31</v>
      </c>
      <c r="G485" s="4">
        <f>'Lease Monthly'!K496</f>
        <v>0</v>
      </c>
      <c r="H485" s="3">
        <f t="shared" si="72"/>
        <v>0</v>
      </c>
      <c r="I485" s="11">
        <f t="shared" si="70"/>
        <v>0</v>
      </c>
      <c r="J485" s="16">
        <f t="shared" si="65"/>
        <v>58441</v>
      </c>
      <c r="K485" s="25">
        <f t="shared" si="71"/>
        <v>0</v>
      </c>
    </row>
    <row r="486" spans="1:11" x14ac:dyDescent="0.25">
      <c r="A486" s="9">
        <f>IF('Lease Monthly'!$H$4="Monthly",DATE(YEAR('Monthly Journal entry'!A485),MONTH('Monthly Journal entry'!A485)+1,DAY('Monthly Journal entry'!A485)),IF('Lease Monthly'!$H$4="Quarterly",DATE(YEAR('Monthly Journal entry'!A485),MONTH('Monthly Journal entry'!A484)+3,DAY('Monthly Journal entry'!A484)),DATE(YEAR('Monthly Journal entry'!A484)+1,MONTH('Monthly Journal entry'!A484),DAY('Monthly Journal entry'!A484))))</f>
        <v>58472</v>
      </c>
      <c r="B486" s="24">
        <f t="shared" si="66"/>
        <v>2060</v>
      </c>
      <c r="C486" s="9">
        <f t="shared" si="64"/>
        <v>58472</v>
      </c>
      <c r="D486" s="9">
        <f t="shared" si="67"/>
        <v>58500</v>
      </c>
      <c r="E486" s="3">
        <f t="shared" si="68"/>
        <v>29</v>
      </c>
      <c r="F486" s="10">
        <f t="shared" si="69"/>
        <v>29</v>
      </c>
      <c r="G486" s="4">
        <f>'Lease Monthly'!K497</f>
        <v>0</v>
      </c>
      <c r="H486" s="3">
        <f t="shared" si="72"/>
        <v>0</v>
      </c>
      <c r="I486" s="11">
        <f t="shared" si="70"/>
        <v>0</v>
      </c>
      <c r="J486" s="16">
        <f t="shared" si="65"/>
        <v>58472</v>
      </c>
      <c r="K486" s="25">
        <f t="shared" si="71"/>
        <v>0</v>
      </c>
    </row>
    <row r="487" spans="1:11" x14ac:dyDescent="0.25">
      <c r="A487" s="9">
        <f>IF('Lease Monthly'!$H$4="Monthly",DATE(YEAR('Monthly Journal entry'!A486),MONTH('Monthly Journal entry'!A486)+1,DAY('Monthly Journal entry'!A486)),IF('Lease Monthly'!$H$4="Quarterly",DATE(YEAR('Monthly Journal entry'!A486),MONTH('Monthly Journal entry'!A485)+3,DAY('Monthly Journal entry'!A485)),DATE(YEAR('Monthly Journal entry'!A485)+1,MONTH('Monthly Journal entry'!A485),DAY('Monthly Journal entry'!A485))))</f>
        <v>58501</v>
      </c>
      <c r="B487" s="24">
        <f t="shared" si="66"/>
        <v>2060</v>
      </c>
      <c r="C487" s="9">
        <f t="shared" si="64"/>
        <v>58501</v>
      </c>
      <c r="D487" s="9">
        <f t="shared" si="67"/>
        <v>58531</v>
      </c>
      <c r="E487" s="3">
        <f t="shared" si="68"/>
        <v>31</v>
      </c>
      <c r="F487" s="10">
        <f t="shared" si="69"/>
        <v>31</v>
      </c>
      <c r="G487" s="4">
        <f>'Lease Monthly'!K498</f>
        <v>0</v>
      </c>
      <c r="H487" s="3">
        <f t="shared" si="72"/>
        <v>0</v>
      </c>
      <c r="I487" s="11">
        <f t="shared" si="70"/>
        <v>0</v>
      </c>
      <c r="J487" s="16">
        <f t="shared" si="65"/>
        <v>58501</v>
      </c>
      <c r="K487" s="25">
        <f t="shared" si="71"/>
        <v>0</v>
      </c>
    </row>
    <row r="488" spans="1:11" x14ac:dyDescent="0.25">
      <c r="A488" s="9">
        <f>IF('Lease Monthly'!$H$4="Monthly",DATE(YEAR('Monthly Journal entry'!A487),MONTH('Monthly Journal entry'!A487)+1,DAY('Monthly Journal entry'!A487)),IF('Lease Monthly'!$H$4="Quarterly",DATE(YEAR('Monthly Journal entry'!A487),MONTH('Monthly Journal entry'!A486)+3,DAY('Monthly Journal entry'!A486)),DATE(YEAR('Monthly Journal entry'!A486)+1,MONTH('Monthly Journal entry'!A486),DAY('Monthly Journal entry'!A486))))</f>
        <v>58532</v>
      </c>
      <c r="B488" s="24">
        <f t="shared" si="66"/>
        <v>2060</v>
      </c>
      <c r="C488" s="9">
        <f t="shared" si="64"/>
        <v>58532</v>
      </c>
      <c r="D488" s="9">
        <f t="shared" si="67"/>
        <v>58561</v>
      </c>
      <c r="E488" s="3">
        <f t="shared" si="68"/>
        <v>30</v>
      </c>
      <c r="F488" s="10">
        <f t="shared" si="69"/>
        <v>30</v>
      </c>
      <c r="G488" s="4">
        <f>'Lease Monthly'!K499</f>
        <v>0</v>
      </c>
      <c r="H488" s="3">
        <f t="shared" si="72"/>
        <v>0</v>
      </c>
      <c r="I488" s="11">
        <f t="shared" si="70"/>
        <v>0</v>
      </c>
      <c r="J488" s="16">
        <f t="shared" si="65"/>
        <v>58532</v>
      </c>
      <c r="K488" s="25">
        <f t="shared" si="71"/>
        <v>0</v>
      </c>
    </row>
    <row r="489" spans="1:11" x14ac:dyDescent="0.25">
      <c r="A489" s="9">
        <f>IF('Lease Monthly'!$H$4="Monthly",DATE(YEAR('Monthly Journal entry'!A488),MONTH('Monthly Journal entry'!A488)+1,DAY('Monthly Journal entry'!A488)),IF('Lease Monthly'!$H$4="Quarterly",DATE(YEAR('Monthly Journal entry'!A488),MONTH('Monthly Journal entry'!A487)+3,DAY('Monthly Journal entry'!A487)),DATE(YEAR('Monthly Journal entry'!A487)+1,MONTH('Monthly Journal entry'!A487),DAY('Monthly Journal entry'!A487))))</f>
        <v>58562</v>
      </c>
      <c r="B489" s="24">
        <f t="shared" si="66"/>
        <v>2060</v>
      </c>
      <c r="C489" s="9">
        <f t="shared" si="64"/>
        <v>58562</v>
      </c>
      <c r="D489" s="9">
        <f t="shared" si="67"/>
        <v>58592</v>
      </c>
      <c r="E489" s="3">
        <f t="shared" si="68"/>
        <v>31</v>
      </c>
      <c r="F489" s="10">
        <f t="shared" si="69"/>
        <v>31</v>
      </c>
      <c r="G489" s="4">
        <f>'Lease Monthly'!K500</f>
        <v>0</v>
      </c>
      <c r="H489" s="3">
        <f t="shared" si="72"/>
        <v>0</v>
      </c>
      <c r="I489" s="11">
        <f t="shared" si="70"/>
        <v>0</v>
      </c>
      <c r="J489" s="16">
        <f t="shared" si="65"/>
        <v>58562</v>
      </c>
      <c r="K489" s="25">
        <f t="shared" si="71"/>
        <v>0</v>
      </c>
    </row>
    <row r="490" spans="1:11" x14ac:dyDescent="0.25">
      <c r="A490" s="9">
        <f>IF('Lease Monthly'!$H$4="Monthly",DATE(YEAR('Monthly Journal entry'!A489),MONTH('Monthly Journal entry'!A489)+1,DAY('Monthly Journal entry'!A489)),IF('Lease Monthly'!$H$4="Quarterly",DATE(YEAR('Monthly Journal entry'!A489),MONTH('Monthly Journal entry'!A488)+3,DAY('Monthly Journal entry'!A488)),DATE(YEAR('Monthly Journal entry'!A488)+1,MONTH('Monthly Journal entry'!A488),DAY('Monthly Journal entry'!A488))))</f>
        <v>58593</v>
      </c>
      <c r="B490" s="24">
        <f t="shared" si="66"/>
        <v>2060</v>
      </c>
      <c r="C490" s="9">
        <f t="shared" si="64"/>
        <v>58593</v>
      </c>
      <c r="D490" s="9">
        <f t="shared" si="67"/>
        <v>58622</v>
      </c>
      <c r="E490" s="3">
        <f t="shared" si="68"/>
        <v>30</v>
      </c>
      <c r="F490" s="10">
        <f t="shared" si="69"/>
        <v>30</v>
      </c>
      <c r="G490" s="4">
        <f>'Lease Monthly'!K501</f>
        <v>0</v>
      </c>
      <c r="H490" s="3">
        <f t="shared" si="72"/>
        <v>0</v>
      </c>
      <c r="I490" s="11">
        <f t="shared" si="70"/>
        <v>0</v>
      </c>
      <c r="J490" s="16">
        <f t="shared" si="65"/>
        <v>58593</v>
      </c>
      <c r="K490" s="25">
        <f t="shared" si="71"/>
        <v>0</v>
      </c>
    </row>
    <row r="491" spans="1:11" x14ac:dyDescent="0.25">
      <c r="A491" s="9">
        <f>IF('Lease Monthly'!$H$4="Monthly",DATE(YEAR('Monthly Journal entry'!A490),MONTH('Monthly Journal entry'!A490)+1,DAY('Monthly Journal entry'!A490)),IF('Lease Monthly'!$H$4="Quarterly",DATE(YEAR('Monthly Journal entry'!A490),MONTH('Monthly Journal entry'!A489)+3,DAY('Monthly Journal entry'!A489)),DATE(YEAR('Monthly Journal entry'!A489)+1,MONTH('Monthly Journal entry'!A489),DAY('Monthly Journal entry'!A489))))</f>
        <v>58623</v>
      </c>
      <c r="B491" s="24">
        <f t="shared" si="66"/>
        <v>2060</v>
      </c>
      <c r="C491" s="9">
        <f t="shared" si="64"/>
        <v>58623</v>
      </c>
      <c r="D491" s="9">
        <f t="shared" si="67"/>
        <v>58653</v>
      </c>
      <c r="E491" s="3">
        <f t="shared" si="68"/>
        <v>31</v>
      </c>
      <c r="F491" s="10">
        <f t="shared" si="69"/>
        <v>31</v>
      </c>
      <c r="G491" s="4">
        <f>'Lease Monthly'!K502</f>
        <v>0</v>
      </c>
      <c r="H491" s="3">
        <f t="shared" si="72"/>
        <v>0</v>
      </c>
      <c r="I491" s="11">
        <f t="shared" si="70"/>
        <v>0</v>
      </c>
      <c r="J491" s="16">
        <f t="shared" si="65"/>
        <v>58623</v>
      </c>
      <c r="K491" s="25">
        <f t="shared" si="71"/>
        <v>0</v>
      </c>
    </row>
    <row r="492" spans="1:11" x14ac:dyDescent="0.25">
      <c r="A492" s="9">
        <f>IF('Lease Monthly'!$H$4="Monthly",DATE(YEAR('Monthly Journal entry'!A491),MONTH('Monthly Journal entry'!A491)+1,DAY('Monthly Journal entry'!A491)),IF('Lease Monthly'!$H$4="Quarterly",DATE(YEAR('Monthly Journal entry'!A491),MONTH('Monthly Journal entry'!A490)+3,DAY('Monthly Journal entry'!A490)),DATE(YEAR('Monthly Journal entry'!A490)+1,MONTH('Monthly Journal entry'!A490),DAY('Monthly Journal entry'!A490))))</f>
        <v>58654</v>
      </c>
      <c r="B492" s="24">
        <f t="shared" si="66"/>
        <v>2060</v>
      </c>
      <c r="C492" s="9">
        <f t="shared" si="64"/>
        <v>58654</v>
      </c>
      <c r="D492" s="9">
        <f t="shared" si="67"/>
        <v>58684</v>
      </c>
      <c r="E492" s="3">
        <f t="shared" si="68"/>
        <v>31</v>
      </c>
      <c r="F492" s="10">
        <f t="shared" si="69"/>
        <v>31</v>
      </c>
      <c r="G492" s="4">
        <f>'Lease Monthly'!K503</f>
        <v>0</v>
      </c>
      <c r="H492" s="3">
        <f t="shared" si="72"/>
        <v>0</v>
      </c>
      <c r="I492" s="11">
        <f t="shared" si="70"/>
        <v>0</v>
      </c>
      <c r="J492" s="16">
        <f t="shared" si="65"/>
        <v>58654</v>
      </c>
      <c r="K492" s="25">
        <f t="shared" si="71"/>
        <v>0</v>
      </c>
    </row>
    <row r="493" spans="1:11" x14ac:dyDescent="0.25">
      <c r="A493" s="9">
        <f>IF('Lease Monthly'!$H$4="Monthly",DATE(YEAR('Monthly Journal entry'!A492),MONTH('Monthly Journal entry'!A492)+1,DAY('Monthly Journal entry'!A492)),IF('Lease Monthly'!$H$4="Quarterly",DATE(YEAR('Monthly Journal entry'!A492),MONTH('Monthly Journal entry'!A491)+3,DAY('Monthly Journal entry'!A491)),DATE(YEAR('Monthly Journal entry'!A491)+1,MONTH('Monthly Journal entry'!A491),DAY('Monthly Journal entry'!A491))))</f>
        <v>58685</v>
      </c>
      <c r="B493" s="24">
        <f t="shared" si="66"/>
        <v>2060</v>
      </c>
      <c r="C493" s="9">
        <f t="shared" si="64"/>
        <v>58685</v>
      </c>
      <c r="D493" s="9">
        <f t="shared" si="67"/>
        <v>58714</v>
      </c>
      <c r="E493" s="3">
        <f t="shared" si="68"/>
        <v>30</v>
      </c>
      <c r="F493" s="10">
        <f t="shared" si="69"/>
        <v>30</v>
      </c>
      <c r="G493" s="4">
        <f>'Lease Monthly'!K504</f>
        <v>0</v>
      </c>
      <c r="H493" s="3">
        <f t="shared" si="72"/>
        <v>0</v>
      </c>
      <c r="I493" s="11">
        <f t="shared" si="70"/>
        <v>0</v>
      </c>
      <c r="J493" s="16">
        <f t="shared" si="65"/>
        <v>58685</v>
      </c>
      <c r="K493" s="25">
        <f t="shared" si="71"/>
        <v>0</v>
      </c>
    </row>
    <row r="494" spans="1:11" x14ac:dyDescent="0.25">
      <c r="A494" s="9">
        <f>IF('Lease Monthly'!$H$4="Monthly",DATE(YEAR('Monthly Journal entry'!A493),MONTH('Monthly Journal entry'!A493)+1,DAY('Monthly Journal entry'!A493)),IF('Lease Monthly'!$H$4="Quarterly",DATE(YEAR('Monthly Journal entry'!A493),MONTH('Monthly Journal entry'!A492)+3,DAY('Monthly Journal entry'!A492)),DATE(YEAR('Monthly Journal entry'!A492)+1,MONTH('Monthly Journal entry'!A492),DAY('Monthly Journal entry'!A492))))</f>
        <v>58715</v>
      </c>
      <c r="B494" s="24">
        <f t="shared" si="66"/>
        <v>2060</v>
      </c>
      <c r="C494" s="9">
        <f t="shared" si="64"/>
        <v>58715</v>
      </c>
      <c r="D494" s="9">
        <f t="shared" si="67"/>
        <v>58745</v>
      </c>
      <c r="E494" s="3">
        <f t="shared" si="68"/>
        <v>31</v>
      </c>
      <c r="F494" s="10">
        <f t="shared" si="69"/>
        <v>31</v>
      </c>
      <c r="G494" s="4">
        <f>'Lease Monthly'!K505</f>
        <v>0</v>
      </c>
      <c r="H494" s="3">
        <f t="shared" si="72"/>
        <v>0</v>
      </c>
      <c r="I494" s="11">
        <f t="shared" si="70"/>
        <v>0</v>
      </c>
      <c r="J494" s="16">
        <f t="shared" si="65"/>
        <v>58715</v>
      </c>
      <c r="K494" s="25">
        <f t="shared" si="71"/>
        <v>0</v>
      </c>
    </row>
    <row r="495" spans="1:11" x14ac:dyDescent="0.25">
      <c r="A495" s="9">
        <f>IF('Lease Monthly'!$H$4="Monthly",DATE(YEAR('Monthly Journal entry'!A494),MONTH('Monthly Journal entry'!A494)+1,DAY('Monthly Journal entry'!A494)),IF('Lease Monthly'!$H$4="Quarterly",DATE(YEAR('Monthly Journal entry'!A494),MONTH('Monthly Journal entry'!A493)+3,DAY('Monthly Journal entry'!A493)),DATE(YEAR('Monthly Journal entry'!A493)+1,MONTH('Monthly Journal entry'!A493),DAY('Monthly Journal entry'!A493))))</f>
        <v>58746</v>
      </c>
      <c r="B495" s="24">
        <f t="shared" si="66"/>
        <v>2060</v>
      </c>
      <c r="C495" s="9">
        <f t="shared" si="64"/>
        <v>58746</v>
      </c>
      <c r="D495" s="9">
        <f t="shared" si="67"/>
        <v>58775</v>
      </c>
      <c r="E495" s="3">
        <f t="shared" si="68"/>
        <v>30</v>
      </c>
      <c r="F495" s="10">
        <f t="shared" si="69"/>
        <v>30</v>
      </c>
      <c r="G495" s="4">
        <f>'Lease Monthly'!K506</f>
        <v>0</v>
      </c>
      <c r="H495" s="3">
        <f t="shared" si="72"/>
        <v>0</v>
      </c>
      <c r="I495" s="11">
        <f t="shared" si="70"/>
        <v>0</v>
      </c>
      <c r="J495" s="16">
        <f t="shared" si="65"/>
        <v>58746</v>
      </c>
      <c r="K495" s="25">
        <f t="shared" si="71"/>
        <v>0</v>
      </c>
    </row>
    <row r="496" spans="1:11" x14ac:dyDescent="0.25">
      <c r="A496" s="9">
        <f>IF('Lease Monthly'!$H$4="Monthly",DATE(YEAR('Monthly Journal entry'!A495),MONTH('Monthly Journal entry'!A495)+1,DAY('Monthly Journal entry'!A495)),IF('Lease Monthly'!$H$4="Quarterly",DATE(YEAR('Monthly Journal entry'!A495),MONTH('Monthly Journal entry'!A494)+3,DAY('Monthly Journal entry'!A494)),DATE(YEAR('Monthly Journal entry'!A494)+1,MONTH('Monthly Journal entry'!A494),DAY('Monthly Journal entry'!A494))))</f>
        <v>58776</v>
      </c>
      <c r="B496" s="24">
        <f t="shared" si="66"/>
        <v>2060</v>
      </c>
      <c r="C496" s="9">
        <f t="shared" si="64"/>
        <v>58776</v>
      </c>
      <c r="D496" s="9">
        <f t="shared" si="67"/>
        <v>58806</v>
      </c>
      <c r="E496" s="3">
        <f t="shared" si="68"/>
        <v>31</v>
      </c>
      <c r="F496" s="10">
        <f t="shared" si="69"/>
        <v>31</v>
      </c>
      <c r="G496" s="4">
        <f>'Lease Monthly'!K507</f>
        <v>0</v>
      </c>
      <c r="H496" s="3">
        <f t="shared" si="72"/>
        <v>0</v>
      </c>
      <c r="I496" s="11">
        <f t="shared" si="70"/>
        <v>0</v>
      </c>
      <c r="J496" s="16">
        <f t="shared" si="65"/>
        <v>58776</v>
      </c>
      <c r="K496" s="25">
        <f t="shared" si="71"/>
        <v>0</v>
      </c>
    </row>
    <row r="497" spans="1:11" x14ac:dyDescent="0.25">
      <c r="A497" s="9">
        <f>IF('Lease Monthly'!$H$4="Monthly",DATE(YEAR('Monthly Journal entry'!A496),MONTH('Monthly Journal entry'!A496)+1,DAY('Monthly Journal entry'!A496)),IF('Lease Monthly'!$H$4="Quarterly",DATE(YEAR('Monthly Journal entry'!A496),MONTH('Monthly Journal entry'!A495)+3,DAY('Monthly Journal entry'!A495)),DATE(YEAR('Monthly Journal entry'!A495)+1,MONTH('Monthly Journal entry'!A495),DAY('Monthly Journal entry'!A495))))</f>
        <v>58807</v>
      </c>
      <c r="B497" s="24">
        <f t="shared" si="66"/>
        <v>2061</v>
      </c>
      <c r="C497" s="9">
        <f t="shared" si="64"/>
        <v>58807</v>
      </c>
      <c r="D497" s="9">
        <f t="shared" si="67"/>
        <v>58837</v>
      </c>
      <c r="E497" s="3">
        <f t="shared" si="68"/>
        <v>31</v>
      </c>
      <c r="F497" s="10">
        <f t="shared" si="69"/>
        <v>31</v>
      </c>
      <c r="G497" s="4">
        <f>'Lease Monthly'!K508</f>
        <v>0</v>
      </c>
      <c r="H497" s="3">
        <f t="shared" si="72"/>
        <v>0</v>
      </c>
      <c r="I497" s="11">
        <f t="shared" si="70"/>
        <v>0</v>
      </c>
      <c r="J497" s="16">
        <f t="shared" si="65"/>
        <v>58807</v>
      </c>
      <c r="K497" s="25">
        <f t="shared" si="71"/>
        <v>0</v>
      </c>
    </row>
    <row r="498" spans="1:11" x14ac:dyDescent="0.25">
      <c r="A498" s="9">
        <f>IF('Lease Monthly'!$H$4="Monthly",DATE(YEAR('Monthly Journal entry'!A497),MONTH('Monthly Journal entry'!A497)+1,DAY('Monthly Journal entry'!A497)),IF('Lease Monthly'!$H$4="Quarterly",DATE(YEAR('Monthly Journal entry'!A497),MONTH('Monthly Journal entry'!A496)+3,DAY('Monthly Journal entry'!A496)),DATE(YEAR('Monthly Journal entry'!A496)+1,MONTH('Monthly Journal entry'!A496),DAY('Monthly Journal entry'!A496))))</f>
        <v>58838</v>
      </c>
      <c r="B498" s="24">
        <f t="shared" si="66"/>
        <v>2061</v>
      </c>
      <c r="C498" s="9">
        <f t="shared" si="64"/>
        <v>58838</v>
      </c>
      <c r="D498" s="9">
        <f t="shared" si="67"/>
        <v>58865</v>
      </c>
      <c r="E498" s="3">
        <f t="shared" si="68"/>
        <v>28</v>
      </c>
      <c r="F498" s="10">
        <f t="shared" si="69"/>
        <v>28</v>
      </c>
      <c r="G498" s="4">
        <f>'Lease Monthly'!K509</f>
        <v>0</v>
      </c>
      <c r="H498" s="3">
        <f t="shared" si="72"/>
        <v>0</v>
      </c>
      <c r="I498" s="11">
        <f t="shared" si="70"/>
        <v>0</v>
      </c>
      <c r="J498" s="16">
        <f t="shared" si="65"/>
        <v>58838</v>
      </c>
      <c r="K498" s="25">
        <f t="shared" si="71"/>
        <v>0</v>
      </c>
    </row>
    <row r="499" spans="1:11" x14ac:dyDescent="0.25">
      <c r="A499" s="9">
        <f>IF('Lease Monthly'!$H$4="Monthly",DATE(YEAR('Monthly Journal entry'!A498),MONTH('Monthly Journal entry'!A498)+1,DAY('Monthly Journal entry'!A498)),IF('Lease Monthly'!$H$4="Quarterly",DATE(YEAR('Monthly Journal entry'!A498),MONTH('Monthly Journal entry'!A497)+3,DAY('Monthly Journal entry'!A497)),DATE(YEAR('Monthly Journal entry'!A497)+1,MONTH('Monthly Journal entry'!A497),DAY('Monthly Journal entry'!A497))))</f>
        <v>58866</v>
      </c>
      <c r="B499" s="24">
        <f t="shared" si="66"/>
        <v>2061</v>
      </c>
      <c r="C499" s="9">
        <f t="shared" si="64"/>
        <v>58866</v>
      </c>
      <c r="D499" s="9">
        <f t="shared" si="67"/>
        <v>58896</v>
      </c>
      <c r="E499" s="3">
        <f t="shared" si="68"/>
        <v>31</v>
      </c>
      <c r="F499" s="10">
        <f t="shared" si="69"/>
        <v>31</v>
      </c>
      <c r="G499" s="4">
        <f>'Lease Monthly'!K510</f>
        <v>0</v>
      </c>
      <c r="H499" s="3">
        <f t="shared" si="72"/>
        <v>0</v>
      </c>
      <c r="I499" s="11">
        <f t="shared" si="70"/>
        <v>0</v>
      </c>
      <c r="J499" s="16">
        <f t="shared" si="65"/>
        <v>58866</v>
      </c>
      <c r="K499" s="25">
        <f t="shared" si="71"/>
        <v>0</v>
      </c>
    </row>
    <row r="500" spans="1:11" x14ac:dyDescent="0.25">
      <c r="A500" s="9">
        <f>IF('Lease Monthly'!$H$4="Monthly",DATE(YEAR('Monthly Journal entry'!A499),MONTH('Monthly Journal entry'!A499)+1,DAY('Monthly Journal entry'!A499)),IF('Lease Monthly'!$H$4="Quarterly",DATE(YEAR('Monthly Journal entry'!A499),MONTH('Monthly Journal entry'!A498)+3,DAY('Monthly Journal entry'!A498)),DATE(YEAR('Monthly Journal entry'!A498)+1,MONTH('Monthly Journal entry'!A498),DAY('Monthly Journal entry'!A498))))</f>
        <v>58897</v>
      </c>
      <c r="B500" s="24">
        <f t="shared" si="66"/>
        <v>2061</v>
      </c>
      <c r="C500" s="9">
        <f t="shared" si="64"/>
        <v>58897</v>
      </c>
      <c r="D500" s="9">
        <f t="shared" si="67"/>
        <v>58926</v>
      </c>
      <c r="E500" s="3">
        <f t="shared" si="68"/>
        <v>30</v>
      </c>
      <c r="F500" s="10">
        <f t="shared" si="69"/>
        <v>30</v>
      </c>
      <c r="G500" s="4">
        <f>'Lease Monthly'!K511</f>
        <v>0</v>
      </c>
      <c r="H500" s="3">
        <f t="shared" si="72"/>
        <v>0</v>
      </c>
      <c r="I500" s="11">
        <f t="shared" si="70"/>
        <v>0</v>
      </c>
      <c r="J500" s="16">
        <f t="shared" si="65"/>
        <v>58897</v>
      </c>
      <c r="K500" s="25">
        <f t="shared" si="71"/>
        <v>0</v>
      </c>
    </row>
    <row r="501" spans="1:11" x14ac:dyDescent="0.25">
      <c r="A501" s="9">
        <f>IF('Lease Monthly'!$H$4="Monthly",DATE(YEAR('Monthly Journal entry'!A500),MONTH('Monthly Journal entry'!A500)+1,DAY('Monthly Journal entry'!A500)),IF('Lease Monthly'!$H$4="Quarterly",DATE(YEAR('Monthly Journal entry'!A500),MONTH('Monthly Journal entry'!A499)+3,DAY('Monthly Journal entry'!A499)),DATE(YEAR('Monthly Journal entry'!A499)+1,MONTH('Monthly Journal entry'!A499),DAY('Monthly Journal entry'!A499))))</f>
        <v>58927</v>
      </c>
      <c r="B501" s="24">
        <f t="shared" si="66"/>
        <v>2061</v>
      </c>
      <c r="C501" s="9">
        <f t="shared" si="64"/>
        <v>58927</v>
      </c>
      <c r="D501" s="9">
        <f t="shared" si="67"/>
        <v>58957</v>
      </c>
      <c r="E501" s="3">
        <f t="shared" si="68"/>
        <v>31</v>
      </c>
      <c r="F501" s="10">
        <f t="shared" si="69"/>
        <v>31</v>
      </c>
      <c r="G501" s="4">
        <f>'Lease Monthly'!K512</f>
        <v>0</v>
      </c>
      <c r="H501" s="3">
        <f t="shared" si="72"/>
        <v>0</v>
      </c>
      <c r="I501" s="11">
        <f t="shared" si="70"/>
        <v>0</v>
      </c>
      <c r="J501" s="16">
        <f t="shared" si="65"/>
        <v>58927</v>
      </c>
      <c r="K501" s="25">
        <f t="shared" si="71"/>
        <v>0</v>
      </c>
    </row>
    <row r="502" spans="1:11" x14ac:dyDescent="0.25">
      <c r="A502" s="9">
        <f>IF('Lease Monthly'!$H$4="Monthly",DATE(YEAR('Monthly Journal entry'!A501),MONTH('Monthly Journal entry'!A501)+1,DAY('Monthly Journal entry'!A501)),IF('Lease Monthly'!$H$4="Quarterly",DATE(YEAR('Monthly Journal entry'!A501),MONTH('Monthly Journal entry'!A500)+3,DAY('Monthly Journal entry'!A500)),DATE(YEAR('Monthly Journal entry'!A500)+1,MONTH('Monthly Journal entry'!A500),DAY('Monthly Journal entry'!A500))))</f>
        <v>58958</v>
      </c>
      <c r="B502" s="24">
        <f t="shared" si="66"/>
        <v>2061</v>
      </c>
      <c r="C502" s="9">
        <f t="shared" si="64"/>
        <v>58958</v>
      </c>
      <c r="D502" s="9">
        <f t="shared" si="67"/>
        <v>58987</v>
      </c>
      <c r="E502" s="3">
        <f t="shared" si="68"/>
        <v>30</v>
      </c>
      <c r="F502" s="10">
        <f t="shared" si="69"/>
        <v>30</v>
      </c>
      <c r="G502" s="4">
        <f>'Lease Monthly'!K513</f>
        <v>0</v>
      </c>
      <c r="H502" s="3">
        <f t="shared" si="72"/>
        <v>0</v>
      </c>
      <c r="I502" s="11">
        <f t="shared" si="70"/>
        <v>0</v>
      </c>
      <c r="J502" s="16">
        <f t="shared" si="65"/>
        <v>58958</v>
      </c>
      <c r="K502" s="25">
        <f t="shared" si="71"/>
        <v>0</v>
      </c>
    </row>
    <row r="503" spans="1:11" x14ac:dyDescent="0.25">
      <c r="A503" s="9">
        <f>IF('Lease Monthly'!$H$4="Monthly",DATE(YEAR('Monthly Journal entry'!A502),MONTH('Monthly Journal entry'!A502)+1,DAY('Monthly Journal entry'!A502)),IF('Lease Monthly'!$H$4="Quarterly",DATE(YEAR('Monthly Journal entry'!A502),MONTH('Monthly Journal entry'!A501)+3,DAY('Monthly Journal entry'!A501)),DATE(YEAR('Monthly Journal entry'!A501)+1,MONTH('Monthly Journal entry'!A501),DAY('Monthly Journal entry'!A501))))</f>
        <v>58988</v>
      </c>
      <c r="B503" s="24">
        <f t="shared" si="66"/>
        <v>2061</v>
      </c>
      <c r="C503" s="9">
        <f t="shared" si="64"/>
        <v>58988</v>
      </c>
      <c r="D503" s="9">
        <f t="shared" si="67"/>
        <v>59018</v>
      </c>
      <c r="E503" s="3">
        <f t="shared" si="68"/>
        <v>31</v>
      </c>
      <c r="F503" s="10">
        <f t="shared" si="69"/>
        <v>31</v>
      </c>
      <c r="G503" s="4">
        <f>'Lease Monthly'!K514</f>
        <v>0</v>
      </c>
      <c r="H503" s="3">
        <f t="shared" si="72"/>
        <v>0</v>
      </c>
      <c r="I503" s="11">
        <f t="shared" si="70"/>
        <v>0</v>
      </c>
      <c r="J503" s="16">
        <f t="shared" si="65"/>
        <v>58988</v>
      </c>
      <c r="K503" s="25">
        <f t="shared" si="71"/>
        <v>0</v>
      </c>
    </row>
    <row r="504" spans="1:11" x14ac:dyDescent="0.25">
      <c r="A504" s="9">
        <f>IF('Lease Monthly'!$H$4="Monthly",DATE(YEAR('Monthly Journal entry'!A503),MONTH('Monthly Journal entry'!A503)+1,DAY('Monthly Journal entry'!A503)),IF('Lease Monthly'!$H$4="Quarterly",DATE(YEAR('Monthly Journal entry'!A503),MONTH('Monthly Journal entry'!A502)+3,DAY('Monthly Journal entry'!A502)),DATE(YEAR('Monthly Journal entry'!A502)+1,MONTH('Monthly Journal entry'!A502),DAY('Monthly Journal entry'!A502))))</f>
        <v>59019</v>
      </c>
      <c r="B504" s="24">
        <f t="shared" si="66"/>
        <v>2061</v>
      </c>
      <c r="C504" s="9">
        <f t="shared" si="64"/>
        <v>59019</v>
      </c>
      <c r="D504" s="9">
        <f t="shared" si="67"/>
        <v>59049</v>
      </c>
      <c r="E504" s="3">
        <f t="shared" si="68"/>
        <v>31</v>
      </c>
      <c r="F504" s="10">
        <f t="shared" si="69"/>
        <v>31</v>
      </c>
      <c r="G504" s="4">
        <f>'Lease Monthly'!K515</f>
        <v>0</v>
      </c>
      <c r="H504" s="3">
        <f t="shared" si="72"/>
        <v>0</v>
      </c>
      <c r="I504" s="11">
        <f t="shared" si="70"/>
        <v>0</v>
      </c>
      <c r="J504" s="16">
        <f t="shared" si="65"/>
        <v>59019</v>
      </c>
      <c r="K504" s="25">
        <f t="shared" si="71"/>
        <v>0</v>
      </c>
    </row>
    <row r="505" spans="1:11" x14ac:dyDescent="0.25">
      <c r="A505" s="9">
        <f>IF('Lease Monthly'!$H$4="Monthly",DATE(YEAR('Monthly Journal entry'!A504),MONTH('Monthly Journal entry'!A504)+1,DAY('Monthly Journal entry'!A504)),IF('Lease Monthly'!$H$4="Quarterly",DATE(YEAR('Monthly Journal entry'!A504),MONTH('Monthly Journal entry'!A503)+3,DAY('Monthly Journal entry'!A503)),DATE(YEAR('Monthly Journal entry'!A503)+1,MONTH('Monthly Journal entry'!A503),DAY('Monthly Journal entry'!A503))))</f>
        <v>59050</v>
      </c>
      <c r="B505" s="24">
        <f t="shared" si="66"/>
        <v>2061</v>
      </c>
      <c r="C505" s="9">
        <f t="shared" si="64"/>
        <v>59050</v>
      </c>
      <c r="D505" s="9">
        <f t="shared" si="67"/>
        <v>59079</v>
      </c>
      <c r="E505" s="3">
        <f t="shared" si="68"/>
        <v>30</v>
      </c>
      <c r="F505" s="10">
        <f t="shared" si="69"/>
        <v>30</v>
      </c>
      <c r="G505" s="4">
        <f>'Lease Monthly'!K516</f>
        <v>0</v>
      </c>
      <c r="H505" s="3">
        <f t="shared" si="72"/>
        <v>0</v>
      </c>
      <c r="I505" s="11">
        <f t="shared" si="70"/>
        <v>0</v>
      </c>
      <c r="J505" s="16">
        <f t="shared" si="65"/>
        <v>59050</v>
      </c>
      <c r="K505" s="25">
        <f t="shared" si="71"/>
        <v>0</v>
      </c>
    </row>
    <row r="506" spans="1:11" x14ac:dyDescent="0.25">
      <c r="A506" s="9">
        <f>IF('Lease Monthly'!$H$4="Monthly",DATE(YEAR('Monthly Journal entry'!A505),MONTH('Monthly Journal entry'!A505)+1,DAY('Monthly Journal entry'!A505)),IF('Lease Monthly'!$H$4="Quarterly",DATE(YEAR('Monthly Journal entry'!A505),MONTH('Monthly Journal entry'!A504)+3,DAY('Monthly Journal entry'!A504)),DATE(YEAR('Monthly Journal entry'!A504)+1,MONTH('Monthly Journal entry'!A504),DAY('Monthly Journal entry'!A504))))</f>
        <v>59080</v>
      </c>
      <c r="B506" s="24">
        <f t="shared" si="66"/>
        <v>2061</v>
      </c>
      <c r="C506" s="9">
        <f t="shared" si="64"/>
        <v>59080</v>
      </c>
      <c r="D506" s="9">
        <f t="shared" si="67"/>
        <v>59110</v>
      </c>
      <c r="E506" s="3">
        <f t="shared" si="68"/>
        <v>31</v>
      </c>
      <c r="F506" s="10">
        <f t="shared" si="69"/>
        <v>31</v>
      </c>
      <c r="G506" s="4">
        <f>'Lease Monthly'!K517</f>
        <v>0</v>
      </c>
      <c r="H506" s="3">
        <f t="shared" si="72"/>
        <v>0</v>
      </c>
      <c r="I506" s="11">
        <f t="shared" si="70"/>
        <v>0</v>
      </c>
      <c r="J506" s="16">
        <f t="shared" si="65"/>
        <v>59080</v>
      </c>
      <c r="K506" s="25">
        <f t="shared" si="71"/>
        <v>0</v>
      </c>
    </row>
    <row r="507" spans="1:11" x14ac:dyDescent="0.25">
      <c r="A507" s="9">
        <f>IF('Lease Monthly'!$H$4="Monthly",DATE(YEAR('Monthly Journal entry'!A506),MONTH('Monthly Journal entry'!A506)+1,DAY('Monthly Journal entry'!A506)),IF('Lease Monthly'!$H$4="Quarterly",DATE(YEAR('Monthly Journal entry'!A506),MONTH('Monthly Journal entry'!A505)+3,DAY('Monthly Journal entry'!A505)),DATE(YEAR('Monthly Journal entry'!A505)+1,MONTH('Monthly Journal entry'!A505),DAY('Monthly Journal entry'!A505))))</f>
        <v>59111</v>
      </c>
      <c r="B507" s="24">
        <f t="shared" si="66"/>
        <v>2061</v>
      </c>
      <c r="C507" s="9">
        <f t="shared" si="64"/>
        <v>59111</v>
      </c>
      <c r="D507" s="9">
        <f t="shared" si="67"/>
        <v>59140</v>
      </c>
      <c r="E507" s="3">
        <f t="shared" si="68"/>
        <v>30</v>
      </c>
      <c r="F507" s="10">
        <f t="shared" si="69"/>
        <v>30</v>
      </c>
      <c r="G507" s="4">
        <f>'Lease Monthly'!K518</f>
        <v>0</v>
      </c>
      <c r="H507" s="3">
        <f t="shared" si="72"/>
        <v>0</v>
      </c>
      <c r="I507" s="11">
        <f t="shared" si="70"/>
        <v>0</v>
      </c>
      <c r="J507" s="16">
        <f t="shared" si="65"/>
        <v>59111</v>
      </c>
      <c r="K507" s="25">
        <f t="shared" si="71"/>
        <v>0</v>
      </c>
    </row>
    <row r="508" spans="1:11" x14ac:dyDescent="0.25">
      <c r="A508" s="9">
        <f>IF('Lease Monthly'!$H$4="Monthly",DATE(YEAR('Monthly Journal entry'!A507),MONTH('Monthly Journal entry'!A507)+1,DAY('Monthly Journal entry'!A507)),IF('Lease Monthly'!$H$4="Quarterly",DATE(YEAR('Monthly Journal entry'!A507),MONTH('Monthly Journal entry'!A506)+3,DAY('Monthly Journal entry'!A506)),DATE(YEAR('Monthly Journal entry'!A506)+1,MONTH('Monthly Journal entry'!A506),DAY('Monthly Journal entry'!A506))))</f>
        <v>59141</v>
      </c>
      <c r="B508" s="24">
        <f t="shared" si="66"/>
        <v>2061</v>
      </c>
      <c r="C508" s="9">
        <f t="shared" si="64"/>
        <v>59141</v>
      </c>
      <c r="D508" s="9">
        <f t="shared" si="67"/>
        <v>59171</v>
      </c>
      <c r="E508" s="3">
        <f t="shared" si="68"/>
        <v>31</v>
      </c>
      <c r="F508" s="10">
        <f t="shared" si="69"/>
        <v>31</v>
      </c>
      <c r="G508" s="4">
        <f>'Lease Monthly'!K519</f>
        <v>0</v>
      </c>
      <c r="H508" s="3">
        <f t="shared" si="72"/>
        <v>0</v>
      </c>
      <c r="I508" s="11">
        <f t="shared" si="70"/>
        <v>0</v>
      </c>
      <c r="J508" s="16">
        <f t="shared" si="65"/>
        <v>59141</v>
      </c>
      <c r="K508" s="25">
        <f t="shared" si="71"/>
        <v>0</v>
      </c>
    </row>
    <row r="509" spans="1:11" x14ac:dyDescent="0.25">
      <c r="A509" s="9">
        <f>IF('Lease Monthly'!$H$4="Monthly",DATE(YEAR('Monthly Journal entry'!A508),MONTH('Monthly Journal entry'!A508)+1,DAY('Monthly Journal entry'!A508)),IF('Lease Monthly'!$H$4="Quarterly",DATE(YEAR('Monthly Journal entry'!A508),MONTH('Monthly Journal entry'!A507)+3,DAY('Monthly Journal entry'!A507)),DATE(YEAR('Monthly Journal entry'!A507)+1,MONTH('Monthly Journal entry'!A507),DAY('Monthly Journal entry'!A507))))</f>
        <v>59172</v>
      </c>
      <c r="B509" s="24">
        <f t="shared" si="66"/>
        <v>2062</v>
      </c>
      <c r="C509" s="9">
        <f t="shared" si="64"/>
        <v>59172</v>
      </c>
      <c r="D509" s="9">
        <f t="shared" si="67"/>
        <v>59202</v>
      </c>
      <c r="E509" s="3">
        <f t="shared" si="68"/>
        <v>31</v>
      </c>
      <c r="F509" s="10">
        <f t="shared" si="69"/>
        <v>31</v>
      </c>
      <c r="G509" s="4">
        <f>'Lease Monthly'!K520</f>
        <v>0</v>
      </c>
      <c r="H509" s="3">
        <f t="shared" si="72"/>
        <v>0</v>
      </c>
      <c r="I509" s="11">
        <f t="shared" si="70"/>
        <v>0</v>
      </c>
      <c r="J509" s="16">
        <f t="shared" si="65"/>
        <v>59172</v>
      </c>
      <c r="K509" s="25">
        <f t="shared" si="71"/>
        <v>0</v>
      </c>
    </row>
    <row r="510" spans="1:11" x14ac:dyDescent="0.25">
      <c r="A510" s="9">
        <f>IF('Lease Monthly'!$H$4="Monthly",DATE(YEAR('Monthly Journal entry'!A509),MONTH('Monthly Journal entry'!A509)+1,DAY('Monthly Journal entry'!A509)),IF('Lease Monthly'!$H$4="Quarterly",DATE(YEAR('Monthly Journal entry'!A509),MONTH('Monthly Journal entry'!A508)+3,DAY('Monthly Journal entry'!A508)),DATE(YEAR('Monthly Journal entry'!A508)+1,MONTH('Monthly Journal entry'!A508),DAY('Monthly Journal entry'!A508))))</f>
        <v>59203</v>
      </c>
      <c r="B510" s="24">
        <f t="shared" si="66"/>
        <v>2062</v>
      </c>
      <c r="C510" s="9">
        <f t="shared" si="64"/>
        <v>59203</v>
      </c>
      <c r="D510" s="9">
        <f t="shared" si="67"/>
        <v>59230</v>
      </c>
      <c r="E510" s="3">
        <f t="shared" si="68"/>
        <v>28</v>
      </c>
      <c r="F510" s="10">
        <f t="shared" si="69"/>
        <v>28</v>
      </c>
      <c r="G510" s="4">
        <f>'Lease Monthly'!K521</f>
        <v>0</v>
      </c>
      <c r="H510" s="3">
        <f t="shared" si="72"/>
        <v>0</v>
      </c>
      <c r="I510" s="11">
        <f t="shared" si="70"/>
        <v>0</v>
      </c>
      <c r="J510" s="16">
        <f t="shared" si="65"/>
        <v>59203</v>
      </c>
      <c r="K510" s="25">
        <f t="shared" si="71"/>
        <v>0</v>
      </c>
    </row>
    <row r="511" spans="1:11" x14ac:dyDescent="0.25">
      <c r="A511" s="9">
        <f>IF('Lease Monthly'!$H$4="Monthly",DATE(YEAR('Monthly Journal entry'!A510),MONTH('Monthly Journal entry'!A510)+1,DAY('Monthly Journal entry'!A510)),IF('Lease Monthly'!$H$4="Quarterly",DATE(YEAR('Monthly Journal entry'!A510),MONTH('Monthly Journal entry'!A509)+3,DAY('Monthly Journal entry'!A509)),DATE(YEAR('Monthly Journal entry'!A509)+1,MONTH('Monthly Journal entry'!A509),DAY('Monthly Journal entry'!A509))))</f>
        <v>59231</v>
      </c>
      <c r="B511" s="24">
        <f t="shared" si="66"/>
        <v>2062</v>
      </c>
      <c r="C511" s="9">
        <f t="shared" si="64"/>
        <v>59231</v>
      </c>
      <c r="D511" s="9">
        <f t="shared" si="67"/>
        <v>59261</v>
      </c>
      <c r="E511" s="3">
        <f t="shared" si="68"/>
        <v>31</v>
      </c>
      <c r="F511" s="10">
        <f t="shared" si="69"/>
        <v>31</v>
      </c>
      <c r="G511" s="4">
        <f>'Lease Monthly'!K522</f>
        <v>0</v>
      </c>
      <c r="H511" s="3">
        <f t="shared" si="72"/>
        <v>0</v>
      </c>
      <c r="I511" s="11">
        <f t="shared" si="70"/>
        <v>0</v>
      </c>
      <c r="J511" s="16">
        <f t="shared" si="65"/>
        <v>59231</v>
      </c>
      <c r="K511" s="25">
        <f t="shared" si="71"/>
        <v>0</v>
      </c>
    </row>
    <row r="512" spans="1:11" x14ac:dyDescent="0.25">
      <c r="A512" s="9">
        <f>IF('Lease Monthly'!$H$4="Monthly",DATE(YEAR('Monthly Journal entry'!A511),MONTH('Monthly Journal entry'!A511)+1,DAY('Monthly Journal entry'!A511)),IF('Lease Monthly'!$H$4="Quarterly",DATE(YEAR('Monthly Journal entry'!A511),MONTH('Monthly Journal entry'!A510)+3,DAY('Monthly Journal entry'!A510)),DATE(YEAR('Monthly Journal entry'!A510)+1,MONTH('Monthly Journal entry'!A510),DAY('Monthly Journal entry'!A510))))</f>
        <v>59262</v>
      </c>
      <c r="B512" s="24">
        <f t="shared" si="66"/>
        <v>2062</v>
      </c>
      <c r="C512" s="9">
        <f t="shared" si="64"/>
        <v>59262</v>
      </c>
      <c r="D512" s="9">
        <f t="shared" si="67"/>
        <v>59291</v>
      </c>
      <c r="E512" s="3">
        <f t="shared" si="68"/>
        <v>30</v>
      </c>
      <c r="F512" s="10">
        <f t="shared" si="69"/>
        <v>30</v>
      </c>
      <c r="G512" s="4">
        <f>'Lease Monthly'!K523</f>
        <v>0</v>
      </c>
      <c r="H512" s="3">
        <f t="shared" si="72"/>
        <v>0</v>
      </c>
      <c r="I512" s="11">
        <f t="shared" si="70"/>
        <v>0</v>
      </c>
      <c r="J512" s="16">
        <f t="shared" si="65"/>
        <v>59262</v>
      </c>
      <c r="K512" s="25">
        <f t="shared" si="71"/>
        <v>0</v>
      </c>
    </row>
    <row r="513" spans="1:11" x14ac:dyDescent="0.25">
      <c r="A513" s="9">
        <f>IF('Lease Monthly'!$H$4="Monthly",DATE(YEAR('Monthly Journal entry'!A512),MONTH('Monthly Journal entry'!A512)+1,DAY('Monthly Journal entry'!A512)),IF('Lease Monthly'!$H$4="Quarterly",DATE(YEAR('Monthly Journal entry'!A512),MONTH('Monthly Journal entry'!A511)+3,DAY('Monthly Journal entry'!A511)),DATE(YEAR('Monthly Journal entry'!A511)+1,MONTH('Monthly Journal entry'!A511),DAY('Monthly Journal entry'!A511))))</f>
        <v>59292</v>
      </c>
      <c r="B513" s="24">
        <f t="shared" si="66"/>
        <v>2062</v>
      </c>
      <c r="C513" s="9">
        <f t="shared" si="64"/>
        <v>59292</v>
      </c>
      <c r="D513" s="9">
        <f t="shared" si="67"/>
        <v>59322</v>
      </c>
      <c r="E513" s="3">
        <f t="shared" si="68"/>
        <v>31</v>
      </c>
      <c r="F513" s="10">
        <f t="shared" si="69"/>
        <v>31</v>
      </c>
      <c r="G513" s="4">
        <f>'Lease Monthly'!K524</f>
        <v>0</v>
      </c>
      <c r="H513" s="3">
        <f t="shared" si="72"/>
        <v>0</v>
      </c>
      <c r="I513" s="11">
        <f t="shared" si="70"/>
        <v>0</v>
      </c>
      <c r="J513" s="16">
        <f t="shared" si="65"/>
        <v>59292</v>
      </c>
      <c r="K513" s="25">
        <f t="shared" si="71"/>
        <v>0</v>
      </c>
    </row>
    <row r="514" spans="1:11" x14ac:dyDescent="0.25">
      <c r="A514" s="9">
        <f>IF('Lease Monthly'!$H$4="Monthly",DATE(YEAR('Monthly Journal entry'!A513),MONTH('Monthly Journal entry'!A513)+1,DAY('Monthly Journal entry'!A513)),IF('Lease Monthly'!$H$4="Quarterly",DATE(YEAR('Monthly Journal entry'!A513),MONTH('Monthly Journal entry'!A512)+3,DAY('Monthly Journal entry'!A512)),DATE(YEAR('Monthly Journal entry'!A512)+1,MONTH('Monthly Journal entry'!A512),DAY('Monthly Journal entry'!A512))))</f>
        <v>59323</v>
      </c>
      <c r="B514" s="24">
        <f t="shared" si="66"/>
        <v>2062</v>
      </c>
      <c r="C514" s="9">
        <f t="shared" si="64"/>
        <v>59323</v>
      </c>
      <c r="D514" s="9">
        <f t="shared" si="67"/>
        <v>59352</v>
      </c>
      <c r="E514" s="3">
        <f t="shared" si="68"/>
        <v>30</v>
      </c>
      <c r="F514" s="10">
        <f t="shared" si="69"/>
        <v>30</v>
      </c>
      <c r="G514" s="4">
        <f>'Lease Monthly'!K525</f>
        <v>0</v>
      </c>
      <c r="H514" s="3">
        <f t="shared" si="72"/>
        <v>0</v>
      </c>
      <c r="I514" s="11">
        <f t="shared" si="70"/>
        <v>0</v>
      </c>
      <c r="J514" s="16">
        <f t="shared" si="65"/>
        <v>59323</v>
      </c>
      <c r="K514" s="25">
        <f t="shared" si="71"/>
        <v>0</v>
      </c>
    </row>
    <row r="515" spans="1:11" x14ac:dyDescent="0.25">
      <c r="A515" s="9">
        <f>IF('Lease Monthly'!$H$4="Monthly",DATE(YEAR('Monthly Journal entry'!A514),MONTH('Monthly Journal entry'!A514)+1,DAY('Monthly Journal entry'!A514)),IF('Lease Monthly'!$H$4="Quarterly",DATE(YEAR('Monthly Journal entry'!A514),MONTH('Monthly Journal entry'!A513)+3,DAY('Monthly Journal entry'!A513)),DATE(YEAR('Monthly Journal entry'!A513)+1,MONTH('Monthly Journal entry'!A513),DAY('Monthly Journal entry'!A513))))</f>
        <v>59353</v>
      </c>
      <c r="B515" s="24">
        <f t="shared" si="66"/>
        <v>2062</v>
      </c>
      <c r="C515" s="9">
        <f t="shared" si="64"/>
        <v>59353</v>
      </c>
      <c r="D515" s="9">
        <f t="shared" si="67"/>
        <v>59383</v>
      </c>
      <c r="E515" s="3">
        <f t="shared" si="68"/>
        <v>31</v>
      </c>
      <c r="F515" s="10">
        <f t="shared" si="69"/>
        <v>31</v>
      </c>
      <c r="G515" s="4">
        <f>'Lease Monthly'!K526</f>
        <v>0</v>
      </c>
      <c r="H515" s="3">
        <f t="shared" si="72"/>
        <v>0</v>
      </c>
      <c r="I515" s="11">
        <f t="shared" si="70"/>
        <v>0</v>
      </c>
      <c r="J515" s="16">
        <f t="shared" si="65"/>
        <v>59353</v>
      </c>
      <c r="K515" s="25">
        <f t="shared" si="71"/>
        <v>0</v>
      </c>
    </row>
    <row r="516" spans="1:11" x14ac:dyDescent="0.25">
      <c r="A516" s="9">
        <f>IF('Lease Monthly'!$H$4="Monthly",DATE(YEAR('Monthly Journal entry'!A515),MONTH('Monthly Journal entry'!A515)+1,DAY('Monthly Journal entry'!A515)),IF('Lease Monthly'!$H$4="Quarterly",DATE(YEAR('Monthly Journal entry'!A515),MONTH('Monthly Journal entry'!A514)+3,DAY('Monthly Journal entry'!A514)),DATE(YEAR('Monthly Journal entry'!A514)+1,MONTH('Monthly Journal entry'!A514),DAY('Monthly Journal entry'!A514))))</f>
        <v>59384</v>
      </c>
      <c r="B516" s="24">
        <f t="shared" si="66"/>
        <v>2062</v>
      </c>
      <c r="C516" s="9">
        <f t="shared" si="64"/>
        <v>59384</v>
      </c>
      <c r="D516" s="9">
        <f t="shared" si="67"/>
        <v>59414</v>
      </c>
      <c r="E516" s="3">
        <f t="shared" si="68"/>
        <v>31</v>
      </c>
      <c r="F516" s="10">
        <f t="shared" si="69"/>
        <v>31</v>
      </c>
      <c r="G516" s="4">
        <f>'Lease Monthly'!K527</f>
        <v>0</v>
      </c>
      <c r="H516" s="3">
        <f t="shared" si="72"/>
        <v>0</v>
      </c>
      <c r="I516" s="11">
        <f t="shared" si="70"/>
        <v>0</v>
      </c>
      <c r="J516" s="16">
        <f t="shared" si="65"/>
        <v>59384</v>
      </c>
      <c r="K516" s="25">
        <f t="shared" si="71"/>
        <v>0</v>
      </c>
    </row>
    <row r="517" spans="1:11" x14ac:dyDescent="0.25">
      <c r="A517" s="9">
        <f>IF('Lease Monthly'!$H$4="Monthly",DATE(YEAR('Monthly Journal entry'!A516),MONTH('Monthly Journal entry'!A516)+1,DAY('Monthly Journal entry'!A516)),IF('Lease Monthly'!$H$4="Quarterly",DATE(YEAR('Monthly Journal entry'!A516),MONTH('Monthly Journal entry'!A515)+3,DAY('Monthly Journal entry'!A515)),DATE(YEAR('Monthly Journal entry'!A515)+1,MONTH('Monthly Journal entry'!A515),DAY('Monthly Journal entry'!A515))))</f>
        <v>59415</v>
      </c>
      <c r="B517" s="24">
        <f t="shared" si="66"/>
        <v>2062</v>
      </c>
      <c r="C517" s="9">
        <f t="shared" ref="C517:C580" si="73">EOMONTH(A517,-1)+1</f>
        <v>59415</v>
      </c>
      <c r="D517" s="9">
        <f t="shared" si="67"/>
        <v>59444</v>
      </c>
      <c r="E517" s="3">
        <f t="shared" si="68"/>
        <v>30</v>
      </c>
      <c r="F517" s="10">
        <f t="shared" si="69"/>
        <v>30</v>
      </c>
      <c r="G517" s="4">
        <f>'Lease Monthly'!K528</f>
        <v>0</v>
      </c>
      <c r="H517" s="3">
        <f t="shared" si="72"/>
        <v>0</v>
      </c>
      <c r="I517" s="11">
        <f t="shared" si="70"/>
        <v>0</v>
      </c>
      <c r="J517" s="16">
        <f t="shared" ref="J517:J580" si="74">A517</f>
        <v>59415</v>
      </c>
      <c r="K517" s="25">
        <f t="shared" si="71"/>
        <v>0</v>
      </c>
    </row>
    <row r="518" spans="1:11" x14ac:dyDescent="0.25">
      <c r="A518" s="9">
        <f>IF('Lease Monthly'!$H$4="Monthly",DATE(YEAR('Monthly Journal entry'!A517),MONTH('Monthly Journal entry'!A517)+1,DAY('Monthly Journal entry'!A517)),IF('Lease Monthly'!$H$4="Quarterly",DATE(YEAR('Monthly Journal entry'!A517),MONTH('Monthly Journal entry'!A516)+3,DAY('Monthly Journal entry'!A516)),DATE(YEAR('Monthly Journal entry'!A516)+1,MONTH('Monthly Journal entry'!A516),DAY('Monthly Journal entry'!A516))))</f>
        <v>59445</v>
      </c>
      <c r="B518" s="24">
        <f t="shared" ref="B518:B581" si="75">YEAR(A518)</f>
        <v>2062</v>
      </c>
      <c r="C518" s="9">
        <f t="shared" si="73"/>
        <v>59445</v>
      </c>
      <c r="D518" s="9">
        <f t="shared" ref="D518:D581" si="76">EOMONTH(A518,0)</f>
        <v>59475</v>
      </c>
      <c r="E518" s="3">
        <f t="shared" ref="E518:E581" si="77">D518-C518+1</f>
        <v>31</v>
      </c>
      <c r="F518" s="10">
        <f t="shared" ref="F518:F581" si="78">D518-A518+1</f>
        <v>31</v>
      </c>
      <c r="G518" s="4">
        <f>'Lease Monthly'!K529</f>
        <v>0</v>
      </c>
      <c r="H518" s="3">
        <f t="shared" si="72"/>
        <v>0</v>
      </c>
      <c r="I518" s="11">
        <f t="shared" si="70"/>
        <v>0</v>
      </c>
      <c r="J518" s="16">
        <f t="shared" si="74"/>
        <v>59445</v>
      </c>
      <c r="K518" s="25">
        <f t="shared" si="71"/>
        <v>0</v>
      </c>
    </row>
    <row r="519" spans="1:11" x14ac:dyDescent="0.25">
      <c r="A519" s="9">
        <f>IF('Lease Monthly'!$H$4="Monthly",DATE(YEAR('Monthly Journal entry'!A518),MONTH('Monthly Journal entry'!A518)+1,DAY('Monthly Journal entry'!A518)),IF('Lease Monthly'!$H$4="Quarterly",DATE(YEAR('Monthly Journal entry'!A518),MONTH('Monthly Journal entry'!A517)+3,DAY('Monthly Journal entry'!A517)),DATE(YEAR('Monthly Journal entry'!A517)+1,MONTH('Monthly Journal entry'!A517),DAY('Monthly Journal entry'!A517))))</f>
        <v>59476</v>
      </c>
      <c r="B519" s="24">
        <f t="shared" si="75"/>
        <v>2062</v>
      </c>
      <c r="C519" s="9">
        <f t="shared" si="73"/>
        <v>59476</v>
      </c>
      <c r="D519" s="9">
        <f t="shared" si="76"/>
        <v>59505</v>
      </c>
      <c r="E519" s="3">
        <f t="shared" si="77"/>
        <v>30</v>
      </c>
      <c r="F519" s="10">
        <f t="shared" si="78"/>
        <v>30</v>
      </c>
      <c r="G519" s="4">
        <f>'Lease Monthly'!K530</f>
        <v>0</v>
      </c>
      <c r="H519" s="3">
        <f t="shared" si="72"/>
        <v>0</v>
      </c>
      <c r="I519" s="11">
        <f t="shared" ref="I519:I582" si="79">G519-H518</f>
        <v>0</v>
      </c>
      <c r="J519" s="16">
        <f t="shared" si="74"/>
        <v>59476</v>
      </c>
      <c r="K519" s="25">
        <f t="shared" ref="K519:K582" si="80">H519+I519</f>
        <v>0</v>
      </c>
    </row>
    <row r="520" spans="1:11" x14ac:dyDescent="0.25">
      <c r="A520" s="9">
        <f>IF('Lease Monthly'!$H$4="Monthly",DATE(YEAR('Monthly Journal entry'!A519),MONTH('Monthly Journal entry'!A519)+1,DAY('Monthly Journal entry'!A519)),IF('Lease Monthly'!$H$4="Quarterly",DATE(YEAR('Monthly Journal entry'!A519),MONTH('Monthly Journal entry'!A518)+3,DAY('Monthly Journal entry'!A518)),DATE(YEAR('Monthly Journal entry'!A518)+1,MONTH('Monthly Journal entry'!A518),DAY('Monthly Journal entry'!A518))))</f>
        <v>59506</v>
      </c>
      <c r="B520" s="24">
        <f t="shared" si="75"/>
        <v>2062</v>
      </c>
      <c r="C520" s="9">
        <f t="shared" si="73"/>
        <v>59506</v>
      </c>
      <c r="D520" s="9">
        <f t="shared" si="76"/>
        <v>59536</v>
      </c>
      <c r="E520" s="3">
        <f t="shared" si="77"/>
        <v>31</v>
      </c>
      <c r="F520" s="10">
        <f t="shared" si="78"/>
        <v>31</v>
      </c>
      <c r="G520" s="4">
        <f>'Lease Monthly'!K531</f>
        <v>0</v>
      </c>
      <c r="H520" s="3">
        <f t="shared" ref="H520:H583" si="81">G521/E520*F520</f>
        <v>0</v>
      </c>
      <c r="I520" s="11">
        <f t="shared" si="79"/>
        <v>0</v>
      </c>
      <c r="J520" s="16">
        <f t="shared" si="74"/>
        <v>59506</v>
      </c>
      <c r="K520" s="25">
        <f t="shared" si="80"/>
        <v>0</v>
      </c>
    </row>
    <row r="521" spans="1:11" x14ac:dyDescent="0.25">
      <c r="A521" s="9">
        <f>IF('Lease Monthly'!$H$4="Monthly",DATE(YEAR('Monthly Journal entry'!A520),MONTH('Monthly Journal entry'!A520)+1,DAY('Monthly Journal entry'!A520)),IF('Lease Monthly'!$H$4="Quarterly",DATE(YEAR('Monthly Journal entry'!A520),MONTH('Monthly Journal entry'!A519)+3,DAY('Monthly Journal entry'!A519)),DATE(YEAR('Monthly Journal entry'!A519)+1,MONTH('Monthly Journal entry'!A519),DAY('Monthly Journal entry'!A519))))</f>
        <v>59537</v>
      </c>
      <c r="B521" s="24">
        <f t="shared" si="75"/>
        <v>2063</v>
      </c>
      <c r="C521" s="9">
        <f t="shared" si="73"/>
        <v>59537</v>
      </c>
      <c r="D521" s="9">
        <f t="shared" si="76"/>
        <v>59567</v>
      </c>
      <c r="E521" s="3">
        <f t="shared" si="77"/>
        <v>31</v>
      </c>
      <c r="F521" s="10">
        <f t="shared" si="78"/>
        <v>31</v>
      </c>
      <c r="G521" s="4">
        <f>'Lease Monthly'!K532</f>
        <v>0</v>
      </c>
      <c r="H521" s="3">
        <f t="shared" si="81"/>
        <v>0</v>
      </c>
      <c r="I521" s="11">
        <f t="shared" si="79"/>
        <v>0</v>
      </c>
      <c r="J521" s="16">
        <f t="shared" si="74"/>
        <v>59537</v>
      </c>
      <c r="K521" s="25">
        <f t="shared" si="80"/>
        <v>0</v>
      </c>
    </row>
    <row r="522" spans="1:11" x14ac:dyDescent="0.25">
      <c r="A522" s="9">
        <f>IF('Lease Monthly'!$H$4="Monthly",DATE(YEAR('Monthly Journal entry'!A521),MONTH('Monthly Journal entry'!A521)+1,DAY('Monthly Journal entry'!A521)),IF('Lease Monthly'!$H$4="Quarterly",DATE(YEAR('Monthly Journal entry'!A521),MONTH('Monthly Journal entry'!A520)+3,DAY('Monthly Journal entry'!A520)),DATE(YEAR('Monthly Journal entry'!A520)+1,MONTH('Monthly Journal entry'!A520),DAY('Monthly Journal entry'!A520))))</f>
        <v>59568</v>
      </c>
      <c r="B522" s="24">
        <f t="shared" si="75"/>
        <v>2063</v>
      </c>
      <c r="C522" s="9">
        <f t="shared" si="73"/>
        <v>59568</v>
      </c>
      <c r="D522" s="9">
        <f t="shared" si="76"/>
        <v>59595</v>
      </c>
      <c r="E522" s="3">
        <f t="shared" si="77"/>
        <v>28</v>
      </c>
      <c r="F522" s="10">
        <f t="shared" si="78"/>
        <v>28</v>
      </c>
      <c r="G522" s="4">
        <f>'Lease Monthly'!K533</f>
        <v>0</v>
      </c>
      <c r="H522" s="3">
        <f t="shared" si="81"/>
        <v>0</v>
      </c>
      <c r="I522" s="11">
        <f t="shared" si="79"/>
        <v>0</v>
      </c>
      <c r="J522" s="16">
        <f t="shared" si="74"/>
        <v>59568</v>
      </c>
      <c r="K522" s="25">
        <f t="shared" si="80"/>
        <v>0</v>
      </c>
    </row>
    <row r="523" spans="1:11" x14ac:dyDescent="0.25">
      <c r="A523" s="9">
        <f>IF('Lease Monthly'!$H$4="Monthly",DATE(YEAR('Monthly Journal entry'!A522),MONTH('Monthly Journal entry'!A522)+1,DAY('Monthly Journal entry'!A522)),IF('Lease Monthly'!$H$4="Quarterly",DATE(YEAR('Monthly Journal entry'!A522),MONTH('Monthly Journal entry'!A521)+3,DAY('Monthly Journal entry'!A521)),DATE(YEAR('Monthly Journal entry'!A521)+1,MONTH('Monthly Journal entry'!A521),DAY('Monthly Journal entry'!A521))))</f>
        <v>59596</v>
      </c>
      <c r="B523" s="24">
        <f t="shared" si="75"/>
        <v>2063</v>
      </c>
      <c r="C523" s="9">
        <f t="shared" si="73"/>
        <v>59596</v>
      </c>
      <c r="D523" s="9">
        <f t="shared" si="76"/>
        <v>59626</v>
      </c>
      <c r="E523" s="3">
        <f t="shared" si="77"/>
        <v>31</v>
      </c>
      <c r="F523" s="10">
        <f t="shared" si="78"/>
        <v>31</v>
      </c>
      <c r="G523" s="4">
        <f>'Lease Monthly'!K534</f>
        <v>0</v>
      </c>
      <c r="H523" s="3">
        <f t="shared" si="81"/>
        <v>0</v>
      </c>
      <c r="I523" s="11">
        <f t="shared" si="79"/>
        <v>0</v>
      </c>
      <c r="J523" s="16">
        <f t="shared" si="74"/>
        <v>59596</v>
      </c>
      <c r="K523" s="25">
        <f t="shared" si="80"/>
        <v>0</v>
      </c>
    </row>
    <row r="524" spans="1:11" x14ac:dyDescent="0.25">
      <c r="A524" s="9">
        <f>IF('Lease Monthly'!$H$4="Monthly",DATE(YEAR('Monthly Journal entry'!A523),MONTH('Monthly Journal entry'!A523)+1,DAY('Monthly Journal entry'!A523)),IF('Lease Monthly'!$H$4="Quarterly",DATE(YEAR('Monthly Journal entry'!A523),MONTH('Monthly Journal entry'!A522)+3,DAY('Monthly Journal entry'!A522)),DATE(YEAR('Monthly Journal entry'!A522)+1,MONTH('Monthly Journal entry'!A522),DAY('Monthly Journal entry'!A522))))</f>
        <v>59627</v>
      </c>
      <c r="B524" s="24">
        <f t="shared" si="75"/>
        <v>2063</v>
      </c>
      <c r="C524" s="9">
        <f t="shared" si="73"/>
        <v>59627</v>
      </c>
      <c r="D524" s="9">
        <f t="shared" si="76"/>
        <v>59656</v>
      </c>
      <c r="E524" s="3">
        <f t="shared" si="77"/>
        <v>30</v>
      </c>
      <c r="F524" s="10">
        <f t="shared" si="78"/>
        <v>30</v>
      </c>
      <c r="G524" s="4">
        <f>'Lease Monthly'!K535</f>
        <v>0</v>
      </c>
      <c r="H524" s="3">
        <f t="shared" si="81"/>
        <v>0</v>
      </c>
      <c r="I524" s="11">
        <f t="shared" si="79"/>
        <v>0</v>
      </c>
      <c r="J524" s="16">
        <f t="shared" si="74"/>
        <v>59627</v>
      </c>
      <c r="K524" s="25">
        <f t="shared" si="80"/>
        <v>0</v>
      </c>
    </row>
    <row r="525" spans="1:11" x14ac:dyDescent="0.25">
      <c r="A525" s="9">
        <f>IF('Lease Monthly'!$H$4="Monthly",DATE(YEAR('Monthly Journal entry'!A524),MONTH('Monthly Journal entry'!A524)+1,DAY('Monthly Journal entry'!A524)),IF('Lease Monthly'!$H$4="Quarterly",DATE(YEAR('Monthly Journal entry'!A524),MONTH('Monthly Journal entry'!A523)+3,DAY('Monthly Journal entry'!A523)),DATE(YEAR('Monthly Journal entry'!A523)+1,MONTH('Monthly Journal entry'!A523),DAY('Monthly Journal entry'!A523))))</f>
        <v>59657</v>
      </c>
      <c r="B525" s="24">
        <f t="shared" si="75"/>
        <v>2063</v>
      </c>
      <c r="C525" s="9">
        <f t="shared" si="73"/>
        <v>59657</v>
      </c>
      <c r="D525" s="9">
        <f t="shared" si="76"/>
        <v>59687</v>
      </c>
      <c r="E525" s="3">
        <f t="shared" si="77"/>
        <v>31</v>
      </c>
      <c r="F525" s="10">
        <f t="shared" si="78"/>
        <v>31</v>
      </c>
      <c r="G525" s="4">
        <f>'Lease Monthly'!K536</f>
        <v>0</v>
      </c>
      <c r="H525" s="3">
        <f t="shared" si="81"/>
        <v>0</v>
      </c>
      <c r="I525" s="11">
        <f t="shared" si="79"/>
        <v>0</v>
      </c>
      <c r="J525" s="16">
        <f t="shared" si="74"/>
        <v>59657</v>
      </c>
      <c r="K525" s="25">
        <f t="shared" si="80"/>
        <v>0</v>
      </c>
    </row>
    <row r="526" spans="1:11" x14ac:dyDescent="0.25">
      <c r="A526" s="9">
        <f>IF('Lease Monthly'!$H$4="Monthly",DATE(YEAR('Monthly Journal entry'!A525),MONTH('Monthly Journal entry'!A525)+1,DAY('Monthly Journal entry'!A525)),IF('Lease Monthly'!$H$4="Quarterly",DATE(YEAR('Monthly Journal entry'!A525),MONTH('Monthly Journal entry'!A524)+3,DAY('Monthly Journal entry'!A524)),DATE(YEAR('Monthly Journal entry'!A524)+1,MONTH('Monthly Journal entry'!A524),DAY('Monthly Journal entry'!A524))))</f>
        <v>59688</v>
      </c>
      <c r="B526" s="24">
        <f t="shared" si="75"/>
        <v>2063</v>
      </c>
      <c r="C526" s="9">
        <f t="shared" si="73"/>
        <v>59688</v>
      </c>
      <c r="D526" s="9">
        <f t="shared" si="76"/>
        <v>59717</v>
      </c>
      <c r="E526" s="3">
        <f t="shared" si="77"/>
        <v>30</v>
      </c>
      <c r="F526" s="10">
        <f t="shared" si="78"/>
        <v>30</v>
      </c>
      <c r="G526" s="4">
        <f>'Lease Monthly'!K537</f>
        <v>0</v>
      </c>
      <c r="H526" s="3">
        <f t="shared" si="81"/>
        <v>0</v>
      </c>
      <c r="I526" s="11">
        <f t="shared" si="79"/>
        <v>0</v>
      </c>
      <c r="J526" s="16">
        <f t="shared" si="74"/>
        <v>59688</v>
      </c>
      <c r="K526" s="25">
        <f t="shared" si="80"/>
        <v>0</v>
      </c>
    </row>
    <row r="527" spans="1:11" x14ac:dyDescent="0.25">
      <c r="A527" s="9">
        <f>IF('Lease Monthly'!$H$4="Monthly",DATE(YEAR('Monthly Journal entry'!A526),MONTH('Monthly Journal entry'!A526)+1,DAY('Monthly Journal entry'!A526)),IF('Lease Monthly'!$H$4="Quarterly",DATE(YEAR('Monthly Journal entry'!A526),MONTH('Monthly Journal entry'!A525)+3,DAY('Monthly Journal entry'!A525)),DATE(YEAR('Monthly Journal entry'!A525)+1,MONTH('Monthly Journal entry'!A525),DAY('Monthly Journal entry'!A525))))</f>
        <v>59718</v>
      </c>
      <c r="B527" s="24">
        <f t="shared" si="75"/>
        <v>2063</v>
      </c>
      <c r="C527" s="9">
        <f t="shared" si="73"/>
        <v>59718</v>
      </c>
      <c r="D527" s="9">
        <f t="shared" si="76"/>
        <v>59748</v>
      </c>
      <c r="E527" s="3">
        <f t="shared" si="77"/>
        <v>31</v>
      </c>
      <c r="F527" s="10">
        <f t="shared" si="78"/>
        <v>31</v>
      </c>
      <c r="G527" s="4">
        <f>'Lease Monthly'!K538</f>
        <v>0</v>
      </c>
      <c r="H527" s="3">
        <f t="shared" si="81"/>
        <v>0</v>
      </c>
      <c r="I527" s="11">
        <f t="shared" si="79"/>
        <v>0</v>
      </c>
      <c r="J527" s="16">
        <f t="shared" si="74"/>
        <v>59718</v>
      </c>
      <c r="K527" s="25">
        <f t="shared" si="80"/>
        <v>0</v>
      </c>
    </row>
    <row r="528" spans="1:11" x14ac:dyDescent="0.25">
      <c r="A528" s="9">
        <f>IF('Lease Monthly'!$H$4="Monthly",DATE(YEAR('Monthly Journal entry'!A527),MONTH('Monthly Journal entry'!A527)+1,DAY('Monthly Journal entry'!A527)),IF('Lease Monthly'!$H$4="Quarterly",DATE(YEAR('Monthly Journal entry'!A527),MONTH('Monthly Journal entry'!A526)+3,DAY('Monthly Journal entry'!A526)),DATE(YEAR('Monthly Journal entry'!A526)+1,MONTH('Monthly Journal entry'!A526),DAY('Monthly Journal entry'!A526))))</f>
        <v>59749</v>
      </c>
      <c r="B528" s="24">
        <f t="shared" si="75"/>
        <v>2063</v>
      </c>
      <c r="C528" s="9">
        <f t="shared" si="73"/>
        <v>59749</v>
      </c>
      <c r="D528" s="9">
        <f t="shared" si="76"/>
        <v>59779</v>
      </c>
      <c r="E528" s="3">
        <f t="shared" si="77"/>
        <v>31</v>
      </c>
      <c r="F528" s="10">
        <f t="shared" si="78"/>
        <v>31</v>
      </c>
      <c r="G528" s="4">
        <f>'Lease Monthly'!K539</f>
        <v>0</v>
      </c>
      <c r="H528" s="3">
        <f t="shared" si="81"/>
        <v>0</v>
      </c>
      <c r="I528" s="11">
        <f t="shared" si="79"/>
        <v>0</v>
      </c>
      <c r="J528" s="16">
        <f t="shared" si="74"/>
        <v>59749</v>
      </c>
      <c r="K528" s="25">
        <f t="shared" si="80"/>
        <v>0</v>
      </c>
    </row>
    <row r="529" spans="1:11" x14ac:dyDescent="0.25">
      <c r="A529" s="9">
        <f>IF('Lease Monthly'!$H$4="Monthly",DATE(YEAR('Monthly Journal entry'!A528),MONTH('Monthly Journal entry'!A528)+1,DAY('Monthly Journal entry'!A528)),IF('Lease Monthly'!$H$4="Quarterly",DATE(YEAR('Monthly Journal entry'!A528),MONTH('Monthly Journal entry'!A527)+3,DAY('Monthly Journal entry'!A527)),DATE(YEAR('Monthly Journal entry'!A527)+1,MONTH('Monthly Journal entry'!A527),DAY('Monthly Journal entry'!A527))))</f>
        <v>59780</v>
      </c>
      <c r="B529" s="24">
        <f t="shared" si="75"/>
        <v>2063</v>
      </c>
      <c r="C529" s="9">
        <f t="shared" si="73"/>
        <v>59780</v>
      </c>
      <c r="D529" s="9">
        <f t="shared" si="76"/>
        <v>59809</v>
      </c>
      <c r="E529" s="3">
        <f t="shared" si="77"/>
        <v>30</v>
      </c>
      <c r="F529" s="10">
        <f t="shared" si="78"/>
        <v>30</v>
      </c>
      <c r="G529" s="4">
        <f>'Lease Monthly'!K540</f>
        <v>0</v>
      </c>
      <c r="H529" s="3">
        <f t="shared" si="81"/>
        <v>0</v>
      </c>
      <c r="I529" s="11">
        <f t="shared" si="79"/>
        <v>0</v>
      </c>
      <c r="J529" s="16">
        <f t="shared" si="74"/>
        <v>59780</v>
      </c>
      <c r="K529" s="25">
        <f t="shared" si="80"/>
        <v>0</v>
      </c>
    </row>
    <row r="530" spans="1:11" x14ac:dyDescent="0.25">
      <c r="A530" s="9">
        <f>IF('Lease Monthly'!$H$4="Monthly",DATE(YEAR('Monthly Journal entry'!A529),MONTH('Monthly Journal entry'!A529)+1,DAY('Monthly Journal entry'!A529)),IF('Lease Monthly'!$H$4="Quarterly",DATE(YEAR('Monthly Journal entry'!A529),MONTH('Monthly Journal entry'!A528)+3,DAY('Monthly Journal entry'!A528)),DATE(YEAR('Monthly Journal entry'!A528)+1,MONTH('Monthly Journal entry'!A528),DAY('Monthly Journal entry'!A528))))</f>
        <v>59810</v>
      </c>
      <c r="B530" s="24">
        <f t="shared" si="75"/>
        <v>2063</v>
      </c>
      <c r="C530" s="9">
        <f t="shared" si="73"/>
        <v>59810</v>
      </c>
      <c r="D530" s="9">
        <f t="shared" si="76"/>
        <v>59840</v>
      </c>
      <c r="E530" s="3">
        <f t="shared" si="77"/>
        <v>31</v>
      </c>
      <c r="F530" s="10">
        <f t="shared" si="78"/>
        <v>31</v>
      </c>
      <c r="G530" s="4">
        <f>'Lease Monthly'!K541</f>
        <v>0</v>
      </c>
      <c r="H530" s="3">
        <f t="shared" si="81"/>
        <v>0</v>
      </c>
      <c r="I530" s="11">
        <f t="shared" si="79"/>
        <v>0</v>
      </c>
      <c r="J530" s="16">
        <f t="shared" si="74"/>
        <v>59810</v>
      </c>
      <c r="K530" s="25">
        <f t="shared" si="80"/>
        <v>0</v>
      </c>
    </row>
    <row r="531" spans="1:11" x14ac:dyDescent="0.25">
      <c r="A531" s="9">
        <f>IF('Lease Monthly'!$H$4="Monthly",DATE(YEAR('Monthly Journal entry'!A530),MONTH('Monthly Journal entry'!A530)+1,DAY('Monthly Journal entry'!A530)),IF('Lease Monthly'!$H$4="Quarterly",DATE(YEAR('Monthly Journal entry'!A530),MONTH('Monthly Journal entry'!A529)+3,DAY('Monthly Journal entry'!A529)),DATE(YEAR('Monthly Journal entry'!A529)+1,MONTH('Monthly Journal entry'!A529),DAY('Monthly Journal entry'!A529))))</f>
        <v>59841</v>
      </c>
      <c r="B531" s="24">
        <f t="shared" si="75"/>
        <v>2063</v>
      </c>
      <c r="C531" s="9">
        <f t="shared" si="73"/>
        <v>59841</v>
      </c>
      <c r="D531" s="9">
        <f t="shared" si="76"/>
        <v>59870</v>
      </c>
      <c r="E531" s="3">
        <f t="shared" si="77"/>
        <v>30</v>
      </c>
      <c r="F531" s="10">
        <f t="shared" si="78"/>
        <v>30</v>
      </c>
      <c r="G531" s="4">
        <f>'Lease Monthly'!K542</f>
        <v>0</v>
      </c>
      <c r="H531" s="3">
        <f t="shared" si="81"/>
        <v>0</v>
      </c>
      <c r="I531" s="11">
        <f t="shared" si="79"/>
        <v>0</v>
      </c>
      <c r="J531" s="16">
        <f t="shared" si="74"/>
        <v>59841</v>
      </c>
      <c r="K531" s="25">
        <f t="shared" si="80"/>
        <v>0</v>
      </c>
    </row>
    <row r="532" spans="1:11" x14ac:dyDescent="0.25">
      <c r="A532" s="9">
        <f>IF('Lease Monthly'!$H$4="Monthly",DATE(YEAR('Monthly Journal entry'!A531),MONTH('Monthly Journal entry'!A531)+1,DAY('Monthly Journal entry'!A531)),IF('Lease Monthly'!$H$4="Quarterly",DATE(YEAR('Monthly Journal entry'!A531),MONTH('Monthly Journal entry'!A530)+3,DAY('Monthly Journal entry'!A530)),DATE(YEAR('Monthly Journal entry'!A530)+1,MONTH('Monthly Journal entry'!A530),DAY('Monthly Journal entry'!A530))))</f>
        <v>59871</v>
      </c>
      <c r="B532" s="24">
        <f t="shared" si="75"/>
        <v>2063</v>
      </c>
      <c r="C532" s="9">
        <f t="shared" si="73"/>
        <v>59871</v>
      </c>
      <c r="D532" s="9">
        <f t="shared" si="76"/>
        <v>59901</v>
      </c>
      <c r="E532" s="3">
        <f t="shared" si="77"/>
        <v>31</v>
      </c>
      <c r="F532" s="10">
        <f t="shared" si="78"/>
        <v>31</v>
      </c>
      <c r="G532" s="4">
        <f>'Lease Monthly'!K543</f>
        <v>0</v>
      </c>
      <c r="H532" s="3">
        <f t="shared" si="81"/>
        <v>0</v>
      </c>
      <c r="I532" s="11">
        <f t="shared" si="79"/>
        <v>0</v>
      </c>
      <c r="J532" s="16">
        <f t="shared" si="74"/>
        <v>59871</v>
      </c>
      <c r="K532" s="25">
        <f t="shared" si="80"/>
        <v>0</v>
      </c>
    </row>
    <row r="533" spans="1:11" x14ac:dyDescent="0.25">
      <c r="A533" s="9">
        <f>IF('Lease Monthly'!$H$4="Monthly",DATE(YEAR('Monthly Journal entry'!A532),MONTH('Monthly Journal entry'!A532)+1,DAY('Monthly Journal entry'!A532)),IF('Lease Monthly'!$H$4="Quarterly",DATE(YEAR('Monthly Journal entry'!A532),MONTH('Monthly Journal entry'!A531)+3,DAY('Monthly Journal entry'!A531)),DATE(YEAR('Monthly Journal entry'!A531)+1,MONTH('Monthly Journal entry'!A531),DAY('Monthly Journal entry'!A531))))</f>
        <v>59902</v>
      </c>
      <c r="B533" s="24">
        <f t="shared" si="75"/>
        <v>2064</v>
      </c>
      <c r="C533" s="9">
        <f t="shared" si="73"/>
        <v>59902</v>
      </c>
      <c r="D533" s="9">
        <f t="shared" si="76"/>
        <v>59932</v>
      </c>
      <c r="E533" s="3">
        <f t="shared" si="77"/>
        <v>31</v>
      </c>
      <c r="F533" s="10">
        <f t="shared" si="78"/>
        <v>31</v>
      </c>
      <c r="G533" s="4">
        <f>'Lease Monthly'!K544</f>
        <v>0</v>
      </c>
      <c r="H533" s="3">
        <f t="shared" si="81"/>
        <v>0</v>
      </c>
      <c r="I533" s="11">
        <f t="shared" si="79"/>
        <v>0</v>
      </c>
      <c r="J533" s="16">
        <f t="shared" si="74"/>
        <v>59902</v>
      </c>
      <c r="K533" s="25">
        <f t="shared" si="80"/>
        <v>0</v>
      </c>
    </row>
    <row r="534" spans="1:11" x14ac:dyDescent="0.25">
      <c r="A534" s="9">
        <f>IF('Lease Monthly'!$H$4="Monthly",DATE(YEAR('Monthly Journal entry'!A533),MONTH('Monthly Journal entry'!A533)+1,DAY('Monthly Journal entry'!A533)),IF('Lease Monthly'!$H$4="Quarterly",DATE(YEAR('Monthly Journal entry'!A533),MONTH('Monthly Journal entry'!A532)+3,DAY('Monthly Journal entry'!A532)),DATE(YEAR('Monthly Journal entry'!A532)+1,MONTH('Monthly Journal entry'!A532),DAY('Monthly Journal entry'!A532))))</f>
        <v>59933</v>
      </c>
      <c r="B534" s="24">
        <f t="shared" si="75"/>
        <v>2064</v>
      </c>
      <c r="C534" s="9">
        <f t="shared" si="73"/>
        <v>59933</v>
      </c>
      <c r="D534" s="9">
        <f t="shared" si="76"/>
        <v>59961</v>
      </c>
      <c r="E534" s="3">
        <f t="shared" si="77"/>
        <v>29</v>
      </c>
      <c r="F534" s="10">
        <f t="shared" si="78"/>
        <v>29</v>
      </c>
      <c r="G534" s="4">
        <f>'Lease Monthly'!K545</f>
        <v>0</v>
      </c>
      <c r="H534" s="3">
        <f t="shared" si="81"/>
        <v>0</v>
      </c>
      <c r="I534" s="11">
        <f t="shared" si="79"/>
        <v>0</v>
      </c>
      <c r="J534" s="16">
        <f t="shared" si="74"/>
        <v>59933</v>
      </c>
      <c r="K534" s="25">
        <f t="shared" si="80"/>
        <v>0</v>
      </c>
    </row>
    <row r="535" spans="1:11" x14ac:dyDescent="0.25">
      <c r="A535" s="9">
        <f>IF('Lease Monthly'!$H$4="Monthly",DATE(YEAR('Monthly Journal entry'!A534),MONTH('Monthly Journal entry'!A534)+1,DAY('Monthly Journal entry'!A534)),IF('Lease Monthly'!$H$4="Quarterly",DATE(YEAR('Monthly Journal entry'!A534),MONTH('Monthly Journal entry'!A533)+3,DAY('Monthly Journal entry'!A533)),DATE(YEAR('Monthly Journal entry'!A533)+1,MONTH('Monthly Journal entry'!A533),DAY('Monthly Journal entry'!A533))))</f>
        <v>59962</v>
      </c>
      <c r="B535" s="24">
        <f t="shared" si="75"/>
        <v>2064</v>
      </c>
      <c r="C535" s="9">
        <f t="shared" si="73"/>
        <v>59962</v>
      </c>
      <c r="D535" s="9">
        <f t="shared" si="76"/>
        <v>59992</v>
      </c>
      <c r="E535" s="3">
        <f t="shared" si="77"/>
        <v>31</v>
      </c>
      <c r="F535" s="10">
        <f t="shared" si="78"/>
        <v>31</v>
      </c>
      <c r="G535" s="4">
        <f>'Lease Monthly'!K546</f>
        <v>0</v>
      </c>
      <c r="H535" s="3">
        <f t="shared" si="81"/>
        <v>0</v>
      </c>
      <c r="I535" s="11">
        <f t="shared" si="79"/>
        <v>0</v>
      </c>
      <c r="J535" s="16">
        <f t="shared" si="74"/>
        <v>59962</v>
      </c>
      <c r="K535" s="25">
        <f t="shared" si="80"/>
        <v>0</v>
      </c>
    </row>
    <row r="536" spans="1:11" x14ac:dyDescent="0.25">
      <c r="A536" s="9">
        <f>IF('Lease Monthly'!$H$4="Monthly",DATE(YEAR('Monthly Journal entry'!A535),MONTH('Monthly Journal entry'!A535)+1,DAY('Monthly Journal entry'!A535)),IF('Lease Monthly'!$H$4="Quarterly",DATE(YEAR('Monthly Journal entry'!A535),MONTH('Monthly Journal entry'!A534)+3,DAY('Monthly Journal entry'!A534)),DATE(YEAR('Monthly Journal entry'!A534)+1,MONTH('Monthly Journal entry'!A534),DAY('Monthly Journal entry'!A534))))</f>
        <v>59993</v>
      </c>
      <c r="B536" s="24">
        <f t="shared" si="75"/>
        <v>2064</v>
      </c>
      <c r="C536" s="9">
        <f t="shared" si="73"/>
        <v>59993</v>
      </c>
      <c r="D536" s="9">
        <f t="shared" si="76"/>
        <v>60022</v>
      </c>
      <c r="E536" s="3">
        <f t="shared" si="77"/>
        <v>30</v>
      </c>
      <c r="F536" s="10">
        <f t="shared" si="78"/>
        <v>30</v>
      </c>
      <c r="G536" s="4">
        <f>'Lease Monthly'!K547</f>
        <v>0</v>
      </c>
      <c r="H536" s="3">
        <f t="shared" si="81"/>
        <v>0</v>
      </c>
      <c r="I536" s="11">
        <f t="shared" si="79"/>
        <v>0</v>
      </c>
      <c r="J536" s="16">
        <f t="shared" si="74"/>
        <v>59993</v>
      </c>
      <c r="K536" s="25">
        <f t="shared" si="80"/>
        <v>0</v>
      </c>
    </row>
    <row r="537" spans="1:11" x14ac:dyDescent="0.25">
      <c r="A537" s="9">
        <f>IF('Lease Monthly'!$H$4="Monthly",DATE(YEAR('Monthly Journal entry'!A536),MONTH('Monthly Journal entry'!A536)+1,DAY('Monthly Journal entry'!A536)),IF('Lease Monthly'!$H$4="Quarterly",DATE(YEAR('Monthly Journal entry'!A536),MONTH('Monthly Journal entry'!A535)+3,DAY('Monthly Journal entry'!A535)),DATE(YEAR('Monthly Journal entry'!A535)+1,MONTH('Monthly Journal entry'!A535),DAY('Monthly Journal entry'!A535))))</f>
        <v>60023</v>
      </c>
      <c r="B537" s="24">
        <f t="shared" si="75"/>
        <v>2064</v>
      </c>
      <c r="C537" s="9">
        <f t="shared" si="73"/>
        <v>60023</v>
      </c>
      <c r="D537" s="9">
        <f t="shared" si="76"/>
        <v>60053</v>
      </c>
      <c r="E537" s="3">
        <f t="shared" si="77"/>
        <v>31</v>
      </c>
      <c r="F537" s="10">
        <f t="shared" si="78"/>
        <v>31</v>
      </c>
      <c r="G537" s="4">
        <f>'Lease Monthly'!K548</f>
        <v>0</v>
      </c>
      <c r="H537" s="3">
        <f t="shared" si="81"/>
        <v>0</v>
      </c>
      <c r="I537" s="11">
        <f t="shared" si="79"/>
        <v>0</v>
      </c>
      <c r="J537" s="16">
        <f t="shared" si="74"/>
        <v>60023</v>
      </c>
      <c r="K537" s="25">
        <f t="shared" si="80"/>
        <v>0</v>
      </c>
    </row>
    <row r="538" spans="1:11" x14ac:dyDescent="0.25">
      <c r="A538" s="9">
        <f>IF('Lease Monthly'!$H$4="Monthly",DATE(YEAR('Monthly Journal entry'!A537),MONTH('Monthly Journal entry'!A537)+1,DAY('Monthly Journal entry'!A537)),IF('Lease Monthly'!$H$4="Quarterly",DATE(YEAR('Monthly Journal entry'!A537),MONTH('Monthly Journal entry'!A536)+3,DAY('Monthly Journal entry'!A536)),DATE(YEAR('Monthly Journal entry'!A536)+1,MONTH('Monthly Journal entry'!A536),DAY('Monthly Journal entry'!A536))))</f>
        <v>60054</v>
      </c>
      <c r="B538" s="24">
        <f t="shared" si="75"/>
        <v>2064</v>
      </c>
      <c r="C538" s="9">
        <f t="shared" si="73"/>
        <v>60054</v>
      </c>
      <c r="D538" s="9">
        <f t="shared" si="76"/>
        <v>60083</v>
      </c>
      <c r="E538" s="3">
        <f t="shared" si="77"/>
        <v>30</v>
      </c>
      <c r="F538" s="10">
        <f t="shared" si="78"/>
        <v>30</v>
      </c>
      <c r="G538" s="4">
        <f>'Lease Monthly'!K549</f>
        <v>0</v>
      </c>
      <c r="H538" s="3">
        <f t="shared" si="81"/>
        <v>0</v>
      </c>
      <c r="I538" s="11">
        <f t="shared" si="79"/>
        <v>0</v>
      </c>
      <c r="J538" s="16">
        <f t="shared" si="74"/>
        <v>60054</v>
      </c>
      <c r="K538" s="25">
        <f t="shared" si="80"/>
        <v>0</v>
      </c>
    </row>
    <row r="539" spans="1:11" x14ac:dyDescent="0.25">
      <c r="A539" s="9">
        <f>IF('Lease Monthly'!$H$4="Monthly",DATE(YEAR('Monthly Journal entry'!A538),MONTH('Monthly Journal entry'!A538)+1,DAY('Monthly Journal entry'!A538)),IF('Lease Monthly'!$H$4="Quarterly",DATE(YEAR('Monthly Journal entry'!A538),MONTH('Monthly Journal entry'!A537)+3,DAY('Monthly Journal entry'!A537)),DATE(YEAR('Monthly Journal entry'!A537)+1,MONTH('Monthly Journal entry'!A537),DAY('Monthly Journal entry'!A537))))</f>
        <v>60084</v>
      </c>
      <c r="B539" s="24">
        <f t="shared" si="75"/>
        <v>2064</v>
      </c>
      <c r="C539" s="9">
        <f t="shared" si="73"/>
        <v>60084</v>
      </c>
      <c r="D539" s="9">
        <f t="shared" si="76"/>
        <v>60114</v>
      </c>
      <c r="E539" s="3">
        <f t="shared" si="77"/>
        <v>31</v>
      </c>
      <c r="F539" s="10">
        <f t="shared" si="78"/>
        <v>31</v>
      </c>
      <c r="G539" s="4">
        <f>'Lease Monthly'!K550</f>
        <v>0</v>
      </c>
      <c r="H539" s="3">
        <f t="shared" si="81"/>
        <v>0</v>
      </c>
      <c r="I539" s="11">
        <f t="shared" si="79"/>
        <v>0</v>
      </c>
      <c r="J539" s="16">
        <f t="shared" si="74"/>
        <v>60084</v>
      </c>
      <c r="K539" s="25">
        <f t="shared" si="80"/>
        <v>0</v>
      </c>
    </row>
    <row r="540" spans="1:11" x14ac:dyDescent="0.25">
      <c r="A540" s="9">
        <f>IF('Lease Monthly'!$H$4="Monthly",DATE(YEAR('Monthly Journal entry'!A539),MONTH('Monthly Journal entry'!A539)+1,DAY('Monthly Journal entry'!A539)),IF('Lease Monthly'!$H$4="Quarterly",DATE(YEAR('Monthly Journal entry'!A539),MONTH('Monthly Journal entry'!A538)+3,DAY('Monthly Journal entry'!A538)),DATE(YEAR('Monthly Journal entry'!A538)+1,MONTH('Monthly Journal entry'!A538),DAY('Monthly Journal entry'!A538))))</f>
        <v>60115</v>
      </c>
      <c r="B540" s="24">
        <f t="shared" si="75"/>
        <v>2064</v>
      </c>
      <c r="C540" s="9">
        <f t="shared" si="73"/>
        <v>60115</v>
      </c>
      <c r="D540" s="9">
        <f t="shared" si="76"/>
        <v>60145</v>
      </c>
      <c r="E540" s="3">
        <f t="shared" si="77"/>
        <v>31</v>
      </c>
      <c r="F540" s="10">
        <f t="shared" si="78"/>
        <v>31</v>
      </c>
      <c r="G540" s="4">
        <f>'Lease Monthly'!K551</f>
        <v>0</v>
      </c>
      <c r="H540" s="3">
        <f t="shared" si="81"/>
        <v>0</v>
      </c>
      <c r="I540" s="11">
        <f t="shared" si="79"/>
        <v>0</v>
      </c>
      <c r="J540" s="16">
        <f t="shared" si="74"/>
        <v>60115</v>
      </c>
      <c r="K540" s="25">
        <f t="shared" si="80"/>
        <v>0</v>
      </c>
    </row>
    <row r="541" spans="1:11" x14ac:dyDescent="0.25">
      <c r="A541" s="9">
        <f>IF('Lease Monthly'!$H$4="Monthly",DATE(YEAR('Monthly Journal entry'!A540),MONTH('Monthly Journal entry'!A540)+1,DAY('Monthly Journal entry'!A540)),IF('Lease Monthly'!$H$4="Quarterly",DATE(YEAR('Monthly Journal entry'!A540),MONTH('Monthly Journal entry'!A539)+3,DAY('Monthly Journal entry'!A539)),DATE(YEAR('Monthly Journal entry'!A539)+1,MONTH('Monthly Journal entry'!A539),DAY('Monthly Journal entry'!A539))))</f>
        <v>60146</v>
      </c>
      <c r="B541" s="24">
        <f t="shared" si="75"/>
        <v>2064</v>
      </c>
      <c r="C541" s="9">
        <f t="shared" si="73"/>
        <v>60146</v>
      </c>
      <c r="D541" s="9">
        <f t="shared" si="76"/>
        <v>60175</v>
      </c>
      <c r="E541" s="3">
        <f t="shared" si="77"/>
        <v>30</v>
      </c>
      <c r="F541" s="10">
        <f t="shared" si="78"/>
        <v>30</v>
      </c>
      <c r="G541" s="4">
        <f>'Lease Monthly'!K552</f>
        <v>0</v>
      </c>
      <c r="H541" s="3">
        <f t="shared" si="81"/>
        <v>0</v>
      </c>
      <c r="I541" s="11">
        <f t="shared" si="79"/>
        <v>0</v>
      </c>
      <c r="J541" s="16">
        <f t="shared" si="74"/>
        <v>60146</v>
      </c>
      <c r="K541" s="25">
        <f t="shared" si="80"/>
        <v>0</v>
      </c>
    </row>
    <row r="542" spans="1:11" x14ac:dyDescent="0.25">
      <c r="A542" s="9">
        <f>IF('Lease Monthly'!$H$4="Monthly",DATE(YEAR('Monthly Journal entry'!A541),MONTH('Monthly Journal entry'!A541)+1,DAY('Monthly Journal entry'!A541)),IF('Lease Monthly'!$H$4="Quarterly",DATE(YEAR('Monthly Journal entry'!A541),MONTH('Monthly Journal entry'!A540)+3,DAY('Monthly Journal entry'!A540)),DATE(YEAR('Monthly Journal entry'!A540)+1,MONTH('Monthly Journal entry'!A540),DAY('Monthly Journal entry'!A540))))</f>
        <v>60176</v>
      </c>
      <c r="B542" s="24">
        <f t="shared" si="75"/>
        <v>2064</v>
      </c>
      <c r="C542" s="9">
        <f t="shared" si="73"/>
        <v>60176</v>
      </c>
      <c r="D542" s="9">
        <f t="shared" si="76"/>
        <v>60206</v>
      </c>
      <c r="E542" s="3">
        <f t="shared" si="77"/>
        <v>31</v>
      </c>
      <c r="F542" s="10">
        <f t="shared" si="78"/>
        <v>31</v>
      </c>
      <c r="G542" s="4">
        <f>'Lease Monthly'!K553</f>
        <v>0</v>
      </c>
      <c r="H542" s="3">
        <f t="shared" si="81"/>
        <v>0</v>
      </c>
      <c r="I542" s="11">
        <f t="shared" si="79"/>
        <v>0</v>
      </c>
      <c r="J542" s="16">
        <f t="shared" si="74"/>
        <v>60176</v>
      </c>
      <c r="K542" s="25">
        <f t="shared" si="80"/>
        <v>0</v>
      </c>
    </row>
    <row r="543" spans="1:11" x14ac:dyDescent="0.25">
      <c r="A543" s="9">
        <f>IF('Lease Monthly'!$H$4="Monthly",DATE(YEAR('Monthly Journal entry'!A542),MONTH('Monthly Journal entry'!A542)+1,DAY('Monthly Journal entry'!A542)),IF('Lease Monthly'!$H$4="Quarterly",DATE(YEAR('Monthly Journal entry'!A542),MONTH('Monthly Journal entry'!A541)+3,DAY('Monthly Journal entry'!A541)),DATE(YEAR('Monthly Journal entry'!A541)+1,MONTH('Monthly Journal entry'!A541),DAY('Monthly Journal entry'!A541))))</f>
        <v>60207</v>
      </c>
      <c r="B543" s="24">
        <f t="shared" si="75"/>
        <v>2064</v>
      </c>
      <c r="C543" s="9">
        <f t="shared" si="73"/>
        <v>60207</v>
      </c>
      <c r="D543" s="9">
        <f t="shared" si="76"/>
        <v>60236</v>
      </c>
      <c r="E543" s="3">
        <f t="shared" si="77"/>
        <v>30</v>
      </c>
      <c r="F543" s="10">
        <f t="shared" si="78"/>
        <v>30</v>
      </c>
      <c r="G543" s="4">
        <f>'Lease Monthly'!K554</f>
        <v>0</v>
      </c>
      <c r="H543" s="3">
        <f t="shared" si="81"/>
        <v>0</v>
      </c>
      <c r="I543" s="11">
        <f t="shared" si="79"/>
        <v>0</v>
      </c>
      <c r="J543" s="16">
        <f t="shared" si="74"/>
        <v>60207</v>
      </c>
      <c r="K543" s="25">
        <f t="shared" si="80"/>
        <v>0</v>
      </c>
    </row>
    <row r="544" spans="1:11" x14ac:dyDescent="0.25">
      <c r="A544" s="9">
        <f>IF('Lease Monthly'!$H$4="Monthly",DATE(YEAR('Monthly Journal entry'!A543),MONTH('Monthly Journal entry'!A543)+1,DAY('Monthly Journal entry'!A543)),IF('Lease Monthly'!$H$4="Quarterly",DATE(YEAR('Monthly Journal entry'!A543),MONTH('Monthly Journal entry'!A542)+3,DAY('Monthly Journal entry'!A542)),DATE(YEAR('Monthly Journal entry'!A542)+1,MONTH('Monthly Journal entry'!A542),DAY('Monthly Journal entry'!A542))))</f>
        <v>60237</v>
      </c>
      <c r="B544" s="24">
        <f t="shared" si="75"/>
        <v>2064</v>
      </c>
      <c r="C544" s="9">
        <f t="shared" si="73"/>
        <v>60237</v>
      </c>
      <c r="D544" s="9">
        <f t="shared" si="76"/>
        <v>60267</v>
      </c>
      <c r="E544" s="3">
        <f t="shared" si="77"/>
        <v>31</v>
      </c>
      <c r="F544" s="10">
        <f t="shared" si="78"/>
        <v>31</v>
      </c>
      <c r="G544" s="4">
        <f>'Lease Monthly'!K555</f>
        <v>0</v>
      </c>
      <c r="H544" s="3">
        <f t="shared" si="81"/>
        <v>0</v>
      </c>
      <c r="I544" s="11">
        <f t="shared" si="79"/>
        <v>0</v>
      </c>
      <c r="J544" s="16">
        <f t="shared" si="74"/>
        <v>60237</v>
      </c>
      <c r="K544" s="25">
        <f t="shared" si="80"/>
        <v>0</v>
      </c>
    </row>
    <row r="545" spans="1:11" x14ac:dyDescent="0.25">
      <c r="A545" s="9">
        <f>IF('Lease Monthly'!$H$4="Monthly",DATE(YEAR('Monthly Journal entry'!A544),MONTH('Monthly Journal entry'!A544)+1,DAY('Monthly Journal entry'!A544)),IF('Lease Monthly'!$H$4="Quarterly",DATE(YEAR('Monthly Journal entry'!A544),MONTH('Monthly Journal entry'!A543)+3,DAY('Monthly Journal entry'!A543)),DATE(YEAR('Monthly Journal entry'!A543)+1,MONTH('Monthly Journal entry'!A543),DAY('Monthly Journal entry'!A543))))</f>
        <v>60268</v>
      </c>
      <c r="B545" s="24">
        <f t="shared" si="75"/>
        <v>2065</v>
      </c>
      <c r="C545" s="9">
        <f t="shared" si="73"/>
        <v>60268</v>
      </c>
      <c r="D545" s="9">
        <f t="shared" si="76"/>
        <v>60298</v>
      </c>
      <c r="E545" s="3">
        <f t="shared" si="77"/>
        <v>31</v>
      </c>
      <c r="F545" s="10">
        <f t="shared" si="78"/>
        <v>31</v>
      </c>
      <c r="G545" s="4">
        <f>'Lease Monthly'!K556</f>
        <v>0</v>
      </c>
      <c r="H545" s="3">
        <f t="shared" si="81"/>
        <v>0</v>
      </c>
      <c r="I545" s="11">
        <f t="shared" si="79"/>
        <v>0</v>
      </c>
      <c r="J545" s="16">
        <f t="shared" si="74"/>
        <v>60268</v>
      </c>
      <c r="K545" s="25">
        <f t="shared" si="80"/>
        <v>0</v>
      </c>
    </row>
    <row r="546" spans="1:11" x14ac:dyDescent="0.25">
      <c r="A546" s="9">
        <f>IF('Lease Monthly'!$H$4="Monthly",DATE(YEAR('Monthly Journal entry'!A545),MONTH('Monthly Journal entry'!A545)+1,DAY('Monthly Journal entry'!A545)),IF('Lease Monthly'!$H$4="Quarterly",DATE(YEAR('Monthly Journal entry'!A545),MONTH('Monthly Journal entry'!A544)+3,DAY('Monthly Journal entry'!A544)),DATE(YEAR('Monthly Journal entry'!A544)+1,MONTH('Monthly Journal entry'!A544),DAY('Monthly Journal entry'!A544))))</f>
        <v>60299</v>
      </c>
      <c r="B546" s="24">
        <f t="shared" si="75"/>
        <v>2065</v>
      </c>
      <c r="C546" s="9">
        <f t="shared" si="73"/>
        <v>60299</v>
      </c>
      <c r="D546" s="9">
        <f t="shared" si="76"/>
        <v>60326</v>
      </c>
      <c r="E546" s="3">
        <f t="shared" si="77"/>
        <v>28</v>
      </c>
      <c r="F546" s="10">
        <f t="shared" si="78"/>
        <v>28</v>
      </c>
      <c r="G546" s="4">
        <f>'Lease Monthly'!K557</f>
        <v>0</v>
      </c>
      <c r="H546" s="3">
        <f t="shared" si="81"/>
        <v>0</v>
      </c>
      <c r="I546" s="11">
        <f t="shared" si="79"/>
        <v>0</v>
      </c>
      <c r="J546" s="16">
        <f t="shared" si="74"/>
        <v>60299</v>
      </c>
      <c r="K546" s="25">
        <f t="shared" si="80"/>
        <v>0</v>
      </c>
    </row>
    <row r="547" spans="1:11" x14ac:dyDescent="0.25">
      <c r="A547" s="9">
        <f>IF('Lease Monthly'!$H$4="Monthly",DATE(YEAR('Monthly Journal entry'!A546),MONTH('Monthly Journal entry'!A546)+1,DAY('Monthly Journal entry'!A546)),IF('Lease Monthly'!$H$4="Quarterly",DATE(YEAR('Monthly Journal entry'!A546),MONTH('Monthly Journal entry'!A545)+3,DAY('Monthly Journal entry'!A545)),DATE(YEAR('Monthly Journal entry'!A545)+1,MONTH('Monthly Journal entry'!A545),DAY('Monthly Journal entry'!A545))))</f>
        <v>60327</v>
      </c>
      <c r="B547" s="24">
        <f t="shared" si="75"/>
        <v>2065</v>
      </c>
      <c r="C547" s="9">
        <f t="shared" si="73"/>
        <v>60327</v>
      </c>
      <c r="D547" s="9">
        <f t="shared" si="76"/>
        <v>60357</v>
      </c>
      <c r="E547" s="3">
        <f t="shared" si="77"/>
        <v>31</v>
      </c>
      <c r="F547" s="10">
        <f t="shared" si="78"/>
        <v>31</v>
      </c>
      <c r="G547" s="4">
        <f>'Lease Monthly'!K558</f>
        <v>0</v>
      </c>
      <c r="H547" s="3">
        <f t="shared" si="81"/>
        <v>0</v>
      </c>
      <c r="I547" s="11">
        <f t="shared" si="79"/>
        <v>0</v>
      </c>
      <c r="J547" s="16">
        <f t="shared" si="74"/>
        <v>60327</v>
      </c>
      <c r="K547" s="25">
        <f t="shared" si="80"/>
        <v>0</v>
      </c>
    </row>
    <row r="548" spans="1:11" x14ac:dyDescent="0.25">
      <c r="A548" s="9">
        <f>IF('Lease Monthly'!$H$4="Monthly",DATE(YEAR('Monthly Journal entry'!A547),MONTH('Monthly Journal entry'!A547)+1,DAY('Monthly Journal entry'!A547)),IF('Lease Monthly'!$H$4="Quarterly",DATE(YEAR('Monthly Journal entry'!A547),MONTH('Monthly Journal entry'!A546)+3,DAY('Monthly Journal entry'!A546)),DATE(YEAR('Monthly Journal entry'!A546)+1,MONTH('Monthly Journal entry'!A546),DAY('Monthly Journal entry'!A546))))</f>
        <v>60358</v>
      </c>
      <c r="B548" s="24">
        <f t="shared" si="75"/>
        <v>2065</v>
      </c>
      <c r="C548" s="9">
        <f t="shared" si="73"/>
        <v>60358</v>
      </c>
      <c r="D548" s="9">
        <f t="shared" si="76"/>
        <v>60387</v>
      </c>
      <c r="E548" s="3">
        <f t="shared" si="77"/>
        <v>30</v>
      </c>
      <c r="F548" s="10">
        <f t="shared" si="78"/>
        <v>30</v>
      </c>
      <c r="G548" s="4">
        <f>'Lease Monthly'!K559</f>
        <v>0</v>
      </c>
      <c r="H548" s="3">
        <f t="shared" si="81"/>
        <v>0</v>
      </c>
      <c r="I548" s="11">
        <f t="shared" si="79"/>
        <v>0</v>
      </c>
      <c r="J548" s="16">
        <f t="shared" si="74"/>
        <v>60358</v>
      </c>
      <c r="K548" s="25">
        <f t="shared" si="80"/>
        <v>0</v>
      </c>
    </row>
    <row r="549" spans="1:11" x14ac:dyDescent="0.25">
      <c r="A549" s="9">
        <f>IF('Lease Monthly'!$H$4="Monthly",DATE(YEAR('Monthly Journal entry'!A548),MONTH('Monthly Journal entry'!A548)+1,DAY('Monthly Journal entry'!A548)),IF('Lease Monthly'!$H$4="Quarterly",DATE(YEAR('Monthly Journal entry'!A548),MONTH('Monthly Journal entry'!A547)+3,DAY('Monthly Journal entry'!A547)),DATE(YEAR('Monthly Journal entry'!A547)+1,MONTH('Monthly Journal entry'!A547),DAY('Monthly Journal entry'!A547))))</f>
        <v>60388</v>
      </c>
      <c r="B549" s="24">
        <f t="shared" si="75"/>
        <v>2065</v>
      </c>
      <c r="C549" s="9">
        <f t="shared" si="73"/>
        <v>60388</v>
      </c>
      <c r="D549" s="9">
        <f t="shared" si="76"/>
        <v>60418</v>
      </c>
      <c r="E549" s="3">
        <f t="shared" si="77"/>
        <v>31</v>
      </c>
      <c r="F549" s="10">
        <f t="shared" si="78"/>
        <v>31</v>
      </c>
      <c r="G549" s="4">
        <f>'Lease Monthly'!K560</f>
        <v>0</v>
      </c>
      <c r="H549" s="3">
        <f t="shared" si="81"/>
        <v>0</v>
      </c>
      <c r="I549" s="11">
        <f t="shared" si="79"/>
        <v>0</v>
      </c>
      <c r="J549" s="16">
        <f t="shared" si="74"/>
        <v>60388</v>
      </c>
      <c r="K549" s="25">
        <f t="shared" si="80"/>
        <v>0</v>
      </c>
    </row>
    <row r="550" spans="1:11" x14ac:dyDescent="0.25">
      <c r="A550" s="9">
        <f>IF('Lease Monthly'!$H$4="Monthly",DATE(YEAR('Monthly Journal entry'!A549),MONTH('Monthly Journal entry'!A549)+1,DAY('Monthly Journal entry'!A549)),IF('Lease Monthly'!$H$4="Quarterly",DATE(YEAR('Monthly Journal entry'!A549),MONTH('Monthly Journal entry'!A548)+3,DAY('Monthly Journal entry'!A548)),DATE(YEAR('Monthly Journal entry'!A548)+1,MONTH('Monthly Journal entry'!A548),DAY('Monthly Journal entry'!A548))))</f>
        <v>60419</v>
      </c>
      <c r="B550" s="24">
        <f t="shared" si="75"/>
        <v>2065</v>
      </c>
      <c r="C550" s="9">
        <f t="shared" si="73"/>
        <v>60419</v>
      </c>
      <c r="D550" s="9">
        <f t="shared" si="76"/>
        <v>60448</v>
      </c>
      <c r="E550" s="3">
        <f t="shared" si="77"/>
        <v>30</v>
      </c>
      <c r="F550" s="10">
        <f t="shared" si="78"/>
        <v>30</v>
      </c>
      <c r="G550" s="4">
        <f>'Lease Monthly'!K561</f>
        <v>0</v>
      </c>
      <c r="H550" s="3">
        <f t="shared" si="81"/>
        <v>0</v>
      </c>
      <c r="I550" s="11">
        <f t="shared" si="79"/>
        <v>0</v>
      </c>
      <c r="J550" s="16">
        <f t="shared" si="74"/>
        <v>60419</v>
      </c>
      <c r="K550" s="25">
        <f t="shared" si="80"/>
        <v>0</v>
      </c>
    </row>
    <row r="551" spans="1:11" x14ac:dyDescent="0.25">
      <c r="A551" s="9">
        <f>IF('Lease Monthly'!$H$4="Monthly",DATE(YEAR('Monthly Journal entry'!A550),MONTH('Monthly Journal entry'!A550)+1,DAY('Monthly Journal entry'!A550)),IF('Lease Monthly'!$H$4="Quarterly",DATE(YEAR('Monthly Journal entry'!A550),MONTH('Monthly Journal entry'!A549)+3,DAY('Monthly Journal entry'!A549)),DATE(YEAR('Monthly Journal entry'!A549)+1,MONTH('Monthly Journal entry'!A549),DAY('Monthly Journal entry'!A549))))</f>
        <v>60449</v>
      </c>
      <c r="B551" s="24">
        <f t="shared" si="75"/>
        <v>2065</v>
      </c>
      <c r="C551" s="9">
        <f t="shared" si="73"/>
        <v>60449</v>
      </c>
      <c r="D551" s="9">
        <f t="shared" si="76"/>
        <v>60479</v>
      </c>
      <c r="E551" s="3">
        <f t="shared" si="77"/>
        <v>31</v>
      </c>
      <c r="F551" s="10">
        <f t="shared" si="78"/>
        <v>31</v>
      </c>
      <c r="G551" s="4">
        <f>'Lease Monthly'!K562</f>
        <v>0</v>
      </c>
      <c r="H551" s="3">
        <f t="shared" si="81"/>
        <v>0</v>
      </c>
      <c r="I551" s="11">
        <f t="shared" si="79"/>
        <v>0</v>
      </c>
      <c r="J551" s="16">
        <f t="shared" si="74"/>
        <v>60449</v>
      </c>
      <c r="K551" s="25">
        <f t="shared" si="80"/>
        <v>0</v>
      </c>
    </row>
    <row r="552" spans="1:11" x14ac:dyDescent="0.25">
      <c r="A552" s="9">
        <f>IF('Lease Monthly'!$H$4="Monthly",DATE(YEAR('Monthly Journal entry'!A551),MONTH('Monthly Journal entry'!A551)+1,DAY('Monthly Journal entry'!A551)),IF('Lease Monthly'!$H$4="Quarterly",DATE(YEAR('Monthly Journal entry'!A551),MONTH('Monthly Journal entry'!A550)+3,DAY('Monthly Journal entry'!A550)),DATE(YEAR('Monthly Journal entry'!A550)+1,MONTH('Monthly Journal entry'!A550),DAY('Monthly Journal entry'!A550))))</f>
        <v>60480</v>
      </c>
      <c r="B552" s="24">
        <f t="shared" si="75"/>
        <v>2065</v>
      </c>
      <c r="C552" s="9">
        <f t="shared" si="73"/>
        <v>60480</v>
      </c>
      <c r="D552" s="9">
        <f t="shared" si="76"/>
        <v>60510</v>
      </c>
      <c r="E552" s="3">
        <f t="shared" si="77"/>
        <v>31</v>
      </c>
      <c r="F552" s="10">
        <f t="shared" si="78"/>
        <v>31</v>
      </c>
      <c r="G552" s="4">
        <f>'Lease Monthly'!K563</f>
        <v>0</v>
      </c>
      <c r="H552" s="3">
        <f t="shared" si="81"/>
        <v>0</v>
      </c>
      <c r="I552" s="11">
        <f t="shared" si="79"/>
        <v>0</v>
      </c>
      <c r="J552" s="16">
        <f t="shared" si="74"/>
        <v>60480</v>
      </c>
      <c r="K552" s="25">
        <f t="shared" si="80"/>
        <v>0</v>
      </c>
    </row>
    <row r="553" spans="1:11" x14ac:dyDescent="0.25">
      <c r="A553" s="9">
        <f>IF('Lease Monthly'!$H$4="Monthly",DATE(YEAR('Monthly Journal entry'!A552),MONTH('Monthly Journal entry'!A552)+1,DAY('Monthly Journal entry'!A552)),IF('Lease Monthly'!$H$4="Quarterly",DATE(YEAR('Monthly Journal entry'!A552),MONTH('Monthly Journal entry'!A551)+3,DAY('Monthly Journal entry'!A551)),DATE(YEAR('Monthly Journal entry'!A551)+1,MONTH('Monthly Journal entry'!A551),DAY('Monthly Journal entry'!A551))))</f>
        <v>60511</v>
      </c>
      <c r="B553" s="24">
        <f t="shared" si="75"/>
        <v>2065</v>
      </c>
      <c r="C553" s="9">
        <f t="shared" si="73"/>
        <v>60511</v>
      </c>
      <c r="D553" s="9">
        <f t="shared" si="76"/>
        <v>60540</v>
      </c>
      <c r="E553" s="3">
        <f t="shared" si="77"/>
        <v>30</v>
      </c>
      <c r="F553" s="10">
        <f t="shared" si="78"/>
        <v>30</v>
      </c>
      <c r="G553" s="4">
        <f>'Lease Monthly'!K564</f>
        <v>0</v>
      </c>
      <c r="H553" s="3">
        <f t="shared" si="81"/>
        <v>0</v>
      </c>
      <c r="I553" s="11">
        <f t="shared" si="79"/>
        <v>0</v>
      </c>
      <c r="J553" s="16">
        <f t="shared" si="74"/>
        <v>60511</v>
      </c>
      <c r="K553" s="25">
        <f t="shared" si="80"/>
        <v>0</v>
      </c>
    </row>
    <row r="554" spans="1:11" x14ac:dyDescent="0.25">
      <c r="A554" s="9">
        <f>IF('Lease Monthly'!$H$4="Monthly",DATE(YEAR('Monthly Journal entry'!A553),MONTH('Monthly Journal entry'!A553)+1,DAY('Monthly Journal entry'!A553)),IF('Lease Monthly'!$H$4="Quarterly",DATE(YEAR('Monthly Journal entry'!A553),MONTH('Monthly Journal entry'!A552)+3,DAY('Monthly Journal entry'!A552)),DATE(YEAR('Monthly Journal entry'!A552)+1,MONTH('Monthly Journal entry'!A552),DAY('Monthly Journal entry'!A552))))</f>
        <v>60541</v>
      </c>
      <c r="B554" s="24">
        <f t="shared" si="75"/>
        <v>2065</v>
      </c>
      <c r="C554" s="9">
        <f t="shared" si="73"/>
        <v>60541</v>
      </c>
      <c r="D554" s="9">
        <f t="shared" si="76"/>
        <v>60571</v>
      </c>
      <c r="E554" s="3">
        <f t="shared" si="77"/>
        <v>31</v>
      </c>
      <c r="F554" s="10">
        <f t="shared" si="78"/>
        <v>31</v>
      </c>
      <c r="G554" s="4">
        <f>'Lease Monthly'!K565</f>
        <v>0</v>
      </c>
      <c r="H554" s="3">
        <f t="shared" si="81"/>
        <v>0</v>
      </c>
      <c r="I554" s="11">
        <f t="shared" si="79"/>
        <v>0</v>
      </c>
      <c r="J554" s="16">
        <f t="shared" si="74"/>
        <v>60541</v>
      </c>
      <c r="K554" s="25">
        <f t="shared" si="80"/>
        <v>0</v>
      </c>
    </row>
    <row r="555" spans="1:11" x14ac:dyDescent="0.25">
      <c r="A555" s="9">
        <f>IF('Lease Monthly'!$H$4="Monthly",DATE(YEAR('Monthly Journal entry'!A554),MONTH('Monthly Journal entry'!A554)+1,DAY('Monthly Journal entry'!A554)),IF('Lease Monthly'!$H$4="Quarterly",DATE(YEAR('Monthly Journal entry'!A554),MONTH('Monthly Journal entry'!A553)+3,DAY('Monthly Journal entry'!A553)),DATE(YEAR('Monthly Journal entry'!A553)+1,MONTH('Monthly Journal entry'!A553),DAY('Monthly Journal entry'!A553))))</f>
        <v>60572</v>
      </c>
      <c r="B555" s="24">
        <f t="shared" si="75"/>
        <v>2065</v>
      </c>
      <c r="C555" s="9">
        <f t="shared" si="73"/>
        <v>60572</v>
      </c>
      <c r="D555" s="9">
        <f t="shared" si="76"/>
        <v>60601</v>
      </c>
      <c r="E555" s="3">
        <f t="shared" si="77"/>
        <v>30</v>
      </c>
      <c r="F555" s="10">
        <f t="shared" si="78"/>
        <v>30</v>
      </c>
      <c r="G555" s="4">
        <f>'Lease Monthly'!K566</f>
        <v>0</v>
      </c>
      <c r="H555" s="3">
        <f t="shared" si="81"/>
        <v>0</v>
      </c>
      <c r="I555" s="11">
        <f t="shared" si="79"/>
        <v>0</v>
      </c>
      <c r="J555" s="16">
        <f t="shared" si="74"/>
        <v>60572</v>
      </c>
      <c r="K555" s="25">
        <f t="shared" si="80"/>
        <v>0</v>
      </c>
    </row>
    <row r="556" spans="1:11" x14ac:dyDescent="0.25">
      <c r="A556" s="9">
        <f>IF('Lease Monthly'!$H$4="Monthly",DATE(YEAR('Monthly Journal entry'!A555),MONTH('Monthly Journal entry'!A555)+1,DAY('Monthly Journal entry'!A555)),IF('Lease Monthly'!$H$4="Quarterly",DATE(YEAR('Monthly Journal entry'!A555),MONTH('Monthly Journal entry'!A554)+3,DAY('Monthly Journal entry'!A554)),DATE(YEAR('Monthly Journal entry'!A554)+1,MONTH('Monthly Journal entry'!A554),DAY('Monthly Journal entry'!A554))))</f>
        <v>60602</v>
      </c>
      <c r="B556" s="24">
        <f t="shared" si="75"/>
        <v>2065</v>
      </c>
      <c r="C556" s="9">
        <f t="shared" si="73"/>
        <v>60602</v>
      </c>
      <c r="D556" s="9">
        <f t="shared" si="76"/>
        <v>60632</v>
      </c>
      <c r="E556" s="3">
        <f t="shared" si="77"/>
        <v>31</v>
      </c>
      <c r="F556" s="10">
        <f t="shared" si="78"/>
        <v>31</v>
      </c>
      <c r="G556" s="4">
        <f>'Lease Monthly'!K567</f>
        <v>0</v>
      </c>
      <c r="H556" s="3">
        <f t="shared" si="81"/>
        <v>0</v>
      </c>
      <c r="I556" s="11">
        <f t="shared" si="79"/>
        <v>0</v>
      </c>
      <c r="J556" s="16">
        <f t="shared" si="74"/>
        <v>60602</v>
      </c>
      <c r="K556" s="25">
        <f t="shared" si="80"/>
        <v>0</v>
      </c>
    </row>
    <row r="557" spans="1:11" x14ac:dyDescent="0.25">
      <c r="A557" s="9">
        <f>IF('Lease Monthly'!$H$4="Monthly",DATE(YEAR('Monthly Journal entry'!A556),MONTH('Monthly Journal entry'!A556)+1,DAY('Monthly Journal entry'!A556)),IF('Lease Monthly'!$H$4="Quarterly",DATE(YEAR('Monthly Journal entry'!A556),MONTH('Monthly Journal entry'!A555)+3,DAY('Monthly Journal entry'!A555)),DATE(YEAR('Monthly Journal entry'!A555)+1,MONTH('Monthly Journal entry'!A555),DAY('Monthly Journal entry'!A555))))</f>
        <v>60633</v>
      </c>
      <c r="B557" s="24">
        <f t="shared" si="75"/>
        <v>2066</v>
      </c>
      <c r="C557" s="9">
        <f t="shared" si="73"/>
        <v>60633</v>
      </c>
      <c r="D557" s="9">
        <f t="shared" si="76"/>
        <v>60663</v>
      </c>
      <c r="E557" s="3">
        <f t="shared" si="77"/>
        <v>31</v>
      </c>
      <c r="F557" s="10">
        <f t="shared" si="78"/>
        <v>31</v>
      </c>
      <c r="G557" s="4">
        <f>'Lease Monthly'!K568</f>
        <v>0</v>
      </c>
      <c r="H557" s="3">
        <f t="shared" si="81"/>
        <v>0</v>
      </c>
      <c r="I557" s="11">
        <f t="shared" si="79"/>
        <v>0</v>
      </c>
      <c r="J557" s="16">
        <f t="shared" si="74"/>
        <v>60633</v>
      </c>
      <c r="K557" s="25">
        <f t="shared" si="80"/>
        <v>0</v>
      </c>
    </row>
    <row r="558" spans="1:11" x14ac:dyDescent="0.25">
      <c r="A558" s="9">
        <f>IF('Lease Monthly'!$H$4="Monthly",DATE(YEAR('Monthly Journal entry'!A557),MONTH('Monthly Journal entry'!A557)+1,DAY('Monthly Journal entry'!A557)),IF('Lease Monthly'!$H$4="Quarterly",DATE(YEAR('Monthly Journal entry'!A557),MONTH('Monthly Journal entry'!A556)+3,DAY('Monthly Journal entry'!A556)),DATE(YEAR('Monthly Journal entry'!A556)+1,MONTH('Monthly Journal entry'!A556),DAY('Monthly Journal entry'!A556))))</f>
        <v>60664</v>
      </c>
      <c r="B558" s="24">
        <f t="shared" si="75"/>
        <v>2066</v>
      </c>
      <c r="C558" s="9">
        <f t="shared" si="73"/>
        <v>60664</v>
      </c>
      <c r="D558" s="9">
        <f t="shared" si="76"/>
        <v>60691</v>
      </c>
      <c r="E558" s="3">
        <f t="shared" si="77"/>
        <v>28</v>
      </c>
      <c r="F558" s="10">
        <f t="shared" si="78"/>
        <v>28</v>
      </c>
      <c r="G558" s="4">
        <f>'Lease Monthly'!K569</f>
        <v>0</v>
      </c>
      <c r="H558" s="3">
        <f t="shared" si="81"/>
        <v>0</v>
      </c>
      <c r="I558" s="11">
        <f t="shared" si="79"/>
        <v>0</v>
      </c>
      <c r="J558" s="16">
        <f t="shared" si="74"/>
        <v>60664</v>
      </c>
      <c r="K558" s="25">
        <f t="shared" si="80"/>
        <v>0</v>
      </c>
    </row>
    <row r="559" spans="1:11" x14ac:dyDescent="0.25">
      <c r="A559" s="9">
        <f>IF('Lease Monthly'!$H$4="Monthly",DATE(YEAR('Monthly Journal entry'!A558),MONTH('Monthly Journal entry'!A558)+1,DAY('Monthly Journal entry'!A558)),IF('Lease Monthly'!$H$4="Quarterly",DATE(YEAR('Monthly Journal entry'!A558),MONTH('Monthly Journal entry'!A557)+3,DAY('Monthly Journal entry'!A557)),DATE(YEAR('Monthly Journal entry'!A557)+1,MONTH('Monthly Journal entry'!A557),DAY('Monthly Journal entry'!A557))))</f>
        <v>60692</v>
      </c>
      <c r="B559" s="24">
        <f t="shared" si="75"/>
        <v>2066</v>
      </c>
      <c r="C559" s="9">
        <f t="shared" si="73"/>
        <v>60692</v>
      </c>
      <c r="D559" s="9">
        <f t="shared" si="76"/>
        <v>60722</v>
      </c>
      <c r="E559" s="3">
        <f t="shared" si="77"/>
        <v>31</v>
      </c>
      <c r="F559" s="10">
        <f t="shared" si="78"/>
        <v>31</v>
      </c>
      <c r="G559" s="4">
        <f>'Lease Monthly'!K570</f>
        <v>0</v>
      </c>
      <c r="H559" s="3">
        <f t="shared" si="81"/>
        <v>0</v>
      </c>
      <c r="I559" s="11">
        <f t="shared" si="79"/>
        <v>0</v>
      </c>
      <c r="J559" s="16">
        <f t="shared" si="74"/>
        <v>60692</v>
      </c>
      <c r="K559" s="25">
        <f t="shared" si="80"/>
        <v>0</v>
      </c>
    </row>
    <row r="560" spans="1:11" x14ac:dyDescent="0.25">
      <c r="A560" s="9">
        <f>IF('Lease Monthly'!$H$4="Monthly",DATE(YEAR('Monthly Journal entry'!A559),MONTH('Monthly Journal entry'!A559)+1,DAY('Monthly Journal entry'!A559)),IF('Lease Monthly'!$H$4="Quarterly",DATE(YEAR('Monthly Journal entry'!A559),MONTH('Monthly Journal entry'!A558)+3,DAY('Monthly Journal entry'!A558)),DATE(YEAR('Monthly Journal entry'!A558)+1,MONTH('Monthly Journal entry'!A558),DAY('Monthly Journal entry'!A558))))</f>
        <v>60723</v>
      </c>
      <c r="B560" s="24">
        <f t="shared" si="75"/>
        <v>2066</v>
      </c>
      <c r="C560" s="9">
        <f t="shared" si="73"/>
        <v>60723</v>
      </c>
      <c r="D560" s="9">
        <f t="shared" si="76"/>
        <v>60752</v>
      </c>
      <c r="E560" s="3">
        <f t="shared" si="77"/>
        <v>30</v>
      </c>
      <c r="F560" s="10">
        <f t="shared" si="78"/>
        <v>30</v>
      </c>
      <c r="G560" s="4">
        <f>'Lease Monthly'!K571</f>
        <v>0</v>
      </c>
      <c r="H560" s="3">
        <f t="shared" si="81"/>
        <v>0</v>
      </c>
      <c r="I560" s="11">
        <f t="shared" si="79"/>
        <v>0</v>
      </c>
      <c r="J560" s="16">
        <f t="shared" si="74"/>
        <v>60723</v>
      </c>
      <c r="K560" s="25">
        <f t="shared" si="80"/>
        <v>0</v>
      </c>
    </row>
    <row r="561" spans="1:11" x14ac:dyDescent="0.25">
      <c r="A561" s="9">
        <f>IF('Lease Monthly'!$H$4="Monthly",DATE(YEAR('Monthly Journal entry'!A560),MONTH('Monthly Journal entry'!A560)+1,DAY('Monthly Journal entry'!A560)),IF('Lease Monthly'!$H$4="Quarterly",DATE(YEAR('Monthly Journal entry'!A560),MONTH('Monthly Journal entry'!A559)+3,DAY('Monthly Journal entry'!A559)),DATE(YEAR('Monthly Journal entry'!A559)+1,MONTH('Monthly Journal entry'!A559),DAY('Monthly Journal entry'!A559))))</f>
        <v>60753</v>
      </c>
      <c r="B561" s="24">
        <f t="shared" si="75"/>
        <v>2066</v>
      </c>
      <c r="C561" s="9">
        <f t="shared" si="73"/>
        <v>60753</v>
      </c>
      <c r="D561" s="9">
        <f t="shared" si="76"/>
        <v>60783</v>
      </c>
      <c r="E561" s="3">
        <f t="shared" si="77"/>
        <v>31</v>
      </c>
      <c r="F561" s="10">
        <f t="shared" si="78"/>
        <v>31</v>
      </c>
      <c r="G561" s="4">
        <f>'Lease Monthly'!K572</f>
        <v>0</v>
      </c>
      <c r="H561" s="3">
        <f t="shared" si="81"/>
        <v>0</v>
      </c>
      <c r="I561" s="11">
        <f t="shared" si="79"/>
        <v>0</v>
      </c>
      <c r="J561" s="16">
        <f t="shared" si="74"/>
        <v>60753</v>
      </c>
      <c r="K561" s="25">
        <f t="shared" si="80"/>
        <v>0</v>
      </c>
    </row>
    <row r="562" spans="1:11" x14ac:dyDescent="0.25">
      <c r="A562" s="9">
        <f>IF('Lease Monthly'!$H$4="Monthly",DATE(YEAR('Monthly Journal entry'!A561),MONTH('Monthly Journal entry'!A561)+1,DAY('Monthly Journal entry'!A561)),IF('Lease Monthly'!$H$4="Quarterly",DATE(YEAR('Monthly Journal entry'!A561),MONTH('Monthly Journal entry'!A560)+3,DAY('Monthly Journal entry'!A560)),DATE(YEAR('Monthly Journal entry'!A560)+1,MONTH('Monthly Journal entry'!A560),DAY('Monthly Journal entry'!A560))))</f>
        <v>60784</v>
      </c>
      <c r="B562" s="24">
        <f t="shared" si="75"/>
        <v>2066</v>
      </c>
      <c r="C562" s="9">
        <f t="shared" si="73"/>
        <v>60784</v>
      </c>
      <c r="D562" s="9">
        <f t="shared" si="76"/>
        <v>60813</v>
      </c>
      <c r="E562" s="3">
        <f t="shared" si="77"/>
        <v>30</v>
      </c>
      <c r="F562" s="10">
        <f t="shared" si="78"/>
        <v>30</v>
      </c>
      <c r="G562" s="4">
        <f>'Lease Monthly'!K573</f>
        <v>0</v>
      </c>
      <c r="H562" s="3">
        <f t="shared" si="81"/>
        <v>0</v>
      </c>
      <c r="I562" s="11">
        <f t="shared" si="79"/>
        <v>0</v>
      </c>
      <c r="J562" s="16">
        <f t="shared" si="74"/>
        <v>60784</v>
      </c>
      <c r="K562" s="25">
        <f t="shared" si="80"/>
        <v>0</v>
      </c>
    </row>
    <row r="563" spans="1:11" x14ac:dyDescent="0.25">
      <c r="A563" s="9">
        <f>IF('Lease Monthly'!$H$4="Monthly",DATE(YEAR('Monthly Journal entry'!A562),MONTH('Monthly Journal entry'!A562)+1,DAY('Monthly Journal entry'!A562)),IF('Lease Monthly'!$H$4="Quarterly",DATE(YEAR('Monthly Journal entry'!A562),MONTH('Monthly Journal entry'!A561)+3,DAY('Monthly Journal entry'!A561)),DATE(YEAR('Monthly Journal entry'!A561)+1,MONTH('Monthly Journal entry'!A561),DAY('Monthly Journal entry'!A561))))</f>
        <v>60814</v>
      </c>
      <c r="B563" s="24">
        <f t="shared" si="75"/>
        <v>2066</v>
      </c>
      <c r="C563" s="9">
        <f t="shared" si="73"/>
        <v>60814</v>
      </c>
      <c r="D563" s="9">
        <f t="shared" si="76"/>
        <v>60844</v>
      </c>
      <c r="E563" s="3">
        <f t="shared" si="77"/>
        <v>31</v>
      </c>
      <c r="F563" s="10">
        <f t="shared" si="78"/>
        <v>31</v>
      </c>
      <c r="G563" s="4">
        <f>'Lease Monthly'!K574</f>
        <v>0</v>
      </c>
      <c r="H563" s="3">
        <f t="shared" si="81"/>
        <v>0</v>
      </c>
      <c r="I563" s="11">
        <f t="shared" si="79"/>
        <v>0</v>
      </c>
      <c r="J563" s="16">
        <f t="shared" si="74"/>
        <v>60814</v>
      </c>
      <c r="K563" s="25">
        <f t="shared" si="80"/>
        <v>0</v>
      </c>
    </row>
    <row r="564" spans="1:11" x14ac:dyDescent="0.25">
      <c r="A564" s="9">
        <f>IF('Lease Monthly'!$H$4="Monthly",DATE(YEAR('Monthly Journal entry'!A563),MONTH('Monthly Journal entry'!A563)+1,DAY('Monthly Journal entry'!A563)),IF('Lease Monthly'!$H$4="Quarterly",DATE(YEAR('Monthly Journal entry'!A563),MONTH('Monthly Journal entry'!A562)+3,DAY('Monthly Journal entry'!A562)),DATE(YEAR('Monthly Journal entry'!A562)+1,MONTH('Monthly Journal entry'!A562),DAY('Monthly Journal entry'!A562))))</f>
        <v>60845</v>
      </c>
      <c r="B564" s="24">
        <f t="shared" si="75"/>
        <v>2066</v>
      </c>
      <c r="C564" s="9">
        <f t="shared" si="73"/>
        <v>60845</v>
      </c>
      <c r="D564" s="9">
        <f t="shared" si="76"/>
        <v>60875</v>
      </c>
      <c r="E564" s="3">
        <f t="shared" si="77"/>
        <v>31</v>
      </c>
      <c r="F564" s="10">
        <f t="shared" si="78"/>
        <v>31</v>
      </c>
      <c r="G564" s="4">
        <f>'Lease Monthly'!K575</f>
        <v>0</v>
      </c>
      <c r="H564" s="3">
        <f t="shared" si="81"/>
        <v>0</v>
      </c>
      <c r="I564" s="11">
        <f t="shared" si="79"/>
        <v>0</v>
      </c>
      <c r="J564" s="16">
        <f t="shared" si="74"/>
        <v>60845</v>
      </c>
      <c r="K564" s="25">
        <f t="shared" si="80"/>
        <v>0</v>
      </c>
    </row>
    <row r="565" spans="1:11" x14ac:dyDescent="0.25">
      <c r="A565" s="9">
        <f>IF('Lease Monthly'!$H$4="Monthly",DATE(YEAR('Monthly Journal entry'!A564),MONTH('Monthly Journal entry'!A564)+1,DAY('Monthly Journal entry'!A564)),IF('Lease Monthly'!$H$4="Quarterly",DATE(YEAR('Monthly Journal entry'!A564),MONTH('Monthly Journal entry'!A563)+3,DAY('Monthly Journal entry'!A563)),DATE(YEAR('Monthly Journal entry'!A563)+1,MONTH('Monthly Journal entry'!A563),DAY('Monthly Journal entry'!A563))))</f>
        <v>60876</v>
      </c>
      <c r="B565" s="24">
        <f t="shared" si="75"/>
        <v>2066</v>
      </c>
      <c r="C565" s="9">
        <f t="shared" si="73"/>
        <v>60876</v>
      </c>
      <c r="D565" s="9">
        <f t="shared" si="76"/>
        <v>60905</v>
      </c>
      <c r="E565" s="3">
        <f t="shared" si="77"/>
        <v>30</v>
      </c>
      <c r="F565" s="10">
        <f t="shared" si="78"/>
        <v>30</v>
      </c>
      <c r="G565" s="4">
        <f>'Lease Monthly'!K576</f>
        <v>0</v>
      </c>
      <c r="H565" s="3">
        <f t="shared" si="81"/>
        <v>0</v>
      </c>
      <c r="I565" s="11">
        <f t="shared" si="79"/>
        <v>0</v>
      </c>
      <c r="J565" s="16">
        <f t="shared" si="74"/>
        <v>60876</v>
      </c>
      <c r="K565" s="25">
        <f t="shared" si="80"/>
        <v>0</v>
      </c>
    </row>
    <row r="566" spans="1:11" x14ac:dyDescent="0.25">
      <c r="A566" s="9">
        <f>IF('Lease Monthly'!$H$4="Monthly",DATE(YEAR('Monthly Journal entry'!A565),MONTH('Monthly Journal entry'!A565)+1,DAY('Monthly Journal entry'!A565)),IF('Lease Monthly'!$H$4="Quarterly",DATE(YEAR('Monthly Journal entry'!A565),MONTH('Monthly Journal entry'!A564)+3,DAY('Monthly Journal entry'!A564)),DATE(YEAR('Monthly Journal entry'!A564)+1,MONTH('Monthly Journal entry'!A564),DAY('Monthly Journal entry'!A564))))</f>
        <v>60906</v>
      </c>
      <c r="B566" s="24">
        <f t="shared" si="75"/>
        <v>2066</v>
      </c>
      <c r="C566" s="9">
        <f t="shared" si="73"/>
        <v>60906</v>
      </c>
      <c r="D566" s="9">
        <f t="shared" si="76"/>
        <v>60936</v>
      </c>
      <c r="E566" s="3">
        <f t="shared" si="77"/>
        <v>31</v>
      </c>
      <c r="F566" s="10">
        <f t="shared" si="78"/>
        <v>31</v>
      </c>
      <c r="G566" s="4">
        <f>'Lease Monthly'!K577</f>
        <v>0</v>
      </c>
      <c r="H566" s="3">
        <f t="shared" si="81"/>
        <v>0</v>
      </c>
      <c r="I566" s="11">
        <f t="shared" si="79"/>
        <v>0</v>
      </c>
      <c r="J566" s="16">
        <f t="shared" si="74"/>
        <v>60906</v>
      </c>
      <c r="K566" s="25">
        <f t="shared" si="80"/>
        <v>0</v>
      </c>
    </row>
    <row r="567" spans="1:11" x14ac:dyDescent="0.25">
      <c r="A567" s="9">
        <f>IF('Lease Monthly'!$H$4="Monthly",DATE(YEAR('Monthly Journal entry'!A566),MONTH('Monthly Journal entry'!A566)+1,DAY('Monthly Journal entry'!A566)),IF('Lease Monthly'!$H$4="Quarterly",DATE(YEAR('Monthly Journal entry'!A566),MONTH('Monthly Journal entry'!A565)+3,DAY('Monthly Journal entry'!A565)),DATE(YEAR('Monthly Journal entry'!A565)+1,MONTH('Monthly Journal entry'!A565),DAY('Monthly Journal entry'!A565))))</f>
        <v>60937</v>
      </c>
      <c r="B567" s="24">
        <f t="shared" si="75"/>
        <v>2066</v>
      </c>
      <c r="C567" s="9">
        <f t="shared" si="73"/>
        <v>60937</v>
      </c>
      <c r="D567" s="9">
        <f t="shared" si="76"/>
        <v>60966</v>
      </c>
      <c r="E567" s="3">
        <f t="shared" si="77"/>
        <v>30</v>
      </c>
      <c r="F567" s="10">
        <f t="shared" si="78"/>
        <v>30</v>
      </c>
      <c r="G567" s="4">
        <f>'Lease Monthly'!K578</f>
        <v>0</v>
      </c>
      <c r="H567" s="3">
        <f t="shared" si="81"/>
        <v>0</v>
      </c>
      <c r="I567" s="11">
        <f t="shared" si="79"/>
        <v>0</v>
      </c>
      <c r="J567" s="16">
        <f t="shared" si="74"/>
        <v>60937</v>
      </c>
      <c r="K567" s="25">
        <f t="shared" si="80"/>
        <v>0</v>
      </c>
    </row>
    <row r="568" spans="1:11" x14ac:dyDescent="0.25">
      <c r="A568" s="9">
        <f>IF('Lease Monthly'!$H$4="Monthly",DATE(YEAR('Monthly Journal entry'!A567),MONTH('Monthly Journal entry'!A567)+1,DAY('Monthly Journal entry'!A567)),IF('Lease Monthly'!$H$4="Quarterly",DATE(YEAR('Monthly Journal entry'!A567),MONTH('Monthly Journal entry'!A566)+3,DAY('Monthly Journal entry'!A566)),DATE(YEAR('Monthly Journal entry'!A566)+1,MONTH('Monthly Journal entry'!A566),DAY('Monthly Journal entry'!A566))))</f>
        <v>60967</v>
      </c>
      <c r="B568" s="24">
        <f t="shared" si="75"/>
        <v>2066</v>
      </c>
      <c r="C568" s="9">
        <f t="shared" si="73"/>
        <v>60967</v>
      </c>
      <c r="D568" s="9">
        <f t="shared" si="76"/>
        <v>60997</v>
      </c>
      <c r="E568" s="3">
        <f t="shared" si="77"/>
        <v>31</v>
      </c>
      <c r="F568" s="10">
        <f t="shared" si="78"/>
        <v>31</v>
      </c>
      <c r="G568" s="4">
        <f>'Lease Monthly'!K579</f>
        <v>0</v>
      </c>
      <c r="H568" s="3">
        <f t="shared" si="81"/>
        <v>0</v>
      </c>
      <c r="I568" s="11">
        <f t="shared" si="79"/>
        <v>0</v>
      </c>
      <c r="J568" s="16">
        <f t="shared" si="74"/>
        <v>60967</v>
      </c>
      <c r="K568" s="25">
        <f t="shared" si="80"/>
        <v>0</v>
      </c>
    </row>
    <row r="569" spans="1:11" x14ac:dyDescent="0.25">
      <c r="A569" s="9">
        <f>IF('Lease Monthly'!$H$4="Monthly",DATE(YEAR('Monthly Journal entry'!A568),MONTH('Monthly Journal entry'!A568)+1,DAY('Monthly Journal entry'!A568)),IF('Lease Monthly'!$H$4="Quarterly",DATE(YEAR('Monthly Journal entry'!A568),MONTH('Monthly Journal entry'!A567)+3,DAY('Monthly Journal entry'!A567)),DATE(YEAR('Monthly Journal entry'!A567)+1,MONTH('Monthly Journal entry'!A567),DAY('Monthly Journal entry'!A567))))</f>
        <v>60998</v>
      </c>
      <c r="B569" s="24">
        <f t="shared" si="75"/>
        <v>2067</v>
      </c>
      <c r="C569" s="9">
        <f t="shared" si="73"/>
        <v>60998</v>
      </c>
      <c r="D569" s="9">
        <f t="shared" si="76"/>
        <v>61028</v>
      </c>
      <c r="E569" s="3">
        <f t="shared" si="77"/>
        <v>31</v>
      </c>
      <c r="F569" s="10">
        <f t="shared" si="78"/>
        <v>31</v>
      </c>
      <c r="G569" s="4">
        <f>'Lease Monthly'!K580</f>
        <v>0</v>
      </c>
      <c r="H569" s="3">
        <f t="shared" si="81"/>
        <v>0</v>
      </c>
      <c r="I569" s="11">
        <f t="shared" si="79"/>
        <v>0</v>
      </c>
      <c r="J569" s="16">
        <f t="shared" si="74"/>
        <v>60998</v>
      </c>
      <c r="K569" s="25">
        <f t="shared" si="80"/>
        <v>0</v>
      </c>
    </row>
    <row r="570" spans="1:11" x14ac:dyDescent="0.25">
      <c r="A570" s="9">
        <f>IF('Lease Monthly'!$H$4="Monthly",DATE(YEAR('Monthly Journal entry'!A569),MONTH('Monthly Journal entry'!A569)+1,DAY('Monthly Journal entry'!A569)),IF('Lease Monthly'!$H$4="Quarterly",DATE(YEAR('Monthly Journal entry'!A569),MONTH('Monthly Journal entry'!A568)+3,DAY('Monthly Journal entry'!A568)),DATE(YEAR('Monthly Journal entry'!A568)+1,MONTH('Monthly Journal entry'!A568),DAY('Monthly Journal entry'!A568))))</f>
        <v>61029</v>
      </c>
      <c r="B570" s="24">
        <f t="shared" si="75"/>
        <v>2067</v>
      </c>
      <c r="C570" s="9">
        <f t="shared" si="73"/>
        <v>61029</v>
      </c>
      <c r="D570" s="9">
        <f t="shared" si="76"/>
        <v>61056</v>
      </c>
      <c r="E570" s="3">
        <f t="shared" si="77"/>
        <v>28</v>
      </c>
      <c r="F570" s="10">
        <f t="shared" si="78"/>
        <v>28</v>
      </c>
      <c r="G570" s="4">
        <f>'Lease Monthly'!K581</f>
        <v>0</v>
      </c>
      <c r="H570" s="3">
        <f t="shared" si="81"/>
        <v>0</v>
      </c>
      <c r="I570" s="11">
        <f t="shared" si="79"/>
        <v>0</v>
      </c>
      <c r="J570" s="16">
        <f t="shared" si="74"/>
        <v>61029</v>
      </c>
      <c r="K570" s="25">
        <f t="shared" si="80"/>
        <v>0</v>
      </c>
    </row>
    <row r="571" spans="1:11" x14ac:dyDescent="0.25">
      <c r="A571" s="9">
        <f>IF('Lease Monthly'!$H$4="Monthly",DATE(YEAR('Monthly Journal entry'!A570),MONTH('Monthly Journal entry'!A570)+1,DAY('Monthly Journal entry'!A570)),IF('Lease Monthly'!$H$4="Quarterly",DATE(YEAR('Monthly Journal entry'!A570),MONTH('Monthly Journal entry'!A569)+3,DAY('Monthly Journal entry'!A569)),DATE(YEAR('Monthly Journal entry'!A569)+1,MONTH('Monthly Journal entry'!A569),DAY('Monthly Journal entry'!A569))))</f>
        <v>61057</v>
      </c>
      <c r="B571" s="24">
        <f t="shared" si="75"/>
        <v>2067</v>
      </c>
      <c r="C571" s="9">
        <f t="shared" si="73"/>
        <v>61057</v>
      </c>
      <c r="D571" s="9">
        <f t="shared" si="76"/>
        <v>61087</v>
      </c>
      <c r="E571" s="3">
        <f t="shared" si="77"/>
        <v>31</v>
      </c>
      <c r="F571" s="10">
        <f t="shared" si="78"/>
        <v>31</v>
      </c>
      <c r="G571" s="4">
        <f>'Lease Monthly'!K582</f>
        <v>0</v>
      </c>
      <c r="H571" s="3">
        <f t="shared" si="81"/>
        <v>0</v>
      </c>
      <c r="I571" s="11">
        <f t="shared" si="79"/>
        <v>0</v>
      </c>
      <c r="J571" s="16">
        <f t="shared" si="74"/>
        <v>61057</v>
      </c>
      <c r="K571" s="25">
        <f t="shared" si="80"/>
        <v>0</v>
      </c>
    </row>
    <row r="572" spans="1:11" x14ac:dyDescent="0.25">
      <c r="A572" s="9">
        <f>IF('Lease Monthly'!$H$4="Monthly",DATE(YEAR('Monthly Journal entry'!A571),MONTH('Monthly Journal entry'!A571)+1,DAY('Monthly Journal entry'!A571)),IF('Lease Monthly'!$H$4="Quarterly",DATE(YEAR('Monthly Journal entry'!A571),MONTH('Monthly Journal entry'!A570)+3,DAY('Monthly Journal entry'!A570)),DATE(YEAR('Monthly Journal entry'!A570)+1,MONTH('Monthly Journal entry'!A570),DAY('Monthly Journal entry'!A570))))</f>
        <v>61088</v>
      </c>
      <c r="B572" s="24">
        <f t="shared" si="75"/>
        <v>2067</v>
      </c>
      <c r="C572" s="9">
        <f t="shared" si="73"/>
        <v>61088</v>
      </c>
      <c r="D572" s="9">
        <f t="shared" si="76"/>
        <v>61117</v>
      </c>
      <c r="E572" s="3">
        <f t="shared" si="77"/>
        <v>30</v>
      </c>
      <c r="F572" s="10">
        <f t="shared" si="78"/>
        <v>30</v>
      </c>
      <c r="G572" s="4">
        <f>'Lease Monthly'!K583</f>
        <v>0</v>
      </c>
      <c r="H572" s="3">
        <f t="shared" si="81"/>
        <v>0</v>
      </c>
      <c r="I572" s="11">
        <f t="shared" si="79"/>
        <v>0</v>
      </c>
      <c r="J572" s="16">
        <f t="shared" si="74"/>
        <v>61088</v>
      </c>
      <c r="K572" s="25">
        <f t="shared" si="80"/>
        <v>0</v>
      </c>
    </row>
    <row r="573" spans="1:11" x14ac:dyDescent="0.25">
      <c r="A573" s="9">
        <f>IF('Lease Monthly'!$H$4="Monthly",DATE(YEAR('Monthly Journal entry'!A572),MONTH('Monthly Journal entry'!A572)+1,DAY('Monthly Journal entry'!A572)),IF('Lease Monthly'!$H$4="Quarterly",DATE(YEAR('Monthly Journal entry'!A572),MONTH('Monthly Journal entry'!A571)+3,DAY('Monthly Journal entry'!A571)),DATE(YEAR('Monthly Journal entry'!A571)+1,MONTH('Monthly Journal entry'!A571),DAY('Monthly Journal entry'!A571))))</f>
        <v>61118</v>
      </c>
      <c r="B573" s="24">
        <f t="shared" si="75"/>
        <v>2067</v>
      </c>
      <c r="C573" s="9">
        <f t="shared" si="73"/>
        <v>61118</v>
      </c>
      <c r="D573" s="9">
        <f t="shared" si="76"/>
        <v>61148</v>
      </c>
      <c r="E573" s="3">
        <f t="shared" si="77"/>
        <v>31</v>
      </c>
      <c r="F573" s="10">
        <f t="shared" si="78"/>
        <v>31</v>
      </c>
      <c r="G573" s="4">
        <f>'Lease Monthly'!K584</f>
        <v>0</v>
      </c>
      <c r="H573" s="3">
        <f t="shared" si="81"/>
        <v>0</v>
      </c>
      <c r="I573" s="11">
        <f t="shared" si="79"/>
        <v>0</v>
      </c>
      <c r="J573" s="16">
        <f t="shared" si="74"/>
        <v>61118</v>
      </c>
      <c r="K573" s="25">
        <f t="shared" si="80"/>
        <v>0</v>
      </c>
    </row>
    <row r="574" spans="1:11" x14ac:dyDescent="0.25">
      <c r="A574" s="9">
        <f>IF('Lease Monthly'!$H$4="Monthly",DATE(YEAR('Monthly Journal entry'!A573),MONTH('Monthly Journal entry'!A573)+1,DAY('Monthly Journal entry'!A573)),IF('Lease Monthly'!$H$4="Quarterly",DATE(YEAR('Monthly Journal entry'!A573),MONTH('Monthly Journal entry'!A572)+3,DAY('Monthly Journal entry'!A572)),DATE(YEAR('Monthly Journal entry'!A572)+1,MONTH('Monthly Journal entry'!A572),DAY('Monthly Journal entry'!A572))))</f>
        <v>61149</v>
      </c>
      <c r="B574" s="24">
        <f t="shared" si="75"/>
        <v>2067</v>
      </c>
      <c r="C574" s="9">
        <f t="shared" si="73"/>
        <v>61149</v>
      </c>
      <c r="D574" s="9">
        <f t="shared" si="76"/>
        <v>61178</v>
      </c>
      <c r="E574" s="3">
        <f t="shared" si="77"/>
        <v>30</v>
      </c>
      <c r="F574" s="10">
        <f t="shared" si="78"/>
        <v>30</v>
      </c>
      <c r="G574" s="4">
        <f>'Lease Monthly'!K585</f>
        <v>0</v>
      </c>
      <c r="H574" s="3">
        <f t="shared" si="81"/>
        <v>0</v>
      </c>
      <c r="I574" s="11">
        <f t="shared" si="79"/>
        <v>0</v>
      </c>
      <c r="J574" s="16">
        <f t="shared" si="74"/>
        <v>61149</v>
      </c>
      <c r="K574" s="25">
        <f t="shared" si="80"/>
        <v>0</v>
      </c>
    </row>
    <row r="575" spans="1:11" x14ac:dyDescent="0.25">
      <c r="A575" s="9">
        <f>IF('Lease Monthly'!$H$4="Monthly",DATE(YEAR('Monthly Journal entry'!A574),MONTH('Monthly Journal entry'!A574)+1,DAY('Monthly Journal entry'!A574)),IF('Lease Monthly'!$H$4="Quarterly",DATE(YEAR('Monthly Journal entry'!A574),MONTH('Monthly Journal entry'!A573)+3,DAY('Monthly Journal entry'!A573)),DATE(YEAR('Monthly Journal entry'!A573)+1,MONTH('Monthly Journal entry'!A573),DAY('Monthly Journal entry'!A573))))</f>
        <v>61179</v>
      </c>
      <c r="B575" s="24">
        <f t="shared" si="75"/>
        <v>2067</v>
      </c>
      <c r="C575" s="9">
        <f t="shared" si="73"/>
        <v>61179</v>
      </c>
      <c r="D575" s="9">
        <f t="shared" si="76"/>
        <v>61209</v>
      </c>
      <c r="E575" s="3">
        <f t="shared" si="77"/>
        <v>31</v>
      </c>
      <c r="F575" s="10">
        <f t="shared" si="78"/>
        <v>31</v>
      </c>
      <c r="G575" s="4">
        <f>'Lease Monthly'!K586</f>
        <v>0</v>
      </c>
      <c r="H575" s="3">
        <f t="shared" si="81"/>
        <v>0</v>
      </c>
      <c r="I575" s="11">
        <f t="shared" si="79"/>
        <v>0</v>
      </c>
      <c r="J575" s="16">
        <f t="shared" si="74"/>
        <v>61179</v>
      </c>
      <c r="K575" s="25">
        <f t="shared" si="80"/>
        <v>0</v>
      </c>
    </row>
    <row r="576" spans="1:11" x14ac:dyDescent="0.25">
      <c r="A576" s="9">
        <f>IF('Lease Monthly'!$H$4="Monthly",DATE(YEAR('Monthly Journal entry'!A575),MONTH('Monthly Journal entry'!A575)+1,DAY('Monthly Journal entry'!A575)),IF('Lease Monthly'!$H$4="Quarterly",DATE(YEAR('Monthly Journal entry'!A575),MONTH('Monthly Journal entry'!A574)+3,DAY('Monthly Journal entry'!A574)),DATE(YEAR('Monthly Journal entry'!A574)+1,MONTH('Monthly Journal entry'!A574),DAY('Monthly Journal entry'!A574))))</f>
        <v>61210</v>
      </c>
      <c r="B576" s="24">
        <f t="shared" si="75"/>
        <v>2067</v>
      </c>
      <c r="C576" s="9">
        <f t="shared" si="73"/>
        <v>61210</v>
      </c>
      <c r="D576" s="9">
        <f t="shared" si="76"/>
        <v>61240</v>
      </c>
      <c r="E576" s="3">
        <f t="shared" si="77"/>
        <v>31</v>
      </c>
      <c r="F576" s="10">
        <f t="shared" si="78"/>
        <v>31</v>
      </c>
      <c r="G576" s="4">
        <f>'Lease Monthly'!K587</f>
        <v>0</v>
      </c>
      <c r="H576" s="3">
        <f t="shared" si="81"/>
        <v>0</v>
      </c>
      <c r="I576" s="11">
        <f t="shared" si="79"/>
        <v>0</v>
      </c>
      <c r="J576" s="16">
        <f t="shared" si="74"/>
        <v>61210</v>
      </c>
      <c r="K576" s="25">
        <f t="shared" si="80"/>
        <v>0</v>
      </c>
    </row>
    <row r="577" spans="1:11" x14ac:dyDescent="0.25">
      <c r="A577" s="9">
        <f>IF('Lease Monthly'!$H$4="Monthly",DATE(YEAR('Monthly Journal entry'!A576),MONTH('Monthly Journal entry'!A576)+1,DAY('Monthly Journal entry'!A576)),IF('Lease Monthly'!$H$4="Quarterly",DATE(YEAR('Monthly Journal entry'!A576),MONTH('Monthly Journal entry'!A575)+3,DAY('Monthly Journal entry'!A575)),DATE(YEAR('Monthly Journal entry'!A575)+1,MONTH('Monthly Journal entry'!A575),DAY('Monthly Journal entry'!A575))))</f>
        <v>61241</v>
      </c>
      <c r="B577" s="24">
        <f t="shared" si="75"/>
        <v>2067</v>
      </c>
      <c r="C577" s="9">
        <f t="shared" si="73"/>
        <v>61241</v>
      </c>
      <c r="D577" s="9">
        <f t="shared" si="76"/>
        <v>61270</v>
      </c>
      <c r="E577" s="3">
        <f t="shared" si="77"/>
        <v>30</v>
      </c>
      <c r="F577" s="10">
        <f t="shared" si="78"/>
        <v>30</v>
      </c>
      <c r="G577" s="4">
        <f>'Lease Monthly'!K588</f>
        <v>0</v>
      </c>
      <c r="H577" s="3">
        <f t="shared" si="81"/>
        <v>0</v>
      </c>
      <c r="I577" s="11">
        <f t="shared" si="79"/>
        <v>0</v>
      </c>
      <c r="J577" s="16">
        <f t="shared" si="74"/>
        <v>61241</v>
      </c>
      <c r="K577" s="25">
        <f t="shared" si="80"/>
        <v>0</v>
      </c>
    </row>
    <row r="578" spans="1:11" x14ac:dyDescent="0.25">
      <c r="A578" s="9">
        <f>IF('Lease Monthly'!$H$4="Monthly",DATE(YEAR('Monthly Journal entry'!A577),MONTH('Monthly Journal entry'!A577)+1,DAY('Monthly Journal entry'!A577)),IF('Lease Monthly'!$H$4="Quarterly",DATE(YEAR('Monthly Journal entry'!A577),MONTH('Monthly Journal entry'!A576)+3,DAY('Monthly Journal entry'!A576)),DATE(YEAR('Monthly Journal entry'!A576)+1,MONTH('Monthly Journal entry'!A576),DAY('Monthly Journal entry'!A576))))</f>
        <v>61271</v>
      </c>
      <c r="B578" s="24">
        <f t="shared" si="75"/>
        <v>2067</v>
      </c>
      <c r="C578" s="9">
        <f t="shared" si="73"/>
        <v>61271</v>
      </c>
      <c r="D578" s="9">
        <f t="shared" si="76"/>
        <v>61301</v>
      </c>
      <c r="E578" s="3">
        <f t="shared" si="77"/>
        <v>31</v>
      </c>
      <c r="F578" s="10">
        <f t="shared" si="78"/>
        <v>31</v>
      </c>
      <c r="G578" s="4">
        <f>'Lease Monthly'!K589</f>
        <v>0</v>
      </c>
      <c r="H578" s="3">
        <f t="shared" si="81"/>
        <v>0</v>
      </c>
      <c r="I578" s="11">
        <f t="shared" si="79"/>
        <v>0</v>
      </c>
      <c r="J578" s="16">
        <f t="shared" si="74"/>
        <v>61271</v>
      </c>
      <c r="K578" s="25">
        <f t="shared" si="80"/>
        <v>0</v>
      </c>
    </row>
    <row r="579" spans="1:11" x14ac:dyDescent="0.25">
      <c r="A579" s="9">
        <f>IF('Lease Monthly'!$H$4="Monthly",DATE(YEAR('Monthly Journal entry'!A578),MONTH('Monthly Journal entry'!A578)+1,DAY('Monthly Journal entry'!A578)),IF('Lease Monthly'!$H$4="Quarterly",DATE(YEAR('Monthly Journal entry'!A578),MONTH('Monthly Journal entry'!A577)+3,DAY('Monthly Journal entry'!A577)),DATE(YEAR('Monthly Journal entry'!A577)+1,MONTH('Monthly Journal entry'!A577),DAY('Monthly Journal entry'!A577))))</f>
        <v>61302</v>
      </c>
      <c r="B579" s="24">
        <f t="shared" si="75"/>
        <v>2067</v>
      </c>
      <c r="C579" s="9">
        <f t="shared" si="73"/>
        <v>61302</v>
      </c>
      <c r="D579" s="9">
        <f t="shared" si="76"/>
        <v>61331</v>
      </c>
      <c r="E579" s="3">
        <f t="shared" si="77"/>
        <v>30</v>
      </c>
      <c r="F579" s="10">
        <f t="shared" si="78"/>
        <v>30</v>
      </c>
      <c r="G579" s="4">
        <f>'Lease Monthly'!K590</f>
        <v>0</v>
      </c>
      <c r="H579" s="3">
        <f t="shared" si="81"/>
        <v>0</v>
      </c>
      <c r="I579" s="11">
        <f t="shared" si="79"/>
        <v>0</v>
      </c>
      <c r="J579" s="16">
        <f t="shared" si="74"/>
        <v>61302</v>
      </c>
      <c r="K579" s="25">
        <f t="shared" si="80"/>
        <v>0</v>
      </c>
    </row>
    <row r="580" spans="1:11" x14ac:dyDescent="0.25">
      <c r="A580" s="9">
        <f>IF('Lease Monthly'!$H$4="Monthly",DATE(YEAR('Monthly Journal entry'!A579),MONTH('Monthly Journal entry'!A579)+1,DAY('Monthly Journal entry'!A579)),IF('Lease Monthly'!$H$4="Quarterly",DATE(YEAR('Monthly Journal entry'!A579),MONTH('Monthly Journal entry'!A578)+3,DAY('Monthly Journal entry'!A578)),DATE(YEAR('Monthly Journal entry'!A578)+1,MONTH('Monthly Journal entry'!A578),DAY('Monthly Journal entry'!A578))))</f>
        <v>61332</v>
      </c>
      <c r="B580" s="24">
        <f t="shared" si="75"/>
        <v>2067</v>
      </c>
      <c r="C580" s="9">
        <f t="shared" si="73"/>
        <v>61332</v>
      </c>
      <c r="D580" s="9">
        <f t="shared" si="76"/>
        <v>61362</v>
      </c>
      <c r="E580" s="3">
        <f t="shared" si="77"/>
        <v>31</v>
      </c>
      <c r="F580" s="10">
        <f t="shared" si="78"/>
        <v>31</v>
      </c>
      <c r="G580" s="4">
        <f>'Lease Monthly'!K591</f>
        <v>0</v>
      </c>
      <c r="H580" s="3">
        <f t="shared" si="81"/>
        <v>0</v>
      </c>
      <c r="I580" s="11">
        <f t="shared" si="79"/>
        <v>0</v>
      </c>
      <c r="J580" s="16">
        <f t="shared" si="74"/>
        <v>61332</v>
      </c>
      <c r="K580" s="25">
        <f t="shared" si="80"/>
        <v>0</v>
      </c>
    </row>
    <row r="581" spans="1:11" x14ac:dyDescent="0.25">
      <c r="A581" s="9">
        <f>IF('Lease Monthly'!$H$4="Monthly",DATE(YEAR('Monthly Journal entry'!A580),MONTH('Monthly Journal entry'!A580)+1,DAY('Monthly Journal entry'!A580)),IF('Lease Monthly'!$H$4="Quarterly",DATE(YEAR('Monthly Journal entry'!A580),MONTH('Monthly Journal entry'!A579)+3,DAY('Monthly Journal entry'!A579)),DATE(YEAR('Monthly Journal entry'!A579)+1,MONTH('Monthly Journal entry'!A579),DAY('Monthly Journal entry'!A579))))</f>
        <v>61363</v>
      </c>
      <c r="B581" s="24">
        <f t="shared" si="75"/>
        <v>2068</v>
      </c>
      <c r="C581" s="9">
        <f t="shared" ref="C581:C644" si="82">EOMONTH(A581,-1)+1</f>
        <v>61363</v>
      </c>
      <c r="D581" s="9">
        <f t="shared" si="76"/>
        <v>61393</v>
      </c>
      <c r="E581" s="3">
        <f t="shared" si="77"/>
        <v>31</v>
      </c>
      <c r="F581" s="10">
        <f t="shared" si="78"/>
        <v>31</v>
      </c>
      <c r="G581" s="4">
        <f>'Lease Monthly'!K592</f>
        <v>0</v>
      </c>
      <c r="H581" s="3">
        <f t="shared" si="81"/>
        <v>0</v>
      </c>
      <c r="I581" s="11">
        <f t="shared" si="79"/>
        <v>0</v>
      </c>
      <c r="J581" s="16">
        <f t="shared" ref="J581:J644" si="83">A581</f>
        <v>61363</v>
      </c>
      <c r="K581" s="25">
        <f t="shared" si="80"/>
        <v>0</v>
      </c>
    </row>
    <row r="582" spans="1:11" x14ac:dyDescent="0.25">
      <c r="A582" s="9">
        <f>IF('Lease Monthly'!$H$4="Monthly",DATE(YEAR('Monthly Journal entry'!A581),MONTH('Monthly Journal entry'!A581)+1,DAY('Monthly Journal entry'!A581)),IF('Lease Monthly'!$H$4="Quarterly",DATE(YEAR('Monthly Journal entry'!A581),MONTH('Monthly Journal entry'!A580)+3,DAY('Monthly Journal entry'!A580)),DATE(YEAR('Monthly Journal entry'!A580)+1,MONTH('Monthly Journal entry'!A580),DAY('Monthly Journal entry'!A580))))</f>
        <v>61394</v>
      </c>
      <c r="B582" s="24">
        <f t="shared" ref="B582:B645" si="84">YEAR(A582)</f>
        <v>2068</v>
      </c>
      <c r="C582" s="9">
        <f t="shared" si="82"/>
        <v>61394</v>
      </c>
      <c r="D582" s="9">
        <f t="shared" ref="D582:D645" si="85">EOMONTH(A582,0)</f>
        <v>61422</v>
      </c>
      <c r="E582" s="3">
        <f t="shared" ref="E582:E645" si="86">D582-C582+1</f>
        <v>29</v>
      </c>
      <c r="F582" s="10">
        <f t="shared" ref="F582:F645" si="87">D582-A582+1</f>
        <v>29</v>
      </c>
      <c r="G582" s="4">
        <f>'Lease Monthly'!K593</f>
        <v>0</v>
      </c>
      <c r="H582" s="3">
        <f t="shared" si="81"/>
        <v>0</v>
      </c>
      <c r="I582" s="11">
        <f t="shared" si="79"/>
        <v>0</v>
      </c>
      <c r="J582" s="16">
        <f t="shared" si="83"/>
        <v>61394</v>
      </c>
      <c r="K582" s="25">
        <f t="shared" si="80"/>
        <v>0</v>
      </c>
    </row>
    <row r="583" spans="1:11" x14ac:dyDescent="0.25">
      <c r="A583" s="9">
        <f>IF('Lease Monthly'!$H$4="Monthly",DATE(YEAR('Monthly Journal entry'!A582),MONTH('Monthly Journal entry'!A582)+1,DAY('Monthly Journal entry'!A582)),IF('Lease Monthly'!$H$4="Quarterly",DATE(YEAR('Monthly Journal entry'!A582),MONTH('Monthly Journal entry'!A581)+3,DAY('Monthly Journal entry'!A581)),DATE(YEAR('Monthly Journal entry'!A581)+1,MONTH('Monthly Journal entry'!A581),DAY('Monthly Journal entry'!A581))))</f>
        <v>61423</v>
      </c>
      <c r="B583" s="24">
        <f t="shared" si="84"/>
        <v>2068</v>
      </c>
      <c r="C583" s="9">
        <f t="shared" si="82"/>
        <v>61423</v>
      </c>
      <c r="D583" s="9">
        <f t="shared" si="85"/>
        <v>61453</v>
      </c>
      <c r="E583" s="3">
        <f t="shared" si="86"/>
        <v>31</v>
      </c>
      <c r="F583" s="10">
        <f t="shared" si="87"/>
        <v>31</v>
      </c>
      <c r="G583" s="4">
        <f>'Lease Monthly'!K594</f>
        <v>0</v>
      </c>
      <c r="H583" s="3">
        <f t="shared" si="81"/>
        <v>0</v>
      </c>
      <c r="I583" s="11">
        <f t="shared" ref="I583:I646" si="88">G583-H582</f>
        <v>0</v>
      </c>
      <c r="J583" s="16">
        <f t="shared" si="83"/>
        <v>61423</v>
      </c>
      <c r="K583" s="25">
        <f t="shared" ref="K583:K646" si="89">H583+I583</f>
        <v>0</v>
      </c>
    </row>
    <row r="584" spans="1:11" x14ac:dyDescent="0.25">
      <c r="A584" s="9">
        <f>IF('Lease Monthly'!$H$4="Monthly",DATE(YEAR('Monthly Journal entry'!A583),MONTH('Monthly Journal entry'!A583)+1,DAY('Monthly Journal entry'!A583)),IF('Lease Monthly'!$H$4="Quarterly",DATE(YEAR('Monthly Journal entry'!A583),MONTH('Monthly Journal entry'!A582)+3,DAY('Monthly Journal entry'!A582)),DATE(YEAR('Monthly Journal entry'!A582)+1,MONTH('Monthly Journal entry'!A582),DAY('Monthly Journal entry'!A582))))</f>
        <v>61454</v>
      </c>
      <c r="B584" s="24">
        <f t="shared" si="84"/>
        <v>2068</v>
      </c>
      <c r="C584" s="9">
        <f t="shared" si="82"/>
        <v>61454</v>
      </c>
      <c r="D584" s="9">
        <f t="shared" si="85"/>
        <v>61483</v>
      </c>
      <c r="E584" s="3">
        <f t="shared" si="86"/>
        <v>30</v>
      </c>
      <c r="F584" s="10">
        <f t="shared" si="87"/>
        <v>30</v>
      </c>
      <c r="G584" s="4">
        <f>'Lease Monthly'!K595</f>
        <v>0</v>
      </c>
      <c r="H584" s="3">
        <f t="shared" ref="H584:H647" si="90">G585/E584*F584</f>
        <v>0</v>
      </c>
      <c r="I584" s="11">
        <f t="shared" si="88"/>
        <v>0</v>
      </c>
      <c r="J584" s="16">
        <f t="shared" si="83"/>
        <v>61454</v>
      </c>
      <c r="K584" s="25">
        <f t="shared" si="89"/>
        <v>0</v>
      </c>
    </row>
    <row r="585" spans="1:11" x14ac:dyDescent="0.25">
      <c r="A585" s="9">
        <f>IF('Lease Monthly'!$H$4="Monthly",DATE(YEAR('Monthly Journal entry'!A584),MONTH('Monthly Journal entry'!A584)+1,DAY('Monthly Journal entry'!A584)),IF('Lease Monthly'!$H$4="Quarterly",DATE(YEAR('Monthly Journal entry'!A584),MONTH('Monthly Journal entry'!A583)+3,DAY('Monthly Journal entry'!A583)),DATE(YEAR('Monthly Journal entry'!A583)+1,MONTH('Monthly Journal entry'!A583),DAY('Monthly Journal entry'!A583))))</f>
        <v>61484</v>
      </c>
      <c r="B585" s="24">
        <f t="shared" si="84"/>
        <v>2068</v>
      </c>
      <c r="C585" s="9">
        <f t="shared" si="82"/>
        <v>61484</v>
      </c>
      <c r="D585" s="9">
        <f t="shared" si="85"/>
        <v>61514</v>
      </c>
      <c r="E585" s="3">
        <f t="shared" si="86"/>
        <v>31</v>
      </c>
      <c r="F585" s="10">
        <f t="shared" si="87"/>
        <v>31</v>
      </c>
      <c r="G585" s="4">
        <f>'Lease Monthly'!K596</f>
        <v>0</v>
      </c>
      <c r="H585" s="3">
        <f t="shared" si="90"/>
        <v>0</v>
      </c>
      <c r="I585" s="11">
        <f t="shared" si="88"/>
        <v>0</v>
      </c>
      <c r="J585" s="16">
        <f t="shared" si="83"/>
        <v>61484</v>
      </c>
      <c r="K585" s="25">
        <f t="shared" si="89"/>
        <v>0</v>
      </c>
    </row>
    <row r="586" spans="1:11" x14ac:dyDescent="0.25">
      <c r="A586" s="9">
        <f>IF('Lease Monthly'!$H$4="Monthly",DATE(YEAR('Monthly Journal entry'!A585),MONTH('Monthly Journal entry'!A585)+1,DAY('Monthly Journal entry'!A585)),IF('Lease Monthly'!$H$4="Quarterly",DATE(YEAR('Monthly Journal entry'!A585),MONTH('Monthly Journal entry'!A584)+3,DAY('Monthly Journal entry'!A584)),DATE(YEAR('Monthly Journal entry'!A584)+1,MONTH('Monthly Journal entry'!A584),DAY('Monthly Journal entry'!A584))))</f>
        <v>61515</v>
      </c>
      <c r="B586" s="24">
        <f t="shared" si="84"/>
        <v>2068</v>
      </c>
      <c r="C586" s="9">
        <f t="shared" si="82"/>
        <v>61515</v>
      </c>
      <c r="D586" s="9">
        <f t="shared" si="85"/>
        <v>61544</v>
      </c>
      <c r="E586" s="3">
        <f t="shared" si="86"/>
        <v>30</v>
      </c>
      <c r="F586" s="10">
        <f t="shared" si="87"/>
        <v>30</v>
      </c>
      <c r="G586" s="4">
        <f>'Lease Monthly'!K597</f>
        <v>0</v>
      </c>
      <c r="H586" s="3">
        <f t="shared" si="90"/>
        <v>0</v>
      </c>
      <c r="I586" s="11">
        <f t="shared" si="88"/>
        <v>0</v>
      </c>
      <c r="J586" s="16">
        <f t="shared" si="83"/>
        <v>61515</v>
      </c>
      <c r="K586" s="25">
        <f t="shared" si="89"/>
        <v>0</v>
      </c>
    </row>
    <row r="587" spans="1:11" x14ac:dyDescent="0.25">
      <c r="A587" s="9">
        <f>IF('Lease Monthly'!$H$4="Monthly",DATE(YEAR('Monthly Journal entry'!A586),MONTH('Monthly Journal entry'!A586)+1,DAY('Monthly Journal entry'!A586)),IF('Lease Monthly'!$H$4="Quarterly",DATE(YEAR('Monthly Journal entry'!A586),MONTH('Monthly Journal entry'!A585)+3,DAY('Monthly Journal entry'!A585)),DATE(YEAR('Monthly Journal entry'!A585)+1,MONTH('Monthly Journal entry'!A585),DAY('Monthly Journal entry'!A585))))</f>
        <v>61545</v>
      </c>
      <c r="B587" s="24">
        <f t="shared" si="84"/>
        <v>2068</v>
      </c>
      <c r="C587" s="9">
        <f t="shared" si="82"/>
        <v>61545</v>
      </c>
      <c r="D587" s="9">
        <f t="shared" si="85"/>
        <v>61575</v>
      </c>
      <c r="E587" s="3">
        <f t="shared" si="86"/>
        <v>31</v>
      </c>
      <c r="F587" s="10">
        <f t="shared" si="87"/>
        <v>31</v>
      </c>
      <c r="G587" s="4">
        <f>'Lease Monthly'!K598</f>
        <v>0</v>
      </c>
      <c r="H587" s="3">
        <f t="shared" si="90"/>
        <v>0</v>
      </c>
      <c r="I587" s="11">
        <f t="shared" si="88"/>
        <v>0</v>
      </c>
      <c r="J587" s="16">
        <f t="shared" si="83"/>
        <v>61545</v>
      </c>
      <c r="K587" s="25">
        <f t="shared" si="89"/>
        <v>0</v>
      </c>
    </row>
    <row r="588" spans="1:11" x14ac:dyDescent="0.25">
      <c r="A588" s="9">
        <f>IF('Lease Monthly'!$H$4="Monthly",DATE(YEAR('Monthly Journal entry'!A587),MONTH('Monthly Journal entry'!A587)+1,DAY('Monthly Journal entry'!A587)),IF('Lease Monthly'!$H$4="Quarterly",DATE(YEAR('Monthly Journal entry'!A587),MONTH('Monthly Journal entry'!A586)+3,DAY('Monthly Journal entry'!A586)),DATE(YEAR('Monthly Journal entry'!A586)+1,MONTH('Monthly Journal entry'!A586),DAY('Monthly Journal entry'!A586))))</f>
        <v>61576</v>
      </c>
      <c r="B588" s="24">
        <f t="shared" si="84"/>
        <v>2068</v>
      </c>
      <c r="C588" s="9">
        <f t="shared" si="82"/>
        <v>61576</v>
      </c>
      <c r="D588" s="9">
        <f t="shared" si="85"/>
        <v>61606</v>
      </c>
      <c r="E588" s="3">
        <f t="shared" si="86"/>
        <v>31</v>
      </c>
      <c r="F588" s="10">
        <f t="shared" si="87"/>
        <v>31</v>
      </c>
      <c r="G588" s="4">
        <f>'Lease Monthly'!K599</f>
        <v>0</v>
      </c>
      <c r="H588" s="3">
        <f t="shared" si="90"/>
        <v>0</v>
      </c>
      <c r="I588" s="11">
        <f t="shared" si="88"/>
        <v>0</v>
      </c>
      <c r="J588" s="16">
        <f t="shared" si="83"/>
        <v>61576</v>
      </c>
      <c r="K588" s="25">
        <f t="shared" si="89"/>
        <v>0</v>
      </c>
    </row>
    <row r="589" spans="1:11" x14ac:dyDescent="0.25">
      <c r="A589" s="9">
        <f>IF('Lease Monthly'!$H$4="Monthly",DATE(YEAR('Monthly Journal entry'!A588),MONTH('Monthly Journal entry'!A588)+1,DAY('Monthly Journal entry'!A588)),IF('Lease Monthly'!$H$4="Quarterly",DATE(YEAR('Monthly Journal entry'!A588),MONTH('Monthly Journal entry'!A587)+3,DAY('Monthly Journal entry'!A587)),DATE(YEAR('Monthly Journal entry'!A587)+1,MONTH('Monthly Journal entry'!A587),DAY('Monthly Journal entry'!A587))))</f>
        <v>61607</v>
      </c>
      <c r="B589" s="24">
        <f t="shared" si="84"/>
        <v>2068</v>
      </c>
      <c r="C589" s="9">
        <f t="shared" si="82"/>
        <v>61607</v>
      </c>
      <c r="D589" s="9">
        <f t="shared" si="85"/>
        <v>61636</v>
      </c>
      <c r="E589" s="3">
        <f t="shared" si="86"/>
        <v>30</v>
      </c>
      <c r="F589" s="10">
        <f t="shared" si="87"/>
        <v>30</v>
      </c>
      <c r="G589" s="4">
        <f>'Lease Monthly'!K600</f>
        <v>0</v>
      </c>
      <c r="H589" s="3">
        <f t="shared" si="90"/>
        <v>0</v>
      </c>
      <c r="I589" s="11">
        <f t="shared" si="88"/>
        <v>0</v>
      </c>
      <c r="J589" s="16">
        <f t="shared" si="83"/>
        <v>61607</v>
      </c>
      <c r="K589" s="25">
        <f t="shared" si="89"/>
        <v>0</v>
      </c>
    </row>
    <row r="590" spans="1:11" x14ac:dyDescent="0.25">
      <c r="A590" s="9">
        <f>IF('Lease Monthly'!$H$4="Monthly",DATE(YEAR('Monthly Journal entry'!A589),MONTH('Monthly Journal entry'!A589)+1,DAY('Monthly Journal entry'!A589)),IF('Lease Monthly'!$H$4="Quarterly",DATE(YEAR('Monthly Journal entry'!A589),MONTH('Monthly Journal entry'!A588)+3,DAY('Monthly Journal entry'!A588)),DATE(YEAR('Monthly Journal entry'!A588)+1,MONTH('Monthly Journal entry'!A588),DAY('Monthly Journal entry'!A588))))</f>
        <v>61637</v>
      </c>
      <c r="B590" s="24">
        <f t="shared" si="84"/>
        <v>2068</v>
      </c>
      <c r="C590" s="9">
        <f t="shared" si="82"/>
        <v>61637</v>
      </c>
      <c r="D590" s="9">
        <f t="shared" si="85"/>
        <v>61667</v>
      </c>
      <c r="E590" s="3">
        <f t="shared" si="86"/>
        <v>31</v>
      </c>
      <c r="F590" s="10">
        <f t="shared" si="87"/>
        <v>31</v>
      </c>
      <c r="G590" s="4">
        <f>'Lease Monthly'!K601</f>
        <v>0</v>
      </c>
      <c r="H590" s="3">
        <f t="shared" si="90"/>
        <v>0</v>
      </c>
      <c r="I590" s="11">
        <f t="shared" si="88"/>
        <v>0</v>
      </c>
      <c r="J590" s="16">
        <f t="shared" si="83"/>
        <v>61637</v>
      </c>
      <c r="K590" s="25">
        <f t="shared" si="89"/>
        <v>0</v>
      </c>
    </row>
    <row r="591" spans="1:11" x14ac:dyDescent="0.25">
      <c r="A591" s="9">
        <f>IF('Lease Monthly'!$H$4="Monthly",DATE(YEAR('Monthly Journal entry'!A590),MONTH('Monthly Journal entry'!A590)+1,DAY('Monthly Journal entry'!A590)),IF('Lease Monthly'!$H$4="Quarterly",DATE(YEAR('Monthly Journal entry'!A590),MONTH('Monthly Journal entry'!A589)+3,DAY('Monthly Journal entry'!A589)),DATE(YEAR('Monthly Journal entry'!A589)+1,MONTH('Monthly Journal entry'!A589),DAY('Monthly Journal entry'!A589))))</f>
        <v>61668</v>
      </c>
      <c r="B591" s="24">
        <f t="shared" si="84"/>
        <v>2068</v>
      </c>
      <c r="C591" s="9">
        <f t="shared" si="82"/>
        <v>61668</v>
      </c>
      <c r="D591" s="9">
        <f t="shared" si="85"/>
        <v>61697</v>
      </c>
      <c r="E591" s="3">
        <f t="shared" si="86"/>
        <v>30</v>
      </c>
      <c r="F591" s="10">
        <f t="shared" si="87"/>
        <v>30</v>
      </c>
      <c r="G591" s="4">
        <f>'Lease Monthly'!K602</f>
        <v>0</v>
      </c>
      <c r="H591" s="3">
        <f t="shared" si="90"/>
        <v>0</v>
      </c>
      <c r="I591" s="11">
        <f t="shared" si="88"/>
        <v>0</v>
      </c>
      <c r="J591" s="16">
        <f t="shared" si="83"/>
        <v>61668</v>
      </c>
      <c r="K591" s="25">
        <f t="shared" si="89"/>
        <v>0</v>
      </c>
    </row>
    <row r="592" spans="1:11" x14ac:dyDescent="0.25">
      <c r="A592" s="9">
        <f>IF('Lease Monthly'!$H$4="Monthly",DATE(YEAR('Monthly Journal entry'!A591),MONTH('Monthly Journal entry'!A591)+1,DAY('Monthly Journal entry'!A591)),IF('Lease Monthly'!$H$4="Quarterly",DATE(YEAR('Monthly Journal entry'!A591),MONTH('Monthly Journal entry'!A590)+3,DAY('Monthly Journal entry'!A590)),DATE(YEAR('Monthly Journal entry'!A590)+1,MONTH('Monthly Journal entry'!A590),DAY('Monthly Journal entry'!A590))))</f>
        <v>61698</v>
      </c>
      <c r="B592" s="24">
        <f t="shared" si="84"/>
        <v>2068</v>
      </c>
      <c r="C592" s="9">
        <f t="shared" si="82"/>
        <v>61698</v>
      </c>
      <c r="D592" s="9">
        <f t="shared" si="85"/>
        <v>61728</v>
      </c>
      <c r="E592" s="3">
        <f t="shared" si="86"/>
        <v>31</v>
      </c>
      <c r="F592" s="10">
        <f t="shared" si="87"/>
        <v>31</v>
      </c>
      <c r="G592" s="4">
        <f>'Lease Monthly'!K603</f>
        <v>0</v>
      </c>
      <c r="H592" s="3">
        <f t="shared" si="90"/>
        <v>0</v>
      </c>
      <c r="I592" s="11">
        <f t="shared" si="88"/>
        <v>0</v>
      </c>
      <c r="J592" s="16">
        <f t="shared" si="83"/>
        <v>61698</v>
      </c>
      <c r="K592" s="25">
        <f t="shared" si="89"/>
        <v>0</v>
      </c>
    </row>
    <row r="593" spans="1:11" x14ac:dyDescent="0.25">
      <c r="A593" s="9">
        <f>IF('Lease Monthly'!$H$4="Monthly",DATE(YEAR('Monthly Journal entry'!A592),MONTH('Monthly Journal entry'!A592)+1,DAY('Monthly Journal entry'!A592)),IF('Lease Monthly'!$H$4="Quarterly",DATE(YEAR('Monthly Journal entry'!A592),MONTH('Monthly Journal entry'!A591)+3,DAY('Monthly Journal entry'!A591)),DATE(YEAR('Monthly Journal entry'!A591)+1,MONTH('Monthly Journal entry'!A591),DAY('Monthly Journal entry'!A591))))</f>
        <v>61729</v>
      </c>
      <c r="B593" s="24">
        <f t="shared" si="84"/>
        <v>2069</v>
      </c>
      <c r="C593" s="9">
        <f t="shared" si="82"/>
        <v>61729</v>
      </c>
      <c r="D593" s="9">
        <f t="shared" si="85"/>
        <v>61759</v>
      </c>
      <c r="E593" s="3">
        <f t="shared" si="86"/>
        <v>31</v>
      </c>
      <c r="F593" s="10">
        <f t="shared" si="87"/>
        <v>31</v>
      </c>
      <c r="G593" s="4">
        <f>'Lease Monthly'!K604</f>
        <v>0</v>
      </c>
      <c r="H593" s="3">
        <f t="shared" si="90"/>
        <v>0</v>
      </c>
      <c r="I593" s="11">
        <f t="shared" si="88"/>
        <v>0</v>
      </c>
      <c r="J593" s="16">
        <f t="shared" si="83"/>
        <v>61729</v>
      </c>
      <c r="K593" s="25">
        <f t="shared" si="89"/>
        <v>0</v>
      </c>
    </row>
    <row r="594" spans="1:11" x14ac:dyDescent="0.25">
      <c r="A594" s="9">
        <f>IF('Lease Monthly'!$H$4="Monthly",DATE(YEAR('Monthly Journal entry'!A593),MONTH('Monthly Journal entry'!A593)+1,DAY('Monthly Journal entry'!A593)),IF('Lease Monthly'!$H$4="Quarterly",DATE(YEAR('Monthly Journal entry'!A593),MONTH('Monthly Journal entry'!A592)+3,DAY('Monthly Journal entry'!A592)),DATE(YEAR('Monthly Journal entry'!A592)+1,MONTH('Monthly Journal entry'!A592),DAY('Monthly Journal entry'!A592))))</f>
        <v>61760</v>
      </c>
      <c r="B594" s="24">
        <f t="shared" si="84"/>
        <v>2069</v>
      </c>
      <c r="C594" s="9">
        <f t="shared" si="82"/>
        <v>61760</v>
      </c>
      <c r="D594" s="9">
        <f t="shared" si="85"/>
        <v>61787</v>
      </c>
      <c r="E594" s="3">
        <f t="shared" si="86"/>
        <v>28</v>
      </c>
      <c r="F594" s="10">
        <f t="shared" si="87"/>
        <v>28</v>
      </c>
      <c r="G594" s="4">
        <f>'Lease Monthly'!K605</f>
        <v>0</v>
      </c>
      <c r="H594" s="3">
        <f t="shared" si="90"/>
        <v>0</v>
      </c>
      <c r="I594" s="11">
        <f t="shared" si="88"/>
        <v>0</v>
      </c>
      <c r="J594" s="16">
        <f t="shared" si="83"/>
        <v>61760</v>
      </c>
      <c r="K594" s="25">
        <f t="shared" si="89"/>
        <v>0</v>
      </c>
    </row>
    <row r="595" spans="1:11" x14ac:dyDescent="0.25">
      <c r="A595" s="9">
        <f>IF('Lease Monthly'!$H$4="Monthly",DATE(YEAR('Monthly Journal entry'!A594),MONTH('Monthly Journal entry'!A594)+1,DAY('Monthly Journal entry'!A594)),IF('Lease Monthly'!$H$4="Quarterly",DATE(YEAR('Monthly Journal entry'!A594),MONTH('Monthly Journal entry'!A593)+3,DAY('Monthly Journal entry'!A593)),DATE(YEAR('Monthly Journal entry'!A593)+1,MONTH('Monthly Journal entry'!A593),DAY('Monthly Journal entry'!A593))))</f>
        <v>61788</v>
      </c>
      <c r="B595" s="24">
        <f t="shared" si="84"/>
        <v>2069</v>
      </c>
      <c r="C595" s="9">
        <f t="shared" si="82"/>
        <v>61788</v>
      </c>
      <c r="D595" s="9">
        <f t="shared" si="85"/>
        <v>61818</v>
      </c>
      <c r="E595" s="3">
        <f t="shared" si="86"/>
        <v>31</v>
      </c>
      <c r="F595" s="10">
        <f t="shared" si="87"/>
        <v>31</v>
      </c>
      <c r="G595" s="4">
        <f>'Lease Monthly'!K606</f>
        <v>0</v>
      </c>
      <c r="H595" s="3">
        <f t="shared" si="90"/>
        <v>0</v>
      </c>
      <c r="I595" s="11">
        <f t="shared" si="88"/>
        <v>0</v>
      </c>
      <c r="J595" s="16">
        <f t="shared" si="83"/>
        <v>61788</v>
      </c>
      <c r="K595" s="25">
        <f t="shared" si="89"/>
        <v>0</v>
      </c>
    </row>
    <row r="596" spans="1:11" x14ac:dyDescent="0.25">
      <c r="A596" s="9">
        <f>IF('Lease Monthly'!$H$4="Monthly",DATE(YEAR('Monthly Journal entry'!A595),MONTH('Monthly Journal entry'!A595)+1,DAY('Monthly Journal entry'!A595)),IF('Lease Monthly'!$H$4="Quarterly",DATE(YEAR('Monthly Journal entry'!A595),MONTH('Monthly Journal entry'!A594)+3,DAY('Monthly Journal entry'!A594)),DATE(YEAR('Monthly Journal entry'!A594)+1,MONTH('Monthly Journal entry'!A594),DAY('Monthly Journal entry'!A594))))</f>
        <v>61819</v>
      </c>
      <c r="B596" s="24">
        <f t="shared" si="84"/>
        <v>2069</v>
      </c>
      <c r="C596" s="9">
        <f t="shared" si="82"/>
        <v>61819</v>
      </c>
      <c r="D596" s="9">
        <f t="shared" si="85"/>
        <v>61848</v>
      </c>
      <c r="E596" s="3">
        <f t="shared" si="86"/>
        <v>30</v>
      </c>
      <c r="F596" s="10">
        <f t="shared" si="87"/>
        <v>30</v>
      </c>
      <c r="G596" s="4">
        <f>'Lease Monthly'!K607</f>
        <v>0</v>
      </c>
      <c r="H596" s="3">
        <f t="shared" si="90"/>
        <v>0</v>
      </c>
      <c r="I596" s="11">
        <f t="shared" si="88"/>
        <v>0</v>
      </c>
      <c r="J596" s="16">
        <f t="shared" si="83"/>
        <v>61819</v>
      </c>
      <c r="K596" s="25">
        <f t="shared" si="89"/>
        <v>0</v>
      </c>
    </row>
    <row r="597" spans="1:11" x14ac:dyDescent="0.25">
      <c r="A597" s="9">
        <f>IF('Lease Monthly'!$H$4="Monthly",DATE(YEAR('Monthly Journal entry'!A596),MONTH('Monthly Journal entry'!A596)+1,DAY('Monthly Journal entry'!A596)),IF('Lease Monthly'!$H$4="Quarterly",DATE(YEAR('Monthly Journal entry'!A596),MONTH('Monthly Journal entry'!A595)+3,DAY('Monthly Journal entry'!A595)),DATE(YEAR('Monthly Journal entry'!A595)+1,MONTH('Monthly Journal entry'!A595),DAY('Monthly Journal entry'!A595))))</f>
        <v>61849</v>
      </c>
      <c r="B597" s="24">
        <f t="shared" si="84"/>
        <v>2069</v>
      </c>
      <c r="C597" s="9">
        <f t="shared" si="82"/>
        <v>61849</v>
      </c>
      <c r="D597" s="9">
        <f t="shared" si="85"/>
        <v>61879</v>
      </c>
      <c r="E597" s="3">
        <f t="shared" si="86"/>
        <v>31</v>
      </c>
      <c r="F597" s="10">
        <f t="shared" si="87"/>
        <v>31</v>
      </c>
      <c r="G597" s="4">
        <f>'Lease Monthly'!K608</f>
        <v>0</v>
      </c>
      <c r="H597" s="3">
        <f t="shared" si="90"/>
        <v>0</v>
      </c>
      <c r="I597" s="11">
        <f t="shared" si="88"/>
        <v>0</v>
      </c>
      <c r="J597" s="16">
        <f t="shared" si="83"/>
        <v>61849</v>
      </c>
      <c r="K597" s="25">
        <f t="shared" si="89"/>
        <v>0</v>
      </c>
    </row>
    <row r="598" spans="1:11" x14ac:dyDescent="0.25">
      <c r="A598" s="9">
        <f>IF('Lease Monthly'!$H$4="Monthly",DATE(YEAR('Monthly Journal entry'!A597),MONTH('Monthly Journal entry'!A597)+1,DAY('Monthly Journal entry'!A597)),IF('Lease Monthly'!$H$4="Quarterly",DATE(YEAR('Monthly Journal entry'!A597),MONTH('Monthly Journal entry'!A596)+3,DAY('Monthly Journal entry'!A596)),DATE(YEAR('Monthly Journal entry'!A596)+1,MONTH('Monthly Journal entry'!A596),DAY('Monthly Journal entry'!A596))))</f>
        <v>61880</v>
      </c>
      <c r="B598" s="24">
        <f t="shared" si="84"/>
        <v>2069</v>
      </c>
      <c r="C598" s="9">
        <f t="shared" si="82"/>
        <v>61880</v>
      </c>
      <c r="D598" s="9">
        <f t="shared" si="85"/>
        <v>61909</v>
      </c>
      <c r="E598" s="3">
        <f t="shared" si="86"/>
        <v>30</v>
      </c>
      <c r="F598" s="10">
        <f t="shared" si="87"/>
        <v>30</v>
      </c>
      <c r="G598" s="4">
        <f>'Lease Monthly'!K609</f>
        <v>0</v>
      </c>
      <c r="H598" s="3">
        <f t="shared" si="90"/>
        <v>0</v>
      </c>
      <c r="I598" s="11">
        <f t="shared" si="88"/>
        <v>0</v>
      </c>
      <c r="J598" s="16">
        <f t="shared" si="83"/>
        <v>61880</v>
      </c>
      <c r="K598" s="25">
        <f t="shared" si="89"/>
        <v>0</v>
      </c>
    </row>
    <row r="599" spans="1:11" x14ac:dyDescent="0.25">
      <c r="A599" s="9">
        <f>IF('Lease Monthly'!$H$4="Monthly",DATE(YEAR('Monthly Journal entry'!A598),MONTH('Monthly Journal entry'!A598)+1,DAY('Monthly Journal entry'!A598)),IF('Lease Monthly'!$H$4="Quarterly",DATE(YEAR('Monthly Journal entry'!A598),MONTH('Monthly Journal entry'!A597)+3,DAY('Monthly Journal entry'!A597)),DATE(YEAR('Monthly Journal entry'!A597)+1,MONTH('Monthly Journal entry'!A597),DAY('Monthly Journal entry'!A597))))</f>
        <v>61910</v>
      </c>
      <c r="B599" s="24">
        <f t="shared" si="84"/>
        <v>2069</v>
      </c>
      <c r="C599" s="9">
        <f t="shared" si="82"/>
        <v>61910</v>
      </c>
      <c r="D599" s="9">
        <f t="shared" si="85"/>
        <v>61940</v>
      </c>
      <c r="E599" s="3">
        <f t="shared" si="86"/>
        <v>31</v>
      </c>
      <c r="F599" s="10">
        <f t="shared" si="87"/>
        <v>31</v>
      </c>
      <c r="G599" s="4">
        <f>'Lease Monthly'!K610</f>
        <v>0</v>
      </c>
      <c r="H599" s="3">
        <f t="shared" si="90"/>
        <v>0</v>
      </c>
      <c r="I599" s="11">
        <f t="shared" si="88"/>
        <v>0</v>
      </c>
      <c r="J599" s="16">
        <f t="shared" si="83"/>
        <v>61910</v>
      </c>
      <c r="K599" s="25">
        <f t="shared" si="89"/>
        <v>0</v>
      </c>
    </row>
    <row r="600" spans="1:11" x14ac:dyDescent="0.25">
      <c r="A600" s="9">
        <f>IF('Lease Monthly'!$H$4="Monthly",DATE(YEAR('Monthly Journal entry'!A599),MONTH('Monthly Journal entry'!A599)+1,DAY('Monthly Journal entry'!A599)),IF('Lease Monthly'!$H$4="Quarterly",DATE(YEAR('Monthly Journal entry'!A599),MONTH('Monthly Journal entry'!A598)+3,DAY('Monthly Journal entry'!A598)),DATE(YEAR('Monthly Journal entry'!A598)+1,MONTH('Monthly Journal entry'!A598),DAY('Monthly Journal entry'!A598))))</f>
        <v>61941</v>
      </c>
      <c r="B600" s="24">
        <f t="shared" si="84"/>
        <v>2069</v>
      </c>
      <c r="C600" s="9">
        <f t="shared" si="82"/>
        <v>61941</v>
      </c>
      <c r="D600" s="9">
        <f t="shared" si="85"/>
        <v>61971</v>
      </c>
      <c r="E600" s="3">
        <f t="shared" si="86"/>
        <v>31</v>
      </c>
      <c r="F600" s="10">
        <f t="shared" si="87"/>
        <v>31</v>
      </c>
      <c r="G600" s="4">
        <f>'Lease Monthly'!K611</f>
        <v>0</v>
      </c>
      <c r="H600" s="3">
        <f t="shared" si="90"/>
        <v>0</v>
      </c>
      <c r="I600" s="11">
        <f t="shared" si="88"/>
        <v>0</v>
      </c>
      <c r="J600" s="16">
        <f t="shared" si="83"/>
        <v>61941</v>
      </c>
      <c r="K600" s="25">
        <f t="shared" si="89"/>
        <v>0</v>
      </c>
    </row>
    <row r="601" spans="1:11" x14ac:dyDescent="0.25">
      <c r="A601" s="9">
        <f>IF('Lease Monthly'!$H$4="Monthly",DATE(YEAR('Monthly Journal entry'!A600),MONTH('Monthly Journal entry'!A600)+1,DAY('Monthly Journal entry'!A600)),IF('Lease Monthly'!$H$4="Quarterly",DATE(YEAR('Monthly Journal entry'!A600),MONTH('Monthly Journal entry'!A599)+3,DAY('Monthly Journal entry'!A599)),DATE(YEAR('Monthly Journal entry'!A599)+1,MONTH('Monthly Journal entry'!A599),DAY('Monthly Journal entry'!A599))))</f>
        <v>61972</v>
      </c>
      <c r="B601" s="24">
        <f t="shared" si="84"/>
        <v>2069</v>
      </c>
      <c r="C601" s="9">
        <f t="shared" si="82"/>
        <v>61972</v>
      </c>
      <c r="D601" s="9">
        <f t="shared" si="85"/>
        <v>62001</v>
      </c>
      <c r="E601" s="3">
        <f t="shared" si="86"/>
        <v>30</v>
      </c>
      <c r="F601" s="10">
        <f t="shared" si="87"/>
        <v>30</v>
      </c>
      <c r="G601" s="4">
        <f>'Lease Monthly'!K612</f>
        <v>0</v>
      </c>
      <c r="H601" s="3">
        <f t="shared" si="90"/>
        <v>0</v>
      </c>
      <c r="I601" s="11">
        <f t="shared" si="88"/>
        <v>0</v>
      </c>
      <c r="J601" s="16">
        <f t="shared" si="83"/>
        <v>61972</v>
      </c>
      <c r="K601" s="25">
        <f t="shared" si="89"/>
        <v>0</v>
      </c>
    </row>
    <row r="602" spans="1:11" x14ac:dyDescent="0.25">
      <c r="A602" s="9">
        <f>IF('Lease Monthly'!$H$4="Monthly",DATE(YEAR('Monthly Journal entry'!A601),MONTH('Monthly Journal entry'!A601)+1,DAY('Monthly Journal entry'!A601)),IF('Lease Monthly'!$H$4="Quarterly",DATE(YEAR('Monthly Journal entry'!A601),MONTH('Monthly Journal entry'!A600)+3,DAY('Monthly Journal entry'!A600)),DATE(YEAR('Monthly Journal entry'!A600)+1,MONTH('Monthly Journal entry'!A600),DAY('Monthly Journal entry'!A600))))</f>
        <v>62002</v>
      </c>
      <c r="B602" s="24">
        <f t="shared" si="84"/>
        <v>2069</v>
      </c>
      <c r="C602" s="9">
        <f t="shared" si="82"/>
        <v>62002</v>
      </c>
      <c r="D602" s="9">
        <f t="shared" si="85"/>
        <v>62032</v>
      </c>
      <c r="E602" s="3">
        <f t="shared" si="86"/>
        <v>31</v>
      </c>
      <c r="F602" s="10">
        <f t="shared" si="87"/>
        <v>31</v>
      </c>
      <c r="G602" s="4">
        <f>'Lease Monthly'!K613</f>
        <v>0</v>
      </c>
      <c r="H602" s="3">
        <f t="shared" si="90"/>
        <v>0</v>
      </c>
      <c r="I602" s="11">
        <f t="shared" si="88"/>
        <v>0</v>
      </c>
      <c r="J602" s="16">
        <f t="shared" si="83"/>
        <v>62002</v>
      </c>
      <c r="K602" s="25">
        <f t="shared" si="89"/>
        <v>0</v>
      </c>
    </row>
    <row r="603" spans="1:11" x14ac:dyDescent="0.25">
      <c r="A603" s="9">
        <f>IF('Lease Monthly'!$H$4="Monthly",DATE(YEAR('Monthly Journal entry'!A602),MONTH('Monthly Journal entry'!A602)+1,DAY('Monthly Journal entry'!A602)),IF('Lease Monthly'!$H$4="Quarterly",DATE(YEAR('Monthly Journal entry'!A602),MONTH('Monthly Journal entry'!A601)+3,DAY('Monthly Journal entry'!A601)),DATE(YEAR('Monthly Journal entry'!A601)+1,MONTH('Monthly Journal entry'!A601),DAY('Monthly Journal entry'!A601))))</f>
        <v>62033</v>
      </c>
      <c r="B603" s="24">
        <f t="shared" si="84"/>
        <v>2069</v>
      </c>
      <c r="C603" s="9">
        <f t="shared" si="82"/>
        <v>62033</v>
      </c>
      <c r="D603" s="9">
        <f t="shared" si="85"/>
        <v>62062</v>
      </c>
      <c r="E603" s="3">
        <f t="shared" si="86"/>
        <v>30</v>
      </c>
      <c r="F603" s="10">
        <f t="shared" si="87"/>
        <v>30</v>
      </c>
      <c r="G603" s="4">
        <f>'Lease Monthly'!K614</f>
        <v>0</v>
      </c>
      <c r="H603" s="3">
        <f t="shared" si="90"/>
        <v>0</v>
      </c>
      <c r="I603" s="11">
        <f t="shared" si="88"/>
        <v>0</v>
      </c>
      <c r="J603" s="16">
        <f t="shared" si="83"/>
        <v>62033</v>
      </c>
      <c r="K603" s="25">
        <f t="shared" si="89"/>
        <v>0</v>
      </c>
    </row>
    <row r="604" spans="1:11" x14ac:dyDescent="0.25">
      <c r="A604" s="9">
        <f>IF('Lease Monthly'!$H$4="Monthly",DATE(YEAR('Monthly Journal entry'!A603),MONTH('Monthly Journal entry'!A603)+1,DAY('Monthly Journal entry'!A603)),IF('Lease Monthly'!$H$4="Quarterly",DATE(YEAR('Monthly Journal entry'!A603),MONTH('Monthly Journal entry'!A602)+3,DAY('Monthly Journal entry'!A602)),DATE(YEAR('Monthly Journal entry'!A602)+1,MONTH('Monthly Journal entry'!A602),DAY('Monthly Journal entry'!A602))))</f>
        <v>62063</v>
      </c>
      <c r="B604" s="24">
        <f t="shared" si="84"/>
        <v>2069</v>
      </c>
      <c r="C604" s="9">
        <f t="shared" si="82"/>
        <v>62063</v>
      </c>
      <c r="D604" s="9">
        <f t="shared" si="85"/>
        <v>62093</v>
      </c>
      <c r="E604" s="3">
        <f t="shared" si="86"/>
        <v>31</v>
      </c>
      <c r="F604" s="10">
        <f t="shared" si="87"/>
        <v>31</v>
      </c>
      <c r="G604" s="4">
        <f>'Lease Monthly'!K615</f>
        <v>0</v>
      </c>
      <c r="H604" s="3">
        <f t="shared" si="90"/>
        <v>0</v>
      </c>
      <c r="I604" s="11">
        <f t="shared" si="88"/>
        <v>0</v>
      </c>
      <c r="J604" s="16">
        <f t="shared" si="83"/>
        <v>62063</v>
      </c>
      <c r="K604" s="25">
        <f t="shared" si="89"/>
        <v>0</v>
      </c>
    </row>
    <row r="605" spans="1:11" x14ac:dyDescent="0.25">
      <c r="A605" s="9">
        <f>IF('Lease Monthly'!$H$4="Monthly",DATE(YEAR('Monthly Journal entry'!A604),MONTH('Monthly Journal entry'!A604)+1,DAY('Monthly Journal entry'!A604)),IF('Lease Monthly'!$H$4="Quarterly",DATE(YEAR('Monthly Journal entry'!A604),MONTH('Monthly Journal entry'!A603)+3,DAY('Monthly Journal entry'!A603)),DATE(YEAR('Monthly Journal entry'!A603)+1,MONTH('Monthly Journal entry'!A603),DAY('Monthly Journal entry'!A603))))</f>
        <v>62094</v>
      </c>
      <c r="B605" s="24">
        <f t="shared" si="84"/>
        <v>2070</v>
      </c>
      <c r="C605" s="9">
        <f t="shared" si="82"/>
        <v>62094</v>
      </c>
      <c r="D605" s="9">
        <f t="shared" si="85"/>
        <v>62124</v>
      </c>
      <c r="E605" s="3">
        <f t="shared" si="86"/>
        <v>31</v>
      </c>
      <c r="F605" s="10">
        <f t="shared" si="87"/>
        <v>31</v>
      </c>
      <c r="G605" s="4">
        <f>'Lease Monthly'!K616</f>
        <v>0</v>
      </c>
      <c r="H605" s="3">
        <f t="shared" si="90"/>
        <v>0</v>
      </c>
      <c r="I605" s="11">
        <f t="shared" si="88"/>
        <v>0</v>
      </c>
      <c r="J605" s="16">
        <f t="shared" si="83"/>
        <v>62094</v>
      </c>
      <c r="K605" s="25">
        <f t="shared" si="89"/>
        <v>0</v>
      </c>
    </row>
    <row r="606" spans="1:11" x14ac:dyDescent="0.25">
      <c r="A606" s="9">
        <f>IF('Lease Monthly'!$H$4="Monthly",DATE(YEAR('Monthly Journal entry'!A605),MONTH('Monthly Journal entry'!A605)+1,DAY('Monthly Journal entry'!A605)),IF('Lease Monthly'!$H$4="Quarterly",DATE(YEAR('Monthly Journal entry'!A605),MONTH('Monthly Journal entry'!A604)+3,DAY('Monthly Journal entry'!A604)),DATE(YEAR('Monthly Journal entry'!A604)+1,MONTH('Monthly Journal entry'!A604),DAY('Monthly Journal entry'!A604))))</f>
        <v>62125</v>
      </c>
      <c r="B606" s="24">
        <f t="shared" si="84"/>
        <v>2070</v>
      </c>
      <c r="C606" s="9">
        <f t="shared" si="82"/>
        <v>62125</v>
      </c>
      <c r="D606" s="9">
        <f t="shared" si="85"/>
        <v>62152</v>
      </c>
      <c r="E606" s="3">
        <f t="shared" si="86"/>
        <v>28</v>
      </c>
      <c r="F606" s="10">
        <f t="shared" si="87"/>
        <v>28</v>
      </c>
      <c r="G606" s="4">
        <f>'Lease Monthly'!K617</f>
        <v>0</v>
      </c>
      <c r="H606" s="3">
        <f t="shared" si="90"/>
        <v>0</v>
      </c>
      <c r="I606" s="11">
        <f t="shared" si="88"/>
        <v>0</v>
      </c>
      <c r="J606" s="16">
        <f t="shared" si="83"/>
        <v>62125</v>
      </c>
      <c r="K606" s="25">
        <f t="shared" si="89"/>
        <v>0</v>
      </c>
    </row>
    <row r="607" spans="1:11" x14ac:dyDescent="0.25">
      <c r="A607" s="9">
        <f>IF('Lease Monthly'!$H$4="Monthly",DATE(YEAR('Monthly Journal entry'!A606),MONTH('Monthly Journal entry'!A606)+1,DAY('Monthly Journal entry'!A606)),IF('Lease Monthly'!$H$4="Quarterly",DATE(YEAR('Monthly Journal entry'!A606),MONTH('Monthly Journal entry'!A605)+3,DAY('Monthly Journal entry'!A605)),DATE(YEAR('Monthly Journal entry'!A605)+1,MONTH('Monthly Journal entry'!A605),DAY('Monthly Journal entry'!A605))))</f>
        <v>62153</v>
      </c>
      <c r="B607" s="24">
        <f t="shared" si="84"/>
        <v>2070</v>
      </c>
      <c r="C607" s="9">
        <f t="shared" si="82"/>
        <v>62153</v>
      </c>
      <c r="D607" s="9">
        <f t="shared" si="85"/>
        <v>62183</v>
      </c>
      <c r="E607" s="3">
        <f t="shared" si="86"/>
        <v>31</v>
      </c>
      <c r="F607" s="10">
        <f t="shared" si="87"/>
        <v>31</v>
      </c>
      <c r="G607" s="4">
        <f>'Lease Monthly'!K618</f>
        <v>0</v>
      </c>
      <c r="H607" s="3">
        <f t="shared" si="90"/>
        <v>0</v>
      </c>
      <c r="I607" s="11">
        <f t="shared" si="88"/>
        <v>0</v>
      </c>
      <c r="J607" s="16">
        <f t="shared" si="83"/>
        <v>62153</v>
      </c>
      <c r="K607" s="25">
        <f t="shared" si="89"/>
        <v>0</v>
      </c>
    </row>
    <row r="608" spans="1:11" x14ac:dyDescent="0.25">
      <c r="A608" s="9">
        <f>IF('Lease Monthly'!$H$4="Monthly",DATE(YEAR('Monthly Journal entry'!A607),MONTH('Monthly Journal entry'!A607)+1,DAY('Monthly Journal entry'!A607)),IF('Lease Monthly'!$H$4="Quarterly",DATE(YEAR('Monthly Journal entry'!A607),MONTH('Monthly Journal entry'!A606)+3,DAY('Monthly Journal entry'!A606)),DATE(YEAR('Monthly Journal entry'!A606)+1,MONTH('Monthly Journal entry'!A606),DAY('Monthly Journal entry'!A606))))</f>
        <v>62184</v>
      </c>
      <c r="B608" s="24">
        <f t="shared" si="84"/>
        <v>2070</v>
      </c>
      <c r="C608" s="9">
        <f t="shared" si="82"/>
        <v>62184</v>
      </c>
      <c r="D608" s="9">
        <f t="shared" si="85"/>
        <v>62213</v>
      </c>
      <c r="E608" s="3">
        <f t="shared" si="86"/>
        <v>30</v>
      </c>
      <c r="F608" s="10">
        <f t="shared" si="87"/>
        <v>30</v>
      </c>
      <c r="G608" s="4">
        <f>'Lease Monthly'!K619</f>
        <v>0</v>
      </c>
      <c r="H608" s="3">
        <f t="shared" si="90"/>
        <v>0</v>
      </c>
      <c r="I608" s="11">
        <f t="shared" si="88"/>
        <v>0</v>
      </c>
      <c r="J608" s="16">
        <f t="shared" si="83"/>
        <v>62184</v>
      </c>
      <c r="K608" s="25">
        <f t="shared" si="89"/>
        <v>0</v>
      </c>
    </row>
    <row r="609" spans="1:11" x14ac:dyDescent="0.25">
      <c r="A609" s="9">
        <f>IF('Lease Monthly'!$H$4="Monthly",DATE(YEAR('Monthly Journal entry'!A608),MONTH('Monthly Journal entry'!A608)+1,DAY('Monthly Journal entry'!A608)),IF('Lease Monthly'!$H$4="Quarterly",DATE(YEAR('Monthly Journal entry'!A608),MONTH('Monthly Journal entry'!A607)+3,DAY('Monthly Journal entry'!A607)),DATE(YEAR('Monthly Journal entry'!A607)+1,MONTH('Monthly Journal entry'!A607),DAY('Monthly Journal entry'!A607))))</f>
        <v>62214</v>
      </c>
      <c r="B609" s="24">
        <f t="shared" si="84"/>
        <v>2070</v>
      </c>
      <c r="C609" s="9">
        <f t="shared" si="82"/>
        <v>62214</v>
      </c>
      <c r="D609" s="9">
        <f t="shared" si="85"/>
        <v>62244</v>
      </c>
      <c r="E609" s="3">
        <f t="shared" si="86"/>
        <v>31</v>
      </c>
      <c r="F609" s="10">
        <f t="shared" si="87"/>
        <v>31</v>
      </c>
      <c r="G609" s="4">
        <f>'Lease Monthly'!K620</f>
        <v>0</v>
      </c>
      <c r="H609" s="3">
        <f t="shared" si="90"/>
        <v>0</v>
      </c>
      <c r="I609" s="11">
        <f t="shared" si="88"/>
        <v>0</v>
      </c>
      <c r="J609" s="16">
        <f t="shared" si="83"/>
        <v>62214</v>
      </c>
      <c r="K609" s="25">
        <f t="shared" si="89"/>
        <v>0</v>
      </c>
    </row>
    <row r="610" spans="1:11" x14ac:dyDescent="0.25">
      <c r="A610" s="9">
        <f>IF('Lease Monthly'!$H$4="Monthly",DATE(YEAR('Monthly Journal entry'!A609),MONTH('Monthly Journal entry'!A609)+1,DAY('Monthly Journal entry'!A609)),IF('Lease Monthly'!$H$4="Quarterly",DATE(YEAR('Monthly Journal entry'!A609),MONTH('Monthly Journal entry'!A608)+3,DAY('Monthly Journal entry'!A608)),DATE(YEAR('Monthly Journal entry'!A608)+1,MONTH('Monthly Journal entry'!A608),DAY('Monthly Journal entry'!A608))))</f>
        <v>62245</v>
      </c>
      <c r="B610" s="24">
        <f t="shared" si="84"/>
        <v>2070</v>
      </c>
      <c r="C610" s="9">
        <f t="shared" si="82"/>
        <v>62245</v>
      </c>
      <c r="D610" s="9">
        <f t="shared" si="85"/>
        <v>62274</v>
      </c>
      <c r="E610" s="3">
        <f t="shared" si="86"/>
        <v>30</v>
      </c>
      <c r="F610" s="10">
        <f t="shared" si="87"/>
        <v>30</v>
      </c>
      <c r="G610" s="4">
        <f>'Lease Monthly'!K621</f>
        <v>0</v>
      </c>
      <c r="H610" s="3">
        <f t="shared" si="90"/>
        <v>0</v>
      </c>
      <c r="I610" s="11">
        <f t="shared" si="88"/>
        <v>0</v>
      </c>
      <c r="J610" s="16">
        <f t="shared" si="83"/>
        <v>62245</v>
      </c>
      <c r="K610" s="25">
        <f t="shared" si="89"/>
        <v>0</v>
      </c>
    </row>
    <row r="611" spans="1:11" x14ac:dyDescent="0.25">
      <c r="A611" s="9">
        <f>IF('Lease Monthly'!$H$4="Monthly",DATE(YEAR('Monthly Journal entry'!A610),MONTH('Monthly Journal entry'!A610)+1,DAY('Monthly Journal entry'!A610)),IF('Lease Monthly'!$H$4="Quarterly",DATE(YEAR('Monthly Journal entry'!A610),MONTH('Monthly Journal entry'!A609)+3,DAY('Monthly Journal entry'!A609)),DATE(YEAR('Monthly Journal entry'!A609)+1,MONTH('Monthly Journal entry'!A609),DAY('Monthly Journal entry'!A609))))</f>
        <v>62275</v>
      </c>
      <c r="B611" s="24">
        <f t="shared" si="84"/>
        <v>2070</v>
      </c>
      <c r="C611" s="9">
        <f t="shared" si="82"/>
        <v>62275</v>
      </c>
      <c r="D611" s="9">
        <f t="shared" si="85"/>
        <v>62305</v>
      </c>
      <c r="E611" s="3">
        <f t="shared" si="86"/>
        <v>31</v>
      </c>
      <c r="F611" s="10">
        <f t="shared" si="87"/>
        <v>31</v>
      </c>
      <c r="G611" s="4">
        <f>'Lease Monthly'!K622</f>
        <v>0</v>
      </c>
      <c r="H611" s="3">
        <f t="shared" si="90"/>
        <v>0</v>
      </c>
      <c r="I611" s="11">
        <f t="shared" si="88"/>
        <v>0</v>
      </c>
      <c r="J611" s="16">
        <f t="shared" si="83"/>
        <v>62275</v>
      </c>
      <c r="K611" s="25">
        <f t="shared" si="89"/>
        <v>0</v>
      </c>
    </row>
    <row r="612" spans="1:11" x14ac:dyDescent="0.25">
      <c r="A612" s="9">
        <f>IF('Lease Monthly'!$H$4="Monthly",DATE(YEAR('Monthly Journal entry'!A611),MONTH('Monthly Journal entry'!A611)+1,DAY('Monthly Journal entry'!A611)),IF('Lease Monthly'!$H$4="Quarterly",DATE(YEAR('Monthly Journal entry'!A611),MONTH('Monthly Journal entry'!A610)+3,DAY('Monthly Journal entry'!A610)),DATE(YEAR('Monthly Journal entry'!A610)+1,MONTH('Monthly Journal entry'!A610),DAY('Monthly Journal entry'!A610))))</f>
        <v>62306</v>
      </c>
      <c r="B612" s="24">
        <f t="shared" si="84"/>
        <v>2070</v>
      </c>
      <c r="C612" s="9">
        <f t="shared" si="82"/>
        <v>62306</v>
      </c>
      <c r="D612" s="9">
        <f t="shared" si="85"/>
        <v>62336</v>
      </c>
      <c r="E612" s="3">
        <f t="shared" si="86"/>
        <v>31</v>
      </c>
      <c r="F612" s="10">
        <f t="shared" si="87"/>
        <v>31</v>
      </c>
      <c r="G612" s="4">
        <f>'Lease Monthly'!K623</f>
        <v>0</v>
      </c>
      <c r="H612" s="3">
        <f t="shared" si="90"/>
        <v>0</v>
      </c>
      <c r="I612" s="11">
        <f t="shared" si="88"/>
        <v>0</v>
      </c>
      <c r="J612" s="16">
        <f t="shared" si="83"/>
        <v>62306</v>
      </c>
      <c r="K612" s="25">
        <f t="shared" si="89"/>
        <v>0</v>
      </c>
    </row>
    <row r="613" spans="1:11" x14ac:dyDescent="0.25">
      <c r="A613" s="9">
        <f>IF('Lease Monthly'!$H$4="Monthly",DATE(YEAR('Monthly Journal entry'!A612),MONTH('Monthly Journal entry'!A612)+1,DAY('Monthly Journal entry'!A612)),IF('Lease Monthly'!$H$4="Quarterly",DATE(YEAR('Monthly Journal entry'!A612),MONTH('Monthly Journal entry'!A611)+3,DAY('Monthly Journal entry'!A611)),DATE(YEAR('Monthly Journal entry'!A611)+1,MONTH('Monthly Journal entry'!A611),DAY('Monthly Journal entry'!A611))))</f>
        <v>62337</v>
      </c>
      <c r="B613" s="24">
        <f t="shared" si="84"/>
        <v>2070</v>
      </c>
      <c r="C613" s="9">
        <f t="shared" si="82"/>
        <v>62337</v>
      </c>
      <c r="D613" s="9">
        <f t="shared" si="85"/>
        <v>62366</v>
      </c>
      <c r="E613" s="3">
        <f t="shared" si="86"/>
        <v>30</v>
      </c>
      <c r="F613" s="10">
        <f t="shared" si="87"/>
        <v>30</v>
      </c>
      <c r="G613" s="4">
        <f>'Lease Monthly'!K624</f>
        <v>0</v>
      </c>
      <c r="H613" s="3">
        <f t="shared" si="90"/>
        <v>0</v>
      </c>
      <c r="I613" s="11">
        <f t="shared" si="88"/>
        <v>0</v>
      </c>
      <c r="J613" s="16">
        <f t="shared" si="83"/>
        <v>62337</v>
      </c>
      <c r="K613" s="25">
        <f t="shared" si="89"/>
        <v>0</v>
      </c>
    </row>
    <row r="614" spans="1:11" x14ac:dyDescent="0.25">
      <c r="A614" s="9">
        <f>IF('Lease Monthly'!$H$4="Monthly",DATE(YEAR('Monthly Journal entry'!A613),MONTH('Monthly Journal entry'!A613)+1,DAY('Monthly Journal entry'!A613)),IF('Lease Monthly'!$H$4="Quarterly",DATE(YEAR('Monthly Journal entry'!A613),MONTH('Monthly Journal entry'!A612)+3,DAY('Monthly Journal entry'!A612)),DATE(YEAR('Monthly Journal entry'!A612)+1,MONTH('Monthly Journal entry'!A612),DAY('Monthly Journal entry'!A612))))</f>
        <v>62367</v>
      </c>
      <c r="B614" s="24">
        <f t="shared" si="84"/>
        <v>2070</v>
      </c>
      <c r="C614" s="9">
        <f t="shared" si="82"/>
        <v>62367</v>
      </c>
      <c r="D614" s="9">
        <f t="shared" si="85"/>
        <v>62397</v>
      </c>
      <c r="E614" s="3">
        <f t="shared" si="86"/>
        <v>31</v>
      </c>
      <c r="F614" s="10">
        <f t="shared" si="87"/>
        <v>31</v>
      </c>
      <c r="G614" s="4">
        <f>'Lease Monthly'!K625</f>
        <v>0</v>
      </c>
      <c r="H614" s="3">
        <f t="shared" si="90"/>
        <v>0</v>
      </c>
      <c r="I614" s="11">
        <f t="shared" si="88"/>
        <v>0</v>
      </c>
      <c r="J614" s="16">
        <f t="shared" si="83"/>
        <v>62367</v>
      </c>
      <c r="K614" s="25">
        <f t="shared" si="89"/>
        <v>0</v>
      </c>
    </row>
    <row r="615" spans="1:11" x14ac:dyDescent="0.25">
      <c r="A615" s="9">
        <f>IF('Lease Monthly'!$H$4="Monthly",DATE(YEAR('Monthly Journal entry'!A614),MONTH('Monthly Journal entry'!A614)+1,DAY('Monthly Journal entry'!A614)),IF('Lease Monthly'!$H$4="Quarterly",DATE(YEAR('Monthly Journal entry'!A614),MONTH('Monthly Journal entry'!A613)+3,DAY('Monthly Journal entry'!A613)),DATE(YEAR('Monthly Journal entry'!A613)+1,MONTH('Monthly Journal entry'!A613),DAY('Monthly Journal entry'!A613))))</f>
        <v>62398</v>
      </c>
      <c r="B615" s="24">
        <f t="shared" si="84"/>
        <v>2070</v>
      </c>
      <c r="C615" s="9">
        <f t="shared" si="82"/>
        <v>62398</v>
      </c>
      <c r="D615" s="9">
        <f t="shared" si="85"/>
        <v>62427</v>
      </c>
      <c r="E615" s="3">
        <f t="shared" si="86"/>
        <v>30</v>
      </c>
      <c r="F615" s="10">
        <f t="shared" si="87"/>
        <v>30</v>
      </c>
      <c r="G615" s="4">
        <f>'Lease Monthly'!K626</f>
        <v>0</v>
      </c>
      <c r="H615" s="3">
        <f t="shared" si="90"/>
        <v>0</v>
      </c>
      <c r="I615" s="11">
        <f t="shared" si="88"/>
        <v>0</v>
      </c>
      <c r="J615" s="16">
        <f t="shared" si="83"/>
        <v>62398</v>
      </c>
      <c r="K615" s="25">
        <f t="shared" si="89"/>
        <v>0</v>
      </c>
    </row>
    <row r="616" spans="1:11" x14ac:dyDescent="0.25">
      <c r="A616" s="9">
        <f>IF('Lease Monthly'!$H$4="Monthly",DATE(YEAR('Monthly Journal entry'!A615),MONTH('Monthly Journal entry'!A615)+1,DAY('Monthly Journal entry'!A615)),IF('Lease Monthly'!$H$4="Quarterly",DATE(YEAR('Monthly Journal entry'!A615),MONTH('Monthly Journal entry'!A614)+3,DAY('Monthly Journal entry'!A614)),DATE(YEAR('Monthly Journal entry'!A614)+1,MONTH('Monthly Journal entry'!A614),DAY('Monthly Journal entry'!A614))))</f>
        <v>62428</v>
      </c>
      <c r="B616" s="24">
        <f t="shared" si="84"/>
        <v>2070</v>
      </c>
      <c r="C616" s="9">
        <f t="shared" si="82"/>
        <v>62428</v>
      </c>
      <c r="D616" s="9">
        <f t="shared" si="85"/>
        <v>62458</v>
      </c>
      <c r="E616" s="3">
        <f t="shared" si="86"/>
        <v>31</v>
      </c>
      <c r="F616" s="10">
        <f t="shared" si="87"/>
        <v>31</v>
      </c>
      <c r="G616" s="4">
        <f>'Lease Monthly'!K627</f>
        <v>0</v>
      </c>
      <c r="H616" s="3">
        <f t="shared" si="90"/>
        <v>0</v>
      </c>
      <c r="I616" s="11">
        <f t="shared" si="88"/>
        <v>0</v>
      </c>
      <c r="J616" s="16">
        <f t="shared" si="83"/>
        <v>62428</v>
      </c>
      <c r="K616" s="25">
        <f t="shared" si="89"/>
        <v>0</v>
      </c>
    </row>
    <row r="617" spans="1:11" x14ac:dyDescent="0.25">
      <c r="A617" s="9">
        <f>IF('Lease Monthly'!$H$4="Monthly",DATE(YEAR('Monthly Journal entry'!A616),MONTH('Monthly Journal entry'!A616)+1,DAY('Monthly Journal entry'!A616)),IF('Lease Monthly'!$H$4="Quarterly",DATE(YEAR('Monthly Journal entry'!A616),MONTH('Monthly Journal entry'!A615)+3,DAY('Monthly Journal entry'!A615)),DATE(YEAR('Monthly Journal entry'!A615)+1,MONTH('Monthly Journal entry'!A615),DAY('Monthly Journal entry'!A615))))</f>
        <v>62459</v>
      </c>
      <c r="B617" s="24">
        <f t="shared" si="84"/>
        <v>2071</v>
      </c>
      <c r="C617" s="9">
        <f t="shared" si="82"/>
        <v>62459</v>
      </c>
      <c r="D617" s="9">
        <f t="shared" si="85"/>
        <v>62489</v>
      </c>
      <c r="E617" s="3">
        <f t="shared" si="86"/>
        <v>31</v>
      </c>
      <c r="F617" s="10">
        <f t="shared" si="87"/>
        <v>31</v>
      </c>
      <c r="G617" s="4">
        <f>'Lease Monthly'!K628</f>
        <v>0</v>
      </c>
      <c r="H617" s="3">
        <f t="shared" si="90"/>
        <v>0</v>
      </c>
      <c r="I617" s="11">
        <f t="shared" si="88"/>
        <v>0</v>
      </c>
      <c r="J617" s="16">
        <f t="shared" si="83"/>
        <v>62459</v>
      </c>
      <c r="K617" s="25">
        <f t="shared" si="89"/>
        <v>0</v>
      </c>
    </row>
    <row r="618" spans="1:11" x14ac:dyDescent="0.25">
      <c r="A618" s="9">
        <f>IF('Lease Monthly'!$H$4="Monthly",DATE(YEAR('Monthly Journal entry'!A617),MONTH('Monthly Journal entry'!A617)+1,DAY('Monthly Journal entry'!A617)),IF('Lease Monthly'!$H$4="Quarterly",DATE(YEAR('Monthly Journal entry'!A617),MONTH('Monthly Journal entry'!A616)+3,DAY('Monthly Journal entry'!A616)),DATE(YEAR('Monthly Journal entry'!A616)+1,MONTH('Monthly Journal entry'!A616),DAY('Monthly Journal entry'!A616))))</f>
        <v>62490</v>
      </c>
      <c r="B618" s="24">
        <f t="shared" si="84"/>
        <v>2071</v>
      </c>
      <c r="C618" s="9">
        <f t="shared" si="82"/>
        <v>62490</v>
      </c>
      <c r="D618" s="9">
        <f t="shared" si="85"/>
        <v>62517</v>
      </c>
      <c r="E618" s="3">
        <f t="shared" si="86"/>
        <v>28</v>
      </c>
      <c r="F618" s="10">
        <f t="shared" si="87"/>
        <v>28</v>
      </c>
      <c r="G618" s="4">
        <f>'Lease Monthly'!K629</f>
        <v>0</v>
      </c>
      <c r="H618" s="3">
        <f t="shared" si="90"/>
        <v>0</v>
      </c>
      <c r="I618" s="11">
        <f t="shared" si="88"/>
        <v>0</v>
      </c>
      <c r="J618" s="16">
        <f t="shared" si="83"/>
        <v>62490</v>
      </c>
      <c r="K618" s="25">
        <f t="shared" si="89"/>
        <v>0</v>
      </c>
    </row>
    <row r="619" spans="1:11" x14ac:dyDescent="0.25">
      <c r="A619" s="9">
        <f>IF('Lease Monthly'!$H$4="Monthly",DATE(YEAR('Monthly Journal entry'!A618),MONTH('Monthly Journal entry'!A618)+1,DAY('Monthly Journal entry'!A618)),IF('Lease Monthly'!$H$4="Quarterly",DATE(YEAR('Monthly Journal entry'!A618),MONTH('Monthly Journal entry'!A617)+3,DAY('Monthly Journal entry'!A617)),DATE(YEAR('Monthly Journal entry'!A617)+1,MONTH('Monthly Journal entry'!A617),DAY('Monthly Journal entry'!A617))))</f>
        <v>62518</v>
      </c>
      <c r="B619" s="24">
        <f t="shared" si="84"/>
        <v>2071</v>
      </c>
      <c r="C619" s="9">
        <f t="shared" si="82"/>
        <v>62518</v>
      </c>
      <c r="D619" s="9">
        <f t="shared" si="85"/>
        <v>62548</v>
      </c>
      <c r="E619" s="3">
        <f t="shared" si="86"/>
        <v>31</v>
      </c>
      <c r="F619" s="10">
        <f t="shared" si="87"/>
        <v>31</v>
      </c>
      <c r="G619" s="4">
        <f>'Lease Monthly'!K630</f>
        <v>0</v>
      </c>
      <c r="H619" s="3">
        <f t="shared" si="90"/>
        <v>0</v>
      </c>
      <c r="I619" s="11">
        <f t="shared" si="88"/>
        <v>0</v>
      </c>
      <c r="J619" s="16">
        <f t="shared" si="83"/>
        <v>62518</v>
      </c>
      <c r="K619" s="25">
        <f t="shared" si="89"/>
        <v>0</v>
      </c>
    </row>
    <row r="620" spans="1:11" x14ac:dyDescent="0.25">
      <c r="A620" s="9">
        <f>IF('Lease Monthly'!$H$4="Monthly",DATE(YEAR('Monthly Journal entry'!A619),MONTH('Monthly Journal entry'!A619)+1,DAY('Monthly Journal entry'!A619)),IF('Lease Monthly'!$H$4="Quarterly",DATE(YEAR('Monthly Journal entry'!A619),MONTH('Monthly Journal entry'!A618)+3,DAY('Monthly Journal entry'!A618)),DATE(YEAR('Monthly Journal entry'!A618)+1,MONTH('Monthly Journal entry'!A618),DAY('Monthly Journal entry'!A618))))</f>
        <v>62549</v>
      </c>
      <c r="B620" s="24">
        <f t="shared" si="84"/>
        <v>2071</v>
      </c>
      <c r="C620" s="9">
        <f t="shared" si="82"/>
        <v>62549</v>
      </c>
      <c r="D620" s="9">
        <f t="shared" si="85"/>
        <v>62578</v>
      </c>
      <c r="E620" s="3">
        <f t="shared" si="86"/>
        <v>30</v>
      </c>
      <c r="F620" s="10">
        <f t="shared" si="87"/>
        <v>30</v>
      </c>
      <c r="G620" s="4">
        <f>'Lease Monthly'!K631</f>
        <v>0</v>
      </c>
      <c r="H620" s="3">
        <f t="shared" si="90"/>
        <v>0</v>
      </c>
      <c r="I620" s="11">
        <f t="shared" si="88"/>
        <v>0</v>
      </c>
      <c r="J620" s="16">
        <f t="shared" si="83"/>
        <v>62549</v>
      </c>
      <c r="K620" s="25">
        <f t="shared" si="89"/>
        <v>0</v>
      </c>
    </row>
    <row r="621" spans="1:11" x14ac:dyDescent="0.25">
      <c r="A621" s="9">
        <f>IF('Lease Monthly'!$H$4="Monthly",DATE(YEAR('Monthly Journal entry'!A620),MONTH('Monthly Journal entry'!A620)+1,DAY('Monthly Journal entry'!A620)),IF('Lease Monthly'!$H$4="Quarterly",DATE(YEAR('Monthly Journal entry'!A620),MONTH('Monthly Journal entry'!A619)+3,DAY('Monthly Journal entry'!A619)),DATE(YEAR('Monthly Journal entry'!A619)+1,MONTH('Monthly Journal entry'!A619),DAY('Monthly Journal entry'!A619))))</f>
        <v>62579</v>
      </c>
      <c r="B621" s="24">
        <f t="shared" si="84"/>
        <v>2071</v>
      </c>
      <c r="C621" s="9">
        <f t="shared" si="82"/>
        <v>62579</v>
      </c>
      <c r="D621" s="9">
        <f t="shared" si="85"/>
        <v>62609</v>
      </c>
      <c r="E621" s="3">
        <f t="shared" si="86"/>
        <v>31</v>
      </c>
      <c r="F621" s="10">
        <f t="shared" si="87"/>
        <v>31</v>
      </c>
      <c r="G621" s="4">
        <f>'Lease Monthly'!K632</f>
        <v>0</v>
      </c>
      <c r="H621" s="3">
        <f t="shared" si="90"/>
        <v>0</v>
      </c>
      <c r="I621" s="11">
        <f t="shared" si="88"/>
        <v>0</v>
      </c>
      <c r="J621" s="16">
        <f t="shared" si="83"/>
        <v>62579</v>
      </c>
      <c r="K621" s="25">
        <f t="shared" si="89"/>
        <v>0</v>
      </c>
    </row>
    <row r="622" spans="1:11" x14ac:dyDescent="0.25">
      <c r="A622" s="9">
        <f>IF('Lease Monthly'!$H$4="Monthly",DATE(YEAR('Monthly Journal entry'!A621),MONTH('Monthly Journal entry'!A621)+1,DAY('Monthly Journal entry'!A621)),IF('Lease Monthly'!$H$4="Quarterly",DATE(YEAR('Monthly Journal entry'!A621),MONTH('Monthly Journal entry'!A620)+3,DAY('Monthly Journal entry'!A620)),DATE(YEAR('Monthly Journal entry'!A620)+1,MONTH('Monthly Journal entry'!A620),DAY('Monthly Journal entry'!A620))))</f>
        <v>62610</v>
      </c>
      <c r="B622" s="24">
        <f t="shared" si="84"/>
        <v>2071</v>
      </c>
      <c r="C622" s="9">
        <f t="shared" si="82"/>
        <v>62610</v>
      </c>
      <c r="D622" s="9">
        <f t="shared" si="85"/>
        <v>62639</v>
      </c>
      <c r="E622" s="3">
        <f t="shared" si="86"/>
        <v>30</v>
      </c>
      <c r="F622" s="10">
        <f t="shared" si="87"/>
        <v>30</v>
      </c>
      <c r="G622" s="4">
        <f>'Lease Monthly'!K633</f>
        <v>0</v>
      </c>
      <c r="H622" s="3">
        <f t="shared" si="90"/>
        <v>0</v>
      </c>
      <c r="I622" s="11">
        <f t="shared" si="88"/>
        <v>0</v>
      </c>
      <c r="J622" s="16">
        <f t="shared" si="83"/>
        <v>62610</v>
      </c>
      <c r="K622" s="25">
        <f t="shared" si="89"/>
        <v>0</v>
      </c>
    </row>
    <row r="623" spans="1:11" x14ac:dyDescent="0.25">
      <c r="A623" s="9">
        <f>IF('Lease Monthly'!$H$4="Monthly",DATE(YEAR('Monthly Journal entry'!A622),MONTH('Monthly Journal entry'!A622)+1,DAY('Monthly Journal entry'!A622)),IF('Lease Monthly'!$H$4="Quarterly",DATE(YEAR('Monthly Journal entry'!A622),MONTH('Monthly Journal entry'!A621)+3,DAY('Monthly Journal entry'!A621)),DATE(YEAR('Monthly Journal entry'!A621)+1,MONTH('Monthly Journal entry'!A621),DAY('Monthly Journal entry'!A621))))</f>
        <v>62640</v>
      </c>
      <c r="B623" s="24">
        <f t="shared" si="84"/>
        <v>2071</v>
      </c>
      <c r="C623" s="9">
        <f t="shared" si="82"/>
        <v>62640</v>
      </c>
      <c r="D623" s="9">
        <f t="shared" si="85"/>
        <v>62670</v>
      </c>
      <c r="E623" s="3">
        <f t="shared" si="86"/>
        <v>31</v>
      </c>
      <c r="F623" s="10">
        <f t="shared" si="87"/>
        <v>31</v>
      </c>
      <c r="G623" s="4">
        <f>'Lease Monthly'!K634</f>
        <v>0</v>
      </c>
      <c r="H623" s="3">
        <f t="shared" si="90"/>
        <v>0</v>
      </c>
      <c r="I623" s="11">
        <f t="shared" si="88"/>
        <v>0</v>
      </c>
      <c r="J623" s="16">
        <f t="shared" si="83"/>
        <v>62640</v>
      </c>
      <c r="K623" s="25">
        <f t="shared" si="89"/>
        <v>0</v>
      </c>
    </row>
    <row r="624" spans="1:11" x14ac:dyDescent="0.25">
      <c r="A624" s="9">
        <f>IF('Lease Monthly'!$H$4="Monthly",DATE(YEAR('Monthly Journal entry'!A623),MONTH('Monthly Journal entry'!A623)+1,DAY('Monthly Journal entry'!A623)),IF('Lease Monthly'!$H$4="Quarterly",DATE(YEAR('Monthly Journal entry'!A623),MONTH('Monthly Journal entry'!A622)+3,DAY('Monthly Journal entry'!A622)),DATE(YEAR('Monthly Journal entry'!A622)+1,MONTH('Monthly Journal entry'!A622),DAY('Monthly Journal entry'!A622))))</f>
        <v>62671</v>
      </c>
      <c r="B624" s="24">
        <f t="shared" si="84"/>
        <v>2071</v>
      </c>
      <c r="C624" s="9">
        <f t="shared" si="82"/>
        <v>62671</v>
      </c>
      <c r="D624" s="9">
        <f t="shared" si="85"/>
        <v>62701</v>
      </c>
      <c r="E624" s="3">
        <f t="shared" si="86"/>
        <v>31</v>
      </c>
      <c r="F624" s="10">
        <f t="shared" si="87"/>
        <v>31</v>
      </c>
      <c r="G624" s="4">
        <f>'Lease Monthly'!K635</f>
        <v>0</v>
      </c>
      <c r="H624" s="3">
        <f t="shared" si="90"/>
        <v>0</v>
      </c>
      <c r="I624" s="11">
        <f t="shared" si="88"/>
        <v>0</v>
      </c>
      <c r="J624" s="16">
        <f t="shared" si="83"/>
        <v>62671</v>
      </c>
      <c r="K624" s="25">
        <f t="shared" si="89"/>
        <v>0</v>
      </c>
    </row>
    <row r="625" spans="1:11" x14ac:dyDescent="0.25">
      <c r="A625" s="9">
        <f>IF('Lease Monthly'!$H$4="Monthly",DATE(YEAR('Monthly Journal entry'!A624),MONTH('Monthly Journal entry'!A624)+1,DAY('Monthly Journal entry'!A624)),IF('Lease Monthly'!$H$4="Quarterly",DATE(YEAR('Monthly Journal entry'!A624),MONTH('Monthly Journal entry'!A623)+3,DAY('Monthly Journal entry'!A623)),DATE(YEAR('Monthly Journal entry'!A623)+1,MONTH('Monthly Journal entry'!A623),DAY('Monthly Journal entry'!A623))))</f>
        <v>62702</v>
      </c>
      <c r="B625" s="24">
        <f t="shared" si="84"/>
        <v>2071</v>
      </c>
      <c r="C625" s="9">
        <f t="shared" si="82"/>
        <v>62702</v>
      </c>
      <c r="D625" s="9">
        <f t="shared" si="85"/>
        <v>62731</v>
      </c>
      <c r="E625" s="3">
        <f t="shared" si="86"/>
        <v>30</v>
      </c>
      <c r="F625" s="10">
        <f t="shared" si="87"/>
        <v>30</v>
      </c>
      <c r="G625" s="4">
        <f>'Lease Monthly'!K636</f>
        <v>0</v>
      </c>
      <c r="H625" s="3">
        <f t="shared" si="90"/>
        <v>0</v>
      </c>
      <c r="I625" s="11">
        <f t="shared" si="88"/>
        <v>0</v>
      </c>
      <c r="J625" s="16">
        <f t="shared" si="83"/>
        <v>62702</v>
      </c>
      <c r="K625" s="25">
        <f t="shared" si="89"/>
        <v>0</v>
      </c>
    </row>
    <row r="626" spans="1:11" x14ac:dyDescent="0.25">
      <c r="A626" s="9">
        <f>IF('Lease Monthly'!$H$4="Monthly",DATE(YEAR('Monthly Journal entry'!A625),MONTH('Monthly Journal entry'!A625)+1,DAY('Monthly Journal entry'!A625)),IF('Lease Monthly'!$H$4="Quarterly",DATE(YEAR('Monthly Journal entry'!A625),MONTH('Monthly Journal entry'!A624)+3,DAY('Monthly Journal entry'!A624)),DATE(YEAR('Monthly Journal entry'!A624)+1,MONTH('Monthly Journal entry'!A624),DAY('Monthly Journal entry'!A624))))</f>
        <v>62732</v>
      </c>
      <c r="B626" s="24">
        <f t="shared" si="84"/>
        <v>2071</v>
      </c>
      <c r="C626" s="9">
        <f t="shared" si="82"/>
        <v>62732</v>
      </c>
      <c r="D626" s="9">
        <f t="shared" si="85"/>
        <v>62762</v>
      </c>
      <c r="E626" s="3">
        <f t="shared" si="86"/>
        <v>31</v>
      </c>
      <c r="F626" s="10">
        <f t="shared" si="87"/>
        <v>31</v>
      </c>
      <c r="G626" s="4">
        <f>'Lease Monthly'!K637</f>
        <v>0</v>
      </c>
      <c r="H626" s="3">
        <f t="shared" si="90"/>
        <v>0</v>
      </c>
      <c r="I626" s="11">
        <f t="shared" si="88"/>
        <v>0</v>
      </c>
      <c r="J626" s="16">
        <f t="shared" si="83"/>
        <v>62732</v>
      </c>
      <c r="K626" s="25">
        <f t="shared" si="89"/>
        <v>0</v>
      </c>
    </row>
    <row r="627" spans="1:11" x14ac:dyDescent="0.25">
      <c r="A627" s="9">
        <f>IF('Lease Monthly'!$H$4="Monthly",DATE(YEAR('Monthly Journal entry'!A626),MONTH('Monthly Journal entry'!A626)+1,DAY('Monthly Journal entry'!A626)),IF('Lease Monthly'!$H$4="Quarterly",DATE(YEAR('Monthly Journal entry'!A626),MONTH('Monthly Journal entry'!A625)+3,DAY('Monthly Journal entry'!A625)),DATE(YEAR('Monthly Journal entry'!A625)+1,MONTH('Monthly Journal entry'!A625),DAY('Monthly Journal entry'!A625))))</f>
        <v>62763</v>
      </c>
      <c r="B627" s="24">
        <f t="shared" si="84"/>
        <v>2071</v>
      </c>
      <c r="C627" s="9">
        <f t="shared" si="82"/>
        <v>62763</v>
      </c>
      <c r="D627" s="9">
        <f t="shared" si="85"/>
        <v>62792</v>
      </c>
      <c r="E627" s="3">
        <f t="shared" si="86"/>
        <v>30</v>
      </c>
      <c r="F627" s="10">
        <f t="shared" si="87"/>
        <v>30</v>
      </c>
      <c r="G627" s="4">
        <f>'Lease Monthly'!K638</f>
        <v>0</v>
      </c>
      <c r="H627" s="3">
        <f t="shared" si="90"/>
        <v>0</v>
      </c>
      <c r="I627" s="11">
        <f t="shared" si="88"/>
        <v>0</v>
      </c>
      <c r="J627" s="16">
        <f t="shared" si="83"/>
        <v>62763</v>
      </c>
      <c r="K627" s="25">
        <f t="shared" si="89"/>
        <v>0</v>
      </c>
    </row>
    <row r="628" spans="1:11" x14ac:dyDescent="0.25">
      <c r="A628" s="9">
        <f>IF('Lease Monthly'!$H$4="Monthly",DATE(YEAR('Monthly Journal entry'!A627),MONTH('Monthly Journal entry'!A627)+1,DAY('Monthly Journal entry'!A627)),IF('Lease Monthly'!$H$4="Quarterly",DATE(YEAR('Monthly Journal entry'!A627),MONTH('Monthly Journal entry'!A626)+3,DAY('Monthly Journal entry'!A626)),DATE(YEAR('Monthly Journal entry'!A626)+1,MONTH('Monthly Journal entry'!A626),DAY('Monthly Journal entry'!A626))))</f>
        <v>62793</v>
      </c>
      <c r="B628" s="24">
        <f t="shared" si="84"/>
        <v>2071</v>
      </c>
      <c r="C628" s="9">
        <f t="shared" si="82"/>
        <v>62793</v>
      </c>
      <c r="D628" s="9">
        <f t="shared" si="85"/>
        <v>62823</v>
      </c>
      <c r="E628" s="3">
        <f t="shared" si="86"/>
        <v>31</v>
      </c>
      <c r="F628" s="10">
        <f t="shared" si="87"/>
        <v>31</v>
      </c>
      <c r="G628" s="4">
        <f>'Lease Monthly'!K639</f>
        <v>0</v>
      </c>
      <c r="H628" s="3">
        <f t="shared" si="90"/>
        <v>0</v>
      </c>
      <c r="I628" s="11">
        <f t="shared" si="88"/>
        <v>0</v>
      </c>
      <c r="J628" s="16">
        <f t="shared" si="83"/>
        <v>62793</v>
      </c>
      <c r="K628" s="25">
        <f t="shared" si="89"/>
        <v>0</v>
      </c>
    </row>
    <row r="629" spans="1:11" x14ac:dyDescent="0.25">
      <c r="A629" s="9">
        <f>IF('Lease Monthly'!$H$4="Monthly",DATE(YEAR('Monthly Journal entry'!A628),MONTH('Monthly Journal entry'!A628)+1,DAY('Monthly Journal entry'!A628)),IF('Lease Monthly'!$H$4="Quarterly",DATE(YEAR('Monthly Journal entry'!A628),MONTH('Monthly Journal entry'!A627)+3,DAY('Monthly Journal entry'!A627)),DATE(YEAR('Monthly Journal entry'!A627)+1,MONTH('Monthly Journal entry'!A627),DAY('Monthly Journal entry'!A627))))</f>
        <v>62824</v>
      </c>
      <c r="B629" s="24">
        <f t="shared" si="84"/>
        <v>2072</v>
      </c>
      <c r="C629" s="9">
        <f t="shared" si="82"/>
        <v>62824</v>
      </c>
      <c r="D629" s="9">
        <f t="shared" si="85"/>
        <v>62854</v>
      </c>
      <c r="E629" s="3">
        <f t="shared" si="86"/>
        <v>31</v>
      </c>
      <c r="F629" s="10">
        <f t="shared" si="87"/>
        <v>31</v>
      </c>
      <c r="G629" s="4">
        <f>'Lease Monthly'!K640</f>
        <v>0</v>
      </c>
      <c r="H629" s="3">
        <f t="shared" si="90"/>
        <v>0</v>
      </c>
      <c r="I629" s="11">
        <f t="shared" si="88"/>
        <v>0</v>
      </c>
      <c r="J629" s="16">
        <f t="shared" si="83"/>
        <v>62824</v>
      </c>
      <c r="K629" s="25">
        <f t="shared" si="89"/>
        <v>0</v>
      </c>
    </row>
    <row r="630" spans="1:11" x14ac:dyDescent="0.25">
      <c r="A630" s="9">
        <f>IF('Lease Monthly'!$H$4="Monthly",DATE(YEAR('Monthly Journal entry'!A629),MONTH('Monthly Journal entry'!A629)+1,DAY('Monthly Journal entry'!A629)),IF('Lease Monthly'!$H$4="Quarterly",DATE(YEAR('Monthly Journal entry'!A629),MONTH('Monthly Journal entry'!A628)+3,DAY('Monthly Journal entry'!A628)),DATE(YEAR('Monthly Journal entry'!A628)+1,MONTH('Monthly Journal entry'!A628),DAY('Monthly Journal entry'!A628))))</f>
        <v>62855</v>
      </c>
      <c r="B630" s="24">
        <f t="shared" si="84"/>
        <v>2072</v>
      </c>
      <c r="C630" s="9">
        <f t="shared" si="82"/>
        <v>62855</v>
      </c>
      <c r="D630" s="9">
        <f t="shared" si="85"/>
        <v>62883</v>
      </c>
      <c r="E630" s="3">
        <f t="shared" si="86"/>
        <v>29</v>
      </c>
      <c r="F630" s="10">
        <f t="shared" si="87"/>
        <v>29</v>
      </c>
      <c r="G630" s="4">
        <f>'Lease Monthly'!K641</f>
        <v>0</v>
      </c>
      <c r="H630" s="3">
        <f t="shared" si="90"/>
        <v>0</v>
      </c>
      <c r="I630" s="11">
        <f t="shared" si="88"/>
        <v>0</v>
      </c>
      <c r="J630" s="16">
        <f t="shared" si="83"/>
        <v>62855</v>
      </c>
      <c r="K630" s="25">
        <f t="shared" si="89"/>
        <v>0</v>
      </c>
    </row>
    <row r="631" spans="1:11" x14ac:dyDescent="0.25">
      <c r="A631" s="9">
        <f>IF('Lease Monthly'!$H$4="Monthly",DATE(YEAR('Monthly Journal entry'!A630),MONTH('Monthly Journal entry'!A630)+1,DAY('Monthly Journal entry'!A630)),IF('Lease Monthly'!$H$4="Quarterly",DATE(YEAR('Monthly Journal entry'!A630),MONTH('Monthly Journal entry'!A629)+3,DAY('Monthly Journal entry'!A629)),DATE(YEAR('Monthly Journal entry'!A629)+1,MONTH('Monthly Journal entry'!A629),DAY('Monthly Journal entry'!A629))))</f>
        <v>62884</v>
      </c>
      <c r="B631" s="24">
        <f t="shared" si="84"/>
        <v>2072</v>
      </c>
      <c r="C631" s="9">
        <f t="shared" si="82"/>
        <v>62884</v>
      </c>
      <c r="D631" s="9">
        <f t="shared" si="85"/>
        <v>62914</v>
      </c>
      <c r="E631" s="3">
        <f t="shared" si="86"/>
        <v>31</v>
      </c>
      <c r="F631" s="10">
        <f t="shared" si="87"/>
        <v>31</v>
      </c>
      <c r="G631" s="4">
        <f>'Lease Monthly'!K642</f>
        <v>0</v>
      </c>
      <c r="H631" s="3">
        <f t="shared" si="90"/>
        <v>0</v>
      </c>
      <c r="I631" s="11">
        <f t="shared" si="88"/>
        <v>0</v>
      </c>
      <c r="J631" s="16">
        <f t="shared" si="83"/>
        <v>62884</v>
      </c>
      <c r="K631" s="25">
        <f t="shared" si="89"/>
        <v>0</v>
      </c>
    </row>
    <row r="632" spans="1:11" x14ac:dyDescent="0.25">
      <c r="A632" s="9">
        <f>IF('Lease Monthly'!$H$4="Monthly",DATE(YEAR('Monthly Journal entry'!A631),MONTH('Monthly Journal entry'!A631)+1,DAY('Monthly Journal entry'!A631)),IF('Lease Monthly'!$H$4="Quarterly",DATE(YEAR('Monthly Journal entry'!A631),MONTH('Monthly Journal entry'!A630)+3,DAY('Monthly Journal entry'!A630)),DATE(YEAR('Monthly Journal entry'!A630)+1,MONTH('Monthly Journal entry'!A630),DAY('Monthly Journal entry'!A630))))</f>
        <v>62915</v>
      </c>
      <c r="B632" s="24">
        <f t="shared" si="84"/>
        <v>2072</v>
      </c>
      <c r="C632" s="9">
        <f t="shared" si="82"/>
        <v>62915</v>
      </c>
      <c r="D632" s="9">
        <f t="shared" si="85"/>
        <v>62944</v>
      </c>
      <c r="E632" s="3">
        <f t="shared" si="86"/>
        <v>30</v>
      </c>
      <c r="F632" s="10">
        <f t="shared" si="87"/>
        <v>30</v>
      </c>
      <c r="G632" s="4">
        <f>'Lease Monthly'!K643</f>
        <v>0</v>
      </c>
      <c r="H632" s="3">
        <f t="shared" si="90"/>
        <v>0</v>
      </c>
      <c r="I632" s="11">
        <f t="shared" si="88"/>
        <v>0</v>
      </c>
      <c r="J632" s="16">
        <f t="shared" si="83"/>
        <v>62915</v>
      </c>
      <c r="K632" s="25">
        <f t="shared" si="89"/>
        <v>0</v>
      </c>
    </row>
    <row r="633" spans="1:11" x14ac:dyDescent="0.25">
      <c r="A633" s="9">
        <f>IF('Lease Monthly'!$H$4="Monthly",DATE(YEAR('Monthly Journal entry'!A632),MONTH('Monthly Journal entry'!A632)+1,DAY('Monthly Journal entry'!A632)),IF('Lease Monthly'!$H$4="Quarterly",DATE(YEAR('Monthly Journal entry'!A632),MONTH('Monthly Journal entry'!A631)+3,DAY('Monthly Journal entry'!A631)),DATE(YEAR('Monthly Journal entry'!A631)+1,MONTH('Monthly Journal entry'!A631),DAY('Monthly Journal entry'!A631))))</f>
        <v>62945</v>
      </c>
      <c r="B633" s="24">
        <f t="shared" si="84"/>
        <v>2072</v>
      </c>
      <c r="C633" s="9">
        <f t="shared" si="82"/>
        <v>62945</v>
      </c>
      <c r="D633" s="9">
        <f t="shared" si="85"/>
        <v>62975</v>
      </c>
      <c r="E633" s="3">
        <f t="shared" si="86"/>
        <v>31</v>
      </c>
      <c r="F633" s="10">
        <f t="shared" si="87"/>
        <v>31</v>
      </c>
      <c r="G633" s="4">
        <f>'Lease Monthly'!K644</f>
        <v>0</v>
      </c>
      <c r="H633" s="3">
        <f t="shared" si="90"/>
        <v>0</v>
      </c>
      <c r="I633" s="11">
        <f t="shared" si="88"/>
        <v>0</v>
      </c>
      <c r="J633" s="16">
        <f t="shared" si="83"/>
        <v>62945</v>
      </c>
      <c r="K633" s="25">
        <f t="shared" si="89"/>
        <v>0</v>
      </c>
    </row>
    <row r="634" spans="1:11" x14ac:dyDescent="0.25">
      <c r="A634" s="9">
        <f>IF('Lease Monthly'!$H$4="Monthly",DATE(YEAR('Monthly Journal entry'!A633),MONTH('Monthly Journal entry'!A633)+1,DAY('Monthly Journal entry'!A633)),IF('Lease Monthly'!$H$4="Quarterly",DATE(YEAR('Monthly Journal entry'!A633),MONTH('Monthly Journal entry'!A632)+3,DAY('Monthly Journal entry'!A632)),DATE(YEAR('Monthly Journal entry'!A632)+1,MONTH('Monthly Journal entry'!A632),DAY('Monthly Journal entry'!A632))))</f>
        <v>62976</v>
      </c>
      <c r="B634" s="24">
        <f t="shared" si="84"/>
        <v>2072</v>
      </c>
      <c r="C634" s="9">
        <f t="shared" si="82"/>
        <v>62976</v>
      </c>
      <c r="D634" s="9">
        <f t="shared" si="85"/>
        <v>63005</v>
      </c>
      <c r="E634" s="3">
        <f t="shared" si="86"/>
        <v>30</v>
      </c>
      <c r="F634" s="10">
        <f t="shared" si="87"/>
        <v>30</v>
      </c>
      <c r="G634" s="4">
        <f>'Lease Monthly'!K645</f>
        <v>0</v>
      </c>
      <c r="H634" s="3">
        <f t="shared" si="90"/>
        <v>0</v>
      </c>
      <c r="I634" s="11">
        <f t="shared" si="88"/>
        <v>0</v>
      </c>
      <c r="J634" s="16">
        <f t="shared" si="83"/>
        <v>62976</v>
      </c>
      <c r="K634" s="25">
        <f t="shared" si="89"/>
        <v>0</v>
      </c>
    </row>
    <row r="635" spans="1:11" x14ac:dyDescent="0.25">
      <c r="A635" s="9">
        <f>IF('Lease Monthly'!$H$4="Monthly",DATE(YEAR('Monthly Journal entry'!A634),MONTH('Monthly Journal entry'!A634)+1,DAY('Monthly Journal entry'!A634)),IF('Lease Monthly'!$H$4="Quarterly",DATE(YEAR('Monthly Journal entry'!A634),MONTH('Monthly Journal entry'!A633)+3,DAY('Monthly Journal entry'!A633)),DATE(YEAR('Monthly Journal entry'!A633)+1,MONTH('Monthly Journal entry'!A633),DAY('Monthly Journal entry'!A633))))</f>
        <v>63006</v>
      </c>
      <c r="B635" s="24">
        <f t="shared" si="84"/>
        <v>2072</v>
      </c>
      <c r="C635" s="9">
        <f t="shared" si="82"/>
        <v>63006</v>
      </c>
      <c r="D635" s="9">
        <f t="shared" si="85"/>
        <v>63036</v>
      </c>
      <c r="E635" s="3">
        <f t="shared" si="86"/>
        <v>31</v>
      </c>
      <c r="F635" s="10">
        <f t="shared" si="87"/>
        <v>31</v>
      </c>
      <c r="G635" s="4">
        <f>'Lease Monthly'!K646</f>
        <v>0</v>
      </c>
      <c r="H635" s="3">
        <f t="shared" si="90"/>
        <v>0</v>
      </c>
      <c r="I635" s="11">
        <f t="shared" si="88"/>
        <v>0</v>
      </c>
      <c r="J635" s="16">
        <f t="shared" si="83"/>
        <v>63006</v>
      </c>
      <c r="K635" s="25">
        <f t="shared" si="89"/>
        <v>0</v>
      </c>
    </row>
    <row r="636" spans="1:11" x14ac:dyDescent="0.25">
      <c r="A636" s="9">
        <f>IF('Lease Monthly'!$H$4="Monthly",DATE(YEAR('Monthly Journal entry'!A635),MONTH('Monthly Journal entry'!A635)+1,DAY('Monthly Journal entry'!A635)),IF('Lease Monthly'!$H$4="Quarterly",DATE(YEAR('Monthly Journal entry'!A635),MONTH('Monthly Journal entry'!A634)+3,DAY('Monthly Journal entry'!A634)),DATE(YEAR('Monthly Journal entry'!A634)+1,MONTH('Monthly Journal entry'!A634),DAY('Monthly Journal entry'!A634))))</f>
        <v>63037</v>
      </c>
      <c r="B636" s="24">
        <f t="shared" si="84"/>
        <v>2072</v>
      </c>
      <c r="C636" s="9">
        <f t="shared" si="82"/>
        <v>63037</v>
      </c>
      <c r="D636" s="9">
        <f t="shared" si="85"/>
        <v>63067</v>
      </c>
      <c r="E636" s="3">
        <f t="shared" si="86"/>
        <v>31</v>
      </c>
      <c r="F636" s="10">
        <f t="shared" si="87"/>
        <v>31</v>
      </c>
      <c r="G636" s="4">
        <f>'Lease Monthly'!K647</f>
        <v>0</v>
      </c>
      <c r="H636" s="3">
        <f t="shared" si="90"/>
        <v>0</v>
      </c>
      <c r="I636" s="11">
        <f t="shared" si="88"/>
        <v>0</v>
      </c>
      <c r="J636" s="16">
        <f t="shared" si="83"/>
        <v>63037</v>
      </c>
      <c r="K636" s="25">
        <f t="shared" si="89"/>
        <v>0</v>
      </c>
    </row>
    <row r="637" spans="1:11" x14ac:dyDescent="0.25">
      <c r="A637" s="9">
        <f>IF('Lease Monthly'!$H$4="Monthly",DATE(YEAR('Monthly Journal entry'!A636),MONTH('Monthly Journal entry'!A636)+1,DAY('Monthly Journal entry'!A636)),IF('Lease Monthly'!$H$4="Quarterly",DATE(YEAR('Monthly Journal entry'!A636),MONTH('Monthly Journal entry'!A635)+3,DAY('Monthly Journal entry'!A635)),DATE(YEAR('Monthly Journal entry'!A635)+1,MONTH('Monthly Journal entry'!A635),DAY('Monthly Journal entry'!A635))))</f>
        <v>63068</v>
      </c>
      <c r="B637" s="24">
        <f t="shared" si="84"/>
        <v>2072</v>
      </c>
      <c r="C637" s="9">
        <f t="shared" si="82"/>
        <v>63068</v>
      </c>
      <c r="D637" s="9">
        <f t="shared" si="85"/>
        <v>63097</v>
      </c>
      <c r="E637" s="3">
        <f t="shared" si="86"/>
        <v>30</v>
      </c>
      <c r="F637" s="10">
        <f t="shared" si="87"/>
        <v>30</v>
      </c>
      <c r="G637" s="4">
        <f>'Lease Monthly'!K648</f>
        <v>0</v>
      </c>
      <c r="H637" s="3">
        <f t="shared" si="90"/>
        <v>0</v>
      </c>
      <c r="I637" s="11">
        <f t="shared" si="88"/>
        <v>0</v>
      </c>
      <c r="J637" s="16">
        <f t="shared" si="83"/>
        <v>63068</v>
      </c>
      <c r="K637" s="25">
        <f t="shared" si="89"/>
        <v>0</v>
      </c>
    </row>
    <row r="638" spans="1:11" x14ac:dyDescent="0.25">
      <c r="A638" s="9">
        <f>IF('Lease Monthly'!$H$4="Monthly",DATE(YEAR('Monthly Journal entry'!A637),MONTH('Monthly Journal entry'!A637)+1,DAY('Monthly Journal entry'!A637)),IF('Lease Monthly'!$H$4="Quarterly",DATE(YEAR('Monthly Journal entry'!A637),MONTH('Monthly Journal entry'!A636)+3,DAY('Monthly Journal entry'!A636)),DATE(YEAR('Monthly Journal entry'!A636)+1,MONTH('Monthly Journal entry'!A636),DAY('Monthly Journal entry'!A636))))</f>
        <v>63098</v>
      </c>
      <c r="B638" s="24">
        <f t="shared" si="84"/>
        <v>2072</v>
      </c>
      <c r="C638" s="9">
        <f t="shared" si="82"/>
        <v>63098</v>
      </c>
      <c r="D638" s="9">
        <f t="shared" si="85"/>
        <v>63128</v>
      </c>
      <c r="E638" s="3">
        <f t="shared" si="86"/>
        <v>31</v>
      </c>
      <c r="F638" s="10">
        <f t="shared" si="87"/>
        <v>31</v>
      </c>
      <c r="G638" s="4">
        <f>'Lease Monthly'!K649</f>
        <v>0</v>
      </c>
      <c r="H638" s="3">
        <f t="shared" si="90"/>
        <v>0</v>
      </c>
      <c r="I638" s="11">
        <f t="shared" si="88"/>
        <v>0</v>
      </c>
      <c r="J638" s="16">
        <f t="shared" si="83"/>
        <v>63098</v>
      </c>
      <c r="K638" s="25">
        <f t="shared" si="89"/>
        <v>0</v>
      </c>
    </row>
    <row r="639" spans="1:11" x14ac:dyDescent="0.25">
      <c r="A639" s="9">
        <f>IF('Lease Monthly'!$H$4="Monthly",DATE(YEAR('Monthly Journal entry'!A638),MONTH('Monthly Journal entry'!A638)+1,DAY('Monthly Journal entry'!A638)),IF('Lease Monthly'!$H$4="Quarterly",DATE(YEAR('Monthly Journal entry'!A638),MONTH('Monthly Journal entry'!A637)+3,DAY('Monthly Journal entry'!A637)),DATE(YEAR('Monthly Journal entry'!A637)+1,MONTH('Monthly Journal entry'!A637),DAY('Monthly Journal entry'!A637))))</f>
        <v>63129</v>
      </c>
      <c r="B639" s="24">
        <f t="shared" si="84"/>
        <v>2072</v>
      </c>
      <c r="C639" s="9">
        <f t="shared" si="82"/>
        <v>63129</v>
      </c>
      <c r="D639" s="9">
        <f t="shared" si="85"/>
        <v>63158</v>
      </c>
      <c r="E639" s="3">
        <f t="shared" si="86"/>
        <v>30</v>
      </c>
      <c r="F639" s="10">
        <f t="shared" si="87"/>
        <v>30</v>
      </c>
      <c r="G639" s="4">
        <f>'Lease Monthly'!K650</f>
        <v>0</v>
      </c>
      <c r="H639" s="3">
        <f t="shared" si="90"/>
        <v>0</v>
      </c>
      <c r="I639" s="11">
        <f t="shared" si="88"/>
        <v>0</v>
      </c>
      <c r="J639" s="16">
        <f t="shared" si="83"/>
        <v>63129</v>
      </c>
      <c r="K639" s="25">
        <f t="shared" si="89"/>
        <v>0</v>
      </c>
    </row>
    <row r="640" spans="1:11" x14ac:dyDescent="0.25">
      <c r="A640" s="9">
        <f>IF('Lease Monthly'!$H$4="Monthly",DATE(YEAR('Monthly Journal entry'!A639),MONTH('Monthly Journal entry'!A639)+1,DAY('Monthly Journal entry'!A639)),IF('Lease Monthly'!$H$4="Quarterly",DATE(YEAR('Monthly Journal entry'!A639),MONTH('Monthly Journal entry'!A638)+3,DAY('Monthly Journal entry'!A638)),DATE(YEAR('Monthly Journal entry'!A638)+1,MONTH('Monthly Journal entry'!A638),DAY('Monthly Journal entry'!A638))))</f>
        <v>63159</v>
      </c>
      <c r="B640" s="24">
        <f t="shared" si="84"/>
        <v>2072</v>
      </c>
      <c r="C640" s="9">
        <f t="shared" si="82"/>
        <v>63159</v>
      </c>
      <c r="D640" s="9">
        <f t="shared" si="85"/>
        <v>63189</v>
      </c>
      <c r="E640" s="3">
        <f t="shared" si="86"/>
        <v>31</v>
      </c>
      <c r="F640" s="10">
        <f t="shared" si="87"/>
        <v>31</v>
      </c>
      <c r="G640" s="4">
        <f>'Lease Monthly'!K651</f>
        <v>0</v>
      </c>
      <c r="H640" s="3">
        <f t="shared" si="90"/>
        <v>0</v>
      </c>
      <c r="I640" s="11">
        <f t="shared" si="88"/>
        <v>0</v>
      </c>
      <c r="J640" s="16">
        <f t="shared" si="83"/>
        <v>63159</v>
      </c>
      <c r="K640" s="25">
        <f t="shared" si="89"/>
        <v>0</v>
      </c>
    </row>
    <row r="641" spans="1:11" x14ac:dyDescent="0.25">
      <c r="A641" s="9">
        <f>IF('Lease Monthly'!$H$4="Monthly",DATE(YEAR('Monthly Journal entry'!A640),MONTH('Monthly Journal entry'!A640)+1,DAY('Monthly Journal entry'!A640)),IF('Lease Monthly'!$H$4="Quarterly",DATE(YEAR('Monthly Journal entry'!A640),MONTH('Monthly Journal entry'!A639)+3,DAY('Monthly Journal entry'!A639)),DATE(YEAR('Monthly Journal entry'!A639)+1,MONTH('Monthly Journal entry'!A639),DAY('Monthly Journal entry'!A639))))</f>
        <v>63190</v>
      </c>
      <c r="B641" s="24">
        <f t="shared" si="84"/>
        <v>2073</v>
      </c>
      <c r="C641" s="9">
        <f t="shared" si="82"/>
        <v>63190</v>
      </c>
      <c r="D641" s="9">
        <f t="shared" si="85"/>
        <v>63220</v>
      </c>
      <c r="E641" s="3">
        <f t="shared" si="86"/>
        <v>31</v>
      </c>
      <c r="F641" s="10">
        <f t="shared" si="87"/>
        <v>31</v>
      </c>
      <c r="G641" s="4">
        <f>'Lease Monthly'!K652</f>
        <v>0</v>
      </c>
      <c r="H641" s="3">
        <f t="shared" si="90"/>
        <v>0</v>
      </c>
      <c r="I641" s="11">
        <f t="shared" si="88"/>
        <v>0</v>
      </c>
      <c r="J641" s="16">
        <f t="shared" si="83"/>
        <v>63190</v>
      </c>
      <c r="K641" s="25">
        <f t="shared" si="89"/>
        <v>0</v>
      </c>
    </row>
    <row r="642" spans="1:11" x14ac:dyDescent="0.25">
      <c r="A642" s="9">
        <f>IF('Lease Monthly'!$H$4="Monthly",DATE(YEAR('Monthly Journal entry'!A641),MONTH('Monthly Journal entry'!A641)+1,DAY('Monthly Journal entry'!A641)),IF('Lease Monthly'!$H$4="Quarterly",DATE(YEAR('Monthly Journal entry'!A641),MONTH('Monthly Journal entry'!A640)+3,DAY('Monthly Journal entry'!A640)),DATE(YEAR('Monthly Journal entry'!A640)+1,MONTH('Monthly Journal entry'!A640),DAY('Monthly Journal entry'!A640))))</f>
        <v>63221</v>
      </c>
      <c r="B642" s="24">
        <f t="shared" si="84"/>
        <v>2073</v>
      </c>
      <c r="C642" s="9">
        <f t="shared" si="82"/>
        <v>63221</v>
      </c>
      <c r="D642" s="9">
        <f t="shared" si="85"/>
        <v>63248</v>
      </c>
      <c r="E642" s="3">
        <f t="shared" si="86"/>
        <v>28</v>
      </c>
      <c r="F642" s="10">
        <f t="shared" si="87"/>
        <v>28</v>
      </c>
      <c r="G642" s="4">
        <f>'Lease Monthly'!K653</f>
        <v>0</v>
      </c>
      <c r="H642" s="3">
        <f t="shared" si="90"/>
        <v>0</v>
      </c>
      <c r="I642" s="11">
        <f t="shared" si="88"/>
        <v>0</v>
      </c>
      <c r="J642" s="16">
        <f t="shared" si="83"/>
        <v>63221</v>
      </c>
      <c r="K642" s="25">
        <f t="shared" si="89"/>
        <v>0</v>
      </c>
    </row>
    <row r="643" spans="1:11" x14ac:dyDescent="0.25">
      <c r="A643" s="9">
        <f>IF('Lease Monthly'!$H$4="Monthly",DATE(YEAR('Monthly Journal entry'!A642),MONTH('Monthly Journal entry'!A642)+1,DAY('Monthly Journal entry'!A642)),IF('Lease Monthly'!$H$4="Quarterly",DATE(YEAR('Monthly Journal entry'!A642),MONTH('Monthly Journal entry'!A641)+3,DAY('Monthly Journal entry'!A641)),DATE(YEAR('Monthly Journal entry'!A641)+1,MONTH('Monthly Journal entry'!A641),DAY('Monthly Journal entry'!A641))))</f>
        <v>63249</v>
      </c>
      <c r="B643" s="24">
        <f t="shared" si="84"/>
        <v>2073</v>
      </c>
      <c r="C643" s="9">
        <f t="shared" si="82"/>
        <v>63249</v>
      </c>
      <c r="D643" s="9">
        <f t="shared" si="85"/>
        <v>63279</v>
      </c>
      <c r="E643" s="3">
        <f t="shared" si="86"/>
        <v>31</v>
      </c>
      <c r="F643" s="10">
        <f t="shared" si="87"/>
        <v>31</v>
      </c>
      <c r="G643" s="4">
        <f>'Lease Monthly'!K654</f>
        <v>0</v>
      </c>
      <c r="H643" s="3">
        <f t="shared" si="90"/>
        <v>0</v>
      </c>
      <c r="I643" s="11">
        <f t="shared" si="88"/>
        <v>0</v>
      </c>
      <c r="J643" s="16">
        <f t="shared" si="83"/>
        <v>63249</v>
      </c>
      <c r="K643" s="25">
        <f t="shared" si="89"/>
        <v>0</v>
      </c>
    </row>
    <row r="644" spans="1:11" x14ac:dyDescent="0.25">
      <c r="A644" s="9">
        <f>IF('Lease Monthly'!$H$4="Monthly",DATE(YEAR('Monthly Journal entry'!A643),MONTH('Monthly Journal entry'!A643)+1,DAY('Monthly Journal entry'!A643)),IF('Lease Monthly'!$H$4="Quarterly",DATE(YEAR('Monthly Journal entry'!A643),MONTH('Monthly Journal entry'!A642)+3,DAY('Monthly Journal entry'!A642)),DATE(YEAR('Monthly Journal entry'!A642)+1,MONTH('Monthly Journal entry'!A642),DAY('Monthly Journal entry'!A642))))</f>
        <v>63280</v>
      </c>
      <c r="B644" s="24">
        <f t="shared" si="84"/>
        <v>2073</v>
      </c>
      <c r="C644" s="9">
        <f t="shared" si="82"/>
        <v>63280</v>
      </c>
      <c r="D644" s="9">
        <f t="shared" si="85"/>
        <v>63309</v>
      </c>
      <c r="E644" s="3">
        <f t="shared" si="86"/>
        <v>30</v>
      </c>
      <c r="F644" s="10">
        <f t="shared" si="87"/>
        <v>30</v>
      </c>
      <c r="G644" s="4">
        <f>'Lease Monthly'!K655</f>
        <v>0</v>
      </c>
      <c r="H644" s="3">
        <f t="shared" si="90"/>
        <v>0</v>
      </c>
      <c r="I644" s="11">
        <f t="shared" si="88"/>
        <v>0</v>
      </c>
      <c r="J644" s="16">
        <f t="shared" si="83"/>
        <v>63280</v>
      </c>
      <c r="K644" s="25">
        <f t="shared" si="89"/>
        <v>0</v>
      </c>
    </row>
    <row r="645" spans="1:11" x14ac:dyDescent="0.25">
      <c r="A645" s="9">
        <f>IF('Lease Monthly'!$H$4="Monthly",DATE(YEAR('Monthly Journal entry'!A644),MONTH('Monthly Journal entry'!A644)+1,DAY('Monthly Journal entry'!A644)),IF('Lease Monthly'!$H$4="Quarterly",DATE(YEAR('Monthly Journal entry'!A644),MONTH('Monthly Journal entry'!A643)+3,DAY('Monthly Journal entry'!A643)),DATE(YEAR('Monthly Journal entry'!A643)+1,MONTH('Monthly Journal entry'!A643),DAY('Monthly Journal entry'!A643))))</f>
        <v>63310</v>
      </c>
      <c r="B645" s="24">
        <f t="shared" si="84"/>
        <v>2073</v>
      </c>
      <c r="C645" s="9">
        <f t="shared" ref="C645:C708" si="91">EOMONTH(A645,-1)+1</f>
        <v>63310</v>
      </c>
      <c r="D645" s="9">
        <f t="shared" si="85"/>
        <v>63340</v>
      </c>
      <c r="E645" s="3">
        <f t="shared" si="86"/>
        <v>31</v>
      </c>
      <c r="F645" s="10">
        <f t="shared" si="87"/>
        <v>31</v>
      </c>
      <c r="G645" s="4">
        <f>'Lease Monthly'!K656</f>
        <v>0</v>
      </c>
      <c r="H645" s="3">
        <f t="shared" si="90"/>
        <v>0</v>
      </c>
      <c r="I645" s="11">
        <f t="shared" si="88"/>
        <v>0</v>
      </c>
      <c r="J645" s="16">
        <f t="shared" ref="J645:J708" si="92">A645</f>
        <v>63310</v>
      </c>
      <c r="K645" s="25">
        <f t="shared" si="89"/>
        <v>0</v>
      </c>
    </row>
    <row r="646" spans="1:11" x14ac:dyDescent="0.25">
      <c r="A646" s="9">
        <f>IF('Lease Monthly'!$H$4="Monthly",DATE(YEAR('Monthly Journal entry'!A645),MONTH('Monthly Journal entry'!A645)+1,DAY('Monthly Journal entry'!A645)),IF('Lease Monthly'!$H$4="Quarterly",DATE(YEAR('Monthly Journal entry'!A645),MONTH('Monthly Journal entry'!A644)+3,DAY('Monthly Journal entry'!A644)),DATE(YEAR('Monthly Journal entry'!A644)+1,MONTH('Monthly Journal entry'!A644),DAY('Monthly Journal entry'!A644))))</f>
        <v>63341</v>
      </c>
      <c r="B646" s="24">
        <f t="shared" ref="B646:B709" si="93">YEAR(A646)</f>
        <v>2073</v>
      </c>
      <c r="C646" s="9">
        <f t="shared" si="91"/>
        <v>63341</v>
      </c>
      <c r="D646" s="9">
        <f t="shared" ref="D646:D709" si="94">EOMONTH(A646,0)</f>
        <v>63370</v>
      </c>
      <c r="E646" s="3">
        <f t="shared" ref="E646:E709" si="95">D646-C646+1</f>
        <v>30</v>
      </c>
      <c r="F646" s="10">
        <f t="shared" ref="F646:F709" si="96">D646-A646+1</f>
        <v>30</v>
      </c>
      <c r="G646" s="4">
        <f>'Lease Monthly'!K657</f>
        <v>0</v>
      </c>
      <c r="H646" s="3">
        <f t="shared" si="90"/>
        <v>0</v>
      </c>
      <c r="I646" s="11">
        <f t="shared" si="88"/>
        <v>0</v>
      </c>
      <c r="J646" s="16">
        <f t="shared" si="92"/>
        <v>63341</v>
      </c>
      <c r="K646" s="25">
        <f t="shared" si="89"/>
        <v>0</v>
      </c>
    </row>
    <row r="647" spans="1:11" x14ac:dyDescent="0.25">
      <c r="A647" s="9">
        <f>IF('Lease Monthly'!$H$4="Monthly",DATE(YEAR('Monthly Journal entry'!A646),MONTH('Monthly Journal entry'!A646)+1,DAY('Monthly Journal entry'!A646)),IF('Lease Monthly'!$H$4="Quarterly",DATE(YEAR('Monthly Journal entry'!A646),MONTH('Monthly Journal entry'!A645)+3,DAY('Monthly Journal entry'!A645)),DATE(YEAR('Monthly Journal entry'!A645)+1,MONTH('Monthly Journal entry'!A645),DAY('Monthly Journal entry'!A645))))</f>
        <v>63371</v>
      </c>
      <c r="B647" s="24">
        <f t="shared" si="93"/>
        <v>2073</v>
      </c>
      <c r="C647" s="9">
        <f t="shared" si="91"/>
        <v>63371</v>
      </c>
      <c r="D647" s="9">
        <f t="shared" si="94"/>
        <v>63401</v>
      </c>
      <c r="E647" s="3">
        <f t="shared" si="95"/>
        <v>31</v>
      </c>
      <c r="F647" s="10">
        <f t="shared" si="96"/>
        <v>31</v>
      </c>
      <c r="G647" s="4">
        <f>'Lease Monthly'!K658</f>
        <v>0</v>
      </c>
      <c r="H647" s="3">
        <f t="shared" si="90"/>
        <v>0</v>
      </c>
      <c r="I647" s="11">
        <f t="shared" ref="I647:I710" si="97">G647-H646</f>
        <v>0</v>
      </c>
      <c r="J647" s="16">
        <f t="shared" si="92"/>
        <v>63371</v>
      </c>
      <c r="K647" s="25">
        <f t="shared" ref="K647:K710" si="98">H647+I647</f>
        <v>0</v>
      </c>
    </row>
    <row r="648" spans="1:11" x14ac:dyDescent="0.25">
      <c r="A648" s="9">
        <f>IF('Lease Monthly'!$H$4="Monthly",DATE(YEAR('Monthly Journal entry'!A647),MONTH('Monthly Journal entry'!A647)+1,DAY('Monthly Journal entry'!A647)),IF('Lease Monthly'!$H$4="Quarterly",DATE(YEAR('Monthly Journal entry'!A647),MONTH('Monthly Journal entry'!A646)+3,DAY('Monthly Journal entry'!A646)),DATE(YEAR('Monthly Journal entry'!A646)+1,MONTH('Monthly Journal entry'!A646),DAY('Monthly Journal entry'!A646))))</f>
        <v>63402</v>
      </c>
      <c r="B648" s="24">
        <f t="shared" si="93"/>
        <v>2073</v>
      </c>
      <c r="C648" s="9">
        <f t="shared" si="91"/>
        <v>63402</v>
      </c>
      <c r="D648" s="9">
        <f t="shared" si="94"/>
        <v>63432</v>
      </c>
      <c r="E648" s="3">
        <f t="shared" si="95"/>
        <v>31</v>
      </c>
      <c r="F648" s="10">
        <f t="shared" si="96"/>
        <v>31</v>
      </c>
      <c r="G648" s="4">
        <f>'Lease Monthly'!K659</f>
        <v>0</v>
      </c>
      <c r="H648" s="3">
        <f t="shared" ref="H648:H711" si="99">G649/E648*F648</f>
        <v>0</v>
      </c>
      <c r="I648" s="11">
        <f t="shared" si="97"/>
        <v>0</v>
      </c>
      <c r="J648" s="16">
        <f t="shared" si="92"/>
        <v>63402</v>
      </c>
      <c r="K648" s="25">
        <f t="shared" si="98"/>
        <v>0</v>
      </c>
    </row>
    <row r="649" spans="1:11" x14ac:dyDescent="0.25">
      <c r="A649" s="9">
        <f>IF('Lease Monthly'!$H$4="Monthly",DATE(YEAR('Monthly Journal entry'!A648),MONTH('Monthly Journal entry'!A648)+1,DAY('Monthly Journal entry'!A648)),IF('Lease Monthly'!$H$4="Quarterly",DATE(YEAR('Monthly Journal entry'!A648),MONTH('Monthly Journal entry'!A647)+3,DAY('Monthly Journal entry'!A647)),DATE(YEAR('Monthly Journal entry'!A647)+1,MONTH('Monthly Journal entry'!A647),DAY('Monthly Journal entry'!A647))))</f>
        <v>63433</v>
      </c>
      <c r="B649" s="24">
        <f t="shared" si="93"/>
        <v>2073</v>
      </c>
      <c r="C649" s="9">
        <f t="shared" si="91"/>
        <v>63433</v>
      </c>
      <c r="D649" s="9">
        <f t="shared" si="94"/>
        <v>63462</v>
      </c>
      <c r="E649" s="3">
        <f t="shared" si="95"/>
        <v>30</v>
      </c>
      <c r="F649" s="10">
        <f t="shared" si="96"/>
        <v>30</v>
      </c>
      <c r="G649" s="4">
        <f>'Lease Monthly'!K660</f>
        <v>0</v>
      </c>
      <c r="H649" s="3">
        <f t="shared" si="99"/>
        <v>0</v>
      </c>
      <c r="I649" s="11">
        <f t="shared" si="97"/>
        <v>0</v>
      </c>
      <c r="J649" s="16">
        <f t="shared" si="92"/>
        <v>63433</v>
      </c>
      <c r="K649" s="25">
        <f t="shared" si="98"/>
        <v>0</v>
      </c>
    </row>
    <row r="650" spans="1:11" x14ac:dyDescent="0.25">
      <c r="A650" s="9">
        <f>IF('Lease Monthly'!$H$4="Monthly",DATE(YEAR('Monthly Journal entry'!A649),MONTH('Monthly Journal entry'!A649)+1,DAY('Monthly Journal entry'!A649)),IF('Lease Monthly'!$H$4="Quarterly",DATE(YEAR('Monthly Journal entry'!A649),MONTH('Monthly Journal entry'!A648)+3,DAY('Monthly Journal entry'!A648)),DATE(YEAR('Monthly Journal entry'!A648)+1,MONTH('Monthly Journal entry'!A648),DAY('Monthly Journal entry'!A648))))</f>
        <v>63463</v>
      </c>
      <c r="B650" s="24">
        <f t="shared" si="93"/>
        <v>2073</v>
      </c>
      <c r="C650" s="9">
        <f t="shared" si="91"/>
        <v>63463</v>
      </c>
      <c r="D650" s="9">
        <f t="shared" si="94"/>
        <v>63493</v>
      </c>
      <c r="E650" s="3">
        <f t="shared" si="95"/>
        <v>31</v>
      </c>
      <c r="F650" s="10">
        <f t="shared" si="96"/>
        <v>31</v>
      </c>
      <c r="G650" s="4">
        <f>'Lease Monthly'!K661</f>
        <v>0</v>
      </c>
      <c r="H650" s="3">
        <f t="shared" si="99"/>
        <v>0</v>
      </c>
      <c r="I650" s="11">
        <f t="shared" si="97"/>
        <v>0</v>
      </c>
      <c r="J650" s="16">
        <f t="shared" si="92"/>
        <v>63463</v>
      </c>
      <c r="K650" s="25">
        <f t="shared" si="98"/>
        <v>0</v>
      </c>
    </row>
    <row r="651" spans="1:11" x14ac:dyDescent="0.25">
      <c r="A651" s="9">
        <f>IF('Lease Monthly'!$H$4="Monthly",DATE(YEAR('Monthly Journal entry'!A650),MONTH('Monthly Journal entry'!A650)+1,DAY('Monthly Journal entry'!A650)),IF('Lease Monthly'!$H$4="Quarterly",DATE(YEAR('Monthly Journal entry'!A650),MONTH('Monthly Journal entry'!A649)+3,DAY('Monthly Journal entry'!A649)),DATE(YEAR('Monthly Journal entry'!A649)+1,MONTH('Monthly Journal entry'!A649),DAY('Monthly Journal entry'!A649))))</f>
        <v>63494</v>
      </c>
      <c r="B651" s="24">
        <f t="shared" si="93"/>
        <v>2073</v>
      </c>
      <c r="C651" s="9">
        <f t="shared" si="91"/>
        <v>63494</v>
      </c>
      <c r="D651" s="9">
        <f t="shared" si="94"/>
        <v>63523</v>
      </c>
      <c r="E651" s="3">
        <f t="shared" si="95"/>
        <v>30</v>
      </c>
      <c r="F651" s="10">
        <f t="shared" si="96"/>
        <v>30</v>
      </c>
      <c r="G651" s="4">
        <f>'Lease Monthly'!K662</f>
        <v>0</v>
      </c>
      <c r="H651" s="3">
        <f t="shared" si="99"/>
        <v>0</v>
      </c>
      <c r="I651" s="11">
        <f t="shared" si="97"/>
        <v>0</v>
      </c>
      <c r="J651" s="16">
        <f t="shared" si="92"/>
        <v>63494</v>
      </c>
      <c r="K651" s="25">
        <f t="shared" si="98"/>
        <v>0</v>
      </c>
    </row>
    <row r="652" spans="1:11" x14ac:dyDescent="0.25">
      <c r="A652" s="9">
        <f>IF('Lease Monthly'!$H$4="Monthly",DATE(YEAR('Monthly Journal entry'!A651),MONTH('Monthly Journal entry'!A651)+1,DAY('Monthly Journal entry'!A651)),IF('Lease Monthly'!$H$4="Quarterly",DATE(YEAR('Monthly Journal entry'!A651),MONTH('Monthly Journal entry'!A650)+3,DAY('Monthly Journal entry'!A650)),DATE(YEAR('Monthly Journal entry'!A650)+1,MONTH('Monthly Journal entry'!A650),DAY('Monthly Journal entry'!A650))))</f>
        <v>63524</v>
      </c>
      <c r="B652" s="24">
        <f t="shared" si="93"/>
        <v>2073</v>
      </c>
      <c r="C652" s="9">
        <f t="shared" si="91"/>
        <v>63524</v>
      </c>
      <c r="D652" s="9">
        <f t="shared" si="94"/>
        <v>63554</v>
      </c>
      <c r="E652" s="3">
        <f t="shared" si="95"/>
        <v>31</v>
      </c>
      <c r="F652" s="10">
        <f t="shared" si="96"/>
        <v>31</v>
      </c>
      <c r="G652" s="4">
        <f>'Lease Monthly'!K663</f>
        <v>0</v>
      </c>
      <c r="H652" s="3">
        <f t="shared" si="99"/>
        <v>0</v>
      </c>
      <c r="I652" s="11">
        <f t="shared" si="97"/>
        <v>0</v>
      </c>
      <c r="J652" s="16">
        <f t="shared" si="92"/>
        <v>63524</v>
      </c>
      <c r="K652" s="25">
        <f t="shared" si="98"/>
        <v>0</v>
      </c>
    </row>
    <row r="653" spans="1:11" x14ac:dyDescent="0.25">
      <c r="A653" s="9">
        <f>IF('Lease Monthly'!$H$4="Monthly",DATE(YEAR('Monthly Journal entry'!A652),MONTH('Monthly Journal entry'!A652)+1,DAY('Monthly Journal entry'!A652)),IF('Lease Monthly'!$H$4="Quarterly",DATE(YEAR('Monthly Journal entry'!A652),MONTH('Monthly Journal entry'!A651)+3,DAY('Monthly Journal entry'!A651)),DATE(YEAR('Monthly Journal entry'!A651)+1,MONTH('Monthly Journal entry'!A651),DAY('Monthly Journal entry'!A651))))</f>
        <v>63555</v>
      </c>
      <c r="B653" s="24">
        <f t="shared" si="93"/>
        <v>2074</v>
      </c>
      <c r="C653" s="9">
        <f t="shared" si="91"/>
        <v>63555</v>
      </c>
      <c r="D653" s="9">
        <f t="shared" si="94"/>
        <v>63585</v>
      </c>
      <c r="E653" s="3">
        <f t="shared" si="95"/>
        <v>31</v>
      </c>
      <c r="F653" s="10">
        <f t="shared" si="96"/>
        <v>31</v>
      </c>
      <c r="G653" s="4">
        <f>'Lease Monthly'!K664</f>
        <v>0</v>
      </c>
      <c r="H653" s="3">
        <f t="shared" si="99"/>
        <v>0</v>
      </c>
      <c r="I653" s="11">
        <f t="shared" si="97"/>
        <v>0</v>
      </c>
      <c r="J653" s="16">
        <f t="shared" si="92"/>
        <v>63555</v>
      </c>
      <c r="K653" s="25">
        <f t="shared" si="98"/>
        <v>0</v>
      </c>
    </row>
    <row r="654" spans="1:11" x14ac:dyDescent="0.25">
      <c r="A654" s="9">
        <f>IF('Lease Monthly'!$H$4="Monthly",DATE(YEAR('Monthly Journal entry'!A653),MONTH('Monthly Journal entry'!A653)+1,DAY('Monthly Journal entry'!A653)),IF('Lease Monthly'!$H$4="Quarterly",DATE(YEAR('Monthly Journal entry'!A653),MONTH('Monthly Journal entry'!A652)+3,DAY('Monthly Journal entry'!A652)),DATE(YEAR('Monthly Journal entry'!A652)+1,MONTH('Monthly Journal entry'!A652),DAY('Monthly Journal entry'!A652))))</f>
        <v>63586</v>
      </c>
      <c r="B654" s="24">
        <f t="shared" si="93"/>
        <v>2074</v>
      </c>
      <c r="C654" s="9">
        <f t="shared" si="91"/>
        <v>63586</v>
      </c>
      <c r="D654" s="9">
        <f t="shared" si="94"/>
        <v>63613</v>
      </c>
      <c r="E654" s="3">
        <f t="shared" si="95"/>
        <v>28</v>
      </c>
      <c r="F654" s="10">
        <f t="shared" si="96"/>
        <v>28</v>
      </c>
      <c r="G654" s="4">
        <f>'Lease Monthly'!K665</f>
        <v>0</v>
      </c>
      <c r="H654" s="3">
        <f t="shared" si="99"/>
        <v>0</v>
      </c>
      <c r="I654" s="11">
        <f t="shared" si="97"/>
        <v>0</v>
      </c>
      <c r="J654" s="16">
        <f t="shared" si="92"/>
        <v>63586</v>
      </c>
      <c r="K654" s="25">
        <f t="shared" si="98"/>
        <v>0</v>
      </c>
    </row>
    <row r="655" spans="1:11" x14ac:dyDescent="0.25">
      <c r="A655" s="9">
        <f>IF('Lease Monthly'!$H$4="Monthly",DATE(YEAR('Monthly Journal entry'!A654),MONTH('Monthly Journal entry'!A654)+1,DAY('Monthly Journal entry'!A654)),IF('Lease Monthly'!$H$4="Quarterly",DATE(YEAR('Monthly Journal entry'!A654),MONTH('Monthly Journal entry'!A653)+3,DAY('Monthly Journal entry'!A653)),DATE(YEAR('Monthly Journal entry'!A653)+1,MONTH('Monthly Journal entry'!A653),DAY('Monthly Journal entry'!A653))))</f>
        <v>63614</v>
      </c>
      <c r="B655" s="24">
        <f t="shared" si="93"/>
        <v>2074</v>
      </c>
      <c r="C655" s="9">
        <f t="shared" si="91"/>
        <v>63614</v>
      </c>
      <c r="D655" s="9">
        <f t="shared" si="94"/>
        <v>63644</v>
      </c>
      <c r="E655" s="3">
        <f t="shared" si="95"/>
        <v>31</v>
      </c>
      <c r="F655" s="10">
        <f t="shared" si="96"/>
        <v>31</v>
      </c>
      <c r="G655" s="4">
        <f>'Lease Monthly'!K666</f>
        <v>0</v>
      </c>
      <c r="H655" s="3">
        <f t="shared" si="99"/>
        <v>0</v>
      </c>
      <c r="I655" s="11">
        <f t="shared" si="97"/>
        <v>0</v>
      </c>
      <c r="J655" s="16">
        <f t="shared" si="92"/>
        <v>63614</v>
      </c>
      <c r="K655" s="25">
        <f t="shared" si="98"/>
        <v>0</v>
      </c>
    </row>
    <row r="656" spans="1:11" x14ac:dyDescent="0.25">
      <c r="A656" s="9">
        <f>IF('Lease Monthly'!$H$4="Monthly",DATE(YEAR('Monthly Journal entry'!A655),MONTH('Monthly Journal entry'!A655)+1,DAY('Monthly Journal entry'!A655)),IF('Lease Monthly'!$H$4="Quarterly",DATE(YEAR('Monthly Journal entry'!A655),MONTH('Monthly Journal entry'!A654)+3,DAY('Monthly Journal entry'!A654)),DATE(YEAR('Monthly Journal entry'!A654)+1,MONTH('Monthly Journal entry'!A654),DAY('Monthly Journal entry'!A654))))</f>
        <v>63645</v>
      </c>
      <c r="B656" s="24">
        <f t="shared" si="93"/>
        <v>2074</v>
      </c>
      <c r="C656" s="9">
        <f t="shared" si="91"/>
        <v>63645</v>
      </c>
      <c r="D656" s="9">
        <f t="shared" si="94"/>
        <v>63674</v>
      </c>
      <c r="E656" s="3">
        <f t="shared" si="95"/>
        <v>30</v>
      </c>
      <c r="F656" s="10">
        <f t="shared" si="96"/>
        <v>30</v>
      </c>
      <c r="G656" s="4">
        <f>'Lease Monthly'!K667</f>
        <v>0</v>
      </c>
      <c r="H656" s="3">
        <f t="shared" si="99"/>
        <v>0</v>
      </c>
      <c r="I656" s="11">
        <f t="shared" si="97"/>
        <v>0</v>
      </c>
      <c r="J656" s="16">
        <f t="shared" si="92"/>
        <v>63645</v>
      </c>
      <c r="K656" s="25">
        <f t="shared" si="98"/>
        <v>0</v>
      </c>
    </row>
    <row r="657" spans="1:11" x14ac:dyDescent="0.25">
      <c r="A657" s="9">
        <f>IF('Lease Monthly'!$H$4="Monthly",DATE(YEAR('Monthly Journal entry'!A656),MONTH('Monthly Journal entry'!A656)+1,DAY('Monthly Journal entry'!A656)),IF('Lease Monthly'!$H$4="Quarterly",DATE(YEAR('Monthly Journal entry'!A656),MONTH('Monthly Journal entry'!A655)+3,DAY('Monthly Journal entry'!A655)),DATE(YEAR('Monthly Journal entry'!A655)+1,MONTH('Monthly Journal entry'!A655),DAY('Monthly Journal entry'!A655))))</f>
        <v>63675</v>
      </c>
      <c r="B657" s="24">
        <f t="shared" si="93"/>
        <v>2074</v>
      </c>
      <c r="C657" s="9">
        <f t="shared" si="91"/>
        <v>63675</v>
      </c>
      <c r="D657" s="9">
        <f t="shared" si="94"/>
        <v>63705</v>
      </c>
      <c r="E657" s="3">
        <f t="shared" si="95"/>
        <v>31</v>
      </c>
      <c r="F657" s="10">
        <f t="shared" si="96"/>
        <v>31</v>
      </c>
      <c r="G657" s="4">
        <f>'Lease Monthly'!K668</f>
        <v>0</v>
      </c>
      <c r="H657" s="3">
        <f t="shared" si="99"/>
        <v>0</v>
      </c>
      <c r="I657" s="11">
        <f t="shared" si="97"/>
        <v>0</v>
      </c>
      <c r="J657" s="16">
        <f t="shared" si="92"/>
        <v>63675</v>
      </c>
      <c r="K657" s="25">
        <f t="shared" si="98"/>
        <v>0</v>
      </c>
    </row>
    <row r="658" spans="1:11" x14ac:dyDescent="0.25">
      <c r="A658" s="9">
        <f>IF('Lease Monthly'!$H$4="Monthly",DATE(YEAR('Monthly Journal entry'!A657),MONTH('Monthly Journal entry'!A657)+1,DAY('Monthly Journal entry'!A657)),IF('Lease Monthly'!$H$4="Quarterly",DATE(YEAR('Monthly Journal entry'!A657),MONTH('Monthly Journal entry'!A656)+3,DAY('Monthly Journal entry'!A656)),DATE(YEAR('Monthly Journal entry'!A656)+1,MONTH('Monthly Journal entry'!A656),DAY('Monthly Journal entry'!A656))))</f>
        <v>63706</v>
      </c>
      <c r="B658" s="24">
        <f t="shared" si="93"/>
        <v>2074</v>
      </c>
      <c r="C658" s="9">
        <f t="shared" si="91"/>
        <v>63706</v>
      </c>
      <c r="D658" s="9">
        <f t="shared" si="94"/>
        <v>63735</v>
      </c>
      <c r="E658" s="3">
        <f t="shared" si="95"/>
        <v>30</v>
      </c>
      <c r="F658" s="10">
        <f t="shared" si="96"/>
        <v>30</v>
      </c>
      <c r="G658" s="4">
        <f>'Lease Monthly'!K669</f>
        <v>0</v>
      </c>
      <c r="H658" s="3">
        <f t="shared" si="99"/>
        <v>0</v>
      </c>
      <c r="I658" s="11">
        <f t="shared" si="97"/>
        <v>0</v>
      </c>
      <c r="J658" s="16">
        <f t="shared" si="92"/>
        <v>63706</v>
      </c>
      <c r="K658" s="25">
        <f t="shared" si="98"/>
        <v>0</v>
      </c>
    </row>
    <row r="659" spans="1:11" x14ac:dyDescent="0.25">
      <c r="A659" s="9">
        <f>IF('Lease Monthly'!$H$4="Monthly",DATE(YEAR('Monthly Journal entry'!A658),MONTH('Monthly Journal entry'!A658)+1,DAY('Monthly Journal entry'!A658)),IF('Lease Monthly'!$H$4="Quarterly",DATE(YEAR('Monthly Journal entry'!A658),MONTH('Monthly Journal entry'!A657)+3,DAY('Monthly Journal entry'!A657)),DATE(YEAR('Monthly Journal entry'!A657)+1,MONTH('Monthly Journal entry'!A657),DAY('Monthly Journal entry'!A657))))</f>
        <v>63736</v>
      </c>
      <c r="B659" s="24">
        <f t="shared" si="93"/>
        <v>2074</v>
      </c>
      <c r="C659" s="9">
        <f t="shared" si="91"/>
        <v>63736</v>
      </c>
      <c r="D659" s="9">
        <f t="shared" si="94"/>
        <v>63766</v>
      </c>
      <c r="E659" s="3">
        <f t="shared" si="95"/>
        <v>31</v>
      </c>
      <c r="F659" s="10">
        <f t="shared" si="96"/>
        <v>31</v>
      </c>
      <c r="G659" s="4">
        <f>'Lease Monthly'!K670</f>
        <v>0</v>
      </c>
      <c r="H659" s="3">
        <f t="shared" si="99"/>
        <v>0</v>
      </c>
      <c r="I659" s="11">
        <f t="shared" si="97"/>
        <v>0</v>
      </c>
      <c r="J659" s="16">
        <f t="shared" si="92"/>
        <v>63736</v>
      </c>
      <c r="K659" s="25">
        <f t="shared" si="98"/>
        <v>0</v>
      </c>
    </row>
    <row r="660" spans="1:11" x14ac:dyDescent="0.25">
      <c r="A660" s="9">
        <f>IF('Lease Monthly'!$H$4="Monthly",DATE(YEAR('Monthly Journal entry'!A659),MONTH('Monthly Journal entry'!A659)+1,DAY('Monthly Journal entry'!A659)),IF('Lease Monthly'!$H$4="Quarterly",DATE(YEAR('Monthly Journal entry'!A659),MONTH('Monthly Journal entry'!A658)+3,DAY('Monthly Journal entry'!A658)),DATE(YEAR('Monthly Journal entry'!A658)+1,MONTH('Monthly Journal entry'!A658),DAY('Monthly Journal entry'!A658))))</f>
        <v>63767</v>
      </c>
      <c r="B660" s="24">
        <f t="shared" si="93"/>
        <v>2074</v>
      </c>
      <c r="C660" s="9">
        <f t="shared" si="91"/>
        <v>63767</v>
      </c>
      <c r="D660" s="9">
        <f t="shared" si="94"/>
        <v>63797</v>
      </c>
      <c r="E660" s="3">
        <f t="shared" si="95"/>
        <v>31</v>
      </c>
      <c r="F660" s="10">
        <f t="shared" si="96"/>
        <v>31</v>
      </c>
      <c r="G660" s="4">
        <f>'Lease Monthly'!K671</f>
        <v>0</v>
      </c>
      <c r="H660" s="3">
        <f t="shared" si="99"/>
        <v>0</v>
      </c>
      <c r="I660" s="11">
        <f t="shared" si="97"/>
        <v>0</v>
      </c>
      <c r="J660" s="16">
        <f t="shared" si="92"/>
        <v>63767</v>
      </c>
      <c r="K660" s="25">
        <f t="shared" si="98"/>
        <v>0</v>
      </c>
    </row>
    <row r="661" spans="1:11" x14ac:dyDescent="0.25">
      <c r="A661" s="9">
        <f>IF('Lease Monthly'!$H$4="Monthly",DATE(YEAR('Monthly Journal entry'!A660),MONTH('Monthly Journal entry'!A660)+1,DAY('Monthly Journal entry'!A660)),IF('Lease Monthly'!$H$4="Quarterly",DATE(YEAR('Monthly Journal entry'!A660),MONTH('Monthly Journal entry'!A659)+3,DAY('Monthly Journal entry'!A659)),DATE(YEAR('Monthly Journal entry'!A659)+1,MONTH('Monthly Journal entry'!A659),DAY('Monthly Journal entry'!A659))))</f>
        <v>63798</v>
      </c>
      <c r="B661" s="24">
        <f t="shared" si="93"/>
        <v>2074</v>
      </c>
      <c r="C661" s="9">
        <f t="shared" si="91"/>
        <v>63798</v>
      </c>
      <c r="D661" s="9">
        <f t="shared" si="94"/>
        <v>63827</v>
      </c>
      <c r="E661" s="3">
        <f t="shared" si="95"/>
        <v>30</v>
      </c>
      <c r="F661" s="10">
        <f t="shared" si="96"/>
        <v>30</v>
      </c>
      <c r="G661" s="4">
        <f>'Lease Monthly'!K672</f>
        <v>0</v>
      </c>
      <c r="H661" s="3">
        <f t="shared" si="99"/>
        <v>0</v>
      </c>
      <c r="I661" s="11">
        <f t="shared" si="97"/>
        <v>0</v>
      </c>
      <c r="J661" s="16">
        <f t="shared" si="92"/>
        <v>63798</v>
      </c>
      <c r="K661" s="25">
        <f t="shared" si="98"/>
        <v>0</v>
      </c>
    </row>
    <row r="662" spans="1:11" x14ac:dyDescent="0.25">
      <c r="A662" s="9">
        <f>IF('Lease Monthly'!$H$4="Monthly",DATE(YEAR('Monthly Journal entry'!A661),MONTH('Monthly Journal entry'!A661)+1,DAY('Monthly Journal entry'!A661)),IF('Lease Monthly'!$H$4="Quarterly",DATE(YEAR('Monthly Journal entry'!A661),MONTH('Monthly Journal entry'!A660)+3,DAY('Monthly Journal entry'!A660)),DATE(YEAR('Monthly Journal entry'!A660)+1,MONTH('Monthly Journal entry'!A660),DAY('Monthly Journal entry'!A660))))</f>
        <v>63828</v>
      </c>
      <c r="B662" s="24">
        <f t="shared" si="93"/>
        <v>2074</v>
      </c>
      <c r="C662" s="9">
        <f t="shared" si="91"/>
        <v>63828</v>
      </c>
      <c r="D662" s="9">
        <f t="shared" si="94"/>
        <v>63858</v>
      </c>
      <c r="E662" s="3">
        <f t="shared" si="95"/>
        <v>31</v>
      </c>
      <c r="F662" s="10">
        <f t="shared" si="96"/>
        <v>31</v>
      </c>
      <c r="G662" s="4">
        <f>'Lease Monthly'!K673</f>
        <v>0</v>
      </c>
      <c r="H662" s="3">
        <f t="shared" si="99"/>
        <v>0</v>
      </c>
      <c r="I662" s="11">
        <f t="shared" si="97"/>
        <v>0</v>
      </c>
      <c r="J662" s="16">
        <f t="shared" si="92"/>
        <v>63828</v>
      </c>
      <c r="K662" s="25">
        <f t="shared" si="98"/>
        <v>0</v>
      </c>
    </row>
    <row r="663" spans="1:11" x14ac:dyDescent="0.25">
      <c r="A663" s="9">
        <f>IF('Lease Monthly'!$H$4="Monthly",DATE(YEAR('Monthly Journal entry'!A662),MONTH('Monthly Journal entry'!A662)+1,DAY('Monthly Journal entry'!A662)),IF('Lease Monthly'!$H$4="Quarterly",DATE(YEAR('Monthly Journal entry'!A662),MONTH('Monthly Journal entry'!A661)+3,DAY('Monthly Journal entry'!A661)),DATE(YEAR('Monthly Journal entry'!A661)+1,MONTH('Monthly Journal entry'!A661),DAY('Monthly Journal entry'!A661))))</f>
        <v>63859</v>
      </c>
      <c r="B663" s="24">
        <f t="shared" si="93"/>
        <v>2074</v>
      </c>
      <c r="C663" s="9">
        <f t="shared" si="91"/>
        <v>63859</v>
      </c>
      <c r="D663" s="9">
        <f t="shared" si="94"/>
        <v>63888</v>
      </c>
      <c r="E663" s="3">
        <f t="shared" si="95"/>
        <v>30</v>
      </c>
      <c r="F663" s="10">
        <f t="shared" si="96"/>
        <v>30</v>
      </c>
      <c r="G663" s="4">
        <f>'Lease Monthly'!K674</f>
        <v>0</v>
      </c>
      <c r="H663" s="3">
        <f t="shared" si="99"/>
        <v>0</v>
      </c>
      <c r="I663" s="11">
        <f t="shared" si="97"/>
        <v>0</v>
      </c>
      <c r="J663" s="16">
        <f t="shared" si="92"/>
        <v>63859</v>
      </c>
      <c r="K663" s="25">
        <f t="shared" si="98"/>
        <v>0</v>
      </c>
    </row>
    <row r="664" spans="1:11" x14ac:dyDescent="0.25">
      <c r="A664" s="9">
        <f>IF('Lease Monthly'!$H$4="Monthly",DATE(YEAR('Monthly Journal entry'!A663),MONTH('Monthly Journal entry'!A663)+1,DAY('Monthly Journal entry'!A663)),IF('Lease Monthly'!$H$4="Quarterly",DATE(YEAR('Monthly Journal entry'!A663),MONTH('Monthly Journal entry'!A662)+3,DAY('Monthly Journal entry'!A662)),DATE(YEAR('Monthly Journal entry'!A662)+1,MONTH('Monthly Journal entry'!A662),DAY('Monthly Journal entry'!A662))))</f>
        <v>63889</v>
      </c>
      <c r="B664" s="24">
        <f t="shared" si="93"/>
        <v>2074</v>
      </c>
      <c r="C664" s="9">
        <f t="shared" si="91"/>
        <v>63889</v>
      </c>
      <c r="D664" s="9">
        <f t="shared" si="94"/>
        <v>63919</v>
      </c>
      <c r="E664" s="3">
        <f t="shared" si="95"/>
        <v>31</v>
      </c>
      <c r="F664" s="10">
        <f t="shared" si="96"/>
        <v>31</v>
      </c>
      <c r="G664" s="4">
        <f>'Lease Monthly'!K675</f>
        <v>0</v>
      </c>
      <c r="H664" s="3">
        <f t="shared" si="99"/>
        <v>0</v>
      </c>
      <c r="I664" s="11">
        <f t="shared" si="97"/>
        <v>0</v>
      </c>
      <c r="J664" s="16">
        <f t="shared" si="92"/>
        <v>63889</v>
      </c>
      <c r="K664" s="25">
        <f t="shared" si="98"/>
        <v>0</v>
      </c>
    </row>
    <row r="665" spans="1:11" x14ac:dyDescent="0.25">
      <c r="A665" s="9">
        <f>IF('Lease Monthly'!$H$4="Monthly",DATE(YEAR('Monthly Journal entry'!A664),MONTH('Monthly Journal entry'!A664)+1,DAY('Monthly Journal entry'!A664)),IF('Lease Monthly'!$H$4="Quarterly",DATE(YEAR('Monthly Journal entry'!A664),MONTH('Monthly Journal entry'!A663)+3,DAY('Monthly Journal entry'!A663)),DATE(YEAR('Monthly Journal entry'!A663)+1,MONTH('Monthly Journal entry'!A663),DAY('Monthly Journal entry'!A663))))</f>
        <v>63920</v>
      </c>
      <c r="B665" s="24">
        <f t="shared" si="93"/>
        <v>2075</v>
      </c>
      <c r="C665" s="9">
        <f t="shared" si="91"/>
        <v>63920</v>
      </c>
      <c r="D665" s="9">
        <f t="shared" si="94"/>
        <v>63950</v>
      </c>
      <c r="E665" s="3">
        <f t="shared" si="95"/>
        <v>31</v>
      </c>
      <c r="F665" s="10">
        <f t="shared" si="96"/>
        <v>31</v>
      </c>
      <c r="G665" s="4">
        <f>'Lease Monthly'!K676</f>
        <v>0</v>
      </c>
      <c r="H665" s="3">
        <f t="shared" si="99"/>
        <v>0</v>
      </c>
      <c r="I665" s="11">
        <f t="shared" si="97"/>
        <v>0</v>
      </c>
      <c r="J665" s="16">
        <f t="shared" si="92"/>
        <v>63920</v>
      </c>
      <c r="K665" s="25">
        <f t="shared" si="98"/>
        <v>0</v>
      </c>
    </row>
    <row r="666" spans="1:11" x14ac:dyDescent="0.25">
      <c r="A666" s="9">
        <f>IF('Lease Monthly'!$H$4="Monthly",DATE(YEAR('Monthly Journal entry'!A665),MONTH('Monthly Journal entry'!A665)+1,DAY('Monthly Journal entry'!A665)),IF('Lease Monthly'!$H$4="Quarterly",DATE(YEAR('Monthly Journal entry'!A665),MONTH('Monthly Journal entry'!A664)+3,DAY('Monthly Journal entry'!A664)),DATE(YEAR('Monthly Journal entry'!A664)+1,MONTH('Monthly Journal entry'!A664),DAY('Monthly Journal entry'!A664))))</f>
        <v>63951</v>
      </c>
      <c r="B666" s="24">
        <f t="shared" si="93"/>
        <v>2075</v>
      </c>
      <c r="C666" s="9">
        <f t="shared" si="91"/>
        <v>63951</v>
      </c>
      <c r="D666" s="9">
        <f t="shared" si="94"/>
        <v>63978</v>
      </c>
      <c r="E666" s="3">
        <f t="shared" si="95"/>
        <v>28</v>
      </c>
      <c r="F666" s="10">
        <f t="shared" si="96"/>
        <v>28</v>
      </c>
      <c r="G666" s="4">
        <f>'Lease Monthly'!K677</f>
        <v>0</v>
      </c>
      <c r="H666" s="3">
        <f t="shared" si="99"/>
        <v>0</v>
      </c>
      <c r="I666" s="11">
        <f t="shared" si="97"/>
        <v>0</v>
      </c>
      <c r="J666" s="16">
        <f t="shared" si="92"/>
        <v>63951</v>
      </c>
      <c r="K666" s="25">
        <f t="shared" si="98"/>
        <v>0</v>
      </c>
    </row>
    <row r="667" spans="1:11" x14ac:dyDescent="0.25">
      <c r="A667" s="9">
        <f>IF('Lease Monthly'!$H$4="Monthly",DATE(YEAR('Monthly Journal entry'!A666),MONTH('Monthly Journal entry'!A666)+1,DAY('Monthly Journal entry'!A666)),IF('Lease Monthly'!$H$4="Quarterly",DATE(YEAR('Monthly Journal entry'!A666),MONTH('Monthly Journal entry'!A665)+3,DAY('Monthly Journal entry'!A665)),DATE(YEAR('Monthly Journal entry'!A665)+1,MONTH('Monthly Journal entry'!A665),DAY('Monthly Journal entry'!A665))))</f>
        <v>63979</v>
      </c>
      <c r="B667" s="24">
        <f t="shared" si="93"/>
        <v>2075</v>
      </c>
      <c r="C667" s="9">
        <f t="shared" si="91"/>
        <v>63979</v>
      </c>
      <c r="D667" s="9">
        <f t="shared" si="94"/>
        <v>64009</v>
      </c>
      <c r="E667" s="3">
        <f t="shared" si="95"/>
        <v>31</v>
      </c>
      <c r="F667" s="10">
        <f t="shared" si="96"/>
        <v>31</v>
      </c>
      <c r="G667" s="4">
        <f>'Lease Monthly'!K678</f>
        <v>0</v>
      </c>
      <c r="H667" s="3">
        <f t="shared" si="99"/>
        <v>0</v>
      </c>
      <c r="I667" s="11">
        <f t="shared" si="97"/>
        <v>0</v>
      </c>
      <c r="J667" s="16">
        <f t="shared" si="92"/>
        <v>63979</v>
      </c>
      <c r="K667" s="25">
        <f t="shared" si="98"/>
        <v>0</v>
      </c>
    </row>
    <row r="668" spans="1:11" x14ac:dyDescent="0.25">
      <c r="A668" s="9">
        <f>IF('Lease Monthly'!$H$4="Monthly",DATE(YEAR('Monthly Journal entry'!A667),MONTH('Monthly Journal entry'!A667)+1,DAY('Monthly Journal entry'!A667)),IF('Lease Monthly'!$H$4="Quarterly",DATE(YEAR('Monthly Journal entry'!A667),MONTH('Monthly Journal entry'!A666)+3,DAY('Monthly Journal entry'!A666)),DATE(YEAR('Monthly Journal entry'!A666)+1,MONTH('Monthly Journal entry'!A666),DAY('Monthly Journal entry'!A666))))</f>
        <v>64010</v>
      </c>
      <c r="B668" s="24">
        <f t="shared" si="93"/>
        <v>2075</v>
      </c>
      <c r="C668" s="9">
        <f t="shared" si="91"/>
        <v>64010</v>
      </c>
      <c r="D668" s="9">
        <f t="shared" si="94"/>
        <v>64039</v>
      </c>
      <c r="E668" s="3">
        <f t="shared" si="95"/>
        <v>30</v>
      </c>
      <c r="F668" s="10">
        <f t="shared" si="96"/>
        <v>30</v>
      </c>
      <c r="G668" s="4">
        <f>'Lease Monthly'!K679</f>
        <v>0</v>
      </c>
      <c r="H668" s="3">
        <f t="shared" si="99"/>
        <v>0</v>
      </c>
      <c r="I668" s="11">
        <f t="shared" si="97"/>
        <v>0</v>
      </c>
      <c r="J668" s="16">
        <f t="shared" si="92"/>
        <v>64010</v>
      </c>
      <c r="K668" s="25">
        <f t="shared" si="98"/>
        <v>0</v>
      </c>
    </row>
    <row r="669" spans="1:11" x14ac:dyDescent="0.25">
      <c r="A669" s="9">
        <f>IF('Lease Monthly'!$H$4="Monthly",DATE(YEAR('Monthly Journal entry'!A668),MONTH('Monthly Journal entry'!A668)+1,DAY('Monthly Journal entry'!A668)),IF('Lease Monthly'!$H$4="Quarterly",DATE(YEAR('Monthly Journal entry'!A668),MONTH('Monthly Journal entry'!A667)+3,DAY('Monthly Journal entry'!A667)),DATE(YEAR('Monthly Journal entry'!A667)+1,MONTH('Monthly Journal entry'!A667),DAY('Monthly Journal entry'!A667))))</f>
        <v>64040</v>
      </c>
      <c r="B669" s="24">
        <f t="shared" si="93"/>
        <v>2075</v>
      </c>
      <c r="C669" s="9">
        <f t="shared" si="91"/>
        <v>64040</v>
      </c>
      <c r="D669" s="9">
        <f t="shared" si="94"/>
        <v>64070</v>
      </c>
      <c r="E669" s="3">
        <f t="shared" si="95"/>
        <v>31</v>
      </c>
      <c r="F669" s="10">
        <f t="shared" si="96"/>
        <v>31</v>
      </c>
      <c r="G669" s="4">
        <f>'Lease Monthly'!K680</f>
        <v>0</v>
      </c>
      <c r="H669" s="3">
        <f t="shared" si="99"/>
        <v>0</v>
      </c>
      <c r="I669" s="11">
        <f t="shared" si="97"/>
        <v>0</v>
      </c>
      <c r="J669" s="16">
        <f t="shared" si="92"/>
        <v>64040</v>
      </c>
      <c r="K669" s="25">
        <f t="shared" si="98"/>
        <v>0</v>
      </c>
    </row>
    <row r="670" spans="1:11" x14ac:dyDescent="0.25">
      <c r="A670" s="9">
        <f>IF('Lease Monthly'!$H$4="Monthly",DATE(YEAR('Monthly Journal entry'!A669),MONTH('Monthly Journal entry'!A669)+1,DAY('Monthly Journal entry'!A669)),IF('Lease Monthly'!$H$4="Quarterly",DATE(YEAR('Monthly Journal entry'!A669),MONTH('Monthly Journal entry'!A668)+3,DAY('Monthly Journal entry'!A668)),DATE(YEAR('Monthly Journal entry'!A668)+1,MONTH('Monthly Journal entry'!A668),DAY('Monthly Journal entry'!A668))))</f>
        <v>64071</v>
      </c>
      <c r="B670" s="24">
        <f t="shared" si="93"/>
        <v>2075</v>
      </c>
      <c r="C670" s="9">
        <f t="shared" si="91"/>
        <v>64071</v>
      </c>
      <c r="D670" s="9">
        <f t="shared" si="94"/>
        <v>64100</v>
      </c>
      <c r="E670" s="3">
        <f t="shared" si="95"/>
        <v>30</v>
      </c>
      <c r="F670" s="10">
        <f t="shared" si="96"/>
        <v>30</v>
      </c>
      <c r="G670" s="4">
        <f>'Lease Monthly'!K681</f>
        <v>0</v>
      </c>
      <c r="H670" s="3">
        <f t="shared" si="99"/>
        <v>0</v>
      </c>
      <c r="I670" s="11">
        <f t="shared" si="97"/>
        <v>0</v>
      </c>
      <c r="J670" s="16">
        <f t="shared" si="92"/>
        <v>64071</v>
      </c>
      <c r="K670" s="25">
        <f t="shared" si="98"/>
        <v>0</v>
      </c>
    </row>
    <row r="671" spans="1:11" x14ac:dyDescent="0.25">
      <c r="A671" s="9">
        <f>IF('Lease Monthly'!$H$4="Monthly",DATE(YEAR('Monthly Journal entry'!A670),MONTH('Monthly Journal entry'!A670)+1,DAY('Monthly Journal entry'!A670)),IF('Lease Monthly'!$H$4="Quarterly",DATE(YEAR('Monthly Journal entry'!A670),MONTH('Monthly Journal entry'!A669)+3,DAY('Monthly Journal entry'!A669)),DATE(YEAR('Monthly Journal entry'!A669)+1,MONTH('Monthly Journal entry'!A669),DAY('Monthly Journal entry'!A669))))</f>
        <v>64101</v>
      </c>
      <c r="B671" s="24">
        <f t="shared" si="93"/>
        <v>2075</v>
      </c>
      <c r="C671" s="9">
        <f t="shared" si="91"/>
        <v>64101</v>
      </c>
      <c r="D671" s="9">
        <f t="shared" si="94"/>
        <v>64131</v>
      </c>
      <c r="E671" s="3">
        <f t="shared" si="95"/>
        <v>31</v>
      </c>
      <c r="F671" s="10">
        <f t="shared" si="96"/>
        <v>31</v>
      </c>
      <c r="G671" s="4">
        <f>'Lease Monthly'!K682</f>
        <v>0</v>
      </c>
      <c r="H671" s="3">
        <f t="shared" si="99"/>
        <v>0</v>
      </c>
      <c r="I671" s="11">
        <f t="shared" si="97"/>
        <v>0</v>
      </c>
      <c r="J671" s="16">
        <f t="shared" si="92"/>
        <v>64101</v>
      </c>
      <c r="K671" s="25">
        <f t="shared" si="98"/>
        <v>0</v>
      </c>
    </row>
    <row r="672" spans="1:11" x14ac:dyDescent="0.25">
      <c r="A672" s="9">
        <f>IF('Lease Monthly'!$H$4="Monthly",DATE(YEAR('Monthly Journal entry'!A671),MONTH('Monthly Journal entry'!A671)+1,DAY('Monthly Journal entry'!A671)),IF('Lease Monthly'!$H$4="Quarterly",DATE(YEAR('Monthly Journal entry'!A671),MONTH('Monthly Journal entry'!A670)+3,DAY('Monthly Journal entry'!A670)),DATE(YEAR('Monthly Journal entry'!A670)+1,MONTH('Monthly Journal entry'!A670),DAY('Monthly Journal entry'!A670))))</f>
        <v>64132</v>
      </c>
      <c r="B672" s="24">
        <f t="shared" si="93"/>
        <v>2075</v>
      </c>
      <c r="C672" s="9">
        <f t="shared" si="91"/>
        <v>64132</v>
      </c>
      <c r="D672" s="9">
        <f t="shared" si="94"/>
        <v>64162</v>
      </c>
      <c r="E672" s="3">
        <f t="shared" si="95"/>
        <v>31</v>
      </c>
      <c r="F672" s="10">
        <f t="shared" si="96"/>
        <v>31</v>
      </c>
      <c r="G672" s="4">
        <f>'Lease Monthly'!K683</f>
        <v>0</v>
      </c>
      <c r="H672" s="3">
        <f t="shared" si="99"/>
        <v>0</v>
      </c>
      <c r="I672" s="11">
        <f t="shared" si="97"/>
        <v>0</v>
      </c>
      <c r="J672" s="16">
        <f t="shared" si="92"/>
        <v>64132</v>
      </c>
      <c r="K672" s="25">
        <f t="shared" si="98"/>
        <v>0</v>
      </c>
    </row>
    <row r="673" spans="1:11" x14ac:dyDescent="0.25">
      <c r="A673" s="9">
        <f>IF('Lease Monthly'!$H$4="Monthly",DATE(YEAR('Monthly Journal entry'!A672),MONTH('Monthly Journal entry'!A672)+1,DAY('Monthly Journal entry'!A672)),IF('Lease Monthly'!$H$4="Quarterly",DATE(YEAR('Monthly Journal entry'!A672),MONTH('Monthly Journal entry'!A671)+3,DAY('Monthly Journal entry'!A671)),DATE(YEAR('Monthly Journal entry'!A671)+1,MONTH('Monthly Journal entry'!A671),DAY('Monthly Journal entry'!A671))))</f>
        <v>64163</v>
      </c>
      <c r="B673" s="24">
        <f t="shared" si="93"/>
        <v>2075</v>
      </c>
      <c r="C673" s="9">
        <f t="shared" si="91"/>
        <v>64163</v>
      </c>
      <c r="D673" s="9">
        <f t="shared" si="94"/>
        <v>64192</v>
      </c>
      <c r="E673" s="3">
        <f t="shared" si="95"/>
        <v>30</v>
      </c>
      <c r="F673" s="10">
        <f t="shared" si="96"/>
        <v>30</v>
      </c>
      <c r="G673" s="4">
        <f>'Lease Monthly'!K684</f>
        <v>0</v>
      </c>
      <c r="H673" s="3">
        <f t="shared" si="99"/>
        <v>0</v>
      </c>
      <c r="I673" s="11">
        <f t="shared" si="97"/>
        <v>0</v>
      </c>
      <c r="J673" s="16">
        <f t="shared" si="92"/>
        <v>64163</v>
      </c>
      <c r="K673" s="25">
        <f t="shared" si="98"/>
        <v>0</v>
      </c>
    </row>
    <row r="674" spans="1:11" x14ac:dyDescent="0.25">
      <c r="A674" s="9">
        <f>IF('Lease Monthly'!$H$4="Monthly",DATE(YEAR('Monthly Journal entry'!A673),MONTH('Monthly Journal entry'!A673)+1,DAY('Monthly Journal entry'!A673)),IF('Lease Monthly'!$H$4="Quarterly",DATE(YEAR('Monthly Journal entry'!A673),MONTH('Monthly Journal entry'!A672)+3,DAY('Monthly Journal entry'!A672)),DATE(YEAR('Monthly Journal entry'!A672)+1,MONTH('Monthly Journal entry'!A672),DAY('Monthly Journal entry'!A672))))</f>
        <v>64193</v>
      </c>
      <c r="B674" s="24">
        <f t="shared" si="93"/>
        <v>2075</v>
      </c>
      <c r="C674" s="9">
        <f t="shared" si="91"/>
        <v>64193</v>
      </c>
      <c r="D674" s="9">
        <f t="shared" si="94"/>
        <v>64223</v>
      </c>
      <c r="E674" s="3">
        <f t="shared" si="95"/>
        <v>31</v>
      </c>
      <c r="F674" s="10">
        <f t="shared" si="96"/>
        <v>31</v>
      </c>
      <c r="G674" s="4">
        <f>'Lease Monthly'!K685</f>
        <v>0</v>
      </c>
      <c r="H674" s="3">
        <f t="shared" si="99"/>
        <v>0</v>
      </c>
      <c r="I674" s="11">
        <f t="shared" si="97"/>
        <v>0</v>
      </c>
      <c r="J674" s="16">
        <f t="shared" si="92"/>
        <v>64193</v>
      </c>
      <c r="K674" s="25">
        <f t="shared" si="98"/>
        <v>0</v>
      </c>
    </row>
    <row r="675" spans="1:11" x14ac:dyDescent="0.25">
      <c r="A675" s="9">
        <f>IF('Lease Monthly'!$H$4="Monthly",DATE(YEAR('Monthly Journal entry'!A674),MONTH('Monthly Journal entry'!A674)+1,DAY('Monthly Journal entry'!A674)),IF('Lease Monthly'!$H$4="Quarterly",DATE(YEAR('Monthly Journal entry'!A674),MONTH('Monthly Journal entry'!A673)+3,DAY('Monthly Journal entry'!A673)),DATE(YEAR('Monthly Journal entry'!A673)+1,MONTH('Monthly Journal entry'!A673),DAY('Monthly Journal entry'!A673))))</f>
        <v>64224</v>
      </c>
      <c r="B675" s="24">
        <f t="shared" si="93"/>
        <v>2075</v>
      </c>
      <c r="C675" s="9">
        <f t="shared" si="91"/>
        <v>64224</v>
      </c>
      <c r="D675" s="9">
        <f t="shared" si="94"/>
        <v>64253</v>
      </c>
      <c r="E675" s="3">
        <f t="shared" si="95"/>
        <v>30</v>
      </c>
      <c r="F675" s="10">
        <f t="shared" si="96"/>
        <v>30</v>
      </c>
      <c r="G675" s="4">
        <f>'Lease Monthly'!K686</f>
        <v>0</v>
      </c>
      <c r="H675" s="3">
        <f t="shared" si="99"/>
        <v>0</v>
      </c>
      <c r="I675" s="11">
        <f t="shared" si="97"/>
        <v>0</v>
      </c>
      <c r="J675" s="16">
        <f t="shared" si="92"/>
        <v>64224</v>
      </c>
      <c r="K675" s="25">
        <f t="shared" si="98"/>
        <v>0</v>
      </c>
    </row>
    <row r="676" spans="1:11" x14ac:dyDescent="0.25">
      <c r="A676" s="9">
        <f>IF('Lease Monthly'!$H$4="Monthly",DATE(YEAR('Monthly Journal entry'!A675),MONTH('Monthly Journal entry'!A675)+1,DAY('Monthly Journal entry'!A675)),IF('Lease Monthly'!$H$4="Quarterly",DATE(YEAR('Monthly Journal entry'!A675),MONTH('Monthly Journal entry'!A674)+3,DAY('Monthly Journal entry'!A674)),DATE(YEAR('Monthly Journal entry'!A674)+1,MONTH('Monthly Journal entry'!A674),DAY('Monthly Journal entry'!A674))))</f>
        <v>64254</v>
      </c>
      <c r="B676" s="24">
        <f t="shared" si="93"/>
        <v>2075</v>
      </c>
      <c r="C676" s="9">
        <f t="shared" si="91"/>
        <v>64254</v>
      </c>
      <c r="D676" s="9">
        <f t="shared" si="94"/>
        <v>64284</v>
      </c>
      <c r="E676" s="3">
        <f t="shared" si="95"/>
        <v>31</v>
      </c>
      <c r="F676" s="10">
        <f t="shared" si="96"/>
        <v>31</v>
      </c>
      <c r="G676" s="4">
        <f>'Lease Monthly'!K687</f>
        <v>0</v>
      </c>
      <c r="H676" s="3">
        <f t="shared" si="99"/>
        <v>0</v>
      </c>
      <c r="I676" s="11">
        <f t="shared" si="97"/>
        <v>0</v>
      </c>
      <c r="J676" s="16">
        <f t="shared" si="92"/>
        <v>64254</v>
      </c>
      <c r="K676" s="25">
        <f t="shared" si="98"/>
        <v>0</v>
      </c>
    </row>
    <row r="677" spans="1:11" x14ac:dyDescent="0.25">
      <c r="A677" s="9">
        <f>IF('Lease Monthly'!$H$4="Monthly",DATE(YEAR('Monthly Journal entry'!A676),MONTH('Monthly Journal entry'!A676)+1,DAY('Monthly Journal entry'!A676)),IF('Lease Monthly'!$H$4="Quarterly",DATE(YEAR('Monthly Journal entry'!A676),MONTH('Monthly Journal entry'!A675)+3,DAY('Monthly Journal entry'!A675)),DATE(YEAR('Monthly Journal entry'!A675)+1,MONTH('Monthly Journal entry'!A675),DAY('Monthly Journal entry'!A675))))</f>
        <v>64285</v>
      </c>
      <c r="B677" s="24">
        <f t="shared" si="93"/>
        <v>2076</v>
      </c>
      <c r="C677" s="9">
        <f t="shared" si="91"/>
        <v>64285</v>
      </c>
      <c r="D677" s="9">
        <f t="shared" si="94"/>
        <v>64315</v>
      </c>
      <c r="E677" s="3">
        <f t="shared" si="95"/>
        <v>31</v>
      </c>
      <c r="F677" s="10">
        <f t="shared" si="96"/>
        <v>31</v>
      </c>
      <c r="G677" s="4">
        <f>'Lease Monthly'!K688</f>
        <v>0</v>
      </c>
      <c r="H677" s="3">
        <f t="shared" si="99"/>
        <v>0</v>
      </c>
      <c r="I677" s="11">
        <f t="shared" si="97"/>
        <v>0</v>
      </c>
      <c r="J677" s="16">
        <f t="shared" si="92"/>
        <v>64285</v>
      </c>
      <c r="K677" s="25">
        <f t="shared" si="98"/>
        <v>0</v>
      </c>
    </row>
    <row r="678" spans="1:11" x14ac:dyDescent="0.25">
      <c r="A678" s="9">
        <f>IF('Lease Monthly'!$H$4="Monthly",DATE(YEAR('Monthly Journal entry'!A677),MONTH('Monthly Journal entry'!A677)+1,DAY('Monthly Journal entry'!A677)),IF('Lease Monthly'!$H$4="Quarterly",DATE(YEAR('Monthly Journal entry'!A677),MONTH('Monthly Journal entry'!A676)+3,DAY('Monthly Journal entry'!A676)),DATE(YEAR('Monthly Journal entry'!A676)+1,MONTH('Monthly Journal entry'!A676),DAY('Monthly Journal entry'!A676))))</f>
        <v>64316</v>
      </c>
      <c r="B678" s="24">
        <f t="shared" si="93"/>
        <v>2076</v>
      </c>
      <c r="C678" s="9">
        <f t="shared" si="91"/>
        <v>64316</v>
      </c>
      <c r="D678" s="9">
        <f t="shared" si="94"/>
        <v>64344</v>
      </c>
      <c r="E678" s="3">
        <f t="shared" si="95"/>
        <v>29</v>
      </c>
      <c r="F678" s="10">
        <f t="shared" si="96"/>
        <v>29</v>
      </c>
      <c r="G678" s="4">
        <f>'Lease Monthly'!K689</f>
        <v>0</v>
      </c>
      <c r="H678" s="3">
        <f t="shared" si="99"/>
        <v>0</v>
      </c>
      <c r="I678" s="11">
        <f t="shared" si="97"/>
        <v>0</v>
      </c>
      <c r="J678" s="16">
        <f t="shared" si="92"/>
        <v>64316</v>
      </c>
      <c r="K678" s="25">
        <f t="shared" si="98"/>
        <v>0</v>
      </c>
    </row>
    <row r="679" spans="1:11" x14ac:dyDescent="0.25">
      <c r="A679" s="9">
        <f>IF('Lease Monthly'!$H$4="Monthly",DATE(YEAR('Monthly Journal entry'!A678),MONTH('Monthly Journal entry'!A678)+1,DAY('Monthly Journal entry'!A678)),IF('Lease Monthly'!$H$4="Quarterly",DATE(YEAR('Monthly Journal entry'!A678),MONTH('Monthly Journal entry'!A677)+3,DAY('Monthly Journal entry'!A677)),DATE(YEAR('Monthly Journal entry'!A677)+1,MONTH('Monthly Journal entry'!A677),DAY('Monthly Journal entry'!A677))))</f>
        <v>64345</v>
      </c>
      <c r="B679" s="24">
        <f t="shared" si="93"/>
        <v>2076</v>
      </c>
      <c r="C679" s="9">
        <f t="shared" si="91"/>
        <v>64345</v>
      </c>
      <c r="D679" s="9">
        <f t="shared" si="94"/>
        <v>64375</v>
      </c>
      <c r="E679" s="3">
        <f t="shared" si="95"/>
        <v>31</v>
      </c>
      <c r="F679" s="10">
        <f t="shared" si="96"/>
        <v>31</v>
      </c>
      <c r="G679" s="4">
        <f>'Lease Monthly'!K690</f>
        <v>0</v>
      </c>
      <c r="H679" s="3">
        <f t="shared" si="99"/>
        <v>0</v>
      </c>
      <c r="I679" s="11">
        <f t="shared" si="97"/>
        <v>0</v>
      </c>
      <c r="J679" s="16">
        <f t="shared" si="92"/>
        <v>64345</v>
      </c>
      <c r="K679" s="25">
        <f t="shared" si="98"/>
        <v>0</v>
      </c>
    </row>
    <row r="680" spans="1:11" x14ac:dyDescent="0.25">
      <c r="A680" s="9">
        <f>IF('Lease Monthly'!$H$4="Monthly",DATE(YEAR('Monthly Journal entry'!A679),MONTH('Monthly Journal entry'!A679)+1,DAY('Monthly Journal entry'!A679)),IF('Lease Monthly'!$H$4="Quarterly",DATE(YEAR('Monthly Journal entry'!A679),MONTH('Monthly Journal entry'!A678)+3,DAY('Monthly Journal entry'!A678)),DATE(YEAR('Monthly Journal entry'!A678)+1,MONTH('Monthly Journal entry'!A678),DAY('Monthly Journal entry'!A678))))</f>
        <v>64376</v>
      </c>
      <c r="B680" s="24">
        <f t="shared" si="93"/>
        <v>2076</v>
      </c>
      <c r="C680" s="9">
        <f t="shared" si="91"/>
        <v>64376</v>
      </c>
      <c r="D680" s="9">
        <f t="shared" si="94"/>
        <v>64405</v>
      </c>
      <c r="E680" s="3">
        <f t="shared" si="95"/>
        <v>30</v>
      </c>
      <c r="F680" s="10">
        <f t="shared" si="96"/>
        <v>30</v>
      </c>
      <c r="G680" s="4">
        <f>'Lease Monthly'!K691</f>
        <v>0</v>
      </c>
      <c r="H680" s="3">
        <f t="shared" si="99"/>
        <v>0</v>
      </c>
      <c r="I680" s="11">
        <f t="shared" si="97"/>
        <v>0</v>
      </c>
      <c r="J680" s="16">
        <f t="shared" si="92"/>
        <v>64376</v>
      </c>
      <c r="K680" s="25">
        <f t="shared" si="98"/>
        <v>0</v>
      </c>
    </row>
    <row r="681" spans="1:11" x14ac:dyDescent="0.25">
      <c r="A681" s="9">
        <f>IF('Lease Monthly'!$H$4="Monthly",DATE(YEAR('Monthly Journal entry'!A680),MONTH('Monthly Journal entry'!A680)+1,DAY('Monthly Journal entry'!A680)),IF('Lease Monthly'!$H$4="Quarterly",DATE(YEAR('Monthly Journal entry'!A680),MONTH('Monthly Journal entry'!A679)+3,DAY('Monthly Journal entry'!A679)),DATE(YEAR('Monthly Journal entry'!A679)+1,MONTH('Monthly Journal entry'!A679),DAY('Monthly Journal entry'!A679))))</f>
        <v>64406</v>
      </c>
      <c r="B681" s="24">
        <f t="shared" si="93"/>
        <v>2076</v>
      </c>
      <c r="C681" s="9">
        <f t="shared" si="91"/>
        <v>64406</v>
      </c>
      <c r="D681" s="9">
        <f t="shared" si="94"/>
        <v>64436</v>
      </c>
      <c r="E681" s="3">
        <f t="shared" si="95"/>
        <v>31</v>
      </c>
      <c r="F681" s="10">
        <f t="shared" si="96"/>
        <v>31</v>
      </c>
      <c r="G681" s="4">
        <f>'Lease Monthly'!K692</f>
        <v>0</v>
      </c>
      <c r="H681" s="3">
        <f t="shared" si="99"/>
        <v>0</v>
      </c>
      <c r="I681" s="11">
        <f t="shared" si="97"/>
        <v>0</v>
      </c>
      <c r="J681" s="16">
        <f t="shared" si="92"/>
        <v>64406</v>
      </c>
      <c r="K681" s="25">
        <f t="shared" si="98"/>
        <v>0</v>
      </c>
    </row>
    <row r="682" spans="1:11" x14ac:dyDescent="0.25">
      <c r="A682" s="9">
        <f>IF('Lease Monthly'!$H$4="Monthly",DATE(YEAR('Monthly Journal entry'!A681),MONTH('Monthly Journal entry'!A681)+1,DAY('Monthly Journal entry'!A681)),IF('Lease Monthly'!$H$4="Quarterly",DATE(YEAR('Monthly Journal entry'!A681),MONTH('Monthly Journal entry'!A680)+3,DAY('Monthly Journal entry'!A680)),DATE(YEAR('Monthly Journal entry'!A680)+1,MONTH('Monthly Journal entry'!A680),DAY('Monthly Journal entry'!A680))))</f>
        <v>64437</v>
      </c>
      <c r="B682" s="24">
        <f t="shared" si="93"/>
        <v>2076</v>
      </c>
      <c r="C682" s="9">
        <f t="shared" si="91"/>
        <v>64437</v>
      </c>
      <c r="D682" s="9">
        <f t="shared" si="94"/>
        <v>64466</v>
      </c>
      <c r="E682" s="3">
        <f t="shared" si="95"/>
        <v>30</v>
      </c>
      <c r="F682" s="10">
        <f t="shared" si="96"/>
        <v>30</v>
      </c>
      <c r="G682" s="4">
        <f>'Lease Monthly'!K693</f>
        <v>0</v>
      </c>
      <c r="H682" s="3">
        <f t="shared" si="99"/>
        <v>0</v>
      </c>
      <c r="I682" s="11">
        <f t="shared" si="97"/>
        <v>0</v>
      </c>
      <c r="J682" s="16">
        <f t="shared" si="92"/>
        <v>64437</v>
      </c>
      <c r="K682" s="25">
        <f t="shared" si="98"/>
        <v>0</v>
      </c>
    </row>
    <row r="683" spans="1:11" x14ac:dyDescent="0.25">
      <c r="A683" s="9">
        <f>IF('Lease Monthly'!$H$4="Monthly",DATE(YEAR('Monthly Journal entry'!A682),MONTH('Monthly Journal entry'!A682)+1,DAY('Monthly Journal entry'!A682)),IF('Lease Monthly'!$H$4="Quarterly",DATE(YEAR('Monthly Journal entry'!A682),MONTH('Monthly Journal entry'!A681)+3,DAY('Monthly Journal entry'!A681)),DATE(YEAR('Monthly Journal entry'!A681)+1,MONTH('Monthly Journal entry'!A681),DAY('Monthly Journal entry'!A681))))</f>
        <v>64467</v>
      </c>
      <c r="B683" s="24">
        <f t="shared" si="93"/>
        <v>2076</v>
      </c>
      <c r="C683" s="9">
        <f t="shared" si="91"/>
        <v>64467</v>
      </c>
      <c r="D683" s="9">
        <f t="shared" si="94"/>
        <v>64497</v>
      </c>
      <c r="E683" s="3">
        <f t="shared" si="95"/>
        <v>31</v>
      </c>
      <c r="F683" s="10">
        <f t="shared" si="96"/>
        <v>31</v>
      </c>
      <c r="G683" s="4">
        <f>'Lease Monthly'!K694</f>
        <v>0</v>
      </c>
      <c r="H683" s="3">
        <f t="shared" si="99"/>
        <v>0</v>
      </c>
      <c r="I683" s="11">
        <f t="shared" si="97"/>
        <v>0</v>
      </c>
      <c r="J683" s="16">
        <f t="shared" si="92"/>
        <v>64467</v>
      </c>
      <c r="K683" s="25">
        <f t="shared" si="98"/>
        <v>0</v>
      </c>
    </row>
    <row r="684" spans="1:11" x14ac:dyDescent="0.25">
      <c r="A684" s="9">
        <f>IF('Lease Monthly'!$H$4="Monthly",DATE(YEAR('Monthly Journal entry'!A683),MONTH('Monthly Journal entry'!A683)+1,DAY('Monthly Journal entry'!A683)),IF('Lease Monthly'!$H$4="Quarterly",DATE(YEAR('Monthly Journal entry'!A683),MONTH('Monthly Journal entry'!A682)+3,DAY('Monthly Journal entry'!A682)),DATE(YEAR('Monthly Journal entry'!A682)+1,MONTH('Monthly Journal entry'!A682),DAY('Monthly Journal entry'!A682))))</f>
        <v>64498</v>
      </c>
      <c r="B684" s="24">
        <f t="shared" si="93"/>
        <v>2076</v>
      </c>
      <c r="C684" s="9">
        <f t="shared" si="91"/>
        <v>64498</v>
      </c>
      <c r="D684" s="9">
        <f t="shared" si="94"/>
        <v>64528</v>
      </c>
      <c r="E684" s="3">
        <f t="shared" si="95"/>
        <v>31</v>
      </c>
      <c r="F684" s="10">
        <f t="shared" si="96"/>
        <v>31</v>
      </c>
      <c r="G684" s="4">
        <f>'Lease Monthly'!K695</f>
        <v>0</v>
      </c>
      <c r="H684" s="3">
        <f t="shared" si="99"/>
        <v>0</v>
      </c>
      <c r="I684" s="11">
        <f t="shared" si="97"/>
        <v>0</v>
      </c>
      <c r="J684" s="16">
        <f t="shared" si="92"/>
        <v>64498</v>
      </c>
      <c r="K684" s="25">
        <f t="shared" si="98"/>
        <v>0</v>
      </c>
    </row>
    <row r="685" spans="1:11" x14ac:dyDescent="0.25">
      <c r="A685" s="9">
        <f>IF('Lease Monthly'!$H$4="Monthly",DATE(YEAR('Monthly Journal entry'!A684),MONTH('Monthly Journal entry'!A684)+1,DAY('Monthly Journal entry'!A684)),IF('Lease Monthly'!$H$4="Quarterly",DATE(YEAR('Monthly Journal entry'!A684),MONTH('Monthly Journal entry'!A683)+3,DAY('Monthly Journal entry'!A683)),DATE(YEAR('Monthly Journal entry'!A683)+1,MONTH('Monthly Journal entry'!A683),DAY('Monthly Journal entry'!A683))))</f>
        <v>64529</v>
      </c>
      <c r="B685" s="24">
        <f t="shared" si="93"/>
        <v>2076</v>
      </c>
      <c r="C685" s="9">
        <f t="shared" si="91"/>
        <v>64529</v>
      </c>
      <c r="D685" s="9">
        <f t="shared" si="94"/>
        <v>64558</v>
      </c>
      <c r="E685" s="3">
        <f t="shared" si="95"/>
        <v>30</v>
      </c>
      <c r="F685" s="10">
        <f t="shared" si="96"/>
        <v>30</v>
      </c>
      <c r="G685" s="4">
        <f>'Lease Monthly'!K696</f>
        <v>0</v>
      </c>
      <c r="H685" s="3">
        <f t="shared" si="99"/>
        <v>0</v>
      </c>
      <c r="I685" s="11">
        <f t="shared" si="97"/>
        <v>0</v>
      </c>
      <c r="J685" s="16">
        <f t="shared" si="92"/>
        <v>64529</v>
      </c>
      <c r="K685" s="25">
        <f t="shared" si="98"/>
        <v>0</v>
      </c>
    </row>
    <row r="686" spans="1:11" x14ac:dyDescent="0.25">
      <c r="A686" s="9">
        <f>IF('Lease Monthly'!$H$4="Monthly",DATE(YEAR('Monthly Journal entry'!A685),MONTH('Monthly Journal entry'!A685)+1,DAY('Monthly Journal entry'!A685)),IF('Lease Monthly'!$H$4="Quarterly",DATE(YEAR('Monthly Journal entry'!A685),MONTH('Monthly Journal entry'!A684)+3,DAY('Monthly Journal entry'!A684)),DATE(YEAR('Monthly Journal entry'!A684)+1,MONTH('Monthly Journal entry'!A684),DAY('Monthly Journal entry'!A684))))</f>
        <v>64559</v>
      </c>
      <c r="B686" s="24">
        <f t="shared" si="93"/>
        <v>2076</v>
      </c>
      <c r="C686" s="9">
        <f t="shared" si="91"/>
        <v>64559</v>
      </c>
      <c r="D686" s="9">
        <f t="shared" si="94"/>
        <v>64589</v>
      </c>
      <c r="E686" s="3">
        <f t="shared" si="95"/>
        <v>31</v>
      </c>
      <c r="F686" s="10">
        <f t="shared" si="96"/>
        <v>31</v>
      </c>
      <c r="G686" s="4">
        <f>'Lease Monthly'!K697</f>
        <v>0</v>
      </c>
      <c r="H686" s="3">
        <f t="shared" si="99"/>
        <v>0</v>
      </c>
      <c r="I686" s="11">
        <f t="shared" si="97"/>
        <v>0</v>
      </c>
      <c r="J686" s="16">
        <f t="shared" si="92"/>
        <v>64559</v>
      </c>
      <c r="K686" s="25">
        <f t="shared" si="98"/>
        <v>0</v>
      </c>
    </row>
    <row r="687" spans="1:11" x14ac:dyDescent="0.25">
      <c r="A687" s="9">
        <f>IF('Lease Monthly'!$H$4="Monthly",DATE(YEAR('Monthly Journal entry'!A686),MONTH('Monthly Journal entry'!A686)+1,DAY('Monthly Journal entry'!A686)),IF('Lease Monthly'!$H$4="Quarterly",DATE(YEAR('Monthly Journal entry'!A686),MONTH('Monthly Journal entry'!A685)+3,DAY('Monthly Journal entry'!A685)),DATE(YEAR('Monthly Journal entry'!A685)+1,MONTH('Monthly Journal entry'!A685),DAY('Monthly Journal entry'!A685))))</f>
        <v>64590</v>
      </c>
      <c r="B687" s="24">
        <f t="shared" si="93"/>
        <v>2076</v>
      </c>
      <c r="C687" s="9">
        <f t="shared" si="91"/>
        <v>64590</v>
      </c>
      <c r="D687" s="9">
        <f t="shared" si="94"/>
        <v>64619</v>
      </c>
      <c r="E687" s="3">
        <f t="shared" si="95"/>
        <v>30</v>
      </c>
      <c r="F687" s="10">
        <f t="shared" si="96"/>
        <v>30</v>
      </c>
      <c r="G687" s="4">
        <f>'Lease Monthly'!K698</f>
        <v>0</v>
      </c>
      <c r="H687" s="3">
        <f t="shared" si="99"/>
        <v>0</v>
      </c>
      <c r="I687" s="11">
        <f t="shared" si="97"/>
        <v>0</v>
      </c>
      <c r="J687" s="16">
        <f t="shared" si="92"/>
        <v>64590</v>
      </c>
      <c r="K687" s="25">
        <f t="shared" si="98"/>
        <v>0</v>
      </c>
    </row>
    <row r="688" spans="1:11" x14ac:dyDescent="0.25">
      <c r="A688" s="9">
        <f>IF('Lease Monthly'!$H$4="Monthly",DATE(YEAR('Monthly Journal entry'!A687),MONTH('Monthly Journal entry'!A687)+1,DAY('Monthly Journal entry'!A687)),IF('Lease Monthly'!$H$4="Quarterly",DATE(YEAR('Monthly Journal entry'!A687),MONTH('Monthly Journal entry'!A686)+3,DAY('Monthly Journal entry'!A686)),DATE(YEAR('Monthly Journal entry'!A686)+1,MONTH('Monthly Journal entry'!A686),DAY('Monthly Journal entry'!A686))))</f>
        <v>64620</v>
      </c>
      <c r="B688" s="24">
        <f t="shared" si="93"/>
        <v>2076</v>
      </c>
      <c r="C688" s="9">
        <f t="shared" si="91"/>
        <v>64620</v>
      </c>
      <c r="D688" s="9">
        <f t="shared" si="94"/>
        <v>64650</v>
      </c>
      <c r="E688" s="3">
        <f t="shared" si="95"/>
        <v>31</v>
      </c>
      <c r="F688" s="10">
        <f t="shared" si="96"/>
        <v>31</v>
      </c>
      <c r="G688" s="4">
        <f>'Lease Monthly'!K699</f>
        <v>0</v>
      </c>
      <c r="H688" s="3">
        <f t="shared" si="99"/>
        <v>0</v>
      </c>
      <c r="I688" s="11">
        <f t="shared" si="97"/>
        <v>0</v>
      </c>
      <c r="J688" s="16">
        <f t="shared" si="92"/>
        <v>64620</v>
      </c>
      <c r="K688" s="25">
        <f t="shared" si="98"/>
        <v>0</v>
      </c>
    </row>
    <row r="689" spans="1:11" x14ac:dyDescent="0.25">
      <c r="A689" s="9">
        <f>IF('Lease Monthly'!$H$4="Monthly",DATE(YEAR('Monthly Journal entry'!A688),MONTH('Monthly Journal entry'!A688)+1,DAY('Monthly Journal entry'!A688)),IF('Lease Monthly'!$H$4="Quarterly",DATE(YEAR('Monthly Journal entry'!A688),MONTH('Monthly Journal entry'!A687)+3,DAY('Monthly Journal entry'!A687)),DATE(YEAR('Monthly Journal entry'!A687)+1,MONTH('Monthly Journal entry'!A687),DAY('Monthly Journal entry'!A687))))</f>
        <v>64651</v>
      </c>
      <c r="B689" s="24">
        <f t="shared" si="93"/>
        <v>2077</v>
      </c>
      <c r="C689" s="9">
        <f t="shared" si="91"/>
        <v>64651</v>
      </c>
      <c r="D689" s="9">
        <f t="shared" si="94"/>
        <v>64681</v>
      </c>
      <c r="E689" s="3">
        <f t="shared" si="95"/>
        <v>31</v>
      </c>
      <c r="F689" s="10">
        <f t="shared" si="96"/>
        <v>31</v>
      </c>
      <c r="G689" s="4">
        <f>'Lease Monthly'!K700</f>
        <v>0</v>
      </c>
      <c r="H689" s="3">
        <f t="shared" si="99"/>
        <v>0</v>
      </c>
      <c r="I689" s="11">
        <f t="shared" si="97"/>
        <v>0</v>
      </c>
      <c r="J689" s="16">
        <f t="shared" si="92"/>
        <v>64651</v>
      </c>
      <c r="K689" s="25">
        <f t="shared" si="98"/>
        <v>0</v>
      </c>
    </row>
    <row r="690" spans="1:11" x14ac:dyDescent="0.25">
      <c r="A690" s="9">
        <f>IF('Lease Monthly'!$H$4="Monthly",DATE(YEAR('Monthly Journal entry'!A689),MONTH('Monthly Journal entry'!A689)+1,DAY('Monthly Journal entry'!A689)),IF('Lease Monthly'!$H$4="Quarterly",DATE(YEAR('Monthly Journal entry'!A689),MONTH('Monthly Journal entry'!A688)+3,DAY('Monthly Journal entry'!A688)),DATE(YEAR('Monthly Journal entry'!A688)+1,MONTH('Monthly Journal entry'!A688),DAY('Monthly Journal entry'!A688))))</f>
        <v>64682</v>
      </c>
      <c r="B690" s="24">
        <f t="shared" si="93"/>
        <v>2077</v>
      </c>
      <c r="C690" s="9">
        <f t="shared" si="91"/>
        <v>64682</v>
      </c>
      <c r="D690" s="9">
        <f t="shared" si="94"/>
        <v>64709</v>
      </c>
      <c r="E690" s="3">
        <f t="shared" si="95"/>
        <v>28</v>
      </c>
      <c r="F690" s="10">
        <f t="shared" si="96"/>
        <v>28</v>
      </c>
      <c r="G690" s="4">
        <f>'Lease Monthly'!K701</f>
        <v>0</v>
      </c>
      <c r="H690" s="3">
        <f t="shared" si="99"/>
        <v>0</v>
      </c>
      <c r="I690" s="11">
        <f t="shared" si="97"/>
        <v>0</v>
      </c>
      <c r="J690" s="16">
        <f t="shared" si="92"/>
        <v>64682</v>
      </c>
      <c r="K690" s="25">
        <f t="shared" si="98"/>
        <v>0</v>
      </c>
    </row>
    <row r="691" spans="1:11" x14ac:dyDescent="0.25">
      <c r="A691" s="9">
        <f>IF('Lease Monthly'!$H$4="Monthly",DATE(YEAR('Monthly Journal entry'!A690),MONTH('Monthly Journal entry'!A690)+1,DAY('Monthly Journal entry'!A690)),IF('Lease Monthly'!$H$4="Quarterly",DATE(YEAR('Monthly Journal entry'!A690),MONTH('Monthly Journal entry'!A689)+3,DAY('Monthly Journal entry'!A689)),DATE(YEAR('Monthly Journal entry'!A689)+1,MONTH('Monthly Journal entry'!A689),DAY('Monthly Journal entry'!A689))))</f>
        <v>64710</v>
      </c>
      <c r="B691" s="24">
        <f t="shared" si="93"/>
        <v>2077</v>
      </c>
      <c r="C691" s="9">
        <f t="shared" si="91"/>
        <v>64710</v>
      </c>
      <c r="D691" s="9">
        <f t="shared" si="94"/>
        <v>64740</v>
      </c>
      <c r="E691" s="3">
        <f t="shared" si="95"/>
        <v>31</v>
      </c>
      <c r="F691" s="10">
        <f t="shared" si="96"/>
        <v>31</v>
      </c>
      <c r="G691" s="4">
        <f>'Lease Monthly'!K702</f>
        <v>0</v>
      </c>
      <c r="H691" s="3">
        <f t="shared" si="99"/>
        <v>0</v>
      </c>
      <c r="I691" s="11">
        <f t="shared" si="97"/>
        <v>0</v>
      </c>
      <c r="J691" s="16">
        <f t="shared" si="92"/>
        <v>64710</v>
      </c>
      <c r="K691" s="25">
        <f t="shared" si="98"/>
        <v>0</v>
      </c>
    </row>
    <row r="692" spans="1:11" x14ac:dyDescent="0.25">
      <c r="A692" s="9">
        <f>IF('Lease Monthly'!$H$4="Monthly",DATE(YEAR('Monthly Journal entry'!A691),MONTH('Monthly Journal entry'!A691)+1,DAY('Monthly Journal entry'!A691)),IF('Lease Monthly'!$H$4="Quarterly",DATE(YEAR('Monthly Journal entry'!A691),MONTH('Monthly Journal entry'!A690)+3,DAY('Monthly Journal entry'!A690)),DATE(YEAR('Monthly Journal entry'!A690)+1,MONTH('Monthly Journal entry'!A690),DAY('Monthly Journal entry'!A690))))</f>
        <v>64741</v>
      </c>
      <c r="B692" s="24">
        <f t="shared" si="93"/>
        <v>2077</v>
      </c>
      <c r="C692" s="9">
        <f t="shared" si="91"/>
        <v>64741</v>
      </c>
      <c r="D692" s="9">
        <f t="shared" si="94"/>
        <v>64770</v>
      </c>
      <c r="E692" s="3">
        <f t="shared" si="95"/>
        <v>30</v>
      </c>
      <c r="F692" s="10">
        <f t="shared" si="96"/>
        <v>30</v>
      </c>
      <c r="G692" s="4">
        <f>'Lease Monthly'!K703</f>
        <v>0</v>
      </c>
      <c r="H692" s="3">
        <f t="shared" si="99"/>
        <v>0</v>
      </c>
      <c r="I692" s="11">
        <f t="shared" si="97"/>
        <v>0</v>
      </c>
      <c r="J692" s="16">
        <f t="shared" si="92"/>
        <v>64741</v>
      </c>
      <c r="K692" s="25">
        <f t="shared" si="98"/>
        <v>0</v>
      </c>
    </row>
    <row r="693" spans="1:11" x14ac:dyDescent="0.25">
      <c r="A693" s="9">
        <f>IF('Lease Monthly'!$H$4="Monthly",DATE(YEAR('Monthly Journal entry'!A692),MONTH('Monthly Journal entry'!A692)+1,DAY('Monthly Journal entry'!A692)),IF('Lease Monthly'!$H$4="Quarterly",DATE(YEAR('Monthly Journal entry'!A692),MONTH('Monthly Journal entry'!A691)+3,DAY('Monthly Journal entry'!A691)),DATE(YEAR('Monthly Journal entry'!A691)+1,MONTH('Monthly Journal entry'!A691),DAY('Monthly Journal entry'!A691))))</f>
        <v>64771</v>
      </c>
      <c r="B693" s="24">
        <f t="shared" si="93"/>
        <v>2077</v>
      </c>
      <c r="C693" s="9">
        <f t="shared" si="91"/>
        <v>64771</v>
      </c>
      <c r="D693" s="9">
        <f t="shared" si="94"/>
        <v>64801</v>
      </c>
      <c r="E693" s="3">
        <f t="shared" si="95"/>
        <v>31</v>
      </c>
      <c r="F693" s="10">
        <f t="shared" si="96"/>
        <v>31</v>
      </c>
      <c r="G693" s="4">
        <f>'Lease Monthly'!K704</f>
        <v>0</v>
      </c>
      <c r="H693" s="3">
        <f t="shared" si="99"/>
        <v>0</v>
      </c>
      <c r="I693" s="11">
        <f t="shared" si="97"/>
        <v>0</v>
      </c>
      <c r="J693" s="16">
        <f t="shared" si="92"/>
        <v>64771</v>
      </c>
      <c r="K693" s="25">
        <f t="shared" si="98"/>
        <v>0</v>
      </c>
    </row>
    <row r="694" spans="1:11" x14ac:dyDescent="0.25">
      <c r="A694" s="9">
        <f>IF('Lease Monthly'!$H$4="Monthly",DATE(YEAR('Monthly Journal entry'!A693),MONTH('Monthly Journal entry'!A693)+1,DAY('Monthly Journal entry'!A693)),IF('Lease Monthly'!$H$4="Quarterly",DATE(YEAR('Monthly Journal entry'!A693),MONTH('Monthly Journal entry'!A692)+3,DAY('Monthly Journal entry'!A692)),DATE(YEAR('Monthly Journal entry'!A692)+1,MONTH('Monthly Journal entry'!A692),DAY('Monthly Journal entry'!A692))))</f>
        <v>64802</v>
      </c>
      <c r="B694" s="24">
        <f t="shared" si="93"/>
        <v>2077</v>
      </c>
      <c r="C694" s="9">
        <f t="shared" si="91"/>
        <v>64802</v>
      </c>
      <c r="D694" s="9">
        <f t="shared" si="94"/>
        <v>64831</v>
      </c>
      <c r="E694" s="3">
        <f t="shared" si="95"/>
        <v>30</v>
      </c>
      <c r="F694" s="10">
        <f t="shared" si="96"/>
        <v>30</v>
      </c>
      <c r="G694" s="4">
        <f>'Lease Monthly'!K705</f>
        <v>0</v>
      </c>
      <c r="H694" s="3">
        <f t="shared" si="99"/>
        <v>0</v>
      </c>
      <c r="I694" s="11">
        <f t="shared" si="97"/>
        <v>0</v>
      </c>
      <c r="J694" s="16">
        <f t="shared" si="92"/>
        <v>64802</v>
      </c>
      <c r="K694" s="25">
        <f t="shared" si="98"/>
        <v>0</v>
      </c>
    </row>
    <row r="695" spans="1:11" x14ac:dyDescent="0.25">
      <c r="A695" s="9">
        <f>IF('Lease Monthly'!$H$4="Monthly",DATE(YEAR('Monthly Journal entry'!A694),MONTH('Monthly Journal entry'!A694)+1,DAY('Monthly Journal entry'!A694)),IF('Lease Monthly'!$H$4="Quarterly",DATE(YEAR('Monthly Journal entry'!A694),MONTH('Monthly Journal entry'!A693)+3,DAY('Monthly Journal entry'!A693)),DATE(YEAR('Monthly Journal entry'!A693)+1,MONTH('Monthly Journal entry'!A693),DAY('Monthly Journal entry'!A693))))</f>
        <v>64832</v>
      </c>
      <c r="B695" s="24">
        <f t="shared" si="93"/>
        <v>2077</v>
      </c>
      <c r="C695" s="9">
        <f t="shared" si="91"/>
        <v>64832</v>
      </c>
      <c r="D695" s="9">
        <f t="shared" si="94"/>
        <v>64862</v>
      </c>
      <c r="E695" s="3">
        <f t="shared" si="95"/>
        <v>31</v>
      </c>
      <c r="F695" s="10">
        <f t="shared" si="96"/>
        <v>31</v>
      </c>
      <c r="G695" s="4">
        <f>'Lease Monthly'!K706</f>
        <v>0</v>
      </c>
      <c r="H695" s="3">
        <f t="shared" si="99"/>
        <v>0</v>
      </c>
      <c r="I695" s="11">
        <f t="shared" si="97"/>
        <v>0</v>
      </c>
      <c r="J695" s="16">
        <f t="shared" si="92"/>
        <v>64832</v>
      </c>
      <c r="K695" s="25">
        <f t="shared" si="98"/>
        <v>0</v>
      </c>
    </row>
    <row r="696" spans="1:11" x14ac:dyDescent="0.25">
      <c r="A696" s="9">
        <f>IF('Lease Monthly'!$H$4="Monthly",DATE(YEAR('Monthly Journal entry'!A695),MONTH('Monthly Journal entry'!A695)+1,DAY('Monthly Journal entry'!A695)),IF('Lease Monthly'!$H$4="Quarterly",DATE(YEAR('Monthly Journal entry'!A695),MONTH('Monthly Journal entry'!A694)+3,DAY('Monthly Journal entry'!A694)),DATE(YEAR('Monthly Journal entry'!A694)+1,MONTH('Monthly Journal entry'!A694),DAY('Monthly Journal entry'!A694))))</f>
        <v>64863</v>
      </c>
      <c r="B696" s="24">
        <f t="shared" si="93"/>
        <v>2077</v>
      </c>
      <c r="C696" s="9">
        <f t="shared" si="91"/>
        <v>64863</v>
      </c>
      <c r="D696" s="9">
        <f t="shared" si="94"/>
        <v>64893</v>
      </c>
      <c r="E696" s="3">
        <f t="shared" si="95"/>
        <v>31</v>
      </c>
      <c r="F696" s="10">
        <f t="shared" si="96"/>
        <v>31</v>
      </c>
      <c r="G696" s="4">
        <f>'Lease Monthly'!K707</f>
        <v>0</v>
      </c>
      <c r="H696" s="3">
        <f t="shared" si="99"/>
        <v>0</v>
      </c>
      <c r="I696" s="11">
        <f t="shared" si="97"/>
        <v>0</v>
      </c>
      <c r="J696" s="16">
        <f t="shared" si="92"/>
        <v>64863</v>
      </c>
      <c r="K696" s="25">
        <f t="shared" si="98"/>
        <v>0</v>
      </c>
    </row>
    <row r="697" spans="1:11" x14ac:dyDescent="0.25">
      <c r="A697" s="9">
        <f>IF('Lease Monthly'!$H$4="Monthly",DATE(YEAR('Monthly Journal entry'!A696),MONTH('Monthly Journal entry'!A696)+1,DAY('Monthly Journal entry'!A696)),IF('Lease Monthly'!$H$4="Quarterly",DATE(YEAR('Monthly Journal entry'!A696),MONTH('Monthly Journal entry'!A695)+3,DAY('Monthly Journal entry'!A695)),DATE(YEAR('Monthly Journal entry'!A695)+1,MONTH('Monthly Journal entry'!A695),DAY('Monthly Journal entry'!A695))))</f>
        <v>64894</v>
      </c>
      <c r="B697" s="24">
        <f t="shared" si="93"/>
        <v>2077</v>
      </c>
      <c r="C697" s="9">
        <f t="shared" si="91"/>
        <v>64894</v>
      </c>
      <c r="D697" s="9">
        <f t="shared" si="94"/>
        <v>64923</v>
      </c>
      <c r="E697" s="3">
        <f t="shared" si="95"/>
        <v>30</v>
      </c>
      <c r="F697" s="10">
        <f t="shared" si="96"/>
        <v>30</v>
      </c>
      <c r="G697" s="4">
        <f>'Lease Monthly'!K708</f>
        <v>0</v>
      </c>
      <c r="H697" s="3">
        <f t="shared" si="99"/>
        <v>0</v>
      </c>
      <c r="I697" s="11">
        <f t="shared" si="97"/>
        <v>0</v>
      </c>
      <c r="J697" s="16">
        <f t="shared" si="92"/>
        <v>64894</v>
      </c>
      <c r="K697" s="25">
        <f t="shared" si="98"/>
        <v>0</v>
      </c>
    </row>
    <row r="698" spans="1:11" x14ac:dyDescent="0.25">
      <c r="A698" s="9">
        <f>IF('Lease Monthly'!$H$4="Monthly",DATE(YEAR('Monthly Journal entry'!A697),MONTH('Monthly Journal entry'!A697)+1,DAY('Monthly Journal entry'!A697)),IF('Lease Monthly'!$H$4="Quarterly",DATE(YEAR('Monthly Journal entry'!A697),MONTH('Monthly Journal entry'!A696)+3,DAY('Monthly Journal entry'!A696)),DATE(YEAR('Monthly Journal entry'!A696)+1,MONTH('Monthly Journal entry'!A696),DAY('Monthly Journal entry'!A696))))</f>
        <v>64924</v>
      </c>
      <c r="B698" s="24">
        <f t="shared" si="93"/>
        <v>2077</v>
      </c>
      <c r="C698" s="9">
        <f t="shared" si="91"/>
        <v>64924</v>
      </c>
      <c r="D698" s="9">
        <f t="shared" si="94"/>
        <v>64954</v>
      </c>
      <c r="E698" s="3">
        <f t="shared" si="95"/>
        <v>31</v>
      </c>
      <c r="F698" s="10">
        <f t="shared" si="96"/>
        <v>31</v>
      </c>
      <c r="G698" s="4">
        <f>'Lease Monthly'!K709</f>
        <v>0</v>
      </c>
      <c r="H698" s="3">
        <f t="shared" si="99"/>
        <v>0</v>
      </c>
      <c r="I698" s="11">
        <f t="shared" si="97"/>
        <v>0</v>
      </c>
      <c r="J698" s="16">
        <f t="shared" si="92"/>
        <v>64924</v>
      </c>
      <c r="K698" s="25">
        <f t="shared" si="98"/>
        <v>0</v>
      </c>
    </row>
    <row r="699" spans="1:11" x14ac:dyDescent="0.25">
      <c r="A699" s="9">
        <f>IF('Lease Monthly'!$H$4="Monthly",DATE(YEAR('Monthly Journal entry'!A698),MONTH('Monthly Journal entry'!A698)+1,DAY('Monthly Journal entry'!A698)),IF('Lease Monthly'!$H$4="Quarterly",DATE(YEAR('Monthly Journal entry'!A698),MONTH('Monthly Journal entry'!A697)+3,DAY('Monthly Journal entry'!A697)),DATE(YEAR('Monthly Journal entry'!A697)+1,MONTH('Monthly Journal entry'!A697),DAY('Monthly Journal entry'!A697))))</f>
        <v>64955</v>
      </c>
      <c r="B699" s="24">
        <f t="shared" si="93"/>
        <v>2077</v>
      </c>
      <c r="C699" s="9">
        <f t="shared" si="91"/>
        <v>64955</v>
      </c>
      <c r="D699" s="9">
        <f t="shared" si="94"/>
        <v>64984</v>
      </c>
      <c r="E699" s="3">
        <f t="shared" si="95"/>
        <v>30</v>
      </c>
      <c r="F699" s="10">
        <f t="shared" si="96"/>
        <v>30</v>
      </c>
      <c r="G699" s="4">
        <f>'Lease Monthly'!K710</f>
        <v>0</v>
      </c>
      <c r="H699" s="3">
        <f t="shared" si="99"/>
        <v>0</v>
      </c>
      <c r="I699" s="11">
        <f t="shared" si="97"/>
        <v>0</v>
      </c>
      <c r="J699" s="16">
        <f t="shared" si="92"/>
        <v>64955</v>
      </c>
      <c r="K699" s="25">
        <f t="shared" si="98"/>
        <v>0</v>
      </c>
    </row>
    <row r="700" spans="1:11" x14ac:dyDescent="0.25">
      <c r="A700" s="9">
        <f>IF('Lease Monthly'!$H$4="Monthly",DATE(YEAR('Monthly Journal entry'!A699),MONTH('Monthly Journal entry'!A699)+1,DAY('Monthly Journal entry'!A699)),IF('Lease Monthly'!$H$4="Quarterly",DATE(YEAR('Monthly Journal entry'!A699),MONTH('Monthly Journal entry'!A698)+3,DAY('Monthly Journal entry'!A698)),DATE(YEAR('Monthly Journal entry'!A698)+1,MONTH('Monthly Journal entry'!A698),DAY('Monthly Journal entry'!A698))))</f>
        <v>64985</v>
      </c>
      <c r="B700" s="24">
        <f t="shared" si="93"/>
        <v>2077</v>
      </c>
      <c r="C700" s="9">
        <f t="shared" si="91"/>
        <v>64985</v>
      </c>
      <c r="D700" s="9">
        <f t="shared" si="94"/>
        <v>65015</v>
      </c>
      <c r="E700" s="3">
        <f t="shared" si="95"/>
        <v>31</v>
      </c>
      <c r="F700" s="10">
        <f t="shared" si="96"/>
        <v>31</v>
      </c>
      <c r="G700" s="4">
        <f>'Lease Monthly'!K711</f>
        <v>0</v>
      </c>
      <c r="H700" s="3">
        <f t="shared" si="99"/>
        <v>0</v>
      </c>
      <c r="I700" s="11">
        <f t="shared" si="97"/>
        <v>0</v>
      </c>
      <c r="J700" s="16">
        <f t="shared" si="92"/>
        <v>64985</v>
      </c>
      <c r="K700" s="25">
        <f t="shared" si="98"/>
        <v>0</v>
      </c>
    </row>
    <row r="701" spans="1:11" x14ac:dyDescent="0.25">
      <c r="A701" s="9">
        <f>IF('Lease Monthly'!$H$4="Monthly",DATE(YEAR('Monthly Journal entry'!A700),MONTH('Monthly Journal entry'!A700)+1,DAY('Monthly Journal entry'!A700)),IF('Lease Monthly'!$H$4="Quarterly",DATE(YEAR('Monthly Journal entry'!A700),MONTH('Monthly Journal entry'!A699)+3,DAY('Monthly Journal entry'!A699)),DATE(YEAR('Monthly Journal entry'!A699)+1,MONTH('Monthly Journal entry'!A699),DAY('Monthly Journal entry'!A699))))</f>
        <v>65016</v>
      </c>
      <c r="B701" s="24">
        <f t="shared" si="93"/>
        <v>2078</v>
      </c>
      <c r="C701" s="9">
        <f t="shared" si="91"/>
        <v>65016</v>
      </c>
      <c r="D701" s="9">
        <f t="shared" si="94"/>
        <v>65046</v>
      </c>
      <c r="E701" s="3">
        <f t="shared" si="95"/>
        <v>31</v>
      </c>
      <c r="F701" s="10">
        <f t="shared" si="96"/>
        <v>31</v>
      </c>
      <c r="G701" s="4">
        <f>'Lease Monthly'!K712</f>
        <v>0</v>
      </c>
      <c r="H701" s="3">
        <f t="shared" si="99"/>
        <v>0</v>
      </c>
      <c r="I701" s="11">
        <f t="shared" si="97"/>
        <v>0</v>
      </c>
      <c r="J701" s="16">
        <f t="shared" si="92"/>
        <v>65016</v>
      </c>
      <c r="K701" s="25">
        <f t="shared" si="98"/>
        <v>0</v>
      </c>
    </row>
    <row r="702" spans="1:11" x14ac:dyDescent="0.25">
      <c r="A702" s="9">
        <f>IF('Lease Monthly'!$H$4="Monthly",DATE(YEAR('Monthly Journal entry'!A701),MONTH('Monthly Journal entry'!A701)+1,DAY('Monthly Journal entry'!A701)),IF('Lease Monthly'!$H$4="Quarterly",DATE(YEAR('Monthly Journal entry'!A701),MONTH('Monthly Journal entry'!A700)+3,DAY('Monthly Journal entry'!A700)),DATE(YEAR('Monthly Journal entry'!A700)+1,MONTH('Monthly Journal entry'!A700),DAY('Monthly Journal entry'!A700))))</f>
        <v>65047</v>
      </c>
      <c r="B702" s="24">
        <f t="shared" si="93"/>
        <v>2078</v>
      </c>
      <c r="C702" s="9">
        <f t="shared" si="91"/>
        <v>65047</v>
      </c>
      <c r="D702" s="9">
        <f t="shared" si="94"/>
        <v>65074</v>
      </c>
      <c r="E702" s="3">
        <f t="shared" si="95"/>
        <v>28</v>
      </c>
      <c r="F702" s="10">
        <f t="shared" si="96"/>
        <v>28</v>
      </c>
      <c r="G702" s="4">
        <f>'Lease Monthly'!K713</f>
        <v>0</v>
      </c>
      <c r="H702" s="3">
        <f t="shared" si="99"/>
        <v>0</v>
      </c>
      <c r="I702" s="11">
        <f t="shared" si="97"/>
        <v>0</v>
      </c>
      <c r="J702" s="16">
        <f t="shared" si="92"/>
        <v>65047</v>
      </c>
      <c r="K702" s="25">
        <f t="shared" si="98"/>
        <v>0</v>
      </c>
    </row>
    <row r="703" spans="1:11" x14ac:dyDescent="0.25">
      <c r="A703" s="9">
        <f>IF('Lease Monthly'!$H$4="Monthly",DATE(YEAR('Monthly Journal entry'!A702),MONTH('Monthly Journal entry'!A702)+1,DAY('Monthly Journal entry'!A702)),IF('Lease Monthly'!$H$4="Quarterly",DATE(YEAR('Monthly Journal entry'!A702),MONTH('Monthly Journal entry'!A701)+3,DAY('Monthly Journal entry'!A701)),DATE(YEAR('Monthly Journal entry'!A701)+1,MONTH('Monthly Journal entry'!A701),DAY('Monthly Journal entry'!A701))))</f>
        <v>65075</v>
      </c>
      <c r="B703" s="24">
        <f t="shared" si="93"/>
        <v>2078</v>
      </c>
      <c r="C703" s="9">
        <f t="shared" si="91"/>
        <v>65075</v>
      </c>
      <c r="D703" s="9">
        <f t="shared" si="94"/>
        <v>65105</v>
      </c>
      <c r="E703" s="3">
        <f t="shared" si="95"/>
        <v>31</v>
      </c>
      <c r="F703" s="10">
        <f t="shared" si="96"/>
        <v>31</v>
      </c>
      <c r="G703" s="4">
        <f>'Lease Monthly'!K714</f>
        <v>0</v>
      </c>
      <c r="H703" s="3">
        <f t="shared" si="99"/>
        <v>0</v>
      </c>
      <c r="I703" s="11">
        <f t="shared" si="97"/>
        <v>0</v>
      </c>
      <c r="J703" s="16">
        <f t="shared" si="92"/>
        <v>65075</v>
      </c>
      <c r="K703" s="25">
        <f t="shared" si="98"/>
        <v>0</v>
      </c>
    </row>
    <row r="704" spans="1:11" x14ac:dyDescent="0.25">
      <c r="A704" s="9">
        <f>IF('Lease Monthly'!$H$4="Monthly",DATE(YEAR('Monthly Journal entry'!A703),MONTH('Monthly Journal entry'!A703)+1,DAY('Monthly Journal entry'!A703)),IF('Lease Monthly'!$H$4="Quarterly",DATE(YEAR('Monthly Journal entry'!A703),MONTH('Monthly Journal entry'!A702)+3,DAY('Monthly Journal entry'!A702)),DATE(YEAR('Monthly Journal entry'!A702)+1,MONTH('Monthly Journal entry'!A702),DAY('Monthly Journal entry'!A702))))</f>
        <v>65106</v>
      </c>
      <c r="B704" s="24">
        <f t="shared" si="93"/>
        <v>2078</v>
      </c>
      <c r="C704" s="9">
        <f t="shared" si="91"/>
        <v>65106</v>
      </c>
      <c r="D704" s="9">
        <f t="shared" si="94"/>
        <v>65135</v>
      </c>
      <c r="E704" s="3">
        <f t="shared" si="95"/>
        <v>30</v>
      </c>
      <c r="F704" s="10">
        <f t="shared" si="96"/>
        <v>30</v>
      </c>
      <c r="G704" s="4">
        <f>'Lease Monthly'!K715</f>
        <v>0</v>
      </c>
      <c r="H704" s="3">
        <f t="shared" si="99"/>
        <v>0</v>
      </c>
      <c r="I704" s="11">
        <f t="shared" si="97"/>
        <v>0</v>
      </c>
      <c r="J704" s="16">
        <f t="shared" si="92"/>
        <v>65106</v>
      </c>
      <c r="K704" s="25">
        <f t="shared" si="98"/>
        <v>0</v>
      </c>
    </row>
    <row r="705" spans="1:11" x14ac:dyDescent="0.25">
      <c r="A705" s="9">
        <f>IF('Lease Monthly'!$H$4="Monthly",DATE(YEAR('Monthly Journal entry'!A704),MONTH('Monthly Journal entry'!A704)+1,DAY('Monthly Journal entry'!A704)),IF('Lease Monthly'!$H$4="Quarterly",DATE(YEAR('Monthly Journal entry'!A704),MONTH('Monthly Journal entry'!A703)+3,DAY('Monthly Journal entry'!A703)),DATE(YEAR('Monthly Journal entry'!A703)+1,MONTH('Monthly Journal entry'!A703),DAY('Monthly Journal entry'!A703))))</f>
        <v>65136</v>
      </c>
      <c r="B705" s="24">
        <f t="shared" si="93"/>
        <v>2078</v>
      </c>
      <c r="C705" s="9">
        <f t="shared" si="91"/>
        <v>65136</v>
      </c>
      <c r="D705" s="9">
        <f t="shared" si="94"/>
        <v>65166</v>
      </c>
      <c r="E705" s="3">
        <f t="shared" si="95"/>
        <v>31</v>
      </c>
      <c r="F705" s="10">
        <f t="shared" si="96"/>
        <v>31</v>
      </c>
      <c r="G705" s="4">
        <f>'Lease Monthly'!K716</f>
        <v>0</v>
      </c>
      <c r="H705" s="3">
        <f t="shared" si="99"/>
        <v>0</v>
      </c>
      <c r="I705" s="11">
        <f t="shared" si="97"/>
        <v>0</v>
      </c>
      <c r="J705" s="16">
        <f t="shared" si="92"/>
        <v>65136</v>
      </c>
      <c r="K705" s="25">
        <f t="shared" si="98"/>
        <v>0</v>
      </c>
    </row>
    <row r="706" spans="1:11" x14ac:dyDescent="0.25">
      <c r="A706" s="9">
        <f>IF('Lease Monthly'!$H$4="Monthly",DATE(YEAR('Monthly Journal entry'!A705),MONTH('Monthly Journal entry'!A705)+1,DAY('Monthly Journal entry'!A705)),IF('Lease Monthly'!$H$4="Quarterly",DATE(YEAR('Monthly Journal entry'!A705),MONTH('Monthly Journal entry'!A704)+3,DAY('Monthly Journal entry'!A704)),DATE(YEAR('Monthly Journal entry'!A704)+1,MONTH('Monthly Journal entry'!A704),DAY('Monthly Journal entry'!A704))))</f>
        <v>65167</v>
      </c>
      <c r="B706" s="24">
        <f t="shared" si="93"/>
        <v>2078</v>
      </c>
      <c r="C706" s="9">
        <f t="shared" si="91"/>
        <v>65167</v>
      </c>
      <c r="D706" s="9">
        <f t="shared" si="94"/>
        <v>65196</v>
      </c>
      <c r="E706" s="3">
        <f t="shared" si="95"/>
        <v>30</v>
      </c>
      <c r="F706" s="10">
        <f t="shared" si="96"/>
        <v>30</v>
      </c>
      <c r="G706" s="4">
        <f>'Lease Monthly'!K717</f>
        <v>0</v>
      </c>
      <c r="H706" s="3">
        <f t="shared" si="99"/>
        <v>0</v>
      </c>
      <c r="I706" s="11">
        <f t="shared" si="97"/>
        <v>0</v>
      </c>
      <c r="J706" s="16">
        <f t="shared" si="92"/>
        <v>65167</v>
      </c>
      <c r="K706" s="25">
        <f t="shared" si="98"/>
        <v>0</v>
      </c>
    </row>
    <row r="707" spans="1:11" x14ac:dyDescent="0.25">
      <c r="A707" s="9">
        <f>IF('Lease Monthly'!$H$4="Monthly",DATE(YEAR('Monthly Journal entry'!A706),MONTH('Monthly Journal entry'!A706)+1,DAY('Monthly Journal entry'!A706)),IF('Lease Monthly'!$H$4="Quarterly",DATE(YEAR('Monthly Journal entry'!A706),MONTH('Monthly Journal entry'!A705)+3,DAY('Monthly Journal entry'!A705)),DATE(YEAR('Monthly Journal entry'!A705)+1,MONTH('Monthly Journal entry'!A705),DAY('Monthly Journal entry'!A705))))</f>
        <v>65197</v>
      </c>
      <c r="B707" s="24">
        <f t="shared" si="93"/>
        <v>2078</v>
      </c>
      <c r="C707" s="9">
        <f t="shared" si="91"/>
        <v>65197</v>
      </c>
      <c r="D707" s="9">
        <f t="shared" si="94"/>
        <v>65227</v>
      </c>
      <c r="E707" s="3">
        <f t="shared" si="95"/>
        <v>31</v>
      </c>
      <c r="F707" s="10">
        <f t="shared" si="96"/>
        <v>31</v>
      </c>
      <c r="G707" s="4">
        <f>'Lease Monthly'!K718</f>
        <v>0</v>
      </c>
      <c r="H707" s="3">
        <f t="shared" si="99"/>
        <v>0</v>
      </c>
      <c r="I707" s="11">
        <f t="shared" si="97"/>
        <v>0</v>
      </c>
      <c r="J707" s="16">
        <f t="shared" si="92"/>
        <v>65197</v>
      </c>
      <c r="K707" s="25">
        <f t="shared" si="98"/>
        <v>0</v>
      </c>
    </row>
    <row r="708" spans="1:11" x14ac:dyDescent="0.25">
      <c r="A708" s="9">
        <f>IF('Lease Monthly'!$H$4="Monthly",DATE(YEAR('Monthly Journal entry'!A707),MONTH('Monthly Journal entry'!A707)+1,DAY('Monthly Journal entry'!A707)),IF('Lease Monthly'!$H$4="Quarterly",DATE(YEAR('Monthly Journal entry'!A707),MONTH('Monthly Journal entry'!A706)+3,DAY('Monthly Journal entry'!A706)),DATE(YEAR('Monthly Journal entry'!A706)+1,MONTH('Monthly Journal entry'!A706),DAY('Monthly Journal entry'!A706))))</f>
        <v>65228</v>
      </c>
      <c r="B708" s="24">
        <f t="shared" si="93"/>
        <v>2078</v>
      </c>
      <c r="C708" s="9">
        <f t="shared" si="91"/>
        <v>65228</v>
      </c>
      <c r="D708" s="9">
        <f t="shared" si="94"/>
        <v>65258</v>
      </c>
      <c r="E708" s="3">
        <f t="shared" si="95"/>
        <v>31</v>
      </c>
      <c r="F708" s="10">
        <f t="shared" si="96"/>
        <v>31</v>
      </c>
      <c r="G708" s="4">
        <f>'Lease Monthly'!K719</f>
        <v>0</v>
      </c>
      <c r="H708" s="3">
        <f t="shared" si="99"/>
        <v>0</v>
      </c>
      <c r="I708" s="11">
        <f t="shared" si="97"/>
        <v>0</v>
      </c>
      <c r="J708" s="16">
        <f t="shared" si="92"/>
        <v>65228</v>
      </c>
      <c r="K708" s="25">
        <f t="shared" si="98"/>
        <v>0</v>
      </c>
    </row>
    <row r="709" spans="1:11" x14ac:dyDescent="0.25">
      <c r="A709" s="9">
        <f>IF('Lease Monthly'!$H$4="Monthly",DATE(YEAR('Monthly Journal entry'!A708),MONTH('Monthly Journal entry'!A708)+1,DAY('Monthly Journal entry'!A708)),IF('Lease Monthly'!$H$4="Quarterly",DATE(YEAR('Monthly Journal entry'!A708),MONTH('Monthly Journal entry'!A707)+3,DAY('Monthly Journal entry'!A707)),DATE(YEAR('Monthly Journal entry'!A707)+1,MONTH('Monthly Journal entry'!A707),DAY('Monthly Journal entry'!A707))))</f>
        <v>65259</v>
      </c>
      <c r="B709" s="24">
        <f t="shared" si="93"/>
        <v>2078</v>
      </c>
      <c r="C709" s="9">
        <f t="shared" ref="C709:C772" si="100">EOMONTH(A709,-1)+1</f>
        <v>65259</v>
      </c>
      <c r="D709" s="9">
        <f t="shared" si="94"/>
        <v>65288</v>
      </c>
      <c r="E709" s="3">
        <f t="shared" si="95"/>
        <v>30</v>
      </c>
      <c r="F709" s="10">
        <f t="shared" si="96"/>
        <v>30</v>
      </c>
      <c r="G709" s="4">
        <f>'Lease Monthly'!K720</f>
        <v>0</v>
      </c>
      <c r="H709" s="3">
        <f t="shared" si="99"/>
        <v>0</v>
      </c>
      <c r="I709" s="11">
        <f t="shared" si="97"/>
        <v>0</v>
      </c>
      <c r="J709" s="16">
        <f t="shared" ref="J709:J772" si="101">A709</f>
        <v>65259</v>
      </c>
      <c r="K709" s="25">
        <f t="shared" si="98"/>
        <v>0</v>
      </c>
    </row>
    <row r="710" spans="1:11" x14ac:dyDescent="0.25">
      <c r="A710" s="9">
        <f>IF('Lease Monthly'!$H$4="Monthly",DATE(YEAR('Monthly Journal entry'!A709),MONTH('Monthly Journal entry'!A709)+1,DAY('Monthly Journal entry'!A709)),IF('Lease Monthly'!$H$4="Quarterly",DATE(YEAR('Monthly Journal entry'!A709),MONTH('Monthly Journal entry'!A708)+3,DAY('Monthly Journal entry'!A708)),DATE(YEAR('Monthly Journal entry'!A708)+1,MONTH('Monthly Journal entry'!A708),DAY('Monthly Journal entry'!A708))))</f>
        <v>65289</v>
      </c>
      <c r="B710" s="24">
        <f t="shared" ref="B710:B773" si="102">YEAR(A710)</f>
        <v>2078</v>
      </c>
      <c r="C710" s="9">
        <f t="shared" si="100"/>
        <v>65289</v>
      </c>
      <c r="D710" s="9">
        <f t="shared" ref="D710:D773" si="103">EOMONTH(A710,0)</f>
        <v>65319</v>
      </c>
      <c r="E710" s="3">
        <f t="shared" ref="E710:E773" si="104">D710-C710+1</f>
        <v>31</v>
      </c>
      <c r="F710" s="10">
        <f t="shared" ref="F710:F773" si="105">D710-A710+1</f>
        <v>31</v>
      </c>
      <c r="G710" s="4">
        <f>'Lease Monthly'!K721</f>
        <v>0</v>
      </c>
      <c r="H710" s="3">
        <f t="shared" si="99"/>
        <v>0</v>
      </c>
      <c r="I710" s="11">
        <f t="shared" si="97"/>
        <v>0</v>
      </c>
      <c r="J710" s="16">
        <f t="shared" si="101"/>
        <v>65289</v>
      </c>
      <c r="K710" s="25">
        <f t="shared" si="98"/>
        <v>0</v>
      </c>
    </row>
    <row r="711" spans="1:11" x14ac:dyDescent="0.25">
      <c r="A711" s="9">
        <f>IF('Lease Monthly'!$H$4="Monthly",DATE(YEAR('Monthly Journal entry'!A710),MONTH('Monthly Journal entry'!A710)+1,DAY('Monthly Journal entry'!A710)),IF('Lease Monthly'!$H$4="Quarterly",DATE(YEAR('Monthly Journal entry'!A710),MONTH('Monthly Journal entry'!A709)+3,DAY('Monthly Journal entry'!A709)),DATE(YEAR('Monthly Journal entry'!A709)+1,MONTH('Monthly Journal entry'!A709),DAY('Monthly Journal entry'!A709))))</f>
        <v>65320</v>
      </c>
      <c r="B711" s="24">
        <f t="shared" si="102"/>
        <v>2078</v>
      </c>
      <c r="C711" s="9">
        <f t="shared" si="100"/>
        <v>65320</v>
      </c>
      <c r="D711" s="9">
        <f t="shared" si="103"/>
        <v>65349</v>
      </c>
      <c r="E711" s="3">
        <f t="shared" si="104"/>
        <v>30</v>
      </c>
      <c r="F711" s="10">
        <f t="shared" si="105"/>
        <v>30</v>
      </c>
      <c r="G711" s="4">
        <f>'Lease Monthly'!K722</f>
        <v>0</v>
      </c>
      <c r="H711" s="3">
        <f t="shared" si="99"/>
        <v>0</v>
      </c>
      <c r="I711" s="11">
        <f t="shared" ref="I711:I774" si="106">G711-H710</f>
        <v>0</v>
      </c>
      <c r="J711" s="16">
        <f t="shared" si="101"/>
        <v>65320</v>
      </c>
      <c r="K711" s="25">
        <f t="shared" ref="K711:K774" si="107">H711+I711</f>
        <v>0</v>
      </c>
    </row>
    <row r="712" spans="1:11" x14ac:dyDescent="0.25">
      <c r="A712" s="9">
        <f>IF('Lease Monthly'!$H$4="Monthly",DATE(YEAR('Monthly Journal entry'!A711),MONTH('Monthly Journal entry'!A711)+1,DAY('Monthly Journal entry'!A711)),IF('Lease Monthly'!$H$4="Quarterly",DATE(YEAR('Monthly Journal entry'!A711),MONTH('Monthly Journal entry'!A710)+3,DAY('Monthly Journal entry'!A710)),DATE(YEAR('Monthly Journal entry'!A710)+1,MONTH('Monthly Journal entry'!A710),DAY('Monthly Journal entry'!A710))))</f>
        <v>65350</v>
      </c>
      <c r="B712" s="24">
        <f t="shared" si="102"/>
        <v>2078</v>
      </c>
      <c r="C712" s="9">
        <f t="shared" si="100"/>
        <v>65350</v>
      </c>
      <c r="D712" s="9">
        <f t="shared" si="103"/>
        <v>65380</v>
      </c>
      <c r="E712" s="3">
        <f t="shared" si="104"/>
        <v>31</v>
      </c>
      <c r="F712" s="10">
        <f t="shared" si="105"/>
        <v>31</v>
      </c>
      <c r="G712" s="4">
        <f>'Lease Monthly'!K723</f>
        <v>0</v>
      </c>
      <c r="H712" s="3">
        <f t="shared" ref="H712:H775" si="108">G713/E712*F712</f>
        <v>0</v>
      </c>
      <c r="I712" s="11">
        <f t="shared" si="106"/>
        <v>0</v>
      </c>
      <c r="J712" s="16">
        <f t="shared" si="101"/>
        <v>65350</v>
      </c>
      <c r="K712" s="25">
        <f t="shared" si="107"/>
        <v>0</v>
      </c>
    </row>
    <row r="713" spans="1:11" x14ac:dyDescent="0.25">
      <c r="A713" s="9">
        <f>IF('Lease Monthly'!$H$4="Monthly",DATE(YEAR('Monthly Journal entry'!A712),MONTH('Monthly Journal entry'!A712)+1,DAY('Monthly Journal entry'!A712)),IF('Lease Monthly'!$H$4="Quarterly",DATE(YEAR('Monthly Journal entry'!A712),MONTH('Monthly Journal entry'!A711)+3,DAY('Monthly Journal entry'!A711)),DATE(YEAR('Monthly Journal entry'!A711)+1,MONTH('Monthly Journal entry'!A711),DAY('Monthly Journal entry'!A711))))</f>
        <v>65381</v>
      </c>
      <c r="B713" s="24">
        <f t="shared" si="102"/>
        <v>2079</v>
      </c>
      <c r="C713" s="9">
        <f t="shared" si="100"/>
        <v>65381</v>
      </c>
      <c r="D713" s="9">
        <f t="shared" si="103"/>
        <v>65411</v>
      </c>
      <c r="E713" s="3">
        <f t="shared" si="104"/>
        <v>31</v>
      </c>
      <c r="F713" s="10">
        <f t="shared" si="105"/>
        <v>31</v>
      </c>
      <c r="G713" s="4">
        <f>'Lease Monthly'!K724</f>
        <v>0</v>
      </c>
      <c r="H713" s="3">
        <f t="shared" si="108"/>
        <v>0</v>
      </c>
      <c r="I713" s="11">
        <f t="shared" si="106"/>
        <v>0</v>
      </c>
      <c r="J713" s="16">
        <f t="shared" si="101"/>
        <v>65381</v>
      </c>
      <c r="K713" s="25">
        <f t="shared" si="107"/>
        <v>0</v>
      </c>
    </row>
    <row r="714" spans="1:11" x14ac:dyDescent="0.25">
      <c r="A714" s="9">
        <f>IF('Lease Monthly'!$H$4="Monthly",DATE(YEAR('Monthly Journal entry'!A713),MONTH('Monthly Journal entry'!A713)+1,DAY('Monthly Journal entry'!A713)),IF('Lease Monthly'!$H$4="Quarterly",DATE(YEAR('Monthly Journal entry'!A713),MONTH('Monthly Journal entry'!A712)+3,DAY('Monthly Journal entry'!A712)),DATE(YEAR('Monthly Journal entry'!A712)+1,MONTH('Monthly Journal entry'!A712),DAY('Monthly Journal entry'!A712))))</f>
        <v>65412</v>
      </c>
      <c r="B714" s="24">
        <f t="shared" si="102"/>
        <v>2079</v>
      </c>
      <c r="C714" s="9">
        <f t="shared" si="100"/>
        <v>65412</v>
      </c>
      <c r="D714" s="9">
        <f t="shared" si="103"/>
        <v>65439</v>
      </c>
      <c r="E714" s="3">
        <f t="shared" si="104"/>
        <v>28</v>
      </c>
      <c r="F714" s="10">
        <f t="shared" si="105"/>
        <v>28</v>
      </c>
      <c r="G714" s="4">
        <f>'Lease Monthly'!K725</f>
        <v>0</v>
      </c>
      <c r="H714" s="3">
        <f t="shared" si="108"/>
        <v>0</v>
      </c>
      <c r="I714" s="11">
        <f t="shared" si="106"/>
        <v>0</v>
      </c>
      <c r="J714" s="16">
        <f t="shared" si="101"/>
        <v>65412</v>
      </c>
      <c r="K714" s="25">
        <f t="shared" si="107"/>
        <v>0</v>
      </c>
    </row>
    <row r="715" spans="1:11" x14ac:dyDescent="0.25">
      <c r="A715" s="9">
        <f>IF('Lease Monthly'!$H$4="Monthly",DATE(YEAR('Monthly Journal entry'!A714),MONTH('Monthly Journal entry'!A714)+1,DAY('Monthly Journal entry'!A714)),IF('Lease Monthly'!$H$4="Quarterly",DATE(YEAR('Monthly Journal entry'!A714),MONTH('Monthly Journal entry'!A713)+3,DAY('Monthly Journal entry'!A713)),DATE(YEAR('Monthly Journal entry'!A713)+1,MONTH('Monthly Journal entry'!A713),DAY('Monthly Journal entry'!A713))))</f>
        <v>65440</v>
      </c>
      <c r="B715" s="24">
        <f t="shared" si="102"/>
        <v>2079</v>
      </c>
      <c r="C715" s="9">
        <f t="shared" si="100"/>
        <v>65440</v>
      </c>
      <c r="D715" s="9">
        <f t="shared" si="103"/>
        <v>65470</v>
      </c>
      <c r="E715" s="3">
        <f t="shared" si="104"/>
        <v>31</v>
      </c>
      <c r="F715" s="10">
        <f t="shared" si="105"/>
        <v>31</v>
      </c>
      <c r="G715" s="4">
        <f>'Lease Monthly'!K726</f>
        <v>0</v>
      </c>
      <c r="H715" s="3">
        <f t="shared" si="108"/>
        <v>0</v>
      </c>
      <c r="I715" s="11">
        <f t="shared" si="106"/>
        <v>0</v>
      </c>
      <c r="J715" s="16">
        <f t="shared" si="101"/>
        <v>65440</v>
      </c>
      <c r="K715" s="25">
        <f t="shared" si="107"/>
        <v>0</v>
      </c>
    </row>
    <row r="716" spans="1:11" x14ac:dyDescent="0.25">
      <c r="A716" s="9">
        <f>IF('Lease Monthly'!$H$4="Monthly",DATE(YEAR('Monthly Journal entry'!A715),MONTH('Monthly Journal entry'!A715)+1,DAY('Monthly Journal entry'!A715)),IF('Lease Monthly'!$H$4="Quarterly",DATE(YEAR('Monthly Journal entry'!A715),MONTH('Monthly Journal entry'!A714)+3,DAY('Monthly Journal entry'!A714)),DATE(YEAR('Monthly Journal entry'!A714)+1,MONTH('Monthly Journal entry'!A714),DAY('Monthly Journal entry'!A714))))</f>
        <v>65471</v>
      </c>
      <c r="B716" s="24">
        <f t="shared" si="102"/>
        <v>2079</v>
      </c>
      <c r="C716" s="9">
        <f t="shared" si="100"/>
        <v>65471</v>
      </c>
      <c r="D716" s="9">
        <f t="shared" si="103"/>
        <v>65500</v>
      </c>
      <c r="E716" s="3">
        <f t="shared" si="104"/>
        <v>30</v>
      </c>
      <c r="F716" s="10">
        <f t="shared" si="105"/>
        <v>30</v>
      </c>
      <c r="G716" s="4">
        <f>'Lease Monthly'!K727</f>
        <v>0</v>
      </c>
      <c r="H716" s="3">
        <f t="shared" si="108"/>
        <v>0</v>
      </c>
      <c r="I716" s="11">
        <f t="shared" si="106"/>
        <v>0</v>
      </c>
      <c r="J716" s="16">
        <f t="shared" si="101"/>
        <v>65471</v>
      </c>
      <c r="K716" s="25">
        <f t="shared" si="107"/>
        <v>0</v>
      </c>
    </row>
    <row r="717" spans="1:11" x14ac:dyDescent="0.25">
      <c r="A717" s="9">
        <f>IF('Lease Monthly'!$H$4="Monthly",DATE(YEAR('Monthly Journal entry'!A716),MONTH('Monthly Journal entry'!A716)+1,DAY('Monthly Journal entry'!A716)),IF('Lease Monthly'!$H$4="Quarterly",DATE(YEAR('Monthly Journal entry'!A716),MONTH('Monthly Journal entry'!A715)+3,DAY('Monthly Journal entry'!A715)),DATE(YEAR('Monthly Journal entry'!A715)+1,MONTH('Monthly Journal entry'!A715),DAY('Monthly Journal entry'!A715))))</f>
        <v>65501</v>
      </c>
      <c r="B717" s="24">
        <f t="shared" si="102"/>
        <v>2079</v>
      </c>
      <c r="C717" s="9">
        <f t="shared" si="100"/>
        <v>65501</v>
      </c>
      <c r="D717" s="9">
        <f t="shared" si="103"/>
        <v>65531</v>
      </c>
      <c r="E717" s="3">
        <f t="shared" si="104"/>
        <v>31</v>
      </c>
      <c r="F717" s="10">
        <f t="shared" si="105"/>
        <v>31</v>
      </c>
      <c r="G717" s="4">
        <f>'Lease Monthly'!K728</f>
        <v>0</v>
      </c>
      <c r="H717" s="3">
        <f t="shared" si="108"/>
        <v>0</v>
      </c>
      <c r="I717" s="11">
        <f t="shared" si="106"/>
        <v>0</v>
      </c>
      <c r="J717" s="16">
        <f t="shared" si="101"/>
        <v>65501</v>
      </c>
      <c r="K717" s="25">
        <f t="shared" si="107"/>
        <v>0</v>
      </c>
    </row>
    <row r="718" spans="1:11" x14ac:dyDescent="0.25">
      <c r="A718" s="9">
        <f>IF('Lease Monthly'!$H$4="Monthly",DATE(YEAR('Monthly Journal entry'!A717),MONTH('Monthly Journal entry'!A717)+1,DAY('Monthly Journal entry'!A717)),IF('Lease Monthly'!$H$4="Quarterly",DATE(YEAR('Monthly Journal entry'!A717),MONTH('Monthly Journal entry'!A716)+3,DAY('Monthly Journal entry'!A716)),DATE(YEAR('Monthly Journal entry'!A716)+1,MONTH('Monthly Journal entry'!A716),DAY('Monthly Journal entry'!A716))))</f>
        <v>65532</v>
      </c>
      <c r="B718" s="24">
        <f t="shared" si="102"/>
        <v>2079</v>
      </c>
      <c r="C718" s="9">
        <f t="shared" si="100"/>
        <v>65532</v>
      </c>
      <c r="D718" s="9">
        <f t="shared" si="103"/>
        <v>65561</v>
      </c>
      <c r="E718" s="3">
        <f t="shared" si="104"/>
        <v>30</v>
      </c>
      <c r="F718" s="10">
        <f t="shared" si="105"/>
        <v>30</v>
      </c>
      <c r="G718" s="4">
        <f>'Lease Monthly'!K729</f>
        <v>0</v>
      </c>
      <c r="H718" s="3">
        <f t="shared" si="108"/>
        <v>0</v>
      </c>
      <c r="I718" s="11">
        <f t="shared" si="106"/>
        <v>0</v>
      </c>
      <c r="J718" s="16">
        <f t="shared" si="101"/>
        <v>65532</v>
      </c>
      <c r="K718" s="25">
        <f t="shared" si="107"/>
        <v>0</v>
      </c>
    </row>
    <row r="719" spans="1:11" x14ac:dyDescent="0.25">
      <c r="A719" s="9">
        <f>IF('Lease Monthly'!$H$4="Monthly",DATE(YEAR('Monthly Journal entry'!A718),MONTH('Monthly Journal entry'!A718)+1,DAY('Monthly Journal entry'!A718)),IF('Lease Monthly'!$H$4="Quarterly",DATE(YEAR('Monthly Journal entry'!A718),MONTH('Monthly Journal entry'!A717)+3,DAY('Monthly Journal entry'!A717)),DATE(YEAR('Monthly Journal entry'!A717)+1,MONTH('Monthly Journal entry'!A717),DAY('Monthly Journal entry'!A717))))</f>
        <v>65562</v>
      </c>
      <c r="B719" s="24">
        <f t="shared" si="102"/>
        <v>2079</v>
      </c>
      <c r="C719" s="9">
        <f t="shared" si="100"/>
        <v>65562</v>
      </c>
      <c r="D719" s="9">
        <f t="shared" si="103"/>
        <v>65592</v>
      </c>
      <c r="E719" s="3">
        <f t="shared" si="104"/>
        <v>31</v>
      </c>
      <c r="F719" s="10">
        <f t="shared" si="105"/>
        <v>31</v>
      </c>
      <c r="G719" s="4">
        <f>'Lease Monthly'!K730</f>
        <v>0</v>
      </c>
      <c r="H719" s="3">
        <f t="shared" si="108"/>
        <v>0</v>
      </c>
      <c r="I719" s="11">
        <f t="shared" si="106"/>
        <v>0</v>
      </c>
      <c r="J719" s="16">
        <f t="shared" si="101"/>
        <v>65562</v>
      </c>
      <c r="K719" s="25">
        <f t="shared" si="107"/>
        <v>0</v>
      </c>
    </row>
    <row r="720" spans="1:11" x14ac:dyDescent="0.25">
      <c r="A720" s="9">
        <f>IF('Lease Monthly'!$H$4="Monthly",DATE(YEAR('Monthly Journal entry'!A719),MONTH('Monthly Journal entry'!A719)+1,DAY('Monthly Journal entry'!A719)),IF('Lease Monthly'!$H$4="Quarterly",DATE(YEAR('Monthly Journal entry'!A719),MONTH('Monthly Journal entry'!A718)+3,DAY('Monthly Journal entry'!A718)),DATE(YEAR('Monthly Journal entry'!A718)+1,MONTH('Monthly Journal entry'!A718),DAY('Monthly Journal entry'!A718))))</f>
        <v>65593</v>
      </c>
      <c r="B720" s="24">
        <f t="shared" si="102"/>
        <v>2079</v>
      </c>
      <c r="C720" s="9">
        <f t="shared" si="100"/>
        <v>65593</v>
      </c>
      <c r="D720" s="9">
        <f t="shared" si="103"/>
        <v>65623</v>
      </c>
      <c r="E720" s="3">
        <f t="shared" si="104"/>
        <v>31</v>
      </c>
      <c r="F720" s="10">
        <f t="shared" si="105"/>
        <v>31</v>
      </c>
      <c r="G720" s="4">
        <f>'Lease Monthly'!K731</f>
        <v>0</v>
      </c>
      <c r="H720" s="3">
        <f t="shared" si="108"/>
        <v>0</v>
      </c>
      <c r="I720" s="11">
        <f t="shared" si="106"/>
        <v>0</v>
      </c>
      <c r="J720" s="16">
        <f t="shared" si="101"/>
        <v>65593</v>
      </c>
      <c r="K720" s="25">
        <f t="shared" si="107"/>
        <v>0</v>
      </c>
    </row>
    <row r="721" spans="1:11" x14ac:dyDescent="0.25">
      <c r="A721" s="9">
        <f>IF('Lease Monthly'!$H$4="Monthly",DATE(YEAR('Monthly Journal entry'!A720),MONTH('Monthly Journal entry'!A720)+1,DAY('Monthly Journal entry'!A720)),IF('Lease Monthly'!$H$4="Quarterly",DATE(YEAR('Monthly Journal entry'!A720),MONTH('Monthly Journal entry'!A719)+3,DAY('Monthly Journal entry'!A719)),DATE(YEAR('Monthly Journal entry'!A719)+1,MONTH('Monthly Journal entry'!A719),DAY('Monthly Journal entry'!A719))))</f>
        <v>65624</v>
      </c>
      <c r="B721" s="24">
        <f t="shared" si="102"/>
        <v>2079</v>
      </c>
      <c r="C721" s="9">
        <f t="shared" si="100"/>
        <v>65624</v>
      </c>
      <c r="D721" s="9">
        <f t="shared" si="103"/>
        <v>65653</v>
      </c>
      <c r="E721" s="3">
        <f t="shared" si="104"/>
        <v>30</v>
      </c>
      <c r="F721" s="10">
        <f t="shared" si="105"/>
        <v>30</v>
      </c>
      <c r="G721" s="4">
        <f>'Lease Monthly'!K732</f>
        <v>0</v>
      </c>
      <c r="H721" s="3">
        <f t="shared" si="108"/>
        <v>0</v>
      </c>
      <c r="I721" s="11">
        <f t="shared" si="106"/>
        <v>0</v>
      </c>
      <c r="J721" s="16">
        <f t="shared" si="101"/>
        <v>65624</v>
      </c>
      <c r="K721" s="25">
        <f t="shared" si="107"/>
        <v>0</v>
      </c>
    </row>
    <row r="722" spans="1:11" x14ac:dyDescent="0.25">
      <c r="A722" s="9">
        <f>IF('Lease Monthly'!$H$4="Monthly",DATE(YEAR('Monthly Journal entry'!A721),MONTH('Monthly Journal entry'!A721)+1,DAY('Monthly Journal entry'!A721)),IF('Lease Monthly'!$H$4="Quarterly",DATE(YEAR('Monthly Journal entry'!A721),MONTH('Monthly Journal entry'!A720)+3,DAY('Monthly Journal entry'!A720)),DATE(YEAR('Monthly Journal entry'!A720)+1,MONTH('Monthly Journal entry'!A720),DAY('Monthly Journal entry'!A720))))</f>
        <v>65654</v>
      </c>
      <c r="B722" s="24">
        <f t="shared" si="102"/>
        <v>2079</v>
      </c>
      <c r="C722" s="9">
        <f t="shared" si="100"/>
        <v>65654</v>
      </c>
      <c r="D722" s="9">
        <f t="shared" si="103"/>
        <v>65684</v>
      </c>
      <c r="E722" s="3">
        <f t="shared" si="104"/>
        <v>31</v>
      </c>
      <c r="F722" s="10">
        <f t="shared" si="105"/>
        <v>31</v>
      </c>
      <c r="G722" s="4">
        <f>'Lease Monthly'!K733</f>
        <v>0</v>
      </c>
      <c r="H722" s="3">
        <f t="shared" si="108"/>
        <v>0</v>
      </c>
      <c r="I722" s="11">
        <f t="shared" si="106"/>
        <v>0</v>
      </c>
      <c r="J722" s="16">
        <f t="shared" si="101"/>
        <v>65654</v>
      </c>
      <c r="K722" s="25">
        <f t="shared" si="107"/>
        <v>0</v>
      </c>
    </row>
    <row r="723" spans="1:11" x14ac:dyDescent="0.25">
      <c r="A723" s="9">
        <f>IF('Lease Monthly'!$H$4="Monthly",DATE(YEAR('Monthly Journal entry'!A722),MONTH('Monthly Journal entry'!A722)+1,DAY('Monthly Journal entry'!A722)),IF('Lease Monthly'!$H$4="Quarterly",DATE(YEAR('Monthly Journal entry'!A722),MONTH('Monthly Journal entry'!A721)+3,DAY('Monthly Journal entry'!A721)),DATE(YEAR('Monthly Journal entry'!A721)+1,MONTH('Monthly Journal entry'!A721),DAY('Monthly Journal entry'!A721))))</f>
        <v>65685</v>
      </c>
      <c r="B723" s="24">
        <f t="shared" si="102"/>
        <v>2079</v>
      </c>
      <c r="C723" s="9">
        <f t="shared" si="100"/>
        <v>65685</v>
      </c>
      <c r="D723" s="9">
        <f t="shared" si="103"/>
        <v>65714</v>
      </c>
      <c r="E723" s="3">
        <f t="shared" si="104"/>
        <v>30</v>
      </c>
      <c r="F723" s="10">
        <f t="shared" si="105"/>
        <v>30</v>
      </c>
      <c r="G723" s="4">
        <f>'Lease Monthly'!K734</f>
        <v>0</v>
      </c>
      <c r="H723" s="3">
        <f t="shared" si="108"/>
        <v>0</v>
      </c>
      <c r="I723" s="11">
        <f t="shared" si="106"/>
        <v>0</v>
      </c>
      <c r="J723" s="16">
        <f t="shared" si="101"/>
        <v>65685</v>
      </c>
      <c r="K723" s="25">
        <f t="shared" si="107"/>
        <v>0</v>
      </c>
    </row>
    <row r="724" spans="1:11" x14ac:dyDescent="0.25">
      <c r="A724" s="9">
        <f>IF('Lease Monthly'!$H$4="Monthly",DATE(YEAR('Monthly Journal entry'!A723),MONTH('Monthly Journal entry'!A723)+1,DAY('Monthly Journal entry'!A723)),IF('Lease Monthly'!$H$4="Quarterly",DATE(YEAR('Monthly Journal entry'!A723),MONTH('Monthly Journal entry'!A722)+3,DAY('Monthly Journal entry'!A722)),DATE(YEAR('Monthly Journal entry'!A722)+1,MONTH('Monthly Journal entry'!A722),DAY('Monthly Journal entry'!A722))))</f>
        <v>65715</v>
      </c>
      <c r="B724" s="24">
        <f t="shared" si="102"/>
        <v>2079</v>
      </c>
      <c r="C724" s="9">
        <f t="shared" si="100"/>
        <v>65715</v>
      </c>
      <c r="D724" s="9">
        <f t="shared" si="103"/>
        <v>65745</v>
      </c>
      <c r="E724" s="3">
        <f t="shared" si="104"/>
        <v>31</v>
      </c>
      <c r="F724" s="10">
        <f t="shared" si="105"/>
        <v>31</v>
      </c>
      <c r="G724" s="4">
        <f>'Lease Monthly'!K735</f>
        <v>0</v>
      </c>
      <c r="H724" s="3">
        <f t="shared" si="108"/>
        <v>0</v>
      </c>
      <c r="I724" s="11">
        <f t="shared" si="106"/>
        <v>0</v>
      </c>
      <c r="J724" s="16">
        <f t="shared" si="101"/>
        <v>65715</v>
      </c>
      <c r="K724" s="25">
        <f t="shared" si="107"/>
        <v>0</v>
      </c>
    </row>
    <row r="725" spans="1:11" x14ac:dyDescent="0.25">
      <c r="A725" s="9">
        <f>IF('Lease Monthly'!$H$4="Monthly",DATE(YEAR('Monthly Journal entry'!A724),MONTH('Monthly Journal entry'!A724)+1,DAY('Monthly Journal entry'!A724)),IF('Lease Monthly'!$H$4="Quarterly",DATE(YEAR('Monthly Journal entry'!A724),MONTH('Monthly Journal entry'!A723)+3,DAY('Monthly Journal entry'!A723)),DATE(YEAR('Monthly Journal entry'!A723)+1,MONTH('Monthly Journal entry'!A723),DAY('Monthly Journal entry'!A723))))</f>
        <v>65746</v>
      </c>
      <c r="B725" s="24">
        <f t="shared" si="102"/>
        <v>2080</v>
      </c>
      <c r="C725" s="9">
        <f t="shared" si="100"/>
        <v>65746</v>
      </c>
      <c r="D725" s="9">
        <f t="shared" si="103"/>
        <v>65776</v>
      </c>
      <c r="E725" s="3">
        <f t="shared" si="104"/>
        <v>31</v>
      </c>
      <c r="F725" s="10">
        <f t="shared" si="105"/>
        <v>31</v>
      </c>
      <c r="G725" s="4">
        <f>'Lease Monthly'!K736</f>
        <v>0</v>
      </c>
      <c r="H725" s="3">
        <f t="shared" si="108"/>
        <v>0</v>
      </c>
      <c r="I725" s="11">
        <f t="shared" si="106"/>
        <v>0</v>
      </c>
      <c r="J725" s="16">
        <f t="shared" si="101"/>
        <v>65746</v>
      </c>
      <c r="K725" s="25">
        <f t="shared" si="107"/>
        <v>0</v>
      </c>
    </row>
    <row r="726" spans="1:11" x14ac:dyDescent="0.25">
      <c r="A726" s="9">
        <f>IF('Lease Monthly'!$H$4="Monthly",DATE(YEAR('Monthly Journal entry'!A725),MONTH('Monthly Journal entry'!A725)+1,DAY('Monthly Journal entry'!A725)),IF('Lease Monthly'!$H$4="Quarterly",DATE(YEAR('Monthly Journal entry'!A725),MONTH('Monthly Journal entry'!A724)+3,DAY('Monthly Journal entry'!A724)),DATE(YEAR('Monthly Journal entry'!A724)+1,MONTH('Monthly Journal entry'!A724),DAY('Monthly Journal entry'!A724))))</f>
        <v>65777</v>
      </c>
      <c r="B726" s="24">
        <f t="shared" si="102"/>
        <v>2080</v>
      </c>
      <c r="C726" s="9">
        <f t="shared" si="100"/>
        <v>65777</v>
      </c>
      <c r="D726" s="9">
        <f t="shared" si="103"/>
        <v>65805</v>
      </c>
      <c r="E726" s="3">
        <f t="shared" si="104"/>
        <v>29</v>
      </c>
      <c r="F726" s="10">
        <f t="shared" si="105"/>
        <v>29</v>
      </c>
      <c r="G726" s="4">
        <f>'Lease Monthly'!K737</f>
        <v>0</v>
      </c>
      <c r="H726" s="3">
        <f t="shared" si="108"/>
        <v>0</v>
      </c>
      <c r="I726" s="11">
        <f t="shared" si="106"/>
        <v>0</v>
      </c>
      <c r="J726" s="16">
        <f t="shared" si="101"/>
        <v>65777</v>
      </c>
      <c r="K726" s="25">
        <f t="shared" si="107"/>
        <v>0</v>
      </c>
    </row>
    <row r="727" spans="1:11" x14ac:dyDescent="0.25">
      <c r="A727" s="9">
        <f>IF('Lease Monthly'!$H$4="Monthly",DATE(YEAR('Monthly Journal entry'!A726),MONTH('Monthly Journal entry'!A726)+1,DAY('Monthly Journal entry'!A726)),IF('Lease Monthly'!$H$4="Quarterly",DATE(YEAR('Monthly Journal entry'!A726),MONTH('Monthly Journal entry'!A725)+3,DAY('Monthly Journal entry'!A725)),DATE(YEAR('Monthly Journal entry'!A725)+1,MONTH('Monthly Journal entry'!A725),DAY('Monthly Journal entry'!A725))))</f>
        <v>65806</v>
      </c>
      <c r="B727" s="24">
        <f t="shared" si="102"/>
        <v>2080</v>
      </c>
      <c r="C727" s="9">
        <f t="shared" si="100"/>
        <v>65806</v>
      </c>
      <c r="D727" s="9">
        <f t="shared" si="103"/>
        <v>65836</v>
      </c>
      <c r="E727" s="3">
        <f t="shared" si="104"/>
        <v>31</v>
      </c>
      <c r="F727" s="10">
        <f t="shared" si="105"/>
        <v>31</v>
      </c>
      <c r="G727" s="4">
        <f>'Lease Monthly'!K738</f>
        <v>0</v>
      </c>
      <c r="H727" s="3">
        <f t="shared" si="108"/>
        <v>0</v>
      </c>
      <c r="I727" s="11">
        <f t="shared" si="106"/>
        <v>0</v>
      </c>
      <c r="J727" s="16">
        <f t="shared" si="101"/>
        <v>65806</v>
      </c>
      <c r="K727" s="25">
        <f t="shared" si="107"/>
        <v>0</v>
      </c>
    </row>
    <row r="728" spans="1:11" x14ac:dyDescent="0.25">
      <c r="A728" s="9">
        <f>IF('Lease Monthly'!$H$4="Monthly",DATE(YEAR('Monthly Journal entry'!A727),MONTH('Monthly Journal entry'!A727)+1,DAY('Monthly Journal entry'!A727)),IF('Lease Monthly'!$H$4="Quarterly",DATE(YEAR('Monthly Journal entry'!A727),MONTH('Monthly Journal entry'!A726)+3,DAY('Monthly Journal entry'!A726)),DATE(YEAR('Monthly Journal entry'!A726)+1,MONTH('Monthly Journal entry'!A726),DAY('Monthly Journal entry'!A726))))</f>
        <v>65837</v>
      </c>
      <c r="B728" s="24">
        <f t="shared" si="102"/>
        <v>2080</v>
      </c>
      <c r="C728" s="9">
        <f t="shared" si="100"/>
        <v>65837</v>
      </c>
      <c r="D728" s="9">
        <f t="shared" si="103"/>
        <v>65866</v>
      </c>
      <c r="E728" s="3">
        <f t="shared" si="104"/>
        <v>30</v>
      </c>
      <c r="F728" s="10">
        <f t="shared" si="105"/>
        <v>30</v>
      </c>
      <c r="G728" s="4">
        <f>'Lease Monthly'!K739</f>
        <v>0</v>
      </c>
      <c r="H728" s="3">
        <f t="shared" si="108"/>
        <v>0</v>
      </c>
      <c r="I728" s="11">
        <f t="shared" si="106"/>
        <v>0</v>
      </c>
      <c r="J728" s="16">
        <f t="shared" si="101"/>
        <v>65837</v>
      </c>
      <c r="K728" s="25">
        <f t="shared" si="107"/>
        <v>0</v>
      </c>
    </row>
    <row r="729" spans="1:11" x14ac:dyDescent="0.25">
      <c r="A729" s="9">
        <f>IF('Lease Monthly'!$H$4="Monthly",DATE(YEAR('Monthly Journal entry'!A728),MONTH('Monthly Journal entry'!A728)+1,DAY('Monthly Journal entry'!A728)),IF('Lease Monthly'!$H$4="Quarterly",DATE(YEAR('Monthly Journal entry'!A728),MONTH('Monthly Journal entry'!A727)+3,DAY('Monthly Journal entry'!A727)),DATE(YEAR('Monthly Journal entry'!A727)+1,MONTH('Monthly Journal entry'!A727),DAY('Monthly Journal entry'!A727))))</f>
        <v>65867</v>
      </c>
      <c r="B729" s="24">
        <f t="shared" si="102"/>
        <v>2080</v>
      </c>
      <c r="C729" s="9">
        <f t="shared" si="100"/>
        <v>65867</v>
      </c>
      <c r="D729" s="9">
        <f t="shared" si="103"/>
        <v>65897</v>
      </c>
      <c r="E729" s="3">
        <f t="shared" si="104"/>
        <v>31</v>
      </c>
      <c r="F729" s="10">
        <f t="shared" si="105"/>
        <v>31</v>
      </c>
      <c r="G729" s="4">
        <f>'Lease Monthly'!K740</f>
        <v>0</v>
      </c>
      <c r="H729" s="3">
        <f t="shared" si="108"/>
        <v>0</v>
      </c>
      <c r="I729" s="11">
        <f t="shared" si="106"/>
        <v>0</v>
      </c>
      <c r="J729" s="16">
        <f t="shared" si="101"/>
        <v>65867</v>
      </c>
      <c r="K729" s="25">
        <f t="shared" si="107"/>
        <v>0</v>
      </c>
    </row>
    <row r="730" spans="1:11" x14ac:dyDescent="0.25">
      <c r="A730" s="9">
        <f>IF('Lease Monthly'!$H$4="Monthly",DATE(YEAR('Monthly Journal entry'!A729),MONTH('Monthly Journal entry'!A729)+1,DAY('Monthly Journal entry'!A729)),IF('Lease Monthly'!$H$4="Quarterly",DATE(YEAR('Monthly Journal entry'!A729),MONTH('Monthly Journal entry'!A728)+3,DAY('Monthly Journal entry'!A728)),DATE(YEAR('Monthly Journal entry'!A728)+1,MONTH('Monthly Journal entry'!A728),DAY('Monthly Journal entry'!A728))))</f>
        <v>65898</v>
      </c>
      <c r="B730" s="24">
        <f t="shared" si="102"/>
        <v>2080</v>
      </c>
      <c r="C730" s="9">
        <f t="shared" si="100"/>
        <v>65898</v>
      </c>
      <c r="D730" s="9">
        <f t="shared" si="103"/>
        <v>65927</v>
      </c>
      <c r="E730" s="3">
        <f t="shared" si="104"/>
        <v>30</v>
      </c>
      <c r="F730" s="10">
        <f t="shared" si="105"/>
        <v>30</v>
      </c>
      <c r="G730" s="4">
        <f>'Lease Monthly'!K741</f>
        <v>0</v>
      </c>
      <c r="H730" s="3">
        <f t="shared" si="108"/>
        <v>0</v>
      </c>
      <c r="I730" s="11">
        <f t="shared" si="106"/>
        <v>0</v>
      </c>
      <c r="J730" s="16">
        <f t="shared" si="101"/>
        <v>65898</v>
      </c>
      <c r="K730" s="25">
        <f t="shared" si="107"/>
        <v>0</v>
      </c>
    </row>
    <row r="731" spans="1:11" x14ac:dyDescent="0.25">
      <c r="A731" s="9">
        <f>IF('Lease Monthly'!$H$4="Monthly",DATE(YEAR('Monthly Journal entry'!A730),MONTH('Monthly Journal entry'!A730)+1,DAY('Monthly Journal entry'!A730)),IF('Lease Monthly'!$H$4="Quarterly",DATE(YEAR('Monthly Journal entry'!A730),MONTH('Monthly Journal entry'!A729)+3,DAY('Monthly Journal entry'!A729)),DATE(YEAR('Monthly Journal entry'!A729)+1,MONTH('Monthly Journal entry'!A729),DAY('Monthly Journal entry'!A729))))</f>
        <v>65928</v>
      </c>
      <c r="B731" s="24">
        <f t="shared" si="102"/>
        <v>2080</v>
      </c>
      <c r="C731" s="9">
        <f t="shared" si="100"/>
        <v>65928</v>
      </c>
      <c r="D731" s="9">
        <f t="shared" si="103"/>
        <v>65958</v>
      </c>
      <c r="E731" s="3">
        <f t="shared" si="104"/>
        <v>31</v>
      </c>
      <c r="F731" s="10">
        <f t="shared" si="105"/>
        <v>31</v>
      </c>
      <c r="G731" s="4">
        <f>'Lease Monthly'!K742</f>
        <v>0</v>
      </c>
      <c r="H731" s="3">
        <f t="shared" si="108"/>
        <v>0</v>
      </c>
      <c r="I731" s="11">
        <f t="shared" si="106"/>
        <v>0</v>
      </c>
      <c r="J731" s="16">
        <f t="shared" si="101"/>
        <v>65928</v>
      </c>
      <c r="K731" s="25">
        <f t="shared" si="107"/>
        <v>0</v>
      </c>
    </row>
    <row r="732" spans="1:11" x14ac:dyDescent="0.25">
      <c r="A732" s="9">
        <f>IF('Lease Monthly'!$H$4="Monthly",DATE(YEAR('Monthly Journal entry'!A731),MONTH('Monthly Journal entry'!A731)+1,DAY('Monthly Journal entry'!A731)),IF('Lease Monthly'!$H$4="Quarterly",DATE(YEAR('Monthly Journal entry'!A731),MONTH('Monthly Journal entry'!A730)+3,DAY('Monthly Journal entry'!A730)),DATE(YEAR('Monthly Journal entry'!A730)+1,MONTH('Monthly Journal entry'!A730),DAY('Monthly Journal entry'!A730))))</f>
        <v>65959</v>
      </c>
      <c r="B732" s="24">
        <f t="shared" si="102"/>
        <v>2080</v>
      </c>
      <c r="C732" s="9">
        <f t="shared" si="100"/>
        <v>65959</v>
      </c>
      <c r="D732" s="9">
        <f t="shared" si="103"/>
        <v>65989</v>
      </c>
      <c r="E732" s="3">
        <f t="shared" si="104"/>
        <v>31</v>
      </c>
      <c r="F732" s="10">
        <f t="shared" si="105"/>
        <v>31</v>
      </c>
      <c r="G732" s="4">
        <f>'Lease Monthly'!K743</f>
        <v>0</v>
      </c>
      <c r="H732" s="3">
        <f t="shared" si="108"/>
        <v>0</v>
      </c>
      <c r="I732" s="11">
        <f t="shared" si="106"/>
        <v>0</v>
      </c>
      <c r="J732" s="16">
        <f t="shared" si="101"/>
        <v>65959</v>
      </c>
      <c r="K732" s="25">
        <f t="shared" si="107"/>
        <v>0</v>
      </c>
    </row>
    <row r="733" spans="1:11" x14ac:dyDescent="0.25">
      <c r="A733" s="9">
        <f>IF('Lease Monthly'!$H$4="Monthly",DATE(YEAR('Monthly Journal entry'!A732),MONTH('Monthly Journal entry'!A732)+1,DAY('Monthly Journal entry'!A732)),IF('Lease Monthly'!$H$4="Quarterly",DATE(YEAR('Monthly Journal entry'!A732),MONTH('Monthly Journal entry'!A731)+3,DAY('Monthly Journal entry'!A731)),DATE(YEAR('Monthly Journal entry'!A731)+1,MONTH('Monthly Journal entry'!A731),DAY('Monthly Journal entry'!A731))))</f>
        <v>65990</v>
      </c>
      <c r="B733" s="24">
        <f t="shared" si="102"/>
        <v>2080</v>
      </c>
      <c r="C733" s="9">
        <f t="shared" si="100"/>
        <v>65990</v>
      </c>
      <c r="D733" s="9">
        <f t="shared" si="103"/>
        <v>66019</v>
      </c>
      <c r="E733" s="3">
        <f t="shared" si="104"/>
        <v>30</v>
      </c>
      <c r="F733" s="10">
        <f t="shared" si="105"/>
        <v>30</v>
      </c>
      <c r="G733" s="4">
        <f>'Lease Monthly'!K744</f>
        <v>0</v>
      </c>
      <c r="H733" s="3">
        <f t="shared" si="108"/>
        <v>0</v>
      </c>
      <c r="I733" s="11">
        <f t="shared" si="106"/>
        <v>0</v>
      </c>
      <c r="J733" s="16">
        <f t="shared" si="101"/>
        <v>65990</v>
      </c>
      <c r="K733" s="25">
        <f t="shared" si="107"/>
        <v>0</v>
      </c>
    </row>
    <row r="734" spans="1:11" x14ac:dyDescent="0.25">
      <c r="A734" s="9">
        <f>IF('Lease Monthly'!$H$4="Monthly",DATE(YEAR('Monthly Journal entry'!A733),MONTH('Monthly Journal entry'!A733)+1,DAY('Monthly Journal entry'!A733)),IF('Lease Monthly'!$H$4="Quarterly",DATE(YEAR('Monthly Journal entry'!A733),MONTH('Monthly Journal entry'!A732)+3,DAY('Monthly Journal entry'!A732)),DATE(YEAR('Monthly Journal entry'!A732)+1,MONTH('Monthly Journal entry'!A732),DAY('Monthly Journal entry'!A732))))</f>
        <v>66020</v>
      </c>
      <c r="B734" s="24">
        <f t="shared" si="102"/>
        <v>2080</v>
      </c>
      <c r="C734" s="9">
        <f t="shared" si="100"/>
        <v>66020</v>
      </c>
      <c r="D734" s="9">
        <f t="shared" si="103"/>
        <v>66050</v>
      </c>
      <c r="E734" s="3">
        <f t="shared" si="104"/>
        <v>31</v>
      </c>
      <c r="F734" s="10">
        <f t="shared" si="105"/>
        <v>31</v>
      </c>
      <c r="G734" s="4">
        <f>'Lease Monthly'!K745</f>
        <v>0</v>
      </c>
      <c r="H734" s="3">
        <f t="shared" si="108"/>
        <v>0</v>
      </c>
      <c r="I734" s="11">
        <f t="shared" si="106"/>
        <v>0</v>
      </c>
      <c r="J734" s="16">
        <f t="shared" si="101"/>
        <v>66020</v>
      </c>
      <c r="K734" s="25">
        <f t="shared" si="107"/>
        <v>0</v>
      </c>
    </row>
    <row r="735" spans="1:11" x14ac:dyDescent="0.25">
      <c r="A735" s="9">
        <f>IF('Lease Monthly'!$H$4="Monthly",DATE(YEAR('Monthly Journal entry'!A734),MONTH('Monthly Journal entry'!A734)+1,DAY('Monthly Journal entry'!A734)),IF('Lease Monthly'!$H$4="Quarterly",DATE(YEAR('Monthly Journal entry'!A734),MONTH('Monthly Journal entry'!A733)+3,DAY('Monthly Journal entry'!A733)),DATE(YEAR('Monthly Journal entry'!A733)+1,MONTH('Monthly Journal entry'!A733),DAY('Monthly Journal entry'!A733))))</f>
        <v>66051</v>
      </c>
      <c r="B735" s="24">
        <f t="shared" si="102"/>
        <v>2080</v>
      </c>
      <c r="C735" s="9">
        <f t="shared" si="100"/>
        <v>66051</v>
      </c>
      <c r="D735" s="9">
        <f t="shared" si="103"/>
        <v>66080</v>
      </c>
      <c r="E735" s="3">
        <f t="shared" si="104"/>
        <v>30</v>
      </c>
      <c r="F735" s="10">
        <f t="shared" si="105"/>
        <v>30</v>
      </c>
      <c r="G735" s="4">
        <f>'Lease Monthly'!K746</f>
        <v>0</v>
      </c>
      <c r="H735" s="3">
        <f t="shared" si="108"/>
        <v>0</v>
      </c>
      <c r="I735" s="11">
        <f t="shared" si="106"/>
        <v>0</v>
      </c>
      <c r="J735" s="16">
        <f t="shared" si="101"/>
        <v>66051</v>
      </c>
      <c r="K735" s="25">
        <f t="shared" si="107"/>
        <v>0</v>
      </c>
    </row>
    <row r="736" spans="1:11" x14ac:dyDescent="0.25">
      <c r="A736" s="9">
        <f>IF('Lease Monthly'!$H$4="Monthly",DATE(YEAR('Monthly Journal entry'!A735),MONTH('Monthly Journal entry'!A735)+1,DAY('Monthly Journal entry'!A735)),IF('Lease Monthly'!$H$4="Quarterly",DATE(YEAR('Monthly Journal entry'!A735),MONTH('Monthly Journal entry'!A734)+3,DAY('Monthly Journal entry'!A734)),DATE(YEAR('Monthly Journal entry'!A734)+1,MONTH('Monthly Journal entry'!A734),DAY('Monthly Journal entry'!A734))))</f>
        <v>66081</v>
      </c>
      <c r="B736" s="24">
        <f t="shared" si="102"/>
        <v>2080</v>
      </c>
      <c r="C736" s="9">
        <f t="shared" si="100"/>
        <v>66081</v>
      </c>
      <c r="D736" s="9">
        <f t="shared" si="103"/>
        <v>66111</v>
      </c>
      <c r="E736" s="3">
        <f t="shared" si="104"/>
        <v>31</v>
      </c>
      <c r="F736" s="10">
        <f t="shared" si="105"/>
        <v>31</v>
      </c>
      <c r="G736" s="4">
        <f>'Lease Monthly'!K747</f>
        <v>0</v>
      </c>
      <c r="H736" s="3">
        <f t="shared" si="108"/>
        <v>0</v>
      </c>
      <c r="I736" s="11">
        <f t="shared" si="106"/>
        <v>0</v>
      </c>
      <c r="J736" s="16">
        <f t="shared" si="101"/>
        <v>66081</v>
      </c>
      <c r="K736" s="25">
        <f t="shared" si="107"/>
        <v>0</v>
      </c>
    </row>
    <row r="737" spans="1:11" x14ac:dyDescent="0.25">
      <c r="A737" s="9">
        <f>IF('Lease Monthly'!$H$4="Monthly",DATE(YEAR('Monthly Journal entry'!A736),MONTH('Monthly Journal entry'!A736)+1,DAY('Monthly Journal entry'!A736)),IF('Lease Monthly'!$H$4="Quarterly",DATE(YEAR('Monthly Journal entry'!A736),MONTH('Monthly Journal entry'!A735)+3,DAY('Monthly Journal entry'!A735)),DATE(YEAR('Monthly Journal entry'!A735)+1,MONTH('Monthly Journal entry'!A735),DAY('Monthly Journal entry'!A735))))</f>
        <v>66112</v>
      </c>
      <c r="B737" s="24">
        <f t="shared" si="102"/>
        <v>2081</v>
      </c>
      <c r="C737" s="9">
        <f t="shared" si="100"/>
        <v>66112</v>
      </c>
      <c r="D737" s="9">
        <f t="shared" si="103"/>
        <v>66142</v>
      </c>
      <c r="E737" s="3">
        <f t="shared" si="104"/>
        <v>31</v>
      </c>
      <c r="F737" s="10">
        <f t="shared" si="105"/>
        <v>31</v>
      </c>
      <c r="G737" s="4">
        <f>'Lease Monthly'!K748</f>
        <v>0</v>
      </c>
      <c r="H737" s="3">
        <f t="shared" si="108"/>
        <v>0</v>
      </c>
      <c r="I737" s="11">
        <f t="shared" si="106"/>
        <v>0</v>
      </c>
      <c r="J737" s="16">
        <f t="shared" si="101"/>
        <v>66112</v>
      </c>
      <c r="K737" s="25">
        <f t="shared" si="107"/>
        <v>0</v>
      </c>
    </row>
    <row r="738" spans="1:11" x14ac:dyDescent="0.25">
      <c r="A738" s="9">
        <f>IF('Lease Monthly'!$H$4="Monthly",DATE(YEAR('Monthly Journal entry'!A737),MONTH('Monthly Journal entry'!A737)+1,DAY('Monthly Journal entry'!A737)),IF('Lease Monthly'!$H$4="Quarterly",DATE(YEAR('Monthly Journal entry'!A737),MONTH('Monthly Journal entry'!A736)+3,DAY('Monthly Journal entry'!A736)),DATE(YEAR('Monthly Journal entry'!A736)+1,MONTH('Monthly Journal entry'!A736),DAY('Monthly Journal entry'!A736))))</f>
        <v>66143</v>
      </c>
      <c r="B738" s="24">
        <f t="shared" si="102"/>
        <v>2081</v>
      </c>
      <c r="C738" s="9">
        <f t="shared" si="100"/>
        <v>66143</v>
      </c>
      <c r="D738" s="9">
        <f t="shared" si="103"/>
        <v>66170</v>
      </c>
      <c r="E738" s="3">
        <f t="shared" si="104"/>
        <v>28</v>
      </c>
      <c r="F738" s="10">
        <f t="shared" si="105"/>
        <v>28</v>
      </c>
      <c r="G738" s="4">
        <f>'Lease Monthly'!K749</f>
        <v>0</v>
      </c>
      <c r="H738" s="3">
        <f t="shared" si="108"/>
        <v>0</v>
      </c>
      <c r="I738" s="11">
        <f t="shared" si="106"/>
        <v>0</v>
      </c>
      <c r="J738" s="16">
        <f t="shared" si="101"/>
        <v>66143</v>
      </c>
      <c r="K738" s="25">
        <f t="shared" si="107"/>
        <v>0</v>
      </c>
    </row>
    <row r="739" spans="1:11" x14ac:dyDescent="0.25">
      <c r="A739" s="9">
        <f>IF('Lease Monthly'!$H$4="Monthly",DATE(YEAR('Monthly Journal entry'!A738),MONTH('Monthly Journal entry'!A738)+1,DAY('Monthly Journal entry'!A738)),IF('Lease Monthly'!$H$4="Quarterly",DATE(YEAR('Monthly Journal entry'!A738),MONTH('Monthly Journal entry'!A737)+3,DAY('Monthly Journal entry'!A737)),DATE(YEAR('Monthly Journal entry'!A737)+1,MONTH('Monthly Journal entry'!A737),DAY('Monthly Journal entry'!A737))))</f>
        <v>66171</v>
      </c>
      <c r="B739" s="24">
        <f t="shared" si="102"/>
        <v>2081</v>
      </c>
      <c r="C739" s="9">
        <f t="shared" si="100"/>
        <v>66171</v>
      </c>
      <c r="D739" s="9">
        <f t="shared" si="103"/>
        <v>66201</v>
      </c>
      <c r="E739" s="3">
        <f t="shared" si="104"/>
        <v>31</v>
      </c>
      <c r="F739" s="10">
        <f t="shared" si="105"/>
        <v>31</v>
      </c>
      <c r="G739" s="4">
        <f>'Lease Monthly'!K750</f>
        <v>0</v>
      </c>
      <c r="H739" s="3">
        <f t="shared" si="108"/>
        <v>0</v>
      </c>
      <c r="I739" s="11">
        <f t="shared" si="106"/>
        <v>0</v>
      </c>
      <c r="J739" s="16">
        <f t="shared" si="101"/>
        <v>66171</v>
      </c>
      <c r="K739" s="25">
        <f t="shared" si="107"/>
        <v>0</v>
      </c>
    </row>
    <row r="740" spans="1:11" x14ac:dyDescent="0.25">
      <c r="A740" s="9">
        <f>IF('Lease Monthly'!$H$4="Monthly",DATE(YEAR('Monthly Journal entry'!A739),MONTH('Monthly Journal entry'!A739)+1,DAY('Monthly Journal entry'!A739)),IF('Lease Monthly'!$H$4="Quarterly",DATE(YEAR('Monthly Journal entry'!A739),MONTH('Monthly Journal entry'!A738)+3,DAY('Monthly Journal entry'!A738)),DATE(YEAR('Monthly Journal entry'!A738)+1,MONTH('Monthly Journal entry'!A738),DAY('Monthly Journal entry'!A738))))</f>
        <v>66202</v>
      </c>
      <c r="B740" s="24">
        <f t="shared" si="102"/>
        <v>2081</v>
      </c>
      <c r="C740" s="9">
        <f t="shared" si="100"/>
        <v>66202</v>
      </c>
      <c r="D740" s="9">
        <f t="shared" si="103"/>
        <v>66231</v>
      </c>
      <c r="E740" s="3">
        <f t="shared" si="104"/>
        <v>30</v>
      </c>
      <c r="F740" s="10">
        <f t="shared" si="105"/>
        <v>30</v>
      </c>
      <c r="G740" s="4">
        <f>'Lease Monthly'!K751</f>
        <v>0</v>
      </c>
      <c r="H740" s="3">
        <f t="shared" si="108"/>
        <v>0</v>
      </c>
      <c r="I740" s="11">
        <f t="shared" si="106"/>
        <v>0</v>
      </c>
      <c r="J740" s="16">
        <f t="shared" si="101"/>
        <v>66202</v>
      </c>
      <c r="K740" s="25">
        <f t="shared" si="107"/>
        <v>0</v>
      </c>
    </row>
    <row r="741" spans="1:11" x14ac:dyDescent="0.25">
      <c r="A741" s="9">
        <f>IF('Lease Monthly'!$H$4="Monthly",DATE(YEAR('Monthly Journal entry'!A740),MONTH('Monthly Journal entry'!A740)+1,DAY('Monthly Journal entry'!A740)),IF('Lease Monthly'!$H$4="Quarterly",DATE(YEAR('Monthly Journal entry'!A740),MONTH('Monthly Journal entry'!A739)+3,DAY('Monthly Journal entry'!A739)),DATE(YEAR('Monthly Journal entry'!A739)+1,MONTH('Monthly Journal entry'!A739),DAY('Monthly Journal entry'!A739))))</f>
        <v>66232</v>
      </c>
      <c r="B741" s="24">
        <f t="shared" si="102"/>
        <v>2081</v>
      </c>
      <c r="C741" s="9">
        <f t="shared" si="100"/>
        <v>66232</v>
      </c>
      <c r="D741" s="9">
        <f t="shared" si="103"/>
        <v>66262</v>
      </c>
      <c r="E741" s="3">
        <f t="shared" si="104"/>
        <v>31</v>
      </c>
      <c r="F741" s="10">
        <f t="shared" si="105"/>
        <v>31</v>
      </c>
      <c r="G741" s="4">
        <f>'Lease Monthly'!K752</f>
        <v>0</v>
      </c>
      <c r="H741" s="3">
        <f t="shared" si="108"/>
        <v>0</v>
      </c>
      <c r="I741" s="11">
        <f t="shared" si="106"/>
        <v>0</v>
      </c>
      <c r="J741" s="16">
        <f t="shared" si="101"/>
        <v>66232</v>
      </c>
      <c r="K741" s="25">
        <f t="shared" si="107"/>
        <v>0</v>
      </c>
    </row>
    <row r="742" spans="1:11" x14ac:dyDescent="0.25">
      <c r="A742" s="9">
        <f>IF('Lease Monthly'!$H$4="Monthly",DATE(YEAR('Monthly Journal entry'!A741),MONTH('Monthly Journal entry'!A741)+1,DAY('Monthly Journal entry'!A741)),IF('Lease Monthly'!$H$4="Quarterly",DATE(YEAR('Monthly Journal entry'!A741),MONTH('Monthly Journal entry'!A740)+3,DAY('Monthly Journal entry'!A740)),DATE(YEAR('Monthly Journal entry'!A740)+1,MONTH('Monthly Journal entry'!A740),DAY('Monthly Journal entry'!A740))))</f>
        <v>66263</v>
      </c>
      <c r="B742" s="24">
        <f t="shared" si="102"/>
        <v>2081</v>
      </c>
      <c r="C742" s="9">
        <f t="shared" si="100"/>
        <v>66263</v>
      </c>
      <c r="D742" s="9">
        <f t="shared" si="103"/>
        <v>66292</v>
      </c>
      <c r="E742" s="3">
        <f t="shared" si="104"/>
        <v>30</v>
      </c>
      <c r="F742" s="10">
        <f t="shared" si="105"/>
        <v>30</v>
      </c>
      <c r="G742" s="4">
        <f>'Lease Monthly'!K753</f>
        <v>0</v>
      </c>
      <c r="H742" s="3">
        <f t="shared" si="108"/>
        <v>0</v>
      </c>
      <c r="I742" s="11">
        <f t="shared" si="106"/>
        <v>0</v>
      </c>
      <c r="J742" s="16">
        <f t="shared" si="101"/>
        <v>66263</v>
      </c>
      <c r="K742" s="25">
        <f t="shared" si="107"/>
        <v>0</v>
      </c>
    </row>
    <row r="743" spans="1:11" x14ac:dyDescent="0.25">
      <c r="A743" s="9">
        <f>IF('Lease Monthly'!$H$4="Monthly",DATE(YEAR('Monthly Journal entry'!A742),MONTH('Monthly Journal entry'!A742)+1,DAY('Monthly Journal entry'!A742)),IF('Lease Monthly'!$H$4="Quarterly",DATE(YEAR('Monthly Journal entry'!A742),MONTH('Monthly Journal entry'!A741)+3,DAY('Monthly Journal entry'!A741)),DATE(YEAR('Monthly Journal entry'!A741)+1,MONTH('Monthly Journal entry'!A741),DAY('Monthly Journal entry'!A741))))</f>
        <v>66293</v>
      </c>
      <c r="B743" s="24">
        <f t="shared" si="102"/>
        <v>2081</v>
      </c>
      <c r="C743" s="9">
        <f t="shared" si="100"/>
        <v>66293</v>
      </c>
      <c r="D743" s="9">
        <f t="shared" si="103"/>
        <v>66323</v>
      </c>
      <c r="E743" s="3">
        <f t="shared" si="104"/>
        <v>31</v>
      </c>
      <c r="F743" s="10">
        <f t="shared" si="105"/>
        <v>31</v>
      </c>
      <c r="G743" s="4">
        <f>'Lease Monthly'!K754</f>
        <v>0</v>
      </c>
      <c r="H743" s="3">
        <f t="shared" si="108"/>
        <v>0</v>
      </c>
      <c r="I743" s="11">
        <f t="shared" si="106"/>
        <v>0</v>
      </c>
      <c r="J743" s="16">
        <f t="shared" si="101"/>
        <v>66293</v>
      </c>
      <c r="K743" s="25">
        <f t="shared" si="107"/>
        <v>0</v>
      </c>
    </row>
    <row r="744" spans="1:11" x14ac:dyDescent="0.25">
      <c r="A744" s="9">
        <f>IF('Lease Monthly'!$H$4="Monthly",DATE(YEAR('Monthly Journal entry'!A743),MONTH('Monthly Journal entry'!A743)+1,DAY('Monthly Journal entry'!A743)),IF('Lease Monthly'!$H$4="Quarterly",DATE(YEAR('Monthly Journal entry'!A743),MONTH('Monthly Journal entry'!A742)+3,DAY('Monthly Journal entry'!A742)),DATE(YEAR('Monthly Journal entry'!A742)+1,MONTH('Monthly Journal entry'!A742),DAY('Monthly Journal entry'!A742))))</f>
        <v>66324</v>
      </c>
      <c r="B744" s="24">
        <f t="shared" si="102"/>
        <v>2081</v>
      </c>
      <c r="C744" s="9">
        <f t="shared" si="100"/>
        <v>66324</v>
      </c>
      <c r="D744" s="9">
        <f t="shared" si="103"/>
        <v>66354</v>
      </c>
      <c r="E744" s="3">
        <f t="shared" si="104"/>
        <v>31</v>
      </c>
      <c r="F744" s="10">
        <f t="shared" si="105"/>
        <v>31</v>
      </c>
      <c r="G744" s="4">
        <f>'Lease Monthly'!K755</f>
        <v>0</v>
      </c>
      <c r="H744" s="3">
        <f t="shared" si="108"/>
        <v>0</v>
      </c>
      <c r="I744" s="11">
        <f t="shared" si="106"/>
        <v>0</v>
      </c>
      <c r="J744" s="16">
        <f t="shared" si="101"/>
        <v>66324</v>
      </c>
      <c r="K744" s="25">
        <f t="shared" si="107"/>
        <v>0</v>
      </c>
    </row>
    <row r="745" spans="1:11" x14ac:dyDescent="0.25">
      <c r="A745" s="9">
        <f>IF('Lease Monthly'!$H$4="Monthly",DATE(YEAR('Monthly Journal entry'!A744),MONTH('Monthly Journal entry'!A744)+1,DAY('Monthly Journal entry'!A744)),IF('Lease Monthly'!$H$4="Quarterly",DATE(YEAR('Monthly Journal entry'!A744),MONTH('Monthly Journal entry'!A743)+3,DAY('Monthly Journal entry'!A743)),DATE(YEAR('Monthly Journal entry'!A743)+1,MONTH('Monthly Journal entry'!A743),DAY('Monthly Journal entry'!A743))))</f>
        <v>66355</v>
      </c>
      <c r="B745" s="24">
        <f t="shared" si="102"/>
        <v>2081</v>
      </c>
      <c r="C745" s="9">
        <f t="shared" si="100"/>
        <v>66355</v>
      </c>
      <c r="D745" s="9">
        <f t="shared" si="103"/>
        <v>66384</v>
      </c>
      <c r="E745" s="3">
        <f t="shared" si="104"/>
        <v>30</v>
      </c>
      <c r="F745" s="10">
        <f t="shared" si="105"/>
        <v>30</v>
      </c>
      <c r="G745" s="4">
        <f>'Lease Monthly'!K756</f>
        <v>0</v>
      </c>
      <c r="H745" s="3">
        <f t="shared" si="108"/>
        <v>0</v>
      </c>
      <c r="I745" s="11">
        <f t="shared" si="106"/>
        <v>0</v>
      </c>
      <c r="J745" s="16">
        <f t="shared" si="101"/>
        <v>66355</v>
      </c>
      <c r="K745" s="25">
        <f t="shared" si="107"/>
        <v>0</v>
      </c>
    </row>
    <row r="746" spans="1:11" x14ac:dyDescent="0.25">
      <c r="A746" s="9">
        <f>IF('Lease Monthly'!$H$4="Monthly",DATE(YEAR('Monthly Journal entry'!A745),MONTH('Monthly Journal entry'!A745)+1,DAY('Monthly Journal entry'!A745)),IF('Lease Monthly'!$H$4="Quarterly",DATE(YEAR('Monthly Journal entry'!A745),MONTH('Monthly Journal entry'!A744)+3,DAY('Monthly Journal entry'!A744)),DATE(YEAR('Monthly Journal entry'!A744)+1,MONTH('Monthly Journal entry'!A744),DAY('Monthly Journal entry'!A744))))</f>
        <v>66385</v>
      </c>
      <c r="B746" s="24">
        <f t="shared" si="102"/>
        <v>2081</v>
      </c>
      <c r="C746" s="9">
        <f t="shared" si="100"/>
        <v>66385</v>
      </c>
      <c r="D746" s="9">
        <f t="shared" si="103"/>
        <v>66415</v>
      </c>
      <c r="E746" s="3">
        <f t="shared" si="104"/>
        <v>31</v>
      </c>
      <c r="F746" s="10">
        <f t="shared" si="105"/>
        <v>31</v>
      </c>
      <c r="G746" s="4">
        <f>'Lease Monthly'!K757</f>
        <v>0</v>
      </c>
      <c r="H746" s="3">
        <f t="shared" si="108"/>
        <v>0</v>
      </c>
      <c r="I746" s="11">
        <f t="shared" si="106"/>
        <v>0</v>
      </c>
      <c r="J746" s="16">
        <f t="shared" si="101"/>
        <v>66385</v>
      </c>
      <c r="K746" s="25">
        <f t="shared" si="107"/>
        <v>0</v>
      </c>
    </row>
    <row r="747" spans="1:11" x14ac:dyDescent="0.25">
      <c r="A747" s="9">
        <f>IF('Lease Monthly'!$H$4="Monthly",DATE(YEAR('Monthly Journal entry'!A746),MONTH('Monthly Journal entry'!A746)+1,DAY('Monthly Journal entry'!A746)),IF('Lease Monthly'!$H$4="Quarterly",DATE(YEAR('Monthly Journal entry'!A746),MONTH('Monthly Journal entry'!A745)+3,DAY('Monthly Journal entry'!A745)),DATE(YEAR('Monthly Journal entry'!A745)+1,MONTH('Monthly Journal entry'!A745),DAY('Monthly Journal entry'!A745))))</f>
        <v>66416</v>
      </c>
      <c r="B747" s="24">
        <f t="shared" si="102"/>
        <v>2081</v>
      </c>
      <c r="C747" s="9">
        <f t="shared" si="100"/>
        <v>66416</v>
      </c>
      <c r="D747" s="9">
        <f t="shared" si="103"/>
        <v>66445</v>
      </c>
      <c r="E747" s="3">
        <f t="shared" si="104"/>
        <v>30</v>
      </c>
      <c r="F747" s="10">
        <f t="shared" si="105"/>
        <v>30</v>
      </c>
      <c r="G747" s="4">
        <f>'Lease Monthly'!K758</f>
        <v>0</v>
      </c>
      <c r="H747" s="3">
        <f t="shared" si="108"/>
        <v>0</v>
      </c>
      <c r="I747" s="11">
        <f t="shared" si="106"/>
        <v>0</v>
      </c>
      <c r="J747" s="16">
        <f t="shared" si="101"/>
        <v>66416</v>
      </c>
      <c r="K747" s="25">
        <f t="shared" si="107"/>
        <v>0</v>
      </c>
    </row>
    <row r="748" spans="1:11" x14ac:dyDescent="0.25">
      <c r="A748" s="9">
        <f>IF('Lease Monthly'!$H$4="Monthly",DATE(YEAR('Monthly Journal entry'!A747),MONTH('Monthly Journal entry'!A747)+1,DAY('Monthly Journal entry'!A747)),IF('Lease Monthly'!$H$4="Quarterly",DATE(YEAR('Monthly Journal entry'!A747),MONTH('Monthly Journal entry'!A746)+3,DAY('Monthly Journal entry'!A746)),DATE(YEAR('Monthly Journal entry'!A746)+1,MONTH('Monthly Journal entry'!A746),DAY('Monthly Journal entry'!A746))))</f>
        <v>66446</v>
      </c>
      <c r="B748" s="24">
        <f t="shared" si="102"/>
        <v>2081</v>
      </c>
      <c r="C748" s="9">
        <f t="shared" si="100"/>
        <v>66446</v>
      </c>
      <c r="D748" s="9">
        <f t="shared" si="103"/>
        <v>66476</v>
      </c>
      <c r="E748" s="3">
        <f t="shared" si="104"/>
        <v>31</v>
      </c>
      <c r="F748" s="10">
        <f t="shared" si="105"/>
        <v>31</v>
      </c>
      <c r="G748" s="4">
        <f>'Lease Monthly'!K759</f>
        <v>0</v>
      </c>
      <c r="H748" s="3">
        <f t="shared" si="108"/>
        <v>0</v>
      </c>
      <c r="I748" s="11">
        <f t="shared" si="106"/>
        <v>0</v>
      </c>
      <c r="J748" s="16">
        <f t="shared" si="101"/>
        <v>66446</v>
      </c>
      <c r="K748" s="25">
        <f t="shared" si="107"/>
        <v>0</v>
      </c>
    </row>
    <row r="749" spans="1:11" x14ac:dyDescent="0.25">
      <c r="A749" s="9">
        <f>IF('Lease Monthly'!$H$4="Monthly",DATE(YEAR('Monthly Journal entry'!A748),MONTH('Monthly Journal entry'!A748)+1,DAY('Monthly Journal entry'!A748)),IF('Lease Monthly'!$H$4="Quarterly",DATE(YEAR('Monthly Journal entry'!A748),MONTH('Monthly Journal entry'!A747)+3,DAY('Monthly Journal entry'!A747)),DATE(YEAR('Monthly Journal entry'!A747)+1,MONTH('Monthly Journal entry'!A747),DAY('Monthly Journal entry'!A747))))</f>
        <v>66477</v>
      </c>
      <c r="B749" s="24">
        <f t="shared" si="102"/>
        <v>2082</v>
      </c>
      <c r="C749" s="9">
        <f t="shared" si="100"/>
        <v>66477</v>
      </c>
      <c r="D749" s="9">
        <f t="shared" si="103"/>
        <v>66507</v>
      </c>
      <c r="E749" s="3">
        <f t="shared" si="104"/>
        <v>31</v>
      </c>
      <c r="F749" s="10">
        <f t="shared" si="105"/>
        <v>31</v>
      </c>
      <c r="G749" s="4">
        <f>'Lease Monthly'!K760</f>
        <v>0</v>
      </c>
      <c r="H749" s="3">
        <f t="shared" si="108"/>
        <v>0</v>
      </c>
      <c r="I749" s="11">
        <f t="shared" si="106"/>
        <v>0</v>
      </c>
      <c r="J749" s="16">
        <f t="shared" si="101"/>
        <v>66477</v>
      </c>
      <c r="K749" s="25">
        <f t="shared" si="107"/>
        <v>0</v>
      </c>
    </row>
    <row r="750" spans="1:11" x14ac:dyDescent="0.25">
      <c r="A750" s="9">
        <f>IF('Lease Monthly'!$H$4="Monthly",DATE(YEAR('Monthly Journal entry'!A749),MONTH('Monthly Journal entry'!A749)+1,DAY('Monthly Journal entry'!A749)),IF('Lease Monthly'!$H$4="Quarterly",DATE(YEAR('Monthly Journal entry'!A749),MONTH('Monthly Journal entry'!A748)+3,DAY('Monthly Journal entry'!A748)),DATE(YEAR('Monthly Journal entry'!A748)+1,MONTH('Monthly Journal entry'!A748),DAY('Monthly Journal entry'!A748))))</f>
        <v>66508</v>
      </c>
      <c r="B750" s="24">
        <f t="shared" si="102"/>
        <v>2082</v>
      </c>
      <c r="C750" s="9">
        <f t="shared" si="100"/>
        <v>66508</v>
      </c>
      <c r="D750" s="9">
        <f t="shared" si="103"/>
        <v>66535</v>
      </c>
      <c r="E750" s="3">
        <f t="shared" si="104"/>
        <v>28</v>
      </c>
      <c r="F750" s="10">
        <f t="shared" si="105"/>
        <v>28</v>
      </c>
      <c r="G750" s="4">
        <f>'Lease Monthly'!K761</f>
        <v>0</v>
      </c>
      <c r="H750" s="3">
        <f t="shared" si="108"/>
        <v>0</v>
      </c>
      <c r="I750" s="11">
        <f t="shared" si="106"/>
        <v>0</v>
      </c>
      <c r="J750" s="16">
        <f t="shared" si="101"/>
        <v>66508</v>
      </c>
      <c r="K750" s="25">
        <f t="shared" si="107"/>
        <v>0</v>
      </c>
    </row>
    <row r="751" spans="1:11" x14ac:dyDescent="0.25">
      <c r="A751" s="9">
        <f>IF('Lease Monthly'!$H$4="Monthly",DATE(YEAR('Monthly Journal entry'!A750),MONTH('Monthly Journal entry'!A750)+1,DAY('Monthly Journal entry'!A750)),IF('Lease Monthly'!$H$4="Quarterly",DATE(YEAR('Monthly Journal entry'!A750),MONTH('Monthly Journal entry'!A749)+3,DAY('Monthly Journal entry'!A749)),DATE(YEAR('Monthly Journal entry'!A749)+1,MONTH('Monthly Journal entry'!A749),DAY('Monthly Journal entry'!A749))))</f>
        <v>66536</v>
      </c>
      <c r="B751" s="24">
        <f t="shared" si="102"/>
        <v>2082</v>
      </c>
      <c r="C751" s="9">
        <f t="shared" si="100"/>
        <v>66536</v>
      </c>
      <c r="D751" s="9">
        <f t="shared" si="103"/>
        <v>66566</v>
      </c>
      <c r="E751" s="3">
        <f t="shared" si="104"/>
        <v>31</v>
      </c>
      <c r="F751" s="10">
        <f t="shared" si="105"/>
        <v>31</v>
      </c>
      <c r="G751" s="4">
        <f>'Lease Monthly'!K762</f>
        <v>0</v>
      </c>
      <c r="H751" s="3">
        <f t="shared" si="108"/>
        <v>0</v>
      </c>
      <c r="I751" s="11">
        <f t="shared" si="106"/>
        <v>0</v>
      </c>
      <c r="J751" s="16">
        <f t="shared" si="101"/>
        <v>66536</v>
      </c>
      <c r="K751" s="25">
        <f t="shared" si="107"/>
        <v>0</v>
      </c>
    </row>
    <row r="752" spans="1:11" x14ac:dyDescent="0.25">
      <c r="A752" s="9">
        <f>IF('Lease Monthly'!$H$4="Monthly",DATE(YEAR('Monthly Journal entry'!A751),MONTH('Monthly Journal entry'!A751)+1,DAY('Monthly Journal entry'!A751)),IF('Lease Monthly'!$H$4="Quarterly",DATE(YEAR('Monthly Journal entry'!A751),MONTH('Monthly Journal entry'!A750)+3,DAY('Monthly Journal entry'!A750)),DATE(YEAR('Monthly Journal entry'!A750)+1,MONTH('Monthly Journal entry'!A750),DAY('Monthly Journal entry'!A750))))</f>
        <v>66567</v>
      </c>
      <c r="B752" s="24">
        <f t="shared" si="102"/>
        <v>2082</v>
      </c>
      <c r="C752" s="9">
        <f t="shared" si="100"/>
        <v>66567</v>
      </c>
      <c r="D752" s="9">
        <f t="shared" si="103"/>
        <v>66596</v>
      </c>
      <c r="E752" s="3">
        <f t="shared" si="104"/>
        <v>30</v>
      </c>
      <c r="F752" s="10">
        <f t="shared" si="105"/>
        <v>30</v>
      </c>
      <c r="G752" s="4">
        <f>'Lease Monthly'!K763</f>
        <v>0</v>
      </c>
      <c r="H752" s="3">
        <f t="shared" si="108"/>
        <v>0</v>
      </c>
      <c r="I752" s="11">
        <f t="shared" si="106"/>
        <v>0</v>
      </c>
      <c r="J752" s="16">
        <f t="shared" si="101"/>
        <v>66567</v>
      </c>
      <c r="K752" s="25">
        <f t="shared" si="107"/>
        <v>0</v>
      </c>
    </row>
    <row r="753" spans="1:11" x14ac:dyDescent="0.25">
      <c r="A753" s="9">
        <f>IF('Lease Monthly'!$H$4="Monthly",DATE(YEAR('Monthly Journal entry'!A752),MONTH('Monthly Journal entry'!A752)+1,DAY('Monthly Journal entry'!A752)),IF('Lease Monthly'!$H$4="Quarterly",DATE(YEAR('Monthly Journal entry'!A752),MONTH('Monthly Journal entry'!A751)+3,DAY('Monthly Journal entry'!A751)),DATE(YEAR('Monthly Journal entry'!A751)+1,MONTH('Monthly Journal entry'!A751),DAY('Monthly Journal entry'!A751))))</f>
        <v>66597</v>
      </c>
      <c r="B753" s="24">
        <f t="shared" si="102"/>
        <v>2082</v>
      </c>
      <c r="C753" s="9">
        <f t="shared" si="100"/>
        <v>66597</v>
      </c>
      <c r="D753" s="9">
        <f t="shared" si="103"/>
        <v>66627</v>
      </c>
      <c r="E753" s="3">
        <f t="shared" si="104"/>
        <v>31</v>
      </c>
      <c r="F753" s="10">
        <f t="shared" si="105"/>
        <v>31</v>
      </c>
      <c r="G753" s="4">
        <f>'Lease Monthly'!K764</f>
        <v>0</v>
      </c>
      <c r="H753" s="3">
        <f t="shared" si="108"/>
        <v>0</v>
      </c>
      <c r="I753" s="11">
        <f t="shared" si="106"/>
        <v>0</v>
      </c>
      <c r="J753" s="16">
        <f t="shared" si="101"/>
        <v>66597</v>
      </c>
      <c r="K753" s="25">
        <f t="shared" si="107"/>
        <v>0</v>
      </c>
    </row>
    <row r="754" spans="1:11" x14ac:dyDescent="0.25">
      <c r="A754" s="9">
        <f>IF('Lease Monthly'!$H$4="Monthly",DATE(YEAR('Monthly Journal entry'!A753),MONTH('Monthly Journal entry'!A753)+1,DAY('Monthly Journal entry'!A753)),IF('Lease Monthly'!$H$4="Quarterly",DATE(YEAR('Monthly Journal entry'!A753),MONTH('Monthly Journal entry'!A752)+3,DAY('Monthly Journal entry'!A752)),DATE(YEAR('Monthly Journal entry'!A752)+1,MONTH('Monthly Journal entry'!A752),DAY('Monthly Journal entry'!A752))))</f>
        <v>66628</v>
      </c>
      <c r="B754" s="24">
        <f t="shared" si="102"/>
        <v>2082</v>
      </c>
      <c r="C754" s="9">
        <f t="shared" si="100"/>
        <v>66628</v>
      </c>
      <c r="D754" s="9">
        <f t="shared" si="103"/>
        <v>66657</v>
      </c>
      <c r="E754" s="3">
        <f t="shared" si="104"/>
        <v>30</v>
      </c>
      <c r="F754" s="10">
        <f t="shared" si="105"/>
        <v>30</v>
      </c>
      <c r="G754" s="4">
        <f>'Lease Monthly'!K765</f>
        <v>0</v>
      </c>
      <c r="H754" s="3">
        <f t="shared" si="108"/>
        <v>0</v>
      </c>
      <c r="I754" s="11">
        <f t="shared" si="106"/>
        <v>0</v>
      </c>
      <c r="J754" s="16">
        <f t="shared" si="101"/>
        <v>66628</v>
      </c>
      <c r="K754" s="25">
        <f t="shared" si="107"/>
        <v>0</v>
      </c>
    </row>
    <row r="755" spans="1:11" x14ac:dyDescent="0.25">
      <c r="A755" s="9">
        <f>IF('Lease Monthly'!$H$4="Monthly",DATE(YEAR('Monthly Journal entry'!A754),MONTH('Monthly Journal entry'!A754)+1,DAY('Monthly Journal entry'!A754)),IF('Lease Monthly'!$H$4="Quarterly",DATE(YEAR('Monthly Journal entry'!A754),MONTH('Monthly Journal entry'!A753)+3,DAY('Monthly Journal entry'!A753)),DATE(YEAR('Monthly Journal entry'!A753)+1,MONTH('Monthly Journal entry'!A753),DAY('Monthly Journal entry'!A753))))</f>
        <v>66658</v>
      </c>
      <c r="B755" s="24">
        <f t="shared" si="102"/>
        <v>2082</v>
      </c>
      <c r="C755" s="9">
        <f t="shared" si="100"/>
        <v>66658</v>
      </c>
      <c r="D755" s="9">
        <f t="shared" si="103"/>
        <v>66688</v>
      </c>
      <c r="E755" s="3">
        <f t="shared" si="104"/>
        <v>31</v>
      </c>
      <c r="F755" s="10">
        <f t="shared" si="105"/>
        <v>31</v>
      </c>
      <c r="G755" s="4">
        <f>'Lease Monthly'!K766</f>
        <v>0</v>
      </c>
      <c r="H755" s="3">
        <f t="shared" si="108"/>
        <v>0</v>
      </c>
      <c r="I755" s="11">
        <f t="shared" si="106"/>
        <v>0</v>
      </c>
      <c r="J755" s="16">
        <f t="shared" si="101"/>
        <v>66658</v>
      </c>
      <c r="K755" s="25">
        <f t="shared" si="107"/>
        <v>0</v>
      </c>
    </row>
    <row r="756" spans="1:11" x14ac:dyDescent="0.25">
      <c r="A756" s="9">
        <f>IF('Lease Monthly'!$H$4="Monthly",DATE(YEAR('Monthly Journal entry'!A755),MONTH('Monthly Journal entry'!A755)+1,DAY('Monthly Journal entry'!A755)),IF('Lease Monthly'!$H$4="Quarterly",DATE(YEAR('Monthly Journal entry'!A755),MONTH('Monthly Journal entry'!A754)+3,DAY('Monthly Journal entry'!A754)),DATE(YEAR('Monthly Journal entry'!A754)+1,MONTH('Monthly Journal entry'!A754),DAY('Monthly Journal entry'!A754))))</f>
        <v>66689</v>
      </c>
      <c r="B756" s="24">
        <f t="shared" si="102"/>
        <v>2082</v>
      </c>
      <c r="C756" s="9">
        <f t="shared" si="100"/>
        <v>66689</v>
      </c>
      <c r="D756" s="9">
        <f t="shared" si="103"/>
        <v>66719</v>
      </c>
      <c r="E756" s="3">
        <f t="shared" si="104"/>
        <v>31</v>
      </c>
      <c r="F756" s="10">
        <f t="shared" si="105"/>
        <v>31</v>
      </c>
      <c r="G756" s="4">
        <f>'Lease Monthly'!K767</f>
        <v>0</v>
      </c>
      <c r="H756" s="3">
        <f t="shared" si="108"/>
        <v>0</v>
      </c>
      <c r="I756" s="11">
        <f t="shared" si="106"/>
        <v>0</v>
      </c>
      <c r="J756" s="16">
        <f t="shared" si="101"/>
        <v>66689</v>
      </c>
      <c r="K756" s="25">
        <f t="shared" si="107"/>
        <v>0</v>
      </c>
    </row>
    <row r="757" spans="1:11" x14ac:dyDescent="0.25">
      <c r="A757" s="9">
        <f>IF('Lease Monthly'!$H$4="Monthly",DATE(YEAR('Monthly Journal entry'!A756),MONTH('Monthly Journal entry'!A756)+1,DAY('Monthly Journal entry'!A756)),IF('Lease Monthly'!$H$4="Quarterly",DATE(YEAR('Monthly Journal entry'!A756),MONTH('Monthly Journal entry'!A755)+3,DAY('Monthly Journal entry'!A755)),DATE(YEAR('Monthly Journal entry'!A755)+1,MONTH('Monthly Journal entry'!A755),DAY('Monthly Journal entry'!A755))))</f>
        <v>66720</v>
      </c>
      <c r="B757" s="24">
        <f t="shared" si="102"/>
        <v>2082</v>
      </c>
      <c r="C757" s="9">
        <f t="shared" si="100"/>
        <v>66720</v>
      </c>
      <c r="D757" s="9">
        <f t="shared" si="103"/>
        <v>66749</v>
      </c>
      <c r="E757" s="3">
        <f t="shared" si="104"/>
        <v>30</v>
      </c>
      <c r="F757" s="10">
        <f t="shared" si="105"/>
        <v>30</v>
      </c>
      <c r="G757" s="4">
        <f>'Lease Monthly'!K768</f>
        <v>0</v>
      </c>
      <c r="H757" s="3">
        <f t="shared" si="108"/>
        <v>0</v>
      </c>
      <c r="I757" s="11">
        <f t="shared" si="106"/>
        <v>0</v>
      </c>
      <c r="J757" s="16">
        <f t="shared" si="101"/>
        <v>66720</v>
      </c>
      <c r="K757" s="25">
        <f t="shared" si="107"/>
        <v>0</v>
      </c>
    </row>
    <row r="758" spans="1:11" x14ac:dyDescent="0.25">
      <c r="A758" s="9">
        <f>IF('Lease Monthly'!$H$4="Monthly",DATE(YEAR('Monthly Journal entry'!A757),MONTH('Monthly Journal entry'!A757)+1,DAY('Monthly Journal entry'!A757)),IF('Lease Monthly'!$H$4="Quarterly",DATE(YEAR('Monthly Journal entry'!A757),MONTH('Monthly Journal entry'!A756)+3,DAY('Monthly Journal entry'!A756)),DATE(YEAR('Monthly Journal entry'!A756)+1,MONTH('Monthly Journal entry'!A756),DAY('Monthly Journal entry'!A756))))</f>
        <v>66750</v>
      </c>
      <c r="B758" s="24">
        <f t="shared" si="102"/>
        <v>2082</v>
      </c>
      <c r="C758" s="9">
        <f t="shared" si="100"/>
        <v>66750</v>
      </c>
      <c r="D758" s="9">
        <f t="shared" si="103"/>
        <v>66780</v>
      </c>
      <c r="E758" s="3">
        <f t="shared" si="104"/>
        <v>31</v>
      </c>
      <c r="F758" s="10">
        <f t="shared" si="105"/>
        <v>31</v>
      </c>
      <c r="G758" s="4">
        <f>'Lease Monthly'!K769</f>
        <v>0</v>
      </c>
      <c r="H758" s="3">
        <f t="shared" si="108"/>
        <v>0</v>
      </c>
      <c r="I758" s="11">
        <f t="shared" si="106"/>
        <v>0</v>
      </c>
      <c r="J758" s="16">
        <f t="shared" si="101"/>
        <v>66750</v>
      </c>
      <c r="K758" s="25">
        <f t="shared" si="107"/>
        <v>0</v>
      </c>
    </row>
    <row r="759" spans="1:11" x14ac:dyDescent="0.25">
      <c r="A759" s="9">
        <f>IF('Lease Monthly'!$H$4="Monthly",DATE(YEAR('Monthly Journal entry'!A758),MONTH('Monthly Journal entry'!A758)+1,DAY('Monthly Journal entry'!A758)),IF('Lease Monthly'!$H$4="Quarterly",DATE(YEAR('Monthly Journal entry'!A758),MONTH('Monthly Journal entry'!A757)+3,DAY('Monthly Journal entry'!A757)),DATE(YEAR('Monthly Journal entry'!A757)+1,MONTH('Monthly Journal entry'!A757),DAY('Monthly Journal entry'!A757))))</f>
        <v>66781</v>
      </c>
      <c r="B759" s="24">
        <f t="shared" si="102"/>
        <v>2082</v>
      </c>
      <c r="C759" s="9">
        <f t="shared" si="100"/>
        <v>66781</v>
      </c>
      <c r="D759" s="9">
        <f t="shared" si="103"/>
        <v>66810</v>
      </c>
      <c r="E759" s="3">
        <f t="shared" si="104"/>
        <v>30</v>
      </c>
      <c r="F759" s="10">
        <f t="shared" si="105"/>
        <v>30</v>
      </c>
      <c r="G759" s="4">
        <f>'Lease Monthly'!K770</f>
        <v>0</v>
      </c>
      <c r="H759" s="3">
        <f t="shared" si="108"/>
        <v>0</v>
      </c>
      <c r="I759" s="11">
        <f t="shared" si="106"/>
        <v>0</v>
      </c>
      <c r="J759" s="16">
        <f t="shared" si="101"/>
        <v>66781</v>
      </c>
      <c r="K759" s="25">
        <f t="shared" si="107"/>
        <v>0</v>
      </c>
    </row>
    <row r="760" spans="1:11" x14ac:dyDescent="0.25">
      <c r="A760" s="9">
        <f>IF('Lease Monthly'!$H$4="Monthly",DATE(YEAR('Monthly Journal entry'!A759),MONTH('Monthly Journal entry'!A759)+1,DAY('Monthly Journal entry'!A759)),IF('Lease Monthly'!$H$4="Quarterly",DATE(YEAR('Monthly Journal entry'!A759),MONTH('Monthly Journal entry'!A758)+3,DAY('Monthly Journal entry'!A758)),DATE(YEAR('Monthly Journal entry'!A758)+1,MONTH('Monthly Journal entry'!A758),DAY('Monthly Journal entry'!A758))))</f>
        <v>66811</v>
      </c>
      <c r="B760" s="24">
        <f t="shared" si="102"/>
        <v>2082</v>
      </c>
      <c r="C760" s="9">
        <f t="shared" si="100"/>
        <v>66811</v>
      </c>
      <c r="D760" s="9">
        <f t="shared" si="103"/>
        <v>66841</v>
      </c>
      <c r="E760" s="3">
        <f t="shared" si="104"/>
        <v>31</v>
      </c>
      <c r="F760" s="10">
        <f t="shared" si="105"/>
        <v>31</v>
      </c>
      <c r="G760" s="4">
        <f>'Lease Monthly'!K771</f>
        <v>0</v>
      </c>
      <c r="H760" s="3">
        <f t="shared" si="108"/>
        <v>0</v>
      </c>
      <c r="I760" s="11">
        <f t="shared" si="106"/>
        <v>0</v>
      </c>
      <c r="J760" s="16">
        <f t="shared" si="101"/>
        <v>66811</v>
      </c>
      <c r="K760" s="25">
        <f t="shared" si="107"/>
        <v>0</v>
      </c>
    </row>
    <row r="761" spans="1:11" x14ac:dyDescent="0.25">
      <c r="A761" s="9">
        <f>IF('Lease Monthly'!$H$4="Monthly",DATE(YEAR('Monthly Journal entry'!A760),MONTH('Monthly Journal entry'!A760)+1,DAY('Monthly Journal entry'!A760)),IF('Lease Monthly'!$H$4="Quarterly",DATE(YEAR('Monthly Journal entry'!A760),MONTH('Monthly Journal entry'!A759)+3,DAY('Monthly Journal entry'!A759)),DATE(YEAR('Monthly Journal entry'!A759)+1,MONTH('Monthly Journal entry'!A759),DAY('Monthly Journal entry'!A759))))</f>
        <v>66842</v>
      </c>
      <c r="B761" s="24">
        <f t="shared" si="102"/>
        <v>2083</v>
      </c>
      <c r="C761" s="9">
        <f t="shared" si="100"/>
        <v>66842</v>
      </c>
      <c r="D761" s="9">
        <f t="shared" si="103"/>
        <v>66872</v>
      </c>
      <c r="E761" s="3">
        <f t="shared" si="104"/>
        <v>31</v>
      </c>
      <c r="F761" s="10">
        <f t="shared" si="105"/>
        <v>31</v>
      </c>
      <c r="G761" s="4">
        <f>'Lease Monthly'!K772</f>
        <v>0</v>
      </c>
      <c r="H761" s="3">
        <f t="shared" si="108"/>
        <v>0</v>
      </c>
      <c r="I761" s="11">
        <f t="shared" si="106"/>
        <v>0</v>
      </c>
      <c r="J761" s="16">
        <f t="shared" si="101"/>
        <v>66842</v>
      </c>
      <c r="K761" s="25">
        <f t="shared" si="107"/>
        <v>0</v>
      </c>
    </row>
    <row r="762" spans="1:11" x14ac:dyDescent="0.25">
      <c r="A762" s="9">
        <f>IF('Lease Monthly'!$H$4="Monthly",DATE(YEAR('Monthly Journal entry'!A761),MONTH('Monthly Journal entry'!A761)+1,DAY('Monthly Journal entry'!A761)),IF('Lease Monthly'!$H$4="Quarterly",DATE(YEAR('Monthly Journal entry'!A761),MONTH('Monthly Journal entry'!A760)+3,DAY('Monthly Journal entry'!A760)),DATE(YEAR('Monthly Journal entry'!A760)+1,MONTH('Monthly Journal entry'!A760),DAY('Monthly Journal entry'!A760))))</f>
        <v>66873</v>
      </c>
      <c r="B762" s="24">
        <f t="shared" si="102"/>
        <v>2083</v>
      </c>
      <c r="C762" s="9">
        <f t="shared" si="100"/>
        <v>66873</v>
      </c>
      <c r="D762" s="9">
        <f t="shared" si="103"/>
        <v>66900</v>
      </c>
      <c r="E762" s="3">
        <f t="shared" si="104"/>
        <v>28</v>
      </c>
      <c r="F762" s="10">
        <f t="shared" si="105"/>
        <v>28</v>
      </c>
      <c r="G762" s="4">
        <f>'Lease Monthly'!K773</f>
        <v>0</v>
      </c>
      <c r="H762" s="3">
        <f t="shared" si="108"/>
        <v>0</v>
      </c>
      <c r="I762" s="11">
        <f t="shared" si="106"/>
        <v>0</v>
      </c>
      <c r="J762" s="16">
        <f t="shared" si="101"/>
        <v>66873</v>
      </c>
      <c r="K762" s="25">
        <f t="shared" si="107"/>
        <v>0</v>
      </c>
    </row>
    <row r="763" spans="1:11" x14ac:dyDescent="0.25">
      <c r="A763" s="9">
        <f>IF('Lease Monthly'!$H$4="Monthly",DATE(YEAR('Monthly Journal entry'!A762),MONTH('Monthly Journal entry'!A762)+1,DAY('Monthly Journal entry'!A762)),IF('Lease Monthly'!$H$4="Quarterly",DATE(YEAR('Monthly Journal entry'!A762),MONTH('Monthly Journal entry'!A761)+3,DAY('Monthly Journal entry'!A761)),DATE(YEAR('Monthly Journal entry'!A761)+1,MONTH('Monthly Journal entry'!A761),DAY('Monthly Journal entry'!A761))))</f>
        <v>66901</v>
      </c>
      <c r="B763" s="24">
        <f t="shared" si="102"/>
        <v>2083</v>
      </c>
      <c r="C763" s="9">
        <f t="shared" si="100"/>
        <v>66901</v>
      </c>
      <c r="D763" s="9">
        <f t="shared" si="103"/>
        <v>66931</v>
      </c>
      <c r="E763" s="3">
        <f t="shared" si="104"/>
        <v>31</v>
      </c>
      <c r="F763" s="10">
        <f t="shared" si="105"/>
        <v>31</v>
      </c>
      <c r="G763" s="4">
        <f>'Lease Monthly'!K774</f>
        <v>0</v>
      </c>
      <c r="H763" s="3">
        <f t="shared" si="108"/>
        <v>0</v>
      </c>
      <c r="I763" s="11">
        <f t="shared" si="106"/>
        <v>0</v>
      </c>
      <c r="J763" s="16">
        <f t="shared" si="101"/>
        <v>66901</v>
      </c>
      <c r="K763" s="25">
        <f t="shared" si="107"/>
        <v>0</v>
      </c>
    </row>
    <row r="764" spans="1:11" x14ac:dyDescent="0.25">
      <c r="A764" s="9">
        <f>IF('Lease Monthly'!$H$4="Monthly",DATE(YEAR('Monthly Journal entry'!A763),MONTH('Monthly Journal entry'!A763)+1,DAY('Monthly Journal entry'!A763)),IF('Lease Monthly'!$H$4="Quarterly",DATE(YEAR('Monthly Journal entry'!A763),MONTH('Monthly Journal entry'!A762)+3,DAY('Monthly Journal entry'!A762)),DATE(YEAR('Monthly Journal entry'!A762)+1,MONTH('Monthly Journal entry'!A762),DAY('Monthly Journal entry'!A762))))</f>
        <v>66932</v>
      </c>
      <c r="B764" s="24">
        <f t="shared" si="102"/>
        <v>2083</v>
      </c>
      <c r="C764" s="9">
        <f t="shared" si="100"/>
        <v>66932</v>
      </c>
      <c r="D764" s="9">
        <f t="shared" si="103"/>
        <v>66961</v>
      </c>
      <c r="E764" s="3">
        <f t="shared" si="104"/>
        <v>30</v>
      </c>
      <c r="F764" s="10">
        <f t="shared" si="105"/>
        <v>30</v>
      </c>
      <c r="G764" s="4">
        <f>'Lease Monthly'!K775</f>
        <v>0</v>
      </c>
      <c r="H764" s="3">
        <f t="shared" si="108"/>
        <v>0</v>
      </c>
      <c r="I764" s="11">
        <f t="shared" si="106"/>
        <v>0</v>
      </c>
      <c r="J764" s="16">
        <f t="shared" si="101"/>
        <v>66932</v>
      </c>
      <c r="K764" s="25">
        <f t="shared" si="107"/>
        <v>0</v>
      </c>
    </row>
    <row r="765" spans="1:11" x14ac:dyDescent="0.25">
      <c r="A765" s="9">
        <f>IF('Lease Monthly'!$H$4="Monthly",DATE(YEAR('Monthly Journal entry'!A764),MONTH('Monthly Journal entry'!A764)+1,DAY('Monthly Journal entry'!A764)),IF('Lease Monthly'!$H$4="Quarterly",DATE(YEAR('Monthly Journal entry'!A764),MONTH('Monthly Journal entry'!A763)+3,DAY('Monthly Journal entry'!A763)),DATE(YEAR('Monthly Journal entry'!A763)+1,MONTH('Monthly Journal entry'!A763),DAY('Monthly Journal entry'!A763))))</f>
        <v>66962</v>
      </c>
      <c r="B765" s="24">
        <f t="shared" si="102"/>
        <v>2083</v>
      </c>
      <c r="C765" s="9">
        <f t="shared" si="100"/>
        <v>66962</v>
      </c>
      <c r="D765" s="9">
        <f t="shared" si="103"/>
        <v>66992</v>
      </c>
      <c r="E765" s="3">
        <f t="shared" si="104"/>
        <v>31</v>
      </c>
      <c r="F765" s="10">
        <f t="shared" si="105"/>
        <v>31</v>
      </c>
      <c r="G765" s="4">
        <f>'Lease Monthly'!K776</f>
        <v>0</v>
      </c>
      <c r="H765" s="3">
        <f t="shared" si="108"/>
        <v>0</v>
      </c>
      <c r="I765" s="11">
        <f t="shared" si="106"/>
        <v>0</v>
      </c>
      <c r="J765" s="16">
        <f t="shared" si="101"/>
        <v>66962</v>
      </c>
      <c r="K765" s="25">
        <f t="shared" si="107"/>
        <v>0</v>
      </c>
    </row>
    <row r="766" spans="1:11" x14ac:dyDescent="0.25">
      <c r="A766" s="9">
        <f>IF('Lease Monthly'!$H$4="Monthly",DATE(YEAR('Monthly Journal entry'!A765),MONTH('Monthly Journal entry'!A765)+1,DAY('Monthly Journal entry'!A765)),IF('Lease Monthly'!$H$4="Quarterly",DATE(YEAR('Monthly Journal entry'!A765),MONTH('Monthly Journal entry'!A764)+3,DAY('Monthly Journal entry'!A764)),DATE(YEAR('Monthly Journal entry'!A764)+1,MONTH('Monthly Journal entry'!A764),DAY('Monthly Journal entry'!A764))))</f>
        <v>66993</v>
      </c>
      <c r="B766" s="24">
        <f t="shared" si="102"/>
        <v>2083</v>
      </c>
      <c r="C766" s="9">
        <f t="shared" si="100"/>
        <v>66993</v>
      </c>
      <c r="D766" s="9">
        <f t="shared" si="103"/>
        <v>67022</v>
      </c>
      <c r="E766" s="3">
        <f t="shared" si="104"/>
        <v>30</v>
      </c>
      <c r="F766" s="10">
        <f t="shared" si="105"/>
        <v>30</v>
      </c>
      <c r="G766" s="4">
        <f>'Lease Monthly'!K777</f>
        <v>0</v>
      </c>
      <c r="H766" s="3">
        <f t="shared" si="108"/>
        <v>0</v>
      </c>
      <c r="I766" s="11">
        <f t="shared" si="106"/>
        <v>0</v>
      </c>
      <c r="J766" s="16">
        <f t="shared" si="101"/>
        <v>66993</v>
      </c>
      <c r="K766" s="25">
        <f t="shared" si="107"/>
        <v>0</v>
      </c>
    </row>
    <row r="767" spans="1:11" x14ac:dyDescent="0.25">
      <c r="A767" s="9">
        <f>IF('Lease Monthly'!$H$4="Monthly",DATE(YEAR('Monthly Journal entry'!A766),MONTH('Monthly Journal entry'!A766)+1,DAY('Monthly Journal entry'!A766)),IF('Lease Monthly'!$H$4="Quarterly",DATE(YEAR('Monthly Journal entry'!A766),MONTH('Monthly Journal entry'!A765)+3,DAY('Monthly Journal entry'!A765)),DATE(YEAR('Monthly Journal entry'!A765)+1,MONTH('Monthly Journal entry'!A765),DAY('Monthly Journal entry'!A765))))</f>
        <v>67023</v>
      </c>
      <c r="B767" s="24">
        <f t="shared" si="102"/>
        <v>2083</v>
      </c>
      <c r="C767" s="9">
        <f t="shared" si="100"/>
        <v>67023</v>
      </c>
      <c r="D767" s="9">
        <f t="shared" si="103"/>
        <v>67053</v>
      </c>
      <c r="E767" s="3">
        <f t="shared" si="104"/>
        <v>31</v>
      </c>
      <c r="F767" s="10">
        <f t="shared" si="105"/>
        <v>31</v>
      </c>
      <c r="G767" s="4">
        <f>'Lease Monthly'!K778</f>
        <v>0</v>
      </c>
      <c r="H767" s="3">
        <f t="shared" si="108"/>
        <v>0</v>
      </c>
      <c r="I767" s="11">
        <f t="shared" si="106"/>
        <v>0</v>
      </c>
      <c r="J767" s="16">
        <f t="shared" si="101"/>
        <v>67023</v>
      </c>
      <c r="K767" s="25">
        <f t="shared" si="107"/>
        <v>0</v>
      </c>
    </row>
    <row r="768" spans="1:11" x14ac:dyDescent="0.25">
      <c r="A768" s="9">
        <f>IF('Lease Monthly'!$H$4="Monthly",DATE(YEAR('Monthly Journal entry'!A767),MONTH('Monthly Journal entry'!A767)+1,DAY('Monthly Journal entry'!A767)),IF('Lease Monthly'!$H$4="Quarterly",DATE(YEAR('Monthly Journal entry'!A767),MONTH('Monthly Journal entry'!A766)+3,DAY('Monthly Journal entry'!A766)),DATE(YEAR('Monthly Journal entry'!A766)+1,MONTH('Monthly Journal entry'!A766),DAY('Monthly Journal entry'!A766))))</f>
        <v>67054</v>
      </c>
      <c r="B768" s="24">
        <f t="shared" si="102"/>
        <v>2083</v>
      </c>
      <c r="C768" s="9">
        <f t="shared" si="100"/>
        <v>67054</v>
      </c>
      <c r="D768" s="9">
        <f t="shared" si="103"/>
        <v>67084</v>
      </c>
      <c r="E768" s="3">
        <f t="shared" si="104"/>
        <v>31</v>
      </c>
      <c r="F768" s="10">
        <f t="shared" si="105"/>
        <v>31</v>
      </c>
      <c r="G768" s="4">
        <f>'Lease Monthly'!K779</f>
        <v>0</v>
      </c>
      <c r="H768" s="3">
        <f t="shared" si="108"/>
        <v>0</v>
      </c>
      <c r="I768" s="11">
        <f t="shared" si="106"/>
        <v>0</v>
      </c>
      <c r="J768" s="16">
        <f t="shared" si="101"/>
        <v>67054</v>
      </c>
      <c r="K768" s="25">
        <f t="shared" si="107"/>
        <v>0</v>
      </c>
    </row>
    <row r="769" spans="1:11" x14ac:dyDescent="0.25">
      <c r="A769" s="9">
        <f>IF('Lease Monthly'!$H$4="Monthly",DATE(YEAR('Monthly Journal entry'!A768),MONTH('Monthly Journal entry'!A768)+1,DAY('Monthly Journal entry'!A768)),IF('Lease Monthly'!$H$4="Quarterly",DATE(YEAR('Monthly Journal entry'!A768),MONTH('Monthly Journal entry'!A767)+3,DAY('Monthly Journal entry'!A767)),DATE(YEAR('Monthly Journal entry'!A767)+1,MONTH('Monthly Journal entry'!A767),DAY('Monthly Journal entry'!A767))))</f>
        <v>67085</v>
      </c>
      <c r="B769" s="24">
        <f t="shared" si="102"/>
        <v>2083</v>
      </c>
      <c r="C769" s="9">
        <f t="shared" si="100"/>
        <v>67085</v>
      </c>
      <c r="D769" s="9">
        <f t="shared" si="103"/>
        <v>67114</v>
      </c>
      <c r="E769" s="3">
        <f t="shared" si="104"/>
        <v>30</v>
      </c>
      <c r="F769" s="10">
        <f t="shared" si="105"/>
        <v>30</v>
      </c>
      <c r="G769" s="4">
        <f>'Lease Monthly'!K780</f>
        <v>0</v>
      </c>
      <c r="H769" s="3">
        <f t="shared" si="108"/>
        <v>0</v>
      </c>
      <c r="I769" s="11">
        <f t="shared" si="106"/>
        <v>0</v>
      </c>
      <c r="J769" s="16">
        <f t="shared" si="101"/>
        <v>67085</v>
      </c>
      <c r="K769" s="25">
        <f t="shared" si="107"/>
        <v>0</v>
      </c>
    </row>
    <row r="770" spans="1:11" x14ac:dyDescent="0.25">
      <c r="A770" s="9">
        <f>IF('Lease Monthly'!$H$4="Monthly",DATE(YEAR('Monthly Journal entry'!A769),MONTH('Monthly Journal entry'!A769)+1,DAY('Monthly Journal entry'!A769)),IF('Lease Monthly'!$H$4="Quarterly",DATE(YEAR('Monthly Journal entry'!A769),MONTH('Monthly Journal entry'!A768)+3,DAY('Monthly Journal entry'!A768)),DATE(YEAR('Monthly Journal entry'!A768)+1,MONTH('Monthly Journal entry'!A768),DAY('Monthly Journal entry'!A768))))</f>
        <v>67115</v>
      </c>
      <c r="B770" s="24">
        <f t="shared" si="102"/>
        <v>2083</v>
      </c>
      <c r="C770" s="9">
        <f t="shared" si="100"/>
        <v>67115</v>
      </c>
      <c r="D770" s="9">
        <f t="shared" si="103"/>
        <v>67145</v>
      </c>
      <c r="E770" s="3">
        <f t="shared" si="104"/>
        <v>31</v>
      </c>
      <c r="F770" s="10">
        <f t="shared" si="105"/>
        <v>31</v>
      </c>
      <c r="G770" s="4">
        <f>'Lease Monthly'!K781</f>
        <v>0</v>
      </c>
      <c r="H770" s="3">
        <f t="shared" si="108"/>
        <v>0</v>
      </c>
      <c r="I770" s="11">
        <f t="shared" si="106"/>
        <v>0</v>
      </c>
      <c r="J770" s="16">
        <f t="shared" si="101"/>
        <v>67115</v>
      </c>
      <c r="K770" s="25">
        <f t="shared" si="107"/>
        <v>0</v>
      </c>
    </row>
    <row r="771" spans="1:11" x14ac:dyDescent="0.25">
      <c r="A771" s="9">
        <f>IF('Lease Monthly'!$H$4="Monthly",DATE(YEAR('Monthly Journal entry'!A770),MONTH('Monthly Journal entry'!A770)+1,DAY('Monthly Journal entry'!A770)),IF('Lease Monthly'!$H$4="Quarterly",DATE(YEAR('Monthly Journal entry'!A770),MONTH('Monthly Journal entry'!A769)+3,DAY('Monthly Journal entry'!A769)),DATE(YEAR('Monthly Journal entry'!A769)+1,MONTH('Monthly Journal entry'!A769),DAY('Monthly Journal entry'!A769))))</f>
        <v>67146</v>
      </c>
      <c r="B771" s="24">
        <f t="shared" si="102"/>
        <v>2083</v>
      </c>
      <c r="C771" s="9">
        <f t="shared" si="100"/>
        <v>67146</v>
      </c>
      <c r="D771" s="9">
        <f t="shared" si="103"/>
        <v>67175</v>
      </c>
      <c r="E771" s="3">
        <f t="shared" si="104"/>
        <v>30</v>
      </c>
      <c r="F771" s="10">
        <f t="shared" si="105"/>
        <v>30</v>
      </c>
      <c r="G771" s="4">
        <f>'Lease Monthly'!K782</f>
        <v>0</v>
      </c>
      <c r="H771" s="3">
        <f t="shared" si="108"/>
        <v>0</v>
      </c>
      <c r="I771" s="11">
        <f t="shared" si="106"/>
        <v>0</v>
      </c>
      <c r="J771" s="16">
        <f t="shared" si="101"/>
        <v>67146</v>
      </c>
      <c r="K771" s="25">
        <f t="shared" si="107"/>
        <v>0</v>
      </c>
    </row>
    <row r="772" spans="1:11" x14ac:dyDescent="0.25">
      <c r="A772" s="9">
        <f>IF('Lease Monthly'!$H$4="Monthly",DATE(YEAR('Monthly Journal entry'!A771),MONTH('Monthly Journal entry'!A771)+1,DAY('Monthly Journal entry'!A771)),IF('Lease Monthly'!$H$4="Quarterly",DATE(YEAR('Monthly Journal entry'!A771),MONTH('Monthly Journal entry'!A770)+3,DAY('Monthly Journal entry'!A770)),DATE(YEAR('Monthly Journal entry'!A770)+1,MONTH('Monthly Journal entry'!A770),DAY('Monthly Journal entry'!A770))))</f>
        <v>67176</v>
      </c>
      <c r="B772" s="24">
        <f t="shared" si="102"/>
        <v>2083</v>
      </c>
      <c r="C772" s="9">
        <f t="shared" si="100"/>
        <v>67176</v>
      </c>
      <c r="D772" s="9">
        <f t="shared" si="103"/>
        <v>67206</v>
      </c>
      <c r="E772" s="3">
        <f t="shared" si="104"/>
        <v>31</v>
      </c>
      <c r="F772" s="10">
        <f t="shared" si="105"/>
        <v>31</v>
      </c>
      <c r="G772" s="4">
        <f>'Lease Monthly'!K783</f>
        <v>0</v>
      </c>
      <c r="H772" s="3">
        <f t="shared" si="108"/>
        <v>0</v>
      </c>
      <c r="I772" s="11">
        <f t="shared" si="106"/>
        <v>0</v>
      </c>
      <c r="J772" s="16">
        <f t="shared" si="101"/>
        <v>67176</v>
      </c>
      <c r="K772" s="25">
        <f t="shared" si="107"/>
        <v>0</v>
      </c>
    </row>
    <row r="773" spans="1:11" x14ac:dyDescent="0.25">
      <c r="A773" s="9">
        <f>IF('Lease Monthly'!$H$4="Monthly",DATE(YEAR('Monthly Journal entry'!A772),MONTH('Monthly Journal entry'!A772)+1,DAY('Monthly Journal entry'!A772)),IF('Lease Monthly'!$H$4="Quarterly",DATE(YEAR('Monthly Journal entry'!A772),MONTH('Monthly Journal entry'!A771)+3,DAY('Monthly Journal entry'!A771)),DATE(YEAR('Monthly Journal entry'!A771)+1,MONTH('Monthly Journal entry'!A771),DAY('Monthly Journal entry'!A771))))</f>
        <v>67207</v>
      </c>
      <c r="B773" s="24">
        <f t="shared" si="102"/>
        <v>2084</v>
      </c>
      <c r="C773" s="9">
        <f t="shared" ref="C773:C836" si="109">EOMONTH(A773,-1)+1</f>
        <v>67207</v>
      </c>
      <c r="D773" s="9">
        <f t="shared" si="103"/>
        <v>67237</v>
      </c>
      <c r="E773" s="3">
        <f t="shared" si="104"/>
        <v>31</v>
      </c>
      <c r="F773" s="10">
        <f t="shared" si="105"/>
        <v>31</v>
      </c>
      <c r="G773" s="4">
        <f>'Lease Monthly'!K784</f>
        <v>0</v>
      </c>
      <c r="H773" s="3">
        <f t="shared" si="108"/>
        <v>0</v>
      </c>
      <c r="I773" s="11">
        <f t="shared" si="106"/>
        <v>0</v>
      </c>
      <c r="J773" s="16">
        <f t="shared" ref="J773:J836" si="110">A773</f>
        <v>67207</v>
      </c>
      <c r="K773" s="25">
        <f t="shared" si="107"/>
        <v>0</v>
      </c>
    </row>
    <row r="774" spans="1:11" x14ac:dyDescent="0.25">
      <c r="A774" s="9">
        <f>IF('Lease Monthly'!$H$4="Monthly",DATE(YEAR('Monthly Journal entry'!A773),MONTH('Monthly Journal entry'!A773)+1,DAY('Monthly Journal entry'!A773)),IF('Lease Monthly'!$H$4="Quarterly",DATE(YEAR('Monthly Journal entry'!A773),MONTH('Monthly Journal entry'!A772)+3,DAY('Monthly Journal entry'!A772)),DATE(YEAR('Monthly Journal entry'!A772)+1,MONTH('Monthly Journal entry'!A772),DAY('Monthly Journal entry'!A772))))</f>
        <v>67238</v>
      </c>
      <c r="B774" s="24">
        <f t="shared" ref="B774:B837" si="111">YEAR(A774)</f>
        <v>2084</v>
      </c>
      <c r="C774" s="9">
        <f t="shared" si="109"/>
        <v>67238</v>
      </c>
      <c r="D774" s="9">
        <f t="shared" ref="D774:D837" si="112">EOMONTH(A774,0)</f>
        <v>67266</v>
      </c>
      <c r="E774" s="3">
        <f t="shared" ref="E774:E837" si="113">D774-C774+1</f>
        <v>29</v>
      </c>
      <c r="F774" s="10">
        <f t="shared" ref="F774:F837" si="114">D774-A774+1</f>
        <v>29</v>
      </c>
      <c r="G774" s="4">
        <f>'Lease Monthly'!K785</f>
        <v>0</v>
      </c>
      <c r="H774" s="3">
        <f t="shared" si="108"/>
        <v>0</v>
      </c>
      <c r="I774" s="11">
        <f t="shared" si="106"/>
        <v>0</v>
      </c>
      <c r="J774" s="16">
        <f t="shared" si="110"/>
        <v>67238</v>
      </c>
      <c r="K774" s="25">
        <f t="shared" si="107"/>
        <v>0</v>
      </c>
    </row>
    <row r="775" spans="1:11" x14ac:dyDescent="0.25">
      <c r="A775" s="9">
        <f>IF('Lease Monthly'!$H$4="Monthly",DATE(YEAR('Monthly Journal entry'!A774),MONTH('Monthly Journal entry'!A774)+1,DAY('Monthly Journal entry'!A774)),IF('Lease Monthly'!$H$4="Quarterly",DATE(YEAR('Monthly Journal entry'!A774),MONTH('Monthly Journal entry'!A773)+3,DAY('Monthly Journal entry'!A773)),DATE(YEAR('Monthly Journal entry'!A773)+1,MONTH('Monthly Journal entry'!A773),DAY('Monthly Journal entry'!A773))))</f>
        <v>67267</v>
      </c>
      <c r="B775" s="24">
        <f t="shared" si="111"/>
        <v>2084</v>
      </c>
      <c r="C775" s="9">
        <f t="shared" si="109"/>
        <v>67267</v>
      </c>
      <c r="D775" s="9">
        <f t="shared" si="112"/>
        <v>67297</v>
      </c>
      <c r="E775" s="3">
        <f t="shared" si="113"/>
        <v>31</v>
      </c>
      <c r="F775" s="10">
        <f t="shared" si="114"/>
        <v>31</v>
      </c>
      <c r="G775" s="4">
        <f>'Lease Monthly'!K786</f>
        <v>0</v>
      </c>
      <c r="H775" s="3">
        <f t="shared" si="108"/>
        <v>0</v>
      </c>
      <c r="I775" s="11">
        <f t="shared" ref="I775:I838" si="115">G775-H774</f>
        <v>0</v>
      </c>
      <c r="J775" s="16">
        <f t="shared" si="110"/>
        <v>67267</v>
      </c>
      <c r="K775" s="25">
        <f t="shared" ref="K775:K838" si="116">H775+I775</f>
        <v>0</v>
      </c>
    </row>
    <row r="776" spans="1:11" x14ac:dyDescent="0.25">
      <c r="A776" s="9">
        <f>IF('Lease Monthly'!$H$4="Monthly",DATE(YEAR('Monthly Journal entry'!A775),MONTH('Monthly Journal entry'!A775)+1,DAY('Monthly Journal entry'!A775)),IF('Lease Monthly'!$H$4="Quarterly",DATE(YEAR('Monthly Journal entry'!A775),MONTH('Monthly Journal entry'!A774)+3,DAY('Monthly Journal entry'!A774)),DATE(YEAR('Monthly Journal entry'!A774)+1,MONTH('Monthly Journal entry'!A774),DAY('Monthly Journal entry'!A774))))</f>
        <v>67298</v>
      </c>
      <c r="B776" s="24">
        <f t="shared" si="111"/>
        <v>2084</v>
      </c>
      <c r="C776" s="9">
        <f t="shared" si="109"/>
        <v>67298</v>
      </c>
      <c r="D776" s="9">
        <f t="shared" si="112"/>
        <v>67327</v>
      </c>
      <c r="E776" s="3">
        <f t="shared" si="113"/>
        <v>30</v>
      </c>
      <c r="F776" s="10">
        <f t="shared" si="114"/>
        <v>30</v>
      </c>
      <c r="G776" s="4">
        <f>'Lease Monthly'!K787</f>
        <v>0</v>
      </c>
      <c r="H776" s="3">
        <f t="shared" ref="H776:H839" si="117">G777/E776*F776</f>
        <v>0</v>
      </c>
      <c r="I776" s="11">
        <f t="shared" si="115"/>
        <v>0</v>
      </c>
      <c r="J776" s="16">
        <f t="shared" si="110"/>
        <v>67298</v>
      </c>
      <c r="K776" s="25">
        <f t="shared" si="116"/>
        <v>0</v>
      </c>
    </row>
    <row r="777" spans="1:11" x14ac:dyDescent="0.25">
      <c r="A777" s="9">
        <f>IF('Lease Monthly'!$H$4="Monthly",DATE(YEAR('Monthly Journal entry'!A776),MONTH('Monthly Journal entry'!A776)+1,DAY('Monthly Journal entry'!A776)),IF('Lease Monthly'!$H$4="Quarterly",DATE(YEAR('Monthly Journal entry'!A776),MONTH('Monthly Journal entry'!A775)+3,DAY('Monthly Journal entry'!A775)),DATE(YEAR('Monthly Journal entry'!A775)+1,MONTH('Monthly Journal entry'!A775),DAY('Monthly Journal entry'!A775))))</f>
        <v>67328</v>
      </c>
      <c r="B777" s="24">
        <f t="shared" si="111"/>
        <v>2084</v>
      </c>
      <c r="C777" s="9">
        <f t="shared" si="109"/>
        <v>67328</v>
      </c>
      <c r="D777" s="9">
        <f t="shared" si="112"/>
        <v>67358</v>
      </c>
      <c r="E777" s="3">
        <f t="shared" si="113"/>
        <v>31</v>
      </c>
      <c r="F777" s="10">
        <f t="shared" si="114"/>
        <v>31</v>
      </c>
      <c r="G777" s="4">
        <f>'Lease Monthly'!K788</f>
        <v>0</v>
      </c>
      <c r="H777" s="3">
        <f t="shared" si="117"/>
        <v>0</v>
      </c>
      <c r="I777" s="11">
        <f t="shared" si="115"/>
        <v>0</v>
      </c>
      <c r="J777" s="16">
        <f t="shared" si="110"/>
        <v>67328</v>
      </c>
      <c r="K777" s="25">
        <f t="shared" si="116"/>
        <v>0</v>
      </c>
    </row>
    <row r="778" spans="1:11" x14ac:dyDescent="0.25">
      <c r="A778" s="9">
        <f>IF('Lease Monthly'!$H$4="Monthly",DATE(YEAR('Monthly Journal entry'!A777),MONTH('Monthly Journal entry'!A777)+1,DAY('Monthly Journal entry'!A777)),IF('Lease Monthly'!$H$4="Quarterly",DATE(YEAR('Monthly Journal entry'!A777),MONTH('Monthly Journal entry'!A776)+3,DAY('Monthly Journal entry'!A776)),DATE(YEAR('Monthly Journal entry'!A776)+1,MONTH('Monthly Journal entry'!A776),DAY('Monthly Journal entry'!A776))))</f>
        <v>67359</v>
      </c>
      <c r="B778" s="24">
        <f t="shared" si="111"/>
        <v>2084</v>
      </c>
      <c r="C778" s="9">
        <f t="shared" si="109"/>
        <v>67359</v>
      </c>
      <c r="D778" s="9">
        <f t="shared" si="112"/>
        <v>67388</v>
      </c>
      <c r="E778" s="3">
        <f t="shared" si="113"/>
        <v>30</v>
      </c>
      <c r="F778" s="10">
        <f t="shared" si="114"/>
        <v>30</v>
      </c>
      <c r="G778" s="4">
        <f>'Lease Monthly'!K789</f>
        <v>0</v>
      </c>
      <c r="H778" s="3">
        <f t="shared" si="117"/>
        <v>0</v>
      </c>
      <c r="I778" s="11">
        <f t="shared" si="115"/>
        <v>0</v>
      </c>
      <c r="J778" s="16">
        <f t="shared" si="110"/>
        <v>67359</v>
      </c>
      <c r="K778" s="25">
        <f t="shared" si="116"/>
        <v>0</v>
      </c>
    </row>
    <row r="779" spans="1:11" x14ac:dyDescent="0.25">
      <c r="A779" s="9">
        <f>IF('Lease Monthly'!$H$4="Monthly",DATE(YEAR('Monthly Journal entry'!A778),MONTH('Monthly Journal entry'!A778)+1,DAY('Monthly Journal entry'!A778)),IF('Lease Monthly'!$H$4="Quarterly",DATE(YEAR('Monthly Journal entry'!A778),MONTH('Monthly Journal entry'!A777)+3,DAY('Monthly Journal entry'!A777)),DATE(YEAR('Monthly Journal entry'!A777)+1,MONTH('Monthly Journal entry'!A777),DAY('Monthly Journal entry'!A777))))</f>
        <v>67389</v>
      </c>
      <c r="B779" s="24">
        <f t="shared" si="111"/>
        <v>2084</v>
      </c>
      <c r="C779" s="9">
        <f t="shared" si="109"/>
        <v>67389</v>
      </c>
      <c r="D779" s="9">
        <f t="shared" si="112"/>
        <v>67419</v>
      </c>
      <c r="E779" s="3">
        <f t="shared" si="113"/>
        <v>31</v>
      </c>
      <c r="F779" s="10">
        <f t="shared" si="114"/>
        <v>31</v>
      </c>
      <c r="G779" s="4">
        <f>'Lease Monthly'!K790</f>
        <v>0</v>
      </c>
      <c r="H779" s="3">
        <f t="shared" si="117"/>
        <v>0</v>
      </c>
      <c r="I779" s="11">
        <f t="shared" si="115"/>
        <v>0</v>
      </c>
      <c r="J779" s="16">
        <f t="shared" si="110"/>
        <v>67389</v>
      </c>
      <c r="K779" s="25">
        <f t="shared" si="116"/>
        <v>0</v>
      </c>
    </row>
    <row r="780" spans="1:11" x14ac:dyDescent="0.25">
      <c r="A780" s="9">
        <f>IF('Lease Monthly'!$H$4="Monthly",DATE(YEAR('Monthly Journal entry'!A779),MONTH('Monthly Journal entry'!A779)+1,DAY('Monthly Journal entry'!A779)),IF('Lease Monthly'!$H$4="Quarterly",DATE(YEAR('Monthly Journal entry'!A779),MONTH('Monthly Journal entry'!A778)+3,DAY('Monthly Journal entry'!A778)),DATE(YEAR('Monthly Journal entry'!A778)+1,MONTH('Monthly Journal entry'!A778),DAY('Monthly Journal entry'!A778))))</f>
        <v>67420</v>
      </c>
      <c r="B780" s="24">
        <f t="shared" si="111"/>
        <v>2084</v>
      </c>
      <c r="C780" s="9">
        <f t="shared" si="109"/>
        <v>67420</v>
      </c>
      <c r="D780" s="9">
        <f t="shared" si="112"/>
        <v>67450</v>
      </c>
      <c r="E780" s="3">
        <f t="shared" si="113"/>
        <v>31</v>
      </c>
      <c r="F780" s="10">
        <f t="shared" si="114"/>
        <v>31</v>
      </c>
      <c r="G780" s="4">
        <f>'Lease Monthly'!K791</f>
        <v>0</v>
      </c>
      <c r="H780" s="3">
        <f t="shared" si="117"/>
        <v>0</v>
      </c>
      <c r="I780" s="11">
        <f t="shared" si="115"/>
        <v>0</v>
      </c>
      <c r="J780" s="16">
        <f t="shared" si="110"/>
        <v>67420</v>
      </c>
      <c r="K780" s="25">
        <f t="shared" si="116"/>
        <v>0</v>
      </c>
    </row>
    <row r="781" spans="1:11" x14ac:dyDescent="0.25">
      <c r="A781" s="9">
        <f>IF('Lease Monthly'!$H$4="Monthly",DATE(YEAR('Monthly Journal entry'!A780),MONTH('Monthly Journal entry'!A780)+1,DAY('Monthly Journal entry'!A780)),IF('Lease Monthly'!$H$4="Quarterly",DATE(YEAR('Monthly Journal entry'!A780),MONTH('Monthly Journal entry'!A779)+3,DAY('Monthly Journal entry'!A779)),DATE(YEAR('Monthly Journal entry'!A779)+1,MONTH('Monthly Journal entry'!A779),DAY('Monthly Journal entry'!A779))))</f>
        <v>67451</v>
      </c>
      <c r="B781" s="24">
        <f t="shared" si="111"/>
        <v>2084</v>
      </c>
      <c r="C781" s="9">
        <f t="shared" si="109"/>
        <v>67451</v>
      </c>
      <c r="D781" s="9">
        <f t="shared" si="112"/>
        <v>67480</v>
      </c>
      <c r="E781" s="3">
        <f t="shared" si="113"/>
        <v>30</v>
      </c>
      <c r="F781" s="10">
        <f t="shared" si="114"/>
        <v>30</v>
      </c>
      <c r="G781" s="4">
        <f>'Lease Monthly'!K792</f>
        <v>0</v>
      </c>
      <c r="H781" s="3">
        <f t="shared" si="117"/>
        <v>0</v>
      </c>
      <c r="I781" s="11">
        <f t="shared" si="115"/>
        <v>0</v>
      </c>
      <c r="J781" s="16">
        <f t="shared" si="110"/>
        <v>67451</v>
      </c>
      <c r="K781" s="25">
        <f t="shared" si="116"/>
        <v>0</v>
      </c>
    </row>
    <row r="782" spans="1:11" x14ac:dyDescent="0.25">
      <c r="A782" s="9">
        <f>IF('Lease Monthly'!$H$4="Monthly",DATE(YEAR('Monthly Journal entry'!A781),MONTH('Monthly Journal entry'!A781)+1,DAY('Monthly Journal entry'!A781)),IF('Lease Monthly'!$H$4="Quarterly",DATE(YEAR('Monthly Journal entry'!A781),MONTH('Monthly Journal entry'!A780)+3,DAY('Monthly Journal entry'!A780)),DATE(YEAR('Monthly Journal entry'!A780)+1,MONTH('Monthly Journal entry'!A780),DAY('Monthly Journal entry'!A780))))</f>
        <v>67481</v>
      </c>
      <c r="B782" s="24">
        <f t="shared" si="111"/>
        <v>2084</v>
      </c>
      <c r="C782" s="9">
        <f t="shared" si="109"/>
        <v>67481</v>
      </c>
      <c r="D782" s="9">
        <f t="shared" si="112"/>
        <v>67511</v>
      </c>
      <c r="E782" s="3">
        <f t="shared" si="113"/>
        <v>31</v>
      </c>
      <c r="F782" s="10">
        <f t="shared" si="114"/>
        <v>31</v>
      </c>
      <c r="G782" s="4">
        <f>'Lease Monthly'!K793</f>
        <v>0</v>
      </c>
      <c r="H782" s="3">
        <f t="shared" si="117"/>
        <v>0</v>
      </c>
      <c r="I782" s="11">
        <f t="shared" si="115"/>
        <v>0</v>
      </c>
      <c r="J782" s="16">
        <f t="shared" si="110"/>
        <v>67481</v>
      </c>
      <c r="K782" s="25">
        <f t="shared" si="116"/>
        <v>0</v>
      </c>
    </row>
    <row r="783" spans="1:11" x14ac:dyDescent="0.25">
      <c r="A783" s="9">
        <f>IF('Lease Monthly'!$H$4="Monthly",DATE(YEAR('Monthly Journal entry'!A782),MONTH('Monthly Journal entry'!A782)+1,DAY('Monthly Journal entry'!A782)),IF('Lease Monthly'!$H$4="Quarterly",DATE(YEAR('Monthly Journal entry'!A782),MONTH('Monthly Journal entry'!A781)+3,DAY('Monthly Journal entry'!A781)),DATE(YEAR('Monthly Journal entry'!A781)+1,MONTH('Monthly Journal entry'!A781),DAY('Monthly Journal entry'!A781))))</f>
        <v>67512</v>
      </c>
      <c r="B783" s="24">
        <f t="shared" si="111"/>
        <v>2084</v>
      </c>
      <c r="C783" s="9">
        <f t="shared" si="109"/>
        <v>67512</v>
      </c>
      <c r="D783" s="9">
        <f t="shared" si="112"/>
        <v>67541</v>
      </c>
      <c r="E783" s="3">
        <f t="shared" si="113"/>
        <v>30</v>
      </c>
      <c r="F783" s="10">
        <f t="shared" si="114"/>
        <v>30</v>
      </c>
      <c r="G783" s="4">
        <f>'Lease Monthly'!K794</f>
        <v>0</v>
      </c>
      <c r="H783" s="3">
        <f t="shared" si="117"/>
        <v>0</v>
      </c>
      <c r="I783" s="11">
        <f t="shared" si="115"/>
        <v>0</v>
      </c>
      <c r="J783" s="16">
        <f t="shared" si="110"/>
        <v>67512</v>
      </c>
      <c r="K783" s="25">
        <f t="shared" si="116"/>
        <v>0</v>
      </c>
    </row>
    <row r="784" spans="1:11" x14ac:dyDescent="0.25">
      <c r="A784" s="9">
        <f>IF('Lease Monthly'!$H$4="Monthly",DATE(YEAR('Monthly Journal entry'!A783),MONTH('Monthly Journal entry'!A783)+1,DAY('Monthly Journal entry'!A783)),IF('Lease Monthly'!$H$4="Quarterly",DATE(YEAR('Monthly Journal entry'!A783),MONTH('Monthly Journal entry'!A782)+3,DAY('Monthly Journal entry'!A782)),DATE(YEAR('Monthly Journal entry'!A782)+1,MONTH('Monthly Journal entry'!A782),DAY('Monthly Journal entry'!A782))))</f>
        <v>67542</v>
      </c>
      <c r="B784" s="24">
        <f t="shared" si="111"/>
        <v>2084</v>
      </c>
      <c r="C784" s="9">
        <f t="shared" si="109"/>
        <v>67542</v>
      </c>
      <c r="D784" s="9">
        <f t="shared" si="112"/>
        <v>67572</v>
      </c>
      <c r="E784" s="3">
        <f t="shared" si="113"/>
        <v>31</v>
      </c>
      <c r="F784" s="10">
        <f t="shared" si="114"/>
        <v>31</v>
      </c>
      <c r="G784" s="4">
        <f>'Lease Monthly'!K795</f>
        <v>0</v>
      </c>
      <c r="H784" s="3">
        <f t="shared" si="117"/>
        <v>0</v>
      </c>
      <c r="I784" s="11">
        <f t="shared" si="115"/>
        <v>0</v>
      </c>
      <c r="J784" s="16">
        <f t="shared" si="110"/>
        <v>67542</v>
      </c>
      <c r="K784" s="25">
        <f t="shared" si="116"/>
        <v>0</v>
      </c>
    </row>
    <row r="785" spans="1:11" x14ac:dyDescent="0.25">
      <c r="A785" s="9">
        <f>IF('Lease Monthly'!$H$4="Monthly",DATE(YEAR('Monthly Journal entry'!A784),MONTH('Monthly Journal entry'!A784)+1,DAY('Monthly Journal entry'!A784)),IF('Lease Monthly'!$H$4="Quarterly",DATE(YEAR('Monthly Journal entry'!A784),MONTH('Monthly Journal entry'!A783)+3,DAY('Monthly Journal entry'!A783)),DATE(YEAR('Monthly Journal entry'!A783)+1,MONTH('Monthly Journal entry'!A783),DAY('Monthly Journal entry'!A783))))</f>
        <v>67573</v>
      </c>
      <c r="B785" s="24">
        <f t="shared" si="111"/>
        <v>2085</v>
      </c>
      <c r="C785" s="9">
        <f t="shared" si="109"/>
        <v>67573</v>
      </c>
      <c r="D785" s="9">
        <f t="shared" si="112"/>
        <v>67603</v>
      </c>
      <c r="E785" s="3">
        <f t="shared" si="113"/>
        <v>31</v>
      </c>
      <c r="F785" s="10">
        <f t="shared" si="114"/>
        <v>31</v>
      </c>
      <c r="G785" s="4">
        <f>'Lease Monthly'!K796</f>
        <v>0</v>
      </c>
      <c r="H785" s="3">
        <f t="shared" si="117"/>
        <v>0</v>
      </c>
      <c r="I785" s="11">
        <f t="shared" si="115"/>
        <v>0</v>
      </c>
      <c r="J785" s="16">
        <f t="shared" si="110"/>
        <v>67573</v>
      </c>
      <c r="K785" s="25">
        <f t="shared" si="116"/>
        <v>0</v>
      </c>
    </row>
    <row r="786" spans="1:11" x14ac:dyDescent="0.25">
      <c r="A786" s="9">
        <f>IF('Lease Monthly'!$H$4="Monthly",DATE(YEAR('Monthly Journal entry'!A785),MONTH('Monthly Journal entry'!A785)+1,DAY('Monthly Journal entry'!A785)),IF('Lease Monthly'!$H$4="Quarterly",DATE(YEAR('Monthly Journal entry'!A785),MONTH('Monthly Journal entry'!A784)+3,DAY('Monthly Journal entry'!A784)),DATE(YEAR('Monthly Journal entry'!A784)+1,MONTH('Monthly Journal entry'!A784),DAY('Monthly Journal entry'!A784))))</f>
        <v>67604</v>
      </c>
      <c r="B786" s="24">
        <f t="shared" si="111"/>
        <v>2085</v>
      </c>
      <c r="C786" s="9">
        <f t="shared" si="109"/>
        <v>67604</v>
      </c>
      <c r="D786" s="9">
        <f t="shared" si="112"/>
        <v>67631</v>
      </c>
      <c r="E786" s="3">
        <f t="shared" si="113"/>
        <v>28</v>
      </c>
      <c r="F786" s="10">
        <f t="shared" si="114"/>
        <v>28</v>
      </c>
      <c r="G786" s="4">
        <f>'Lease Monthly'!K797</f>
        <v>0</v>
      </c>
      <c r="H786" s="3">
        <f t="shared" si="117"/>
        <v>0</v>
      </c>
      <c r="I786" s="11">
        <f t="shared" si="115"/>
        <v>0</v>
      </c>
      <c r="J786" s="16">
        <f t="shared" si="110"/>
        <v>67604</v>
      </c>
      <c r="K786" s="25">
        <f t="shared" si="116"/>
        <v>0</v>
      </c>
    </row>
    <row r="787" spans="1:11" x14ac:dyDescent="0.25">
      <c r="A787" s="9">
        <f>IF('Lease Monthly'!$H$4="Monthly",DATE(YEAR('Monthly Journal entry'!A786),MONTH('Monthly Journal entry'!A786)+1,DAY('Monthly Journal entry'!A786)),IF('Lease Monthly'!$H$4="Quarterly",DATE(YEAR('Monthly Journal entry'!A786),MONTH('Monthly Journal entry'!A785)+3,DAY('Monthly Journal entry'!A785)),DATE(YEAR('Monthly Journal entry'!A785)+1,MONTH('Monthly Journal entry'!A785),DAY('Monthly Journal entry'!A785))))</f>
        <v>67632</v>
      </c>
      <c r="B787" s="24">
        <f t="shared" si="111"/>
        <v>2085</v>
      </c>
      <c r="C787" s="9">
        <f t="shared" si="109"/>
        <v>67632</v>
      </c>
      <c r="D787" s="9">
        <f t="shared" si="112"/>
        <v>67662</v>
      </c>
      <c r="E787" s="3">
        <f t="shared" si="113"/>
        <v>31</v>
      </c>
      <c r="F787" s="10">
        <f t="shared" si="114"/>
        <v>31</v>
      </c>
      <c r="G787" s="4">
        <f>'Lease Monthly'!K798</f>
        <v>0</v>
      </c>
      <c r="H787" s="3">
        <f t="shared" si="117"/>
        <v>0</v>
      </c>
      <c r="I787" s="11">
        <f t="shared" si="115"/>
        <v>0</v>
      </c>
      <c r="J787" s="16">
        <f t="shared" si="110"/>
        <v>67632</v>
      </c>
      <c r="K787" s="25">
        <f t="shared" si="116"/>
        <v>0</v>
      </c>
    </row>
    <row r="788" spans="1:11" x14ac:dyDescent="0.25">
      <c r="A788" s="9">
        <f>IF('Lease Monthly'!$H$4="Monthly",DATE(YEAR('Monthly Journal entry'!A787),MONTH('Monthly Journal entry'!A787)+1,DAY('Monthly Journal entry'!A787)),IF('Lease Monthly'!$H$4="Quarterly",DATE(YEAR('Monthly Journal entry'!A787),MONTH('Monthly Journal entry'!A786)+3,DAY('Monthly Journal entry'!A786)),DATE(YEAR('Monthly Journal entry'!A786)+1,MONTH('Monthly Journal entry'!A786),DAY('Monthly Journal entry'!A786))))</f>
        <v>67663</v>
      </c>
      <c r="B788" s="24">
        <f t="shared" si="111"/>
        <v>2085</v>
      </c>
      <c r="C788" s="9">
        <f t="shared" si="109"/>
        <v>67663</v>
      </c>
      <c r="D788" s="9">
        <f t="shared" si="112"/>
        <v>67692</v>
      </c>
      <c r="E788" s="3">
        <f t="shared" si="113"/>
        <v>30</v>
      </c>
      <c r="F788" s="10">
        <f t="shared" si="114"/>
        <v>30</v>
      </c>
      <c r="G788" s="4">
        <f>'Lease Monthly'!K799</f>
        <v>0</v>
      </c>
      <c r="H788" s="3">
        <f t="shared" si="117"/>
        <v>0</v>
      </c>
      <c r="I788" s="11">
        <f t="shared" si="115"/>
        <v>0</v>
      </c>
      <c r="J788" s="16">
        <f t="shared" si="110"/>
        <v>67663</v>
      </c>
      <c r="K788" s="25">
        <f t="shared" si="116"/>
        <v>0</v>
      </c>
    </row>
    <row r="789" spans="1:11" x14ac:dyDescent="0.25">
      <c r="A789" s="9">
        <f>IF('Lease Monthly'!$H$4="Monthly",DATE(YEAR('Monthly Journal entry'!A788),MONTH('Monthly Journal entry'!A788)+1,DAY('Monthly Journal entry'!A788)),IF('Lease Monthly'!$H$4="Quarterly",DATE(YEAR('Monthly Journal entry'!A788),MONTH('Monthly Journal entry'!A787)+3,DAY('Monthly Journal entry'!A787)),DATE(YEAR('Monthly Journal entry'!A787)+1,MONTH('Monthly Journal entry'!A787),DAY('Monthly Journal entry'!A787))))</f>
        <v>67693</v>
      </c>
      <c r="B789" s="24">
        <f t="shared" si="111"/>
        <v>2085</v>
      </c>
      <c r="C789" s="9">
        <f t="shared" si="109"/>
        <v>67693</v>
      </c>
      <c r="D789" s="9">
        <f t="shared" si="112"/>
        <v>67723</v>
      </c>
      <c r="E789" s="3">
        <f t="shared" si="113"/>
        <v>31</v>
      </c>
      <c r="F789" s="10">
        <f t="shared" si="114"/>
        <v>31</v>
      </c>
      <c r="G789" s="4">
        <f>'Lease Monthly'!K800</f>
        <v>0</v>
      </c>
      <c r="H789" s="3">
        <f t="shared" si="117"/>
        <v>0</v>
      </c>
      <c r="I789" s="11">
        <f t="shared" si="115"/>
        <v>0</v>
      </c>
      <c r="J789" s="16">
        <f t="shared" si="110"/>
        <v>67693</v>
      </c>
      <c r="K789" s="25">
        <f t="shared" si="116"/>
        <v>0</v>
      </c>
    </row>
    <row r="790" spans="1:11" x14ac:dyDescent="0.25">
      <c r="A790" s="9">
        <f>IF('Lease Monthly'!$H$4="Monthly",DATE(YEAR('Monthly Journal entry'!A789),MONTH('Monthly Journal entry'!A789)+1,DAY('Monthly Journal entry'!A789)),IF('Lease Monthly'!$H$4="Quarterly",DATE(YEAR('Monthly Journal entry'!A789),MONTH('Monthly Journal entry'!A788)+3,DAY('Monthly Journal entry'!A788)),DATE(YEAR('Monthly Journal entry'!A788)+1,MONTH('Monthly Journal entry'!A788),DAY('Monthly Journal entry'!A788))))</f>
        <v>67724</v>
      </c>
      <c r="B790" s="24">
        <f t="shared" si="111"/>
        <v>2085</v>
      </c>
      <c r="C790" s="9">
        <f t="shared" si="109"/>
        <v>67724</v>
      </c>
      <c r="D790" s="9">
        <f t="shared" si="112"/>
        <v>67753</v>
      </c>
      <c r="E790" s="3">
        <f t="shared" si="113"/>
        <v>30</v>
      </c>
      <c r="F790" s="10">
        <f t="shared" si="114"/>
        <v>30</v>
      </c>
      <c r="G790" s="4">
        <f>'Lease Monthly'!K801</f>
        <v>0</v>
      </c>
      <c r="H790" s="3">
        <f t="shared" si="117"/>
        <v>0</v>
      </c>
      <c r="I790" s="11">
        <f t="shared" si="115"/>
        <v>0</v>
      </c>
      <c r="J790" s="16">
        <f t="shared" si="110"/>
        <v>67724</v>
      </c>
      <c r="K790" s="25">
        <f t="shared" si="116"/>
        <v>0</v>
      </c>
    </row>
    <row r="791" spans="1:11" x14ac:dyDescent="0.25">
      <c r="A791" s="9">
        <f>IF('Lease Monthly'!$H$4="Monthly",DATE(YEAR('Monthly Journal entry'!A790),MONTH('Monthly Journal entry'!A790)+1,DAY('Monthly Journal entry'!A790)),IF('Lease Monthly'!$H$4="Quarterly",DATE(YEAR('Monthly Journal entry'!A790),MONTH('Monthly Journal entry'!A789)+3,DAY('Monthly Journal entry'!A789)),DATE(YEAR('Monthly Journal entry'!A789)+1,MONTH('Monthly Journal entry'!A789),DAY('Monthly Journal entry'!A789))))</f>
        <v>67754</v>
      </c>
      <c r="B791" s="24">
        <f t="shared" si="111"/>
        <v>2085</v>
      </c>
      <c r="C791" s="9">
        <f t="shared" si="109"/>
        <v>67754</v>
      </c>
      <c r="D791" s="9">
        <f t="shared" si="112"/>
        <v>67784</v>
      </c>
      <c r="E791" s="3">
        <f t="shared" si="113"/>
        <v>31</v>
      </c>
      <c r="F791" s="10">
        <f t="shared" si="114"/>
        <v>31</v>
      </c>
      <c r="G791" s="4">
        <f>'Lease Monthly'!K802</f>
        <v>0</v>
      </c>
      <c r="H791" s="3">
        <f t="shared" si="117"/>
        <v>0</v>
      </c>
      <c r="I791" s="11">
        <f t="shared" si="115"/>
        <v>0</v>
      </c>
      <c r="J791" s="16">
        <f t="shared" si="110"/>
        <v>67754</v>
      </c>
      <c r="K791" s="25">
        <f t="shared" si="116"/>
        <v>0</v>
      </c>
    </row>
    <row r="792" spans="1:11" x14ac:dyDescent="0.25">
      <c r="A792" s="9">
        <f>IF('Lease Monthly'!$H$4="Monthly",DATE(YEAR('Monthly Journal entry'!A791),MONTH('Monthly Journal entry'!A791)+1,DAY('Monthly Journal entry'!A791)),IF('Lease Monthly'!$H$4="Quarterly",DATE(YEAR('Monthly Journal entry'!A791),MONTH('Monthly Journal entry'!A790)+3,DAY('Monthly Journal entry'!A790)),DATE(YEAR('Monthly Journal entry'!A790)+1,MONTH('Monthly Journal entry'!A790),DAY('Monthly Journal entry'!A790))))</f>
        <v>67785</v>
      </c>
      <c r="B792" s="24">
        <f t="shared" si="111"/>
        <v>2085</v>
      </c>
      <c r="C792" s="9">
        <f t="shared" si="109"/>
        <v>67785</v>
      </c>
      <c r="D792" s="9">
        <f t="shared" si="112"/>
        <v>67815</v>
      </c>
      <c r="E792" s="3">
        <f t="shared" si="113"/>
        <v>31</v>
      </c>
      <c r="F792" s="10">
        <f t="shared" si="114"/>
        <v>31</v>
      </c>
      <c r="G792" s="4">
        <f>'Lease Monthly'!K803</f>
        <v>0</v>
      </c>
      <c r="H792" s="3">
        <f t="shared" si="117"/>
        <v>0</v>
      </c>
      <c r="I792" s="11">
        <f t="shared" si="115"/>
        <v>0</v>
      </c>
      <c r="J792" s="16">
        <f t="shared" si="110"/>
        <v>67785</v>
      </c>
      <c r="K792" s="25">
        <f t="shared" si="116"/>
        <v>0</v>
      </c>
    </row>
    <row r="793" spans="1:11" x14ac:dyDescent="0.25">
      <c r="A793" s="9">
        <f>IF('Lease Monthly'!$H$4="Monthly",DATE(YEAR('Monthly Journal entry'!A792),MONTH('Monthly Journal entry'!A792)+1,DAY('Monthly Journal entry'!A792)),IF('Lease Monthly'!$H$4="Quarterly",DATE(YEAR('Monthly Journal entry'!A792),MONTH('Monthly Journal entry'!A791)+3,DAY('Monthly Journal entry'!A791)),DATE(YEAR('Monthly Journal entry'!A791)+1,MONTH('Monthly Journal entry'!A791),DAY('Monthly Journal entry'!A791))))</f>
        <v>67816</v>
      </c>
      <c r="B793" s="24">
        <f t="shared" si="111"/>
        <v>2085</v>
      </c>
      <c r="C793" s="9">
        <f t="shared" si="109"/>
        <v>67816</v>
      </c>
      <c r="D793" s="9">
        <f t="shared" si="112"/>
        <v>67845</v>
      </c>
      <c r="E793" s="3">
        <f t="shared" si="113"/>
        <v>30</v>
      </c>
      <c r="F793" s="10">
        <f t="shared" si="114"/>
        <v>30</v>
      </c>
      <c r="G793" s="4">
        <f>'Lease Monthly'!K804</f>
        <v>0</v>
      </c>
      <c r="H793" s="3">
        <f t="shared" si="117"/>
        <v>0</v>
      </c>
      <c r="I793" s="11">
        <f t="shared" si="115"/>
        <v>0</v>
      </c>
      <c r="J793" s="16">
        <f t="shared" si="110"/>
        <v>67816</v>
      </c>
      <c r="K793" s="25">
        <f t="shared" si="116"/>
        <v>0</v>
      </c>
    </row>
    <row r="794" spans="1:11" x14ac:dyDescent="0.25">
      <c r="A794" s="9">
        <f>IF('Lease Monthly'!$H$4="Monthly",DATE(YEAR('Monthly Journal entry'!A793),MONTH('Monthly Journal entry'!A793)+1,DAY('Monthly Journal entry'!A793)),IF('Lease Monthly'!$H$4="Quarterly",DATE(YEAR('Monthly Journal entry'!A793),MONTH('Monthly Journal entry'!A792)+3,DAY('Monthly Journal entry'!A792)),DATE(YEAR('Monthly Journal entry'!A792)+1,MONTH('Monthly Journal entry'!A792),DAY('Monthly Journal entry'!A792))))</f>
        <v>67846</v>
      </c>
      <c r="B794" s="24">
        <f t="shared" si="111"/>
        <v>2085</v>
      </c>
      <c r="C794" s="9">
        <f t="shared" si="109"/>
        <v>67846</v>
      </c>
      <c r="D794" s="9">
        <f t="shared" si="112"/>
        <v>67876</v>
      </c>
      <c r="E794" s="3">
        <f t="shared" si="113"/>
        <v>31</v>
      </c>
      <c r="F794" s="10">
        <f t="shared" si="114"/>
        <v>31</v>
      </c>
      <c r="G794" s="4">
        <f>'Lease Monthly'!K805</f>
        <v>0</v>
      </c>
      <c r="H794" s="3">
        <f t="shared" si="117"/>
        <v>0</v>
      </c>
      <c r="I794" s="11">
        <f t="shared" si="115"/>
        <v>0</v>
      </c>
      <c r="J794" s="16">
        <f t="shared" si="110"/>
        <v>67846</v>
      </c>
      <c r="K794" s="25">
        <f t="shared" si="116"/>
        <v>0</v>
      </c>
    </row>
    <row r="795" spans="1:11" x14ac:dyDescent="0.25">
      <c r="A795" s="9">
        <f>IF('Lease Monthly'!$H$4="Monthly",DATE(YEAR('Monthly Journal entry'!A794),MONTH('Monthly Journal entry'!A794)+1,DAY('Monthly Journal entry'!A794)),IF('Lease Monthly'!$H$4="Quarterly",DATE(YEAR('Monthly Journal entry'!A794),MONTH('Monthly Journal entry'!A793)+3,DAY('Monthly Journal entry'!A793)),DATE(YEAR('Monthly Journal entry'!A793)+1,MONTH('Monthly Journal entry'!A793),DAY('Monthly Journal entry'!A793))))</f>
        <v>67877</v>
      </c>
      <c r="B795" s="24">
        <f t="shared" si="111"/>
        <v>2085</v>
      </c>
      <c r="C795" s="9">
        <f t="shared" si="109"/>
        <v>67877</v>
      </c>
      <c r="D795" s="9">
        <f t="shared" si="112"/>
        <v>67906</v>
      </c>
      <c r="E795" s="3">
        <f t="shared" si="113"/>
        <v>30</v>
      </c>
      <c r="F795" s="10">
        <f t="shared" si="114"/>
        <v>30</v>
      </c>
      <c r="G795" s="4">
        <f>'Lease Monthly'!K806</f>
        <v>0</v>
      </c>
      <c r="H795" s="3">
        <f t="shared" si="117"/>
        <v>0</v>
      </c>
      <c r="I795" s="11">
        <f t="shared" si="115"/>
        <v>0</v>
      </c>
      <c r="J795" s="16">
        <f t="shared" si="110"/>
        <v>67877</v>
      </c>
      <c r="K795" s="25">
        <f t="shared" si="116"/>
        <v>0</v>
      </c>
    </row>
    <row r="796" spans="1:11" x14ac:dyDescent="0.25">
      <c r="A796" s="9">
        <f>IF('Lease Monthly'!$H$4="Monthly",DATE(YEAR('Monthly Journal entry'!A795),MONTH('Monthly Journal entry'!A795)+1,DAY('Monthly Journal entry'!A795)),IF('Lease Monthly'!$H$4="Quarterly",DATE(YEAR('Monthly Journal entry'!A795),MONTH('Monthly Journal entry'!A794)+3,DAY('Monthly Journal entry'!A794)),DATE(YEAR('Monthly Journal entry'!A794)+1,MONTH('Monthly Journal entry'!A794),DAY('Monthly Journal entry'!A794))))</f>
        <v>67907</v>
      </c>
      <c r="B796" s="24">
        <f t="shared" si="111"/>
        <v>2085</v>
      </c>
      <c r="C796" s="9">
        <f t="shared" si="109"/>
        <v>67907</v>
      </c>
      <c r="D796" s="9">
        <f t="shared" si="112"/>
        <v>67937</v>
      </c>
      <c r="E796" s="3">
        <f t="shared" si="113"/>
        <v>31</v>
      </c>
      <c r="F796" s="10">
        <f t="shared" si="114"/>
        <v>31</v>
      </c>
      <c r="G796" s="4">
        <f>'Lease Monthly'!K807</f>
        <v>0</v>
      </c>
      <c r="H796" s="3">
        <f t="shared" si="117"/>
        <v>0</v>
      </c>
      <c r="I796" s="11">
        <f t="shared" si="115"/>
        <v>0</v>
      </c>
      <c r="J796" s="16">
        <f t="shared" si="110"/>
        <v>67907</v>
      </c>
      <c r="K796" s="25">
        <f t="shared" si="116"/>
        <v>0</v>
      </c>
    </row>
    <row r="797" spans="1:11" x14ac:dyDescent="0.25">
      <c r="A797" s="9">
        <f>IF('Lease Monthly'!$H$4="Monthly",DATE(YEAR('Monthly Journal entry'!A796),MONTH('Monthly Journal entry'!A796)+1,DAY('Monthly Journal entry'!A796)),IF('Lease Monthly'!$H$4="Quarterly",DATE(YEAR('Monthly Journal entry'!A796),MONTH('Monthly Journal entry'!A795)+3,DAY('Monthly Journal entry'!A795)),DATE(YEAR('Monthly Journal entry'!A795)+1,MONTH('Monthly Journal entry'!A795),DAY('Monthly Journal entry'!A795))))</f>
        <v>67938</v>
      </c>
      <c r="B797" s="24">
        <f t="shared" si="111"/>
        <v>2086</v>
      </c>
      <c r="C797" s="9">
        <f t="shared" si="109"/>
        <v>67938</v>
      </c>
      <c r="D797" s="9">
        <f t="shared" si="112"/>
        <v>67968</v>
      </c>
      <c r="E797" s="3">
        <f t="shared" si="113"/>
        <v>31</v>
      </c>
      <c r="F797" s="10">
        <f t="shared" si="114"/>
        <v>31</v>
      </c>
      <c r="G797" s="4">
        <f>'Lease Monthly'!K808</f>
        <v>0</v>
      </c>
      <c r="H797" s="3">
        <f t="shared" si="117"/>
        <v>0</v>
      </c>
      <c r="I797" s="11">
        <f t="shared" si="115"/>
        <v>0</v>
      </c>
      <c r="J797" s="16">
        <f t="shared" si="110"/>
        <v>67938</v>
      </c>
      <c r="K797" s="25">
        <f t="shared" si="116"/>
        <v>0</v>
      </c>
    </row>
    <row r="798" spans="1:11" x14ac:dyDescent="0.25">
      <c r="A798" s="9">
        <f>IF('Lease Monthly'!$H$4="Monthly",DATE(YEAR('Monthly Journal entry'!A797),MONTH('Monthly Journal entry'!A797)+1,DAY('Monthly Journal entry'!A797)),IF('Lease Monthly'!$H$4="Quarterly",DATE(YEAR('Monthly Journal entry'!A797),MONTH('Monthly Journal entry'!A796)+3,DAY('Monthly Journal entry'!A796)),DATE(YEAR('Monthly Journal entry'!A796)+1,MONTH('Monthly Journal entry'!A796),DAY('Monthly Journal entry'!A796))))</f>
        <v>67969</v>
      </c>
      <c r="B798" s="24">
        <f t="shared" si="111"/>
        <v>2086</v>
      </c>
      <c r="C798" s="9">
        <f t="shared" si="109"/>
        <v>67969</v>
      </c>
      <c r="D798" s="9">
        <f t="shared" si="112"/>
        <v>67996</v>
      </c>
      <c r="E798" s="3">
        <f t="shared" si="113"/>
        <v>28</v>
      </c>
      <c r="F798" s="10">
        <f t="shared" si="114"/>
        <v>28</v>
      </c>
      <c r="G798" s="4">
        <f>'Lease Monthly'!K809</f>
        <v>0</v>
      </c>
      <c r="H798" s="3">
        <f t="shared" si="117"/>
        <v>0</v>
      </c>
      <c r="I798" s="11">
        <f t="shared" si="115"/>
        <v>0</v>
      </c>
      <c r="J798" s="16">
        <f t="shared" si="110"/>
        <v>67969</v>
      </c>
      <c r="K798" s="25">
        <f t="shared" si="116"/>
        <v>0</v>
      </c>
    </row>
    <row r="799" spans="1:11" x14ac:dyDescent="0.25">
      <c r="A799" s="9">
        <f>IF('Lease Monthly'!$H$4="Monthly",DATE(YEAR('Monthly Journal entry'!A798),MONTH('Monthly Journal entry'!A798)+1,DAY('Monthly Journal entry'!A798)),IF('Lease Monthly'!$H$4="Quarterly",DATE(YEAR('Monthly Journal entry'!A798),MONTH('Monthly Journal entry'!A797)+3,DAY('Monthly Journal entry'!A797)),DATE(YEAR('Monthly Journal entry'!A797)+1,MONTH('Monthly Journal entry'!A797),DAY('Monthly Journal entry'!A797))))</f>
        <v>67997</v>
      </c>
      <c r="B799" s="24">
        <f t="shared" si="111"/>
        <v>2086</v>
      </c>
      <c r="C799" s="9">
        <f t="shared" si="109"/>
        <v>67997</v>
      </c>
      <c r="D799" s="9">
        <f t="shared" si="112"/>
        <v>68027</v>
      </c>
      <c r="E799" s="3">
        <f t="shared" si="113"/>
        <v>31</v>
      </c>
      <c r="F799" s="10">
        <f t="shared" si="114"/>
        <v>31</v>
      </c>
      <c r="G799" s="4">
        <f>'Lease Monthly'!K810</f>
        <v>0</v>
      </c>
      <c r="H799" s="3">
        <f t="shared" si="117"/>
        <v>0</v>
      </c>
      <c r="I799" s="11">
        <f t="shared" si="115"/>
        <v>0</v>
      </c>
      <c r="J799" s="16">
        <f t="shared" si="110"/>
        <v>67997</v>
      </c>
      <c r="K799" s="25">
        <f t="shared" si="116"/>
        <v>0</v>
      </c>
    </row>
    <row r="800" spans="1:11" x14ac:dyDescent="0.25">
      <c r="A800" s="9">
        <f>IF('Lease Monthly'!$H$4="Monthly",DATE(YEAR('Monthly Journal entry'!A799),MONTH('Monthly Journal entry'!A799)+1,DAY('Monthly Journal entry'!A799)),IF('Lease Monthly'!$H$4="Quarterly",DATE(YEAR('Monthly Journal entry'!A799),MONTH('Monthly Journal entry'!A798)+3,DAY('Monthly Journal entry'!A798)),DATE(YEAR('Monthly Journal entry'!A798)+1,MONTH('Monthly Journal entry'!A798),DAY('Monthly Journal entry'!A798))))</f>
        <v>68028</v>
      </c>
      <c r="B800" s="24">
        <f t="shared" si="111"/>
        <v>2086</v>
      </c>
      <c r="C800" s="9">
        <f t="shared" si="109"/>
        <v>68028</v>
      </c>
      <c r="D800" s="9">
        <f t="shared" si="112"/>
        <v>68057</v>
      </c>
      <c r="E800" s="3">
        <f t="shared" si="113"/>
        <v>30</v>
      </c>
      <c r="F800" s="10">
        <f t="shared" si="114"/>
        <v>30</v>
      </c>
      <c r="G800" s="4">
        <f>'Lease Monthly'!K811</f>
        <v>0</v>
      </c>
      <c r="H800" s="3">
        <f t="shared" si="117"/>
        <v>0</v>
      </c>
      <c r="I800" s="11">
        <f t="shared" si="115"/>
        <v>0</v>
      </c>
      <c r="J800" s="16">
        <f t="shared" si="110"/>
        <v>68028</v>
      </c>
      <c r="K800" s="25">
        <f t="shared" si="116"/>
        <v>0</v>
      </c>
    </row>
    <row r="801" spans="1:11" x14ac:dyDescent="0.25">
      <c r="A801" s="9">
        <f>IF('Lease Monthly'!$H$4="Monthly",DATE(YEAR('Monthly Journal entry'!A800),MONTH('Monthly Journal entry'!A800)+1,DAY('Monthly Journal entry'!A800)),IF('Lease Monthly'!$H$4="Quarterly",DATE(YEAR('Monthly Journal entry'!A800),MONTH('Monthly Journal entry'!A799)+3,DAY('Monthly Journal entry'!A799)),DATE(YEAR('Monthly Journal entry'!A799)+1,MONTH('Monthly Journal entry'!A799),DAY('Monthly Journal entry'!A799))))</f>
        <v>68058</v>
      </c>
      <c r="B801" s="24">
        <f t="shared" si="111"/>
        <v>2086</v>
      </c>
      <c r="C801" s="9">
        <f t="shared" si="109"/>
        <v>68058</v>
      </c>
      <c r="D801" s="9">
        <f t="shared" si="112"/>
        <v>68088</v>
      </c>
      <c r="E801" s="3">
        <f t="shared" si="113"/>
        <v>31</v>
      </c>
      <c r="F801" s="10">
        <f t="shared" si="114"/>
        <v>31</v>
      </c>
      <c r="G801" s="4">
        <f>'Lease Monthly'!K812</f>
        <v>0</v>
      </c>
      <c r="H801" s="3">
        <f t="shared" si="117"/>
        <v>0</v>
      </c>
      <c r="I801" s="11">
        <f t="shared" si="115"/>
        <v>0</v>
      </c>
      <c r="J801" s="16">
        <f t="shared" si="110"/>
        <v>68058</v>
      </c>
      <c r="K801" s="25">
        <f t="shared" si="116"/>
        <v>0</v>
      </c>
    </row>
    <row r="802" spans="1:11" x14ac:dyDescent="0.25">
      <c r="A802" s="9">
        <f>IF('Lease Monthly'!$H$4="Monthly",DATE(YEAR('Monthly Journal entry'!A801),MONTH('Monthly Journal entry'!A801)+1,DAY('Monthly Journal entry'!A801)),IF('Lease Monthly'!$H$4="Quarterly",DATE(YEAR('Monthly Journal entry'!A801),MONTH('Monthly Journal entry'!A800)+3,DAY('Monthly Journal entry'!A800)),DATE(YEAR('Monthly Journal entry'!A800)+1,MONTH('Monthly Journal entry'!A800),DAY('Monthly Journal entry'!A800))))</f>
        <v>68089</v>
      </c>
      <c r="B802" s="24">
        <f t="shared" si="111"/>
        <v>2086</v>
      </c>
      <c r="C802" s="9">
        <f t="shared" si="109"/>
        <v>68089</v>
      </c>
      <c r="D802" s="9">
        <f t="shared" si="112"/>
        <v>68118</v>
      </c>
      <c r="E802" s="3">
        <f t="shared" si="113"/>
        <v>30</v>
      </c>
      <c r="F802" s="10">
        <f t="shared" si="114"/>
        <v>30</v>
      </c>
      <c r="G802" s="4">
        <f>'Lease Monthly'!K813</f>
        <v>0</v>
      </c>
      <c r="H802" s="3">
        <f t="shared" si="117"/>
        <v>0</v>
      </c>
      <c r="I802" s="11">
        <f t="shared" si="115"/>
        <v>0</v>
      </c>
      <c r="J802" s="16">
        <f t="shared" si="110"/>
        <v>68089</v>
      </c>
      <c r="K802" s="25">
        <f t="shared" si="116"/>
        <v>0</v>
      </c>
    </row>
    <row r="803" spans="1:11" x14ac:dyDescent="0.25">
      <c r="A803" s="9">
        <f>IF('Lease Monthly'!$H$4="Monthly",DATE(YEAR('Monthly Journal entry'!A802),MONTH('Monthly Journal entry'!A802)+1,DAY('Monthly Journal entry'!A802)),IF('Lease Monthly'!$H$4="Quarterly",DATE(YEAR('Monthly Journal entry'!A802),MONTH('Monthly Journal entry'!A801)+3,DAY('Monthly Journal entry'!A801)),DATE(YEAR('Monthly Journal entry'!A801)+1,MONTH('Monthly Journal entry'!A801),DAY('Monthly Journal entry'!A801))))</f>
        <v>68119</v>
      </c>
      <c r="B803" s="24">
        <f t="shared" si="111"/>
        <v>2086</v>
      </c>
      <c r="C803" s="9">
        <f t="shared" si="109"/>
        <v>68119</v>
      </c>
      <c r="D803" s="9">
        <f t="shared" si="112"/>
        <v>68149</v>
      </c>
      <c r="E803" s="3">
        <f t="shared" si="113"/>
        <v>31</v>
      </c>
      <c r="F803" s="10">
        <f t="shared" si="114"/>
        <v>31</v>
      </c>
      <c r="G803" s="4">
        <f>'Lease Monthly'!K814</f>
        <v>0</v>
      </c>
      <c r="H803" s="3">
        <f t="shared" si="117"/>
        <v>0</v>
      </c>
      <c r="I803" s="11">
        <f t="shared" si="115"/>
        <v>0</v>
      </c>
      <c r="J803" s="16">
        <f t="shared" si="110"/>
        <v>68119</v>
      </c>
      <c r="K803" s="25">
        <f t="shared" si="116"/>
        <v>0</v>
      </c>
    </row>
    <row r="804" spans="1:11" x14ac:dyDescent="0.25">
      <c r="A804" s="9">
        <f>IF('Lease Monthly'!$H$4="Monthly",DATE(YEAR('Monthly Journal entry'!A803),MONTH('Monthly Journal entry'!A803)+1,DAY('Monthly Journal entry'!A803)),IF('Lease Monthly'!$H$4="Quarterly",DATE(YEAR('Monthly Journal entry'!A803),MONTH('Monthly Journal entry'!A802)+3,DAY('Monthly Journal entry'!A802)),DATE(YEAR('Monthly Journal entry'!A802)+1,MONTH('Monthly Journal entry'!A802),DAY('Monthly Journal entry'!A802))))</f>
        <v>68150</v>
      </c>
      <c r="B804" s="24">
        <f t="shared" si="111"/>
        <v>2086</v>
      </c>
      <c r="C804" s="9">
        <f t="shared" si="109"/>
        <v>68150</v>
      </c>
      <c r="D804" s="9">
        <f t="shared" si="112"/>
        <v>68180</v>
      </c>
      <c r="E804" s="3">
        <f t="shared" si="113"/>
        <v>31</v>
      </c>
      <c r="F804" s="10">
        <f t="shared" si="114"/>
        <v>31</v>
      </c>
      <c r="G804" s="4">
        <f>'Lease Monthly'!K815</f>
        <v>0</v>
      </c>
      <c r="H804" s="3">
        <f t="shared" si="117"/>
        <v>0</v>
      </c>
      <c r="I804" s="11">
        <f t="shared" si="115"/>
        <v>0</v>
      </c>
      <c r="J804" s="16">
        <f t="shared" si="110"/>
        <v>68150</v>
      </c>
      <c r="K804" s="25">
        <f t="shared" si="116"/>
        <v>0</v>
      </c>
    </row>
    <row r="805" spans="1:11" x14ac:dyDescent="0.25">
      <c r="A805" s="9">
        <f>IF('Lease Monthly'!$H$4="Monthly",DATE(YEAR('Monthly Journal entry'!A804),MONTH('Monthly Journal entry'!A804)+1,DAY('Monthly Journal entry'!A804)),IF('Lease Monthly'!$H$4="Quarterly",DATE(YEAR('Monthly Journal entry'!A804),MONTH('Monthly Journal entry'!A803)+3,DAY('Monthly Journal entry'!A803)),DATE(YEAR('Monthly Journal entry'!A803)+1,MONTH('Monthly Journal entry'!A803),DAY('Monthly Journal entry'!A803))))</f>
        <v>68181</v>
      </c>
      <c r="B805" s="24">
        <f t="shared" si="111"/>
        <v>2086</v>
      </c>
      <c r="C805" s="9">
        <f t="shared" si="109"/>
        <v>68181</v>
      </c>
      <c r="D805" s="9">
        <f t="shared" si="112"/>
        <v>68210</v>
      </c>
      <c r="E805" s="3">
        <f t="shared" si="113"/>
        <v>30</v>
      </c>
      <c r="F805" s="10">
        <f t="shared" si="114"/>
        <v>30</v>
      </c>
      <c r="G805" s="4">
        <f>'Lease Monthly'!K816</f>
        <v>0</v>
      </c>
      <c r="H805" s="3">
        <f t="shared" si="117"/>
        <v>0</v>
      </c>
      <c r="I805" s="11">
        <f t="shared" si="115"/>
        <v>0</v>
      </c>
      <c r="J805" s="16">
        <f t="shared" si="110"/>
        <v>68181</v>
      </c>
      <c r="K805" s="25">
        <f t="shared" si="116"/>
        <v>0</v>
      </c>
    </row>
    <row r="806" spans="1:11" x14ac:dyDescent="0.25">
      <c r="A806" s="9">
        <f>IF('Lease Monthly'!$H$4="Monthly",DATE(YEAR('Monthly Journal entry'!A805),MONTH('Monthly Journal entry'!A805)+1,DAY('Monthly Journal entry'!A805)),IF('Lease Monthly'!$H$4="Quarterly",DATE(YEAR('Monthly Journal entry'!A805),MONTH('Monthly Journal entry'!A804)+3,DAY('Monthly Journal entry'!A804)),DATE(YEAR('Monthly Journal entry'!A804)+1,MONTH('Monthly Journal entry'!A804),DAY('Monthly Journal entry'!A804))))</f>
        <v>68211</v>
      </c>
      <c r="B806" s="24">
        <f t="shared" si="111"/>
        <v>2086</v>
      </c>
      <c r="C806" s="9">
        <f t="shared" si="109"/>
        <v>68211</v>
      </c>
      <c r="D806" s="9">
        <f t="shared" si="112"/>
        <v>68241</v>
      </c>
      <c r="E806" s="3">
        <f t="shared" si="113"/>
        <v>31</v>
      </c>
      <c r="F806" s="10">
        <f t="shared" si="114"/>
        <v>31</v>
      </c>
      <c r="G806" s="4">
        <f>'Lease Monthly'!K817</f>
        <v>0</v>
      </c>
      <c r="H806" s="3">
        <f t="shared" si="117"/>
        <v>0</v>
      </c>
      <c r="I806" s="11">
        <f t="shared" si="115"/>
        <v>0</v>
      </c>
      <c r="J806" s="16">
        <f t="shared" si="110"/>
        <v>68211</v>
      </c>
      <c r="K806" s="25">
        <f t="shared" si="116"/>
        <v>0</v>
      </c>
    </row>
    <row r="807" spans="1:11" x14ac:dyDescent="0.25">
      <c r="A807" s="9">
        <f>IF('Lease Monthly'!$H$4="Monthly",DATE(YEAR('Monthly Journal entry'!A806),MONTH('Monthly Journal entry'!A806)+1,DAY('Monthly Journal entry'!A806)),IF('Lease Monthly'!$H$4="Quarterly",DATE(YEAR('Monthly Journal entry'!A806),MONTH('Monthly Journal entry'!A805)+3,DAY('Monthly Journal entry'!A805)),DATE(YEAR('Monthly Journal entry'!A805)+1,MONTH('Monthly Journal entry'!A805),DAY('Monthly Journal entry'!A805))))</f>
        <v>68242</v>
      </c>
      <c r="B807" s="24">
        <f t="shared" si="111"/>
        <v>2086</v>
      </c>
      <c r="C807" s="9">
        <f t="shared" si="109"/>
        <v>68242</v>
      </c>
      <c r="D807" s="9">
        <f t="shared" si="112"/>
        <v>68271</v>
      </c>
      <c r="E807" s="3">
        <f t="shared" si="113"/>
        <v>30</v>
      </c>
      <c r="F807" s="10">
        <f t="shared" si="114"/>
        <v>30</v>
      </c>
      <c r="G807" s="4">
        <f>'Lease Monthly'!K818</f>
        <v>0</v>
      </c>
      <c r="H807" s="3">
        <f t="shared" si="117"/>
        <v>0</v>
      </c>
      <c r="I807" s="11">
        <f t="shared" si="115"/>
        <v>0</v>
      </c>
      <c r="J807" s="16">
        <f t="shared" si="110"/>
        <v>68242</v>
      </c>
      <c r="K807" s="25">
        <f t="shared" si="116"/>
        <v>0</v>
      </c>
    </row>
    <row r="808" spans="1:11" x14ac:dyDescent="0.25">
      <c r="A808" s="9">
        <f>IF('Lease Monthly'!$H$4="Monthly",DATE(YEAR('Monthly Journal entry'!A807),MONTH('Monthly Journal entry'!A807)+1,DAY('Monthly Journal entry'!A807)),IF('Lease Monthly'!$H$4="Quarterly",DATE(YEAR('Monthly Journal entry'!A807),MONTH('Monthly Journal entry'!A806)+3,DAY('Monthly Journal entry'!A806)),DATE(YEAR('Monthly Journal entry'!A806)+1,MONTH('Monthly Journal entry'!A806),DAY('Monthly Journal entry'!A806))))</f>
        <v>68272</v>
      </c>
      <c r="B808" s="24">
        <f t="shared" si="111"/>
        <v>2086</v>
      </c>
      <c r="C808" s="9">
        <f t="shared" si="109"/>
        <v>68272</v>
      </c>
      <c r="D808" s="9">
        <f t="shared" si="112"/>
        <v>68302</v>
      </c>
      <c r="E808" s="3">
        <f t="shared" si="113"/>
        <v>31</v>
      </c>
      <c r="F808" s="10">
        <f t="shared" si="114"/>
        <v>31</v>
      </c>
      <c r="G808" s="4">
        <f>'Lease Monthly'!K819</f>
        <v>0</v>
      </c>
      <c r="H808" s="3">
        <f t="shared" si="117"/>
        <v>0</v>
      </c>
      <c r="I808" s="11">
        <f t="shared" si="115"/>
        <v>0</v>
      </c>
      <c r="J808" s="16">
        <f t="shared" si="110"/>
        <v>68272</v>
      </c>
      <c r="K808" s="25">
        <f t="shared" si="116"/>
        <v>0</v>
      </c>
    </row>
    <row r="809" spans="1:11" x14ac:dyDescent="0.25">
      <c r="A809" s="9">
        <f>IF('Lease Monthly'!$H$4="Monthly",DATE(YEAR('Monthly Journal entry'!A808),MONTH('Monthly Journal entry'!A808)+1,DAY('Monthly Journal entry'!A808)),IF('Lease Monthly'!$H$4="Quarterly",DATE(YEAR('Monthly Journal entry'!A808),MONTH('Monthly Journal entry'!A807)+3,DAY('Monthly Journal entry'!A807)),DATE(YEAR('Monthly Journal entry'!A807)+1,MONTH('Monthly Journal entry'!A807),DAY('Monthly Journal entry'!A807))))</f>
        <v>68303</v>
      </c>
      <c r="B809" s="24">
        <f t="shared" si="111"/>
        <v>2087</v>
      </c>
      <c r="C809" s="9">
        <f t="shared" si="109"/>
        <v>68303</v>
      </c>
      <c r="D809" s="9">
        <f t="shared" si="112"/>
        <v>68333</v>
      </c>
      <c r="E809" s="3">
        <f t="shared" si="113"/>
        <v>31</v>
      </c>
      <c r="F809" s="10">
        <f t="shared" si="114"/>
        <v>31</v>
      </c>
      <c r="G809" s="4">
        <f>'Lease Monthly'!K820</f>
        <v>0</v>
      </c>
      <c r="H809" s="3">
        <f t="shared" si="117"/>
        <v>0</v>
      </c>
      <c r="I809" s="11">
        <f t="shared" si="115"/>
        <v>0</v>
      </c>
      <c r="J809" s="16">
        <f t="shared" si="110"/>
        <v>68303</v>
      </c>
      <c r="K809" s="25">
        <f t="shared" si="116"/>
        <v>0</v>
      </c>
    </row>
    <row r="810" spans="1:11" x14ac:dyDescent="0.25">
      <c r="A810" s="9">
        <f>IF('Lease Monthly'!$H$4="Monthly",DATE(YEAR('Monthly Journal entry'!A809),MONTH('Monthly Journal entry'!A809)+1,DAY('Monthly Journal entry'!A809)),IF('Lease Monthly'!$H$4="Quarterly",DATE(YEAR('Monthly Journal entry'!A809),MONTH('Monthly Journal entry'!A808)+3,DAY('Monthly Journal entry'!A808)),DATE(YEAR('Monthly Journal entry'!A808)+1,MONTH('Monthly Journal entry'!A808),DAY('Monthly Journal entry'!A808))))</f>
        <v>68334</v>
      </c>
      <c r="B810" s="24">
        <f t="shared" si="111"/>
        <v>2087</v>
      </c>
      <c r="C810" s="9">
        <f t="shared" si="109"/>
        <v>68334</v>
      </c>
      <c r="D810" s="9">
        <f t="shared" si="112"/>
        <v>68361</v>
      </c>
      <c r="E810" s="3">
        <f t="shared" si="113"/>
        <v>28</v>
      </c>
      <c r="F810" s="10">
        <f t="shared" si="114"/>
        <v>28</v>
      </c>
      <c r="G810" s="4">
        <f>'Lease Monthly'!K821</f>
        <v>0</v>
      </c>
      <c r="H810" s="3">
        <f t="shared" si="117"/>
        <v>0</v>
      </c>
      <c r="I810" s="11">
        <f t="shared" si="115"/>
        <v>0</v>
      </c>
      <c r="J810" s="16">
        <f t="shared" si="110"/>
        <v>68334</v>
      </c>
      <c r="K810" s="25">
        <f t="shared" si="116"/>
        <v>0</v>
      </c>
    </row>
    <row r="811" spans="1:11" x14ac:dyDescent="0.25">
      <c r="A811" s="9">
        <f>IF('Lease Monthly'!$H$4="Monthly",DATE(YEAR('Monthly Journal entry'!A810),MONTH('Monthly Journal entry'!A810)+1,DAY('Monthly Journal entry'!A810)),IF('Lease Monthly'!$H$4="Quarterly",DATE(YEAR('Monthly Journal entry'!A810),MONTH('Monthly Journal entry'!A809)+3,DAY('Monthly Journal entry'!A809)),DATE(YEAR('Monthly Journal entry'!A809)+1,MONTH('Monthly Journal entry'!A809),DAY('Monthly Journal entry'!A809))))</f>
        <v>68362</v>
      </c>
      <c r="B811" s="24">
        <f t="shared" si="111"/>
        <v>2087</v>
      </c>
      <c r="C811" s="9">
        <f t="shared" si="109"/>
        <v>68362</v>
      </c>
      <c r="D811" s="9">
        <f t="shared" si="112"/>
        <v>68392</v>
      </c>
      <c r="E811" s="3">
        <f t="shared" si="113"/>
        <v>31</v>
      </c>
      <c r="F811" s="10">
        <f t="shared" si="114"/>
        <v>31</v>
      </c>
      <c r="G811" s="4">
        <f>'Lease Monthly'!K822</f>
        <v>0</v>
      </c>
      <c r="H811" s="3">
        <f t="shared" si="117"/>
        <v>0</v>
      </c>
      <c r="I811" s="11">
        <f t="shared" si="115"/>
        <v>0</v>
      </c>
      <c r="J811" s="16">
        <f t="shared" si="110"/>
        <v>68362</v>
      </c>
      <c r="K811" s="25">
        <f t="shared" si="116"/>
        <v>0</v>
      </c>
    </row>
    <row r="812" spans="1:11" x14ac:dyDescent="0.25">
      <c r="A812" s="9">
        <f>IF('Lease Monthly'!$H$4="Monthly",DATE(YEAR('Monthly Journal entry'!A811),MONTH('Monthly Journal entry'!A811)+1,DAY('Monthly Journal entry'!A811)),IF('Lease Monthly'!$H$4="Quarterly",DATE(YEAR('Monthly Journal entry'!A811),MONTH('Monthly Journal entry'!A810)+3,DAY('Monthly Journal entry'!A810)),DATE(YEAR('Monthly Journal entry'!A810)+1,MONTH('Monthly Journal entry'!A810),DAY('Monthly Journal entry'!A810))))</f>
        <v>68393</v>
      </c>
      <c r="B812" s="24">
        <f t="shared" si="111"/>
        <v>2087</v>
      </c>
      <c r="C812" s="9">
        <f t="shared" si="109"/>
        <v>68393</v>
      </c>
      <c r="D812" s="9">
        <f t="shared" si="112"/>
        <v>68422</v>
      </c>
      <c r="E812" s="3">
        <f t="shared" si="113"/>
        <v>30</v>
      </c>
      <c r="F812" s="10">
        <f t="shared" si="114"/>
        <v>30</v>
      </c>
      <c r="G812" s="4">
        <f>'Lease Monthly'!K823</f>
        <v>0</v>
      </c>
      <c r="H812" s="3">
        <f t="shared" si="117"/>
        <v>0</v>
      </c>
      <c r="I812" s="11">
        <f t="shared" si="115"/>
        <v>0</v>
      </c>
      <c r="J812" s="16">
        <f t="shared" si="110"/>
        <v>68393</v>
      </c>
      <c r="K812" s="25">
        <f t="shared" si="116"/>
        <v>0</v>
      </c>
    </row>
    <row r="813" spans="1:11" x14ac:dyDescent="0.25">
      <c r="A813" s="9">
        <f>IF('Lease Monthly'!$H$4="Monthly",DATE(YEAR('Monthly Journal entry'!A812),MONTH('Monthly Journal entry'!A812)+1,DAY('Monthly Journal entry'!A812)),IF('Lease Monthly'!$H$4="Quarterly",DATE(YEAR('Monthly Journal entry'!A812),MONTH('Monthly Journal entry'!A811)+3,DAY('Monthly Journal entry'!A811)),DATE(YEAR('Monthly Journal entry'!A811)+1,MONTH('Monthly Journal entry'!A811),DAY('Monthly Journal entry'!A811))))</f>
        <v>68423</v>
      </c>
      <c r="B813" s="24">
        <f t="shared" si="111"/>
        <v>2087</v>
      </c>
      <c r="C813" s="9">
        <f t="shared" si="109"/>
        <v>68423</v>
      </c>
      <c r="D813" s="9">
        <f t="shared" si="112"/>
        <v>68453</v>
      </c>
      <c r="E813" s="3">
        <f t="shared" si="113"/>
        <v>31</v>
      </c>
      <c r="F813" s="10">
        <f t="shared" si="114"/>
        <v>31</v>
      </c>
      <c r="G813" s="4">
        <f>'Lease Monthly'!K824</f>
        <v>0</v>
      </c>
      <c r="H813" s="3">
        <f t="shared" si="117"/>
        <v>0</v>
      </c>
      <c r="I813" s="11">
        <f t="shared" si="115"/>
        <v>0</v>
      </c>
      <c r="J813" s="16">
        <f t="shared" si="110"/>
        <v>68423</v>
      </c>
      <c r="K813" s="25">
        <f t="shared" si="116"/>
        <v>0</v>
      </c>
    </row>
    <row r="814" spans="1:11" x14ac:dyDescent="0.25">
      <c r="A814" s="9">
        <f>IF('Lease Monthly'!$H$4="Monthly",DATE(YEAR('Monthly Journal entry'!A813),MONTH('Monthly Journal entry'!A813)+1,DAY('Monthly Journal entry'!A813)),IF('Lease Monthly'!$H$4="Quarterly",DATE(YEAR('Monthly Journal entry'!A813),MONTH('Monthly Journal entry'!A812)+3,DAY('Monthly Journal entry'!A812)),DATE(YEAR('Monthly Journal entry'!A812)+1,MONTH('Monthly Journal entry'!A812),DAY('Monthly Journal entry'!A812))))</f>
        <v>68454</v>
      </c>
      <c r="B814" s="24">
        <f t="shared" si="111"/>
        <v>2087</v>
      </c>
      <c r="C814" s="9">
        <f t="shared" si="109"/>
        <v>68454</v>
      </c>
      <c r="D814" s="9">
        <f t="shared" si="112"/>
        <v>68483</v>
      </c>
      <c r="E814" s="3">
        <f t="shared" si="113"/>
        <v>30</v>
      </c>
      <c r="F814" s="10">
        <f t="shared" si="114"/>
        <v>30</v>
      </c>
      <c r="G814" s="4">
        <f>'Lease Monthly'!K825</f>
        <v>0</v>
      </c>
      <c r="H814" s="3">
        <f t="shared" si="117"/>
        <v>0</v>
      </c>
      <c r="I814" s="11">
        <f t="shared" si="115"/>
        <v>0</v>
      </c>
      <c r="J814" s="16">
        <f t="shared" si="110"/>
        <v>68454</v>
      </c>
      <c r="K814" s="25">
        <f t="shared" si="116"/>
        <v>0</v>
      </c>
    </row>
    <row r="815" spans="1:11" x14ac:dyDescent="0.25">
      <c r="A815" s="9">
        <f>IF('Lease Monthly'!$H$4="Monthly",DATE(YEAR('Monthly Journal entry'!A814),MONTH('Monthly Journal entry'!A814)+1,DAY('Monthly Journal entry'!A814)),IF('Lease Monthly'!$H$4="Quarterly",DATE(YEAR('Monthly Journal entry'!A814),MONTH('Monthly Journal entry'!A813)+3,DAY('Monthly Journal entry'!A813)),DATE(YEAR('Monthly Journal entry'!A813)+1,MONTH('Monthly Journal entry'!A813),DAY('Monthly Journal entry'!A813))))</f>
        <v>68484</v>
      </c>
      <c r="B815" s="24">
        <f t="shared" si="111"/>
        <v>2087</v>
      </c>
      <c r="C815" s="9">
        <f t="shared" si="109"/>
        <v>68484</v>
      </c>
      <c r="D815" s="9">
        <f t="shared" si="112"/>
        <v>68514</v>
      </c>
      <c r="E815" s="3">
        <f t="shared" si="113"/>
        <v>31</v>
      </c>
      <c r="F815" s="10">
        <f t="shared" si="114"/>
        <v>31</v>
      </c>
      <c r="G815" s="4">
        <f>'Lease Monthly'!K826</f>
        <v>0</v>
      </c>
      <c r="H815" s="3">
        <f t="shared" si="117"/>
        <v>0</v>
      </c>
      <c r="I815" s="11">
        <f t="shared" si="115"/>
        <v>0</v>
      </c>
      <c r="J815" s="16">
        <f t="shared" si="110"/>
        <v>68484</v>
      </c>
      <c r="K815" s="25">
        <f t="shared" si="116"/>
        <v>0</v>
      </c>
    </row>
    <row r="816" spans="1:11" x14ac:dyDescent="0.25">
      <c r="A816" s="9">
        <f>IF('Lease Monthly'!$H$4="Monthly",DATE(YEAR('Monthly Journal entry'!A815),MONTH('Monthly Journal entry'!A815)+1,DAY('Monthly Journal entry'!A815)),IF('Lease Monthly'!$H$4="Quarterly",DATE(YEAR('Monthly Journal entry'!A815),MONTH('Monthly Journal entry'!A814)+3,DAY('Monthly Journal entry'!A814)),DATE(YEAR('Monthly Journal entry'!A814)+1,MONTH('Monthly Journal entry'!A814),DAY('Monthly Journal entry'!A814))))</f>
        <v>68515</v>
      </c>
      <c r="B816" s="24">
        <f t="shared" si="111"/>
        <v>2087</v>
      </c>
      <c r="C816" s="9">
        <f t="shared" si="109"/>
        <v>68515</v>
      </c>
      <c r="D816" s="9">
        <f t="shared" si="112"/>
        <v>68545</v>
      </c>
      <c r="E816" s="3">
        <f t="shared" si="113"/>
        <v>31</v>
      </c>
      <c r="F816" s="10">
        <f t="shared" si="114"/>
        <v>31</v>
      </c>
      <c r="G816" s="4">
        <f>'Lease Monthly'!K827</f>
        <v>0</v>
      </c>
      <c r="H816" s="3">
        <f t="shared" si="117"/>
        <v>0</v>
      </c>
      <c r="I816" s="11">
        <f t="shared" si="115"/>
        <v>0</v>
      </c>
      <c r="J816" s="16">
        <f t="shared" si="110"/>
        <v>68515</v>
      </c>
      <c r="K816" s="25">
        <f t="shared" si="116"/>
        <v>0</v>
      </c>
    </row>
    <row r="817" spans="1:11" x14ac:dyDescent="0.25">
      <c r="A817" s="9">
        <f>IF('Lease Monthly'!$H$4="Monthly",DATE(YEAR('Monthly Journal entry'!A816),MONTH('Monthly Journal entry'!A816)+1,DAY('Monthly Journal entry'!A816)),IF('Lease Monthly'!$H$4="Quarterly",DATE(YEAR('Monthly Journal entry'!A816),MONTH('Monthly Journal entry'!A815)+3,DAY('Monthly Journal entry'!A815)),DATE(YEAR('Monthly Journal entry'!A815)+1,MONTH('Monthly Journal entry'!A815),DAY('Monthly Journal entry'!A815))))</f>
        <v>68546</v>
      </c>
      <c r="B817" s="24">
        <f t="shared" si="111"/>
        <v>2087</v>
      </c>
      <c r="C817" s="9">
        <f t="shared" si="109"/>
        <v>68546</v>
      </c>
      <c r="D817" s="9">
        <f t="shared" si="112"/>
        <v>68575</v>
      </c>
      <c r="E817" s="3">
        <f t="shared" si="113"/>
        <v>30</v>
      </c>
      <c r="F817" s="10">
        <f t="shared" si="114"/>
        <v>30</v>
      </c>
      <c r="G817" s="4">
        <f>'Lease Monthly'!K828</f>
        <v>0</v>
      </c>
      <c r="H817" s="3">
        <f t="shared" si="117"/>
        <v>0</v>
      </c>
      <c r="I817" s="11">
        <f t="shared" si="115"/>
        <v>0</v>
      </c>
      <c r="J817" s="16">
        <f t="shared" si="110"/>
        <v>68546</v>
      </c>
      <c r="K817" s="25">
        <f t="shared" si="116"/>
        <v>0</v>
      </c>
    </row>
    <row r="818" spans="1:11" x14ac:dyDescent="0.25">
      <c r="A818" s="9">
        <f>IF('Lease Monthly'!$H$4="Monthly",DATE(YEAR('Monthly Journal entry'!A817),MONTH('Monthly Journal entry'!A817)+1,DAY('Monthly Journal entry'!A817)),IF('Lease Monthly'!$H$4="Quarterly",DATE(YEAR('Monthly Journal entry'!A817),MONTH('Monthly Journal entry'!A816)+3,DAY('Monthly Journal entry'!A816)),DATE(YEAR('Monthly Journal entry'!A816)+1,MONTH('Monthly Journal entry'!A816),DAY('Monthly Journal entry'!A816))))</f>
        <v>68576</v>
      </c>
      <c r="B818" s="24">
        <f t="shared" si="111"/>
        <v>2087</v>
      </c>
      <c r="C818" s="9">
        <f t="shared" si="109"/>
        <v>68576</v>
      </c>
      <c r="D818" s="9">
        <f t="shared" si="112"/>
        <v>68606</v>
      </c>
      <c r="E818" s="3">
        <f t="shared" si="113"/>
        <v>31</v>
      </c>
      <c r="F818" s="10">
        <f t="shared" si="114"/>
        <v>31</v>
      </c>
      <c r="G818" s="4">
        <f>'Lease Monthly'!K829</f>
        <v>0</v>
      </c>
      <c r="H818" s="3">
        <f t="shared" si="117"/>
        <v>0</v>
      </c>
      <c r="I818" s="11">
        <f t="shared" si="115"/>
        <v>0</v>
      </c>
      <c r="J818" s="16">
        <f t="shared" si="110"/>
        <v>68576</v>
      </c>
      <c r="K818" s="25">
        <f t="shared" si="116"/>
        <v>0</v>
      </c>
    </row>
    <row r="819" spans="1:11" x14ac:dyDescent="0.25">
      <c r="A819" s="9">
        <f>IF('Lease Monthly'!$H$4="Monthly",DATE(YEAR('Monthly Journal entry'!A818),MONTH('Monthly Journal entry'!A818)+1,DAY('Monthly Journal entry'!A818)),IF('Lease Monthly'!$H$4="Quarterly",DATE(YEAR('Monthly Journal entry'!A818),MONTH('Monthly Journal entry'!A817)+3,DAY('Monthly Journal entry'!A817)),DATE(YEAR('Monthly Journal entry'!A817)+1,MONTH('Monthly Journal entry'!A817),DAY('Monthly Journal entry'!A817))))</f>
        <v>68607</v>
      </c>
      <c r="B819" s="24">
        <f t="shared" si="111"/>
        <v>2087</v>
      </c>
      <c r="C819" s="9">
        <f t="shared" si="109"/>
        <v>68607</v>
      </c>
      <c r="D819" s="9">
        <f t="shared" si="112"/>
        <v>68636</v>
      </c>
      <c r="E819" s="3">
        <f t="shared" si="113"/>
        <v>30</v>
      </c>
      <c r="F819" s="10">
        <f t="shared" si="114"/>
        <v>30</v>
      </c>
      <c r="G819" s="4">
        <f>'Lease Monthly'!K830</f>
        <v>0</v>
      </c>
      <c r="H819" s="3">
        <f t="shared" si="117"/>
        <v>0</v>
      </c>
      <c r="I819" s="11">
        <f t="shared" si="115"/>
        <v>0</v>
      </c>
      <c r="J819" s="16">
        <f t="shared" si="110"/>
        <v>68607</v>
      </c>
      <c r="K819" s="25">
        <f t="shared" si="116"/>
        <v>0</v>
      </c>
    </row>
    <row r="820" spans="1:11" x14ac:dyDescent="0.25">
      <c r="A820" s="9">
        <f>IF('Lease Monthly'!$H$4="Monthly",DATE(YEAR('Monthly Journal entry'!A819),MONTH('Monthly Journal entry'!A819)+1,DAY('Monthly Journal entry'!A819)),IF('Lease Monthly'!$H$4="Quarterly",DATE(YEAR('Monthly Journal entry'!A819),MONTH('Monthly Journal entry'!A818)+3,DAY('Monthly Journal entry'!A818)),DATE(YEAR('Monthly Journal entry'!A818)+1,MONTH('Monthly Journal entry'!A818),DAY('Monthly Journal entry'!A818))))</f>
        <v>68637</v>
      </c>
      <c r="B820" s="24">
        <f t="shared" si="111"/>
        <v>2087</v>
      </c>
      <c r="C820" s="9">
        <f t="shared" si="109"/>
        <v>68637</v>
      </c>
      <c r="D820" s="9">
        <f t="shared" si="112"/>
        <v>68667</v>
      </c>
      <c r="E820" s="3">
        <f t="shared" si="113"/>
        <v>31</v>
      </c>
      <c r="F820" s="10">
        <f t="shared" si="114"/>
        <v>31</v>
      </c>
      <c r="G820" s="4">
        <f>'Lease Monthly'!K831</f>
        <v>0</v>
      </c>
      <c r="H820" s="3">
        <f t="shared" si="117"/>
        <v>0</v>
      </c>
      <c r="I820" s="11">
        <f t="shared" si="115"/>
        <v>0</v>
      </c>
      <c r="J820" s="16">
        <f t="shared" si="110"/>
        <v>68637</v>
      </c>
      <c r="K820" s="25">
        <f t="shared" si="116"/>
        <v>0</v>
      </c>
    </row>
    <row r="821" spans="1:11" x14ac:dyDescent="0.25">
      <c r="A821" s="9">
        <f>IF('Lease Monthly'!$H$4="Monthly",DATE(YEAR('Monthly Journal entry'!A820),MONTH('Monthly Journal entry'!A820)+1,DAY('Monthly Journal entry'!A820)),IF('Lease Monthly'!$H$4="Quarterly",DATE(YEAR('Monthly Journal entry'!A820),MONTH('Monthly Journal entry'!A819)+3,DAY('Monthly Journal entry'!A819)),DATE(YEAR('Monthly Journal entry'!A819)+1,MONTH('Monthly Journal entry'!A819),DAY('Monthly Journal entry'!A819))))</f>
        <v>68668</v>
      </c>
      <c r="B821" s="24">
        <f t="shared" si="111"/>
        <v>2088</v>
      </c>
      <c r="C821" s="9">
        <f t="shared" si="109"/>
        <v>68668</v>
      </c>
      <c r="D821" s="9">
        <f t="shared" si="112"/>
        <v>68698</v>
      </c>
      <c r="E821" s="3">
        <f t="shared" si="113"/>
        <v>31</v>
      </c>
      <c r="F821" s="10">
        <f t="shared" si="114"/>
        <v>31</v>
      </c>
      <c r="G821" s="4">
        <f>'Lease Monthly'!K832</f>
        <v>0</v>
      </c>
      <c r="H821" s="3">
        <f t="shared" si="117"/>
        <v>0</v>
      </c>
      <c r="I821" s="11">
        <f t="shared" si="115"/>
        <v>0</v>
      </c>
      <c r="J821" s="16">
        <f t="shared" si="110"/>
        <v>68668</v>
      </c>
      <c r="K821" s="25">
        <f t="shared" si="116"/>
        <v>0</v>
      </c>
    </row>
    <row r="822" spans="1:11" x14ac:dyDescent="0.25">
      <c r="A822" s="9">
        <f>IF('Lease Monthly'!$H$4="Monthly",DATE(YEAR('Monthly Journal entry'!A821),MONTH('Monthly Journal entry'!A821)+1,DAY('Monthly Journal entry'!A821)),IF('Lease Monthly'!$H$4="Quarterly",DATE(YEAR('Monthly Journal entry'!A821),MONTH('Monthly Journal entry'!A820)+3,DAY('Monthly Journal entry'!A820)),DATE(YEAR('Monthly Journal entry'!A820)+1,MONTH('Monthly Journal entry'!A820),DAY('Monthly Journal entry'!A820))))</f>
        <v>68699</v>
      </c>
      <c r="B822" s="24">
        <f t="shared" si="111"/>
        <v>2088</v>
      </c>
      <c r="C822" s="9">
        <f t="shared" si="109"/>
        <v>68699</v>
      </c>
      <c r="D822" s="9">
        <f t="shared" si="112"/>
        <v>68727</v>
      </c>
      <c r="E822" s="3">
        <f t="shared" si="113"/>
        <v>29</v>
      </c>
      <c r="F822" s="10">
        <f t="shared" si="114"/>
        <v>29</v>
      </c>
      <c r="G822" s="4">
        <f>'Lease Monthly'!K833</f>
        <v>0</v>
      </c>
      <c r="H822" s="3">
        <f t="shared" si="117"/>
        <v>0</v>
      </c>
      <c r="I822" s="11">
        <f t="shared" si="115"/>
        <v>0</v>
      </c>
      <c r="J822" s="16">
        <f t="shared" si="110"/>
        <v>68699</v>
      </c>
      <c r="K822" s="25">
        <f t="shared" si="116"/>
        <v>0</v>
      </c>
    </row>
    <row r="823" spans="1:11" x14ac:dyDescent="0.25">
      <c r="A823" s="9">
        <f>IF('Lease Monthly'!$H$4="Monthly",DATE(YEAR('Monthly Journal entry'!A822),MONTH('Monthly Journal entry'!A822)+1,DAY('Monthly Journal entry'!A822)),IF('Lease Monthly'!$H$4="Quarterly",DATE(YEAR('Monthly Journal entry'!A822),MONTH('Monthly Journal entry'!A821)+3,DAY('Monthly Journal entry'!A821)),DATE(YEAR('Monthly Journal entry'!A821)+1,MONTH('Monthly Journal entry'!A821),DAY('Monthly Journal entry'!A821))))</f>
        <v>68728</v>
      </c>
      <c r="B823" s="24">
        <f t="shared" si="111"/>
        <v>2088</v>
      </c>
      <c r="C823" s="9">
        <f t="shared" si="109"/>
        <v>68728</v>
      </c>
      <c r="D823" s="9">
        <f t="shared" si="112"/>
        <v>68758</v>
      </c>
      <c r="E823" s="3">
        <f t="shared" si="113"/>
        <v>31</v>
      </c>
      <c r="F823" s="10">
        <f t="shared" si="114"/>
        <v>31</v>
      </c>
      <c r="G823" s="4">
        <f>'Lease Monthly'!K834</f>
        <v>0</v>
      </c>
      <c r="H823" s="3">
        <f t="shared" si="117"/>
        <v>0</v>
      </c>
      <c r="I823" s="11">
        <f t="shared" si="115"/>
        <v>0</v>
      </c>
      <c r="J823" s="16">
        <f t="shared" si="110"/>
        <v>68728</v>
      </c>
      <c r="K823" s="25">
        <f t="shared" si="116"/>
        <v>0</v>
      </c>
    </row>
    <row r="824" spans="1:11" x14ac:dyDescent="0.25">
      <c r="A824" s="9">
        <f>IF('Lease Monthly'!$H$4="Monthly",DATE(YEAR('Monthly Journal entry'!A823),MONTH('Monthly Journal entry'!A823)+1,DAY('Monthly Journal entry'!A823)),IF('Lease Monthly'!$H$4="Quarterly",DATE(YEAR('Monthly Journal entry'!A823),MONTH('Monthly Journal entry'!A822)+3,DAY('Monthly Journal entry'!A822)),DATE(YEAR('Monthly Journal entry'!A822)+1,MONTH('Monthly Journal entry'!A822),DAY('Monthly Journal entry'!A822))))</f>
        <v>68759</v>
      </c>
      <c r="B824" s="24">
        <f t="shared" si="111"/>
        <v>2088</v>
      </c>
      <c r="C824" s="9">
        <f t="shared" si="109"/>
        <v>68759</v>
      </c>
      <c r="D824" s="9">
        <f t="shared" si="112"/>
        <v>68788</v>
      </c>
      <c r="E824" s="3">
        <f t="shared" si="113"/>
        <v>30</v>
      </c>
      <c r="F824" s="10">
        <f t="shared" si="114"/>
        <v>30</v>
      </c>
      <c r="G824" s="4">
        <f>'Lease Monthly'!K835</f>
        <v>0</v>
      </c>
      <c r="H824" s="3">
        <f t="shared" si="117"/>
        <v>0</v>
      </c>
      <c r="I824" s="11">
        <f t="shared" si="115"/>
        <v>0</v>
      </c>
      <c r="J824" s="16">
        <f t="shared" si="110"/>
        <v>68759</v>
      </c>
      <c r="K824" s="25">
        <f t="shared" si="116"/>
        <v>0</v>
      </c>
    </row>
    <row r="825" spans="1:11" x14ac:dyDescent="0.25">
      <c r="A825" s="9">
        <f>IF('Lease Monthly'!$H$4="Monthly",DATE(YEAR('Monthly Journal entry'!A824),MONTH('Monthly Journal entry'!A824)+1,DAY('Monthly Journal entry'!A824)),IF('Lease Monthly'!$H$4="Quarterly",DATE(YEAR('Monthly Journal entry'!A824),MONTH('Monthly Journal entry'!A823)+3,DAY('Monthly Journal entry'!A823)),DATE(YEAR('Monthly Journal entry'!A823)+1,MONTH('Monthly Journal entry'!A823),DAY('Monthly Journal entry'!A823))))</f>
        <v>68789</v>
      </c>
      <c r="B825" s="24">
        <f t="shared" si="111"/>
        <v>2088</v>
      </c>
      <c r="C825" s="9">
        <f t="shared" si="109"/>
        <v>68789</v>
      </c>
      <c r="D825" s="9">
        <f t="shared" si="112"/>
        <v>68819</v>
      </c>
      <c r="E825" s="3">
        <f t="shared" si="113"/>
        <v>31</v>
      </c>
      <c r="F825" s="10">
        <f t="shared" si="114"/>
        <v>31</v>
      </c>
      <c r="G825" s="4">
        <f>'Lease Monthly'!K836</f>
        <v>0</v>
      </c>
      <c r="H825" s="3">
        <f t="shared" si="117"/>
        <v>0</v>
      </c>
      <c r="I825" s="11">
        <f t="shared" si="115"/>
        <v>0</v>
      </c>
      <c r="J825" s="16">
        <f t="shared" si="110"/>
        <v>68789</v>
      </c>
      <c r="K825" s="25">
        <f t="shared" si="116"/>
        <v>0</v>
      </c>
    </row>
    <row r="826" spans="1:11" x14ac:dyDescent="0.25">
      <c r="A826" s="9">
        <f>IF('Lease Monthly'!$H$4="Monthly",DATE(YEAR('Monthly Journal entry'!A825),MONTH('Monthly Journal entry'!A825)+1,DAY('Monthly Journal entry'!A825)),IF('Lease Monthly'!$H$4="Quarterly",DATE(YEAR('Monthly Journal entry'!A825),MONTH('Monthly Journal entry'!A824)+3,DAY('Monthly Journal entry'!A824)),DATE(YEAR('Monthly Journal entry'!A824)+1,MONTH('Monthly Journal entry'!A824),DAY('Monthly Journal entry'!A824))))</f>
        <v>68820</v>
      </c>
      <c r="B826" s="24">
        <f t="shared" si="111"/>
        <v>2088</v>
      </c>
      <c r="C826" s="9">
        <f t="shared" si="109"/>
        <v>68820</v>
      </c>
      <c r="D826" s="9">
        <f t="shared" si="112"/>
        <v>68849</v>
      </c>
      <c r="E826" s="3">
        <f t="shared" si="113"/>
        <v>30</v>
      </c>
      <c r="F826" s="10">
        <f t="shared" si="114"/>
        <v>30</v>
      </c>
      <c r="G826" s="4">
        <f>'Lease Monthly'!K837</f>
        <v>0</v>
      </c>
      <c r="H826" s="3">
        <f t="shared" si="117"/>
        <v>0</v>
      </c>
      <c r="I826" s="11">
        <f t="shared" si="115"/>
        <v>0</v>
      </c>
      <c r="J826" s="16">
        <f t="shared" si="110"/>
        <v>68820</v>
      </c>
      <c r="K826" s="25">
        <f t="shared" si="116"/>
        <v>0</v>
      </c>
    </row>
    <row r="827" spans="1:11" x14ac:dyDescent="0.25">
      <c r="A827" s="9">
        <f>IF('Lease Monthly'!$H$4="Monthly",DATE(YEAR('Monthly Journal entry'!A826),MONTH('Monthly Journal entry'!A826)+1,DAY('Monthly Journal entry'!A826)),IF('Lease Monthly'!$H$4="Quarterly",DATE(YEAR('Monthly Journal entry'!A826),MONTH('Monthly Journal entry'!A825)+3,DAY('Monthly Journal entry'!A825)),DATE(YEAR('Monthly Journal entry'!A825)+1,MONTH('Monthly Journal entry'!A825),DAY('Monthly Journal entry'!A825))))</f>
        <v>68850</v>
      </c>
      <c r="B827" s="24">
        <f t="shared" si="111"/>
        <v>2088</v>
      </c>
      <c r="C827" s="9">
        <f t="shared" si="109"/>
        <v>68850</v>
      </c>
      <c r="D827" s="9">
        <f t="shared" si="112"/>
        <v>68880</v>
      </c>
      <c r="E827" s="3">
        <f t="shared" si="113"/>
        <v>31</v>
      </c>
      <c r="F827" s="10">
        <f t="shared" si="114"/>
        <v>31</v>
      </c>
      <c r="G827" s="4">
        <f>'Lease Monthly'!K838</f>
        <v>0</v>
      </c>
      <c r="H827" s="3">
        <f t="shared" si="117"/>
        <v>0</v>
      </c>
      <c r="I827" s="11">
        <f t="shared" si="115"/>
        <v>0</v>
      </c>
      <c r="J827" s="16">
        <f t="shared" si="110"/>
        <v>68850</v>
      </c>
      <c r="K827" s="25">
        <f t="shared" si="116"/>
        <v>0</v>
      </c>
    </row>
    <row r="828" spans="1:11" x14ac:dyDescent="0.25">
      <c r="A828" s="9">
        <f>IF('Lease Monthly'!$H$4="Monthly",DATE(YEAR('Monthly Journal entry'!A827),MONTH('Monthly Journal entry'!A827)+1,DAY('Monthly Journal entry'!A827)),IF('Lease Monthly'!$H$4="Quarterly",DATE(YEAR('Monthly Journal entry'!A827),MONTH('Monthly Journal entry'!A826)+3,DAY('Monthly Journal entry'!A826)),DATE(YEAR('Monthly Journal entry'!A826)+1,MONTH('Monthly Journal entry'!A826),DAY('Monthly Journal entry'!A826))))</f>
        <v>68881</v>
      </c>
      <c r="B828" s="24">
        <f t="shared" si="111"/>
        <v>2088</v>
      </c>
      <c r="C828" s="9">
        <f t="shared" si="109"/>
        <v>68881</v>
      </c>
      <c r="D828" s="9">
        <f t="shared" si="112"/>
        <v>68911</v>
      </c>
      <c r="E828" s="3">
        <f t="shared" si="113"/>
        <v>31</v>
      </c>
      <c r="F828" s="10">
        <f t="shared" si="114"/>
        <v>31</v>
      </c>
      <c r="G828" s="4">
        <f>'Lease Monthly'!K839</f>
        <v>0</v>
      </c>
      <c r="H828" s="3">
        <f t="shared" si="117"/>
        <v>0</v>
      </c>
      <c r="I828" s="11">
        <f t="shared" si="115"/>
        <v>0</v>
      </c>
      <c r="J828" s="16">
        <f t="shared" si="110"/>
        <v>68881</v>
      </c>
      <c r="K828" s="25">
        <f t="shared" si="116"/>
        <v>0</v>
      </c>
    </row>
    <row r="829" spans="1:11" x14ac:dyDescent="0.25">
      <c r="A829" s="9">
        <f>IF('Lease Monthly'!$H$4="Monthly",DATE(YEAR('Monthly Journal entry'!A828),MONTH('Monthly Journal entry'!A828)+1,DAY('Monthly Journal entry'!A828)),IF('Lease Monthly'!$H$4="Quarterly",DATE(YEAR('Monthly Journal entry'!A828),MONTH('Monthly Journal entry'!A827)+3,DAY('Monthly Journal entry'!A827)),DATE(YEAR('Monthly Journal entry'!A827)+1,MONTH('Monthly Journal entry'!A827),DAY('Monthly Journal entry'!A827))))</f>
        <v>68912</v>
      </c>
      <c r="B829" s="24">
        <f t="shared" si="111"/>
        <v>2088</v>
      </c>
      <c r="C829" s="9">
        <f t="shared" si="109"/>
        <v>68912</v>
      </c>
      <c r="D829" s="9">
        <f t="shared" si="112"/>
        <v>68941</v>
      </c>
      <c r="E829" s="3">
        <f t="shared" si="113"/>
        <v>30</v>
      </c>
      <c r="F829" s="10">
        <f t="shared" si="114"/>
        <v>30</v>
      </c>
      <c r="G829" s="4">
        <f>'Lease Monthly'!K840</f>
        <v>0</v>
      </c>
      <c r="H829" s="3">
        <f t="shared" si="117"/>
        <v>0</v>
      </c>
      <c r="I829" s="11">
        <f t="shared" si="115"/>
        <v>0</v>
      </c>
      <c r="J829" s="16">
        <f t="shared" si="110"/>
        <v>68912</v>
      </c>
      <c r="K829" s="25">
        <f t="shared" si="116"/>
        <v>0</v>
      </c>
    </row>
    <row r="830" spans="1:11" x14ac:dyDescent="0.25">
      <c r="A830" s="9">
        <f>IF('Lease Monthly'!$H$4="Monthly",DATE(YEAR('Monthly Journal entry'!A829),MONTH('Monthly Journal entry'!A829)+1,DAY('Monthly Journal entry'!A829)),IF('Lease Monthly'!$H$4="Quarterly",DATE(YEAR('Monthly Journal entry'!A829),MONTH('Monthly Journal entry'!A828)+3,DAY('Monthly Journal entry'!A828)),DATE(YEAR('Monthly Journal entry'!A828)+1,MONTH('Monthly Journal entry'!A828),DAY('Monthly Journal entry'!A828))))</f>
        <v>68942</v>
      </c>
      <c r="B830" s="24">
        <f t="shared" si="111"/>
        <v>2088</v>
      </c>
      <c r="C830" s="9">
        <f t="shared" si="109"/>
        <v>68942</v>
      </c>
      <c r="D830" s="9">
        <f t="shared" si="112"/>
        <v>68972</v>
      </c>
      <c r="E830" s="3">
        <f t="shared" si="113"/>
        <v>31</v>
      </c>
      <c r="F830" s="10">
        <f t="shared" si="114"/>
        <v>31</v>
      </c>
      <c r="G830" s="4">
        <f>'Lease Monthly'!K841</f>
        <v>0</v>
      </c>
      <c r="H830" s="3">
        <f t="shared" si="117"/>
        <v>0</v>
      </c>
      <c r="I830" s="11">
        <f t="shared" si="115"/>
        <v>0</v>
      </c>
      <c r="J830" s="16">
        <f t="shared" si="110"/>
        <v>68942</v>
      </c>
      <c r="K830" s="25">
        <f t="shared" si="116"/>
        <v>0</v>
      </c>
    </row>
    <row r="831" spans="1:11" x14ac:dyDescent="0.25">
      <c r="A831" s="9">
        <f>IF('Lease Monthly'!$H$4="Monthly",DATE(YEAR('Monthly Journal entry'!A830),MONTH('Monthly Journal entry'!A830)+1,DAY('Monthly Journal entry'!A830)),IF('Lease Monthly'!$H$4="Quarterly",DATE(YEAR('Monthly Journal entry'!A830),MONTH('Monthly Journal entry'!A829)+3,DAY('Monthly Journal entry'!A829)),DATE(YEAR('Monthly Journal entry'!A829)+1,MONTH('Monthly Journal entry'!A829),DAY('Monthly Journal entry'!A829))))</f>
        <v>68973</v>
      </c>
      <c r="B831" s="24">
        <f t="shared" si="111"/>
        <v>2088</v>
      </c>
      <c r="C831" s="9">
        <f t="shared" si="109"/>
        <v>68973</v>
      </c>
      <c r="D831" s="9">
        <f t="shared" si="112"/>
        <v>69002</v>
      </c>
      <c r="E831" s="3">
        <f t="shared" si="113"/>
        <v>30</v>
      </c>
      <c r="F831" s="10">
        <f t="shared" si="114"/>
        <v>30</v>
      </c>
      <c r="G831" s="4">
        <f>'Lease Monthly'!K842</f>
        <v>0</v>
      </c>
      <c r="H831" s="3">
        <f t="shared" si="117"/>
        <v>0</v>
      </c>
      <c r="I831" s="11">
        <f t="shared" si="115"/>
        <v>0</v>
      </c>
      <c r="J831" s="16">
        <f t="shared" si="110"/>
        <v>68973</v>
      </c>
      <c r="K831" s="25">
        <f t="shared" si="116"/>
        <v>0</v>
      </c>
    </row>
    <row r="832" spans="1:11" x14ac:dyDescent="0.25">
      <c r="A832" s="9">
        <f>IF('Lease Monthly'!$H$4="Monthly",DATE(YEAR('Monthly Journal entry'!A831),MONTH('Monthly Journal entry'!A831)+1,DAY('Monthly Journal entry'!A831)),IF('Lease Monthly'!$H$4="Quarterly",DATE(YEAR('Monthly Journal entry'!A831),MONTH('Monthly Journal entry'!A830)+3,DAY('Monthly Journal entry'!A830)),DATE(YEAR('Monthly Journal entry'!A830)+1,MONTH('Monthly Journal entry'!A830),DAY('Monthly Journal entry'!A830))))</f>
        <v>69003</v>
      </c>
      <c r="B832" s="24">
        <f t="shared" si="111"/>
        <v>2088</v>
      </c>
      <c r="C832" s="9">
        <f t="shared" si="109"/>
        <v>69003</v>
      </c>
      <c r="D832" s="9">
        <f t="shared" si="112"/>
        <v>69033</v>
      </c>
      <c r="E832" s="3">
        <f t="shared" si="113"/>
        <v>31</v>
      </c>
      <c r="F832" s="10">
        <f t="shared" si="114"/>
        <v>31</v>
      </c>
      <c r="G832" s="4">
        <f>'Lease Monthly'!K843</f>
        <v>0</v>
      </c>
      <c r="H832" s="3">
        <f t="shared" si="117"/>
        <v>0</v>
      </c>
      <c r="I832" s="11">
        <f t="shared" si="115"/>
        <v>0</v>
      </c>
      <c r="J832" s="16">
        <f t="shared" si="110"/>
        <v>69003</v>
      </c>
      <c r="K832" s="25">
        <f t="shared" si="116"/>
        <v>0</v>
      </c>
    </row>
    <row r="833" spans="1:11" x14ac:dyDescent="0.25">
      <c r="A833" s="9">
        <f>IF('Lease Monthly'!$H$4="Monthly",DATE(YEAR('Monthly Journal entry'!A832),MONTH('Monthly Journal entry'!A832)+1,DAY('Monthly Journal entry'!A832)),IF('Lease Monthly'!$H$4="Quarterly",DATE(YEAR('Monthly Journal entry'!A832),MONTH('Monthly Journal entry'!A831)+3,DAY('Monthly Journal entry'!A831)),DATE(YEAR('Monthly Journal entry'!A831)+1,MONTH('Monthly Journal entry'!A831),DAY('Monthly Journal entry'!A831))))</f>
        <v>69034</v>
      </c>
      <c r="B833" s="24">
        <f t="shared" si="111"/>
        <v>2089</v>
      </c>
      <c r="C833" s="9">
        <f t="shared" si="109"/>
        <v>69034</v>
      </c>
      <c r="D833" s="9">
        <f t="shared" si="112"/>
        <v>69064</v>
      </c>
      <c r="E833" s="3">
        <f t="shared" si="113"/>
        <v>31</v>
      </c>
      <c r="F833" s="10">
        <f t="shared" si="114"/>
        <v>31</v>
      </c>
      <c r="G833" s="4">
        <f>'Lease Monthly'!K844</f>
        <v>0</v>
      </c>
      <c r="H833" s="3">
        <f t="shared" si="117"/>
        <v>0</v>
      </c>
      <c r="I833" s="11">
        <f t="shared" si="115"/>
        <v>0</v>
      </c>
      <c r="J833" s="16">
        <f t="shared" si="110"/>
        <v>69034</v>
      </c>
      <c r="K833" s="25">
        <f t="shared" si="116"/>
        <v>0</v>
      </c>
    </row>
    <row r="834" spans="1:11" x14ac:dyDescent="0.25">
      <c r="A834" s="9">
        <f>IF('Lease Monthly'!$H$4="Monthly",DATE(YEAR('Monthly Journal entry'!A833),MONTH('Monthly Journal entry'!A833)+1,DAY('Monthly Journal entry'!A833)),IF('Lease Monthly'!$H$4="Quarterly",DATE(YEAR('Monthly Journal entry'!A833),MONTH('Monthly Journal entry'!A832)+3,DAY('Monthly Journal entry'!A832)),DATE(YEAR('Monthly Journal entry'!A832)+1,MONTH('Monthly Journal entry'!A832),DAY('Monthly Journal entry'!A832))))</f>
        <v>69065</v>
      </c>
      <c r="B834" s="24">
        <f t="shared" si="111"/>
        <v>2089</v>
      </c>
      <c r="C834" s="9">
        <f t="shared" si="109"/>
        <v>69065</v>
      </c>
      <c r="D834" s="9">
        <f t="shared" si="112"/>
        <v>69092</v>
      </c>
      <c r="E834" s="3">
        <f t="shared" si="113"/>
        <v>28</v>
      </c>
      <c r="F834" s="10">
        <f t="shared" si="114"/>
        <v>28</v>
      </c>
      <c r="G834" s="4">
        <f>'Lease Monthly'!K845</f>
        <v>0</v>
      </c>
      <c r="H834" s="3">
        <f t="shared" si="117"/>
        <v>0</v>
      </c>
      <c r="I834" s="11">
        <f t="shared" si="115"/>
        <v>0</v>
      </c>
      <c r="J834" s="16">
        <f t="shared" si="110"/>
        <v>69065</v>
      </c>
      <c r="K834" s="25">
        <f t="shared" si="116"/>
        <v>0</v>
      </c>
    </row>
    <row r="835" spans="1:11" x14ac:dyDescent="0.25">
      <c r="A835" s="9">
        <f>IF('Lease Monthly'!$H$4="Monthly",DATE(YEAR('Monthly Journal entry'!A834),MONTH('Monthly Journal entry'!A834)+1,DAY('Monthly Journal entry'!A834)),IF('Lease Monthly'!$H$4="Quarterly",DATE(YEAR('Monthly Journal entry'!A834),MONTH('Monthly Journal entry'!A833)+3,DAY('Monthly Journal entry'!A833)),DATE(YEAR('Monthly Journal entry'!A833)+1,MONTH('Monthly Journal entry'!A833),DAY('Monthly Journal entry'!A833))))</f>
        <v>69093</v>
      </c>
      <c r="B835" s="24">
        <f t="shared" si="111"/>
        <v>2089</v>
      </c>
      <c r="C835" s="9">
        <f t="shared" si="109"/>
        <v>69093</v>
      </c>
      <c r="D835" s="9">
        <f t="shared" si="112"/>
        <v>69123</v>
      </c>
      <c r="E835" s="3">
        <f t="shared" si="113"/>
        <v>31</v>
      </c>
      <c r="F835" s="10">
        <f t="shared" si="114"/>
        <v>31</v>
      </c>
      <c r="G835" s="4">
        <f>'Lease Monthly'!K846</f>
        <v>0</v>
      </c>
      <c r="H835" s="3">
        <f t="shared" si="117"/>
        <v>0</v>
      </c>
      <c r="I835" s="11">
        <f t="shared" si="115"/>
        <v>0</v>
      </c>
      <c r="J835" s="16">
        <f t="shared" si="110"/>
        <v>69093</v>
      </c>
      <c r="K835" s="25">
        <f t="shared" si="116"/>
        <v>0</v>
      </c>
    </row>
    <row r="836" spans="1:11" x14ac:dyDescent="0.25">
      <c r="A836" s="9">
        <f>IF('Lease Monthly'!$H$4="Monthly",DATE(YEAR('Monthly Journal entry'!A835),MONTH('Monthly Journal entry'!A835)+1,DAY('Monthly Journal entry'!A835)),IF('Lease Monthly'!$H$4="Quarterly",DATE(YEAR('Monthly Journal entry'!A835),MONTH('Monthly Journal entry'!A834)+3,DAY('Monthly Journal entry'!A834)),DATE(YEAR('Monthly Journal entry'!A834)+1,MONTH('Monthly Journal entry'!A834),DAY('Monthly Journal entry'!A834))))</f>
        <v>69124</v>
      </c>
      <c r="B836" s="24">
        <f t="shared" si="111"/>
        <v>2089</v>
      </c>
      <c r="C836" s="9">
        <f t="shared" si="109"/>
        <v>69124</v>
      </c>
      <c r="D836" s="9">
        <f t="shared" si="112"/>
        <v>69153</v>
      </c>
      <c r="E836" s="3">
        <f t="shared" si="113"/>
        <v>30</v>
      </c>
      <c r="F836" s="10">
        <f t="shared" si="114"/>
        <v>30</v>
      </c>
      <c r="G836" s="4">
        <f>'Lease Monthly'!K847</f>
        <v>0</v>
      </c>
      <c r="H836" s="3">
        <f t="shared" si="117"/>
        <v>0</v>
      </c>
      <c r="I836" s="11">
        <f t="shared" si="115"/>
        <v>0</v>
      </c>
      <c r="J836" s="16">
        <f t="shared" si="110"/>
        <v>69124</v>
      </c>
      <c r="K836" s="25">
        <f t="shared" si="116"/>
        <v>0</v>
      </c>
    </row>
    <row r="837" spans="1:11" x14ac:dyDescent="0.25">
      <c r="A837" s="9">
        <f>IF('Lease Monthly'!$H$4="Monthly",DATE(YEAR('Monthly Journal entry'!A836),MONTH('Monthly Journal entry'!A836)+1,DAY('Monthly Journal entry'!A836)),IF('Lease Monthly'!$H$4="Quarterly",DATE(YEAR('Monthly Journal entry'!A836),MONTH('Monthly Journal entry'!A835)+3,DAY('Monthly Journal entry'!A835)),DATE(YEAR('Monthly Journal entry'!A835)+1,MONTH('Monthly Journal entry'!A835),DAY('Monthly Journal entry'!A835))))</f>
        <v>69154</v>
      </c>
      <c r="B837" s="24">
        <f t="shared" si="111"/>
        <v>2089</v>
      </c>
      <c r="C837" s="9">
        <f t="shared" ref="C837:C900" si="118">EOMONTH(A837,-1)+1</f>
        <v>69154</v>
      </c>
      <c r="D837" s="9">
        <f t="shared" si="112"/>
        <v>69184</v>
      </c>
      <c r="E837" s="3">
        <f t="shared" si="113"/>
        <v>31</v>
      </c>
      <c r="F837" s="10">
        <f t="shared" si="114"/>
        <v>31</v>
      </c>
      <c r="G837" s="4">
        <f>'Lease Monthly'!K848</f>
        <v>0</v>
      </c>
      <c r="H837" s="3">
        <f t="shared" si="117"/>
        <v>0</v>
      </c>
      <c r="I837" s="11">
        <f t="shared" si="115"/>
        <v>0</v>
      </c>
      <c r="J837" s="16">
        <f t="shared" ref="J837:J900" si="119">A837</f>
        <v>69154</v>
      </c>
      <c r="K837" s="25">
        <f t="shared" si="116"/>
        <v>0</v>
      </c>
    </row>
    <row r="838" spans="1:11" x14ac:dyDescent="0.25">
      <c r="A838" s="9">
        <f>IF('Lease Monthly'!$H$4="Monthly",DATE(YEAR('Monthly Journal entry'!A837),MONTH('Monthly Journal entry'!A837)+1,DAY('Monthly Journal entry'!A837)),IF('Lease Monthly'!$H$4="Quarterly",DATE(YEAR('Monthly Journal entry'!A837),MONTH('Monthly Journal entry'!A836)+3,DAY('Monthly Journal entry'!A836)),DATE(YEAR('Monthly Journal entry'!A836)+1,MONTH('Monthly Journal entry'!A836),DAY('Monthly Journal entry'!A836))))</f>
        <v>69185</v>
      </c>
      <c r="B838" s="24">
        <f t="shared" ref="B838:B901" si="120">YEAR(A838)</f>
        <v>2089</v>
      </c>
      <c r="C838" s="9">
        <f t="shared" si="118"/>
        <v>69185</v>
      </c>
      <c r="D838" s="9">
        <f t="shared" ref="D838:D901" si="121">EOMONTH(A838,0)</f>
        <v>69214</v>
      </c>
      <c r="E838" s="3">
        <f t="shared" ref="E838:E901" si="122">D838-C838+1</f>
        <v>30</v>
      </c>
      <c r="F838" s="10">
        <f t="shared" ref="F838:F901" si="123">D838-A838+1</f>
        <v>30</v>
      </c>
      <c r="G838" s="4">
        <f>'Lease Monthly'!K849</f>
        <v>0</v>
      </c>
      <c r="H838" s="3">
        <f t="shared" si="117"/>
        <v>0</v>
      </c>
      <c r="I838" s="11">
        <f t="shared" si="115"/>
        <v>0</v>
      </c>
      <c r="J838" s="16">
        <f t="shared" si="119"/>
        <v>69185</v>
      </c>
      <c r="K838" s="25">
        <f t="shared" si="116"/>
        <v>0</v>
      </c>
    </row>
    <row r="839" spans="1:11" x14ac:dyDescent="0.25">
      <c r="A839" s="9">
        <f>IF('Lease Monthly'!$H$4="Monthly",DATE(YEAR('Monthly Journal entry'!A838),MONTH('Monthly Journal entry'!A838)+1,DAY('Monthly Journal entry'!A838)),IF('Lease Monthly'!$H$4="Quarterly",DATE(YEAR('Monthly Journal entry'!A838),MONTH('Monthly Journal entry'!A837)+3,DAY('Monthly Journal entry'!A837)),DATE(YEAR('Monthly Journal entry'!A837)+1,MONTH('Monthly Journal entry'!A837),DAY('Monthly Journal entry'!A837))))</f>
        <v>69215</v>
      </c>
      <c r="B839" s="24">
        <f t="shared" si="120"/>
        <v>2089</v>
      </c>
      <c r="C839" s="9">
        <f t="shared" si="118"/>
        <v>69215</v>
      </c>
      <c r="D839" s="9">
        <f t="shared" si="121"/>
        <v>69245</v>
      </c>
      <c r="E839" s="3">
        <f t="shared" si="122"/>
        <v>31</v>
      </c>
      <c r="F839" s="10">
        <f t="shared" si="123"/>
        <v>31</v>
      </c>
      <c r="G839" s="4">
        <f>'Lease Monthly'!K850</f>
        <v>0</v>
      </c>
      <c r="H839" s="3">
        <f t="shared" si="117"/>
        <v>0</v>
      </c>
      <c r="I839" s="11">
        <f t="shared" ref="I839:I902" si="124">G839-H838</f>
        <v>0</v>
      </c>
      <c r="J839" s="16">
        <f t="shared" si="119"/>
        <v>69215</v>
      </c>
      <c r="K839" s="25">
        <f t="shared" ref="K839:K902" si="125">H839+I839</f>
        <v>0</v>
      </c>
    </row>
    <row r="840" spans="1:11" x14ac:dyDescent="0.25">
      <c r="A840" s="9">
        <f>IF('Lease Monthly'!$H$4="Monthly",DATE(YEAR('Monthly Journal entry'!A839),MONTH('Monthly Journal entry'!A839)+1,DAY('Monthly Journal entry'!A839)),IF('Lease Monthly'!$H$4="Quarterly",DATE(YEAR('Monthly Journal entry'!A839),MONTH('Monthly Journal entry'!A838)+3,DAY('Monthly Journal entry'!A838)),DATE(YEAR('Monthly Journal entry'!A838)+1,MONTH('Monthly Journal entry'!A838),DAY('Monthly Journal entry'!A838))))</f>
        <v>69246</v>
      </c>
      <c r="B840" s="24">
        <f t="shared" si="120"/>
        <v>2089</v>
      </c>
      <c r="C840" s="9">
        <f t="shared" si="118"/>
        <v>69246</v>
      </c>
      <c r="D840" s="9">
        <f t="shared" si="121"/>
        <v>69276</v>
      </c>
      <c r="E840" s="3">
        <f t="shared" si="122"/>
        <v>31</v>
      </c>
      <c r="F840" s="10">
        <f t="shared" si="123"/>
        <v>31</v>
      </c>
      <c r="G840" s="4">
        <f>'Lease Monthly'!K851</f>
        <v>0</v>
      </c>
      <c r="H840" s="3">
        <f t="shared" ref="H840:H903" si="126">G841/E840*F840</f>
        <v>0</v>
      </c>
      <c r="I840" s="11">
        <f t="shared" si="124"/>
        <v>0</v>
      </c>
      <c r="J840" s="16">
        <f t="shared" si="119"/>
        <v>69246</v>
      </c>
      <c r="K840" s="25">
        <f t="shared" si="125"/>
        <v>0</v>
      </c>
    </row>
    <row r="841" spans="1:11" x14ac:dyDescent="0.25">
      <c r="A841" s="9">
        <f>IF('Lease Monthly'!$H$4="Monthly",DATE(YEAR('Monthly Journal entry'!A840),MONTH('Monthly Journal entry'!A840)+1,DAY('Monthly Journal entry'!A840)),IF('Lease Monthly'!$H$4="Quarterly",DATE(YEAR('Monthly Journal entry'!A840),MONTH('Monthly Journal entry'!A839)+3,DAY('Monthly Journal entry'!A839)),DATE(YEAR('Monthly Journal entry'!A839)+1,MONTH('Monthly Journal entry'!A839),DAY('Monthly Journal entry'!A839))))</f>
        <v>69277</v>
      </c>
      <c r="B841" s="24">
        <f t="shared" si="120"/>
        <v>2089</v>
      </c>
      <c r="C841" s="9">
        <f t="shared" si="118"/>
        <v>69277</v>
      </c>
      <c r="D841" s="9">
        <f t="shared" si="121"/>
        <v>69306</v>
      </c>
      <c r="E841" s="3">
        <f t="shared" si="122"/>
        <v>30</v>
      </c>
      <c r="F841" s="10">
        <f t="shared" si="123"/>
        <v>30</v>
      </c>
      <c r="G841" s="4">
        <f>'Lease Monthly'!K852</f>
        <v>0</v>
      </c>
      <c r="H841" s="3">
        <f t="shared" si="126"/>
        <v>0</v>
      </c>
      <c r="I841" s="11">
        <f t="shared" si="124"/>
        <v>0</v>
      </c>
      <c r="J841" s="16">
        <f t="shared" si="119"/>
        <v>69277</v>
      </c>
      <c r="K841" s="25">
        <f t="shared" si="125"/>
        <v>0</v>
      </c>
    </row>
    <row r="842" spans="1:11" x14ac:dyDescent="0.25">
      <c r="A842" s="9">
        <f>IF('Lease Monthly'!$H$4="Monthly",DATE(YEAR('Monthly Journal entry'!A841),MONTH('Monthly Journal entry'!A841)+1,DAY('Monthly Journal entry'!A841)),IF('Lease Monthly'!$H$4="Quarterly",DATE(YEAR('Monthly Journal entry'!A841),MONTH('Monthly Journal entry'!A840)+3,DAY('Monthly Journal entry'!A840)),DATE(YEAR('Monthly Journal entry'!A840)+1,MONTH('Monthly Journal entry'!A840),DAY('Monthly Journal entry'!A840))))</f>
        <v>69307</v>
      </c>
      <c r="B842" s="24">
        <f t="shared" si="120"/>
        <v>2089</v>
      </c>
      <c r="C842" s="9">
        <f t="shared" si="118"/>
        <v>69307</v>
      </c>
      <c r="D842" s="9">
        <f t="shared" si="121"/>
        <v>69337</v>
      </c>
      <c r="E842" s="3">
        <f t="shared" si="122"/>
        <v>31</v>
      </c>
      <c r="F842" s="10">
        <f t="shared" si="123"/>
        <v>31</v>
      </c>
      <c r="G842" s="4">
        <f>'Lease Monthly'!K853</f>
        <v>0</v>
      </c>
      <c r="H842" s="3">
        <f t="shared" si="126"/>
        <v>0</v>
      </c>
      <c r="I842" s="11">
        <f t="shared" si="124"/>
        <v>0</v>
      </c>
      <c r="J842" s="16">
        <f t="shared" si="119"/>
        <v>69307</v>
      </c>
      <c r="K842" s="25">
        <f t="shared" si="125"/>
        <v>0</v>
      </c>
    </row>
    <row r="843" spans="1:11" x14ac:dyDescent="0.25">
      <c r="A843" s="9">
        <f>IF('Lease Monthly'!$H$4="Monthly",DATE(YEAR('Monthly Journal entry'!A842),MONTH('Monthly Journal entry'!A842)+1,DAY('Monthly Journal entry'!A842)),IF('Lease Monthly'!$H$4="Quarterly",DATE(YEAR('Monthly Journal entry'!A842),MONTH('Monthly Journal entry'!A841)+3,DAY('Monthly Journal entry'!A841)),DATE(YEAR('Monthly Journal entry'!A841)+1,MONTH('Monthly Journal entry'!A841),DAY('Monthly Journal entry'!A841))))</f>
        <v>69338</v>
      </c>
      <c r="B843" s="24">
        <f t="shared" si="120"/>
        <v>2089</v>
      </c>
      <c r="C843" s="9">
        <f t="shared" si="118"/>
        <v>69338</v>
      </c>
      <c r="D843" s="9">
        <f t="shared" si="121"/>
        <v>69367</v>
      </c>
      <c r="E843" s="3">
        <f t="shared" si="122"/>
        <v>30</v>
      </c>
      <c r="F843" s="10">
        <f t="shared" si="123"/>
        <v>30</v>
      </c>
      <c r="G843" s="4">
        <f>'Lease Monthly'!K854</f>
        <v>0</v>
      </c>
      <c r="H843" s="3">
        <f t="shared" si="126"/>
        <v>0</v>
      </c>
      <c r="I843" s="11">
        <f t="shared" si="124"/>
        <v>0</v>
      </c>
      <c r="J843" s="16">
        <f t="shared" si="119"/>
        <v>69338</v>
      </c>
      <c r="K843" s="25">
        <f t="shared" si="125"/>
        <v>0</v>
      </c>
    </row>
    <row r="844" spans="1:11" x14ac:dyDescent="0.25">
      <c r="A844" s="9">
        <f>IF('Lease Monthly'!$H$4="Monthly",DATE(YEAR('Monthly Journal entry'!A843),MONTH('Monthly Journal entry'!A843)+1,DAY('Monthly Journal entry'!A843)),IF('Lease Monthly'!$H$4="Quarterly",DATE(YEAR('Monthly Journal entry'!A843),MONTH('Monthly Journal entry'!A842)+3,DAY('Monthly Journal entry'!A842)),DATE(YEAR('Monthly Journal entry'!A842)+1,MONTH('Monthly Journal entry'!A842),DAY('Monthly Journal entry'!A842))))</f>
        <v>69368</v>
      </c>
      <c r="B844" s="24">
        <f t="shared" si="120"/>
        <v>2089</v>
      </c>
      <c r="C844" s="9">
        <f t="shared" si="118"/>
        <v>69368</v>
      </c>
      <c r="D844" s="9">
        <f t="shared" si="121"/>
        <v>69398</v>
      </c>
      <c r="E844" s="3">
        <f t="shared" si="122"/>
        <v>31</v>
      </c>
      <c r="F844" s="10">
        <f t="shared" si="123"/>
        <v>31</v>
      </c>
      <c r="G844" s="4">
        <f>'Lease Monthly'!K855</f>
        <v>0</v>
      </c>
      <c r="H844" s="3">
        <f t="shared" si="126"/>
        <v>0</v>
      </c>
      <c r="I844" s="11">
        <f t="shared" si="124"/>
        <v>0</v>
      </c>
      <c r="J844" s="16">
        <f t="shared" si="119"/>
        <v>69368</v>
      </c>
      <c r="K844" s="25">
        <f t="shared" si="125"/>
        <v>0</v>
      </c>
    </row>
    <row r="845" spans="1:11" x14ac:dyDescent="0.25">
      <c r="A845" s="9">
        <f>IF('Lease Monthly'!$H$4="Monthly",DATE(YEAR('Monthly Journal entry'!A844),MONTH('Monthly Journal entry'!A844)+1,DAY('Monthly Journal entry'!A844)),IF('Lease Monthly'!$H$4="Quarterly",DATE(YEAR('Monthly Journal entry'!A844),MONTH('Monthly Journal entry'!A843)+3,DAY('Monthly Journal entry'!A843)),DATE(YEAR('Monthly Journal entry'!A843)+1,MONTH('Monthly Journal entry'!A843),DAY('Monthly Journal entry'!A843))))</f>
        <v>69399</v>
      </c>
      <c r="B845" s="24">
        <f t="shared" si="120"/>
        <v>2090</v>
      </c>
      <c r="C845" s="9">
        <f t="shared" si="118"/>
        <v>69399</v>
      </c>
      <c r="D845" s="9">
        <f t="shared" si="121"/>
        <v>69429</v>
      </c>
      <c r="E845" s="3">
        <f t="shared" si="122"/>
        <v>31</v>
      </c>
      <c r="F845" s="10">
        <f t="shared" si="123"/>
        <v>31</v>
      </c>
      <c r="G845" s="4">
        <f>'Lease Monthly'!K856</f>
        <v>0</v>
      </c>
      <c r="H845" s="3">
        <f t="shared" si="126"/>
        <v>0</v>
      </c>
      <c r="I845" s="11">
        <f t="shared" si="124"/>
        <v>0</v>
      </c>
      <c r="J845" s="16">
        <f t="shared" si="119"/>
        <v>69399</v>
      </c>
      <c r="K845" s="25">
        <f t="shared" si="125"/>
        <v>0</v>
      </c>
    </row>
    <row r="846" spans="1:11" x14ac:dyDescent="0.25">
      <c r="A846" s="9">
        <f>IF('Lease Monthly'!$H$4="Monthly",DATE(YEAR('Monthly Journal entry'!A845),MONTH('Monthly Journal entry'!A845)+1,DAY('Monthly Journal entry'!A845)),IF('Lease Monthly'!$H$4="Quarterly",DATE(YEAR('Monthly Journal entry'!A845),MONTH('Monthly Journal entry'!A844)+3,DAY('Monthly Journal entry'!A844)),DATE(YEAR('Monthly Journal entry'!A844)+1,MONTH('Monthly Journal entry'!A844),DAY('Monthly Journal entry'!A844))))</f>
        <v>69430</v>
      </c>
      <c r="B846" s="24">
        <f t="shared" si="120"/>
        <v>2090</v>
      </c>
      <c r="C846" s="9">
        <f t="shared" si="118"/>
        <v>69430</v>
      </c>
      <c r="D846" s="9">
        <f t="shared" si="121"/>
        <v>69457</v>
      </c>
      <c r="E846" s="3">
        <f t="shared" si="122"/>
        <v>28</v>
      </c>
      <c r="F846" s="10">
        <f t="shared" si="123"/>
        <v>28</v>
      </c>
      <c r="G846" s="4">
        <f>'Lease Monthly'!K857</f>
        <v>0</v>
      </c>
      <c r="H846" s="3">
        <f t="shared" si="126"/>
        <v>0</v>
      </c>
      <c r="I846" s="11">
        <f t="shared" si="124"/>
        <v>0</v>
      </c>
      <c r="J846" s="16">
        <f t="shared" si="119"/>
        <v>69430</v>
      </c>
      <c r="K846" s="25">
        <f t="shared" si="125"/>
        <v>0</v>
      </c>
    </row>
    <row r="847" spans="1:11" x14ac:dyDescent="0.25">
      <c r="A847" s="9">
        <f>IF('Lease Monthly'!$H$4="Monthly",DATE(YEAR('Monthly Journal entry'!A846),MONTH('Monthly Journal entry'!A846)+1,DAY('Monthly Journal entry'!A846)),IF('Lease Monthly'!$H$4="Quarterly",DATE(YEAR('Monthly Journal entry'!A846),MONTH('Monthly Journal entry'!A845)+3,DAY('Monthly Journal entry'!A845)),DATE(YEAR('Monthly Journal entry'!A845)+1,MONTH('Monthly Journal entry'!A845),DAY('Monthly Journal entry'!A845))))</f>
        <v>69458</v>
      </c>
      <c r="B847" s="24">
        <f t="shared" si="120"/>
        <v>2090</v>
      </c>
      <c r="C847" s="9">
        <f t="shared" si="118"/>
        <v>69458</v>
      </c>
      <c r="D847" s="9">
        <f t="shared" si="121"/>
        <v>69488</v>
      </c>
      <c r="E847" s="3">
        <f t="shared" si="122"/>
        <v>31</v>
      </c>
      <c r="F847" s="10">
        <f t="shared" si="123"/>
        <v>31</v>
      </c>
      <c r="G847" s="4">
        <f>'Lease Monthly'!K858</f>
        <v>0</v>
      </c>
      <c r="H847" s="3">
        <f t="shared" si="126"/>
        <v>0</v>
      </c>
      <c r="I847" s="11">
        <f t="shared" si="124"/>
        <v>0</v>
      </c>
      <c r="J847" s="16">
        <f t="shared" si="119"/>
        <v>69458</v>
      </c>
      <c r="K847" s="25">
        <f t="shared" si="125"/>
        <v>0</v>
      </c>
    </row>
    <row r="848" spans="1:11" x14ac:dyDescent="0.25">
      <c r="A848" s="9">
        <f>IF('Lease Monthly'!$H$4="Monthly",DATE(YEAR('Monthly Journal entry'!A847),MONTH('Monthly Journal entry'!A847)+1,DAY('Monthly Journal entry'!A847)),IF('Lease Monthly'!$H$4="Quarterly",DATE(YEAR('Monthly Journal entry'!A847),MONTH('Monthly Journal entry'!A846)+3,DAY('Monthly Journal entry'!A846)),DATE(YEAR('Monthly Journal entry'!A846)+1,MONTH('Monthly Journal entry'!A846),DAY('Monthly Journal entry'!A846))))</f>
        <v>69489</v>
      </c>
      <c r="B848" s="24">
        <f t="shared" si="120"/>
        <v>2090</v>
      </c>
      <c r="C848" s="9">
        <f t="shared" si="118"/>
        <v>69489</v>
      </c>
      <c r="D848" s="9">
        <f t="shared" si="121"/>
        <v>69518</v>
      </c>
      <c r="E848" s="3">
        <f t="shared" si="122"/>
        <v>30</v>
      </c>
      <c r="F848" s="10">
        <f t="shared" si="123"/>
        <v>30</v>
      </c>
      <c r="G848" s="4">
        <f>'Lease Monthly'!K859</f>
        <v>0</v>
      </c>
      <c r="H848" s="3">
        <f t="shared" si="126"/>
        <v>0</v>
      </c>
      <c r="I848" s="11">
        <f t="shared" si="124"/>
        <v>0</v>
      </c>
      <c r="J848" s="16">
        <f t="shared" si="119"/>
        <v>69489</v>
      </c>
      <c r="K848" s="25">
        <f t="shared" si="125"/>
        <v>0</v>
      </c>
    </row>
    <row r="849" spans="1:11" x14ac:dyDescent="0.25">
      <c r="A849" s="9">
        <f>IF('Lease Monthly'!$H$4="Monthly",DATE(YEAR('Monthly Journal entry'!A848),MONTH('Monthly Journal entry'!A848)+1,DAY('Monthly Journal entry'!A848)),IF('Lease Monthly'!$H$4="Quarterly",DATE(YEAR('Monthly Journal entry'!A848),MONTH('Monthly Journal entry'!A847)+3,DAY('Monthly Journal entry'!A847)),DATE(YEAR('Monthly Journal entry'!A847)+1,MONTH('Monthly Journal entry'!A847),DAY('Monthly Journal entry'!A847))))</f>
        <v>69519</v>
      </c>
      <c r="B849" s="24">
        <f t="shared" si="120"/>
        <v>2090</v>
      </c>
      <c r="C849" s="9">
        <f t="shared" si="118"/>
        <v>69519</v>
      </c>
      <c r="D849" s="9">
        <f t="shared" si="121"/>
        <v>69549</v>
      </c>
      <c r="E849" s="3">
        <f t="shared" si="122"/>
        <v>31</v>
      </c>
      <c r="F849" s="10">
        <f t="shared" si="123"/>
        <v>31</v>
      </c>
      <c r="G849" s="4">
        <f>'Lease Monthly'!K860</f>
        <v>0</v>
      </c>
      <c r="H849" s="3">
        <f t="shared" si="126"/>
        <v>0</v>
      </c>
      <c r="I849" s="11">
        <f t="shared" si="124"/>
        <v>0</v>
      </c>
      <c r="J849" s="16">
        <f t="shared" si="119"/>
        <v>69519</v>
      </c>
      <c r="K849" s="25">
        <f t="shared" si="125"/>
        <v>0</v>
      </c>
    </row>
    <row r="850" spans="1:11" x14ac:dyDescent="0.25">
      <c r="A850" s="9">
        <f>IF('Lease Monthly'!$H$4="Monthly",DATE(YEAR('Monthly Journal entry'!A849),MONTH('Monthly Journal entry'!A849)+1,DAY('Monthly Journal entry'!A849)),IF('Lease Monthly'!$H$4="Quarterly",DATE(YEAR('Monthly Journal entry'!A849),MONTH('Monthly Journal entry'!A848)+3,DAY('Monthly Journal entry'!A848)),DATE(YEAR('Monthly Journal entry'!A848)+1,MONTH('Monthly Journal entry'!A848),DAY('Monthly Journal entry'!A848))))</f>
        <v>69550</v>
      </c>
      <c r="B850" s="24">
        <f t="shared" si="120"/>
        <v>2090</v>
      </c>
      <c r="C850" s="9">
        <f t="shared" si="118"/>
        <v>69550</v>
      </c>
      <c r="D850" s="9">
        <f t="shared" si="121"/>
        <v>69579</v>
      </c>
      <c r="E850" s="3">
        <f t="shared" si="122"/>
        <v>30</v>
      </c>
      <c r="F850" s="10">
        <f t="shared" si="123"/>
        <v>30</v>
      </c>
      <c r="G850" s="4">
        <f>'Lease Monthly'!K861</f>
        <v>0</v>
      </c>
      <c r="H850" s="3">
        <f t="shared" si="126"/>
        <v>0</v>
      </c>
      <c r="I850" s="11">
        <f t="shared" si="124"/>
        <v>0</v>
      </c>
      <c r="J850" s="16">
        <f t="shared" si="119"/>
        <v>69550</v>
      </c>
      <c r="K850" s="25">
        <f t="shared" si="125"/>
        <v>0</v>
      </c>
    </row>
    <row r="851" spans="1:11" x14ac:dyDescent="0.25">
      <c r="A851" s="9">
        <f>IF('Lease Monthly'!$H$4="Monthly",DATE(YEAR('Monthly Journal entry'!A850),MONTH('Monthly Journal entry'!A850)+1,DAY('Monthly Journal entry'!A850)),IF('Lease Monthly'!$H$4="Quarterly",DATE(YEAR('Monthly Journal entry'!A850),MONTH('Monthly Journal entry'!A849)+3,DAY('Monthly Journal entry'!A849)),DATE(YEAR('Monthly Journal entry'!A849)+1,MONTH('Monthly Journal entry'!A849),DAY('Monthly Journal entry'!A849))))</f>
        <v>69580</v>
      </c>
      <c r="B851" s="24">
        <f t="shared" si="120"/>
        <v>2090</v>
      </c>
      <c r="C851" s="9">
        <f t="shared" si="118"/>
        <v>69580</v>
      </c>
      <c r="D851" s="9">
        <f t="shared" si="121"/>
        <v>69610</v>
      </c>
      <c r="E851" s="3">
        <f t="shared" si="122"/>
        <v>31</v>
      </c>
      <c r="F851" s="10">
        <f t="shared" si="123"/>
        <v>31</v>
      </c>
      <c r="G851" s="4">
        <f>'Lease Monthly'!K862</f>
        <v>0</v>
      </c>
      <c r="H851" s="3">
        <f t="shared" si="126"/>
        <v>0</v>
      </c>
      <c r="I851" s="11">
        <f t="shared" si="124"/>
        <v>0</v>
      </c>
      <c r="J851" s="16">
        <f t="shared" si="119"/>
        <v>69580</v>
      </c>
      <c r="K851" s="25">
        <f t="shared" si="125"/>
        <v>0</v>
      </c>
    </row>
    <row r="852" spans="1:11" x14ac:dyDescent="0.25">
      <c r="A852" s="9">
        <f>IF('Lease Monthly'!$H$4="Monthly",DATE(YEAR('Monthly Journal entry'!A851),MONTH('Monthly Journal entry'!A851)+1,DAY('Monthly Journal entry'!A851)),IF('Lease Monthly'!$H$4="Quarterly",DATE(YEAR('Monthly Journal entry'!A851),MONTH('Monthly Journal entry'!A850)+3,DAY('Monthly Journal entry'!A850)),DATE(YEAR('Monthly Journal entry'!A850)+1,MONTH('Monthly Journal entry'!A850),DAY('Monthly Journal entry'!A850))))</f>
        <v>69611</v>
      </c>
      <c r="B852" s="24">
        <f t="shared" si="120"/>
        <v>2090</v>
      </c>
      <c r="C852" s="9">
        <f t="shared" si="118"/>
        <v>69611</v>
      </c>
      <c r="D852" s="9">
        <f t="shared" si="121"/>
        <v>69641</v>
      </c>
      <c r="E852" s="3">
        <f t="shared" si="122"/>
        <v>31</v>
      </c>
      <c r="F852" s="10">
        <f t="shared" si="123"/>
        <v>31</v>
      </c>
      <c r="G852" s="4">
        <f>'Lease Monthly'!K863</f>
        <v>0</v>
      </c>
      <c r="H852" s="3">
        <f t="shared" si="126"/>
        <v>0</v>
      </c>
      <c r="I852" s="11">
        <f t="shared" si="124"/>
        <v>0</v>
      </c>
      <c r="J852" s="16">
        <f t="shared" si="119"/>
        <v>69611</v>
      </c>
      <c r="K852" s="25">
        <f t="shared" si="125"/>
        <v>0</v>
      </c>
    </row>
    <row r="853" spans="1:11" x14ac:dyDescent="0.25">
      <c r="A853" s="9">
        <f>IF('Lease Monthly'!$H$4="Monthly",DATE(YEAR('Monthly Journal entry'!A852),MONTH('Monthly Journal entry'!A852)+1,DAY('Monthly Journal entry'!A852)),IF('Lease Monthly'!$H$4="Quarterly",DATE(YEAR('Monthly Journal entry'!A852),MONTH('Monthly Journal entry'!A851)+3,DAY('Monthly Journal entry'!A851)),DATE(YEAR('Monthly Journal entry'!A851)+1,MONTH('Monthly Journal entry'!A851),DAY('Monthly Journal entry'!A851))))</f>
        <v>69642</v>
      </c>
      <c r="B853" s="24">
        <f t="shared" si="120"/>
        <v>2090</v>
      </c>
      <c r="C853" s="9">
        <f t="shared" si="118"/>
        <v>69642</v>
      </c>
      <c r="D853" s="9">
        <f t="shared" si="121"/>
        <v>69671</v>
      </c>
      <c r="E853" s="3">
        <f t="shared" si="122"/>
        <v>30</v>
      </c>
      <c r="F853" s="10">
        <f t="shared" si="123"/>
        <v>30</v>
      </c>
      <c r="G853" s="4">
        <f>'Lease Monthly'!K864</f>
        <v>0</v>
      </c>
      <c r="H853" s="3">
        <f t="shared" si="126"/>
        <v>0</v>
      </c>
      <c r="I853" s="11">
        <f t="shared" si="124"/>
        <v>0</v>
      </c>
      <c r="J853" s="16">
        <f t="shared" si="119"/>
        <v>69642</v>
      </c>
      <c r="K853" s="25">
        <f t="shared" si="125"/>
        <v>0</v>
      </c>
    </row>
    <row r="854" spans="1:11" x14ac:dyDescent="0.25">
      <c r="A854" s="9">
        <f>IF('Lease Monthly'!$H$4="Monthly",DATE(YEAR('Monthly Journal entry'!A853),MONTH('Monthly Journal entry'!A853)+1,DAY('Monthly Journal entry'!A853)),IF('Lease Monthly'!$H$4="Quarterly",DATE(YEAR('Monthly Journal entry'!A853),MONTH('Monthly Journal entry'!A852)+3,DAY('Monthly Journal entry'!A852)),DATE(YEAR('Monthly Journal entry'!A852)+1,MONTH('Monthly Journal entry'!A852),DAY('Monthly Journal entry'!A852))))</f>
        <v>69672</v>
      </c>
      <c r="B854" s="24">
        <f t="shared" si="120"/>
        <v>2090</v>
      </c>
      <c r="C854" s="9">
        <f t="shared" si="118"/>
        <v>69672</v>
      </c>
      <c r="D854" s="9">
        <f t="shared" si="121"/>
        <v>69702</v>
      </c>
      <c r="E854" s="3">
        <f t="shared" si="122"/>
        <v>31</v>
      </c>
      <c r="F854" s="10">
        <f t="shared" si="123"/>
        <v>31</v>
      </c>
      <c r="G854" s="4">
        <f>'Lease Monthly'!K865</f>
        <v>0</v>
      </c>
      <c r="H854" s="3">
        <f t="shared" si="126"/>
        <v>0</v>
      </c>
      <c r="I854" s="11">
        <f t="shared" si="124"/>
        <v>0</v>
      </c>
      <c r="J854" s="16">
        <f t="shared" si="119"/>
        <v>69672</v>
      </c>
      <c r="K854" s="25">
        <f t="shared" si="125"/>
        <v>0</v>
      </c>
    </row>
    <row r="855" spans="1:11" x14ac:dyDescent="0.25">
      <c r="A855" s="9">
        <f>IF('Lease Monthly'!$H$4="Monthly",DATE(YEAR('Monthly Journal entry'!A854),MONTH('Monthly Journal entry'!A854)+1,DAY('Monthly Journal entry'!A854)),IF('Lease Monthly'!$H$4="Quarterly",DATE(YEAR('Monthly Journal entry'!A854),MONTH('Monthly Journal entry'!A853)+3,DAY('Monthly Journal entry'!A853)),DATE(YEAR('Monthly Journal entry'!A853)+1,MONTH('Monthly Journal entry'!A853),DAY('Monthly Journal entry'!A853))))</f>
        <v>69703</v>
      </c>
      <c r="B855" s="24">
        <f t="shared" si="120"/>
        <v>2090</v>
      </c>
      <c r="C855" s="9">
        <f t="shared" si="118"/>
        <v>69703</v>
      </c>
      <c r="D855" s="9">
        <f t="shared" si="121"/>
        <v>69732</v>
      </c>
      <c r="E855" s="3">
        <f t="shared" si="122"/>
        <v>30</v>
      </c>
      <c r="F855" s="10">
        <f t="shared" si="123"/>
        <v>30</v>
      </c>
      <c r="G855" s="4">
        <f>'Lease Monthly'!K866</f>
        <v>0</v>
      </c>
      <c r="H855" s="3">
        <f t="shared" si="126"/>
        <v>0</v>
      </c>
      <c r="I855" s="11">
        <f t="shared" si="124"/>
        <v>0</v>
      </c>
      <c r="J855" s="16">
        <f t="shared" si="119"/>
        <v>69703</v>
      </c>
      <c r="K855" s="25">
        <f t="shared" si="125"/>
        <v>0</v>
      </c>
    </row>
    <row r="856" spans="1:11" x14ac:dyDescent="0.25">
      <c r="A856" s="9">
        <f>IF('Lease Monthly'!$H$4="Monthly",DATE(YEAR('Monthly Journal entry'!A855),MONTH('Monthly Journal entry'!A855)+1,DAY('Monthly Journal entry'!A855)),IF('Lease Monthly'!$H$4="Quarterly",DATE(YEAR('Monthly Journal entry'!A855),MONTH('Monthly Journal entry'!A854)+3,DAY('Monthly Journal entry'!A854)),DATE(YEAR('Monthly Journal entry'!A854)+1,MONTH('Monthly Journal entry'!A854),DAY('Monthly Journal entry'!A854))))</f>
        <v>69733</v>
      </c>
      <c r="B856" s="24">
        <f t="shared" si="120"/>
        <v>2090</v>
      </c>
      <c r="C856" s="9">
        <f t="shared" si="118"/>
        <v>69733</v>
      </c>
      <c r="D856" s="9">
        <f t="shared" si="121"/>
        <v>69763</v>
      </c>
      <c r="E856" s="3">
        <f t="shared" si="122"/>
        <v>31</v>
      </c>
      <c r="F856" s="10">
        <f t="shared" si="123"/>
        <v>31</v>
      </c>
      <c r="G856" s="4">
        <f>'Lease Monthly'!K867</f>
        <v>0</v>
      </c>
      <c r="H856" s="3">
        <f t="shared" si="126"/>
        <v>0</v>
      </c>
      <c r="I856" s="11">
        <f t="shared" si="124"/>
        <v>0</v>
      </c>
      <c r="J856" s="16">
        <f t="shared" si="119"/>
        <v>69733</v>
      </c>
      <c r="K856" s="25">
        <f t="shared" si="125"/>
        <v>0</v>
      </c>
    </row>
    <row r="857" spans="1:11" x14ac:dyDescent="0.25">
      <c r="A857" s="9">
        <f>IF('Lease Monthly'!$H$4="Monthly",DATE(YEAR('Monthly Journal entry'!A856),MONTH('Monthly Journal entry'!A856)+1,DAY('Monthly Journal entry'!A856)),IF('Lease Monthly'!$H$4="Quarterly",DATE(YEAR('Monthly Journal entry'!A856),MONTH('Monthly Journal entry'!A855)+3,DAY('Monthly Journal entry'!A855)),DATE(YEAR('Monthly Journal entry'!A855)+1,MONTH('Monthly Journal entry'!A855),DAY('Monthly Journal entry'!A855))))</f>
        <v>69764</v>
      </c>
      <c r="B857" s="24">
        <f t="shared" si="120"/>
        <v>2091</v>
      </c>
      <c r="C857" s="9">
        <f t="shared" si="118"/>
        <v>69764</v>
      </c>
      <c r="D857" s="9">
        <f t="shared" si="121"/>
        <v>69794</v>
      </c>
      <c r="E857" s="3">
        <f t="shared" si="122"/>
        <v>31</v>
      </c>
      <c r="F857" s="10">
        <f t="shared" si="123"/>
        <v>31</v>
      </c>
      <c r="G857" s="4">
        <f>'Lease Monthly'!K868</f>
        <v>0</v>
      </c>
      <c r="H857" s="3">
        <f t="shared" si="126"/>
        <v>0</v>
      </c>
      <c r="I857" s="11">
        <f t="shared" si="124"/>
        <v>0</v>
      </c>
      <c r="J857" s="16">
        <f t="shared" si="119"/>
        <v>69764</v>
      </c>
      <c r="K857" s="25">
        <f t="shared" si="125"/>
        <v>0</v>
      </c>
    </row>
    <row r="858" spans="1:11" x14ac:dyDescent="0.25">
      <c r="A858" s="9">
        <f>IF('Lease Monthly'!$H$4="Monthly",DATE(YEAR('Monthly Journal entry'!A857),MONTH('Monthly Journal entry'!A857)+1,DAY('Monthly Journal entry'!A857)),IF('Lease Monthly'!$H$4="Quarterly",DATE(YEAR('Monthly Journal entry'!A857),MONTH('Monthly Journal entry'!A856)+3,DAY('Monthly Journal entry'!A856)),DATE(YEAR('Monthly Journal entry'!A856)+1,MONTH('Monthly Journal entry'!A856),DAY('Monthly Journal entry'!A856))))</f>
        <v>69795</v>
      </c>
      <c r="B858" s="24">
        <f t="shared" si="120"/>
        <v>2091</v>
      </c>
      <c r="C858" s="9">
        <f t="shared" si="118"/>
        <v>69795</v>
      </c>
      <c r="D858" s="9">
        <f t="shared" si="121"/>
        <v>69822</v>
      </c>
      <c r="E858" s="3">
        <f t="shared" si="122"/>
        <v>28</v>
      </c>
      <c r="F858" s="10">
        <f t="shared" si="123"/>
        <v>28</v>
      </c>
      <c r="G858" s="4">
        <f>'Lease Monthly'!K869</f>
        <v>0</v>
      </c>
      <c r="H858" s="3">
        <f t="shared" si="126"/>
        <v>0</v>
      </c>
      <c r="I858" s="11">
        <f t="shared" si="124"/>
        <v>0</v>
      </c>
      <c r="J858" s="16">
        <f t="shared" si="119"/>
        <v>69795</v>
      </c>
      <c r="K858" s="25">
        <f t="shared" si="125"/>
        <v>0</v>
      </c>
    </row>
    <row r="859" spans="1:11" x14ac:dyDescent="0.25">
      <c r="A859" s="9">
        <f>IF('Lease Monthly'!$H$4="Monthly",DATE(YEAR('Monthly Journal entry'!A858),MONTH('Monthly Journal entry'!A858)+1,DAY('Monthly Journal entry'!A858)),IF('Lease Monthly'!$H$4="Quarterly",DATE(YEAR('Monthly Journal entry'!A858),MONTH('Monthly Journal entry'!A857)+3,DAY('Monthly Journal entry'!A857)),DATE(YEAR('Monthly Journal entry'!A857)+1,MONTH('Monthly Journal entry'!A857),DAY('Monthly Journal entry'!A857))))</f>
        <v>69823</v>
      </c>
      <c r="B859" s="24">
        <f t="shared" si="120"/>
        <v>2091</v>
      </c>
      <c r="C859" s="9">
        <f t="shared" si="118"/>
        <v>69823</v>
      </c>
      <c r="D859" s="9">
        <f t="shared" si="121"/>
        <v>69853</v>
      </c>
      <c r="E859" s="3">
        <f t="shared" si="122"/>
        <v>31</v>
      </c>
      <c r="F859" s="10">
        <f t="shared" si="123"/>
        <v>31</v>
      </c>
      <c r="G859" s="4">
        <f>'Lease Monthly'!K870</f>
        <v>0</v>
      </c>
      <c r="H859" s="3">
        <f t="shared" si="126"/>
        <v>0</v>
      </c>
      <c r="I859" s="11">
        <f t="shared" si="124"/>
        <v>0</v>
      </c>
      <c r="J859" s="16">
        <f t="shared" si="119"/>
        <v>69823</v>
      </c>
      <c r="K859" s="25">
        <f t="shared" si="125"/>
        <v>0</v>
      </c>
    </row>
    <row r="860" spans="1:11" x14ac:dyDescent="0.25">
      <c r="A860" s="9">
        <f>IF('Lease Monthly'!$H$4="Monthly",DATE(YEAR('Monthly Journal entry'!A859),MONTH('Monthly Journal entry'!A859)+1,DAY('Monthly Journal entry'!A859)),IF('Lease Monthly'!$H$4="Quarterly",DATE(YEAR('Monthly Journal entry'!A859),MONTH('Monthly Journal entry'!A858)+3,DAY('Monthly Journal entry'!A858)),DATE(YEAR('Monthly Journal entry'!A858)+1,MONTH('Monthly Journal entry'!A858),DAY('Monthly Journal entry'!A858))))</f>
        <v>69854</v>
      </c>
      <c r="B860" s="24">
        <f t="shared" si="120"/>
        <v>2091</v>
      </c>
      <c r="C860" s="9">
        <f t="shared" si="118"/>
        <v>69854</v>
      </c>
      <c r="D860" s="9">
        <f t="shared" si="121"/>
        <v>69883</v>
      </c>
      <c r="E860" s="3">
        <f t="shared" si="122"/>
        <v>30</v>
      </c>
      <c r="F860" s="10">
        <f t="shared" si="123"/>
        <v>30</v>
      </c>
      <c r="G860" s="4">
        <f>'Lease Monthly'!K871</f>
        <v>0</v>
      </c>
      <c r="H860" s="3">
        <f t="shared" si="126"/>
        <v>0</v>
      </c>
      <c r="I860" s="11">
        <f t="shared" si="124"/>
        <v>0</v>
      </c>
      <c r="J860" s="16">
        <f t="shared" si="119"/>
        <v>69854</v>
      </c>
      <c r="K860" s="25">
        <f t="shared" si="125"/>
        <v>0</v>
      </c>
    </row>
    <row r="861" spans="1:11" x14ac:dyDescent="0.25">
      <c r="A861" s="9">
        <f>IF('Lease Monthly'!$H$4="Monthly",DATE(YEAR('Monthly Journal entry'!A860),MONTH('Monthly Journal entry'!A860)+1,DAY('Monthly Journal entry'!A860)),IF('Lease Monthly'!$H$4="Quarterly",DATE(YEAR('Monthly Journal entry'!A860),MONTH('Monthly Journal entry'!A859)+3,DAY('Monthly Journal entry'!A859)),DATE(YEAR('Monthly Journal entry'!A859)+1,MONTH('Monthly Journal entry'!A859),DAY('Monthly Journal entry'!A859))))</f>
        <v>69884</v>
      </c>
      <c r="B861" s="24">
        <f t="shared" si="120"/>
        <v>2091</v>
      </c>
      <c r="C861" s="9">
        <f t="shared" si="118"/>
        <v>69884</v>
      </c>
      <c r="D861" s="9">
        <f t="shared" si="121"/>
        <v>69914</v>
      </c>
      <c r="E861" s="3">
        <f t="shared" si="122"/>
        <v>31</v>
      </c>
      <c r="F861" s="10">
        <f t="shared" si="123"/>
        <v>31</v>
      </c>
      <c r="G861" s="4">
        <f>'Lease Monthly'!K872</f>
        <v>0</v>
      </c>
      <c r="H861" s="3">
        <f t="shared" si="126"/>
        <v>0</v>
      </c>
      <c r="I861" s="11">
        <f t="shared" si="124"/>
        <v>0</v>
      </c>
      <c r="J861" s="16">
        <f t="shared" si="119"/>
        <v>69884</v>
      </c>
      <c r="K861" s="25">
        <f t="shared" si="125"/>
        <v>0</v>
      </c>
    </row>
    <row r="862" spans="1:11" x14ac:dyDescent="0.25">
      <c r="A862" s="9">
        <f>IF('Lease Monthly'!$H$4="Monthly",DATE(YEAR('Monthly Journal entry'!A861),MONTH('Monthly Journal entry'!A861)+1,DAY('Monthly Journal entry'!A861)),IF('Lease Monthly'!$H$4="Quarterly",DATE(YEAR('Monthly Journal entry'!A861),MONTH('Monthly Journal entry'!A860)+3,DAY('Monthly Journal entry'!A860)),DATE(YEAR('Monthly Journal entry'!A860)+1,MONTH('Monthly Journal entry'!A860),DAY('Monthly Journal entry'!A860))))</f>
        <v>69915</v>
      </c>
      <c r="B862" s="24">
        <f t="shared" si="120"/>
        <v>2091</v>
      </c>
      <c r="C862" s="9">
        <f t="shared" si="118"/>
        <v>69915</v>
      </c>
      <c r="D862" s="9">
        <f t="shared" si="121"/>
        <v>69944</v>
      </c>
      <c r="E862" s="3">
        <f t="shared" si="122"/>
        <v>30</v>
      </c>
      <c r="F862" s="10">
        <f t="shared" si="123"/>
        <v>30</v>
      </c>
      <c r="G862" s="4">
        <f>'Lease Monthly'!K873</f>
        <v>0</v>
      </c>
      <c r="H862" s="3">
        <f t="shared" si="126"/>
        <v>0</v>
      </c>
      <c r="I862" s="11">
        <f t="shared" si="124"/>
        <v>0</v>
      </c>
      <c r="J862" s="16">
        <f t="shared" si="119"/>
        <v>69915</v>
      </c>
      <c r="K862" s="25">
        <f t="shared" si="125"/>
        <v>0</v>
      </c>
    </row>
    <row r="863" spans="1:11" x14ac:dyDescent="0.25">
      <c r="A863" s="9">
        <f>IF('Lease Monthly'!$H$4="Monthly",DATE(YEAR('Monthly Journal entry'!A862),MONTH('Monthly Journal entry'!A862)+1,DAY('Monthly Journal entry'!A862)),IF('Lease Monthly'!$H$4="Quarterly",DATE(YEAR('Monthly Journal entry'!A862),MONTH('Monthly Journal entry'!A861)+3,DAY('Monthly Journal entry'!A861)),DATE(YEAR('Monthly Journal entry'!A861)+1,MONTH('Monthly Journal entry'!A861),DAY('Monthly Journal entry'!A861))))</f>
        <v>69945</v>
      </c>
      <c r="B863" s="24">
        <f t="shared" si="120"/>
        <v>2091</v>
      </c>
      <c r="C863" s="9">
        <f t="shared" si="118"/>
        <v>69945</v>
      </c>
      <c r="D863" s="9">
        <f t="shared" si="121"/>
        <v>69975</v>
      </c>
      <c r="E863" s="3">
        <f t="shared" si="122"/>
        <v>31</v>
      </c>
      <c r="F863" s="10">
        <f t="shared" si="123"/>
        <v>31</v>
      </c>
      <c r="G863" s="4">
        <f>'Lease Monthly'!K874</f>
        <v>0</v>
      </c>
      <c r="H863" s="3">
        <f t="shared" si="126"/>
        <v>0</v>
      </c>
      <c r="I863" s="11">
        <f t="shared" si="124"/>
        <v>0</v>
      </c>
      <c r="J863" s="16">
        <f t="shared" si="119"/>
        <v>69945</v>
      </c>
      <c r="K863" s="25">
        <f t="shared" si="125"/>
        <v>0</v>
      </c>
    </row>
    <row r="864" spans="1:11" x14ac:dyDescent="0.25">
      <c r="A864" s="9">
        <f>IF('Lease Monthly'!$H$4="Monthly",DATE(YEAR('Monthly Journal entry'!A863),MONTH('Monthly Journal entry'!A863)+1,DAY('Monthly Journal entry'!A863)),IF('Lease Monthly'!$H$4="Quarterly",DATE(YEAR('Monthly Journal entry'!A863),MONTH('Monthly Journal entry'!A862)+3,DAY('Monthly Journal entry'!A862)),DATE(YEAR('Monthly Journal entry'!A862)+1,MONTH('Monthly Journal entry'!A862),DAY('Monthly Journal entry'!A862))))</f>
        <v>69976</v>
      </c>
      <c r="B864" s="24">
        <f t="shared" si="120"/>
        <v>2091</v>
      </c>
      <c r="C864" s="9">
        <f t="shared" si="118"/>
        <v>69976</v>
      </c>
      <c r="D864" s="9">
        <f t="shared" si="121"/>
        <v>70006</v>
      </c>
      <c r="E864" s="3">
        <f t="shared" si="122"/>
        <v>31</v>
      </c>
      <c r="F864" s="10">
        <f t="shared" si="123"/>
        <v>31</v>
      </c>
      <c r="G864" s="4">
        <f>'Lease Monthly'!K875</f>
        <v>0</v>
      </c>
      <c r="H864" s="3">
        <f t="shared" si="126"/>
        <v>0</v>
      </c>
      <c r="I864" s="11">
        <f t="shared" si="124"/>
        <v>0</v>
      </c>
      <c r="J864" s="16">
        <f t="shared" si="119"/>
        <v>69976</v>
      </c>
      <c r="K864" s="25">
        <f t="shared" si="125"/>
        <v>0</v>
      </c>
    </row>
    <row r="865" spans="1:11" x14ac:dyDescent="0.25">
      <c r="A865" s="9">
        <f>IF('Lease Monthly'!$H$4="Monthly",DATE(YEAR('Monthly Journal entry'!A864),MONTH('Monthly Journal entry'!A864)+1,DAY('Monthly Journal entry'!A864)),IF('Lease Monthly'!$H$4="Quarterly",DATE(YEAR('Monthly Journal entry'!A864),MONTH('Monthly Journal entry'!A863)+3,DAY('Monthly Journal entry'!A863)),DATE(YEAR('Monthly Journal entry'!A863)+1,MONTH('Monthly Journal entry'!A863),DAY('Monthly Journal entry'!A863))))</f>
        <v>70007</v>
      </c>
      <c r="B865" s="24">
        <f t="shared" si="120"/>
        <v>2091</v>
      </c>
      <c r="C865" s="9">
        <f t="shared" si="118"/>
        <v>70007</v>
      </c>
      <c r="D865" s="9">
        <f t="shared" si="121"/>
        <v>70036</v>
      </c>
      <c r="E865" s="3">
        <f t="shared" si="122"/>
        <v>30</v>
      </c>
      <c r="F865" s="10">
        <f t="shared" si="123"/>
        <v>30</v>
      </c>
      <c r="G865" s="4">
        <f>'Lease Monthly'!K876</f>
        <v>0</v>
      </c>
      <c r="H865" s="3">
        <f t="shared" si="126"/>
        <v>0</v>
      </c>
      <c r="I865" s="11">
        <f t="shared" si="124"/>
        <v>0</v>
      </c>
      <c r="J865" s="16">
        <f t="shared" si="119"/>
        <v>70007</v>
      </c>
      <c r="K865" s="25">
        <f t="shared" si="125"/>
        <v>0</v>
      </c>
    </row>
    <row r="866" spans="1:11" x14ac:dyDescent="0.25">
      <c r="A866" s="9">
        <f>IF('Lease Monthly'!$H$4="Monthly",DATE(YEAR('Monthly Journal entry'!A865),MONTH('Monthly Journal entry'!A865)+1,DAY('Monthly Journal entry'!A865)),IF('Lease Monthly'!$H$4="Quarterly",DATE(YEAR('Monthly Journal entry'!A865),MONTH('Monthly Journal entry'!A864)+3,DAY('Monthly Journal entry'!A864)),DATE(YEAR('Monthly Journal entry'!A864)+1,MONTH('Monthly Journal entry'!A864),DAY('Monthly Journal entry'!A864))))</f>
        <v>70037</v>
      </c>
      <c r="B866" s="24">
        <f t="shared" si="120"/>
        <v>2091</v>
      </c>
      <c r="C866" s="9">
        <f t="shared" si="118"/>
        <v>70037</v>
      </c>
      <c r="D866" s="9">
        <f t="shared" si="121"/>
        <v>70067</v>
      </c>
      <c r="E866" s="3">
        <f t="shared" si="122"/>
        <v>31</v>
      </c>
      <c r="F866" s="10">
        <f t="shared" si="123"/>
        <v>31</v>
      </c>
      <c r="G866" s="4">
        <f>'Lease Monthly'!K877</f>
        <v>0</v>
      </c>
      <c r="H866" s="3">
        <f t="shared" si="126"/>
        <v>0</v>
      </c>
      <c r="I866" s="11">
        <f t="shared" si="124"/>
        <v>0</v>
      </c>
      <c r="J866" s="16">
        <f t="shared" si="119"/>
        <v>70037</v>
      </c>
      <c r="K866" s="25">
        <f t="shared" si="125"/>
        <v>0</v>
      </c>
    </row>
    <row r="867" spans="1:11" x14ac:dyDescent="0.25">
      <c r="A867" s="9">
        <f>IF('Lease Monthly'!$H$4="Monthly",DATE(YEAR('Monthly Journal entry'!A866),MONTH('Monthly Journal entry'!A866)+1,DAY('Monthly Journal entry'!A866)),IF('Lease Monthly'!$H$4="Quarterly",DATE(YEAR('Monthly Journal entry'!A866),MONTH('Monthly Journal entry'!A865)+3,DAY('Monthly Journal entry'!A865)),DATE(YEAR('Monthly Journal entry'!A865)+1,MONTH('Monthly Journal entry'!A865),DAY('Monthly Journal entry'!A865))))</f>
        <v>70068</v>
      </c>
      <c r="B867" s="24">
        <f t="shared" si="120"/>
        <v>2091</v>
      </c>
      <c r="C867" s="9">
        <f t="shared" si="118"/>
        <v>70068</v>
      </c>
      <c r="D867" s="9">
        <f t="shared" si="121"/>
        <v>70097</v>
      </c>
      <c r="E867" s="3">
        <f t="shared" si="122"/>
        <v>30</v>
      </c>
      <c r="F867" s="10">
        <f t="shared" si="123"/>
        <v>30</v>
      </c>
      <c r="G867" s="4">
        <f>'Lease Monthly'!K878</f>
        <v>0</v>
      </c>
      <c r="H867" s="3">
        <f t="shared" si="126"/>
        <v>0</v>
      </c>
      <c r="I867" s="11">
        <f t="shared" si="124"/>
        <v>0</v>
      </c>
      <c r="J867" s="16">
        <f t="shared" si="119"/>
        <v>70068</v>
      </c>
      <c r="K867" s="25">
        <f t="shared" si="125"/>
        <v>0</v>
      </c>
    </row>
    <row r="868" spans="1:11" x14ac:dyDescent="0.25">
      <c r="A868" s="9">
        <f>IF('Lease Monthly'!$H$4="Monthly",DATE(YEAR('Monthly Journal entry'!A867),MONTH('Monthly Journal entry'!A867)+1,DAY('Monthly Journal entry'!A867)),IF('Lease Monthly'!$H$4="Quarterly",DATE(YEAR('Monthly Journal entry'!A867),MONTH('Monthly Journal entry'!A866)+3,DAY('Monthly Journal entry'!A866)),DATE(YEAR('Monthly Journal entry'!A866)+1,MONTH('Monthly Journal entry'!A866),DAY('Monthly Journal entry'!A866))))</f>
        <v>70098</v>
      </c>
      <c r="B868" s="24">
        <f t="shared" si="120"/>
        <v>2091</v>
      </c>
      <c r="C868" s="9">
        <f t="shared" si="118"/>
        <v>70098</v>
      </c>
      <c r="D868" s="9">
        <f t="shared" si="121"/>
        <v>70128</v>
      </c>
      <c r="E868" s="3">
        <f t="shared" si="122"/>
        <v>31</v>
      </c>
      <c r="F868" s="10">
        <f t="shared" si="123"/>
        <v>31</v>
      </c>
      <c r="G868" s="4">
        <f>'Lease Monthly'!K879</f>
        <v>0</v>
      </c>
      <c r="H868" s="3">
        <f t="shared" si="126"/>
        <v>0</v>
      </c>
      <c r="I868" s="11">
        <f t="shared" si="124"/>
        <v>0</v>
      </c>
      <c r="J868" s="16">
        <f t="shared" si="119"/>
        <v>70098</v>
      </c>
      <c r="K868" s="25">
        <f t="shared" si="125"/>
        <v>0</v>
      </c>
    </row>
    <row r="869" spans="1:11" x14ac:dyDescent="0.25">
      <c r="A869" s="9">
        <f>IF('Lease Monthly'!$H$4="Monthly",DATE(YEAR('Monthly Journal entry'!A868),MONTH('Monthly Journal entry'!A868)+1,DAY('Monthly Journal entry'!A868)),IF('Lease Monthly'!$H$4="Quarterly",DATE(YEAR('Monthly Journal entry'!A868),MONTH('Monthly Journal entry'!A867)+3,DAY('Monthly Journal entry'!A867)),DATE(YEAR('Monthly Journal entry'!A867)+1,MONTH('Monthly Journal entry'!A867),DAY('Monthly Journal entry'!A867))))</f>
        <v>70129</v>
      </c>
      <c r="B869" s="24">
        <f t="shared" si="120"/>
        <v>2092</v>
      </c>
      <c r="C869" s="9">
        <f t="shared" si="118"/>
        <v>70129</v>
      </c>
      <c r="D869" s="9">
        <f t="shared" si="121"/>
        <v>70159</v>
      </c>
      <c r="E869" s="3">
        <f t="shared" si="122"/>
        <v>31</v>
      </c>
      <c r="F869" s="10">
        <f t="shared" si="123"/>
        <v>31</v>
      </c>
      <c r="G869" s="4">
        <f>'Lease Monthly'!K880</f>
        <v>0</v>
      </c>
      <c r="H869" s="3">
        <f t="shared" si="126"/>
        <v>0</v>
      </c>
      <c r="I869" s="11">
        <f t="shared" si="124"/>
        <v>0</v>
      </c>
      <c r="J869" s="16">
        <f t="shared" si="119"/>
        <v>70129</v>
      </c>
      <c r="K869" s="25">
        <f t="shared" si="125"/>
        <v>0</v>
      </c>
    </row>
    <row r="870" spans="1:11" x14ac:dyDescent="0.25">
      <c r="A870" s="9">
        <f>IF('Lease Monthly'!$H$4="Monthly",DATE(YEAR('Monthly Journal entry'!A869),MONTH('Monthly Journal entry'!A869)+1,DAY('Monthly Journal entry'!A869)),IF('Lease Monthly'!$H$4="Quarterly",DATE(YEAR('Monthly Journal entry'!A869),MONTH('Monthly Journal entry'!A868)+3,DAY('Monthly Journal entry'!A868)),DATE(YEAR('Monthly Journal entry'!A868)+1,MONTH('Monthly Journal entry'!A868),DAY('Monthly Journal entry'!A868))))</f>
        <v>70160</v>
      </c>
      <c r="B870" s="24">
        <f t="shared" si="120"/>
        <v>2092</v>
      </c>
      <c r="C870" s="9">
        <f t="shared" si="118"/>
        <v>70160</v>
      </c>
      <c r="D870" s="9">
        <f t="shared" si="121"/>
        <v>70188</v>
      </c>
      <c r="E870" s="3">
        <f t="shared" si="122"/>
        <v>29</v>
      </c>
      <c r="F870" s="10">
        <f t="shared" si="123"/>
        <v>29</v>
      </c>
      <c r="G870" s="4">
        <f>'Lease Monthly'!K881</f>
        <v>0</v>
      </c>
      <c r="H870" s="3">
        <f t="shared" si="126"/>
        <v>0</v>
      </c>
      <c r="I870" s="11">
        <f t="shared" si="124"/>
        <v>0</v>
      </c>
      <c r="J870" s="16">
        <f t="shared" si="119"/>
        <v>70160</v>
      </c>
      <c r="K870" s="25">
        <f t="shared" si="125"/>
        <v>0</v>
      </c>
    </row>
    <row r="871" spans="1:11" x14ac:dyDescent="0.25">
      <c r="A871" s="9">
        <f>IF('Lease Monthly'!$H$4="Monthly",DATE(YEAR('Monthly Journal entry'!A870),MONTH('Monthly Journal entry'!A870)+1,DAY('Monthly Journal entry'!A870)),IF('Lease Monthly'!$H$4="Quarterly",DATE(YEAR('Monthly Journal entry'!A870),MONTH('Monthly Journal entry'!A869)+3,DAY('Monthly Journal entry'!A869)),DATE(YEAR('Monthly Journal entry'!A869)+1,MONTH('Monthly Journal entry'!A869),DAY('Monthly Journal entry'!A869))))</f>
        <v>70189</v>
      </c>
      <c r="B871" s="24">
        <f t="shared" si="120"/>
        <v>2092</v>
      </c>
      <c r="C871" s="9">
        <f t="shared" si="118"/>
        <v>70189</v>
      </c>
      <c r="D871" s="9">
        <f t="shared" si="121"/>
        <v>70219</v>
      </c>
      <c r="E871" s="3">
        <f t="shared" si="122"/>
        <v>31</v>
      </c>
      <c r="F871" s="10">
        <f t="shared" si="123"/>
        <v>31</v>
      </c>
      <c r="G871" s="4">
        <f>'Lease Monthly'!K882</f>
        <v>0</v>
      </c>
      <c r="H871" s="3">
        <f t="shared" si="126"/>
        <v>0</v>
      </c>
      <c r="I871" s="11">
        <f t="shared" si="124"/>
        <v>0</v>
      </c>
      <c r="J871" s="16">
        <f t="shared" si="119"/>
        <v>70189</v>
      </c>
      <c r="K871" s="25">
        <f t="shared" si="125"/>
        <v>0</v>
      </c>
    </row>
    <row r="872" spans="1:11" x14ac:dyDescent="0.25">
      <c r="A872" s="9">
        <f>IF('Lease Monthly'!$H$4="Monthly",DATE(YEAR('Monthly Journal entry'!A871),MONTH('Monthly Journal entry'!A871)+1,DAY('Monthly Journal entry'!A871)),IF('Lease Monthly'!$H$4="Quarterly",DATE(YEAR('Monthly Journal entry'!A871),MONTH('Monthly Journal entry'!A870)+3,DAY('Monthly Journal entry'!A870)),DATE(YEAR('Monthly Journal entry'!A870)+1,MONTH('Monthly Journal entry'!A870),DAY('Monthly Journal entry'!A870))))</f>
        <v>70220</v>
      </c>
      <c r="B872" s="24">
        <f t="shared" si="120"/>
        <v>2092</v>
      </c>
      <c r="C872" s="9">
        <f t="shared" si="118"/>
        <v>70220</v>
      </c>
      <c r="D872" s="9">
        <f t="shared" si="121"/>
        <v>70249</v>
      </c>
      <c r="E872" s="3">
        <f t="shared" si="122"/>
        <v>30</v>
      </c>
      <c r="F872" s="10">
        <f t="shared" si="123"/>
        <v>30</v>
      </c>
      <c r="G872" s="4">
        <f>'Lease Monthly'!K883</f>
        <v>0</v>
      </c>
      <c r="H872" s="3">
        <f t="shared" si="126"/>
        <v>0</v>
      </c>
      <c r="I872" s="11">
        <f t="shared" si="124"/>
        <v>0</v>
      </c>
      <c r="J872" s="16">
        <f t="shared" si="119"/>
        <v>70220</v>
      </c>
      <c r="K872" s="25">
        <f t="shared" si="125"/>
        <v>0</v>
      </c>
    </row>
    <row r="873" spans="1:11" x14ac:dyDescent="0.25">
      <c r="A873" s="9">
        <f>IF('Lease Monthly'!$H$4="Monthly",DATE(YEAR('Monthly Journal entry'!A872),MONTH('Monthly Journal entry'!A872)+1,DAY('Monthly Journal entry'!A872)),IF('Lease Monthly'!$H$4="Quarterly",DATE(YEAR('Monthly Journal entry'!A872),MONTH('Monthly Journal entry'!A871)+3,DAY('Monthly Journal entry'!A871)),DATE(YEAR('Monthly Journal entry'!A871)+1,MONTH('Monthly Journal entry'!A871),DAY('Monthly Journal entry'!A871))))</f>
        <v>70250</v>
      </c>
      <c r="B873" s="24">
        <f t="shared" si="120"/>
        <v>2092</v>
      </c>
      <c r="C873" s="9">
        <f t="shared" si="118"/>
        <v>70250</v>
      </c>
      <c r="D873" s="9">
        <f t="shared" si="121"/>
        <v>70280</v>
      </c>
      <c r="E873" s="3">
        <f t="shared" si="122"/>
        <v>31</v>
      </c>
      <c r="F873" s="10">
        <f t="shared" si="123"/>
        <v>31</v>
      </c>
      <c r="G873" s="4">
        <f>'Lease Monthly'!K884</f>
        <v>0</v>
      </c>
      <c r="H873" s="3">
        <f t="shared" si="126"/>
        <v>0</v>
      </c>
      <c r="I873" s="11">
        <f t="shared" si="124"/>
        <v>0</v>
      </c>
      <c r="J873" s="16">
        <f t="shared" si="119"/>
        <v>70250</v>
      </c>
      <c r="K873" s="25">
        <f t="shared" si="125"/>
        <v>0</v>
      </c>
    </row>
    <row r="874" spans="1:11" x14ac:dyDescent="0.25">
      <c r="A874" s="9">
        <f>IF('Lease Monthly'!$H$4="Monthly",DATE(YEAR('Monthly Journal entry'!A873),MONTH('Monthly Journal entry'!A873)+1,DAY('Monthly Journal entry'!A873)),IF('Lease Monthly'!$H$4="Quarterly",DATE(YEAR('Monthly Journal entry'!A873),MONTH('Monthly Journal entry'!A872)+3,DAY('Monthly Journal entry'!A872)),DATE(YEAR('Monthly Journal entry'!A872)+1,MONTH('Monthly Journal entry'!A872),DAY('Monthly Journal entry'!A872))))</f>
        <v>70281</v>
      </c>
      <c r="B874" s="24">
        <f t="shared" si="120"/>
        <v>2092</v>
      </c>
      <c r="C874" s="9">
        <f t="shared" si="118"/>
        <v>70281</v>
      </c>
      <c r="D874" s="9">
        <f t="shared" si="121"/>
        <v>70310</v>
      </c>
      <c r="E874" s="3">
        <f t="shared" si="122"/>
        <v>30</v>
      </c>
      <c r="F874" s="10">
        <f t="shared" si="123"/>
        <v>30</v>
      </c>
      <c r="G874" s="4">
        <f>'Lease Monthly'!K885</f>
        <v>0</v>
      </c>
      <c r="H874" s="3">
        <f t="shared" si="126"/>
        <v>0</v>
      </c>
      <c r="I874" s="11">
        <f t="shared" si="124"/>
        <v>0</v>
      </c>
      <c r="J874" s="16">
        <f t="shared" si="119"/>
        <v>70281</v>
      </c>
      <c r="K874" s="25">
        <f t="shared" si="125"/>
        <v>0</v>
      </c>
    </row>
    <row r="875" spans="1:11" x14ac:dyDescent="0.25">
      <c r="A875" s="9">
        <f>IF('Lease Monthly'!$H$4="Monthly",DATE(YEAR('Monthly Journal entry'!A874),MONTH('Monthly Journal entry'!A874)+1,DAY('Monthly Journal entry'!A874)),IF('Lease Monthly'!$H$4="Quarterly",DATE(YEAR('Monthly Journal entry'!A874),MONTH('Monthly Journal entry'!A873)+3,DAY('Monthly Journal entry'!A873)),DATE(YEAR('Monthly Journal entry'!A873)+1,MONTH('Monthly Journal entry'!A873),DAY('Monthly Journal entry'!A873))))</f>
        <v>70311</v>
      </c>
      <c r="B875" s="24">
        <f t="shared" si="120"/>
        <v>2092</v>
      </c>
      <c r="C875" s="9">
        <f t="shared" si="118"/>
        <v>70311</v>
      </c>
      <c r="D875" s="9">
        <f t="shared" si="121"/>
        <v>70341</v>
      </c>
      <c r="E875" s="3">
        <f t="shared" si="122"/>
        <v>31</v>
      </c>
      <c r="F875" s="10">
        <f t="shared" si="123"/>
        <v>31</v>
      </c>
      <c r="G875" s="4">
        <f>'Lease Monthly'!K886</f>
        <v>0</v>
      </c>
      <c r="H875" s="3">
        <f t="shared" si="126"/>
        <v>0</v>
      </c>
      <c r="I875" s="11">
        <f t="shared" si="124"/>
        <v>0</v>
      </c>
      <c r="J875" s="16">
        <f t="shared" si="119"/>
        <v>70311</v>
      </c>
      <c r="K875" s="25">
        <f t="shared" si="125"/>
        <v>0</v>
      </c>
    </row>
    <row r="876" spans="1:11" x14ac:dyDescent="0.25">
      <c r="A876" s="9">
        <f>IF('Lease Monthly'!$H$4="Monthly",DATE(YEAR('Monthly Journal entry'!A875),MONTH('Monthly Journal entry'!A875)+1,DAY('Monthly Journal entry'!A875)),IF('Lease Monthly'!$H$4="Quarterly",DATE(YEAR('Monthly Journal entry'!A875),MONTH('Monthly Journal entry'!A874)+3,DAY('Monthly Journal entry'!A874)),DATE(YEAR('Monthly Journal entry'!A874)+1,MONTH('Monthly Journal entry'!A874),DAY('Monthly Journal entry'!A874))))</f>
        <v>70342</v>
      </c>
      <c r="B876" s="24">
        <f t="shared" si="120"/>
        <v>2092</v>
      </c>
      <c r="C876" s="9">
        <f t="shared" si="118"/>
        <v>70342</v>
      </c>
      <c r="D876" s="9">
        <f t="shared" si="121"/>
        <v>70372</v>
      </c>
      <c r="E876" s="3">
        <f t="shared" si="122"/>
        <v>31</v>
      </c>
      <c r="F876" s="10">
        <f t="shared" si="123"/>
        <v>31</v>
      </c>
      <c r="G876" s="4">
        <f>'Lease Monthly'!K887</f>
        <v>0</v>
      </c>
      <c r="H876" s="3">
        <f t="shared" si="126"/>
        <v>0</v>
      </c>
      <c r="I876" s="11">
        <f t="shared" si="124"/>
        <v>0</v>
      </c>
      <c r="J876" s="16">
        <f t="shared" si="119"/>
        <v>70342</v>
      </c>
      <c r="K876" s="25">
        <f t="shared" si="125"/>
        <v>0</v>
      </c>
    </row>
    <row r="877" spans="1:11" x14ac:dyDescent="0.25">
      <c r="A877" s="9">
        <f>IF('Lease Monthly'!$H$4="Monthly",DATE(YEAR('Monthly Journal entry'!A876),MONTH('Monthly Journal entry'!A876)+1,DAY('Monthly Journal entry'!A876)),IF('Lease Monthly'!$H$4="Quarterly",DATE(YEAR('Monthly Journal entry'!A876),MONTH('Monthly Journal entry'!A875)+3,DAY('Monthly Journal entry'!A875)),DATE(YEAR('Monthly Journal entry'!A875)+1,MONTH('Monthly Journal entry'!A875),DAY('Monthly Journal entry'!A875))))</f>
        <v>70373</v>
      </c>
      <c r="B877" s="24">
        <f t="shared" si="120"/>
        <v>2092</v>
      </c>
      <c r="C877" s="9">
        <f t="shared" si="118"/>
        <v>70373</v>
      </c>
      <c r="D877" s="9">
        <f t="shared" si="121"/>
        <v>70402</v>
      </c>
      <c r="E877" s="3">
        <f t="shared" si="122"/>
        <v>30</v>
      </c>
      <c r="F877" s="10">
        <f t="shared" si="123"/>
        <v>30</v>
      </c>
      <c r="G877" s="4">
        <f>'Lease Monthly'!K888</f>
        <v>0</v>
      </c>
      <c r="H877" s="3">
        <f t="shared" si="126"/>
        <v>0</v>
      </c>
      <c r="I877" s="11">
        <f t="shared" si="124"/>
        <v>0</v>
      </c>
      <c r="J877" s="16">
        <f t="shared" si="119"/>
        <v>70373</v>
      </c>
      <c r="K877" s="25">
        <f t="shared" si="125"/>
        <v>0</v>
      </c>
    </row>
    <row r="878" spans="1:11" x14ac:dyDescent="0.25">
      <c r="A878" s="9">
        <f>IF('Lease Monthly'!$H$4="Monthly",DATE(YEAR('Monthly Journal entry'!A877),MONTH('Monthly Journal entry'!A877)+1,DAY('Monthly Journal entry'!A877)),IF('Lease Monthly'!$H$4="Quarterly",DATE(YEAR('Monthly Journal entry'!A877),MONTH('Monthly Journal entry'!A876)+3,DAY('Monthly Journal entry'!A876)),DATE(YEAR('Monthly Journal entry'!A876)+1,MONTH('Monthly Journal entry'!A876),DAY('Monthly Journal entry'!A876))))</f>
        <v>70403</v>
      </c>
      <c r="B878" s="24">
        <f t="shared" si="120"/>
        <v>2092</v>
      </c>
      <c r="C878" s="9">
        <f t="shared" si="118"/>
        <v>70403</v>
      </c>
      <c r="D878" s="9">
        <f t="shared" si="121"/>
        <v>70433</v>
      </c>
      <c r="E878" s="3">
        <f t="shared" si="122"/>
        <v>31</v>
      </c>
      <c r="F878" s="10">
        <f t="shared" si="123"/>
        <v>31</v>
      </c>
      <c r="G878" s="4">
        <f>'Lease Monthly'!K889</f>
        <v>0</v>
      </c>
      <c r="H878" s="3">
        <f t="shared" si="126"/>
        <v>0</v>
      </c>
      <c r="I878" s="11">
        <f t="shared" si="124"/>
        <v>0</v>
      </c>
      <c r="J878" s="16">
        <f t="shared" si="119"/>
        <v>70403</v>
      </c>
      <c r="K878" s="25">
        <f t="shared" si="125"/>
        <v>0</v>
      </c>
    </row>
    <row r="879" spans="1:11" x14ac:dyDescent="0.25">
      <c r="A879" s="9">
        <f>IF('Lease Monthly'!$H$4="Monthly",DATE(YEAR('Monthly Journal entry'!A878),MONTH('Monthly Journal entry'!A878)+1,DAY('Monthly Journal entry'!A878)),IF('Lease Monthly'!$H$4="Quarterly",DATE(YEAR('Monthly Journal entry'!A878),MONTH('Monthly Journal entry'!A877)+3,DAY('Monthly Journal entry'!A877)),DATE(YEAR('Monthly Journal entry'!A877)+1,MONTH('Monthly Journal entry'!A877),DAY('Monthly Journal entry'!A877))))</f>
        <v>70434</v>
      </c>
      <c r="B879" s="24">
        <f t="shared" si="120"/>
        <v>2092</v>
      </c>
      <c r="C879" s="9">
        <f t="shared" si="118"/>
        <v>70434</v>
      </c>
      <c r="D879" s="9">
        <f t="shared" si="121"/>
        <v>70463</v>
      </c>
      <c r="E879" s="3">
        <f t="shared" si="122"/>
        <v>30</v>
      </c>
      <c r="F879" s="10">
        <f t="shared" si="123"/>
        <v>30</v>
      </c>
      <c r="G879" s="4">
        <f>'Lease Monthly'!K890</f>
        <v>0</v>
      </c>
      <c r="H879" s="3">
        <f t="shared" si="126"/>
        <v>0</v>
      </c>
      <c r="I879" s="11">
        <f t="shared" si="124"/>
        <v>0</v>
      </c>
      <c r="J879" s="16">
        <f t="shared" si="119"/>
        <v>70434</v>
      </c>
      <c r="K879" s="25">
        <f t="shared" si="125"/>
        <v>0</v>
      </c>
    </row>
    <row r="880" spans="1:11" x14ac:dyDescent="0.25">
      <c r="A880" s="9">
        <f>IF('Lease Monthly'!$H$4="Monthly",DATE(YEAR('Monthly Journal entry'!A879),MONTH('Monthly Journal entry'!A879)+1,DAY('Monthly Journal entry'!A879)),IF('Lease Monthly'!$H$4="Quarterly",DATE(YEAR('Monthly Journal entry'!A879),MONTH('Monthly Journal entry'!A878)+3,DAY('Monthly Journal entry'!A878)),DATE(YEAR('Monthly Journal entry'!A878)+1,MONTH('Monthly Journal entry'!A878),DAY('Monthly Journal entry'!A878))))</f>
        <v>70464</v>
      </c>
      <c r="B880" s="24">
        <f t="shared" si="120"/>
        <v>2092</v>
      </c>
      <c r="C880" s="9">
        <f t="shared" si="118"/>
        <v>70464</v>
      </c>
      <c r="D880" s="9">
        <f t="shared" si="121"/>
        <v>70494</v>
      </c>
      <c r="E880" s="3">
        <f t="shared" si="122"/>
        <v>31</v>
      </c>
      <c r="F880" s="10">
        <f t="shared" si="123"/>
        <v>31</v>
      </c>
      <c r="G880" s="4">
        <f>'Lease Monthly'!K891</f>
        <v>0</v>
      </c>
      <c r="H880" s="3">
        <f t="shared" si="126"/>
        <v>0</v>
      </c>
      <c r="I880" s="11">
        <f t="shared" si="124"/>
        <v>0</v>
      </c>
      <c r="J880" s="16">
        <f t="shared" si="119"/>
        <v>70464</v>
      </c>
      <c r="K880" s="25">
        <f t="shared" si="125"/>
        <v>0</v>
      </c>
    </row>
    <row r="881" spans="1:11" x14ac:dyDescent="0.25">
      <c r="A881" s="9">
        <f>IF('Lease Monthly'!$H$4="Monthly",DATE(YEAR('Monthly Journal entry'!A880),MONTH('Monthly Journal entry'!A880)+1,DAY('Monthly Journal entry'!A880)),IF('Lease Monthly'!$H$4="Quarterly",DATE(YEAR('Monthly Journal entry'!A880),MONTH('Monthly Journal entry'!A879)+3,DAY('Monthly Journal entry'!A879)),DATE(YEAR('Monthly Journal entry'!A879)+1,MONTH('Monthly Journal entry'!A879),DAY('Monthly Journal entry'!A879))))</f>
        <v>70495</v>
      </c>
      <c r="B881" s="24">
        <f t="shared" si="120"/>
        <v>2093</v>
      </c>
      <c r="C881" s="9">
        <f t="shared" si="118"/>
        <v>70495</v>
      </c>
      <c r="D881" s="9">
        <f t="shared" si="121"/>
        <v>70525</v>
      </c>
      <c r="E881" s="3">
        <f t="shared" si="122"/>
        <v>31</v>
      </c>
      <c r="F881" s="10">
        <f t="shared" si="123"/>
        <v>31</v>
      </c>
      <c r="G881" s="4">
        <f>'Lease Monthly'!K892</f>
        <v>0</v>
      </c>
      <c r="H881" s="3">
        <f t="shared" si="126"/>
        <v>0</v>
      </c>
      <c r="I881" s="11">
        <f t="shared" si="124"/>
        <v>0</v>
      </c>
      <c r="J881" s="16">
        <f t="shared" si="119"/>
        <v>70495</v>
      </c>
      <c r="K881" s="25">
        <f t="shared" si="125"/>
        <v>0</v>
      </c>
    </row>
    <row r="882" spans="1:11" x14ac:dyDescent="0.25">
      <c r="A882" s="9">
        <f>IF('Lease Monthly'!$H$4="Monthly",DATE(YEAR('Monthly Journal entry'!A881),MONTH('Monthly Journal entry'!A881)+1,DAY('Monthly Journal entry'!A881)),IF('Lease Monthly'!$H$4="Quarterly",DATE(YEAR('Monthly Journal entry'!A881),MONTH('Monthly Journal entry'!A880)+3,DAY('Monthly Journal entry'!A880)),DATE(YEAR('Monthly Journal entry'!A880)+1,MONTH('Monthly Journal entry'!A880),DAY('Monthly Journal entry'!A880))))</f>
        <v>70526</v>
      </c>
      <c r="B882" s="24">
        <f t="shared" si="120"/>
        <v>2093</v>
      </c>
      <c r="C882" s="9">
        <f t="shared" si="118"/>
        <v>70526</v>
      </c>
      <c r="D882" s="9">
        <f t="shared" si="121"/>
        <v>70553</v>
      </c>
      <c r="E882" s="3">
        <f t="shared" si="122"/>
        <v>28</v>
      </c>
      <c r="F882" s="10">
        <f t="shared" si="123"/>
        <v>28</v>
      </c>
      <c r="G882" s="4">
        <f>'Lease Monthly'!K893</f>
        <v>0</v>
      </c>
      <c r="H882" s="3">
        <f t="shared" si="126"/>
        <v>0</v>
      </c>
      <c r="I882" s="11">
        <f t="shared" si="124"/>
        <v>0</v>
      </c>
      <c r="J882" s="16">
        <f t="shared" si="119"/>
        <v>70526</v>
      </c>
      <c r="K882" s="25">
        <f t="shared" si="125"/>
        <v>0</v>
      </c>
    </row>
    <row r="883" spans="1:11" x14ac:dyDescent="0.25">
      <c r="A883" s="9">
        <f>IF('Lease Monthly'!$H$4="Monthly",DATE(YEAR('Monthly Journal entry'!A882),MONTH('Monthly Journal entry'!A882)+1,DAY('Monthly Journal entry'!A882)),IF('Lease Monthly'!$H$4="Quarterly",DATE(YEAR('Monthly Journal entry'!A882),MONTH('Monthly Journal entry'!A881)+3,DAY('Monthly Journal entry'!A881)),DATE(YEAR('Monthly Journal entry'!A881)+1,MONTH('Monthly Journal entry'!A881),DAY('Monthly Journal entry'!A881))))</f>
        <v>70554</v>
      </c>
      <c r="B883" s="24">
        <f t="shared" si="120"/>
        <v>2093</v>
      </c>
      <c r="C883" s="9">
        <f t="shared" si="118"/>
        <v>70554</v>
      </c>
      <c r="D883" s="9">
        <f t="shared" si="121"/>
        <v>70584</v>
      </c>
      <c r="E883" s="3">
        <f t="shared" si="122"/>
        <v>31</v>
      </c>
      <c r="F883" s="10">
        <f t="shared" si="123"/>
        <v>31</v>
      </c>
      <c r="G883" s="4">
        <f>'Lease Monthly'!K894</f>
        <v>0</v>
      </c>
      <c r="H883" s="3">
        <f t="shared" si="126"/>
        <v>0</v>
      </c>
      <c r="I883" s="11">
        <f t="shared" si="124"/>
        <v>0</v>
      </c>
      <c r="J883" s="16">
        <f t="shared" si="119"/>
        <v>70554</v>
      </c>
      <c r="K883" s="25">
        <f t="shared" si="125"/>
        <v>0</v>
      </c>
    </row>
    <row r="884" spans="1:11" x14ac:dyDescent="0.25">
      <c r="A884" s="9">
        <f>IF('Lease Monthly'!$H$4="Monthly",DATE(YEAR('Monthly Journal entry'!A883),MONTH('Monthly Journal entry'!A883)+1,DAY('Monthly Journal entry'!A883)),IF('Lease Monthly'!$H$4="Quarterly",DATE(YEAR('Monthly Journal entry'!A883),MONTH('Monthly Journal entry'!A882)+3,DAY('Monthly Journal entry'!A882)),DATE(YEAR('Monthly Journal entry'!A882)+1,MONTH('Monthly Journal entry'!A882),DAY('Monthly Journal entry'!A882))))</f>
        <v>70585</v>
      </c>
      <c r="B884" s="24">
        <f t="shared" si="120"/>
        <v>2093</v>
      </c>
      <c r="C884" s="9">
        <f t="shared" si="118"/>
        <v>70585</v>
      </c>
      <c r="D884" s="9">
        <f t="shared" si="121"/>
        <v>70614</v>
      </c>
      <c r="E884" s="3">
        <f t="shared" si="122"/>
        <v>30</v>
      </c>
      <c r="F884" s="10">
        <f t="shared" si="123"/>
        <v>30</v>
      </c>
      <c r="G884" s="4">
        <f>'Lease Monthly'!K895</f>
        <v>0</v>
      </c>
      <c r="H884" s="3">
        <f t="shared" si="126"/>
        <v>0</v>
      </c>
      <c r="I884" s="11">
        <f t="shared" si="124"/>
        <v>0</v>
      </c>
      <c r="J884" s="16">
        <f t="shared" si="119"/>
        <v>70585</v>
      </c>
      <c r="K884" s="25">
        <f t="shared" si="125"/>
        <v>0</v>
      </c>
    </row>
    <row r="885" spans="1:11" x14ac:dyDescent="0.25">
      <c r="A885" s="9">
        <f>IF('Lease Monthly'!$H$4="Monthly",DATE(YEAR('Monthly Journal entry'!A884),MONTH('Monthly Journal entry'!A884)+1,DAY('Monthly Journal entry'!A884)),IF('Lease Monthly'!$H$4="Quarterly",DATE(YEAR('Monthly Journal entry'!A884),MONTH('Monthly Journal entry'!A883)+3,DAY('Monthly Journal entry'!A883)),DATE(YEAR('Monthly Journal entry'!A883)+1,MONTH('Monthly Journal entry'!A883),DAY('Monthly Journal entry'!A883))))</f>
        <v>70615</v>
      </c>
      <c r="B885" s="24">
        <f t="shared" si="120"/>
        <v>2093</v>
      </c>
      <c r="C885" s="9">
        <f t="shared" si="118"/>
        <v>70615</v>
      </c>
      <c r="D885" s="9">
        <f t="shared" si="121"/>
        <v>70645</v>
      </c>
      <c r="E885" s="3">
        <f t="shared" si="122"/>
        <v>31</v>
      </c>
      <c r="F885" s="10">
        <f t="shared" si="123"/>
        <v>31</v>
      </c>
      <c r="G885" s="4">
        <f>'Lease Monthly'!K896</f>
        <v>0</v>
      </c>
      <c r="H885" s="3">
        <f t="shared" si="126"/>
        <v>0</v>
      </c>
      <c r="I885" s="11">
        <f t="shared" si="124"/>
        <v>0</v>
      </c>
      <c r="J885" s="16">
        <f t="shared" si="119"/>
        <v>70615</v>
      </c>
      <c r="K885" s="25">
        <f t="shared" si="125"/>
        <v>0</v>
      </c>
    </row>
    <row r="886" spans="1:11" x14ac:dyDescent="0.25">
      <c r="A886" s="9">
        <f>IF('Lease Monthly'!$H$4="Monthly",DATE(YEAR('Monthly Journal entry'!A885),MONTH('Monthly Journal entry'!A885)+1,DAY('Monthly Journal entry'!A885)),IF('Lease Monthly'!$H$4="Quarterly",DATE(YEAR('Monthly Journal entry'!A885),MONTH('Monthly Journal entry'!A884)+3,DAY('Monthly Journal entry'!A884)),DATE(YEAR('Monthly Journal entry'!A884)+1,MONTH('Monthly Journal entry'!A884),DAY('Monthly Journal entry'!A884))))</f>
        <v>70646</v>
      </c>
      <c r="B886" s="24">
        <f t="shared" si="120"/>
        <v>2093</v>
      </c>
      <c r="C886" s="9">
        <f t="shared" si="118"/>
        <v>70646</v>
      </c>
      <c r="D886" s="9">
        <f t="shared" si="121"/>
        <v>70675</v>
      </c>
      <c r="E886" s="3">
        <f t="shared" si="122"/>
        <v>30</v>
      </c>
      <c r="F886" s="10">
        <f t="shared" si="123"/>
        <v>30</v>
      </c>
      <c r="G886" s="4">
        <f>'Lease Monthly'!K897</f>
        <v>0</v>
      </c>
      <c r="H886" s="3">
        <f t="shared" si="126"/>
        <v>0</v>
      </c>
      <c r="I886" s="11">
        <f t="shared" si="124"/>
        <v>0</v>
      </c>
      <c r="J886" s="16">
        <f t="shared" si="119"/>
        <v>70646</v>
      </c>
      <c r="K886" s="25">
        <f t="shared" si="125"/>
        <v>0</v>
      </c>
    </row>
    <row r="887" spans="1:11" x14ac:dyDescent="0.25">
      <c r="A887" s="9">
        <f>IF('Lease Monthly'!$H$4="Monthly",DATE(YEAR('Monthly Journal entry'!A886),MONTH('Monthly Journal entry'!A886)+1,DAY('Monthly Journal entry'!A886)),IF('Lease Monthly'!$H$4="Quarterly",DATE(YEAR('Monthly Journal entry'!A886),MONTH('Monthly Journal entry'!A885)+3,DAY('Monthly Journal entry'!A885)),DATE(YEAR('Monthly Journal entry'!A885)+1,MONTH('Monthly Journal entry'!A885),DAY('Monthly Journal entry'!A885))))</f>
        <v>70676</v>
      </c>
      <c r="B887" s="24">
        <f t="shared" si="120"/>
        <v>2093</v>
      </c>
      <c r="C887" s="9">
        <f t="shared" si="118"/>
        <v>70676</v>
      </c>
      <c r="D887" s="9">
        <f t="shared" si="121"/>
        <v>70706</v>
      </c>
      <c r="E887" s="3">
        <f t="shared" si="122"/>
        <v>31</v>
      </c>
      <c r="F887" s="10">
        <f t="shared" si="123"/>
        <v>31</v>
      </c>
      <c r="G887" s="4">
        <f>'Lease Monthly'!K898</f>
        <v>0</v>
      </c>
      <c r="H887" s="3">
        <f t="shared" si="126"/>
        <v>0</v>
      </c>
      <c r="I887" s="11">
        <f t="shared" si="124"/>
        <v>0</v>
      </c>
      <c r="J887" s="16">
        <f t="shared" si="119"/>
        <v>70676</v>
      </c>
      <c r="K887" s="25">
        <f t="shared" si="125"/>
        <v>0</v>
      </c>
    </row>
    <row r="888" spans="1:11" x14ac:dyDescent="0.25">
      <c r="A888" s="9">
        <f>IF('Lease Monthly'!$H$4="Monthly",DATE(YEAR('Monthly Journal entry'!A887),MONTH('Monthly Journal entry'!A887)+1,DAY('Monthly Journal entry'!A887)),IF('Lease Monthly'!$H$4="Quarterly",DATE(YEAR('Monthly Journal entry'!A887),MONTH('Monthly Journal entry'!A886)+3,DAY('Monthly Journal entry'!A886)),DATE(YEAR('Monthly Journal entry'!A886)+1,MONTH('Monthly Journal entry'!A886),DAY('Monthly Journal entry'!A886))))</f>
        <v>70707</v>
      </c>
      <c r="B888" s="24">
        <f t="shared" si="120"/>
        <v>2093</v>
      </c>
      <c r="C888" s="9">
        <f t="shared" si="118"/>
        <v>70707</v>
      </c>
      <c r="D888" s="9">
        <f t="shared" si="121"/>
        <v>70737</v>
      </c>
      <c r="E888" s="3">
        <f t="shared" si="122"/>
        <v>31</v>
      </c>
      <c r="F888" s="10">
        <f t="shared" si="123"/>
        <v>31</v>
      </c>
      <c r="G888" s="4">
        <f>'Lease Monthly'!K899</f>
        <v>0</v>
      </c>
      <c r="H888" s="3">
        <f t="shared" si="126"/>
        <v>0</v>
      </c>
      <c r="I888" s="11">
        <f t="shared" si="124"/>
        <v>0</v>
      </c>
      <c r="J888" s="16">
        <f t="shared" si="119"/>
        <v>70707</v>
      </c>
      <c r="K888" s="25">
        <f t="shared" si="125"/>
        <v>0</v>
      </c>
    </row>
    <row r="889" spans="1:11" x14ac:dyDescent="0.25">
      <c r="A889" s="9">
        <f>IF('Lease Monthly'!$H$4="Monthly",DATE(YEAR('Monthly Journal entry'!A888),MONTH('Monthly Journal entry'!A888)+1,DAY('Monthly Journal entry'!A888)),IF('Lease Monthly'!$H$4="Quarterly",DATE(YEAR('Monthly Journal entry'!A888),MONTH('Monthly Journal entry'!A887)+3,DAY('Monthly Journal entry'!A887)),DATE(YEAR('Monthly Journal entry'!A887)+1,MONTH('Monthly Journal entry'!A887),DAY('Monthly Journal entry'!A887))))</f>
        <v>70738</v>
      </c>
      <c r="B889" s="24">
        <f t="shared" si="120"/>
        <v>2093</v>
      </c>
      <c r="C889" s="9">
        <f t="shared" si="118"/>
        <v>70738</v>
      </c>
      <c r="D889" s="9">
        <f t="shared" si="121"/>
        <v>70767</v>
      </c>
      <c r="E889" s="3">
        <f t="shared" si="122"/>
        <v>30</v>
      </c>
      <c r="F889" s="10">
        <f t="shared" si="123"/>
        <v>30</v>
      </c>
      <c r="G889" s="4">
        <f>'Lease Monthly'!K900</f>
        <v>0</v>
      </c>
      <c r="H889" s="3">
        <f t="shared" si="126"/>
        <v>0</v>
      </c>
      <c r="I889" s="11">
        <f t="shared" si="124"/>
        <v>0</v>
      </c>
      <c r="J889" s="16">
        <f t="shared" si="119"/>
        <v>70738</v>
      </c>
      <c r="K889" s="25">
        <f t="shared" si="125"/>
        <v>0</v>
      </c>
    </row>
    <row r="890" spans="1:11" x14ac:dyDescent="0.25">
      <c r="A890" s="9">
        <f>IF('Lease Monthly'!$H$4="Monthly",DATE(YEAR('Monthly Journal entry'!A889),MONTH('Monthly Journal entry'!A889)+1,DAY('Monthly Journal entry'!A889)),IF('Lease Monthly'!$H$4="Quarterly",DATE(YEAR('Monthly Journal entry'!A889),MONTH('Monthly Journal entry'!A888)+3,DAY('Monthly Journal entry'!A888)),DATE(YEAR('Monthly Journal entry'!A888)+1,MONTH('Monthly Journal entry'!A888),DAY('Monthly Journal entry'!A888))))</f>
        <v>70768</v>
      </c>
      <c r="B890" s="24">
        <f t="shared" si="120"/>
        <v>2093</v>
      </c>
      <c r="C890" s="9">
        <f t="shared" si="118"/>
        <v>70768</v>
      </c>
      <c r="D890" s="9">
        <f t="shared" si="121"/>
        <v>70798</v>
      </c>
      <c r="E890" s="3">
        <f t="shared" si="122"/>
        <v>31</v>
      </c>
      <c r="F890" s="10">
        <f t="shared" si="123"/>
        <v>31</v>
      </c>
      <c r="G890" s="4">
        <f>'Lease Monthly'!K901</f>
        <v>0</v>
      </c>
      <c r="H890" s="3">
        <f t="shared" si="126"/>
        <v>0</v>
      </c>
      <c r="I890" s="11">
        <f t="shared" si="124"/>
        <v>0</v>
      </c>
      <c r="J890" s="16">
        <f t="shared" si="119"/>
        <v>70768</v>
      </c>
      <c r="K890" s="25">
        <f t="shared" si="125"/>
        <v>0</v>
      </c>
    </row>
    <row r="891" spans="1:11" x14ac:dyDescent="0.25">
      <c r="A891" s="9">
        <f>IF('Lease Monthly'!$H$4="Monthly",DATE(YEAR('Monthly Journal entry'!A890),MONTH('Monthly Journal entry'!A890)+1,DAY('Monthly Journal entry'!A890)),IF('Lease Monthly'!$H$4="Quarterly",DATE(YEAR('Monthly Journal entry'!A890),MONTH('Monthly Journal entry'!A889)+3,DAY('Monthly Journal entry'!A889)),DATE(YEAR('Monthly Journal entry'!A889)+1,MONTH('Monthly Journal entry'!A889),DAY('Monthly Journal entry'!A889))))</f>
        <v>70799</v>
      </c>
      <c r="B891" s="24">
        <f t="shared" si="120"/>
        <v>2093</v>
      </c>
      <c r="C891" s="9">
        <f t="shared" si="118"/>
        <v>70799</v>
      </c>
      <c r="D891" s="9">
        <f t="shared" si="121"/>
        <v>70828</v>
      </c>
      <c r="E891" s="3">
        <f t="shared" si="122"/>
        <v>30</v>
      </c>
      <c r="F891" s="10">
        <f t="shared" si="123"/>
        <v>30</v>
      </c>
      <c r="G891" s="4">
        <f>'Lease Monthly'!K902</f>
        <v>0</v>
      </c>
      <c r="H891" s="3">
        <f t="shared" si="126"/>
        <v>0</v>
      </c>
      <c r="I891" s="11">
        <f t="shared" si="124"/>
        <v>0</v>
      </c>
      <c r="J891" s="16">
        <f t="shared" si="119"/>
        <v>70799</v>
      </c>
      <c r="K891" s="25">
        <f t="shared" si="125"/>
        <v>0</v>
      </c>
    </row>
    <row r="892" spans="1:11" x14ac:dyDescent="0.25">
      <c r="A892" s="9">
        <f>IF('Lease Monthly'!$H$4="Monthly",DATE(YEAR('Monthly Journal entry'!A891),MONTH('Monthly Journal entry'!A891)+1,DAY('Monthly Journal entry'!A891)),IF('Lease Monthly'!$H$4="Quarterly",DATE(YEAR('Monthly Journal entry'!A891),MONTH('Monthly Journal entry'!A890)+3,DAY('Monthly Journal entry'!A890)),DATE(YEAR('Monthly Journal entry'!A890)+1,MONTH('Monthly Journal entry'!A890),DAY('Monthly Journal entry'!A890))))</f>
        <v>70829</v>
      </c>
      <c r="B892" s="24">
        <f t="shared" si="120"/>
        <v>2093</v>
      </c>
      <c r="C892" s="9">
        <f t="shared" si="118"/>
        <v>70829</v>
      </c>
      <c r="D892" s="9">
        <f t="shared" si="121"/>
        <v>70859</v>
      </c>
      <c r="E892" s="3">
        <f t="shared" si="122"/>
        <v>31</v>
      </c>
      <c r="F892" s="10">
        <f t="shared" si="123"/>
        <v>31</v>
      </c>
      <c r="G892" s="4">
        <f>'Lease Monthly'!K903</f>
        <v>0</v>
      </c>
      <c r="H892" s="3">
        <f t="shared" si="126"/>
        <v>0</v>
      </c>
      <c r="I892" s="11">
        <f t="shared" si="124"/>
        <v>0</v>
      </c>
      <c r="J892" s="16">
        <f t="shared" si="119"/>
        <v>70829</v>
      </c>
      <c r="K892" s="25">
        <f t="shared" si="125"/>
        <v>0</v>
      </c>
    </row>
    <row r="893" spans="1:11" x14ac:dyDescent="0.25">
      <c r="A893" s="9">
        <f>IF('Lease Monthly'!$H$4="Monthly",DATE(YEAR('Monthly Journal entry'!A892),MONTH('Monthly Journal entry'!A892)+1,DAY('Monthly Journal entry'!A892)),IF('Lease Monthly'!$H$4="Quarterly",DATE(YEAR('Monthly Journal entry'!A892),MONTH('Monthly Journal entry'!A891)+3,DAY('Monthly Journal entry'!A891)),DATE(YEAR('Monthly Journal entry'!A891)+1,MONTH('Monthly Journal entry'!A891),DAY('Monthly Journal entry'!A891))))</f>
        <v>70860</v>
      </c>
      <c r="B893" s="24">
        <f t="shared" si="120"/>
        <v>2094</v>
      </c>
      <c r="C893" s="9">
        <f t="shared" si="118"/>
        <v>70860</v>
      </c>
      <c r="D893" s="9">
        <f t="shared" si="121"/>
        <v>70890</v>
      </c>
      <c r="E893" s="3">
        <f t="shared" si="122"/>
        <v>31</v>
      </c>
      <c r="F893" s="10">
        <f t="shared" si="123"/>
        <v>31</v>
      </c>
      <c r="G893" s="4">
        <f>'Lease Monthly'!K904</f>
        <v>0</v>
      </c>
      <c r="H893" s="3">
        <f t="shared" si="126"/>
        <v>0</v>
      </c>
      <c r="I893" s="11">
        <f t="shared" si="124"/>
        <v>0</v>
      </c>
      <c r="J893" s="16">
        <f t="shared" si="119"/>
        <v>70860</v>
      </c>
      <c r="K893" s="25">
        <f t="shared" si="125"/>
        <v>0</v>
      </c>
    </row>
    <row r="894" spans="1:11" x14ac:dyDescent="0.25">
      <c r="A894" s="9">
        <f>IF('Lease Monthly'!$H$4="Monthly",DATE(YEAR('Monthly Journal entry'!A893),MONTH('Monthly Journal entry'!A893)+1,DAY('Monthly Journal entry'!A893)),IF('Lease Monthly'!$H$4="Quarterly",DATE(YEAR('Monthly Journal entry'!A893),MONTH('Monthly Journal entry'!A892)+3,DAY('Monthly Journal entry'!A892)),DATE(YEAR('Monthly Journal entry'!A892)+1,MONTH('Monthly Journal entry'!A892),DAY('Monthly Journal entry'!A892))))</f>
        <v>70891</v>
      </c>
      <c r="B894" s="24">
        <f t="shared" si="120"/>
        <v>2094</v>
      </c>
      <c r="C894" s="9">
        <f t="shared" si="118"/>
        <v>70891</v>
      </c>
      <c r="D894" s="9">
        <f t="shared" si="121"/>
        <v>70918</v>
      </c>
      <c r="E894" s="3">
        <f t="shared" si="122"/>
        <v>28</v>
      </c>
      <c r="F894" s="10">
        <f t="shared" si="123"/>
        <v>28</v>
      </c>
      <c r="G894" s="4">
        <f>'Lease Monthly'!K905</f>
        <v>0</v>
      </c>
      <c r="H894" s="3">
        <f t="shared" si="126"/>
        <v>0</v>
      </c>
      <c r="I894" s="11">
        <f t="shared" si="124"/>
        <v>0</v>
      </c>
      <c r="J894" s="16">
        <f t="shared" si="119"/>
        <v>70891</v>
      </c>
      <c r="K894" s="25">
        <f t="shared" si="125"/>
        <v>0</v>
      </c>
    </row>
    <row r="895" spans="1:11" x14ac:dyDescent="0.25">
      <c r="A895" s="9">
        <f>IF('Lease Monthly'!$H$4="Monthly",DATE(YEAR('Monthly Journal entry'!A894),MONTH('Monthly Journal entry'!A894)+1,DAY('Monthly Journal entry'!A894)),IF('Lease Monthly'!$H$4="Quarterly",DATE(YEAR('Monthly Journal entry'!A894),MONTH('Monthly Journal entry'!A893)+3,DAY('Monthly Journal entry'!A893)),DATE(YEAR('Monthly Journal entry'!A893)+1,MONTH('Monthly Journal entry'!A893),DAY('Monthly Journal entry'!A893))))</f>
        <v>70919</v>
      </c>
      <c r="B895" s="24">
        <f t="shared" si="120"/>
        <v>2094</v>
      </c>
      <c r="C895" s="9">
        <f t="shared" si="118"/>
        <v>70919</v>
      </c>
      <c r="D895" s="9">
        <f t="shared" si="121"/>
        <v>70949</v>
      </c>
      <c r="E895" s="3">
        <f t="shared" si="122"/>
        <v>31</v>
      </c>
      <c r="F895" s="10">
        <f t="shared" si="123"/>
        <v>31</v>
      </c>
      <c r="G895" s="4">
        <f>'Lease Monthly'!K906</f>
        <v>0</v>
      </c>
      <c r="H895" s="3">
        <f t="shared" si="126"/>
        <v>0</v>
      </c>
      <c r="I895" s="11">
        <f t="shared" si="124"/>
        <v>0</v>
      </c>
      <c r="J895" s="16">
        <f t="shared" si="119"/>
        <v>70919</v>
      </c>
      <c r="K895" s="25">
        <f t="shared" si="125"/>
        <v>0</v>
      </c>
    </row>
    <row r="896" spans="1:11" x14ac:dyDescent="0.25">
      <c r="A896" s="9">
        <f>IF('Lease Monthly'!$H$4="Monthly",DATE(YEAR('Monthly Journal entry'!A895),MONTH('Monthly Journal entry'!A895)+1,DAY('Monthly Journal entry'!A895)),IF('Lease Monthly'!$H$4="Quarterly",DATE(YEAR('Monthly Journal entry'!A895),MONTH('Monthly Journal entry'!A894)+3,DAY('Monthly Journal entry'!A894)),DATE(YEAR('Monthly Journal entry'!A894)+1,MONTH('Monthly Journal entry'!A894),DAY('Monthly Journal entry'!A894))))</f>
        <v>70950</v>
      </c>
      <c r="B896" s="24">
        <f t="shared" si="120"/>
        <v>2094</v>
      </c>
      <c r="C896" s="9">
        <f t="shared" si="118"/>
        <v>70950</v>
      </c>
      <c r="D896" s="9">
        <f t="shared" si="121"/>
        <v>70979</v>
      </c>
      <c r="E896" s="3">
        <f t="shared" si="122"/>
        <v>30</v>
      </c>
      <c r="F896" s="10">
        <f t="shared" si="123"/>
        <v>30</v>
      </c>
      <c r="G896" s="4">
        <f>'Lease Monthly'!K907</f>
        <v>0</v>
      </c>
      <c r="H896" s="3">
        <f t="shared" si="126"/>
        <v>0</v>
      </c>
      <c r="I896" s="11">
        <f t="shared" si="124"/>
        <v>0</v>
      </c>
      <c r="J896" s="16">
        <f t="shared" si="119"/>
        <v>70950</v>
      </c>
      <c r="K896" s="25">
        <f t="shared" si="125"/>
        <v>0</v>
      </c>
    </row>
    <row r="897" spans="1:11" x14ac:dyDescent="0.25">
      <c r="A897" s="9">
        <f>IF('Lease Monthly'!$H$4="Monthly",DATE(YEAR('Monthly Journal entry'!A896),MONTH('Monthly Journal entry'!A896)+1,DAY('Monthly Journal entry'!A896)),IF('Lease Monthly'!$H$4="Quarterly",DATE(YEAR('Monthly Journal entry'!A896),MONTH('Monthly Journal entry'!A895)+3,DAY('Monthly Journal entry'!A895)),DATE(YEAR('Monthly Journal entry'!A895)+1,MONTH('Monthly Journal entry'!A895),DAY('Monthly Journal entry'!A895))))</f>
        <v>70980</v>
      </c>
      <c r="B897" s="24">
        <f t="shared" si="120"/>
        <v>2094</v>
      </c>
      <c r="C897" s="9">
        <f t="shared" si="118"/>
        <v>70980</v>
      </c>
      <c r="D897" s="9">
        <f t="shared" si="121"/>
        <v>71010</v>
      </c>
      <c r="E897" s="3">
        <f t="shared" si="122"/>
        <v>31</v>
      </c>
      <c r="F897" s="10">
        <f t="shared" si="123"/>
        <v>31</v>
      </c>
      <c r="G897" s="4">
        <f>'Lease Monthly'!K908</f>
        <v>0</v>
      </c>
      <c r="H897" s="3">
        <f t="shared" si="126"/>
        <v>0</v>
      </c>
      <c r="I897" s="11">
        <f t="shared" si="124"/>
        <v>0</v>
      </c>
      <c r="J897" s="16">
        <f t="shared" si="119"/>
        <v>70980</v>
      </c>
      <c r="K897" s="25">
        <f t="shared" si="125"/>
        <v>0</v>
      </c>
    </row>
    <row r="898" spans="1:11" x14ac:dyDescent="0.25">
      <c r="A898" s="9">
        <f>IF('Lease Monthly'!$H$4="Monthly",DATE(YEAR('Monthly Journal entry'!A897),MONTH('Monthly Journal entry'!A897)+1,DAY('Monthly Journal entry'!A897)),IF('Lease Monthly'!$H$4="Quarterly",DATE(YEAR('Monthly Journal entry'!A897),MONTH('Monthly Journal entry'!A896)+3,DAY('Monthly Journal entry'!A896)),DATE(YEAR('Monthly Journal entry'!A896)+1,MONTH('Monthly Journal entry'!A896),DAY('Monthly Journal entry'!A896))))</f>
        <v>71011</v>
      </c>
      <c r="B898" s="24">
        <f t="shared" si="120"/>
        <v>2094</v>
      </c>
      <c r="C898" s="9">
        <f t="shared" si="118"/>
        <v>71011</v>
      </c>
      <c r="D898" s="9">
        <f t="shared" si="121"/>
        <v>71040</v>
      </c>
      <c r="E898" s="3">
        <f t="shared" si="122"/>
        <v>30</v>
      </c>
      <c r="F898" s="10">
        <f t="shared" si="123"/>
        <v>30</v>
      </c>
      <c r="G898" s="4">
        <f>'Lease Monthly'!K909</f>
        <v>0</v>
      </c>
      <c r="H898" s="3">
        <f t="shared" si="126"/>
        <v>0</v>
      </c>
      <c r="I898" s="11">
        <f t="shared" si="124"/>
        <v>0</v>
      </c>
      <c r="J898" s="16">
        <f t="shared" si="119"/>
        <v>71011</v>
      </c>
      <c r="K898" s="25">
        <f t="shared" si="125"/>
        <v>0</v>
      </c>
    </row>
    <row r="899" spans="1:11" x14ac:dyDescent="0.25">
      <c r="A899" s="9">
        <f>IF('Lease Monthly'!$H$4="Monthly",DATE(YEAR('Monthly Journal entry'!A898),MONTH('Monthly Journal entry'!A898)+1,DAY('Monthly Journal entry'!A898)),IF('Lease Monthly'!$H$4="Quarterly",DATE(YEAR('Monthly Journal entry'!A898),MONTH('Monthly Journal entry'!A897)+3,DAY('Monthly Journal entry'!A897)),DATE(YEAR('Monthly Journal entry'!A897)+1,MONTH('Monthly Journal entry'!A897),DAY('Monthly Journal entry'!A897))))</f>
        <v>71041</v>
      </c>
      <c r="B899" s="24">
        <f t="shared" si="120"/>
        <v>2094</v>
      </c>
      <c r="C899" s="9">
        <f t="shared" si="118"/>
        <v>71041</v>
      </c>
      <c r="D899" s="9">
        <f t="shared" si="121"/>
        <v>71071</v>
      </c>
      <c r="E899" s="3">
        <f t="shared" si="122"/>
        <v>31</v>
      </c>
      <c r="F899" s="10">
        <f t="shared" si="123"/>
        <v>31</v>
      </c>
      <c r="G899" s="4">
        <f>'Lease Monthly'!K910</f>
        <v>0</v>
      </c>
      <c r="H899" s="3">
        <f t="shared" si="126"/>
        <v>0</v>
      </c>
      <c r="I899" s="11">
        <f t="shared" si="124"/>
        <v>0</v>
      </c>
      <c r="J899" s="16">
        <f t="shared" si="119"/>
        <v>71041</v>
      </c>
      <c r="K899" s="25">
        <f t="shared" si="125"/>
        <v>0</v>
      </c>
    </row>
    <row r="900" spans="1:11" x14ac:dyDescent="0.25">
      <c r="A900" s="9">
        <f>IF('Lease Monthly'!$H$4="Monthly",DATE(YEAR('Monthly Journal entry'!A899),MONTH('Monthly Journal entry'!A899)+1,DAY('Monthly Journal entry'!A899)),IF('Lease Monthly'!$H$4="Quarterly",DATE(YEAR('Monthly Journal entry'!A899),MONTH('Monthly Journal entry'!A898)+3,DAY('Monthly Journal entry'!A898)),DATE(YEAR('Monthly Journal entry'!A898)+1,MONTH('Monthly Journal entry'!A898),DAY('Monthly Journal entry'!A898))))</f>
        <v>71072</v>
      </c>
      <c r="B900" s="24">
        <f t="shared" si="120"/>
        <v>2094</v>
      </c>
      <c r="C900" s="9">
        <f t="shared" si="118"/>
        <v>71072</v>
      </c>
      <c r="D900" s="9">
        <f t="shared" si="121"/>
        <v>71102</v>
      </c>
      <c r="E900" s="3">
        <f t="shared" si="122"/>
        <v>31</v>
      </c>
      <c r="F900" s="10">
        <f t="shared" si="123"/>
        <v>31</v>
      </c>
      <c r="G900" s="4">
        <f>'Lease Monthly'!K911</f>
        <v>0</v>
      </c>
      <c r="H900" s="3">
        <f t="shared" si="126"/>
        <v>0</v>
      </c>
      <c r="I900" s="11">
        <f t="shared" si="124"/>
        <v>0</v>
      </c>
      <c r="J900" s="16">
        <f t="shared" si="119"/>
        <v>71072</v>
      </c>
      <c r="K900" s="25">
        <f t="shared" si="125"/>
        <v>0</v>
      </c>
    </row>
    <row r="901" spans="1:11" x14ac:dyDescent="0.25">
      <c r="A901" s="9">
        <f>IF('Lease Monthly'!$H$4="Monthly",DATE(YEAR('Monthly Journal entry'!A900),MONTH('Monthly Journal entry'!A900)+1,DAY('Monthly Journal entry'!A900)),IF('Lease Monthly'!$H$4="Quarterly",DATE(YEAR('Monthly Journal entry'!A900),MONTH('Monthly Journal entry'!A899)+3,DAY('Monthly Journal entry'!A899)),DATE(YEAR('Monthly Journal entry'!A899)+1,MONTH('Monthly Journal entry'!A899),DAY('Monthly Journal entry'!A899))))</f>
        <v>71103</v>
      </c>
      <c r="B901" s="24">
        <f t="shared" si="120"/>
        <v>2094</v>
      </c>
      <c r="C901" s="9">
        <f t="shared" ref="C901:C964" si="127">EOMONTH(A901,-1)+1</f>
        <v>71103</v>
      </c>
      <c r="D901" s="9">
        <f t="shared" si="121"/>
        <v>71132</v>
      </c>
      <c r="E901" s="3">
        <f t="shared" si="122"/>
        <v>30</v>
      </c>
      <c r="F901" s="10">
        <f t="shared" si="123"/>
        <v>30</v>
      </c>
      <c r="G901" s="4">
        <f>'Lease Monthly'!K912</f>
        <v>0</v>
      </c>
      <c r="H901" s="3">
        <f t="shared" si="126"/>
        <v>0</v>
      </c>
      <c r="I901" s="11">
        <f t="shared" si="124"/>
        <v>0</v>
      </c>
      <c r="J901" s="16">
        <f t="shared" ref="J901:J964" si="128">A901</f>
        <v>71103</v>
      </c>
      <c r="K901" s="25">
        <f t="shared" si="125"/>
        <v>0</v>
      </c>
    </row>
    <row r="902" spans="1:11" x14ac:dyDescent="0.25">
      <c r="A902" s="9">
        <f>IF('Lease Monthly'!$H$4="Monthly",DATE(YEAR('Monthly Journal entry'!A901),MONTH('Monthly Journal entry'!A901)+1,DAY('Monthly Journal entry'!A901)),IF('Lease Monthly'!$H$4="Quarterly",DATE(YEAR('Monthly Journal entry'!A901),MONTH('Monthly Journal entry'!A900)+3,DAY('Monthly Journal entry'!A900)),DATE(YEAR('Monthly Journal entry'!A900)+1,MONTH('Monthly Journal entry'!A900),DAY('Monthly Journal entry'!A900))))</f>
        <v>71133</v>
      </c>
      <c r="B902" s="24">
        <f t="shared" ref="B902:B965" si="129">YEAR(A902)</f>
        <v>2094</v>
      </c>
      <c r="C902" s="9">
        <f t="shared" si="127"/>
        <v>71133</v>
      </c>
      <c r="D902" s="9">
        <f t="shared" ref="D902:D965" si="130">EOMONTH(A902,0)</f>
        <v>71163</v>
      </c>
      <c r="E902" s="3">
        <f t="shared" ref="E902:E965" si="131">D902-C902+1</f>
        <v>31</v>
      </c>
      <c r="F902" s="10">
        <f t="shared" ref="F902:F965" si="132">D902-A902+1</f>
        <v>31</v>
      </c>
      <c r="G902" s="4">
        <f>'Lease Monthly'!K913</f>
        <v>0</v>
      </c>
      <c r="H902" s="3">
        <f t="shared" si="126"/>
        <v>0</v>
      </c>
      <c r="I902" s="11">
        <f t="shared" si="124"/>
        <v>0</v>
      </c>
      <c r="J902" s="16">
        <f t="shared" si="128"/>
        <v>71133</v>
      </c>
      <c r="K902" s="25">
        <f t="shared" si="125"/>
        <v>0</v>
      </c>
    </row>
    <row r="903" spans="1:11" x14ac:dyDescent="0.25">
      <c r="A903" s="9">
        <f>IF('Lease Monthly'!$H$4="Monthly",DATE(YEAR('Monthly Journal entry'!A902),MONTH('Monthly Journal entry'!A902)+1,DAY('Monthly Journal entry'!A902)),IF('Lease Monthly'!$H$4="Quarterly",DATE(YEAR('Monthly Journal entry'!A902),MONTH('Monthly Journal entry'!A901)+3,DAY('Monthly Journal entry'!A901)),DATE(YEAR('Monthly Journal entry'!A901)+1,MONTH('Monthly Journal entry'!A901),DAY('Monthly Journal entry'!A901))))</f>
        <v>71164</v>
      </c>
      <c r="B903" s="24">
        <f t="shared" si="129"/>
        <v>2094</v>
      </c>
      <c r="C903" s="9">
        <f t="shared" si="127"/>
        <v>71164</v>
      </c>
      <c r="D903" s="9">
        <f t="shared" si="130"/>
        <v>71193</v>
      </c>
      <c r="E903" s="3">
        <f t="shared" si="131"/>
        <v>30</v>
      </c>
      <c r="F903" s="10">
        <f t="shared" si="132"/>
        <v>30</v>
      </c>
      <c r="G903" s="4">
        <f>'Lease Monthly'!K914</f>
        <v>0</v>
      </c>
      <c r="H903" s="3">
        <f t="shared" si="126"/>
        <v>0</v>
      </c>
      <c r="I903" s="11">
        <f t="shared" ref="I903:I966" si="133">G903-H902</f>
        <v>0</v>
      </c>
      <c r="J903" s="16">
        <f t="shared" si="128"/>
        <v>71164</v>
      </c>
      <c r="K903" s="25">
        <f t="shared" ref="K903:K966" si="134">H903+I903</f>
        <v>0</v>
      </c>
    </row>
    <row r="904" spans="1:11" x14ac:dyDescent="0.25">
      <c r="A904" s="9">
        <f>IF('Lease Monthly'!$H$4="Monthly",DATE(YEAR('Monthly Journal entry'!A903),MONTH('Monthly Journal entry'!A903)+1,DAY('Monthly Journal entry'!A903)),IF('Lease Monthly'!$H$4="Quarterly",DATE(YEAR('Monthly Journal entry'!A903),MONTH('Monthly Journal entry'!A902)+3,DAY('Monthly Journal entry'!A902)),DATE(YEAR('Monthly Journal entry'!A902)+1,MONTH('Monthly Journal entry'!A902),DAY('Monthly Journal entry'!A902))))</f>
        <v>71194</v>
      </c>
      <c r="B904" s="24">
        <f t="shared" si="129"/>
        <v>2094</v>
      </c>
      <c r="C904" s="9">
        <f t="shared" si="127"/>
        <v>71194</v>
      </c>
      <c r="D904" s="9">
        <f t="shared" si="130"/>
        <v>71224</v>
      </c>
      <c r="E904" s="3">
        <f t="shared" si="131"/>
        <v>31</v>
      </c>
      <c r="F904" s="10">
        <f t="shared" si="132"/>
        <v>31</v>
      </c>
      <c r="G904" s="4">
        <f>'Lease Monthly'!K915</f>
        <v>0</v>
      </c>
      <c r="H904" s="3">
        <f t="shared" ref="H904:H967" si="135">G905/E904*F904</f>
        <v>0</v>
      </c>
      <c r="I904" s="11">
        <f t="shared" si="133"/>
        <v>0</v>
      </c>
      <c r="J904" s="16">
        <f t="shared" si="128"/>
        <v>71194</v>
      </c>
      <c r="K904" s="25">
        <f t="shared" si="134"/>
        <v>0</v>
      </c>
    </row>
    <row r="905" spans="1:11" x14ac:dyDescent="0.25">
      <c r="A905" s="9">
        <f>IF('Lease Monthly'!$H$4="Monthly",DATE(YEAR('Monthly Journal entry'!A904),MONTH('Monthly Journal entry'!A904)+1,DAY('Monthly Journal entry'!A904)),IF('Lease Monthly'!$H$4="Quarterly",DATE(YEAR('Monthly Journal entry'!A904),MONTH('Monthly Journal entry'!A903)+3,DAY('Monthly Journal entry'!A903)),DATE(YEAR('Monthly Journal entry'!A903)+1,MONTH('Monthly Journal entry'!A903),DAY('Monthly Journal entry'!A903))))</f>
        <v>71225</v>
      </c>
      <c r="B905" s="24">
        <f t="shared" si="129"/>
        <v>2095</v>
      </c>
      <c r="C905" s="9">
        <f t="shared" si="127"/>
        <v>71225</v>
      </c>
      <c r="D905" s="9">
        <f t="shared" si="130"/>
        <v>71255</v>
      </c>
      <c r="E905" s="3">
        <f t="shared" si="131"/>
        <v>31</v>
      </c>
      <c r="F905" s="10">
        <f t="shared" si="132"/>
        <v>31</v>
      </c>
      <c r="G905" s="4">
        <f>'Lease Monthly'!K916</f>
        <v>0</v>
      </c>
      <c r="H905" s="3">
        <f t="shared" si="135"/>
        <v>0</v>
      </c>
      <c r="I905" s="11">
        <f t="shared" si="133"/>
        <v>0</v>
      </c>
      <c r="J905" s="16">
        <f t="shared" si="128"/>
        <v>71225</v>
      </c>
      <c r="K905" s="25">
        <f t="shared" si="134"/>
        <v>0</v>
      </c>
    </row>
    <row r="906" spans="1:11" x14ac:dyDescent="0.25">
      <c r="A906" s="9">
        <f>IF('Lease Monthly'!$H$4="Monthly",DATE(YEAR('Monthly Journal entry'!A905),MONTH('Monthly Journal entry'!A905)+1,DAY('Monthly Journal entry'!A905)),IF('Lease Monthly'!$H$4="Quarterly",DATE(YEAR('Monthly Journal entry'!A905),MONTH('Monthly Journal entry'!A904)+3,DAY('Monthly Journal entry'!A904)),DATE(YEAR('Monthly Journal entry'!A904)+1,MONTH('Monthly Journal entry'!A904),DAY('Monthly Journal entry'!A904))))</f>
        <v>71256</v>
      </c>
      <c r="B906" s="24">
        <f t="shared" si="129"/>
        <v>2095</v>
      </c>
      <c r="C906" s="9">
        <f t="shared" si="127"/>
        <v>71256</v>
      </c>
      <c r="D906" s="9">
        <f t="shared" si="130"/>
        <v>71283</v>
      </c>
      <c r="E906" s="3">
        <f t="shared" si="131"/>
        <v>28</v>
      </c>
      <c r="F906" s="10">
        <f t="shared" si="132"/>
        <v>28</v>
      </c>
      <c r="G906" s="4">
        <f>'Lease Monthly'!K917</f>
        <v>0</v>
      </c>
      <c r="H906" s="3">
        <f t="shared" si="135"/>
        <v>0</v>
      </c>
      <c r="I906" s="11">
        <f t="shared" si="133"/>
        <v>0</v>
      </c>
      <c r="J906" s="16">
        <f t="shared" si="128"/>
        <v>71256</v>
      </c>
      <c r="K906" s="25">
        <f t="shared" si="134"/>
        <v>0</v>
      </c>
    </row>
    <row r="907" spans="1:11" x14ac:dyDescent="0.25">
      <c r="A907" s="9">
        <f>IF('Lease Monthly'!$H$4="Monthly",DATE(YEAR('Monthly Journal entry'!A906),MONTH('Monthly Journal entry'!A906)+1,DAY('Monthly Journal entry'!A906)),IF('Lease Monthly'!$H$4="Quarterly",DATE(YEAR('Monthly Journal entry'!A906),MONTH('Monthly Journal entry'!A905)+3,DAY('Monthly Journal entry'!A905)),DATE(YEAR('Monthly Journal entry'!A905)+1,MONTH('Monthly Journal entry'!A905),DAY('Monthly Journal entry'!A905))))</f>
        <v>71284</v>
      </c>
      <c r="B907" s="24">
        <f t="shared" si="129"/>
        <v>2095</v>
      </c>
      <c r="C907" s="9">
        <f t="shared" si="127"/>
        <v>71284</v>
      </c>
      <c r="D907" s="9">
        <f t="shared" si="130"/>
        <v>71314</v>
      </c>
      <c r="E907" s="3">
        <f t="shared" si="131"/>
        <v>31</v>
      </c>
      <c r="F907" s="10">
        <f t="shared" si="132"/>
        <v>31</v>
      </c>
      <c r="G907" s="4">
        <f>'Lease Monthly'!K918</f>
        <v>0</v>
      </c>
      <c r="H907" s="3">
        <f t="shared" si="135"/>
        <v>0</v>
      </c>
      <c r="I907" s="11">
        <f t="shared" si="133"/>
        <v>0</v>
      </c>
      <c r="J907" s="16">
        <f t="shared" si="128"/>
        <v>71284</v>
      </c>
      <c r="K907" s="25">
        <f t="shared" si="134"/>
        <v>0</v>
      </c>
    </row>
    <row r="908" spans="1:11" x14ac:dyDescent="0.25">
      <c r="A908" s="9">
        <f>IF('Lease Monthly'!$H$4="Monthly",DATE(YEAR('Monthly Journal entry'!A907),MONTH('Monthly Journal entry'!A907)+1,DAY('Monthly Journal entry'!A907)),IF('Lease Monthly'!$H$4="Quarterly",DATE(YEAR('Monthly Journal entry'!A907),MONTH('Monthly Journal entry'!A906)+3,DAY('Monthly Journal entry'!A906)),DATE(YEAR('Monthly Journal entry'!A906)+1,MONTH('Monthly Journal entry'!A906),DAY('Monthly Journal entry'!A906))))</f>
        <v>71315</v>
      </c>
      <c r="B908" s="24">
        <f t="shared" si="129"/>
        <v>2095</v>
      </c>
      <c r="C908" s="9">
        <f t="shared" si="127"/>
        <v>71315</v>
      </c>
      <c r="D908" s="9">
        <f t="shared" si="130"/>
        <v>71344</v>
      </c>
      <c r="E908" s="3">
        <f t="shared" si="131"/>
        <v>30</v>
      </c>
      <c r="F908" s="10">
        <f t="shared" si="132"/>
        <v>30</v>
      </c>
      <c r="G908" s="4">
        <f>'Lease Monthly'!K919</f>
        <v>0</v>
      </c>
      <c r="H908" s="3">
        <f t="shared" si="135"/>
        <v>0</v>
      </c>
      <c r="I908" s="11">
        <f t="shared" si="133"/>
        <v>0</v>
      </c>
      <c r="J908" s="16">
        <f t="shared" si="128"/>
        <v>71315</v>
      </c>
      <c r="K908" s="25">
        <f t="shared" si="134"/>
        <v>0</v>
      </c>
    </row>
    <row r="909" spans="1:11" x14ac:dyDescent="0.25">
      <c r="A909" s="9">
        <f>IF('Lease Monthly'!$H$4="Monthly",DATE(YEAR('Monthly Journal entry'!A908),MONTH('Monthly Journal entry'!A908)+1,DAY('Monthly Journal entry'!A908)),IF('Lease Monthly'!$H$4="Quarterly",DATE(YEAR('Monthly Journal entry'!A908),MONTH('Monthly Journal entry'!A907)+3,DAY('Monthly Journal entry'!A907)),DATE(YEAR('Monthly Journal entry'!A907)+1,MONTH('Monthly Journal entry'!A907),DAY('Monthly Journal entry'!A907))))</f>
        <v>71345</v>
      </c>
      <c r="B909" s="24">
        <f t="shared" si="129"/>
        <v>2095</v>
      </c>
      <c r="C909" s="9">
        <f t="shared" si="127"/>
        <v>71345</v>
      </c>
      <c r="D909" s="9">
        <f t="shared" si="130"/>
        <v>71375</v>
      </c>
      <c r="E909" s="3">
        <f t="shared" si="131"/>
        <v>31</v>
      </c>
      <c r="F909" s="10">
        <f t="shared" si="132"/>
        <v>31</v>
      </c>
      <c r="G909" s="4">
        <f>'Lease Monthly'!K920</f>
        <v>0</v>
      </c>
      <c r="H909" s="3">
        <f t="shared" si="135"/>
        <v>0</v>
      </c>
      <c r="I909" s="11">
        <f t="shared" si="133"/>
        <v>0</v>
      </c>
      <c r="J909" s="16">
        <f t="shared" si="128"/>
        <v>71345</v>
      </c>
      <c r="K909" s="25">
        <f t="shared" si="134"/>
        <v>0</v>
      </c>
    </row>
    <row r="910" spans="1:11" x14ac:dyDescent="0.25">
      <c r="A910" s="9">
        <f>IF('Lease Monthly'!$H$4="Monthly",DATE(YEAR('Monthly Journal entry'!A909),MONTH('Monthly Journal entry'!A909)+1,DAY('Monthly Journal entry'!A909)),IF('Lease Monthly'!$H$4="Quarterly",DATE(YEAR('Monthly Journal entry'!A909),MONTH('Monthly Journal entry'!A908)+3,DAY('Monthly Journal entry'!A908)),DATE(YEAR('Monthly Journal entry'!A908)+1,MONTH('Monthly Journal entry'!A908),DAY('Monthly Journal entry'!A908))))</f>
        <v>71376</v>
      </c>
      <c r="B910" s="24">
        <f t="shared" si="129"/>
        <v>2095</v>
      </c>
      <c r="C910" s="9">
        <f t="shared" si="127"/>
        <v>71376</v>
      </c>
      <c r="D910" s="9">
        <f t="shared" si="130"/>
        <v>71405</v>
      </c>
      <c r="E910" s="3">
        <f t="shared" si="131"/>
        <v>30</v>
      </c>
      <c r="F910" s="10">
        <f t="shared" si="132"/>
        <v>30</v>
      </c>
      <c r="G910" s="4">
        <f>'Lease Monthly'!K921</f>
        <v>0</v>
      </c>
      <c r="H910" s="3">
        <f t="shared" si="135"/>
        <v>0</v>
      </c>
      <c r="I910" s="11">
        <f t="shared" si="133"/>
        <v>0</v>
      </c>
      <c r="J910" s="16">
        <f t="shared" si="128"/>
        <v>71376</v>
      </c>
      <c r="K910" s="25">
        <f t="shared" si="134"/>
        <v>0</v>
      </c>
    </row>
    <row r="911" spans="1:11" x14ac:dyDescent="0.25">
      <c r="A911" s="9">
        <f>IF('Lease Monthly'!$H$4="Monthly",DATE(YEAR('Monthly Journal entry'!A910),MONTH('Monthly Journal entry'!A910)+1,DAY('Monthly Journal entry'!A910)),IF('Lease Monthly'!$H$4="Quarterly",DATE(YEAR('Monthly Journal entry'!A910),MONTH('Monthly Journal entry'!A909)+3,DAY('Monthly Journal entry'!A909)),DATE(YEAR('Monthly Journal entry'!A909)+1,MONTH('Monthly Journal entry'!A909),DAY('Monthly Journal entry'!A909))))</f>
        <v>71406</v>
      </c>
      <c r="B911" s="24">
        <f t="shared" si="129"/>
        <v>2095</v>
      </c>
      <c r="C911" s="9">
        <f t="shared" si="127"/>
        <v>71406</v>
      </c>
      <c r="D911" s="9">
        <f t="shared" si="130"/>
        <v>71436</v>
      </c>
      <c r="E911" s="3">
        <f t="shared" si="131"/>
        <v>31</v>
      </c>
      <c r="F911" s="10">
        <f t="shared" si="132"/>
        <v>31</v>
      </c>
      <c r="G911" s="4">
        <f>'Lease Monthly'!K922</f>
        <v>0</v>
      </c>
      <c r="H911" s="3">
        <f t="shared" si="135"/>
        <v>0</v>
      </c>
      <c r="I911" s="11">
        <f t="shared" si="133"/>
        <v>0</v>
      </c>
      <c r="J911" s="16">
        <f t="shared" si="128"/>
        <v>71406</v>
      </c>
      <c r="K911" s="25">
        <f t="shared" si="134"/>
        <v>0</v>
      </c>
    </row>
    <row r="912" spans="1:11" x14ac:dyDescent="0.25">
      <c r="A912" s="9">
        <f>IF('Lease Monthly'!$H$4="Monthly",DATE(YEAR('Monthly Journal entry'!A911),MONTH('Monthly Journal entry'!A911)+1,DAY('Monthly Journal entry'!A911)),IF('Lease Monthly'!$H$4="Quarterly",DATE(YEAR('Monthly Journal entry'!A911),MONTH('Monthly Journal entry'!A910)+3,DAY('Monthly Journal entry'!A910)),DATE(YEAR('Monthly Journal entry'!A910)+1,MONTH('Monthly Journal entry'!A910),DAY('Monthly Journal entry'!A910))))</f>
        <v>71437</v>
      </c>
      <c r="B912" s="24">
        <f t="shared" si="129"/>
        <v>2095</v>
      </c>
      <c r="C912" s="9">
        <f t="shared" si="127"/>
        <v>71437</v>
      </c>
      <c r="D912" s="9">
        <f t="shared" si="130"/>
        <v>71467</v>
      </c>
      <c r="E912" s="3">
        <f t="shared" si="131"/>
        <v>31</v>
      </c>
      <c r="F912" s="10">
        <f t="shared" si="132"/>
        <v>31</v>
      </c>
      <c r="G912" s="4">
        <f>'Lease Monthly'!K923</f>
        <v>0</v>
      </c>
      <c r="H912" s="3">
        <f t="shared" si="135"/>
        <v>0</v>
      </c>
      <c r="I912" s="11">
        <f t="shared" si="133"/>
        <v>0</v>
      </c>
      <c r="J912" s="16">
        <f t="shared" si="128"/>
        <v>71437</v>
      </c>
      <c r="K912" s="25">
        <f t="shared" si="134"/>
        <v>0</v>
      </c>
    </row>
    <row r="913" spans="1:11" x14ac:dyDescent="0.25">
      <c r="A913" s="9">
        <f>IF('Lease Monthly'!$H$4="Monthly",DATE(YEAR('Monthly Journal entry'!A912),MONTH('Monthly Journal entry'!A912)+1,DAY('Monthly Journal entry'!A912)),IF('Lease Monthly'!$H$4="Quarterly",DATE(YEAR('Monthly Journal entry'!A912),MONTH('Monthly Journal entry'!A911)+3,DAY('Monthly Journal entry'!A911)),DATE(YEAR('Monthly Journal entry'!A911)+1,MONTH('Monthly Journal entry'!A911),DAY('Monthly Journal entry'!A911))))</f>
        <v>71468</v>
      </c>
      <c r="B913" s="24">
        <f t="shared" si="129"/>
        <v>2095</v>
      </c>
      <c r="C913" s="9">
        <f t="shared" si="127"/>
        <v>71468</v>
      </c>
      <c r="D913" s="9">
        <f t="shared" si="130"/>
        <v>71497</v>
      </c>
      <c r="E913" s="3">
        <f t="shared" si="131"/>
        <v>30</v>
      </c>
      <c r="F913" s="10">
        <f t="shared" si="132"/>
        <v>30</v>
      </c>
      <c r="G913" s="4">
        <f>'Lease Monthly'!K924</f>
        <v>0</v>
      </c>
      <c r="H913" s="3">
        <f t="shared" si="135"/>
        <v>0</v>
      </c>
      <c r="I913" s="11">
        <f t="shared" si="133"/>
        <v>0</v>
      </c>
      <c r="J913" s="16">
        <f t="shared" si="128"/>
        <v>71468</v>
      </c>
      <c r="K913" s="25">
        <f t="shared" si="134"/>
        <v>0</v>
      </c>
    </row>
    <row r="914" spans="1:11" x14ac:dyDescent="0.25">
      <c r="A914" s="9">
        <f>IF('Lease Monthly'!$H$4="Monthly",DATE(YEAR('Monthly Journal entry'!A913),MONTH('Monthly Journal entry'!A913)+1,DAY('Monthly Journal entry'!A913)),IF('Lease Monthly'!$H$4="Quarterly",DATE(YEAR('Monthly Journal entry'!A913),MONTH('Monthly Journal entry'!A912)+3,DAY('Monthly Journal entry'!A912)),DATE(YEAR('Monthly Journal entry'!A912)+1,MONTH('Monthly Journal entry'!A912),DAY('Monthly Journal entry'!A912))))</f>
        <v>71498</v>
      </c>
      <c r="B914" s="24">
        <f t="shared" si="129"/>
        <v>2095</v>
      </c>
      <c r="C914" s="9">
        <f t="shared" si="127"/>
        <v>71498</v>
      </c>
      <c r="D914" s="9">
        <f t="shared" si="130"/>
        <v>71528</v>
      </c>
      <c r="E914" s="3">
        <f t="shared" si="131"/>
        <v>31</v>
      </c>
      <c r="F914" s="10">
        <f t="shared" si="132"/>
        <v>31</v>
      </c>
      <c r="G914" s="4">
        <f>'Lease Monthly'!K925</f>
        <v>0</v>
      </c>
      <c r="H914" s="3">
        <f t="shared" si="135"/>
        <v>0</v>
      </c>
      <c r="I914" s="11">
        <f t="shared" si="133"/>
        <v>0</v>
      </c>
      <c r="J914" s="16">
        <f t="shared" si="128"/>
        <v>71498</v>
      </c>
      <c r="K914" s="25">
        <f t="shared" si="134"/>
        <v>0</v>
      </c>
    </row>
    <row r="915" spans="1:11" x14ac:dyDescent="0.25">
      <c r="A915" s="9">
        <f>IF('Lease Monthly'!$H$4="Monthly",DATE(YEAR('Monthly Journal entry'!A914),MONTH('Monthly Journal entry'!A914)+1,DAY('Monthly Journal entry'!A914)),IF('Lease Monthly'!$H$4="Quarterly",DATE(YEAR('Monthly Journal entry'!A914),MONTH('Monthly Journal entry'!A913)+3,DAY('Monthly Journal entry'!A913)),DATE(YEAR('Monthly Journal entry'!A913)+1,MONTH('Monthly Journal entry'!A913),DAY('Monthly Journal entry'!A913))))</f>
        <v>71529</v>
      </c>
      <c r="B915" s="24">
        <f t="shared" si="129"/>
        <v>2095</v>
      </c>
      <c r="C915" s="9">
        <f t="shared" si="127"/>
        <v>71529</v>
      </c>
      <c r="D915" s="9">
        <f t="shared" si="130"/>
        <v>71558</v>
      </c>
      <c r="E915" s="3">
        <f t="shared" si="131"/>
        <v>30</v>
      </c>
      <c r="F915" s="10">
        <f t="shared" si="132"/>
        <v>30</v>
      </c>
      <c r="G915" s="4">
        <f>'Lease Monthly'!K926</f>
        <v>0</v>
      </c>
      <c r="H915" s="3">
        <f t="shared" si="135"/>
        <v>0</v>
      </c>
      <c r="I915" s="11">
        <f t="shared" si="133"/>
        <v>0</v>
      </c>
      <c r="J915" s="16">
        <f t="shared" si="128"/>
        <v>71529</v>
      </c>
      <c r="K915" s="25">
        <f t="shared" si="134"/>
        <v>0</v>
      </c>
    </row>
    <row r="916" spans="1:11" x14ac:dyDescent="0.25">
      <c r="A916" s="9">
        <f>IF('Lease Monthly'!$H$4="Monthly",DATE(YEAR('Monthly Journal entry'!A915),MONTH('Monthly Journal entry'!A915)+1,DAY('Monthly Journal entry'!A915)),IF('Lease Monthly'!$H$4="Quarterly",DATE(YEAR('Monthly Journal entry'!A915),MONTH('Monthly Journal entry'!A914)+3,DAY('Monthly Journal entry'!A914)),DATE(YEAR('Monthly Journal entry'!A914)+1,MONTH('Monthly Journal entry'!A914),DAY('Monthly Journal entry'!A914))))</f>
        <v>71559</v>
      </c>
      <c r="B916" s="24">
        <f t="shared" si="129"/>
        <v>2095</v>
      </c>
      <c r="C916" s="9">
        <f t="shared" si="127"/>
        <v>71559</v>
      </c>
      <c r="D916" s="9">
        <f t="shared" si="130"/>
        <v>71589</v>
      </c>
      <c r="E916" s="3">
        <f t="shared" si="131"/>
        <v>31</v>
      </c>
      <c r="F916" s="10">
        <f t="shared" si="132"/>
        <v>31</v>
      </c>
      <c r="G916" s="4">
        <f>'Lease Monthly'!K927</f>
        <v>0</v>
      </c>
      <c r="H916" s="3">
        <f t="shared" si="135"/>
        <v>0</v>
      </c>
      <c r="I916" s="11">
        <f t="shared" si="133"/>
        <v>0</v>
      </c>
      <c r="J916" s="16">
        <f t="shared" si="128"/>
        <v>71559</v>
      </c>
      <c r="K916" s="25">
        <f t="shared" si="134"/>
        <v>0</v>
      </c>
    </row>
    <row r="917" spans="1:11" x14ac:dyDescent="0.25">
      <c r="A917" s="9">
        <f>IF('Lease Monthly'!$H$4="Monthly",DATE(YEAR('Monthly Journal entry'!A916),MONTH('Monthly Journal entry'!A916)+1,DAY('Monthly Journal entry'!A916)),IF('Lease Monthly'!$H$4="Quarterly",DATE(YEAR('Monthly Journal entry'!A916),MONTH('Monthly Journal entry'!A915)+3,DAY('Monthly Journal entry'!A915)),DATE(YEAR('Monthly Journal entry'!A915)+1,MONTH('Monthly Journal entry'!A915),DAY('Monthly Journal entry'!A915))))</f>
        <v>71590</v>
      </c>
      <c r="B917" s="24">
        <f t="shared" si="129"/>
        <v>2096</v>
      </c>
      <c r="C917" s="9">
        <f t="shared" si="127"/>
        <v>71590</v>
      </c>
      <c r="D917" s="9">
        <f t="shared" si="130"/>
        <v>71620</v>
      </c>
      <c r="E917" s="3">
        <f t="shared" si="131"/>
        <v>31</v>
      </c>
      <c r="F917" s="10">
        <f t="shared" si="132"/>
        <v>31</v>
      </c>
      <c r="G917" s="4">
        <f>'Lease Monthly'!K928</f>
        <v>0</v>
      </c>
      <c r="H917" s="3">
        <f t="shared" si="135"/>
        <v>0</v>
      </c>
      <c r="I917" s="11">
        <f t="shared" si="133"/>
        <v>0</v>
      </c>
      <c r="J917" s="16">
        <f t="shared" si="128"/>
        <v>71590</v>
      </c>
      <c r="K917" s="25">
        <f t="shared" si="134"/>
        <v>0</v>
      </c>
    </row>
    <row r="918" spans="1:11" x14ac:dyDescent="0.25">
      <c r="A918" s="9">
        <f>IF('Lease Monthly'!$H$4="Monthly",DATE(YEAR('Monthly Journal entry'!A917),MONTH('Monthly Journal entry'!A917)+1,DAY('Monthly Journal entry'!A917)),IF('Lease Monthly'!$H$4="Quarterly",DATE(YEAR('Monthly Journal entry'!A917),MONTH('Monthly Journal entry'!A916)+3,DAY('Monthly Journal entry'!A916)),DATE(YEAR('Monthly Journal entry'!A916)+1,MONTH('Monthly Journal entry'!A916),DAY('Monthly Journal entry'!A916))))</f>
        <v>71621</v>
      </c>
      <c r="B918" s="24">
        <f t="shared" si="129"/>
        <v>2096</v>
      </c>
      <c r="C918" s="9">
        <f t="shared" si="127"/>
        <v>71621</v>
      </c>
      <c r="D918" s="9">
        <f t="shared" si="130"/>
        <v>71649</v>
      </c>
      <c r="E918" s="3">
        <f t="shared" si="131"/>
        <v>29</v>
      </c>
      <c r="F918" s="10">
        <f t="shared" si="132"/>
        <v>29</v>
      </c>
      <c r="G918" s="4">
        <f>'Lease Monthly'!K929</f>
        <v>0</v>
      </c>
      <c r="H918" s="3">
        <f t="shared" si="135"/>
        <v>0</v>
      </c>
      <c r="I918" s="11">
        <f t="shared" si="133"/>
        <v>0</v>
      </c>
      <c r="J918" s="16">
        <f t="shared" si="128"/>
        <v>71621</v>
      </c>
      <c r="K918" s="25">
        <f t="shared" si="134"/>
        <v>0</v>
      </c>
    </row>
    <row r="919" spans="1:11" x14ac:dyDescent="0.25">
      <c r="A919" s="9">
        <f>IF('Lease Monthly'!$H$4="Monthly",DATE(YEAR('Monthly Journal entry'!A918),MONTH('Monthly Journal entry'!A918)+1,DAY('Monthly Journal entry'!A918)),IF('Lease Monthly'!$H$4="Quarterly",DATE(YEAR('Monthly Journal entry'!A918),MONTH('Monthly Journal entry'!A917)+3,DAY('Monthly Journal entry'!A917)),DATE(YEAR('Monthly Journal entry'!A917)+1,MONTH('Monthly Journal entry'!A917),DAY('Monthly Journal entry'!A917))))</f>
        <v>71650</v>
      </c>
      <c r="B919" s="24">
        <f t="shared" si="129"/>
        <v>2096</v>
      </c>
      <c r="C919" s="9">
        <f t="shared" si="127"/>
        <v>71650</v>
      </c>
      <c r="D919" s="9">
        <f t="shared" si="130"/>
        <v>71680</v>
      </c>
      <c r="E919" s="3">
        <f t="shared" si="131"/>
        <v>31</v>
      </c>
      <c r="F919" s="10">
        <f t="shared" si="132"/>
        <v>31</v>
      </c>
      <c r="G919" s="4">
        <f>'Lease Monthly'!K930</f>
        <v>0</v>
      </c>
      <c r="H919" s="3">
        <f t="shared" si="135"/>
        <v>0</v>
      </c>
      <c r="I919" s="11">
        <f t="shared" si="133"/>
        <v>0</v>
      </c>
      <c r="J919" s="16">
        <f t="shared" si="128"/>
        <v>71650</v>
      </c>
      <c r="K919" s="25">
        <f t="shared" si="134"/>
        <v>0</v>
      </c>
    </row>
    <row r="920" spans="1:11" x14ac:dyDescent="0.25">
      <c r="A920" s="9">
        <f>IF('Lease Monthly'!$H$4="Monthly",DATE(YEAR('Monthly Journal entry'!A919),MONTH('Monthly Journal entry'!A919)+1,DAY('Monthly Journal entry'!A919)),IF('Lease Monthly'!$H$4="Quarterly",DATE(YEAR('Monthly Journal entry'!A919),MONTH('Monthly Journal entry'!A918)+3,DAY('Monthly Journal entry'!A918)),DATE(YEAR('Monthly Journal entry'!A918)+1,MONTH('Monthly Journal entry'!A918),DAY('Monthly Journal entry'!A918))))</f>
        <v>71681</v>
      </c>
      <c r="B920" s="24">
        <f t="shared" si="129"/>
        <v>2096</v>
      </c>
      <c r="C920" s="9">
        <f t="shared" si="127"/>
        <v>71681</v>
      </c>
      <c r="D920" s="9">
        <f t="shared" si="130"/>
        <v>71710</v>
      </c>
      <c r="E920" s="3">
        <f t="shared" si="131"/>
        <v>30</v>
      </c>
      <c r="F920" s="10">
        <f t="shared" si="132"/>
        <v>30</v>
      </c>
      <c r="G920" s="4">
        <f>'Lease Monthly'!K931</f>
        <v>0</v>
      </c>
      <c r="H920" s="3">
        <f t="shared" si="135"/>
        <v>0</v>
      </c>
      <c r="I920" s="11">
        <f t="shared" si="133"/>
        <v>0</v>
      </c>
      <c r="J920" s="16">
        <f t="shared" si="128"/>
        <v>71681</v>
      </c>
      <c r="K920" s="25">
        <f t="shared" si="134"/>
        <v>0</v>
      </c>
    </row>
    <row r="921" spans="1:11" x14ac:dyDescent="0.25">
      <c r="A921" s="9">
        <f>IF('Lease Monthly'!$H$4="Monthly",DATE(YEAR('Monthly Journal entry'!A920),MONTH('Monthly Journal entry'!A920)+1,DAY('Monthly Journal entry'!A920)),IF('Lease Monthly'!$H$4="Quarterly",DATE(YEAR('Monthly Journal entry'!A920),MONTH('Monthly Journal entry'!A919)+3,DAY('Monthly Journal entry'!A919)),DATE(YEAR('Monthly Journal entry'!A919)+1,MONTH('Monthly Journal entry'!A919),DAY('Monthly Journal entry'!A919))))</f>
        <v>71711</v>
      </c>
      <c r="B921" s="24">
        <f t="shared" si="129"/>
        <v>2096</v>
      </c>
      <c r="C921" s="9">
        <f t="shared" si="127"/>
        <v>71711</v>
      </c>
      <c r="D921" s="9">
        <f t="shared" si="130"/>
        <v>71741</v>
      </c>
      <c r="E921" s="3">
        <f t="shared" si="131"/>
        <v>31</v>
      </c>
      <c r="F921" s="10">
        <f t="shared" si="132"/>
        <v>31</v>
      </c>
      <c r="G921" s="4">
        <f>'Lease Monthly'!K932</f>
        <v>0</v>
      </c>
      <c r="H921" s="3">
        <f t="shared" si="135"/>
        <v>0</v>
      </c>
      <c r="I921" s="11">
        <f t="shared" si="133"/>
        <v>0</v>
      </c>
      <c r="J921" s="16">
        <f t="shared" si="128"/>
        <v>71711</v>
      </c>
      <c r="K921" s="25">
        <f t="shared" si="134"/>
        <v>0</v>
      </c>
    </row>
    <row r="922" spans="1:11" x14ac:dyDescent="0.25">
      <c r="A922" s="9">
        <f>IF('Lease Monthly'!$H$4="Monthly",DATE(YEAR('Monthly Journal entry'!A921),MONTH('Monthly Journal entry'!A921)+1,DAY('Monthly Journal entry'!A921)),IF('Lease Monthly'!$H$4="Quarterly",DATE(YEAR('Monthly Journal entry'!A921),MONTH('Monthly Journal entry'!A920)+3,DAY('Monthly Journal entry'!A920)),DATE(YEAR('Monthly Journal entry'!A920)+1,MONTH('Monthly Journal entry'!A920),DAY('Monthly Journal entry'!A920))))</f>
        <v>71742</v>
      </c>
      <c r="B922" s="24">
        <f t="shared" si="129"/>
        <v>2096</v>
      </c>
      <c r="C922" s="9">
        <f t="shared" si="127"/>
        <v>71742</v>
      </c>
      <c r="D922" s="9">
        <f t="shared" si="130"/>
        <v>71771</v>
      </c>
      <c r="E922" s="3">
        <f t="shared" si="131"/>
        <v>30</v>
      </c>
      <c r="F922" s="10">
        <f t="shared" si="132"/>
        <v>30</v>
      </c>
      <c r="G922" s="4">
        <f>'Lease Monthly'!K933</f>
        <v>0</v>
      </c>
      <c r="H922" s="3">
        <f t="shared" si="135"/>
        <v>0</v>
      </c>
      <c r="I922" s="11">
        <f t="shared" si="133"/>
        <v>0</v>
      </c>
      <c r="J922" s="16">
        <f t="shared" si="128"/>
        <v>71742</v>
      </c>
      <c r="K922" s="25">
        <f t="shared" si="134"/>
        <v>0</v>
      </c>
    </row>
    <row r="923" spans="1:11" x14ac:dyDescent="0.25">
      <c r="A923" s="9">
        <f>IF('Lease Monthly'!$H$4="Monthly",DATE(YEAR('Monthly Journal entry'!A922),MONTH('Monthly Journal entry'!A922)+1,DAY('Monthly Journal entry'!A922)),IF('Lease Monthly'!$H$4="Quarterly",DATE(YEAR('Monthly Journal entry'!A922),MONTH('Monthly Journal entry'!A921)+3,DAY('Monthly Journal entry'!A921)),DATE(YEAR('Monthly Journal entry'!A921)+1,MONTH('Monthly Journal entry'!A921),DAY('Monthly Journal entry'!A921))))</f>
        <v>71772</v>
      </c>
      <c r="B923" s="24">
        <f t="shared" si="129"/>
        <v>2096</v>
      </c>
      <c r="C923" s="9">
        <f t="shared" si="127"/>
        <v>71772</v>
      </c>
      <c r="D923" s="9">
        <f t="shared" si="130"/>
        <v>71802</v>
      </c>
      <c r="E923" s="3">
        <f t="shared" si="131"/>
        <v>31</v>
      </c>
      <c r="F923" s="10">
        <f t="shared" si="132"/>
        <v>31</v>
      </c>
      <c r="G923" s="4">
        <f>'Lease Monthly'!K934</f>
        <v>0</v>
      </c>
      <c r="H923" s="3">
        <f t="shared" si="135"/>
        <v>0</v>
      </c>
      <c r="I923" s="11">
        <f t="shared" si="133"/>
        <v>0</v>
      </c>
      <c r="J923" s="16">
        <f t="shared" si="128"/>
        <v>71772</v>
      </c>
      <c r="K923" s="25">
        <f t="shared" si="134"/>
        <v>0</v>
      </c>
    </row>
    <row r="924" spans="1:11" x14ac:dyDescent="0.25">
      <c r="A924" s="9">
        <f>IF('Lease Monthly'!$H$4="Monthly",DATE(YEAR('Monthly Journal entry'!A923),MONTH('Monthly Journal entry'!A923)+1,DAY('Monthly Journal entry'!A923)),IF('Lease Monthly'!$H$4="Quarterly",DATE(YEAR('Monthly Journal entry'!A923),MONTH('Monthly Journal entry'!A922)+3,DAY('Monthly Journal entry'!A922)),DATE(YEAR('Monthly Journal entry'!A922)+1,MONTH('Monthly Journal entry'!A922),DAY('Monthly Journal entry'!A922))))</f>
        <v>71803</v>
      </c>
      <c r="B924" s="24">
        <f t="shared" si="129"/>
        <v>2096</v>
      </c>
      <c r="C924" s="9">
        <f t="shared" si="127"/>
        <v>71803</v>
      </c>
      <c r="D924" s="9">
        <f t="shared" si="130"/>
        <v>71833</v>
      </c>
      <c r="E924" s="3">
        <f t="shared" si="131"/>
        <v>31</v>
      </c>
      <c r="F924" s="10">
        <f t="shared" si="132"/>
        <v>31</v>
      </c>
      <c r="G924" s="4">
        <f>'Lease Monthly'!K935</f>
        <v>0</v>
      </c>
      <c r="H924" s="3">
        <f t="shared" si="135"/>
        <v>0</v>
      </c>
      <c r="I924" s="11">
        <f t="shared" si="133"/>
        <v>0</v>
      </c>
      <c r="J924" s="16">
        <f t="shared" si="128"/>
        <v>71803</v>
      </c>
      <c r="K924" s="25">
        <f t="shared" si="134"/>
        <v>0</v>
      </c>
    </row>
    <row r="925" spans="1:11" x14ac:dyDescent="0.25">
      <c r="A925" s="9">
        <f>IF('Lease Monthly'!$H$4="Monthly",DATE(YEAR('Monthly Journal entry'!A924),MONTH('Monthly Journal entry'!A924)+1,DAY('Monthly Journal entry'!A924)),IF('Lease Monthly'!$H$4="Quarterly",DATE(YEAR('Monthly Journal entry'!A924),MONTH('Monthly Journal entry'!A923)+3,DAY('Monthly Journal entry'!A923)),DATE(YEAR('Monthly Journal entry'!A923)+1,MONTH('Monthly Journal entry'!A923),DAY('Monthly Journal entry'!A923))))</f>
        <v>71834</v>
      </c>
      <c r="B925" s="24">
        <f t="shared" si="129"/>
        <v>2096</v>
      </c>
      <c r="C925" s="9">
        <f t="shared" si="127"/>
        <v>71834</v>
      </c>
      <c r="D925" s="9">
        <f t="shared" si="130"/>
        <v>71863</v>
      </c>
      <c r="E925" s="3">
        <f t="shared" si="131"/>
        <v>30</v>
      </c>
      <c r="F925" s="10">
        <f t="shared" si="132"/>
        <v>30</v>
      </c>
      <c r="G925" s="4">
        <f>'Lease Monthly'!K936</f>
        <v>0</v>
      </c>
      <c r="H925" s="3">
        <f t="shared" si="135"/>
        <v>0</v>
      </c>
      <c r="I925" s="11">
        <f t="shared" si="133"/>
        <v>0</v>
      </c>
      <c r="J925" s="16">
        <f t="shared" si="128"/>
        <v>71834</v>
      </c>
      <c r="K925" s="25">
        <f t="shared" si="134"/>
        <v>0</v>
      </c>
    </row>
    <row r="926" spans="1:11" x14ac:dyDescent="0.25">
      <c r="A926" s="9">
        <f>IF('Lease Monthly'!$H$4="Monthly",DATE(YEAR('Monthly Journal entry'!A925),MONTH('Monthly Journal entry'!A925)+1,DAY('Monthly Journal entry'!A925)),IF('Lease Monthly'!$H$4="Quarterly",DATE(YEAR('Monthly Journal entry'!A925),MONTH('Monthly Journal entry'!A924)+3,DAY('Monthly Journal entry'!A924)),DATE(YEAR('Monthly Journal entry'!A924)+1,MONTH('Monthly Journal entry'!A924),DAY('Monthly Journal entry'!A924))))</f>
        <v>71864</v>
      </c>
      <c r="B926" s="24">
        <f t="shared" si="129"/>
        <v>2096</v>
      </c>
      <c r="C926" s="9">
        <f t="shared" si="127"/>
        <v>71864</v>
      </c>
      <c r="D926" s="9">
        <f t="shared" si="130"/>
        <v>71894</v>
      </c>
      <c r="E926" s="3">
        <f t="shared" si="131"/>
        <v>31</v>
      </c>
      <c r="F926" s="10">
        <f t="shared" si="132"/>
        <v>31</v>
      </c>
      <c r="G926" s="4">
        <f>'Lease Monthly'!K937</f>
        <v>0</v>
      </c>
      <c r="H926" s="3">
        <f t="shared" si="135"/>
        <v>0</v>
      </c>
      <c r="I926" s="11">
        <f t="shared" si="133"/>
        <v>0</v>
      </c>
      <c r="J926" s="16">
        <f t="shared" si="128"/>
        <v>71864</v>
      </c>
      <c r="K926" s="25">
        <f t="shared" si="134"/>
        <v>0</v>
      </c>
    </row>
    <row r="927" spans="1:11" x14ac:dyDescent="0.25">
      <c r="A927" s="9">
        <f>IF('Lease Monthly'!$H$4="Monthly",DATE(YEAR('Monthly Journal entry'!A926),MONTH('Monthly Journal entry'!A926)+1,DAY('Monthly Journal entry'!A926)),IF('Lease Monthly'!$H$4="Quarterly",DATE(YEAR('Monthly Journal entry'!A926),MONTH('Monthly Journal entry'!A925)+3,DAY('Monthly Journal entry'!A925)),DATE(YEAR('Monthly Journal entry'!A925)+1,MONTH('Monthly Journal entry'!A925),DAY('Monthly Journal entry'!A925))))</f>
        <v>71895</v>
      </c>
      <c r="B927" s="24">
        <f t="shared" si="129"/>
        <v>2096</v>
      </c>
      <c r="C927" s="9">
        <f t="shared" si="127"/>
        <v>71895</v>
      </c>
      <c r="D927" s="9">
        <f t="shared" si="130"/>
        <v>71924</v>
      </c>
      <c r="E927" s="3">
        <f t="shared" si="131"/>
        <v>30</v>
      </c>
      <c r="F927" s="10">
        <f t="shared" si="132"/>
        <v>30</v>
      </c>
      <c r="G927" s="4">
        <f>'Lease Monthly'!K938</f>
        <v>0</v>
      </c>
      <c r="H927" s="3">
        <f t="shared" si="135"/>
        <v>0</v>
      </c>
      <c r="I927" s="11">
        <f t="shared" si="133"/>
        <v>0</v>
      </c>
      <c r="J927" s="16">
        <f t="shared" si="128"/>
        <v>71895</v>
      </c>
      <c r="K927" s="25">
        <f t="shared" si="134"/>
        <v>0</v>
      </c>
    </row>
    <row r="928" spans="1:11" x14ac:dyDescent="0.25">
      <c r="A928" s="9">
        <f>IF('Lease Monthly'!$H$4="Monthly",DATE(YEAR('Monthly Journal entry'!A927),MONTH('Monthly Journal entry'!A927)+1,DAY('Monthly Journal entry'!A927)),IF('Lease Monthly'!$H$4="Quarterly",DATE(YEAR('Monthly Journal entry'!A927),MONTH('Monthly Journal entry'!A926)+3,DAY('Monthly Journal entry'!A926)),DATE(YEAR('Monthly Journal entry'!A926)+1,MONTH('Monthly Journal entry'!A926),DAY('Monthly Journal entry'!A926))))</f>
        <v>71925</v>
      </c>
      <c r="B928" s="24">
        <f t="shared" si="129"/>
        <v>2096</v>
      </c>
      <c r="C928" s="9">
        <f t="shared" si="127"/>
        <v>71925</v>
      </c>
      <c r="D928" s="9">
        <f t="shared" si="130"/>
        <v>71955</v>
      </c>
      <c r="E928" s="3">
        <f t="shared" si="131"/>
        <v>31</v>
      </c>
      <c r="F928" s="10">
        <f t="shared" si="132"/>
        <v>31</v>
      </c>
      <c r="G928" s="4">
        <f>'Lease Monthly'!K939</f>
        <v>0</v>
      </c>
      <c r="H928" s="3">
        <f t="shared" si="135"/>
        <v>0</v>
      </c>
      <c r="I928" s="11">
        <f t="shared" si="133"/>
        <v>0</v>
      </c>
      <c r="J928" s="16">
        <f t="shared" si="128"/>
        <v>71925</v>
      </c>
      <c r="K928" s="25">
        <f t="shared" si="134"/>
        <v>0</v>
      </c>
    </row>
    <row r="929" spans="1:11" x14ac:dyDescent="0.25">
      <c r="A929" s="9">
        <f>IF('Lease Monthly'!$H$4="Monthly",DATE(YEAR('Monthly Journal entry'!A928),MONTH('Monthly Journal entry'!A928)+1,DAY('Monthly Journal entry'!A928)),IF('Lease Monthly'!$H$4="Quarterly",DATE(YEAR('Monthly Journal entry'!A928),MONTH('Monthly Journal entry'!A927)+3,DAY('Monthly Journal entry'!A927)),DATE(YEAR('Monthly Journal entry'!A927)+1,MONTH('Monthly Journal entry'!A927),DAY('Monthly Journal entry'!A927))))</f>
        <v>71956</v>
      </c>
      <c r="B929" s="24">
        <f t="shared" si="129"/>
        <v>2097</v>
      </c>
      <c r="C929" s="9">
        <f t="shared" si="127"/>
        <v>71956</v>
      </c>
      <c r="D929" s="9">
        <f t="shared" si="130"/>
        <v>71986</v>
      </c>
      <c r="E929" s="3">
        <f t="shared" si="131"/>
        <v>31</v>
      </c>
      <c r="F929" s="10">
        <f t="shared" si="132"/>
        <v>31</v>
      </c>
      <c r="G929" s="4">
        <f>'Lease Monthly'!K940</f>
        <v>0</v>
      </c>
      <c r="H929" s="3">
        <f t="shared" si="135"/>
        <v>0</v>
      </c>
      <c r="I929" s="11">
        <f t="shared" si="133"/>
        <v>0</v>
      </c>
      <c r="J929" s="16">
        <f t="shared" si="128"/>
        <v>71956</v>
      </c>
      <c r="K929" s="25">
        <f t="shared" si="134"/>
        <v>0</v>
      </c>
    </row>
    <row r="930" spans="1:11" x14ac:dyDescent="0.25">
      <c r="A930" s="9">
        <f>IF('Lease Monthly'!$H$4="Monthly",DATE(YEAR('Monthly Journal entry'!A929),MONTH('Monthly Journal entry'!A929)+1,DAY('Monthly Journal entry'!A929)),IF('Lease Monthly'!$H$4="Quarterly",DATE(YEAR('Monthly Journal entry'!A929),MONTH('Monthly Journal entry'!A928)+3,DAY('Monthly Journal entry'!A928)),DATE(YEAR('Monthly Journal entry'!A928)+1,MONTH('Monthly Journal entry'!A928),DAY('Monthly Journal entry'!A928))))</f>
        <v>71987</v>
      </c>
      <c r="B930" s="24">
        <f t="shared" si="129"/>
        <v>2097</v>
      </c>
      <c r="C930" s="9">
        <f t="shared" si="127"/>
        <v>71987</v>
      </c>
      <c r="D930" s="9">
        <f t="shared" si="130"/>
        <v>72014</v>
      </c>
      <c r="E930" s="3">
        <f t="shared" si="131"/>
        <v>28</v>
      </c>
      <c r="F930" s="10">
        <f t="shared" si="132"/>
        <v>28</v>
      </c>
      <c r="G930" s="4">
        <f>'Lease Monthly'!K941</f>
        <v>0</v>
      </c>
      <c r="H930" s="3">
        <f t="shared" si="135"/>
        <v>0</v>
      </c>
      <c r="I930" s="11">
        <f t="shared" si="133"/>
        <v>0</v>
      </c>
      <c r="J930" s="16">
        <f t="shared" si="128"/>
        <v>71987</v>
      </c>
      <c r="K930" s="25">
        <f t="shared" si="134"/>
        <v>0</v>
      </c>
    </row>
    <row r="931" spans="1:11" x14ac:dyDescent="0.25">
      <c r="A931" s="9">
        <f>IF('Lease Monthly'!$H$4="Monthly",DATE(YEAR('Monthly Journal entry'!A930),MONTH('Monthly Journal entry'!A930)+1,DAY('Monthly Journal entry'!A930)),IF('Lease Monthly'!$H$4="Quarterly",DATE(YEAR('Monthly Journal entry'!A930),MONTH('Monthly Journal entry'!A929)+3,DAY('Monthly Journal entry'!A929)),DATE(YEAR('Monthly Journal entry'!A929)+1,MONTH('Monthly Journal entry'!A929),DAY('Monthly Journal entry'!A929))))</f>
        <v>72015</v>
      </c>
      <c r="B931" s="24">
        <f t="shared" si="129"/>
        <v>2097</v>
      </c>
      <c r="C931" s="9">
        <f t="shared" si="127"/>
        <v>72015</v>
      </c>
      <c r="D931" s="9">
        <f t="shared" si="130"/>
        <v>72045</v>
      </c>
      <c r="E931" s="3">
        <f t="shared" si="131"/>
        <v>31</v>
      </c>
      <c r="F931" s="10">
        <f t="shared" si="132"/>
        <v>31</v>
      </c>
      <c r="G931" s="4">
        <f>'Lease Monthly'!K942</f>
        <v>0</v>
      </c>
      <c r="H931" s="3">
        <f t="shared" si="135"/>
        <v>0</v>
      </c>
      <c r="I931" s="11">
        <f t="shared" si="133"/>
        <v>0</v>
      </c>
      <c r="J931" s="16">
        <f t="shared" si="128"/>
        <v>72015</v>
      </c>
      <c r="K931" s="25">
        <f t="shared" si="134"/>
        <v>0</v>
      </c>
    </row>
    <row r="932" spans="1:11" x14ac:dyDescent="0.25">
      <c r="A932" s="9">
        <f>IF('Lease Monthly'!$H$4="Monthly",DATE(YEAR('Monthly Journal entry'!A931),MONTH('Monthly Journal entry'!A931)+1,DAY('Monthly Journal entry'!A931)),IF('Lease Monthly'!$H$4="Quarterly",DATE(YEAR('Monthly Journal entry'!A931),MONTH('Monthly Journal entry'!A930)+3,DAY('Monthly Journal entry'!A930)),DATE(YEAR('Monthly Journal entry'!A930)+1,MONTH('Monthly Journal entry'!A930),DAY('Monthly Journal entry'!A930))))</f>
        <v>72046</v>
      </c>
      <c r="B932" s="24">
        <f t="shared" si="129"/>
        <v>2097</v>
      </c>
      <c r="C932" s="9">
        <f t="shared" si="127"/>
        <v>72046</v>
      </c>
      <c r="D932" s="9">
        <f t="shared" si="130"/>
        <v>72075</v>
      </c>
      <c r="E932" s="3">
        <f t="shared" si="131"/>
        <v>30</v>
      </c>
      <c r="F932" s="10">
        <f t="shared" si="132"/>
        <v>30</v>
      </c>
      <c r="G932" s="4">
        <f>'Lease Monthly'!K943</f>
        <v>0</v>
      </c>
      <c r="H932" s="3">
        <f t="shared" si="135"/>
        <v>0</v>
      </c>
      <c r="I932" s="11">
        <f t="shared" si="133"/>
        <v>0</v>
      </c>
      <c r="J932" s="16">
        <f t="shared" si="128"/>
        <v>72046</v>
      </c>
      <c r="K932" s="25">
        <f t="shared" si="134"/>
        <v>0</v>
      </c>
    </row>
    <row r="933" spans="1:11" x14ac:dyDescent="0.25">
      <c r="A933" s="9">
        <f>IF('Lease Monthly'!$H$4="Monthly",DATE(YEAR('Monthly Journal entry'!A932),MONTH('Monthly Journal entry'!A932)+1,DAY('Monthly Journal entry'!A932)),IF('Lease Monthly'!$H$4="Quarterly",DATE(YEAR('Monthly Journal entry'!A932),MONTH('Monthly Journal entry'!A931)+3,DAY('Monthly Journal entry'!A931)),DATE(YEAR('Monthly Journal entry'!A931)+1,MONTH('Monthly Journal entry'!A931),DAY('Monthly Journal entry'!A931))))</f>
        <v>72076</v>
      </c>
      <c r="B933" s="24">
        <f t="shared" si="129"/>
        <v>2097</v>
      </c>
      <c r="C933" s="9">
        <f t="shared" si="127"/>
        <v>72076</v>
      </c>
      <c r="D933" s="9">
        <f t="shared" si="130"/>
        <v>72106</v>
      </c>
      <c r="E933" s="3">
        <f t="shared" si="131"/>
        <v>31</v>
      </c>
      <c r="F933" s="10">
        <f t="shared" si="132"/>
        <v>31</v>
      </c>
      <c r="G933" s="4">
        <f>'Lease Monthly'!K944</f>
        <v>0</v>
      </c>
      <c r="H933" s="3">
        <f t="shared" si="135"/>
        <v>0</v>
      </c>
      <c r="I933" s="11">
        <f t="shared" si="133"/>
        <v>0</v>
      </c>
      <c r="J933" s="16">
        <f t="shared" si="128"/>
        <v>72076</v>
      </c>
      <c r="K933" s="25">
        <f t="shared" si="134"/>
        <v>0</v>
      </c>
    </row>
    <row r="934" spans="1:11" x14ac:dyDescent="0.25">
      <c r="A934" s="9">
        <f>IF('Lease Monthly'!$H$4="Monthly",DATE(YEAR('Monthly Journal entry'!A933),MONTH('Monthly Journal entry'!A933)+1,DAY('Monthly Journal entry'!A933)),IF('Lease Monthly'!$H$4="Quarterly",DATE(YEAR('Monthly Journal entry'!A933),MONTH('Monthly Journal entry'!A932)+3,DAY('Monthly Journal entry'!A932)),DATE(YEAR('Monthly Journal entry'!A932)+1,MONTH('Monthly Journal entry'!A932),DAY('Monthly Journal entry'!A932))))</f>
        <v>72107</v>
      </c>
      <c r="B934" s="24">
        <f t="shared" si="129"/>
        <v>2097</v>
      </c>
      <c r="C934" s="9">
        <f t="shared" si="127"/>
        <v>72107</v>
      </c>
      <c r="D934" s="9">
        <f t="shared" si="130"/>
        <v>72136</v>
      </c>
      <c r="E934" s="3">
        <f t="shared" si="131"/>
        <v>30</v>
      </c>
      <c r="F934" s="10">
        <f t="shared" si="132"/>
        <v>30</v>
      </c>
      <c r="G934" s="4">
        <f>'Lease Monthly'!K945</f>
        <v>0</v>
      </c>
      <c r="H934" s="3">
        <f t="shared" si="135"/>
        <v>0</v>
      </c>
      <c r="I934" s="11">
        <f t="shared" si="133"/>
        <v>0</v>
      </c>
      <c r="J934" s="16">
        <f t="shared" si="128"/>
        <v>72107</v>
      </c>
      <c r="K934" s="25">
        <f t="shared" si="134"/>
        <v>0</v>
      </c>
    </row>
    <row r="935" spans="1:11" x14ac:dyDescent="0.25">
      <c r="A935" s="9">
        <f>IF('Lease Monthly'!$H$4="Monthly",DATE(YEAR('Monthly Journal entry'!A934),MONTH('Monthly Journal entry'!A934)+1,DAY('Monthly Journal entry'!A934)),IF('Lease Monthly'!$H$4="Quarterly",DATE(YEAR('Monthly Journal entry'!A934),MONTH('Monthly Journal entry'!A933)+3,DAY('Monthly Journal entry'!A933)),DATE(YEAR('Monthly Journal entry'!A933)+1,MONTH('Monthly Journal entry'!A933),DAY('Monthly Journal entry'!A933))))</f>
        <v>72137</v>
      </c>
      <c r="B935" s="24">
        <f t="shared" si="129"/>
        <v>2097</v>
      </c>
      <c r="C935" s="9">
        <f t="shared" si="127"/>
        <v>72137</v>
      </c>
      <c r="D935" s="9">
        <f t="shared" si="130"/>
        <v>72167</v>
      </c>
      <c r="E935" s="3">
        <f t="shared" si="131"/>
        <v>31</v>
      </c>
      <c r="F935" s="10">
        <f t="shared" si="132"/>
        <v>31</v>
      </c>
      <c r="G935" s="4">
        <f>'Lease Monthly'!K946</f>
        <v>0</v>
      </c>
      <c r="H935" s="3">
        <f t="shared" si="135"/>
        <v>0</v>
      </c>
      <c r="I935" s="11">
        <f t="shared" si="133"/>
        <v>0</v>
      </c>
      <c r="J935" s="16">
        <f t="shared" si="128"/>
        <v>72137</v>
      </c>
      <c r="K935" s="25">
        <f t="shared" si="134"/>
        <v>0</v>
      </c>
    </row>
    <row r="936" spans="1:11" x14ac:dyDescent="0.25">
      <c r="A936" s="9">
        <f>IF('Lease Monthly'!$H$4="Monthly",DATE(YEAR('Monthly Journal entry'!A935),MONTH('Monthly Journal entry'!A935)+1,DAY('Monthly Journal entry'!A935)),IF('Lease Monthly'!$H$4="Quarterly",DATE(YEAR('Monthly Journal entry'!A935),MONTH('Monthly Journal entry'!A934)+3,DAY('Monthly Journal entry'!A934)),DATE(YEAR('Monthly Journal entry'!A934)+1,MONTH('Monthly Journal entry'!A934),DAY('Monthly Journal entry'!A934))))</f>
        <v>72168</v>
      </c>
      <c r="B936" s="24">
        <f t="shared" si="129"/>
        <v>2097</v>
      </c>
      <c r="C936" s="9">
        <f t="shared" si="127"/>
        <v>72168</v>
      </c>
      <c r="D936" s="9">
        <f t="shared" si="130"/>
        <v>72198</v>
      </c>
      <c r="E936" s="3">
        <f t="shared" si="131"/>
        <v>31</v>
      </c>
      <c r="F936" s="10">
        <f t="shared" si="132"/>
        <v>31</v>
      </c>
      <c r="G936" s="4">
        <f>'Lease Monthly'!K947</f>
        <v>0</v>
      </c>
      <c r="H936" s="3">
        <f t="shared" si="135"/>
        <v>0</v>
      </c>
      <c r="I936" s="11">
        <f t="shared" si="133"/>
        <v>0</v>
      </c>
      <c r="J936" s="16">
        <f t="shared" si="128"/>
        <v>72168</v>
      </c>
      <c r="K936" s="25">
        <f t="shared" si="134"/>
        <v>0</v>
      </c>
    </row>
    <row r="937" spans="1:11" x14ac:dyDescent="0.25">
      <c r="A937" s="9">
        <f>IF('Lease Monthly'!$H$4="Monthly",DATE(YEAR('Monthly Journal entry'!A936),MONTH('Monthly Journal entry'!A936)+1,DAY('Monthly Journal entry'!A936)),IF('Lease Monthly'!$H$4="Quarterly",DATE(YEAR('Monthly Journal entry'!A936),MONTH('Monthly Journal entry'!A935)+3,DAY('Monthly Journal entry'!A935)),DATE(YEAR('Monthly Journal entry'!A935)+1,MONTH('Monthly Journal entry'!A935),DAY('Monthly Journal entry'!A935))))</f>
        <v>72199</v>
      </c>
      <c r="B937" s="24">
        <f t="shared" si="129"/>
        <v>2097</v>
      </c>
      <c r="C937" s="9">
        <f t="shared" si="127"/>
        <v>72199</v>
      </c>
      <c r="D937" s="9">
        <f t="shared" si="130"/>
        <v>72228</v>
      </c>
      <c r="E937" s="3">
        <f t="shared" si="131"/>
        <v>30</v>
      </c>
      <c r="F937" s="10">
        <f t="shared" si="132"/>
        <v>30</v>
      </c>
      <c r="G937" s="4">
        <f>'Lease Monthly'!K948</f>
        <v>0</v>
      </c>
      <c r="H937" s="3">
        <f t="shared" si="135"/>
        <v>0</v>
      </c>
      <c r="I937" s="11">
        <f t="shared" si="133"/>
        <v>0</v>
      </c>
      <c r="J937" s="16">
        <f t="shared" si="128"/>
        <v>72199</v>
      </c>
      <c r="K937" s="25">
        <f t="shared" si="134"/>
        <v>0</v>
      </c>
    </row>
    <row r="938" spans="1:11" x14ac:dyDescent="0.25">
      <c r="A938" s="9">
        <f>IF('Lease Monthly'!$H$4="Monthly",DATE(YEAR('Monthly Journal entry'!A937),MONTH('Monthly Journal entry'!A937)+1,DAY('Monthly Journal entry'!A937)),IF('Lease Monthly'!$H$4="Quarterly",DATE(YEAR('Monthly Journal entry'!A937),MONTH('Monthly Journal entry'!A936)+3,DAY('Monthly Journal entry'!A936)),DATE(YEAR('Monthly Journal entry'!A936)+1,MONTH('Monthly Journal entry'!A936),DAY('Monthly Journal entry'!A936))))</f>
        <v>72229</v>
      </c>
      <c r="B938" s="24">
        <f t="shared" si="129"/>
        <v>2097</v>
      </c>
      <c r="C938" s="9">
        <f t="shared" si="127"/>
        <v>72229</v>
      </c>
      <c r="D938" s="9">
        <f t="shared" si="130"/>
        <v>72259</v>
      </c>
      <c r="E938" s="3">
        <f t="shared" si="131"/>
        <v>31</v>
      </c>
      <c r="F938" s="10">
        <f t="shared" si="132"/>
        <v>31</v>
      </c>
      <c r="G938" s="4">
        <f>'Lease Monthly'!K949</f>
        <v>0</v>
      </c>
      <c r="H938" s="3">
        <f t="shared" si="135"/>
        <v>0</v>
      </c>
      <c r="I938" s="11">
        <f t="shared" si="133"/>
        <v>0</v>
      </c>
      <c r="J938" s="16">
        <f t="shared" si="128"/>
        <v>72229</v>
      </c>
      <c r="K938" s="25">
        <f t="shared" si="134"/>
        <v>0</v>
      </c>
    </row>
    <row r="939" spans="1:11" x14ac:dyDescent="0.25">
      <c r="A939" s="9">
        <f>IF('Lease Monthly'!$H$4="Monthly",DATE(YEAR('Monthly Journal entry'!A938),MONTH('Monthly Journal entry'!A938)+1,DAY('Monthly Journal entry'!A938)),IF('Lease Monthly'!$H$4="Quarterly",DATE(YEAR('Monthly Journal entry'!A938),MONTH('Monthly Journal entry'!A937)+3,DAY('Monthly Journal entry'!A937)),DATE(YEAR('Monthly Journal entry'!A937)+1,MONTH('Monthly Journal entry'!A937),DAY('Monthly Journal entry'!A937))))</f>
        <v>72260</v>
      </c>
      <c r="B939" s="24">
        <f t="shared" si="129"/>
        <v>2097</v>
      </c>
      <c r="C939" s="9">
        <f t="shared" si="127"/>
        <v>72260</v>
      </c>
      <c r="D939" s="9">
        <f t="shared" si="130"/>
        <v>72289</v>
      </c>
      <c r="E939" s="3">
        <f t="shared" si="131"/>
        <v>30</v>
      </c>
      <c r="F939" s="10">
        <f t="shared" si="132"/>
        <v>30</v>
      </c>
      <c r="G939" s="4">
        <f>'Lease Monthly'!K950</f>
        <v>0</v>
      </c>
      <c r="H939" s="3">
        <f t="shared" si="135"/>
        <v>0</v>
      </c>
      <c r="I939" s="11">
        <f t="shared" si="133"/>
        <v>0</v>
      </c>
      <c r="J939" s="16">
        <f t="shared" si="128"/>
        <v>72260</v>
      </c>
      <c r="K939" s="25">
        <f t="shared" si="134"/>
        <v>0</v>
      </c>
    </row>
    <row r="940" spans="1:11" x14ac:dyDescent="0.25">
      <c r="A940" s="9">
        <f>IF('Lease Monthly'!$H$4="Monthly",DATE(YEAR('Monthly Journal entry'!A939),MONTH('Monthly Journal entry'!A939)+1,DAY('Monthly Journal entry'!A939)),IF('Lease Monthly'!$H$4="Quarterly",DATE(YEAR('Monthly Journal entry'!A939),MONTH('Monthly Journal entry'!A938)+3,DAY('Monthly Journal entry'!A938)),DATE(YEAR('Monthly Journal entry'!A938)+1,MONTH('Monthly Journal entry'!A938),DAY('Monthly Journal entry'!A938))))</f>
        <v>72290</v>
      </c>
      <c r="B940" s="24">
        <f t="shared" si="129"/>
        <v>2097</v>
      </c>
      <c r="C940" s="9">
        <f t="shared" si="127"/>
        <v>72290</v>
      </c>
      <c r="D940" s="9">
        <f t="shared" si="130"/>
        <v>72320</v>
      </c>
      <c r="E940" s="3">
        <f t="shared" si="131"/>
        <v>31</v>
      </c>
      <c r="F940" s="10">
        <f t="shared" si="132"/>
        <v>31</v>
      </c>
      <c r="G940" s="4">
        <f>'Lease Monthly'!K951</f>
        <v>0</v>
      </c>
      <c r="H940" s="3">
        <f t="shared" si="135"/>
        <v>0</v>
      </c>
      <c r="I940" s="11">
        <f t="shared" si="133"/>
        <v>0</v>
      </c>
      <c r="J940" s="16">
        <f t="shared" si="128"/>
        <v>72290</v>
      </c>
      <c r="K940" s="25">
        <f t="shared" si="134"/>
        <v>0</v>
      </c>
    </row>
    <row r="941" spans="1:11" x14ac:dyDescent="0.25">
      <c r="A941" s="9">
        <f>IF('Lease Monthly'!$H$4="Monthly",DATE(YEAR('Monthly Journal entry'!A940),MONTH('Monthly Journal entry'!A940)+1,DAY('Monthly Journal entry'!A940)),IF('Lease Monthly'!$H$4="Quarterly",DATE(YEAR('Monthly Journal entry'!A940),MONTH('Monthly Journal entry'!A939)+3,DAY('Monthly Journal entry'!A939)),DATE(YEAR('Monthly Journal entry'!A939)+1,MONTH('Monthly Journal entry'!A939),DAY('Monthly Journal entry'!A939))))</f>
        <v>72321</v>
      </c>
      <c r="B941" s="24">
        <f t="shared" si="129"/>
        <v>2098</v>
      </c>
      <c r="C941" s="9">
        <f t="shared" si="127"/>
        <v>72321</v>
      </c>
      <c r="D941" s="9">
        <f t="shared" si="130"/>
        <v>72351</v>
      </c>
      <c r="E941" s="3">
        <f t="shared" si="131"/>
        <v>31</v>
      </c>
      <c r="F941" s="10">
        <f t="shared" si="132"/>
        <v>31</v>
      </c>
      <c r="G941" s="4">
        <f>'Lease Monthly'!K952</f>
        <v>0</v>
      </c>
      <c r="H941" s="3">
        <f t="shared" si="135"/>
        <v>0</v>
      </c>
      <c r="I941" s="11">
        <f t="shared" si="133"/>
        <v>0</v>
      </c>
      <c r="J941" s="16">
        <f t="shared" si="128"/>
        <v>72321</v>
      </c>
      <c r="K941" s="25">
        <f t="shared" si="134"/>
        <v>0</v>
      </c>
    </row>
    <row r="942" spans="1:11" x14ac:dyDescent="0.25">
      <c r="A942" s="9">
        <f>IF('Lease Monthly'!$H$4="Monthly",DATE(YEAR('Monthly Journal entry'!A941),MONTH('Monthly Journal entry'!A941)+1,DAY('Monthly Journal entry'!A941)),IF('Lease Monthly'!$H$4="Quarterly",DATE(YEAR('Monthly Journal entry'!A941),MONTH('Monthly Journal entry'!A940)+3,DAY('Monthly Journal entry'!A940)),DATE(YEAR('Monthly Journal entry'!A940)+1,MONTH('Monthly Journal entry'!A940),DAY('Monthly Journal entry'!A940))))</f>
        <v>72352</v>
      </c>
      <c r="B942" s="24">
        <f t="shared" si="129"/>
        <v>2098</v>
      </c>
      <c r="C942" s="9">
        <f t="shared" si="127"/>
        <v>72352</v>
      </c>
      <c r="D942" s="9">
        <f t="shared" si="130"/>
        <v>72379</v>
      </c>
      <c r="E942" s="3">
        <f t="shared" si="131"/>
        <v>28</v>
      </c>
      <c r="F942" s="10">
        <f t="shared" si="132"/>
        <v>28</v>
      </c>
      <c r="G942" s="4">
        <f>'Lease Monthly'!K953</f>
        <v>0</v>
      </c>
      <c r="H942" s="3">
        <f t="shared" si="135"/>
        <v>0</v>
      </c>
      <c r="I942" s="11">
        <f t="shared" si="133"/>
        <v>0</v>
      </c>
      <c r="J942" s="16">
        <f t="shared" si="128"/>
        <v>72352</v>
      </c>
      <c r="K942" s="25">
        <f t="shared" si="134"/>
        <v>0</v>
      </c>
    </row>
    <row r="943" spans="1:11" x14ac:dyDescent="0.25">
      <c r="A943" s="9">
        <f>IF('Lease Monthly'!$H$4="Monthly",DATE(YEAR('Monthly Journal entry'!A942),MONTH('Monthly Journal entry'!A942)+1,DAY('Monthly Journal entry'!A942)),IF('Lease Monthly'!$H$4="Quarterly",DATE(YEAR('Monthly Journal entry'!A942),MONTH('Monthly Journal entry'!A941)+3,DAY('Monthly Journal entry'!A941)),DATE(YEAR('Monthly Journal entry'!A941)+1,MONTH('Monthly Journal entry'!A941),DAY('Monthly Journal entry'!A941))))</f>
        <v>72380</v>
      </c>
      <c r="B943" s="24">
        <f t="shared" si="129"/>
        <v>2098</v>
      </c>
      <c r="C943" s="9">
        <f t="shared" si="127"/>
        <v>72380</v>
      </c>
      <c r="D943" s="9">
        <f t="shared" si="130"/>
        <v>72410</v>
      </c>
      <c r="E943" s="3">
        <f t="shared" si="131"/>
        <v>31</v>
      </c>
      <c r="F943" s="10">
        <f t="shared" si="132"/>
        <v>31</v>
      </c>
      <c r="G943" s="4">
        <f>'Lease Monthly'!K954</f>
        <v>0</v>
      </c>
      <c r="H943" s="3">
        <f t="shared" si="135"/>
        <v>0</v>
      </c>
      <c r="I943" s="11">
        <f t="shared" si="133"/>
        <v>0</v>
      </c>
      <c r="J943" s="16">
        <f t="shared" si="128"/>
        <v>72380</v>
      </c>
      <c r="K943" s="25">
        <f t="shared" si="134"/>
        <v>0</v>
      </c>
    </row>
    <row r="944" spans="1:11" x14ac:dyDescent="0.25">
      <c r="A944" s="9">
        <f>IF('Lease Monthly'!$H$4="Monthly",DATE(YEAR('Monthly Journal entry'!A943),MONTH('Monthly Journal entry'!A943)+1,DAY('Monthly Journal entry'!A943)),IF('Lease Monthly'!$H$4="Quarterly",DATE(YEAR('Monthly Journal entry'!A943),MONTH('Monthly Journal entry'!A942)+3,DAY('Monthly Journal entry'!A942)),DATE(YEAR('Monthly Journal entry'!A942)+1,MONTH('Monthly Journal entry'!A942),DAY('Monthly Journal entry'!A942))))</f>
        <v>72411</v>
      </c>
      <c r="B944" s="24">
        <f t="shared" si="129"/>
        <v>2098</v>
      </c>
      <c r="C944" s="9">
        <f t="shared" si="127"/>
        <v>72411</v>
      </c>
      <c r="D944" s="9">
        <f t="shared" si="130"/>
        <v>72440</v>
      </c>
      <c r="E944" s="3">
        <f t="shared" si="131"/>
        <v>30</v>
      </c>
      <c r="F944" s="10">
        <f t="shared" si="132"/>
        <v>30</v>
      </c>
      <c r="G944" s="4">
        <f>'Lease Monthly'!K955</f>
        <v>0</v>
      </c>
      <c r="H944" s="3">
        <f t="shared" si="135"/>
        <v>0</v>
      </c>
      <c r="I944" s="11">
        <f t="shared" si="133"/>
        <v>0</v>
      </c>
      <c r="J944" s="16">
        <f t="shared" si="128"/>
        <v>72411</v>
      </c>
      <c r="K944" s="25">
        <f t="shared" si="134"/>
        <v>0</v>
      </c>
    </row>
    <row r="945" spans="1:11" x14ac:dyDescent="0.25">
      <c r="A945" s="9">
        <f>IF('Lease Monthly'!$H$4="Monthly",DATE(YEAR('Monthly Journal entry'!A944),MONTH('Monthly Journal entry'!A944)+1,DAY('Monthly Journal entry'!A944)),IF('Lease Monthly'!$H$4="Quarterly",DATE(YEAR('Monthly Journal entry'!A944),MONTH('Monthly Journal entry'!A943)+3,DAY('Monthly Journal entry'!A943)),DATE(YEAR('Monthly Journal entry'!A943)+1,MONTH('Monthly Journal entry'!A943),DAY('Monthly Journal entry'!A943))))</f>
        <v>72441</v>
      </c>
      <c r="B945" s="24">
        <f t="shared" si="129"/>
        <v>2098</v>
      </c>
      <c r="C945" s="9">
        <f t="shared" si="127"/>
        <v>72441</v>
      </c>
      <c r="D945" s="9">
        <f t="shared" si="130"/>
        <v>72471</v>
      </c>
      <c r="E945" s="3">
        <f t="shared" si="131"/>
        <v>31</v>
      </c>
      <c r="F945" s="10">
        <f t="shared" si="132"/>
        <v>31</v>
      </c>
      <c r="G945" s="4">
        <f>'Lease Monthly'!K956</f>
        <v>0</v>
      </c>
      <c r="H945" s="3">
        <f t="shared" si="135"/>
        <v>0</v>
      </c>
      <c r="I945" s="11">
        <f t="shared" si="133"/>
        <v>0</v>
      </c>
      <c r="J945" s="16">
        <f t="shared" si="128"/>
        <v>72441</v>
      </c>
      <c r="K945" s="25">
        <f t="shared" si="134"/>
        <v>0</v>
      </c>
    </row>
    <row r="946" spans="1:11" x14ac:dyDescent="0.25">
      <c r="A946" s="9">
        <f>IF('Lease Monthly'!$H$4="Monthly",DATE(YEAR('Monthly Journal entry'!A945),MONTH('Monthly Journal entry'!A945)+1,DAY('Monthly Journal entry'!A945)),IF('Lease Monthly'!$H$4="Quarterly",DATE(YEAR('Monthly Journal entry'!A945),MONTH('Monthly Journal entry'!A944)+3,DAY('Monthly Journal entry'!A944)),DATE(YEAR('Monthly Journal entry'!A944)+1,MONTH('Monthly Journal entry'!A944),DAY('Monthly Journal entry'!A944))))</f>
        <v>72472</v>
      </c>
      <c r="B946" s="24">
        <f t="shared" si="129"/>
        <v>2098</v>
      </c>
      <c r="C946" s="9">
        <f t="shared" si="127"/>
        <v>72472</v>
      </c>
      <c r="D946" s="9">
        <f t="shared" si="130"/>
        <v>72501</v>
      </c>
      <c r="E946" s="3">
        <f t="shared" si="131"/>
        <v>30</v>
      </c>
      <c r="F946" s="10">
        <f t="shared" si="132"/>
        <v>30</v>
      </c>
      <c r="G946" s="4">
        <f>'Lease Monthly'!K957</f>
        <v>0</v>
      </c>
      <c r="H946" s="3">
        <f t="shared" si="135"/>
        <v>0</v>
      </c>
      <c r="I946" s="11">
        <f t="shared" si="133"/>
        <v>0</v>
      </c>
      <c r="J946" s="16">
        <f t="shared" si="128"/>
        <v>72472</v>
      </c>
      <c r="K946" s="25">
        <f t="shared" si="134"/>
        <v>0</v>
      </c>
    </row>
    <row r="947" spans="1:11" x14ac:dyDescent="0.25">
      <c r="A947" s="9">
        <f>IF('Lease Monthly'!$H$4="Monthly",DATE(YEAR('Monthly Journal entry'!A946),MONTH('Monthly Journal entry'!A946)+1,DAY('Monthly Journal entry'!A946)),IF('Lease Monthly'!$H$4="Quarterly",DATE(YEAR('Monthly Journal entry'!A946),MONTH('Monthly Journal entry'!A945)+3,DAY('Monthly Journal entry'!A945)),DATE(YEAR('Monthly Journal entry'!A945)+1,MONTH('Monthly Journal entry'!A945),DAY('Monthly Journal entry'!A945))))</f>
        <v>72502</v>
      </c>
      <c r="B947" s="24">
        <f t="shared" si="129"/>
        <v>2098</v>
      </c>
      <c r="C947" s="9">
        <f t="shared" si="127"/>
        <v>72502</v>
      </c>
      <c r="D947" s="9">
        <f t="shared" si="130"/>
        <v>72532</v>
      </c>
      <c r="E947" s="3">
        <f t="shared" si="131"/>
        <v>31</v>
      </c>
      <c r="F947" s="10">
        <f t="shared" si="132"/>
        <v>31</v>
      </c>
      <c r="G947" s="4">
        <f>'Lease Monthly'!K958</f>
        <v>0</v>
      </c>
      <c r="H947" s="3">
        <f t="shared" si="135"/>
        <v>0</v>
      </c>
      <c r="I947" s="11">
        <f t="shared" si="133"/>
        <v>0</v>
      </c>
      <c r="J947" s="16">
        <f t="shared" si="128"/>
        <v>72502</v>
      </c>
      <c r="K947" s="25">
        <f t="shared" si="134"/>
        <v>0</v>
      </c>
    </row>
    <row r="948" spans="1:11" x14ac:dyDescent="0.25">
      <c r="A948" s="9">
        <f>IF('Lease Monthly'!$H$4="Monthly",DATE(YEAR('Monthly Journal entry'!A947),MONTH('Monthly Journal entry'!A947)+1,DAY('Monthly Journal entry'!A947)),IF('Lease Monthly'!$H$4="Quarterly",DATE(YEAR('Monthly Journal entry'!A947),MONTH('Monthly Journal entry'!A946)+3,DAY('Monthly Journal entry'!A946)),DATE(YEAR('Monthly Journal entry'!A946)+1,MONTH('Monthly Journal entry'!A946),DAY('Monthly Journal entry'!A946))))</f>
        <v>72533</v>
      </c>
      <c r="B948" s="24">
        <f t="shared" si="129"/>
        <v>2098</v>
      </c>
      <c r="C948" s="9">
        <f t="shared" si="127"/>
        <v>72533</v>
      </c>
      <c r="D948" s="9">
        <f t="shared" si="130"/>
        <v>72563</v>
      </c>
      <c r="E948" s="3">
        <f t="shared" si="131"/>
        <v>31</v>
      </c>
      <c r="F948" s="10">
        <f t="shared" si="132"/>
        <v>31</v>
      </c>
      <c r="G948" s="4">
        <f>'Lease Monthly'!K959</f>
        <v>0</v>
      </c>
      <c r="H948" s="3">
        <f t="shared" si="135"/>
        <v>0</v>
      </c>
      <c r="I948" s="11">
        <f t="shared" si="133"/>
        <v>0</v>
      </c>
      <c r="J948" s="16">
        <f t="shared" si="128"/>
        <v>72533</v>
      </c>
      <c r="K948" s="25">
        <f t="shared" si="134"/>
        <v>0</v>
      </c>
    </row>
    <row r="949" spans="1:11" x14ac:dyDescent="0.25">
      <c r="A949" s="9">
        <f>IF('Lease Monthly'!$H$4="Monthly",DATE(YEAR('Monthly Journal entry'!A948),MONTH('Monthly Journal entry'!A948)+1,DAY('Monthly Journal entry'!A948)),IF('Lease Monthly'!$H$4="Quarterly",DATE(YEAR('Monthly Journal entry'!A948),MONTH('Monthly Journal entry'!A947)+3,DAY('Monthly Journal entry'!A947)),DATE(YEAR('Monthly Journal entry'!A947)+1,MONTH('Monthly Journal entry'!A947),DAY('Monthly Journal entry'!A947))))</f>
        <v>72564</v>
      </c>
      <c r="B949" s="24">
        <f t="shared" si="129"/>
        <v>2098</v>
      </c>
      <c r="C949" s="9">
        <f t="shared" si="127"/>
        <v>72564</v>
      </c>
      <c r="D949" s="9">
        <f t="shared" si="130"/>
        <v>72593</v>
      </c>
      <c r="E949" s="3">
        <f t="shared" si="131"/>
        <v>30</v>
      </c>
      <c r="F949" s="10">
        <f t="shared" si="132"/>
        <v>30</v>
      </c>
      <c r="G949" s="4">
        <f>'Lease Monthly'!K960</f>
        <v>0</v>
      </c>
      <c r="H949" s="3">
        <f t="shared" si="135"/>
        <v>0</v>
      </c>
      <c r="I949" s="11">
        <f t="shared" si="133"/>
        <v>0</v>
      </c>
      <c r="J949" s="16">
        <f t="shared" si="128"/>
        <v>72564</v>
      </c>
      <c r="K949" s="25">
        <f t="shared" si="134"/>
        <v>0</v>
      </c>
    </row>
    <row r="950" spans="1:11" x14ac:dyDescent="0.25">
      <c r="A950" s="9">
        <f>IF('Lease Monthly'!$H$4="Monthly",DATE(YEAR('Monthly Journal entry'!A949),MONTH('Monthly Journal entry'!A949)+1,DAY('Monthly Journal entry'!A949)),IF('Lease Monthly'!$H$4="Quarterly",DATE(YEAR('Monthly Journal entry'!A949),MONTH('Monthly Journal entry'!A948)+3,DAY('Monthly Journal entry'!A948)),DATE(YEAR('Monthly Journal entry'!A948)+1,MONTH('Monthly Journal entry'!A948),DAY('Monthly Journal entry'!A948))))</f>
        <v>72594</v>
      </c>
      <c r="B950" s="24">
        <f t="shared" si="129"/>
        <v>2098</v>
      </c>
      <c r="C950" s="9">
        <f t="shared" si="127"/>
        <v>72594</v>
      </c>
      <c r="D950" s="9">
        <f t="shared" si="130"/>
        <v>72624</v>
      </c>
      <c r="E950" s="3">
        <f t="shared" si="131"/>
        <v>31</v>
      </c>
      <c r="F950" s="10">
        <f t="shared" si="132"/>
        <v>31</v>
      </c>
      <c r="G950" s="4">
        <f>'Lease Monthly'!K961</f>
        <v>0</v>
      </c>
      <c r="H950" s="3">
        <f t="shared" si="135"/>
        <v>0</v>
      </c>
      <c r="I950" s="11">
        <f t="shared" si="133"/>
        <v>0</v>
      </c>
      <c r="J950" s="16">
        <f t="shared" si="128"/>
        <v>72594</v>
      </c>
      <c r="K950" s="25">
        <f t="shared" si="134"/>
        <v>0</v>
      </c>
    </row>
    <row r="951" spans="1:11" x14ac:dyDescent="0.25">
      <c r="A951" s="9">
        <f>IF('Lease Monthly'!$H$4="Monthly",DATE(YEAR('Monthly Journal entry'!A950),MONTH('Monthly Journal entry'!A950)+1,DAY('Monthly Journal entry'!A950)),IF('Lease Monthly'!$H$4="Quarterly",DATE(YEAR('Monthly Journal entry'!A950),MONTH('Monthly Journal entry'!A949)+3,DAY('Monthly Journal entry'!A949)),DATE(YEAR('Monthly Journal entry'!A949)+1,MONTH('Monthly Journal entry'!A949),DAY('Monthly Journal entry'!A949))))</f>
        <v>72625</v>
      </c>
      <c r="B951" s="24">
        <f t="shared" si="129"/>
        <v>2098</v>
      </c>
      <c r="C951" s="9">
        <f t="shared" si="127"/>
        <v>72625</v>
      </c>
      <c r="D951" s="9">
        <f t="shared" si="130"/>
        <v>72654</v>
      </c>
      <c r="E951" s="3">
        <f t="shared" si="131"/>
        <v>30</v>
      </c>
      <c r="F951" s="10">
        <f t="shared" si="132"/>
        <v>30</v>
      </c>
      <c r="G951" s="4">
        <f>'Lease Monthly'!K962</f>
        <v>0</v>
      </c>
      <c r="H951" s="3">
        <f t="shared" si="135"/>
        <v>0</v>
      </c>
      <c r="I951" s="11">
        <f t="shared" si="133"/>
        <v>0</v>
      </c>
      <c r="J951" s="16">
        <f t="shared" si="128"/>
        <v>72625</v>
      </c>
      <c r="K951" s="25">
        <f t="shared" si="134"/>
        <v>0</v>
      </c>
    </row>
    <row r="952" spans="1:11" x14ac:dyDescent="0.25">
      <c r="A952" s="9">
        <f>IF('Lease Monthly'!$H$4="Monthly",DATE(YEAR('Monthly Journal entry'!A951),MONTH('Monthly Journal entry'!A951)+1,DAY('Monthly Journal entry'!A951)),IF('Lease Monthly'!$H$4="Quarterly",DATE(YEAR('Monthly Journal entry'!A951),MONTH('Monthly Journal entry'!A950)+3,DAY('Monthly Journal entry'!A950)),DATE(YEAR('Monthly Journal entry'!A950)+1,MONTH('Monthly Journal entry'!A950),DAY('Monthly Journal entry'!A950))))</f>
        <v>72655</v>
      </c>
      <c r="B952" s="24">
        <f t="shared" si="129"/>
        <v>2098</v>
      </c>
      <c r="C952" s="9">
        <f t="shared" si="127"/>
        <v>72655</v>
      </c>
      <c r="D952" s="9">
        <f t="shared" si="130"/>
        <v>72685</v>
      </c>
      <c r="E952" s="3">
        <f t="shared" si="131"/>
        <v>31</v>
      </c>
      <c r="F952" s="10">
        <f t="shared" si="132"/>
        <v>31</v>
      </c>
      <c r="G952" s="4">
        <f>'Lease Monthly'!K963</f>
        <v>0</v>
      </c>
      <c r="H952" s="3">
        <f t="shared" si="135"/>
        <v>0</v>
      </c>
      <c r="I952" s="11">
        <f t="shared" si="133"/>
        <v>0</v>
      </c>
      <c r="J952" s="16">
        <f t="shared" si="128"/>
        <v>72655</v>
      </c>
      <c r="K952" s="25">
        <f t="shared" si="134"/>
        <v>0</v>
      </c>
    </row>
    <row r="953" spans="1:11" x14ac:dyDescent="0.25">
      <c r="A953" s="9">
        <f>IF('Lease Monthly'!$H$4="Monthly",DATE(YEAR('Monthly Journal entry'!A952),MONTH('Monthly Journal entry'!A952)+1,DAY('Monthly Journal entry'!A952)),IF('Lease Monthly'!$H$4="Quarterly",DATE(YEAR('Monthly Journal entry'!A952),MONTH('Monthly Journal entry'!A951)+3,DAY('Monthly Journal entry'!A951)),DATE(YEAR('Monthly Journal entry'!A951)+1,MONTH('Monthly Journal entry'!A951),DAY('Monthly Journal entry'!A951))))</f>
        <v>72686</v>
      </c>
      <c r="B953" s="24">
        <f t="shared" si="129"/>
        <v>2099</v>
      </c>
      <c r="C953" s="9">
        <f t="shared" si="127"/>
        <v>72686</v>
      </c>
      <c r="D953" s="9">
        <f t="shared" si="130"/>
        <v>72716</v>
      </c>
      <c r="E953" s="3">
        <f t="shared" si="131"/>
        <v>31</v>
      </c>
      <c r="F953" s="10">
        <f t="shared" si="132"/>
        <v>31</v>
      </c>
      <c r="G953" s="4">
        <f>'Lease Monthly'!K964</f>
        <v>0</v>
      </c>
      <c r="H953" s="3">
        <f t="shared" si="135"/>
        <v>0</v>
      </c>
      <c r="I953" s="11">
        <f t="shared" si="133"/>
        <v>0</v>
      </c>
      <c r="J953" s="16">
        <f t="shared" si="128"/>
        <v>72686</v>
      </c>
      <c r="K953" s="25">
        <f t="shared" si="134"/>
        <v>0</v>
      </c>
    </row>
    <row r="954" spans="1:11" x14ac:dyDescent="0.25">
      <c r="A954" s="9">
        <f>IF('Lease Monthly'!$H$4="Monthly",DATE(YEAR('Monthly Journal entry'!A953),MONTH('Monthly Journal entry'!A953)+1,DAY('Monthly Journal entry'!A953)),IF('Lease Monthly'!$H$4="Quarterly",DATE(YEAR('Monthly Journal entry'!A953),MONTH('Monthly Journal entry'!A952)+3,DAY('Monthly Journal entry'!A952)),DATE(YEAR('Monthly Journal entry'!A952)+1,MONTH('Monthly Journal entry'!A952),DAY('Monthly Journal entry'!A952))))</f>
        <v>72717</v>
      </c>
      <c r="B954" s="24">
        <f t="shared" si="129"/>
        <v>2099</v>
      </c>
      <c r="C954" s="9">
        <f t="shared" si="127"/>
        <v>72717</v>
      </c>
      <c r="D954" s="9">
        <f t="shared" si="130"/>
        <v>72744</v>
      </c>
      <c r="E954" s="3">
        <f t="shared" si="131"/>
        <v>28</v>
      </c>
      <c r="F954" s="10">
        <f t="shared" si="132"/>
        <v>28</v>
      </c>
      <c r="G954" s="4">
        <f>'Lease Monthly'!K965</f>
        <v>0</v>
      </c>
      <c r="H954" s="3">
        <f t="shared" si="135"/>
        <v>0</v>
      </c>
      <c r="I954" s="11">
        <f t="shared" si="133"/>
        <v>0</v>
      </c>
      <c r="J954" s="16">
        <f t="shared" si="128"/>
        <v>72717</v>
      </c>
      <c r="K954" s="25">
        <f t="shared" si="134"/>
        <v>0</v>
      </c>
    </row>
    <row r="955" spans="1:11" x14ac:dyDescent="0.25">
      <c r="A955" s="9">
        <f>IF('Lease Monthly'!$H$4="Monthly",DATE(YEAR('Monthly Journal entry'!A954),MONTH('Monthly Journal entry'!A954)+1,DAY('Monthly Journal entry'!A954)),IF('Lease Monthly'!$H$4="Quarterly",DATE(YEAR('Monthly Journal entry'!A954),MONTH('Monthly Journal entry'!A953)+3,DAY('Monthly Journal entry'!A953)),DATE(YEAR('Monthly Journal entry'!A953)+1,MONTH('Monthly Journal entry'!A953),DAY('Monthly Journal entry'!A953))))</f>
        <v>72745</v>
      </c>
      <c r="B955" s="24">
        <f t="shared" si="129"/>
        <v>2099</v>
      </c>
      <c r="C955" s="9">
        <f t="shared" si="127"/>
        <v>72745</v>
      </c>
      <c r="D955" s="9">
        <f t="shared" si="130"/>
        <v>72775</v>
      </c>
      <c r="E955" s="3">
        <f t="shared" si="131"/>
        <v>31</v>
      </c>
      <c r="F955" s="10">
        <f t="shared" si="132"/>
        <v>31</v>
      </c>
      <c r="G955" s="4">
        <f>'Lease Monthly'!K966</f>
        <v>0</v>
      </c>
      <c r="H955" s="3">
        <f t="shared" si="135"/>
        <v>0</v>
      </c>
      <c r="I955" s="11">
        <f t="shared" si="133"/>
        <v>0</v>
      </c>
      <c r="J955" s="16">
        <f t="shared" si="128"/>
        <v>72745</v>
      </c>
      <c r="K955" s="25">
        <f t="shared" si="134"/>
        <v>0</v>
      </c>
    </row>
    <row r="956" spans="1:11" x14ac:dyDescent="0.25">
      <c r="A956" s="9">
        <f>IF('Lease Monthly'!$H$4="Monthly",DATE(YEAR('Monthly Journal entry'!A955),MONTH('Monthly Journal entry'!A955)+1,DAY('Monthly Journal entry'!A955)),IF('Lease Monthly'!$H$4="Quarterly",DATE(YEAR('Monthly Journal entry'!A955),MONTH('Monthly Journal entry'!A954)+3,DAY('Monthly Journal entry'!A954)),DATE(YEAR('Monthly Journal entry'!A954)+1,MONTH('Monthly Journal entry'!A954),DAY('Monthly Journal entry'!A954))))</f>
        <v>72776</v>
      </c>
      <c r="B956" s="24">
        <f t="shared" si="129"/>
        <v>2099</v>
      </c>
      <c r="C956" s="9">
        <f t="shared" si="127"/>
        <v>72776</v>
      </c>
      <c r="D956" s="9">
        <f t="shared" si="130"/>
        <v>72805</v>
      </c>
      <c r="E956" s="3">
        <f t="shared" si="131"/>
        <v>30</v>
      </c>
      <c r="F956" s="10">
        <f t="shared" si="132"/>
        <v>30</v>
      </c>
      <c r="G956" s="4">
        <f>'Lease Monthly'!K967</f>
        <v>0</v>
      </c>
      <c r="H956" s="3">
        <f t="shared" si="135"/>
        <v>0</v>
      </c>
      <c r="I956" s="11">
        <f t="shared" si="133"/>
        <v>0</v>
      </c>
      <c r="J956" s="16">
        <f t="shared" si="128"/>
        <v>72776</v>
      </c>
      <c r="K956" s="25">
        <f t="shared" si="134"/>
        <v>0</v>
      </c>
    </row>
    <row r="957" spans="1:11" x14ac:dyDescent="0.25">
      <c r="A957" s="9">
        <f>IF('Lease Monthly'!$H$4="Monthly",DATE(YEAR('Monthly Journal entry'!A956),MONTH('Monthly Journal entry'!A956)+1,DAY('Monthly Journal entry'!A956)),IF('Lease Monthly'!$H$4="Quarterly",DATE(YEAR('Monthly Journal entry'!A956),MONTH('Monthly Journal entry'!A955)+3,DAY('Monthly Journal entry'!A955)),DATE(YEAR('Monthly Journal entry'!A955)+1,MONTH('Monthly Journal entry'!A955),DAY('Monthly Journal entry'!A955))))</f>
        <v>72806</v>
      </c>
      <c r="B957" s="24">
        <f t="shared" si="129"/>
        <v>2099</v>
      </c>
      <c r="C957" s="9">
        <f t="shared" si="127"/>
        <v>72806</v>
      </c>
      <c r="D957" s="9">
        <f t="shared" si="130"/>
        <v>72836</v>
      </c>
      <c r="E957" s="3">
        <f t="shared" si="131"/>
        <v>31</v>
      </c>
      <c r="F957" s="10">
        <f t="shared" si="132"/>
        <v>31</v>
      </c>
      <c r="G957" s="4">
        <f>'Lease Monthly'!K968</f>
        <v>0</v>
      </c>
      <c r="H957" s="3">
        <f t="shared" si="135"/>
        <v>0</v>
      </c>
      <c r="I957" s="11">
        <f t="shared" si="133"/>
        <v>0</v>
      </c>
      <c r="J957" s="16">
        <f t="shared" si="128"/>
        <v>72806</v>
      </c>
      <c r="K957" s="25">
        <f t="shared" si="134"/>
        <v>0</v>
      </c>
    </row>
    <row r="958" spans="1:11" x14ac:dyDescent="0.25">
      <c r="A958" s="9">
        <f>IF('Lease Monthly'!$H$4="Monthly",DATE(YEAR('Monthly Journal entry'!A957),MONTH('Monthly Journal entry'!A957)+1,DAY('Monthly Journal entry'!A957)),IF('Lease Monthly'!$H$4="Quarterly",DATE(YEAR('Monthly Journal entry'!A957),MONTH('Monthly Journal entry'!A956)+3,DAY('Monthly Journal entry'!A956)),DATE(YEAR('Monthly Journal entry'!A956)+1,MONTH('Monthly Journal entry'!A956),DAY('Monthly Journal entry'!A956))))</f>
        <v>72837</v>
      </c>
      <c r="B958" s="24">
        <f t="shared" si="129"/>
        <v>2099</v>
      </c>
      <c r="C958" s="9">
        <f t="shared" si="127"/>
        <v>72837</v>
      </c>
      <c r="D958" s="9">
        <f t="shared" si="130"/>
        <v>72866</v>
      </c>
      <c r="E958" s="3">
        <f t="shared" si="131"/>
        <v>30</v>
      </c>
      <c r="F958" s="10">
        <f t="shared" si="132"/>
        <v>30</v>
      </c>
      <c r="G958" s="4">
        <f>'Lease Monthly'!K969</f>
        <v>0</v>
      </c>
      <c r="H958" s="3">
        <f t="shared" si="135"/>
        <v>0</v>
      </c>
      <c r="I958" s="11">
        <f t="shared" si="133"/>
        <v>0</v>
      </c>
      <c r="J958" s="16">
        <f t="shared" si="128"/>
        <v>72837</v>
      </c>
      <c r="K958" s="25">
        <f t="shared" si="134"/>
        <v>0</v>
      </c>
    </row>
    <row r="959" spans="1:11" x14ac:dyDescent="0.25">
      <c r="A959" s="9">
        <f>IF('Lease Monthly'!$H$4="Monthly",DATE(YEAR('Monthly Journal entry'!A958),MONTH('Monthly Journal entry'!A958)+1,DAY('Monthly Journal entry'!A958)),IF('Lease Monthly'!$H$4="Quarterly",DATE(YEAR('Monthly Journal entry'!A958),MONTH('Monthly Journal entry'!A957)+3,DAY('Monthly Journal entry'!A957)),DATE(YEAR('Monthly Journal entry'!A957)+1,MONTH('Monthly Journal entry'!A957),DAY('Monthly Journal entry'!A957))))</f>
        <v>72867</v>
      </c>
      <c r="B959" s="24">
        <f t="shared" si="129"/>
        <v>2099</v>
      </c>
      <c r="C959" s="9">
        <f t="shared" si="127"/>
        <v>72867</v>
      </c>
      <c r="D959" s="9">
        <f t="shared" si="130"/>
        <v>72897</v>
      </c>
      <c r="E959" s="3">
        <f t="shared" si="131"/>
        <v>31</v>
      </c>
      <c r="F959" s="10">
        <f t="shared" si="132"/>
        <v>31</v>
      </c>
      <c r="G959" s="4">
        <f>'Lease Monthly'!K970</f>
        <v>0</v>
      </c>
      <c r="H959" s="3">
        <f t="shared" si="135"/>
        <v>0</v>
      </c>
      <c r="I959" s="11">
        <f t="shared" si="133"/>
        <v>0</v>
      </c>
      <c r="J959" s="16">
        <f t="shared" si="128"/>
        <v>72867</v>
      </c>
      <c r="K959" s="25">
        <f t="shared" si="134"/>
        <v>0</v>
      </c>
    </row>
    <row r="960" spans="1:11" x14ac:dyDescent="0.25">
      <c r="A960" s="9">
        <f>IF('Lease Monthly'!$H$4="Monthly",DATE(YEAR('Monthly Journal entry'!A959),MONTH('Monthly Journal entry'!A959)+1,DAY('Monthly Journal entry'!A959)),IF('Lease Monthly'!$H$4="Quarterly",DATE(YEAR('Monthly Journal entry'!A959),MONTH('Monthly Journal entry'!A958)+3,DAY('Monthly Journal entry'!A958)),DATE(YEAR('Monthly Journal entry'!A958)+1,MONTH('Monthly Journal entry'!A958),DAY('Monthly Journal entry'!A958))))</f>
        <v>72898</v>
      </c>
      <c r="B960" s="24">
        <f t="shared" si="129"/>
        <v>2099</v>
      </c>
      <c r="C960" s="9">
        <f t="shared" si="127"/>
        <v>72898</v>
      </c>
      <c r="D960" s="9">
        <f t="shared" si="130"/>
        <v>72928</v>
      </c>
      <c r="E960" s="3">
        <f t="shared" si="131"/>
        <v>31</v>
      </c>
      <c r="F960" s="10">
        <f t="shared" si="132"/>
        <v>31</v>
      </c>
      <c r="G960" s="4">
        <f>'Lease Monthly'!K971</f>
        <v>0</v>
      </c>
      <c r="H960" s="3">
        <f t="shared" si="135"/>
        <v>0</v>
      </c>
      <c r="I960" s="11">
        <f t="shared" si="133"/>
        <v>0</v>
      </c>
      <c r="J960" s="16">
        <f t="shared" si="128"/>
        <v>72898</v>
      </c>
      <c r="K960" s="25">
        <f t="shared" si="134"/>
        <v>0</v>
      </c>
    </row>
    <row r="961" spans="1:11" x14ac:dyDescent="0.25">
      <c r="A961" s="9">
        <f>IF('Lease Monthly'!$H$4="Monthly",DATE(YEAR('Monthly Journal entry'!A960),MONTH('Monthly Journal entry'!A960)+1,DAY('Monthly Journal entry'!A960)),IF('Lease Monthly'!$H$4="Quarterly",DATE(YEAR('Monthly Journal entry'!A960),MONTH('Monthly Journal entry'!A959)+3,DAY('Monthly Journal entry'!A959)),DATE(YEAR('Monthly Journal entry'!A959)+1,MONTH('Monthly Journal entry'!A959),DAY('Monthly Journal entry'!A959))))</f>
        <v>72929</v>
      </c>
      <c r="B961" s="24">
        <f t="shared" si="129"/>
        <v>2099</v>
      </c>
      <c r="C961" s="9">
        <f t="shared" si="127"/>
        <v>72929</v>
      </c>
      <c r="D961" s="9">
        <f t="shared" si="130"/>
        <v>72958</v>
      </c>
      <c r="E961" s="3">
        <f t="shared" si="131"/>
        <v>30</v>
      </c>
      <c r="F961" s="10">
        <f t="shared" si="132"/>
        <v>30</v>
      </c>
      <c r="G961" s="4">
        <f>'Lease Monthly'!K972</f>
        <v>0</v>
      </c>
      <c r="H961" s="3">
        <f t="shared" si="135"/>
        <v>0</v>
      </c>
      <c r="I961" s="11">
        <f t="shared" si="133"/>
        <v>0</v>
      </c>
      <c r="J961" s="16">
        <f t="shared" si="128"/>
        <v>72929</v>
      </c>
      <c r="K961" s="25">
        <f t="shared" si="134"/>
        <v>0</v>
      </c>
    </row>
    <row r="962" spans="1:11" x14ac:dyDescent="0.25">
      <c r="A962" s="9">
        <f>IF('Lease Monthly'!$H$4="Monthly",DATE(YEAR('Monthly Journal entry'!A961),MONTH('Monthly Journal entry'!A961)+1,DAY('Monthly Journal entry'!A961)),IF('Lease Monthly'!$H$4="Quarterly",DATE(YEAR('Monthly Journal entry'!A961),MONTH('Monthly Journal entry'!A960)+3,DAY('Monthly Journal entry'!A960)),DATE(YEAR('Monthly Journal entry'!A960)+1,MONTH('Monthly Journal entry'!A960),DAY('Monthly Journal entry'!A960))))</f>
        <v>72959</v>
      </c>
      <c r="B962" s="24">
        <f t="shared" si="129"/>
        <v>2099</v>
      </c>
      <c r="C962" s="9">
        <f t="shared" si="127"/>
        <v>72959</v>
      </c>
      <c r="D962" s="9">
        <f t="shared" si="130"/>
        <v>72989</v>
      </c>
      <c r="E962" s="3">
        <f t="shared" si="131"/>
        <v>31</v>
      </c>
      <c r="F962" s="10">
        <f t="shared" si="132"/>
        <v>31</v>
      </c>
      <c r="G962" s="4">
        <f>'Lease Monthly'!K973</f>
        <v>0</v>
      </c>
      <c r="H962" s="3">
        <f t="shared" si="135"/>
        <v>0</v>
      </c>
      <c r="I962" s="11">
        <f t="shared" si="133"/>
        <v>0</v>
      </c>
      <c r="J962" s="16">
        <f t="shared" si="128"/>
        <v>72959</v>
      </c>
      <c r="K962" s="25">
        <f t="shared" si="134"/>
        <v>0</v>
      </c>
    </row>
    <row r="963" spans="1:11" x14ac:dyDescent="0.25">
      <c r="A963" s="9">
        <f>IF('Lease Monthly'!$H$4="Monthly",DATE(YEAR('Monthly Journal entry'!A962),MONTH('Monthly Journal entry'!A962)+1,DAY('Monthly Journal entry'!A962)),IF('Lease Monthly'!$H$4="Quarterly",DATE(YEAR('Monthly Journal entry'!A962),MONTH('Monthly Journal entry'!A961)+3,DAY('Monthly Journal entry'!A961)),DATE(YEAR('Monthly Journal entry'!A961)+1,MONTH('Monthly Journal entry'!A961),DAY('Monthly Journal entry'!A961))))</f>
        <v>72990</v>
      </c>
      <c r="B963" s="24">
        <f t="shared" si="129"/>
        <v>2099</v>
      </c>
      <c r="C963" s="9">
        <f t="shared" si="127"/>
        <v>72990</v>
      </c>
      <c r="D963" s="9">
        <f t="shared" si="130"/>
        <v>73019</v>
      </c>
      <c r="E963" s="3">
        <f t="shared" si="131"/>
        <v>30</v>
      </c>
      <c r="F963" s="10">
        <f t="shared" si="132"/>
        <v>30</v>
      </c>
      <c r="G963" s="4">
        <f>'Lease Monthly'!K974</f>
        <v>0</v>
      </c>
      <c r="H963" s="3">
        <f t="shared" si="135"/>
        <v>0</v>
      </c>
      <c r="I963" s="11">
        <f t="shared" si="133"/>
        <v>0</v>
      </c>
      <c r="J963" s="16">
        <f t="shared" si="128"/>
        <v>72990</v>
      </c>
      <c r="K963" s="25">
        <f t="shared" si="134"/>
        <v>0</v>
      </c>
    </row>
    <row r="964" spans="1:11" x14ac:dyDescent="0.25">
      <c r="A964" s="9">
        <f>IF('Lease Monthly'!$H$4="Monthly",DATE(YEAR('Monthly Journal entry'!A963),MONTH('Monthly Journal entry'!A963)+1,DAY('Monthly Journal entry'!A963)),IF('Lease Monthly'!$H$4="Quarterly",DATE(YEAR('Monthly Journal entry'!A963),MONTH('Monthly Journal entry'!A962)+3,DAY('Monthly Journal entry'!A962)),DATE(YEAR('Monthly Journal entry'!A962)+1,MONTH('Monthly Journal entry'!A962),DAY('Monthly Journal entry'!A962))))</f>
        <v>73020</v>
      </c>
      <c r="B964" s="24">
        <f t="shared" si="129"/>
        <v>2099</v>
      </c>
      <c r="C964" s="9">
        <f t="shared" si="127"/>
        <v>73020</v>
      </c>
      <c r="D964" s="9">
        <f t="shared" si="130"/>
        <v>73050</v>
      </c>
      <c r="E964" s="3">
        <f t="shared" si="131"/>
        <v>31</v>
      </c>
      <c r="F964" s="10">
        <f t="shared" si="132"/>
        <v>31</v>
      </c>
      <c r="G964" s="4">
        <f>'Lease Monthly'!K975</f>
        <v>0</v>
      </c>
      <c r="H964" s="3">
        <f t="shared" si="135"/>
        <v>0</v>
      </c>
      <c r="I964" s="11">
        <f t="shared" si="133"/>
        <v>0</v>
      </c>
      <c r="J964" s="16">
        <f t="shared" si="128"/>
        <v>73020</v>
      </c>
      <c r="K964" s="25">
        <f t="shared" si="134"/>
        <v>0</v>
      </c>
    </row>
    <row r="965" spans="1:11" x14ac:dyDescent="0.25">
      <c r="A965" s="9">
        <f>IF('Lease Monthly'!$H$4="Monthly",DATE(YEAR('Monthly Journal entry'!A964),MONTH('Monthly Journal entry'!A964)+1,DAY('Monthly Journal entry'!A964)),IF('Lease Monthly'!$H$4="Quarterly",DATE(YEAR('Monthly Journal entry'!A964),MONTH('Monthly Journal entry'!A963)+3,DAY('Monthly Journal entry'!A963)),DATE(YEAR('Monthly Journal entry'!A963)+1,MONTH('Monthly Journal entry'!A963),DAY('Monthly Journal entry'!A963))))</f>
        <v>73051</v>
      </c>
      <c r="B965" s="24">
        <f t="shared" si="129"/>
        <v>2100</v>
      </c>
      <c r="C965" s="9">
        <f t="shared" ref="C965:C1028" si="136">EOMONTH(A965,-1)+1</f>
        <v>73051</v>
      </c>
      <c r="D965" s="9">
        <f t="shared" si="130"/>
        <v>73081</v>
      </c>
      <c r="E965" s="3">
        <f t="shared" si="131"/>
        <v>31</v>
      </c>
      <c r="F965" s="10">
        <f t="shared" si="132"/>
        <v>31</v>
      </c>
      <c r="G965" s="4">
        <f>'Lease Monthly'!K976</f>
        <v>0</v>
      </c>
      <c r="H965" s="3">
        <f t="shared" si="135"/>
        <v>0</v>
      </c>
      <c r="I965" s="11">
        <f t="shared" si="133"/>
        <v>0</v>
      </c>
      <c r="J965" s="16">
        <f t="shared" ref="J965:J1028" si="137">A965</f>
        <v>73051</v>
      </c>
      <c r="K965" s="25">
        <f t="shared" si="134"/>
        <v>0</v>
      </c>
    </row>
    <row r="966" spans="1:11" x14ac:dyDescent="0.25">
      <c r="A966" s="9">
        <f>IF('Lease Monthly'!$H$4="Monthly",DATE(YEAR('Monthly Journal entry'!A965),MONTH('Monthly Journal entry'!A965)+1,DAY('Monthly Journal entry'!A965)),IF('Lease Monthly'!$H$4="Quarterly",DATE(YEAR('Monthly Journal entry'!A965),MONTH('Monthly Journal entry'!A964)+3,DAY('Monthly Journal entry'!A964)),DATE(YEAR('Monthly Journal entry'!A964)+1,MONTH('Monthly Journal entry'!A964),DAY('Monthly Journal entry'!A964))))</f>
        <v>73082</v>
      </c>
      <c r="B966" s="24">
        <f t="shared" ref="B966:B1029" si="138">YEAR(A966)</f>
        <v>2100</v>
      </c>
      <c r="C966" s="9">
        <f t="shared" si="136"/>
        <v>73082</v>
      </c>
      <c r="D966" s="9">
        <f t="shared" ref="D966:D1029" si="139">EOMONTH(A966,0)</f>
        <v>73109</v>
      </c>
      <c r="E966" s="3">
        <f t="shared" ref="E966:E1029" si="140">D966-C966+1</f>
        <v>28</v>
      </c>
      <c r="F966" s="10">
        <f t="shared" ref="F966:F1029" si="141">D966-A966+1</f>
        <v>28</v>
      </c>
      <c r="G966" s="4">
        <f>'Lease Monthly'!K977</f>
        <v>0</v>
      </c>
      <c r="H966" s="3">
        <f t="shared" si="135"/>
        <v>0</v>
      </c>
      <c r="I966" s="11">
        <f t="shared" si="133"/>
        <v>0</v>
      </c>
      <c r="J966" s="16">
        <f t="shared" si="137"/>
        <v>73082</v>
      </c>
      <c r="K966" s="25">
        <f t="shared" si="134"/>
        <v>0</v>
      </c>
    </row>
    <row r="967" spans="1:11" x14ac:dyDescent="0.25">
      <c r="A967" s="9">
        <f>IF('Lease Monthly'!$H$4="Monthly",DATE(YEAR('Monthly Journal entry'!A966),MONTH('Monthly Journal entry'!A966)+1,DAY('Monthly Journal entry'!A966)),IF('Lease Monthly'!$H$4="Quarterly",DATE(YEAR('Monthly Journal entry'!A966),MONTH('Monthly Journal entry'!A965)+3,DAY('Monthly Journal entry'!A965)),DATE(YEAR('Monthly Journal entry'!A965)+1,MONTH('Monthly Journal entry'!A965),DAY('Monthly Journal entry'!A965))))</f>
        <v>73110</v>
      </c>
      <c r="B967" s="24">
        <f t="shared" si="138"/>
        <v>2100</v>
      </c>
      <c r="C967" s="9">
        <f t="shared" si="136"/>
        <v>73110</v>
      </c>
      <c r="D967" s="9">
        <f t="shared" si="139"/>
        <v>73140</v>
      </c>
      <c r="E967" s="3">
        <f t="shared" si="140"/>
        <v>31</v>
      </c>
      <c r="F967" s="10">
        <f t="shared" si="141"/>
        <v>31</v>
      </c>
      <c r="G967" s="4">
        <f>'Lease Monthly'!K978</f>
        <v>0</v>
      </c>
      <c r="H967" s="3">
        <f t="shared" si="135"/>
        <v>0</v>
      </c>
      <c r="I967" s="11">
        <f t="shared" ref="I967:I1030" si="142">G967-H966</f>
        <v>0</v>
      </c>
      <c r="J967" s="16">
        <f t="shared" si="137"/>
        <v>73110</v>
      </c>
      <c r="K967" s="25">
        <f t="shared" ref="K967:K1030" si="143">H967+I967</f>
        <v>0</v>
      </c>
    </row>
    <row r="968" spans="1:11" x14ac:dyDescent="0.25">
      <c r="A968" s="9">
        <f>IF('Lease Monthly'!$H$4="Monthly",DATE(YEAR('Monthly Journal entry'!A967),MONTH('Monthly Journal entry'!A967)+1,DAY('Monthly Journal entry'!A967)),IF('Lease Monthly'!$H$4="Quarterly",DATE(YEAR('Monthly Journal entry'!A967),MONTH('Monthly Journal entry'!A966)+3,DAY('Monthly Journal entry'!A966)),DATE(YEAR('Monthly Journal entry'!A966)+1,MONTH('Monthly Journal entry'!A966),DAY('Monthly Journal entry'!A966))))</f>
        <v>73141</v>
      </c>
      <c r="B968" s="24">
        <f t="shared" si="138"/>
        <v>2100</v>
      </c>
      <c r="C968" s="9">
        <f t="shared" si="136"/>
        <v>73141</v>
      </c>
      <c r="D968" s="9">
        <f t="shared" si="139"/>
        <v>73170</v>
      </c>
      <c r="E968" s="3">
        <f t="shared" si="140"/>
        <v>30</v>
      </c>
      <c r="F968" s="10">
        <f t="shared" si="141"/>
        <v>30</v>
      </c>
      <c r="G968" s="4">
        <f>'Lease Monthly'!K979</f>
        <v>0</v>
      </c>
      <c r="H968" s="3">
        <f t="shared" ref="H968:H1031" si="144">G969/E968*F968</f>
        <v>0</v>
      </c>
      <c r="I968" s="11">
        <f t="shared" si="142"/>
        <v>0</v>
      </c>
      <c r="J968" s="16">
        <f t="shared" si="137"/>
        <v>73141</v>
      </c>
      <c r="K968" s="25">
        <f t="shared" si="143"/>
        <v>0</v>
      </c>
    </row>
    <row r="969" spans="1:11" x14ac:dyDescent="0.25">
      <c r="A969" s="9">
        <f>IF('Lease Monthly'!$H$4="Monthly",DATE(YEAR('Monthly Journal entry'!A968),MONTH('Monthly Journal entry'!A968)+1,DAY('Monthly Journal entry'!A968)),IF('Lease Monthly'!$H$4="Quarterly",DATE(YEAR('Monthly Journal entry'!A968),MONTH('Monthly Journal entry'!A967)+3,DAY('Monthly Journal entry'!A967)),DATE(YEAR('Monthly Journal entry'!A967)+1,MONTH('Monthly Journal entry'!A967),DAY('Monthly Journal entry'!A967))))</f>
        <v>73171</v>
      </c>
      <c r="B969" s="24">
        <f t="shared" si="138"/>
        <v>2100</v>
      </c>
      <c r="C969" s="9">
        <f t="shared" si="136"/>
        <v>73171</v>
      </c>
      <c r="D969" s="9">
        <f t="shared" si="139"/>
        <v>73201</v>
      </c>
      <c r="E969" s="3">
        <f t="shared" si="140"/>
        <v>31</v>
      </c>
      <c r="F969" s="10">
        <f t="shared" si="141"/>
        <v>31</v>
      </c>
      <c r="G969" s="4">
        <f>'Lease Monthly'!K980</f>
        <v>0</v>
      </c>
      <c r="H969" s="3">
        <f t="shared" si="144"/>
        <v>0</v>
      </c>
      <c r="I969" s="11">
        <f t="shared" si="142"/>
        <v>0</v>
      </c>
      <c r="J969" s="16">
        <f t="shared" si="137"/>
        <v>73171</v>
      </c>
      <c r="K969" s="25">
        <f t="shared" si="143"/>
        <v>0</v>
      </c>
    </row>
    <row r="970" spans="1:11" x14ac:dyDescent="0.25">
      <c r="A970" s="9">
        <f>IF('Lease Monthly'!$H$4="Monthly",DATE(YEAR('Monthly Journal entry'!A969),MONTH('Monthly Journal entry'!A969)+1,DAY('Monthly Journal entry'!A969)),IF('Lease Monthly'!$H$4="Quarterly",DATE(YEAR('Monthly Journal entry'!A969),MONTH('Monthly Journal entry'!A968)+3,DAY('Monthly Journal entry'!A968)),DATE(YEAR('Monthly Journal entry'!A968)+1,MONTH('Monthly Journal entry'!A968),DAY('Monthly Journal entry'!A968))))</f>
        <v>73202</v>
      </c>
      <c r="B970" s="24">
        <f t="shared" si="138"/>
        <v>2100</v>
      </c>
      <c r="C970" s="9">
        <f t="shared" si="136"/>
        <v>73202</v>
      </c>
      <c r="D970" s="9">
        <f t="shared" si="139"/>
        <v>73231</v>
      </c>
      <c r="E970" s="3">
        <f t="shared" si="140"/>
        <v>30</v>
      </c>
      <c r="F970" s="10">
        <f t="shared" si="141"/>
        <v>30</v>
      </c>
      <c r="G970" s="4">
        <f>'Lease Monthly'!K981</f>
        <v>0</v>
      </c>
      <c r="H970" s="3">
        <f t="shared" si="144"/>
        <v>0</v>
      </c>
      <c r="I970" s="11">
        <f t="shared" si="142"/>
        <v>0</v>
      </c>
      <c r="J970" s="16">
        <f t="shared" si="137"/>
        <v>73202</v>
      </c>
      <c r="K970" s="25">
        <f t="shared" si="143"/>
        <v>0</v>
      </c>
    </row>
    <row r="971" spans="1:11" x14ac:dyDescent="0.25">
      <c r="A971" s="9">
        <f>IF('Lease Monthly'!$H$4="Monthly",DATE(YEAR('Monthly Journal entry'!A970),MONTH('Monthly Journal entry'!A970)+1,DAY('Monthly Journal entry'!A970)),IF('Lease Monthly'!$H$4="Quarterly",DATE(YEAR('Monthly Journal entry'!A970),MONTH('Monthly Journal entry'!A969)+3,DAY('Monthly Journal entry'!A969)),DATE(YEAR('Monthly Journal entry'!A969)+1,MONTH('Monthly Journal entry'!A969),DAY('Monthly Journal entry'!A969))))</f>
        <v>73232</v>
      </c>
      <c r="B971" s="24">
        <f t="shared" si="138"/>
        <v>2100</v>
      </c>
      <c r="C971" s="9">
        <f t="shared" si="136"/>
        <v>73232</v>
      </c>
      <c r="D971" s="9">
        <f t="shared" si="139"/>
        <v>73262</v>
      </c>
      <c r="E971" s="3">
        <f t="shared" si="140"/>
        <v>31</v>
      </c>
      <c r="F971" s="10">
        <f t="shared" si="141"/>
        <v>31</v>
      </c>
      <c r="G971" s="4">
        <f>'Lease Monthly'!K982</f>
        <v>0</v>
      </c>
      <c r="H971" s="3">
        <f t="shared" si="144"/>
        <v>0</v>
      </c>
      <c r="I971" s="11">
        <f t="shared" si="142"/>
        <v>0</v>
      </c>
      <c r="J971" s="16">
        <f t="shared" si="137"/>
        <v>73232</v>
      </c>
      <c r="K971" s="25">
        <f t="shared" si="143"/>
        <v>0</v>
      </c>
    </row>
    <row r="972" spans="1:11" x14ac:dyDescent="0.25">
      <c r="A972" s="9">
        <f>IF('Lease Monthly'!$H$4="Monthly",DATE(YEAR('Monthly Journal entry'!A971),MONTH('Monthly Journal entry'!A971)+1,DAY('Monthly Journal entry'!A971)),IF('Lease Monthly'!$H$4="Quarterly",DATE(YEAR('Monthly Journal entry'!A971),MONTH('Monthly Journal entry'!A970)+3,DAY('Monthly Journal entry'!A970)),DATE(YEAR('Monthly Journal entry'!A970)+1,MONTH('Monthly Journal entry'!A970),DAY('Monthly Journal entry'!A970))))</f>
        <v>73263</v>
      </c>
      <c r="B972" s="24">
        <f t="shared" si="138"/>
        <v>2100</v>
      </c>
      <c r="C972" s="9">
        <f t="shared" si="136"/>
        <v>73263</v>
      </c>
      <c r="D972" s="9">
        <f t="shared" si="139"/>
        <v>73293</v>
      </c>
      <c r="E972" s="3">
        <f t="shared" si="140"/>
        <v>31</v>
      </c>
      <c r="F972" s="10">
        <f t="shared" si="141"/>
        <v>31</v>
      </c>
      <c r="G972" s="4">
        <f>'Lease Monthly'!K983</f>
        <v>0</v>
      </c>
      <c r="H972" s="3">
        <f t="shared" si="144"/>
        <v>0</v>
      </c>
      <c r="I972" s="11">
        <f t="shared" si="142"/>
        <v>0</v>
      </c>
      <c r="J972" s="16">
        <f t="shared" si="137"/>
        <v>73263</v>
      </c>
      <c r="K972" s="25">
        <f t="shared" si="143"/>
        <v>0</v>
      </c>
    </row>
    <row r="973" spans="1:11" x14ac:dyDescent="0.25">
      <c r="A973" s="9">
        <f>IF('Lease Monthly'!$H$4="Monthly",DATE(YEAR('Monthly Journal entry'!A972),MONTH('Monthly Journal entry'!A972)+1,DAY('Monthly Journal entry'!A972)),IF('Lease Monthly'!$H$4="Quarterly",DATE(YEAR('Monthly Journal entry'!A972),MONTH('Monthly Journal entry'!A971)+3,DAY('Monthly Journal entry'!A971)),DATE(YEAR('Monthly Journal entry'!A971)+1,MONTH('Monthly Journal entry'!A971),DAY('Monthly Journal entry'!A971))))</f>
        <v>73294</v>
      </c>
      <c r="B973" s="24">
        <f t="shared" si="138"/>
        <v>2100</v>
      </c>
      <c r="C973" s="9">
        <f t="shared" si="136"/>
        <v>73294</v>
      </c>
      <c r="D973" s="9">
        <f t="shared" si="139"/>
        <v>73323</v>
      </c>
      <c r="E973" s="3">
        <f t="shared" si="140"/>
        <v>30</v>
      </c>
      <c r="F973" s="10">
        <f t="shared" si="141"/>
        <v>30</v>
      </c>
      <c r="G973" s="4">
        <f>'Lease Monthly'!K984</f>
        <v>0</v>
      </c>
      <c r="H973" s="3">
        <f t="shared" si="144"/>
        <v>0</v>
      </c>
      <c r="I973" s="11">
        <f t="shared" si="142"/>
        <v>0</v>
      </c>
      <c r="J973" s="16">
        <f t="shared" si="137"/>
        <v>73294</v>
      </c>
      <c r="K973" s="25">
        <f t="shared" si="143"/>
        <v>0</v>
      </c>
    </row>
    <row r="974" spans="1:11" x14ac:dyDescent="0.25">
      <c r="A974" s="9">
        <f>IF('Lease Monthly'!$H$4="Monthly",DATE(YEAR('Monthly Journal entry'!A973),MONTH('Monthly Journal entry'!A973)+1,DAY('Monthly Journal entry'!A973)),IF('Lease Monthly'!$H$4="Quarterly",DATE(YEAR('Monthly Journal entry'!A973),MONTH('Monthly Journal entry'!A972)+3,DAY('Monthly Journal entry'!A972)),DATE(YEAR('Monthly Journal entry'!A972)+1,MONTH('Monthly Journal entry'!A972),DAY('Monthly Journal entry'!A972))))</f>
        <v>73324</v>
      </c>
      <c r="B974" s="24">
        <f t="shared" si="138"/>
        <v>2100</v>
      </c>
      <c r="C974" s="9">
        <f t="shared" si="136"/>
        <v>73324</v>
      </c>
      <c r="D974" s="9">
        <f t="shared" si="139"/>
        <v>73354</v>
      </c>
      <c r="E974" s="3">
        <f t="shared" si="140"/>
        <v>31</v>
      </c>
      <c r="F974" s="10">
        <f t="shared" si="141"/>
        <v>31</v>
      </c>
      <c r="G974" s="4">
        <f>'Lease Monthly'!K985</f>
        <v>0</v>
      </c>
      <c r="H974" s="3">
        <f t="shared" si="144"/>
        <v>0</v>
      </c>
      <c r="I974" s="11">
        <f t="shared" si="142"/>
        <v>0</v>
      </c>
      <c r="J974" s="16">
        <f t="shared" si="137"/>
        <v>73324</v>
      </c>
      <c r="K974" s="25">
        <f t="shared" si="143"/>
        <v>0</v>
      </c>
    </row>
    <row r="975" spans="1:11" x14ac:dyDescent="0.25">
      <c r="A975" s="9">
        <f>IF('Lease Monthly'!$H$4="Monthly",DATE(YEAR('Monthly Journal entry'!A974),MONTH('Monthly Journal entry'!A974)+1,DAY('Monthly Journal entry'!A974)),IF('Lease Monthly'!$H$4="Quarterly",DATE(YEAR('Monthly Journal entry'!A974),MONTH('Monthly Journal entry'!A973)+3,DAY('Monthly Journal entry'!A973)),DATE(YEAR('Monthly Journal entry'!A973)+1,MONTH('Monthly Journal entry'!A973),DAY('Monthly Journal entry'!A973))))</f>
        <v>73355</v>
      </c>
      <c r="B975" s="24">
        <f t="shared" si="138"/>
        <v>2100</v>
      </c>
      <c r="C975" s="9">
        <f t="shared" si="136"/>
        <v>73355</v>
      </c>
      <c r="D975" s="9">
        <f t="shared" si="139"/>
        <v>73384</v>
      </c>
      <c r="E975" s="3">
        <f t="shared" si="140"/>
        <v>30</v>
      </c>
      <c r="F975" s="10">
        <f t="shared" si="141"/>
        <v>30</v>
      </c>
      <c r="G975" s="4">
        <f>'Lease Monthly'!K986</f>
        <v>0</v>
      </c>
      <c r="H975" s="3">
        <f t="shared" si="144"/>
        <v>0</v>
      </c>
      <c r="I975" s="11">
        <f t="shared" si="142"/>
        <v>0</v>
      </c>
      <c r="J975" s="16">
        <f t="shared" si="137"/>
        <v>73355</v>
      </c>
      <c r="K975" s="25">
        <f t="shared" si="143"/>
        <v>0</v>
      </c>
    </row>
    <row r="976" spans="1:11" x14ac:dyDescent="0.25">
      <c r="A976" s="9">
        <f>IF('Lease Monthly'!$H$4="Monthly",DATE(YEAR('Monthly Journal entry'!A975),MONTH('Monthly Journal entry'!A975)+1,DAY('Monthly Journal entry'!A975)),IF('Lease Monthly'!$H$4="Quarterly",DATE(YEAR('Monthly Journal entry'!A975),MONTH('Monthly Journal entry'!A974)+3,DAY('Monthly Journal entry'!A974)),DATE(YEAR('Monthly Journal entry'!A974)+1,MONTH('Monthly Journal entry'!A974),DAY('Monthly Journal entry'!A974))))</f>
        <v>73385</v>
      </c>
      <c r="B976" s="24">
        <f t="shared" si="138"/>
        <v>2100</v>
      </c>
      <c r="C976" s="9">
        <f t="shared" si="136"/>
        <v>73385</v>
      </c>
      <c r="D976" s="9">
        <f t="shared" si="139"/>
        <v>73415</v>
      </c>
      <c r="E976" s="3">
        <f t="shared" si="140"/>
        <v>31</v>
      </c>
      <c r="F976" s="10">
        <f t="shared" si="141"/>
        <v>31</v>
      </c>
      <c r="G976" s="4">
        <f>'Lease Monthly'!K987</f>
        <v>0</v>
      </c>
      <c r="H976" s="3">
        <f t="shared" si="144"/>
        <v>0</v>
      </c>
      <c r="I976" s="11">
        <f t="shared" si="142"/>
        <v>0</v>
      </c>
      <c r="J976" s="16">
        <f t="shared" si="137"/>
        <v>73385</v>
      </c>
      <c r="K976" s="25">
        <f t="shared" si="143"/>
        <v>0</v>
      </c>
    </row>
    <row r="977" spans="1:11" x14ac:dyDescent="0.25">
      <c r="A977" s="9">
        <f>IF('Lease Monthly'!$H$4="Monthly",DATE(YEAR('Monthly Journal entry'!A976),MONTH('Monthly Journal entry'!A976)+1,DAY('Monthly Journal entry'!A976)),IF('Lease Monthly'!$H$4="Quarterly",DATE(YEAR('Monthly Journal entry'!A976),MONTH('Monthly Journal entry'!A975)+3,DAY('Monthly Journal entry'!A975)),DATE(YEAR('Monthly Journal entry'!A975)+1,MONTH('Monthly Journal entry'!A975),DAY('Monthly Journal entry'!A975))))</f>
        <v>73416</v>
      </c>
      <c r="B977" s="24">
        <f t="shared" si="138"/>
        <v>2101</v>
      </c>
      <c r="C977" s="9">
        <f t="shared" si="136"/>
        <v>73416</v>
      </c>
      <c r="D977" s="9">
        <f t="shared" si="139"/>
        <v>73446</v>
      </c>
      <c r="E977" s="3">
        <f t="shared" si="140"/>
        <v>31</v>
      </c>
      <c r="F977" s="10">
        <f t="shared" si="141"/>
        <v>31</v>
      </c>
      <c r="G977" s="4">
        <f>'Lease Monthly'!K988</f>
        <v>0</v>
      </c>
      <c r="H977" s="3">
        <f t="shared" si="144"/>
        <v>0</v>
      </c>
      <c r="I977" s="11">
        <f t="shared" si="142"/>
        <v>0</v>
      </c>
      <c r="J977" s="16">
        <f t="shared" si="137"/>
        <v>73416</v>
      </c>
      <c r="K977" s="25">
        <f t="shared" si="143"/>
        <v>0</v>
      </c>
    </row>
    <row r="978" spans="1:11" x14ac:dyDescent="0.25">
      <c r="A978" s="9">
        <f>IF('Lease Monthly'!$H$4="Monthly",DATE(YEAR('Monthly Journal entry'!A977),MONTH('Monthly Journal entry'!A977)+1,DAY('Monthly Journal entry'!A977)),IF('Lease Monthly'!$H$4="Quarterly",DATE(YEAR('Monthly Journal entry'!A977),MONTH('Monthly Journal entry'!A976)+3,DAY('Monthly Journal entry'!A976)),DATE(YEAR('Monthly Journal entry'!A976)+1,MONTH('Monthly Journal entry'!A976),DAY('Monthly Journal entry'!A976))))</f>
        <v>73447</v>
      </c>
      <c r="B978" s="24">
        <f t="shared" si="138"/>
        <v>2101</v>
      </c>
      <c r="C978" s="9">
        <f t="shared" si="136"/>
        <v>73447</v>
      </c>
      <c r="D978" s="9">
        <f t="shared" si="139"/>
        <v>73474</v>
      </c>
      <c r="E978" s="3">
        <f t="shared" si="140"/>
        <v>28</v>
      </c>
      <c r="F978" s="10">
        <f t="shared" si="141"/>
        <v>28</v>
      </c>
      <c r="G978" s="4">
        <f>'Lease Monthly'!K989</f>
        <v>0</v>
      </c>
      <c r="H978" s="3">
        <f t="shared" si="144"/>
        <v>0</v>
      </c>
      <c r="I978" s="11">
        <f t="shared" si="142"/>
        <v>0</v>
      </c>
      <c r="J978" s="16">
        <f t="shared" si="137"/>
        <v>73447</v>
      </c>
      <c r="K978" s="25">
        <f t="shared" si="143"/>
        <v>0</v>
      </c>
    </row>
    <row r="979" spans="1:11" x14ac:dyDescent="0.25">
      <c r="A979" s="9">
        <f>IF('Lease Monthly'!$H$4="Monthly",DATE(YEAR('Monthly Journal entry'!A978),MONTH('Monthly Journal entry'!A978)+1,DAY('Monthly Journal entry'!A978)),IF('Lease Monthly'!$H$4="Quarterly",DATE(YEAR('Monthly Journal entry'!A978),MONTH('Monthly Journal entry'!A977)+3,DAY('Monthly Journal entry'!A977)),DATE(YEAR('Monthly Journal entry'!A977)+1,MONTH('Monthly Journal entry'!A977),DAY('Monthly Journal entry'!A977))))</f>
        <v>73475</v>
      </c>
      <c r="B979" s="24">
        <f t="shared" si="138"/>
        <v>2101</v>
      </c>
      <c r="C979" s="9">
        <f t="shared" si="136"/>
        <v>73475</v>
      </c>
      <c r="D979" s="9">
        <f t="shared" si="139"/>
        <v>73505</v>
      </c>
      <c r="E979" s="3">
        <f t="shared" si="140"/>
        <v>31</v>
      </c>
      <c r="F979" s="10">
        <f t="shared" si="141"/>
        <v>31</v>
      </c>
      <c r="G979" s="4">
        <f>'Lease Monthly'!K990</f>
        <v>0</v>
      </c>
      <c r="H979" s="3">
        <f t="shared" si="144"/>
        <v>0</v>
      </c>
      <c r="I979" s="11">
        <f t="shared" si="142"/>
        <v>0</v>
      </c>
      <c r="J979" s="16">
        <f t="shared" si="137"/>
        <v>73475</v>
      </c>
      <c r="K979" s="25">
        <f t="shared" si="143"/>
        <v>0</v>
      </c>
    </row>
    <row r="980" spans="1:11" x14ac:dyDescent="0.25">
      <c r="A980" s="9">
        <f>IF('Lease Monthly'!$H$4="Monthly",DATE(YEAR('Monthly Journal entry'!A979),MONTH('Monthly Journal entry'!A979)+1,DAY('Monthly Journal entry'!A979)),IF('Lease Monthly'!$H$4="Quarterly",DATE(YEAR('Monthly Journal entry'!A979),MONTH('Monthly Journal entry'!A978)+3,DAY('Monthly Journal entry'!A978)),DATE(YEAR('Monthly Journal entry'!A978)+1,MONTH('Monthly Journal entry'!A978),DAY('Monthly Journal entry'!A978))))</f>
        <v>73506</v>
      </c>
      <c r="B980" s="24">
        <f t="shared" si="138"/>
        <v>2101</v>
      </c>
      <c r="C980" s="9">
        <f t="shared" si="136"/>
        <v>73506</v>
      </c>
      <c r="D980" s="9">
        <f t="shared" si="139"/>
        <v>73535</v>
      </c>
      <c r="E980" s="3">
        <f t="shared" si="140"/>
        <v>30</v>
      </c>
      <c r="F980" s="10">
        <f t="shared" si="141"/>
        <v>30</v>
      </c>
      <c r="G980" s="4">
        <f>'Lease Monthly'!K991</f>
        <v>0</v>
      </c>
      <c r="H980" s="3">
        <f t="shared" si="144"/>
        <v>0</v>
      </c>
      <c r="I980" s="11">
        <f t="shared" si="142"/>
        <v>0</v>
      </c>
      <c r="J980" s="16">
        <f t="shared" si="137"/>
        <v>73506</v>
      </c>
      <c r="K980" s="25">
        <f t="shared" si="143"/>
        <v>0</v>
      </c>
    </row>
    <row r="981" spans="1:11" x14ac:dyDescent="0.25">
      <c r="A981" s="9">
        <f>IF('Lease Monthly'!$H$4="Monthly",DATE(YEAR('Monthly Journal entry'!A980),MONTH('Monthly Journal entry'!A980)+1,DAY('Monthly Journal entry'!A980)),IF('Lease Monthly'!$H$4="Quarterly",DATE(YEAR('Monthly Journal entry'!A980),MONTH('Monthly Journal entry'!A979)+3,DAY('Monthly Journal entry'!A979)),DATE(YEAR('Monthly Journal entry'!A979)+1,MONTH('Monthly Journal entry'!A979),DAY('Monthly Journal entry'!A979))))</f>
        <v>73536</v>
      </c>
      <c r="B981" s="24">
        <f t="shared" si="138"/>
        <v>2101</v>
      </c>
      <c r="C981" s="9">
        <f t="shared" si="136"/>
        <v>73536</v>
      </c>
      <c r="D981" s="9">
        <f t="shared" si="139"/>
        <v>73566</v>
      </c>
      <c r="E981" s="3">
        <f t="shared" si="140"/>
        <v>31</v>
      </c>
      <c r="F981" s="10">
        <f t="shared" si="141"/>
        <v>31</v>
      </c>
      <c r="G981" s="4">
        <f>'Lease Monthly'!K992</f>
        <v>0</v>
      </c>
      <c r="H981" s="3">
        <f t="shared" si="144"/>
        <v>0</v>
      </c>
      <c r="I981" s="11">
        <f t="shared" si="142"/>
        <v>0</v>
      </c>
      <c r="J981" s="16">
        <f t="shared" si="137"/>
        <v>73536</v>
      </c>
      <c r="K981" s="25">
        <f t="shared" si="143"/>
        <v>0</v>
      </c>
    </row>
    <row r="982" spans="1:11" x14ac:dyDescent="0.25">
      <c r="A982" s="9">
        <f>IF('Lease Monthly'!$H$4="Monthly",DATE(YEAR('Monthly Journal entry'!A981),MONTH('Monthly Journal entry'!A981)+1,DAY('Monthly Journal entry'!A981)),IF('Lease Monthly'!$H$4="Quarterly",DATE(YEAR('Monthly Journal entry'!A981),MONTH('Monthly Journal entry'!A980)+3,DAY('Monthly Journal entry'!A980)),DATE(YEAR('Monthly Journal entry'!A980)+1,MONTH('Monthly Journal entry'!A980),DAY('Monthly Journal entry'!A980))))</f>
        <v>73567</v>
      </c>
      <c r="B982" s="24">
        <f t="shared" si="138"/>
        <v>2101</v>
      </c>
      <c r="C982" s="9">
        <f t="shared" si="136"/>
        <v>73567</v>
      </c>
      <c r="D982" s="9">
        <f t="shared" si="139"/>
        <v>73596</v>
      </c>
      <c r="E982" s="3">
        <f t="shared" si="140"/>
        <v>30</v>
      </c>
      <c r="F982" s="10">
        <f t="shared" si="141"/>
        <v>30</v>
      </c>
      <c r="G982" s="4">
        <f>'Lease Monthly'!K993</f>
        <v>0</v>
      </c>
      <c r="H982" s="3">
        <f t="shared" si="144"/>
        <v>0</v>
      </c>
      <c r="I982" s="11">
        <f t="shared" si="142"/>
        <v>0</v>
      </c>
      <c r="J982" s="16">
        <f t="shared" si="137"/>
        <v>73567</v>
      </c>
      <c r="K982" s="25">
        <f t="shared" si="143"/>
        <v>0</v>
      </c>
    </row>
    <row r="983" spans="1:11" x14ac:dyDescent="0.25">
      <c r="A983" s="9">
        <f>IF('Lease Monthly'!$H$4="Monthly",DATE(YEAR('Monthly Journal entry'!A982),MONTH('Monthly Journal entry'!A982)+1,DAY('Monthly Journal entry'!A982)),IF('Lease Monthly'!$H$4="Quarterly",DATE(YEAR('Monthly Journal entry'!A982),MONTH('Monthly Journal entry'!A981)+3,DAY('Monthly Journal entry'!A981)),DATE(YEAR('Monthly Journal entry'!A981)+1,MONTH('Monthly Journal entry'!A981),DAY('Monthly Journal entry'!A981))))</f>
        <v>73597</v>
      </c>
      <c r="B983" s="24">
        <f t="shared" si="138"/>
        <v>2101</v>
      </c>
      <c r="C983" s="9">
        <f t="shared" si="136"/>
        <v>73597</v>
      </c>
      <c r="D983" s="9">
        <f t="shared" si="139"/>
        <v>73627</v>
      </c>
      <c r="E983" s="3">
        <f t="shared" si="140"/>
        <v>31</v>
      </c>
      <c r="F983" s="10">
        <f t="shared" si="141"/>
        <v>31</v>
      </c>
      <c r="G983" s="4">
        <f>'Lease Monthly'!K994</f>
        <v>0</v>
      </c>
      <c r="H983" s="3">
        <f t="shared" si="144"/>
        <v>0</v>
      </c>
      <c r="I983" s="11">
        <f t="shared" si="142"/>
        <v>0</v>
      </c>
      <c r="J983" s="16">
        <f t="shared" si="137"/>
        <v>73597</v>
      </c>
      <c r="K983" s="25">
        <f t="shared" si="143"/>
        <v>0</v>
      </c>
    </row>
    <row r="984" spans="1:11" x14ac:dyDescent="0.25">
      <c r="A984" s="9">
        <f>IF('Lease Monthly'!$H$4="Monthly",DATE(YEAR('Monthly Journal entry'!A983),MONTH('Monthly Journal entry'!A983)+1,DAY('Monthly Journal entry'!A983)),IF('Lease Monthly'!$H$4="Quarterly",DATE(YEAR('Monthly Journal entry'!A983),MONTH('Monthly Journal entry'!A982)+3,DAY('Monthly Journal entry'!A982)),DATE(YEAR('Monthly Journal entry'!A982)+1,MONTH('Monthly Journal entry'!A982),DAY('Monthly Journal entry'!A982))))</f>
        <v>73628</v>
      </c>
      <c r="B984" s="24">
        <f t="shared" si="138"/>
        <v>2101</v>
      </c>
      <c r="C984" s="9">
        <f t="shared" si="136"/>
        <v>73628</v>
      </c>
      <c r="D984" s="9">
        <f t="shared" si="139"/>
        <v>73658</v>
      </c>
      <c r="E984" s="3">
        <f t="shared" si="140"/>
        <v>31</v>
      </c>
      <c r="F984" s="10">
        <f t="shared" si="141"/>
        <v>31</v>
      </c>
      <c r="G984" s="4">
        <f>'Lease Monthly'!K995</f>
        <v>0</v>
      </c>
      <c r="H984" s="3">
        <f t="shared" si="144"/>
        <v>0</v>
      </c>
      <c r="I984" s="11">
        <f t="shared" si="142"/>
        <v>0</v>
      </c>
      <c r="J984" s="16">
        <f t="shared" si="137"/>
        <v>73628</v>
      </c>
      <c r="K984" s="25">
        <f t="shared" si="143"/>
        <v>0</v>
      </c>
    </row>
    <row r="985" spans="1:11" x14ac:dyDescent="0.25">
      <c r="A985" s="9">
        <f>IF('Lease Monthly'!$H$4="Monthly",DATE(YEAR('Monthly Journal entry'!A984),MONTH('Monthly Journal entry'!A984)+1,DAY('Monthly Journal entry'!A984)),IF('Lease Monthly'!$H$4="Quarterly",DATE(YEAR('Monthly Journal entry'!A984),MONTH('Monthly Journal entry'!A983)+3,DAY('Monthly Journal entry'!A983)),DATE(YEAR('Monthly Journal entry'!A983)+1,MONTH('Monthly Journal entry'!A983),DAY('Monthly Journal entry'!A983))))</f>
        <v>73659</v>
      </c>
      <c r="B985" s="24">
        <f t="shared" si="138"/>
        <v>2101</v>
      </c>
      <c r="C985" s="9">
        <f t="shared" si="136"/>
        <v>73659</v>
      </c>
      <c r="D985" s="9">
        <f t="shared" si="139"/>
        <v>73688</v>
      </c>
      <c r="E985" s="3">
        <f t="shared" si="140"/>
        <v>30</v>
      </c>
      <c r="F985" s="10">
        <f t="shared" si="141"/>
        <v>30</v>
      </c>
      <c r="G985" s="4">
        <f>'Lease Monthly'!K996</f>
        <v>0</v>
      </c>
      <c r="H985" s="3">
        <f t="shared" si="144"/>
        <v>0</v>
      </c>
      <c r="I985" s="11">
        <f t="shared" si="142"/>
        <v>0</v>
      </c>
      <c r="J985" s="16">
        <f t="shared" si="137"/>
        <v>73659</v>
      </c>
      <c r="K985" s="25">
        <f t="shared" si="143"/>
        <v>0</v>
      </c>
    </row>
    <row r="986" spans="1:11" x14ac:dyDescent="0.25">
      <c r="A986" s="9">
        <f>IF('Lease Monthly'!$H$4="Monthly",DATE(YEAR('Monthly Journal entry'!A985),MONTH('Monthly Journal entry'!A985)+1,DAY('Monthly Journal entry'!A985)),IF('Lease Monthly'!$H$4="Quarterly",DATE(YEAR('Monthly Journal entry'!A985),MONTH('Monthly Journal entry'!A984)+3,DAY('Monthly Journal entry'!A984)),DATE(YEAR('Monthly Journal entry'!A984)+1,MONTH('Monthly Journal entry'!A984),DAY('Monthly Journal entry'!A984))))</f>
        <v>73689</v>
      </c>
      <c r="B986" s="24">
        <f t="shared" si="138"/>
        <v>2101</v>
      </c>
      <c r="C986" s="9">
        <f t="shared" si="136"/>
        <v>73689</v>
      </c>
      <c r="D986" s="9">
        <f t="shared" si="139"/>
        <v>73719</v>
      </c>
      <c r="E986" s="3">
        <f t="shared" si="140"/>
        <v>31</v>
      </c>
      <c r="F986" s="10">
        <f t="shared" si="141"/>
        <v>31</v>
      </c>
      <c r="G986" s="4">
        <f>'Lease Monthly'!K997</f>
        <v>0</v>
      </c>
      <c r="H986" s="3">
        <f t="shared" si="144"/>
        <v>0</v>
      </c>
      <c r="I986" s="11">
        <f t="shared" si="142"/>
        <v>0</v>
      </c>
      <c r="J986" s="16">
        <f t="shared" si="137"/>
        <v>73689</v>
      </c>
      <c r="K986" s="25">
        <f t="shared" si="143"/>
        <v>0</v>
      </c>
    </row>
    <row r="987" spans="1:11" x14ac:dyDescent="0.25">
      <c r="A987" s="9">
        <f>IF('Lease Monthly'!$H$4="Monthly",DATE(YEAR('Monthly Journal entry'!A986),MONTH('Monthly Journal entry'!A986)+1,DAY('Monthly Journal entry'!A986)),IF('Lease Monthly'!$H$4="Quarterly",DATE(YEAR('Monthly Journal entry'!A986),MONTH('Monthly Journal entry'!A985)+3,DAY('Monthly Journal entry'!A985)),DATE(YEAR('Monthly Journal entry'!A985)+1,MONTH('Monthly Journal entry'!A985),DAY('Monthly Journal entry'!A985))))</f>
        <v>73720</v>
      </c>
      <c r="B987" s="24">
        <f t="shared" si="138"/>
        <v>2101</v>
      </c>
      <c r="C987" s="9">
        <f t="shared" si="136"/>
        <v>73720</v>
      </c>
      <c r="D987" s="9">
        <f t="shared" si="139"/>
        <v>73749</v>
      </c>
      <c r="E987" s="3">
        <f t="shared" si="140"/>
        <v>30</v>
      </c>
      <c r="F987" s="10">
        <f t="shared" si="141"/>
        <v>30</v>
      </c>
      <c r="G987" s="4">
        <f>'Lease Monthly'!K998</f>
        <v>0</v>
      </c>
      <c r="H987" s="3">
        <f t="shared" si="144"/>
        <v>0</v>
      </c>
      <c r="I987" s="11">
        <f t="shared" si="142"/>
        <v>0</v>
      </c>
      <c r="J987" s="16">
        <f t="shared" si="137"/>
        <v>73720</v>
      </c>
      <c r="K987" s="25">
        <f t="shared" si="143"/>
        <v>0</v>
      </c>
    </row>
    <row r="988" spans="1:11" x14ac:dyDescent="0.25">
      <c r="A988" s="9">
        <f>IF('Lease Monthly'!$H$4="Monthly",DATE(YEAR('Monthly Journal entry'!A987),MONTH('Monthly Journal entry'!A987)+1,DAY('Monthly Journal entry'!A987)),IF('Lease Monthly'!$H$4="Quarterly",DATE(YEAR('Monthly Journal entry'!A987),MONTH('Monthly Journal entry'!A986)+3,DAY('Monthly Journal entry'!A986)),DATE(YEAR('Monthly Journal entry'!A986)+1,MONTH('Monthly Journal entry'!A986),DAY('Monthly Journal entry'!A986))))</f>
        <v>73750</v>
      </c>
      <c r="B988" s="24">
        <f t="shared" si="138"/>
        <v>2101</v>
      </c>
      <c r="C988" s="9">
        <f t="shared" si="136"/>
        <v>73750</v>
      </c>
      <c r="D988" s="9">
        <f t="shared" si="139"/>
        <v>73780</v>
      </c>
      <c r="E988" s="3">
        <f t="shared" si="140"/>
        <v>31</v>
      </c>
      <c r="F988" s="10">
        <f t="shared" si="141"/>
        <v>31</v>
      </c>
      <c r="G988" s="4">
        <f>'Lease Monthly'!K999</f>
        <v>0</v>
      </c>
      <c r="H988" s="3">
        <f t="shared" si="144"/>
        <v>0</v>
      </c>
      <c r="I988" s="11">
        <f t="shared" si="142"/>
        <v>0</v>
      </c>
      <c r="J988" s="16">
        <f t="shared" si="137"/>
        <v>73750</v>
      </c>
      <c r="K988" s="25">
        <f t="shared" si="143"/>
        <v>0</v>
      </c>
    </row>
    <row r="989" spans="1:11" x14ac:dyDescent="0.25">
      <c r="A989" s="9">
        <f>IF('Lease Monthly'!$H$4="Monthly",DATE(YEAR('Monthly Journal entry'!A988),MONTH('Monthly Journal entry'!A988)+1,DAY('Monthly Journal entry'!A988)),IF('Lease Monthly'!$H$4="Quarterly",DATE(YEAR('Monthly Journal entry'!A988),MONTH('Monthly Journal entry'!A987)+3,DAY('Monthly Journal entry'!A987)),DATE(YEAR('Monthly Journal entry'!A987)+1,MONTH('Monthly Journal entry'!A987),DAY('Monthly Journal entry'!A987))))</f>
        <v>73781</v>
      </c>
      <c r="B989" s="24">
        <f t="shared" si="138"/>
        <v>2102</v>
      </c>
      <c r="C989" s="9">
        <f t="shared" si="136"/>
        <v>73781</v>
      </c>
      <c r="D989" s="9">
        <f t="shared" si="139"/>
        <v>73811</v>
      </c>
      <c r="E989" s="3">
        <f t="shared" si="140"/>
        <v>31</v>
      </c>
      <c r="F989" s="10">
        <f t="shared" si="141"/>
        <v>31</v>
      </c>
      <c r="G989" s="4">
        <f>'Lease Monthly'!K1000</f>
        <v>0</v>
      </c>
      <c r="H989" s="3">
        <f t="shared" si="144"/>
        <v>0</v>
      </c>
      <c r="I989" s="11">
        <f t="shared" si="142"/>
        <v>0</v>
      </c>
      <c r="J989" s="16">
        <f t="shared" si="137"/>
        <v>73781</v>
      </c>
      <c r="K989" s="25">
        <f t="shared" si="143"/>
        <v>0</v>
      </c>
    </row>
    <row r="990" spans="1:11" x14ac:dyDescent="0.25">
      <c r="A990" s="9">
        <f>IF('Lease Monthly'!$H$4="Monthly",DATE(YEAR('Monthly Journal entry'!A989),MONTH('Monthly Journal entry'!A989)+1,DAY('Monthly Journal entry'!A989)),IF('Lease Monthly'!$H$4="Quarterly",DATE(YEAR('Monthly Journal entry'!A989),MONTH('Monthly Journal entry'!A988)+3,DAY('Monthly Journal entry'!A988)),DATE(YEAR('Monthly Journal entry'!A988)+1,MONTH('Monthly Journal entry'!A988),DAY('Monthly Journal entry'!A988))))</f>
        <v>73812</v>
      </c>
      <c r="B990" s="24">
        <f t="shared" si="138"/>
        <v>2102</v>
      </c>
      <c r="C990" s="9">
        <f t="shared" si="136"/>
        <v>73812</v>
      </c>
      <c r="D990" s="9">
        <f t="shared" si="139"/>
        <v>73839</v>
      </c>
      <c r="E990" s="3">
        <f t="shared" si="140"/>
        <v>28</v>
      </c>
      <c r="F990" s="10">
        <f t="shared" si="141"/>
        <v>28</v>
      </c>
      <c r="G990" s="4">
        <f>'Lease Monthly'!K1001</f>
        <v>0</v>
      </c>
      <c r="H990" s="3">
        <f t="shared" si="144"/>
        <v>0</v>
      </c>
      <c r="I990" s="11">
        <f t="shared" si="142"/>
        <v>0</v>
      </c>
      <c r="J990" s="16">
        <f t="shared" si="137"/>
        <v>73812</v>
      </c>
      <c r="K990" s="25">
        <f t="shared" si="143"/>
        <v>0</v>
      </c>
    </row>
    <row r="991" spans="1:11" x14ac:dyDescent="0.25">
      <c r="A991" s="9">
        <f>IF('Lease Monthly'!$H$4="Monthly",DATE(YEAR('Monthly Journal entry'!A990),MONTH('Monthly Journal entry'!A990)+1,DAY('Monthly Journal entry'!A990)),IF('Lease Monthly'!$H$4="Quarterly",DATE(YEAR('Monthly Journal entry'!A990),MONTH('Monthly Journal entry'!A989)+3,DAY('Monthly Journal entry'!A989)),DATE(YEAR('Monthly Journal entry'!A989)+1,MONTH('Monthly Journal entry'!A989),DAY('Monthly Journal entry'!A989))))</f>
        <v>73840</v>
      </c>
      <c r="B991" s="24">
        <f t="shared" si="138"/>
        <v>2102</v>
      </c>
      <c r="C991" s="9">
        <f t="shared" si="136"/>
        <v>73840</v>
      </c>
      <c r="D991" s="9">
        <f t="shared" si="139"/>
        <v>73870</v>
      </c>
      <c r="E991" s="3">
        <f t="shared" si="140"/>
        <v>31</v>
      </c>
      <c r="F991" s="10">
        <f t="shared" si="141"/>
        <v>31</v>
      </c>
      <c r="G991" s="4">
        <f>'Lease Monthly'!K1002</f>
        <v>0</v>
      </c>
      <c r="H991" s="3">
        <f t="shared" si="144"/>
        <v>0</v>
      </c>
      <c r="I991" s="11">
        <f t="shared" si="142"/>
        <v>0</v>
      </c>
      <c r="J991" s="16">
        <f t="shared" si="137"/>
        <v>73840</v>
      </c>
      <c r="K991" s="25">
        <f t="shared" si="143"/>
        <v>0</v>
      </c>
    </row>
    <row r="992" spans="1:11" x14ac:dyDescent="0.25">
      <c r="A992" s="9">
        <f>IF('Lease Monthly'!$H$4="Monthly",DATE(YEAR('Monthly Journal entry'!A991),MONTH('Monthly Journal entry'!A991)+1,DAY('Monthly Journal entry'!A991)),IF('Lease Monthly'!$H$4="Quarterly",DATE(YEAR('Monthly Journal entry'!A991),MONTH('Monthly Journal entry'!A990)+3,DAY('Monthly Journal entry'!A990)),DATE(YEAR('Monthly Journal entry'!A990)+1,MONTH('Monthly Journal entry'!A990),DAY('Monthly Journal entry'!A990))))</f>
        <v>73871</v>
      </c>
      <c r="B992" s="24">
        <f t="shared" si="138"/>
        <v>2102</v>
      </c>
      <c r="C992" s="9">
        <f t="shared" si="136"/>
        <v>73871</v>
      </c>
      <c r="D992" s="9">
        <f t="shared" si="139"/>
        <v>73900</v>
      </c>
      <c r="E992" s="3">
        <f t="shared" si="140"/>
        <v>30</v>
      </c>
      <c r="F992" s="10">
        <f t="shared" si="141"/>
        <v>30</v>
      </c>
      <c r="G992" s="4">
        <f>'Lease Monthly'!K1003</f>
        <v>0</v>
      </c>
      <c r="H992" s="3">
        <f t="shared" si="144"/>
        <v>0</v>
      </c>
      <c r="I992" s="11">
        <f t="shared" si="142"/>
        <v>0</v>
      </c>
      <c r="J992" s="16">
        <f t="shared" si="137"/>
        <v>73871</v>
      </c>
      <c r="K992" s="25">
        <f t="shared" si="143"/>
        <v>0</v>
      </c>
    </row>
    <row r="993" spans="1:11" x14ac:dyDescent="0.25">
      <c r="A993" s="9">
        <f>IF('Lease Monthly'!$H$4="Monthly",DATE(YEAR('Monthly Journal entry'!A992),MONTH('Monthly Journal entry'!A992)+1,DAY('Monthly Journal entry'!A992)),IF('Lease Monthly'!$H$4="Quarterly",DATE(YEAR('Monthly Journal entry'!A992),MONTH('Monthly Journal entry'!A991)+3,DAY('Monthly Journal entry'!A991)),DATE(YEAR('Monthly Journal entry'!A991)+1,MONTH('Monthly Journal entry'!A991),DAY('Monthly Journal entry'!A991))))</f>
        <v>73901</v>
      </c>
      <c r="B993" s="24">
        <f t="shared" si="138"/>
        <v>2102</v>
      </c>
      <c r="C993" s="9">
        <f t="shared" si="136"/>
        <v>73901</v>
      </c>
      <c r="D993" s="9">
        <f t="shared" si="139"/>
        <v>73931</v>
      </c>
      <c r="E993" s="3">
        <f t="shared" si="140"/>
        <v>31</v>
      </c>
      <c r="F993" s="10">
        <f t="shared" si="141"/>
        <v>31</v>
      </c>
      <c r="G993" s="4">
        <f>'Lease Monthly'!K1004</f>
        <v>0</v>
      </c>
      <c r="H993" s="3">
        <f t="shared" si="144"/>
        <v>0</v>
      </c>
      <c r="I993" s="11">
        <f t="shared" si="142"/>
        <v>0</v>
      </c>
      <c r="J993" s="16">
        <f t="shared" si="137"/>
        <v>73901</v>
      </c>
      <c r="K993" s="25">
        <f t="shared" si="143"/>
        <v>0</v>
      </c>
    </row>
    <row r="994" spans="1:11" x14ac:dyDescent="0.25">
      <c r="A994" s="9">
        <f>IF('Lease Monthly'!$H$4="Monthly",DATE(YEAR('Monthly Journal entry'!A993),MONTH('Monthly Journal entry'!A993)+1,DAY('Monthly Journal entry'!A993)),IF('Lease Monthly'!$H$4="Quarterly",DATE(YEAR('Monthly Journal entry'!A993),MONTH('Monthly Journal entry'!A992)+3,DAY('Monthly Journal entry'!A992)),DATE(YEAR('Monthly Journal entry'!A992)+1,MONTH('Monthly Journal entry'!A992),DAY('Monthly Journal entry'!A992))))</f>
        <v>73932</v>
      </c>
      <c r="B994" s="24">
        <f t="shared" si="138"/>
        <v>2102</v>
      </c>
      <c r="C994" s="9">
        <f t="shared" si="136"/>
        <v>73932</v>
      </c>
      <c r="D994" s="9">
        <f t="shared" si="139"/>
        <v>73961</v>
      </c>
      <c r="E994" s="3">
        <f t="shared" si="140"/>
        <v>30</v>
      </c>
      <c r="F994" s="10">
        <f t="shared" si="141"/>
        <v>30</v>
      </c>
      <c r="G994" s="4">
        <f>'Lease Monthly'!K1005</f>
        <v>0</v>
      </c>
      <c r="H994" s="3">
        <f t="shared" si="144"/>
        <v>0</v>
      </c>
      <c r="I994" s="11">
        <f t="shared" si="142"/>
        <v>0</v>
      </c>
      <c r="J994" s="16">
        <f t="shared" si="137"/>
        <v>73932</v>
      </c>
      <c r="K994" s="25">
        <f t="shared" si="143"/>
        <v>0</v>
      </c>
    </row>
    <row r="995" spans="1:11" x14ac:dyDescent="0.25">
      <c r="A995" s="9">
        <f>IF('Lease Monthly'!$H$4="Monthly",DATE(YEAR('Monthly Journal entry'!A994),MONTH('Monthly Journal entry'!A994)+1,DAY('Monthly Journal entry'!A994)),IF('Lease Monthly'!$H$4="Quarterly",DATE(YEAR('Monthly Journal entry'!A994),MONTH('Monthly Journal entry'!A993)+3,DAY('Monthly Journal entry'!A993)),DATE(YEAR('Monthly Journal entry'!A993)+1,MONTH('Monthly Journal entry'!A993),DAY('Monthly Journal entry'!A993))))</f>
        <v>73962</v>
      </c>
      <c r="B995" s="24">
        <f t="shared" si="138"/>
        <v>2102</v>
      </c>
      <c r="C995" s="9">
        <f t="shared" si="136"/>
        <v>73962</v>
      </c>
      <c r="D995" s="9">
        <f t="shared" si="139"/>
        <v>73992</v>
      </c>
      <c r="E995" s="3">
        <f t="shared" si="140"/>
        <v>31</v>
      </c>
      <c r="F995" s="10">
        <f t="shared" si="141"/>
        <v>31</v>
      </c>
      <c r="G995" s="4">
        <f>'Lease Monthly'!K1006</f>
        <v>0</v>
      </c>
      <c r="H995" s="3">
        <f t="shared" si="144"/>
        <v>0</v>
      </c>
      <c r="I995" s="11">
        <f t="shared" si="142"/>
        <v>0</v>
      </c>
      <c r="J995" s="16">
        <f t="shared" si="137"/>
        <v>73962</v>
      </c>
      <c r="K995" s="25">
        <f t="shared" si="143"/>
        <v>0</v>
      </c>
    </row>
    <row r="996" spans="1:11" x14ac:dyDescent="0.25">
      <c r="A996" s="9">
        <f>IF('Lease Monthly'!$H$4="Monthly",DATE(YEAR('Monthly Journal entry'!A995),MONTH('Monthly Journal entry'!A995)+1,DAY('Monthly Journal entry'!A995)),IF('Lease Monthly'!$H$4="Quarterly",DATE(YEAR('Monthly Journal entry'!A995),MONTH('Monthly Journal entry'!A994)+3,DAY('Monthly Journal entry'!A994)),DATE(YEAR('Monthly Journal entry'!A994)+1,MONTH('Monthly Journal entry'!A994),DAY('Monthly Journal entry'!A994))))</f>
        <v>73993</v>
      </c>
      <c r="B996" s="24">
        <f t="shared" si="138"/>
        <v>2102</v>
      </c>
      <c r="C996" s="9">
        <f t="shared" si="136"/>
        <v>73993</v>
      </c>
      <c r="D996" s="9">
        <f t="shared" si="139"/>
        <v>74023</v>
      </c>
      <c r="E996" s="3">
        <f t="shared" si="140"/>
        <v>31</v>
      </c>
      <c r="F996" s="10">
        <f t="shared" si="141"/>
        <v>31</v>
      </c>
      <c r="G996" s="4">
        <f>'Lease Monthly'!K1007</f>
        <v>0</v>
      </c>
      <c r="H996" s="3">
        <f t="shared" si="144"/>
        <v>0</v>
      </c>
      <c r="I996" s="11">
        <f t="shared" si="142"/>
        <v>0</v>
      </c>
      <c r="J996" s="16">
        <f t="shared" si="137"/>
        <v>73993</v>
      </c>
      <c r="K996" s="25">
        <f t="shared" si="143"/>
        <v>0</v>
      </c>
    </row>
    <row r="997" spans="1:11" x14ac:dyDescent="0.25">
      <c r="A997" s="9">
        <f>IF('Lease Monthly'!$H$4="Monthly",DATE(YEAR('Monthly Journal entry'!A996),MONTH('Monthly Journal entry'!A996)+1,DAY('Monthly Journal entry'!A996)),IF('Lease Monthly'!$H$4="Quarterly",DATE(YEAR('Monthly Journal entry'!A996),MONTH('Monthly Journal entry'!A995)+3,DAY('Monthly Journal entry'!A995)),DATE(YEAR('Monthly Journal entry'!A995)+1,MONTH('Monthly Journal entry'!A995),DAY('Monthly Journal entry'!A995))))</f>
        <v>74024</v>
      </c>
      <c r="B997" s="24">
        <f t="shared" si="138"/>
        <v>2102</v>
      </c>
      <c r="C997" s="9">
        <f t="shared" si="136"/>
        <v>74024</v>
      </c>
      <c r="D997" s="9">
        <f t="shared" si="139"/>
        <v>74053</v>
      </c>
      <c r="E997" s="3">
        <f t="shared" si="140"/>
        <v>30</v>
      </c>
      <c r="F997" s="10">
        <f t="shared" si="141"/>
        <v>30</v>
      </c>
      <c r="G997" s="4">
        <f>'Lease Monthly'!K1008</f>
        <v>0</v>
      </c>
      <c r="H997" s="3">
        <f t="shared" si="144"/>
        <v>0</v>
      </c>
      <c r="I997" s="11">
        <f t="shared" si="142"/>
        <v>0</v>
      </c>
      <c r="J997" s="16">
        <f t="shared" si="137"/>
        <v>74024</v>
      </c>
      <c r="K997" s="25">
        <f t="shared" si="143"/>
        <v>0</v>
      </c>
    </row>
    <row r="998" spans="1:11" x14ac:dyDescent="0.25">
      <c r="A998" s="9">
        <f>IF('Lease Monthly'!$H$4="Monthly",DATE(YEAR('Monthly Journal entry'!A997),MONTH('Monthly Journal entry'!A997)+1,DAY('Monthly Journal entry'!A997)),IF('Lease Monthly'!$H$4="Quarterly",DATE(YEAR('Monthly Journal entry'!A997),MONTH('Monthly Journal entry'!A996)+3,DAY('Monthly Journal entry'!A996)),DATE(YEAR('Monthly Journal entry'!A996)+1,MONTH('Monthly Journal entry'!A996),DAY('Monthly Journal entry'!A996))))</f>
        <v>74054</v>
      </c>
      <c r="B998" s="24">
        <f t="shared" si="138"/>
        <v>2102</v>
      </c>
      <c r="C998" s="9">
        <f t="shared" si="136"/>
        <v>74054</v>
      </c>
      <c r="D998" s="9">
        <f t="shared" si="139"/>
        <v>74084</v>
      </c>
      <c r="E998" s="3">
        <f t="shared" si="140"/>
        <v>31</v>
      </c>
      <c r="F998" s="10">
        <f t="shared" si="141"/>
        <v>31</v>
      </c>
      <c r="G998" s="4">
        <f>'Lease Monthly'!K1009</f>
        <v>0</v>
      </c>
      <c r="H998" s="3">
        <f t="shared" si="144"/>
        <v>0</v>
      </c>
      <c r="I998" s="11">
        <f t="shared" si="142"/>
        <v>0</v>
      </c>
      <c r="J998" s="16">
        <f t="shared" si="137"/>
        <v>74054</v>
      </c>
      <c r="K998" s="25">
        <f t="shared" si="143"/>
        <v>0</v>
      </c>
    </row>
    <row r="999" spans="1:11" x14ac:dyDescent="0.25">
      <c r="A999" s="9">
        <f>IF('Lease Monthly'!$H$4="Monthly",DATE(YEAR('Monthly Journal entry'!A998),MONTH('Monthly Journal entry'!A998)+1,DAY('Monthly Journal entry'!A998)),IF('Lease Monthly'!$H$4="Quarterly",DATE(YEAR('Monthly Journal entry'!A998),MONTH('Monthly Journal entry'!A997)+3,DAY('Monthly Journal entry'!A997)),DATE(YEAR('Monthly Journal entry'!A997)+1,MONTH('Monthly Journal entry'!A997),DAY('Monthly Journal entry'!A997))))</f>
        <v>74085</v>
      </c>
      <c r="B999" s="24">
        <f t="shared" si="138"/>
        <v>2102</v>
      </c>
      <c r="C999" s="9">
        <f t="shared" si="136"/>
        <v>74085</v>
      </c>
      <c r="D999" s="9">
        <f t="shared" si="139"/>
        <v>74114</v>
      </c>
      <c r="E999" s="3">
        <f t="shared" si="140"/>
        <v>30</v>
      </c>
      <c r="F999" s="10">
        <f t="shared" si="141"/>
        <v>30</v>
      </c>
      <c r="G999" s="4">
        <f>'Lease Monthly'!K1010</f>
        <v>0</v>
      </c>
      <c r="H999" s="3">
        <f t="shared" si="144"/>
        <v>0</v>
      </c>
      <c r="I999" s="11">
        <f t="shared" si="142"/>
        <v>0</v>
      </c>
      <c r="J999" s="16">
        <f t="shared" si="137"/>
        <v>74085</v>
      </c>
      <c r="K999" s="25">
        <f t="shared" si="143"/>
        <v>0</v>
      </c>
    </row>
    <row r="1000" spans="1:11" x14ac:dyDescent="0.25">
      <c r="A1000" s="9">
        <f>IF('Lease Monthly'!$H$4="Monthly",DATE(YEAR('Monthly Journal entry'!A999),MONTH('Monthly Journal entry'!A999)+1,DAY('Monthly Journal entry'!A999)),IF('Lease Monthly'!$H$4="Quarterly",DATE(YEAR('Monthly Journal entry'!A999),MONTH('Monthly Journal entry'!A998)+3,DAY('Monthly Journal entry'!A998)),DATE(YEAR('Monthly Journal entry'!A998)+1,MONTH('Monthly Journal entry'!A998),DAY('Monthly Journal entry'!A998))))</f>
        <v>74115</v>
      </c>
      <c r="B1000" s="24">
        <f t="shared" si="138"/>
        <v>2102</v>
      </c>
      <c r="C1000" s="9">
        <f t="shared" si="136"/>
        <v>74115</v>
      </c>
      <c r="D1000" s="9">
        <f t="shared" si="139"/>
        <v>74145</v>
      </c>
      <c r="E1000" s="3">
        <f t="shared" si="140"/>
        <v>31</v>
      </c>
      <c r="F1000" s="10">
        <f t="shared" si="141"/>
        <v>31</v>
      </c>
      <c r="G1000" s="4">
        <f>'Lease Monthly'!K1011</f>
        <v>0</v>
      </c>
      <c r="H1000" s="3">
        <f t="shared" si="144"/>
        <v>0</v>
      </c>
      <c r="I1000" s="11">
        <f t="shared" si="142"/>
        <v>0</v>
      </c>
      <c r="J1000" s="16">
        <f t="shared" si="137"/>
        <v>74115</v>
      </c>
      <c r="K1000" s="25">
        <f t="shared" si="143"/>
        <v>0</v>
      </c>
    </row>
    <row r="1001" spans="1:11" x14ac:dyDescent="0.25">
      <c r="A1001" s="9">
        <f>IF('Lease Monthly'!$H$4="Monthly",DATE(YEAR('Monthly Journal entry'!A1000),MONTH('Monthly Journal entry'!A1000)+1,DAY('Monthly Journal entry'!A1000)),IF('Lease Monthly'!$H$4="Quarterly",DATE(YEAR('Monthly Journal entry'!A1000),MONTH('Monthly Journal entry'!A999)+3,DAY('Monthly Journal entry'!A999)),DATE(YEAR('Monthly Journal entry'!A999)+1,MONTH('Monthly Journal entry'!A999),DAY('Monthly Journal entry'!A999))))</f>
        <v>74146</v>
      </c>
      <c r="B1001" s="24">
        <f t="shared" si="138"/>
        <v>2103</v>
      </c>
      <c r="C1001" s="9">
        <f t="shared" si="136"/>
        <v>74146</v>
      </c>
      <c r="D1001" s="9">
        <f t="shared" si="139"/>
        <v>74176</v>
      </c>
      <c r="E1001" s="3">
        <f t="shared" si="140"/>
        <v>31</v>
      </c>
      <c r="F1001" s="10">
        <f t="shared" si="141"/>
        <v>31</v>
      </c>
      <c r="G1001" s="4">
        <f>'Lease Monthly'!K1012</f>
        <v>0</v>
      </c>
      <c r="H1001" s="3">
        <f t="shared" si="144"/>
        <v>0</v>
      </c>
      <c r="I1001" s="11">
        <f t="shared" si="142"/>
        <v>0</v>
      </c>
      <c r="J1001" s="16">
        <f t="shared" si="137"/>
        <v>74146</v>
      </c>
      <c r="K1001" s="25">
        <f t="shared" si="143"/>
        <v>0</v>
      </c>
    </row>
    <row r="1002" spans="1:11" x14ac:dyDescent="0.25">
      <c r="A1002" s="9">
        <f>IF('Lease Monthly'!$H$4="Monthly",DATE(YEAR('Monthly Journal entry'!A1001),MONTH('Monthly Journal entry'!A1001)+1,DAY('Monthly Journal entry'!A1001)),IF('Lease Monthly'!$H$4="Quarterly",DATE(YEAR('Monthly Journal entry'!A1001),MONTH('Monthly Journal entry'!A1000)+3,DAY('Monthly Journal entry'!A1000)),DATE(YEAR('Monthly Journal entry'!A1000)+1,MONTH('Monthly Journal entry'!A1000),DAY('Monthly Journal entry'!A1000))))</f>
        <v>74177</v>
      </c>
      <c r="B1002" s="24">
        <f t="shared" si="138"/>
        <v>2103</v>
      </c>
      <c r="C1002" s="9">
        <f t="shared" si="136"/>
        <v>74177</v>
      </c>
      <c r="D1002" s="9">
        <f t="shared" si="139"/>
        <v>74204</v>
      </c>
      <c r="E1002" s="3">
        <f t="shared" si="140"/>
        <v>28</v>
      </c>
      <c r="F1002" s="10">
        <f t="shared" si="141"/>
        <v>28</v>
      </c>
      <c r="G1002" s="4">
        <f>'Lease Monthly'!K1013</f>
        <v>0</v>
      </c>
      <c r="H1002" s="3">
        <f t="shared" si="144"/>
        <v>0</v>
      </c>
      <c r="I1002" s="11">
        <f t="shared" si="142"/>
        <v>0</v>
      </c>
      <c r="J1002" s="16">
        <f t="shared" si="137"/>
        <v>74177</v>
      </c>
      <c r="K1002" s="25">
        <f t="shared" si="143"/>
        <v>0</v>
      </c>
    </row>
    <row r="1003" spans="1:11" x14ac:dyDescent="0.25">
      <c r="A1003" s="9">
        <f>IF('Lease Monthly'!$H$4="Monthly",DATE(YEAR('Monthly Journal entry'!A1002),MONTH('Monthly Journal entry'!A1002)+1,DAY('Monthly Journal entry'!A1002)),IF('Lease Monthly'!$H$4="Quarterly",DATE(YEAR('Monthly Journal entry'!A1002),MONTH('Monthly Journal entry'!A1001)+3,DAY('Monthly Journal entry'!A1001)),DATE(YEAR('Monthly Journal entry'!A1001)+1,MONTH('Monthly Journal entry'!A1001),DAY('Monthly Journal entry'!A1001))))</f>
        <v>74205</v>
      </c>
      <c r="B1003" s="24">
        <f t="shared" si="138"/>
        <v>2103</v>
      </c>
      <c r="C1003" s="9">
        <f t="shared" si="136"/>
        <v>74205</v>
      </c>
      <c r="D1003" s="9">
        <f t="shared" si="139"/>
        <v>74235</v>
      </c>
      <c r="E1003" s="3">
        <f t="shared" si="140"/>
        <v>31</v>
      </c>
      <c r="F1003" s="10">
        <f t="shared" si="141"/>
        <v>31</v>
      </c>
      <c r="G1003" s="4">
        <f>'Lease Monthly'!K1014</f>
        <v>0</v>
      </c>
      <c r="H1003" s="3">
        <f t="shared" si="144"/>
        <v>0</v>
      </c>
      <c r="I1003" s="11">
        <f t="shared" si="142"/>
        <v>0</v>
      </c>
      <c r="J1003" s="16">
        <f t="shared" si="137"/>
        <v>74205</v>
      </c>
      <c r="K1003" s="25">
        <f t="shared" si="143"/>
        <v>0</v>
      </c>
    </row>
    <row r="1004" spans="1:11" x14ac:dyDescent="0.25">
      <c r="A1004" s="9">
        <f>IF('Lease Monthly'!$H$4="Monthly",DATE(YEAR('Monthly Journal entry'!A1003),MONTH('Monthly Journal entry'!A1003)+1,DAY('Monthly Journal entry'!A1003)),IF('Lease Monthly'!$H$4="Quarterly",DATE(YEAR('Monthly Journal entry'!A1003),MONTH('Monthly Journal entry'!A1002)+3,DAY('Monthly Journal entry'!A1002)),DATE(YEAR('Monthly Journal entry'!A1002)+1,MONTH('Monthly Journal entry'!A1002),DAY('Monthly Journal entry'!A1002))))</f>
        <v>74236</v>
      </c>
      <c r="B1004" s="24">
        <f t="shared" si="138"/>
        <v>2103</v>
      </c>
      <c r="C1004" s="9">
        <f t="shared" si="136"/>
        <v>74236</v>
      </c>
      <c r="D1004" s="9">
        <f t="shared" si="139"/>
        <v>74265</v>
      </c>
      <c r="E1004" s="3">
        <f t="shared" si="140"/>
        <v>30</v>
      </c>
      <c r="F1004" s="10">
        <f t="shared" si="141"/>
        <v>30</v>
      </c>
      <c r="G1004" s="4">
        <f>'Lease Monthly'!K1015</f>
        <v>0</v>
      </c>
      <c r="H1004" s="3">
        <f t="shared" si="144"/>
        <v>0</v>
      </c>
      <c r="I1004" s="11">
        <f t="shared" si="142"/>
        <v>0</v>
      </c>
      <c r="J1004" s="16">
        <f t="shared" si="137"/>
        <v>74236</v>
      </c>
      <c r="K1004" s="25">
        <f t="shared" si="143"/>
        <v>0</v>
      </c>
    </row>
    <row r="1005" spans="1:11" x14ac:dyDescent="0.25">
      <c r="A1005" s="9">
        <f>IF('Lease Monthly'!$H$4="Monthly",DATE(YEAR('Monthly Journal entry'!A1004),MONTH('Monthly Journal entry'!A1004)+1,DAY('Monthly Journal entry'!A1004)),IF('Lease Monthly'!$H$4="Quarterly",DATE(YEAR('Monthly Journal entry'!A1004),MONTH('Monthly Journal entry'!A1003)+3,DAY('Monthly Journal entry'!A1003)),DATE(YEAR('Monthly Journal entry'!A1003)+1,MONTH('Monthly Journal entry'!A1003),DAY('Monthly Journal entry'!A1003))))</f>
        <v>74266</v>
      </c>
      <c r="B1005" s="24">
        <f t="shared" si="138"/>
        <v>2103</v>
      </c>
      <c r="C1005" s="9">
        <f t="shared" si="136"/>
        <v>74266</v>
      </c>
      <c r="D1005" s="9">
        <f t="shared" si="139"/>
        <v>74296</v>
      </c>
      <c r="E1005" s="3">
        <f t="shared" si="140"/>
        <v>31</v>
      </c>
      <c r="F1005" s="10">
        <f t="shared" si="141"/>
        <v>31</v>
      </c>
      <c r="G1005" s="4">
        <f>'Lease Monthly'!K1016</f>
        <v>0</v>
      </c>
      <c r="H1005" s="3">
        <f t="shared" si="144"/>
        <v>0</v>
      </c>
      <c r="I1005" s="11">
        <f t="shared" si="142"/>
        <v>0</v>
      </c>
      <c r="J1005" s="16">
        <f t="shared" si="137"/>
        <v>74266</v>
      </c>
      <c r="K1005" s="25">
        <f t="shared" si="143"/>
        <v>0</v>
      </c>
    </row>
    <row r="1006" spans="1:11" x14ac:dyDescent="0.25">
      <c r="A1006" s="9">
        <f>IF('Lease Monthly'!$H$4="Monthly",DATE(YEAR('Monthly Journal entry'!A1005),MONTH('Monthly Journal entry'!A1005)+1,DAY('Monthly Journal entry'!A1005)),IF('Lease Monthly'!$H$4="Quarterly",DATE(YEAR('Monthly Journal entry'!A1005),MONTH('Monthly Journal entry'!A1004)+3,DAY('Monthly Journal entry'!A1004)),DATE(YEAR('Monthly Journal entry'!A1004)+1,MONTH('Monthly Journal entry'!A1004),DAY('Monthly Journal entry'!A1004))))</f>
        <v>74297</v>
      </c>
      <c r="B1006" s="24">
        <f t="shared" si="138"/>
        <v>2103</v>
      </c>
      <c r="C1006" s="9">
        <f t="shared" si="136"/>
        <v>74297</v>
      </c>
      <c r="D1006" s="9">
        <f t="shared" si="139"/>
        <v>74326</v>
      </c>
      <c r="E1006" s="3">
        <f t="shared" si="140"/>
        <v>30</v>
      </c>
      <c r="F1006" s="10">
        <f t="shared" si="141"/>
        <v>30</v>
      </c>
      <c r="G1006" s="4">
        <f>'Lease Monthly'!K1017</f>
        <v>0</v>
      </c>
      <c r="H1006" s="3">
        <f t="shared" si="144"/>
        <v>0</v>
      </c>
      <c r="I1006" s="11">
        <f t="shared" si="142"/>
        <v>0</v>
      </c>
      <c r="J1006" s="16">
        <f t="shared" si="137"/>
        <v>74297</v>
      </c>
      <c r="K1006" s="25">
        <f t="shared" si="143"/>
        <v>0</v>
      </c>
    </row>
    <row r="1007" spans="1:11" x14ac:dyDescent="0.25">
      <c r="A1007" s="9">
        <f>IF('Lease Monthly'!$H$4="Monthly",DATE(YEAR('Monthly Journal entry'!A1006),MONTH('Monthly Journal entry'!A1006)+1,DAY('Monthly Journal entry'!A1006)),IF('Lease Monthly'!$H$4="Quarterly",DATE(YEAR('Monthly Journal entry'!A1006),MONTH('Monthly Journal entry'!A1005)+3,DAY('Monthly Journal entry'!A1005)),DATE(YEAR('Monthly Journal entry'!A1005)+1,MONTH('Monthly Journal entry'!A1005),DAY('Monthly Journal entry'!A1005))))</f>
        <v>74327</v>
      </c>
      <c r="B1007" s="24">
        <f t="shared" si="138"/>
        <v>2103</v>
      </c>
      <c r="C1007" s="9">
        <f t="shared" si="136"/>
        <v>74327</v>
      </c>
      <c r="D1007" s="9">
        <f t="shared" si="139"/>
        <v>74357</v>
      </c>
      <c r="E1007" s="3">
        <f t="shared" si="140"/>
        <v>31</v>
      </c>
      <c r="F1007" s="10">
        <f t="shared" si="141"/>
        <v>31</v>
      </c>
      <c r="G1007" s="4">
        <f>'Lease Monthly'!K1018</f>
        <v>0</v>
      </c>
      <c r="H1007" s="3">
        <f t="shared" si="144"/>
        <v>0</v>
      </c>
      <c r="I1007" s="11">
        <f t="shared" si="142"/>
        <v>0</v>
      </c>
      <c r="J1007" s="16">
        <f t="shared" si="137"/>
        <v>74327</v>
      </c>
      <c r="K1007" s="25">
        <f t="shared" si="143"/>
        <v>0</v>
      </c>
    </row>
    <row r="1008" spans="1:11" x14ac:dyDescent="0.25">
      <c r="A1008" s="9">
        <f>IF('Lease Monthly'!$H$4="Monthly",DATE(YEAR('Monthly Journal entry'!A1007),MONTH('Monthly Journal entry'!A1007)+1,DAY('Monthly Journal entry'!A1007)),IF('Lease Monthly'!$H$4="Quarterly",DATE(YEAR('Monthly Journal entry'!A1007),MONTH('Monthly Journal entry'!A1006)+3,DAY('Monthly Journal entry'!A1006)),DATE(YEAR('Monthly Journal entry'!A1006)+1,MONTH('Monthly Journal entry'!A1006),DAY('Monthly Journal entry'!A1006))))</f>
        <v>74358</v>
      </c>
      <c r="B1008" s="24">
        <f t="shared" si="138"/>
        <v>2103</v>
      </c>
      <c r="C1008" s="9">
        <f t="shared" si="136"/>
        <v>74358</v>
      </c>
      <c r="D1008" s="9">
        <f t="shared" si="139"/>
        <v>74388</v>
      </c>
      <c r="E1008" s="3">
        <f t="shared" si="140"/>
        <v>31</v>
      </c>
      <c r="F1008" s="10">
        <f t="shared" si="141"/>
        <v>31</v>
      </c>
      <c r="G1008" s="4">
        <f>'Lease Monthly'!K1019</f>
        <v>0</v>
      </c>
      <c r="H1008" s="3">
        <f t="shared" si="144"/>
        <v>0</v>
      </c>
      <c r="I1008" s="11">
        <f t="shared" si="142"/>
        <v>0</v>
      </c>
      <c r="J1008" s="16">
        <f t="shared" si="137"/>
        <v>74358</v>
      </c>
      <c r="K1008" s="25">
        <f t="shared" si="143"/>
        <v>0</v>
      </c>
    </row>
    <row r="1009" spans="1:11" x14ac:dyDescent="0.25">
      <c r="A1009" s="9">
        <f>IF('Lease Monthly'!$H$4="Monthly",DATE(YEAR('Monthly Journal entry'!A1008),MONTH('Monthly Journal entry'!A1008)+1,DAY('Monthly Journal entry'!A1008)),IF('Lease Monthly'!$H$4="Quarterly",DATE(YEAR('Monthly Journal entry'!A1008),MONTH('Monthly Journal entry'!A1007)+3,DAY('Monthly Journal entry'!A1007)),DATE(YEAR('Monthly Journal entry'!A1007)+1,MONTH('Monthly Journal entry'!A1007),DAY('Monthly Journal entry'!A1007))))</f>
        <v>74389</v>
      </c>
      <c r="B1009" s="24">
        <f t="shared" si="138"/>
        <v>2103</v>
      </c>
      <c r="C1009" s="9">
        <f t="shared" si="136"/>
        <v>74389</v>
      </c>
      <c r="D1009" s="9">
        <f t="shared" si="139"/>
        <v>74418</v>
      </c>
      <c r="E1009" s="3">
        <f t="shared" si="140"/>
        <v>30</v>
      </c>
      <c r="F1009" s="10">
        <f t="shared" si="141"/>
        <v>30</v>
      </c>
      <c r="G1009" s="4">
        <f>'Lease Monthly'!K1020</f>
        <v>0</v>
      </c>
      <c r="H1009" s="3">
        <f t="shared" si="144"/>
        <v>0</v>
      </c>
      <c r="I1009" s="11">
        <f t="shared" si="142"/>
        <v>0</v>
      </c>
      <c r="J1009" s="16">
        <f t="shared" si="137"/>
        <v>74389</v>
      </c>
      <c r="K1009" s="25">
        <f t="shared" si="143"/>
        <v>0</v>
      </c>
    </row>
    <row r="1010" spans="1:11" x14ac:dyDescent="0.25">
      <c r="A1010" s="9">
        <f>IF('Lease Monthly'!$H$4="Monthly",DATE(YEAR('Monthly Journal entry'!A1009),MONTH('Monthly Journal entry'!A1009)+1,DAY('Monthly Journal entry'!A1009)),IF('Lease Monthly'!$H$4="Quarterly",DATE(YEAR('Monthly Journal entry'!A1009),MONTH('Monthly Journal entry'!A1008)+3,DAY('Monthly Journal entry'!A1008)),DATE(YEAR('Monthly Journal entry'!A1008)+1,MONTH('Monthly Journal entry'!A1008),DAY('Monthly Journal entry'!A1008))))</f>
        <v>74419</v>
      </c>
      <c r="B1010" s="24">
        <f t="shared" si="138"/>
        <v>2103</v>
      </c>
      <c r="C1010" s="9">
        <f t="shared" si="136"/>
        <v>74419</v>
      </c>
      <c r="D1010" s="9">
        <f t="shared" si="139"/>
        <v>74449</v>
      </c>
      <c r="E1010" s="3">
        <f t="shared" si="140"/>
        <v>31</v>
      </c>
      <c r="F1010" s="10">
        <f t="shared" si="141"/>
        <v>31</v>
      </c>
      <c r="G1010" s="4">
        <f>'Lease Monthly'!K1021</f>
        <v>0</v>
      </c>
      <c r="H1010" s="3">
        <f t="shared" si="144"/>
        <v>0</v>
      </c>
      <c r="I1010" s="11">
        <f t="shared" si="142"/>
        <v>0</v>
      </c>
      <c r="J1010" s="16">
        <f t="shared" si="137"/>
        <v>74419</v>
      </c>
      <c r="K1010" s="25">
        <f t="shared" si="143"/>
        <v>0</v>
      </c>
    </row>
    <row r="1011" spans="1:11" x14ac:dyDescent="0.25">
      <c r="A1011" s="9">
        <f>IF('Lease Monthly'!$H$4="Monthly",DATE(YEAR('Monthly Journal entry'!A1010),MONTH('Monthly Journal entry'!A1010)+1,DAY('Monthly Journal entry'!A1010)),IF('Lease Monthly'!$H$4="Quarterly",DATE(YEAR('Monthly Journal entry'!A1010),MONTH('Monthly Journal entry'!A1009)+3,DAY('Monthly Journal entry'!A1009)),DATE(YEAR('Monthly Journal entry'!A1009)+1,MONTH('Monthly Journal entry'!A1009),DAY('Monthly Journal entry'!A1009))))</f>
        <v>74450</v>
      </c>
      <c r="B1011" s="24">
        <f t="shared" si="138"/>
        <v>2103</v>
      </c>
      <c r="C1011" s="9">
        <f t="shared" si="136"/>
        <v>74450</v>
      </c>
      <c r="D1011" s="9">
        <f t="shared" si="139"/>
        <v>74479</v>
      </c>
      <c r="E1011" s="3">
        <f t="shared" si="140"/>
        <v>30</v>
      </c>
      <c r="F1011" s="10">
        <f t="shared" si="141"/>
        <v>30</v>
      </c>
      <c r="G1011" s="4">
        <f>'Lease Monthly'!K1022</f>
        <v>0</v>
      </c>
      <c r="H1011" s="3">
        <f t="shared" si="144"/>
        <v>0</v>
      </c>
      <c r="I1011" s="11">
        <f t="shared" si="142"/>
        <v>0</v>
      </c>
      <c r="J1011" s="16">
        <f t="shared" si="137"/>
        <v>74450</v>
      </c>
      <c r="K1011" s="25">
        <f t="shared" si="143"/>
        <v>0</v>
      </c>
    </row>
    <row r="1012" spans="1:11" x14ac:dyDescent="0.25">
      <c r="A1012" s="9">
        <f>IF('Lease Monthly'!$H$4="Monthly",DATE(YEAR('Monthly Journal entry'!A1011),MONTH('Monthly Journal entry'!A1011)+1,DAY('Monthly Journal entry'!A1011)),IF('Lease Monthly'!$H$4="Quarterly",DATE(YEAR('Monthly Journal entry'!A1011),MONTH('Monthly Journal entry'!A1010)+3,DAY('Monthly Journal entry'!A1010)),DATE(YEAR('Monthly Journal entry'!A1010)+1,MONTH('Monthly Journal entry'!A1010),DAY('Monthly Journal entry'!A1010))))</f>
        <v>74480</v>
      </c>
      <c r="B1012" s="24">
        <f t="shared" si="138"/>
        <v>2103</v>
      </c>
      <c r="C1012" s="9">
        <f t="shared" si="136"/>
        <v>74480</v>
      </c>
      <c r="D1012" s="9">
        <f t="shared" si="139"/>
        <v>74510</v>
      </c>
      <c r="E1012" s="3">
        <f t="shared" si="140"/>
        <v>31</v>
      </c>
      <c r="F1012" s="10">
        <f t="shared" si="141"/>
        <v>31</v>
      </c>
      <c r="G1012" s="4">
        <f>'Lease Monthly'!K1023</f>
        <v>0</v>
      </c>
      <c r="H1012" s="3">
        <f t="shared" si="144"/>
        <v>0</v>
      </c>
      <c r="I1012" s="11">
        <f t="shared" si="142"/>
        <v>0</v>
      </c>
      <c r="J1012" s="16">
        <f t="shared" si="137"/>
        <v>74480</v>
      </c>
      <c r="K1012" s="25">
        <f t="shared" si="143"/>
        <v>0</v>
      </c>
    </row>
    <row r="1013" spans="1:11" x14ac:dyDescent="0.25">
      <c r="A1013" s="9">
        <f>IF('Lease Monthly'!$H$4="Monthly",DATE(YEAR('Monthly Journal entry'!A1012),MONTH('Monthly Journal entry'!A1012)+1,DAY('Monthly Journal entry'!A1012)),IF('Lease Monthly'!$H$4="Quarterly",DATE(YEAR('Monthly Journal entry'!A1012),MONTH('Monthly Journal entry'!A1011)+3,DAY('Monthly Journal entry'!A1011)),DATE(YEAR('Monthly Journal entry'!A1011)+1,MONTH('Monthly Journal entry'!A1011),DAY('Monthly Journal entry'!A1011))))</f>
        <v>74511</v>
      </c>
      <c r="B1013" s="24">
        <f t="shared" si="138"/>
        <v>2104</v>
      </c>
      <c r="C1013" s="9">
        <f t="shared" si="136"/>
        <v>74511</v>
      </c>
      <c r="D1013" s="9">
        <f t="shared" si="139"/>
        <v>74541</v>
      </c>
      <c r="E1013" s="3">
        <f t="shared" si="140"/>
        <v>31</v>
      </c>
      <c r="F1013" s="10">
        <f t="shared" si="141"/>
        <v>31</v>
      </c>
      <c r="G1013" s="4">
        <f>'Lease Monthly'!K1024</f>
        <v>0</v>
      </c>
      <c r="H1013" s="3">
        <f t="shared" si="144"/>
        <v>0</v>
      </c>
      <c r="I1013" s="11">
        <f t="shared" si="142"/>
        <v>0</v>
      </c>
      <c r="J1013" s="16">
        <f t="shared" si="137"/>
        <v>74511</v>
      </c>
      <c r="K1013" s="25">
        <f t="shared" si="143"/>
        <v>0</v>
      </c>
    </row>
    <row r="1014" spans="1:11" x14ac:dyDescent="0.25">
      <c r="A1014" s="9">
        <f>IF('Lease Monthly'!$H$4="Monthly",DATE(YEAR('Monthly Journal entry'!A1013),MONTH('Monthly Journal entry'!A1013)+1,DAY('Monthly Journal entry'!A1013)),IF('Lease Monthly'!$H$4="Quarterly",DATE(YEAR('Monthly Journal entry'!A1013),MONTH('Monthly Journal entry'!A1012)+3,DAY('Monthly Journal entry'!A1012)),DATE(YEAR('Monthly Journal entry'!A1012)+1,MONTH('Monthly Journal entry'!A1012),DAY('Monthly Journal entry'!A1012))))</f>
        <v>74542</v>
      </c>
      <c r="B1014" s="24">
        <f t="shared" si="138"/>
        <v>2104</v>
      </c>
      <c r="C1014" s="9">
        <f t="shared" si="136"/>
        <v>74542</v>
      </c>
      <c r="D1014" s="9">
        <f t="shared" si="139"/>
        <v>74570</v>
      </c>
      <c r="E1014" s="3">
        <f t="shared" si="140"/>
        <v>29</v>
      </c>
      <c r="F1014" s="10">
        <f t="shared" si="141"/>
        <v>29</v>
      </c>
      <c r="G1014" s="4">
        <f>'Lease Monthly'!K1025</f>
        <v>0</v>
      </c>
      <c r="H1014" s="3">
        <f t="shared" si="144"/>
        <v>0</v>
      </c>
      <c r="I1014" s="11">
        <f t="shared" si="142"/>
        <v>0</v>
      </c>
      <c r="J1014" s="16">
        <f t="shared" si="137"/>
        <v>74542</v>
      </c>
      <c r="K1014" s="25">
        <f t="shared" si="143"/>
        <v>0</v>
      </c>
    </row>
    <row r="1015" spans="1:11" x14ac:dyDescent="0.25">
      <c r="A1015" s="9">
        <f>IF('Lease Monthly'!$H$4="Monthly",DATE(YEAR('Monthly Journal entry'!A1014),MONTH('Monthly Journal entry'!A1014)+1,DAY('Monthly Journal entry'!A1014)),IF('Lease Monthly'!$H$4="Quarterly",DATE(YEAR('Monthly Journal entry'!A1014),MONTH('Monthly Journal entry'!A1013)+3,DAY('Monthly Journal entry'!A1013)),DATE(YEAR('Monthly Journal entry'!A1013)+1,MONTH('Monthly Journal entry'!A1013),DAY('Monthly Journal entry'!A1013))))</f>
        <v>74571</v>
      </c>
      <c r="B1015" s="24">
        <f t="shared" si="138"/>
        <v>2104</v>
      </c>
      <c r="C1015" s="9">
        <f t="shared" si="136"/>
        <v>74571</v>
      </c>
      <c r="D1015" s="9">
        <f t="shared" si="139"/>
        <v>74601</v>
      </c>
      <c r="E1015" s="3">
        <f t="shared" si="140"/>
        <v>31</v>
      </c>
      <c r="F1015" s="10">
        <f t="shared" si="141"/>
        <v>31</v>
      </c>
      <c r="G1015" s="4">
        <f>'Lease Monthly'!K1026</f>
        <v>0</v>
      </c>
      <c r="H1015" s="3">
        <f t="shared" si="144"/>
        <v>0</v>
      </c>
      <c r="I1015" s="11">
        <f t="shared" si="142"/>
        <v>0</v>
      </c>
      <c r="J1015" s="16">
        <f t="shared" si="137"/>
        <v>74571</v>
      </c>
      <c r="K1015" s="25">
        <f t="shared" si="143"/>
        <v>0</v>
      </c>
    </row>
    <row r="1016" spans="1:11" x14ac:dyDescent="0.25">
      <c r="A1016" s="9">
        <f>IF('Lease Monthly'!$H$4="Monthly",DATE(YEAR('Monthly Journal entry'!A1015),MONTH('Monthly Journal entry'!A1015)+1,DAY('Monthly Journal entry'!A1015)),IF('Lease Monthly'!$H$4="Quarterly",DATE(YEAR('Monthly Journal entry'!A1015),MONTH('Monthly Journal entry'!A1014)+3,DAY('Monthly Journal entry'!A1014)),DATE(YEAR('Monthly Journal entry'!A1014)+1,MONTH('Monthly Journal entry'!A1014),DAY('Monthly Journal entry'!A1014))))</f>
        <v>74602</v>
      </c>
      <c r="B1016" s="24">
        <f t="shared" si="138"/>
        <v>2104</v>
      </c>
      <c r="C1016" s="9">
        <f t="shared" si="136"/>
        <v>74602</v>
      </c>
      <c r="D1016" s="9">
        <f t="shared" si="139"/>
        <v>74631</v>
      </c>
      <c r="E1016" s="3">
        <f t="shared" si="140"/>
        <v>30</v>
      </c>
      <c r="F1016" s="10">
        <f t="shared" si="141"/>
        <v>30</v>
      </c>
      <c r="G1016" s="4">
        <f>'Lease Monthly'!K1027</f>
        <v>0</v>
      </c>
      <c r="H1016" s="3">
        <f t="shared" si="144"/>
        <v>0</v>
      </c>
      <c r="I1016" s="11">
        <f t="shared" si="142"/>
        <v>0</v>
      </c>
      <c r="J1016" s="16">
        <f t="shared" si="137"/>
        <v>74602</v>
      </c>
      <c r="K1016" s="25">
        <f t="shared" si="143"/>
        <v>0</v>
      </c>
    </row>
    <row r="1017" spans="1:11" x14ac:dyDescent="0.25">
      <c r="A1017" s="9">
        <f>IF('Lease Monthly'!$H$4="Monthly",DATE(YEAR('Monthly Journal entry'!A1016),MONTH('Monthly Journal entry'!A1016)+1,DAY('Monthly Journal entry'!A1016)),IF('Lease Monthly'!$H$4="Quarterly",DATE(YEAR('Monthly Journal entry'!A1016),MONTH('Monthly Journal entry'!A1015)+3,DAY('Monthly Journal entry'!A1015)),DATE(YEAR('Monthly Journal entry'!A1015)+1,MONTH('Monthly Journal entry'!A1015),DAY('Monthly Journal entry'!A1015))))</f>
        <v>74632</v>
      </c>
      <c r="B1017" s="24">
        <f t="shared" si="138"/>
        <v>2104</v>
      </c>
      <c r="C1017" s="9">
        <f t="shared" si="136"/>
        <v>74632</v>
      </c>
      <c r="D1017" s="9">
        <f t="shared" si="139"/>
        <v>74662</v>
      </c>
      <c r="E1017" s="3">
        <f t="shared" si="140"/>
        <v>31</v>
      </c>
      <c r="F1017" s="10">
        <f t="shared" si="141"/>
        <v>31</v>
      </c>
      <c r="G1017" s="4">
        <f>'Lease Monthly'!K1028</f>
        <v>0</v>
      </c>
      <c r="H1017" s="3">
        <f t="shared" si="144"/>
        <v>0</v>
      </c>
      <c r="I1017" s="11">
        <f t="shared" si="142"/>
        <v>0</v>
      </c>
      <c r="J1017" s="16">
        <f t="shared" si="137"/>
        <v>74632</v>
      </c>
      <c r="K1017" s="25">
        <f t="shared" si="143"/>
        <v>0</v>
      </c>
    </row>
    <row r="1018" spans="1:11" x14ac:dyDescent="0.25">
      <c r="A1018" s="9">
        <f>IF('Lease Monthly'!$H$4="Monthly",DATE(YEAR('Monthly Journal entry'!A1017),MONTH('Monthly Journal entry'!A1017)+1,DAY('Monthly Journal entry'!A1017)),IF('Lease Monthly'!$H$4="Quarterly",DATE(YEAR('Monthly Journal entry'!A1017),MONTH('Monthly Journal entry'!A1016)+3,DAY('Monthly Journal entry'!A1016)),DATE(YEAR('Monthly Journal entry'!A1016)+1,MONTH('Monthly Journal entry'!A1016),DAY('Monthly Journal entry'!A1016))))</f>
        <v>74663</v>
      </c>
      <c r="B1018" s="24">
        <f t="shared" si="138"/>
        <v>2104</v>
      </c>
      <c r="C1018" s="9">
        <f t="shared" si="136"/>
        <v>74663</v>
      </c>
      <c r="D1018" s="9">
        <f t="shared" si="139"/>
        <v>74692</v>
      </c>
      <c r="E1018" s="3">
        <f t="shared" si="140"/>
        <v>30</v>
      </c>
      <c r="F1018" s="10">
        <f t="shared" si="141"/>
        <v>30</v>
      </c>
      <c r="G1018" s="4">
        <f>'Lease Monthly'!K1029</f>
        <v>0</v>
      </c>
      <c r="H1018" s="3">
        <f t="shared" si="144"/>
        <v>0</v>
      </c>
      <c r="I1018" s="11">
        <f t="shared" si="142"/>
        <v>0</v>
      </c>
      <c r="J1018" s="16">
        <f t="shared" si="137"/>
        <v>74663</v>
      </c>
      <c r="K1018" s="25">
        <f t="shared" si="143"/>
        <v>0</v>
      </c>
    </row>
    <row r="1019" spans="1:11" x14ac:dyDescent="0.25">
      <c r="A1019" s="9">
        <f>IF('Lease Monthly'!$H$4="Monthly",DATE(YEAR('Monthly Journal entry'!A1018),MONTH('Monthly Journal entry'!A1018)+1,DAY('Monthly Journal entry'!A1018)),IF('Lease Monthly'!$H$4="Quarterly",DATE(YEAR('Monthly Journal entry'!A1018),MONTH('Monthly Journal entry'!A1017)+3,DAY('Monthly Journal entry'!A1017)),DATE(YEAR('Monthly Journal entry'!A1017)+1,MONTH('Monthly Journal entry'!A1017),DAY('Monthly Journal entry'!A1017))))</f>
        <v>74693</v>
      </c>
      <c r="B1019" s="24">
        <f t="shared" si="138"/>
        <v>2104</v>
      </c>
      <c r="C1019" s="9">
        <f t="shared" si="136"/>
        <v>74693</v>
      </c>
      <c r="D1019" s="9">
        <f t="shared" si="139"/>
        <v>74723</v>
      </c>
      <c r="E1019" s="3">
        <f t="shared" si="140"/>
        <v>31</v>
      </c>
      <c r="F1019" s="10">
        <f t="shared" si="141"/>
        <v>31</v>
      </c>
      <c r="G1019" s="4">
        <f>'Lease Monthly'!K1030</f>
        <v>0</v>
      </c>
      <c r="H1019" s="3">
        <f t="shared" si="144"/>
        <v>0</v>
      </c>
      <c r="I1019" s="11">
        <f t="shared" si="142"/>
        <v>0</v>
      </c>
      <c r="J1019" s="16">
        <f t="shared" si="137"/>
        <v>74693</v>
      </c>
      <c r="K1019" s="25">
        <f t="shared" si="143"/>
        <v>0</v>
      </c>
    </row>
    <row r="1020" spans="1:11" x14ac:dyDescent="0.25">
      <c r="A1020" s="9">
        <f>IF('Lease Monthly'!$H$4="Monthly",DATE(YEAR('Monthly Journal entry'!A1019),MONTH('Monthly Journal entry'!A1019)+1,DAY('Monthly Journal entry'!A1019)),IF('Lease Monthly'!$H$4="Quarterly",DATE(YEAR('Monthly Journal entry'!A1019),MONTH('Monthly Journal entry'!A1018)+3,DAY('Monthly Journal entry'!A1018)),DATE(YEAR('Monthly Journal entry'!A1018)+1,MONTH('Monthly Journal entry'!A1018),DAY('Monthly Journal entry'!A1018))))</f>
        <v>74724</v>
      </c>
      <c r="B1020" s="24">
        <f t="shared" si="138"/>
        <v>2104</v>
      </c>
      <c r="C1020" s="9">
        <f t="shared" si="136"/>
        <v>74724</v>
      </c>
      <c r="D1020" s="9">
        <f t="shared" si="139"/>
        <v>74754</v>
      </c>
      <c r="E1020" s="3">
        <f t="shared" si="140"/>
        <v>31</v>
      </c>
      <c r="F1020" s="10">
        <f t="shared" si="141"/>
        <v>31</v>
      </c>
      <c r="G1020" s="4">
        <f>'Lease Monthly'!K1031</f>
        <v>0</v>
      </c>
      <c r="H1020" s="3">
        <f t="shared" si="144"/>
        <v>0</v>
      </c>
      <c r="I1020" s="11">
        <f t="shared" si="142"/>
        <v>0</v>
      </c>
      <c r="J1020" s="16">
        <f t="shared" si="137"/>
        <v>74724</v>
      </c>
      <c r="K1020" s="25">
        <f t="shared" si="143"/>
        <v>0</v>
      </c>
    </row>
    <row r="1021" spans="1:11" x14ac:dyDescent="0.25">
      <c r="A1021" s="9">
        <f>IF('Lease Monthly'!$H$4="Monthly",DATE(YEAR('Monthly Journal entry'!A1020),MONTH('Monthly Journal entry'!A1020)+1,DAY('Monthly Journal entry'!A1020)),IF('Lease Monthly'!$H$4="Quarterly",DATE(YEAR('Monthly Journal entry'!A1020),MONTH('Monthly Journal entry'!A1019)+3,DAY('Monthly Journal entry'!A1019)),DATE(YEAR('Monthly Journal entry'!A1019)+1,MONTH('Monthly Journal entry'!A1019),DAY('Monthly Journal entry'!A1019))))</f>
        <v>74755</v>
      </c>
      <c r="B1021" s="24">
        <f t="shared" si="138"/>
        <v>2104</v>
      </c>
      <c r="C1021" s="9">
        <f t="shared" si="136"/>
        <v>74755</v>
      </c>
      <c r="D1021" s="9">
        <f t="shared" si="139"/>
        <v>74784</v>
      </c>
      <c r="E1021" s="3">
        <f t="shared" si="140"/>
        <v>30</v>
      </c>
      <c r="F1021" s="10">
        <f t="shared" si="141"/>
        <v>30</v>
      </c>
      <c r="G1021" s="4">
        <f>'Lease Monthly'!K1032</f>
        <v>0</v>
      </c>
      <c r="H1021" s="3">
        <f t="shared" si="144"/>
        <v>0</v>
      </c>
      <c r="I1021" s="11">
        <f t="shared" si="142"/>
        <v>0</v>
      </c>
      <c r="J1021" s="16">
        <f t="shared" si="137"/>
        <v>74755</v>
      </c>
      <c r="K1021" s="25">
        <f t="shared" si="143"/>
        <v>0</v>
      </c>
    </row>
    <row r="1022" spans="1:11" x14ac:dyDescent="0.25">
      <c r="A1022" s="9">
        <f>IF('Lease Monthly'!$H$4="Monthly",DATE(YEAR('Monthly Journal entry'!A1021),MONTH('Monthly Journal entry'!A1021)+1,DAY('Monthly Journal entry'!A1021)),IF('Lease Monthly'!$H$4="Quarterly",DATE(YEAR('Monthly Journal entry'!A1021),MONTH('Monthly Journal entry'!A1020)+3,DAY('Monthly Journal entry'!A1020)),DATE(YEAR('Monthly Journal entry'!A1020)+1,MONTH('Monthly Journal entry'!A1020),DAY('Monthly Journal entry'!A1020))))</f>
        <v>74785</v>
      </c>
      <c r="B1022" s="24">
        <f t="shared" si="138"/>
        <v>2104</v>
      </c>
      <c r="C1022" s="9">
        <f t="shared" si="136"/>
        <v>74785</v>
      </c>
      <c r="D1022" s="9">
        <f t="shared" si="139"/>
        <v>74815</v>
      </c>
      <c r="E1022" s="3">
        <f t="shared" si="140"/>
        <v>31</v>
      </c>
      <c r="F1022" s="10">
        <f t="shared" si="141"/>
        <v>31</v>
      </c>
      <c r="G1022" s="4">
        <f>'Lease Monthly'!K1033</f>
        <v>0</v>
      </c>
      <c r="H1022" s="3">
        <f t="shared" si="144"/>
        <v>0</v>
      </c>
      <c r="I1022" s="11">
        <f t="shared" si="142"/>
        <v>0</v>
      </c>
      <c r="J1022" s="16">
        <f t="shared" si="137"/>
        <v>74785</v>
      </c>
      <c r="K1022" s="25">
        <f t="shared" si="143"/>
        <v>0</v>
      </c>
    </row>
    <row r="1023" spans="1:11" x14ac:dyDescent="0.25">
      <c r="A1023" s="9">
        <f>IF('Lease Monthly'!$H$4="Monthly",DATE(YEAR('Monthly Journal entry'!A1022),MONTH('Monthly Journal entry'!A1022)+1,DAY('Monthly Journal entry'!A1022)),IF('Lease Monthly'!$H$4="Quarterly",DATE(YEAR('Monthly Journal entry'!A1022),MONTH('Monthly Journal entry'!A1021)+3,DAY('Monthly Journal entry'!A1021)),DATE(YEAR('Monthly Journal entry'!A1021)+1,MONTH('Monthly Journal entry'!A1021),DAY('Monthly Journal entry'!A1021))))</f>
        <v>74816</v>
      </c>
      <c r="B1023" s="24">
        <f t="shared" si="138"/>
        <v>2104</v>
      </c>
      <c r="C1023" s="9">
        <f t="shared" si="136"/>
        <v>74816</v>
      </c>
      <c r="D1023" s="9">
        <f t="shared" si="139"/>
        <v>74845</v>
      </c>
      <c r="E1023" s="3">
        <f t="shared" si="140"/>
        <v>30</v>
      </c>
      <c r="F1023" s="10">
        <f t="shared" si="141"/>
        <v>30</v>
      </c>
      <c r="G1023" s="4">
        <f>'Lease Monthly'!K1034</f>
        <v>0</v>
      </c>
      <c r="H1023" s="3">
        <f t="shared" si="144"/>
        <v>0</v>
      </c>
      <c r="I1023" s="11">
        <f t="shared" si="142"/>
        <v>0</v>
      </c>
      <c r="J1023" s="16">
        <f t="shared" si="137"/>
        <v>74816</v>
      </c>
      <c r="K1023" s="25">
        <f t="shared" si="143"/>
        <v>0</v>
      </c>
    </row>
    <row r="1024" spans="1:11" x14ac:dyDescent="0.25">
      <c r="A1024" s="9">
        <f>IF('Lease Monthly'!$H$4="Monthly",DATE(YEAR('Monthly Journal entry'!A1023),MONTH('Monthly Journal entry'!A1023)+1,DAY('Monthly Journal entry'!A1023)),IF('Lease Monthly'!$H$4="Quarterly",DATE(YEAR('Monthly Journal entry'!A1023),MONTH('Monthly Journal entry'!A1022)+3,DAY('Monthly Journal entry'!A1022)),DATE(YEAR('Monthly Journal entry'!A1022)+1,MONTH('Monthly Journal entry'!A1022),DAY('Monthly Journal entry'!A1022))))</f>
        <v>74846</v>
      </c>
      <c r="B1024" s="24">
        <f t="shared" si="138"/>
        <v>2104</v>
      </c>
      <c r="C1024" s="9">
        <f t="shared" si="136"/>
        <v>74846</v>
      </c>
      <c r="D1024" s="9">
        <f t="shared" si="139"/>
        <v>74876</v>
      </c>
      <c r="E1024" s="3">
        <f t="shared" si="140"/>
        <v>31</v>
      </c>
      <c r="F1024" s="10">
        <f t="shared" si="141"/>
        <v>31</v>
      </c>
      <c r="G1024" s="4">
        <f>'Lease Monthly'!K1035</f>
        <v>0</v>
      </c>
      <c r="H1024" s="3">
        <f t="shared" si="144"/>
        <v>0</v>
      </c>
      <c r="I1024" s="11">
        <f t="shared" si="142"/>
        <v>0</v>
      </c>
      <c r="J1024" s="16">
        <f t="shared" si="137"/>
        <v>74846</v>
      </c>
      <c r="K1024" s="25">
        <f t="shared" si="143"/>
        <v>0</v>
      </c>
    </row>
    <row r="1025" spans="1:11" x14ac:dyDescent="0.25">
      <c r="A1025" s="9">
        <f>IF('Lease Monthly'!$H$4="Monthly",DATE(YEAR('Monthly Journal entry'!A1024),MONTH('Monthly Journal entry'!A1024)+1,DAY('Monthly Journal entry'!A1024)),IF('Lease Monthly'!$H$4="Quarterly",DATE(YEAR('Monthly Journal entry'!A1024),MONTH('Monthly Journal entry'!A1023)+3,DAY('Monthly Journal entry'!A1023)),DATE(YEAR('Monthly Journal entry'!A1023)+1,MONTH('Monthly Journal entry'!A1023),DAY('Monthly Journal entry'!A1023))))</f>
        <v>74877</v>
      </c>
      <c r="B1025" s="24">
        <f t="shared" si="138"/>
        <v>2105</v>
      </c>
      <c r="C1025" s="9">
        <f t="shared" si="136"/>
        <v>74877</v>
      </c>
      <c r="D1025" s="9">
        <f t="shared" si="139"/>
        <v>74907</v>
      </c>
      <c r="E1025" s="3">
        <f t="shared" si="140"/>
        <v>31</v>
      </c>
      <c r="F1025" s="10">
        <f t="shared" si="141"/>
        <v>31</v>
      </c>
      <c r="G1025" s="4">
        <f>'Lease Monthly'!K1036</f>
        <v>0</v>
      </c>
      <c r="H1025" s="3">
        <f t="shared" si="144"/>
        <v>0</v>
      </c>
      <c r="I1025" s="11">
        <f t="shared" si="142"/>
        <v>0</v>
      </c>
      <c r="J1025" s="16">
        <f t="shared" si="137"/>
        <v>74877</v>
      </c>
      <c r="K1025" s="25">
        <f t="shared" si="143"/>
        <v>0</v>
      </c>
    </row>
    <row r="1026" spans="1:11" x14ac:dyDescent="0.25">
      <c r="A1026" s="9">
        <f>IF('Lease Monthly'!$H$4="Monthly",DATE(YEAR('Monthly Journal entry'!A1025),MONTH('Monthly Journal entry'!A1025)+1,DAY('Monthly Journal entry'!A1025)),IF('Lease Monthly'!$H$4="Quarterly",DATE(YEAR('Monthly Journal entry'!A1025),MONTH('Monthly Journal entry'!A1024)+3,DAY('Monthly Journal entry'!A1024)),DATE(YEAR('Monthly Journal entry'!A1024)+1,MONTH('Monthly Journal entry'!A1024),DAY('Monthly Journal entry'!A1024))))</f>
        <v>74908</v>
      </c>
      <c r="B1026" s="24">
        <f t="shared" si="138"/>
        <v>2105</v>
      </c>
      <c r="C1026" s="9">
        <f t="shared" si="136"/>
        <v>74908</v>
      </c>
      <c r="D1026" s="9">
        <f t="shared" si="139"/>
        <v>74935</v>
      </c>
      <c r="E1026" s="3">
        <f t="shared" si="140"/>
        <v>28</v>
      </c>
      <c r="F1026" s="10">
        <f t="shared" si="141"/>
        <v>28</v>
      </c>
      <c r="G1026" s="4">
        <f>'Lease Monthly'!K1037</f>
        <v>0</v>
      </c>
      <c r="H1026" s="3">
        <f t="shared" si="144"/>
        <v>0</v>
      </c>
      <c r="I1026" s="11">
        <f t="shared" si="142"/>
        <v>0</v>
      </c>
      <c r="J1026" s="16">
        <f t="shared" si="137"/>
        <v>74908</v>
      </c>
      <c r="K1026" s="25">
        <f t="shared" si="143"/>
        <v>0</v>
      </c>
    </row>
    <row r="1027" spans="1:11" x14ac:dyDescent="0.25">
      <c r="A1027" s="9">
        <f>IF('Lease Monthly'!$H$4="Monthly",DATE(YEAR('Monthly Journal entry'!A1026),MONTH('Monthly Journal entry'!A1026)+1,DAY('Monthly Journal entry'!A1026)),IF('Lease Monthly'!$H$4="Quarterly",DATE(YEAR('Monthly Journal entry'!A1026),MONTH('Monthly Journal entry'!A1025)+3,DAY('Monthly Journal entry'!A1025)),DATE(YEAR('Monthly Journal entry'!A1025)+1,MONTH('Monthly Journal entry'!A1025),DAY('Monthly Journal entry'!A1025))))</f>
        <v>74936</v>
      </c>
      <c r="B1027" s="24">
        <f t="shared" si="138"/>
        <v>2105</v>
      </c>
      <c r="C1027" s="9">
        <f t="shared" si="136"/>
        <v>74936</v>
      </c>
      <c r="D1027" s="9">
        <f t="shared" si="139"/>
        <v>74966</v>
      </c>
      <c r="E1027" s="3">
        <f t="shared" si="140"/>
        <v>31</v>
      </c>
      <c r="F1027" s="10">
        <f t="shared" si="141"/>
        <v>31</v>
      </c>
      <c r="G1027" s="4">
        <f>'Lease Monthly'!K1038</f>
        <v>0</v>
      </c>
      <c r="H1027" s="3">
        <f t="shared" si="144"/>
        <v>0</v>
      </c>
      <c r="I1027" s="11">
        <f t="shared" si="142"/>
        <v>0</v>
      </c>
      <c r="J1027" s="16">
        <f t="shared" si="137"/>
        <v>74936</v>
      </c>
      <c r="K1027" s="25">
        <f t="shared" si="143"/>
        <v>0</v>
      </c>
    </row>
    <row r="1028" spans="1:11" x14ac:dyDescent="0.25">
      <c r="A1028" s="9">
        <f>IF('Lease Monthly'!$H$4="Monthly",DATE(YEAR('Monthly Journal entry'!A1027),MONTH('Monthly Journal entry'!A1027)+1,DAY('Monthly Journal entry'!A1027)),IF('Lease Monthly'!$H$4="Quarterly",DATE(YEAR('Monthly Journal entry'!A1027),MONTH('Monthly Journal entry'!A1026)+3,DAY('Monthly Journal entry'!A1026)),DATE(YEAR('Monthly Journal entry'!A1026)+1,MONTH('Monthly Journal entry'!A1026),DAY('Monthly Journal entry'!A1026))))</f>
        <v>74967</v>
      </c>
      <c r="B1028" s="24">
        <f t="shared" si="138"/>
        <v>2105</v>
      </c>
      <c r="C1028" s="9">
        <f t="shared" si="136"/>
        <v>74967</v>
      </c>
      <c r="D1028" s="9">
        <f t="shared" si="139"/>
        <v>74996</v>
      </c>
      <c r="E1028" s="3">
        <f t="shared" si="140"/>
        <v>30</v>
      </c>
      <c r="F1028" s="10">
        <f t="shared" si="141"/>
        <v>30</v>
      </c>
      <c r="G1028" s="4">
        <f>'Lease Monthly'!K1039</f>
        <v>0</v>
      </c>
      <c r="H1028" s="3">
        <f t="shared" si="144"/>
        <v>0</v>
      </c>
      <c r="I1028" s="11">
        <f t="shared" si="142"/>
        <v>0</v>
      </c>
      <c r="J1028" s="16">
        <f t="shared" si="137"/>
        <v>74967</v>
      </c>
      <c r="K1028" s="25">
        <f t="shared" si="143"/>
        <v>0</v>
      </c>
    </row>
    <row r="1029" spans="1:11" x14ac:dyDescent="0.25">
      <c r="A1029" s="9">
        <f>IF('Lease Monthly'!$H$4="Monthly",DATE(YEAR('Monthly Journal entry'!A1028),MONTH('Monthly Journal entry'!A1028)+1,DAY('Monthly Journal entry'!A1028)),IF('Lease Monthly'!$H$4="Quarterly",DATE(YEAR('Monthly Journal entry'!A1028),MONTH('Monthly Journal entry'!A1027)+3,DAY('Monthly Journal entry'!A1027)),DATE(YEAR('Monthly Journal entry'!A1027)+1,MONTH('Monthly Journal entry'!A1027),DAY('Monthly Journal entry'!A1027))))</f>
        <v>74997</v>
      </c>
      <c r="B1029" s="24">
        <f t="shared" si="138"/>
        <v>2105</v>
      </c>
      <c r="C1029" s="9">
        <f t="shared" ref="C1029:C1092" si="145">EOMONTH(A1029,-1)+1</f>
        <v>74997</v>
      </c>
      <c r="D1029" s="9">
        <f t="shared" si="139"/>
        <v>75027</v>
      </c>
      <c r="E1029" s="3">
        <f t="shared" si="140"/>
        <v>31</v>
      </c>
      <c r="F1029" s="10">
        <f t="shared" si="141"/>
        <v>31</v>
      </c>
      <c r="G1029" s="4">
        <f>'Lease Monthly'!K1040</f>
        <v>0</v>
      </c>
      <c r="H1029" s="3">
        <f t="shared" si="144"/>
        <v>0</v>
      </c>
      <c r="I1029" s="11">
        <f t="shared" si="142"/>
        <v>0</v>
      </c>
      <c r="J1029" s="16">
        <f t="shared" ref="J1029:J1092" si="146">A1029</f>
        <v>74997</v>
      </c>
      <c r="K1029" s="25">
        <f t="shared" si="143"/>
        <v>0</v>
      </c>
    </row>
    <row r="1030" spans="1:11" x14ac:dyDescent="0.25">
      <c r="A1030" s="9">
        <f>IF('Lease Monthly'!$H$4="Monthly",DATE(YEAR('Monthly Journal entry'!A1029),MONTH('Monthly Journal entry'!A1029)+1,DAY('Monthly Journal entry'!A1029)),IF('Lease Monthly'!$H$4="Quarterly",DATE(YEAR('Monthly Journal entry'!A1029),MONTH('Monthly Journal entry'!A1028)+3,DAY('Monthly Journal entry'!A1028)),DATE(YEAR('Monthly Journal entry'!A1028)+1,MONTH('Monthly Journal entry'!A1028),DAY('Monthly Journal entry'!A1028))))</f>
        <v>75028</v>
      </c>
      <c r="B1030" s="24">
        <f t="shared" ref="B1030:B1093" si="147">YEAR(A1030)</f>
        <v>2105</v>
      </c>
      <c r="C1030" s="9">
        <f t="shared" si="145"/>
        <v>75028</v>
      </c>
      <c r="D1030" s="9">
        <f t="shared" ref="D1030:D1093" si="148">EOMONTH(A1030,0)</f>
        <v>75057</v>
      </c>
      <c r="E1030" s="3">
        <f t="shared" ref="E1030:E1093" si="149">D1030-C1030+1</f>
        <v>30</v>
      </c>
      <c r="F1030" s="10">
        <f t="shared" ref="F1030:F1093" si="150">D1030-A1030+1</f>
        <v>30</v>
      </c>
      <c r="G1030" s="4">
        <f>'Lease Monthly'!K1041</f>
        <v>0</v>
      </c>
      <c r="H1030" s="3">
        <f t="shared" si="144"/>
        <v>0</v>
      </c>
      <c r="I1030" s="11">
        <f t="shared" si="142"/>
        <v>0</v>
      </c>
      <c r="J1030" s="16">
        <f t="shared" si="146"/>
        <v>75028</v>
      </c>
      <c r="K1030" s="25">
        <f t="shared" si="143"/>
        <v>0</v>
      </c>
    </row>
    <row r="1031" spans="1:11" x14ac:dyDescent="0.25">
      <c r="A1031" s="9">
        <f>IF('Lease Monthly'!$H$4="Monthly",DATE(YEAR('Monthly Journal entry'!A1030),MONTH('Monthly Journal entry'!A1030)+1,DAY('Monthly Journal entry'!A1030)),IF('Lease Monthly'!$H$4="Quarterly",DATE(YEAR('Monthly Journal entry'!A1030),MONTH('Monthly Journal entry'!A1029)+3,DAY('Monthly Journal entry'!A1029)),DATE(YEAR('Monthly Journal entry'!A1029)+1,MONTH('Monthly Journal entry'!A1029),DAY('Monthly Journal entry'!A1029))))</f>
        <v>75058</v>
      </c>
      <c r="B1031" s="24">
        <f t="shared" si="147"/>
        <v>2105</v>
      </c>
      <c r="C1031" s="9">
        <f t="shared" si="145"/>
        <v>75058</v>
      </c>
      <c r="D1031" s="9">
        <f t="shared" si="148"/>
        <v>75088</v>
      </c>
      <c r="E1031" s="3">
        <f t="shared" si="149"/>
        <v>31</v>
      </c>
      <c r="F1031" s="10">
        <f t="shared" si="150"/>
        <v>31</v>
      </c>
      <c r="G1031" s="4">
        <f>'Lease Monthly'!K1042</f>
        <v>0</v>
      </c>
      <c r="H1031" s="3">
        <f t="shared" si="144"/>
        <v>0</v>
      </c>
      <c r="I1031" s="11">
        <f t="shared" ref="I1031:I1094" si="151">G1031-H1030</f>
        <v>0</v>
      </c>
      <c r="J1031" s="16">
        <f t="shared" si="146"/>
        <v>75058</v>
      </c>
      <c r="K1031" s="25">
        <f t="shared" ref="K1031:K1094" si="152">H1031+I1031</f>
        <v>0</v>
      </c>
    </row>
    <row r="1032" spans="1:11" x14ac:dyDescent="0.25">
      <c r="A1032" s="9">
        <f>IF('Lease Monthly'!$H$4="Monthly",DATE(YEAR('Monthly Journal entry'!A1031),MONTH('Monthly Journal entry'!A1031)+1,DAY('Monthly Journal entry'!A1031)),IF('Lease Monthly'!$H$4="Quarterly",DATE(YEAR('Monthly Journal entry'!A1031),MONTH('Monthly Journal entry'!A1030)+3,DAY('Monthly Journal entry'!A1030)),DATE(YEAR('Monthly Journal entry'!A1030)+1,MONTH('Monthly Journal entry'!A1030),DAY('Monthly Journal entry'!A1030))))</f>
        <v>75089</v>
      </c>
      <c r="B1032" s="24">
        <f t="shared" si="147"/>
        <v>2105</v>
      </c>
      <c r="C1032" s="9">
        <f t="shared" si="145"/>
        <v>75089</v>
      </c>
      <c r="D1032" s="9">
        <f t="shared" si="148"/>
        <v>75119</v>
      </c>
      <c r="E1032" s="3">
        <f t="shared" si="149"/>
        <v>31</v>
      </c>
      <c r="F1032" s="10">
        <f t="shared" si="150"/>
        <v>31</v>
      </c>
      <c r="G1032" s="4">
        <f>'Lease Monthly'!K1043</f>
        <v>0</v>
      </c>
      <c r="H1032" s="3">
        <f t="shared" ref="H1032:H1095" si="153">G1033/E1032*F1032</f>
        <v>0</v>
      </c>
      <c r="I1032" s="11">
        <f t="shared" si="151"/>
        <v>0</v>
      </c>
      <c r="J1032" s="16">
        <f t="shared" si="146"/>
        <v>75089</v>
      </c>
      <c r="K1032" s="25">
        <f t="shared" si="152"/>
        <v>0</v>
      </c>
    </row>
    <row r="1033" spans="1:11" x14ac:dyDescent="0.25">
      <c r="A1033" s="9">
        <f>IF('Lease Monthly'!$H$4="Monthly",DATE(YEAR('Monthly Journal entry'!A1032),MONTH('Monthly Journal entry'!A1032)+1,DAY('Monthly Journal entry'!A1032)),IF('Lease Monthly'!$H$4="Quarterly",DATE(YEAR('Monthly Journal entry'!A1032),MONTH('Monthly Journal entry'!A1031)+3,DAY('Monthly Journal entry'!A1031)),DATE(YEAR('Monthly Journal entry'!A1031)+1,MONTH('Monthly Journal entry'!A1031),DAY('Monthly Journal entry'!A1031))))</f>
        <v>75120</v>
      </c>
      <c r="B1033" s="24">
        <f t="shared" si="147"/>
        <v>2105</v>
      </c>
      <c r="C1033" s="9">
        <f t="shared" si="145"/>
        <v>75120</v>
      </c>
      <c r="D1033" s="9">
        <f t="shared" si="148"/>
        <v>75149</v>
      </c>
      <c r="E1033" s="3">
        <f t="shared" si="149"/>
        <v>30</v>
      </c>
      <c r="F1033" s="10">
        <f t="shared" si="150"/>
        <v>30</v>
      </c>
      <c r="G1033" s="4">
        <f>'Lease Monthly'!K1044</f>
        <v>0</v>
      </c>
      <c r="H1033" s="3">
        <f t="shared" si="153"/>
        <v>0</v>
      </c>
      <c r="I1033" s="11">
        <f t="shared" si="151"/>
        <v>0</v>
      </c>
      <c r="J1033" s="16">
        <f t="shared" si="146"/>
        <v>75120</v>
      </c>
      <c r="K1033" s="25">
        <f t="shared" si="152"/>
        <v>0</v>
      </c>
    </row>
    <row r="1034" spans="1:11" x14ac:dyDescent="0.25">
      <c r="A1034" s="9">
        <f>IF('Lease Monthly'!$H$4="Monthly",DATE(YEAR('Monthly Journal entry'!A1033),MONTH('Monthly Journal entry'!A1033)+1,DAY('Monthly Journal entry'!A1033)),IF('Lease Monthly'!$H$4="Quarterly",DATE(YEAR('Monthly Journal entry'!A1033),MONTH('Monthly Journal entry'!A1032)+3,DAY('Monthly Journal entry'!A1032)),DATE(YEAR('Monthly Journal entry'!A1032)+1,MONTH('Monthly Journal entry'!A1032),DAY('Monthly Journal entry'!A1032))))</f>
        <v>75150</v>
      </c>
      <c r="B1034" s="24">
        <f t="shared" si="147"/>
        <v>2105</v>
      </c>
      <c r="C1034" s="9">
        <f t="shared" si="145"/>
        <v>75150</v>
      </c>
      <c r="D1034" s="9">
        <f t="shared" si="148"/>
        <v>75180</v>
      </c>
      <c r="E1034" s="3">
        <f t="shared" si="149"/>
        <v>31</v>
      </c>
      <c r="F1034" s="10">
        <f t="shared" si="150"/>
        <v>31</v>
      </c>
      <c r="G1034" s="4">
        <f>'Lease Monthly'!K1045</f>
        <v>0</v>
      </c>
      <c r="H1034" s="3">
        <f t="shared" si="153"/>
        <v>0</v>
      </c>
      <c r="I1034" s="11">
        <f t="shared" si="151"/>
        <v>0</v>
      </c>
      <c r="J1034" s="16">
        <f t="shared" si="146"/>
        <v>75150</v>
      </c>
      <c r="K1034" s="25">
        <f t="shared" si="152"/>
        <v>0</v>
      </c>
    </row>
    <row r="1035" spans="1:11" x14ac:dyDescent="0.25">
      <c r="A1035" s="9">
        <f>IF('Lease Monthly'!$H$4="Monthly",DATE(YEAR('Monthly Journal entry'!A1034),MONTH('Monthly Journal entry'!A1034)+1,DAY('Monthly Journal entry'!A1034)),IF('Lease Monthly'!$H$4="Quarterly",DATE(YEAR('Monthly Journal entry'!A1034),MONTH('Monthly Journal entry'!A1033)+3,DAY('Monthly Journal entry'!A1033)),DATE(YEAR('Monthly Journal entry'!A1033)+1,MONTH('Monthly Journal entry'!A1033),DAY('Monthly Journal entry'!A1033))))</f>
        <v>75181</v>
      </c>
      <c r="B1035" s="24">
        <f t="shared" si="147"/>
        <v>2105</v>
      </c>
      <c r="C1035" s="9">
        <f t="shared" si="145"/>
        <v>75181</v>
      </c>
      <c r="D1035" s="9">
        <f t="shared" si="148"/>
        <v>75210</v>
      </c>
      <c r="E1035" s="3">
        <f t="shared" si="149"/>
        <v>30</v>
      </c>
      <c r="F1035" s="10">
        <f t="shared" si="150"/>
        <v>30</v>
      </c>
      <c r="G1035" s="4">
        <f>'Lease Monthly'!K1046</f>
        <v>0</v>
      </c>
      <c r="H1035" s="3">
        <f t="shared" si="153"/>
        <v>0</v>
      </c>
      <c r="I1035" s="11">
        <f t="shared" si="151"/>
        <v>0</v>
      </c>
      <c r="J1035" s="16">
        <f t="shared" si="146"/>
        <v>75181</v>
      </c>
      <c r="K1035" s="25">
        <f t="shared" si="152"/>
        <v>0</v>
      </c>
    </row>
    <row r="1036" spans="1:11" x14ac:dyDescent="0.25">
      <c r="A1036" s="9">
        <f>IF('Lease Monthly'!$H$4="Monthly",DATE(YEAR('Monthly Journal entry'!A1035),MONTH('Monthly Journal entry'!A1035)+1,DAY('Monthly Journal entry'!A1035)),IF('Lease Monthly'!$H$4="Quarterly",DATE(YEAR('Monthly Journal entry'!A1035),MONTH('Monthly Journal entry'!A1034)+3,DAY('Monthly Journal entry'!A1034)),DATE(YEAR('Monthly Journal entry'!A1034)+1,MONTH('Monthly Journal entry'!A1034),DAY('Monthly Journal entry'!A1034))))</f>
        <v>75211</v>
      </c>
      <c r="B1036" s="24">
        <f t="shared" si="147"/>
        <v>2105</v>
      </c>
      <c r="C1036" s="9">
        <f t="shared" si="145"/>
        <v>75211</v>
      </c>
      <c r="D1036" s="9">
        <f t="shared" si="148"/>
        <v>75241</v>
      </c>
      <c r="E1036" s="3">
        <f t="shared" si="149"/>
        <v>31</v>
      </c>
      <c r="F1036" s="10">
        <f t="shared" si="150"/>
        <v>31</v>
      </c>
      <c r="G1036" s="4">
        <f>'Lease Monthly'!K1047</f>
        <v>0</v>
      </c>
      <c r="H1036" s="3">
        <f t="shared" si="153"/>
        <v>0</v>
      </c>
      <c r="I1036" s="11">
        <f t="shared" si="151"/>
        <v>0</v>
      </c>
      <c r="J1036" s="16">
        <f t="shared" si="146"/>
        <v>75211</v>
      </c>
      <c r="K1036" s="25">
        <f t="shared" si="152"/>
        <v>0</v>
      </c>
    </row>
    <row r="1037" spans="1:11" x14ac:dyDescent="0.25">
      <c r="A1037" s="9">
        <f>IF('Lease Monthly'!$H$4="Monthly",DATE(YEAR('Monthly Journal entry'!A1036),MONTH('Monthly Journal entry'!A1036)+1,DAY('Monthly Journal entry'!A1036)),IF('Lease Monthly'!$H$4="Quarterly",DATE(YEAR('Monthly Journal entry'!A1036),MONTH('Monthly Journal entry'!A1035)+3,DAY('Monthly Journal entry'!A1035)),DATE(YEAR('Monthly Journal entry'!A1035)+1,MONTH('Monthly Journal entry'!A1035),DAY('Monthly Journal entry'!A1035))))</f>
        <v>75242</v>
      </c>
      <c r="B1037" s="24">
        <f t="shared" si="147"/>
        <v>2106</v>
      </c>
      <c r="C1037" s="9">
        <f t="shared" si="145"/>
        <v>75242</v>
      </c>
      <c r="D1037" s="9">
        <f t="shared" si="148"/>
        <v>75272</v>
      </c>
      <c r="E1037" s="3">
        <f t="shared" si="149"/>
        <v>31</v>
      </c>
      <c r="F1037" s="10">
        <f t="shared" si="150"/>
        <v>31</v>
      </c>
      <c r="G1037" s="4">
        <f>'Lease Monthly'!K1048</f>
        <v>0</v>
      </c>
      <c r="H1037" s="3">
        <f t="shared" si="153"/>
        <v>0</v>
      </c>
      <c r="I1037" s="11">
        <f t="shared" si="151"/>
        <v>0</v>
      </c>
      <c r="J1037" s="16">
        <f t="shared" si="146"/>
        <v>75242</v>
      </c>
      <c r="K1037" s="25">
        <f t="shared" si="152"/>
        <v>0</v>
      </c>
    </row>
    <row r="1038" spans="1:11" x14ac:dyDescent="0.25">
      <c r="A1038" s="9">
        <f>IF('Lease Monthly'!$H$4="Monthly",DATE(YEAR('Monthly Journal entry'!A1037),MONTH('Monthly Journal entry'!A1037)+1,DAY('Monthly Journal entry'!A1037)),IF('Lease Monthly'!$H$4="Quarterly",DATE(YEAR('Monthly Journal entry'!A1037),MONTH('Monthly Journal entry'!A1036)+3,DAY('Monthly Journal entry'!A1036)),DATE(YEAR('Monthly Journal entry'!A1036)+1,MONTH('Monthly Journal entry'!A1036),DAY('Monthly Journal entry'!A1036))))</f>
        <v>75273</v>
      </c>
      <c r="B1038" s="24">
        <f t="shared" si="147"/>
        <v>2106</v>
      </c>
      <c r="C1038" s="9">
        <f t="shared" si="145"/>
        <v>75273</v>
      </c>
      <c r="D1038" s="9">
        <f t="shared" si="148"/>
        <v>75300</v>
      </c>
      <c r="E1038" s="3">
        <f t="shared" si="149"/>
        <v>28</v>
      </c>
      <c r="F1038" s="10">
        <f t="shared" si="150"/>
        <v>28</v>
      </c>
      <c r="G1038" s="4">
        <f>'Lease Monthly'!K1049</f>
        <v>0</v>
      </c>
      <c r="H1038" s="3">
        <f t="shared" si="153"/>
        <v>0</v>
      </c>
      <c r="I1038" s="11">
        <f t="shared" si="151"/>
        <v>0</v>
      </c>
      <c r="J1038" s="16">
        <f t="shared" si="146"/>
        <v>75273</v>
      </c>
      <c r="K1038" s="25">
        <f t="shared" si="152"/>
        <v>0</v>
      </c>
    </row>
    <row r="1039" spans="1:11" x14ac:dyDescent="0.25">
      <c r="A1039" s="9">
        <f>IF('Lease Monthly'!$H$4="Monthly",DATE(YEAR('Monthly Journal entry'!A1038),MONTH('Monthly Journal entry'!A1038)+1,DAY('Monthly Journal entry'!A1038)),IF('Lease Monthly'!$H$4="Quarterly",DATE(YEAR('Monthly Journal entry'!A1038),MONTH('Monthly Journal entry'!A1037)+3,DAY('Monthly Journal entry'!A1037)),DATE(YEAR('Monthly Journal entry'!A1037)+1,MONTH('Monthly Journal entry'!A1037),DAY('Monthly Journal entry'!A1037))))</f>
        <v>75301</v>
      </c>
      <c r="B1039" s="24">
        <f t="shared" si="147"/>
        <v>2106</v>
      </c>
      <c r="C1039" s="9">
        <f t="shared" si="145"/>
        <v>75301</v>
      </c>
      <c r="D1039" s="9">
        <f t="shared" si="148"/>
        <v>75331</v>
      </c>
      <c r="E1039" s="3">
        <f t="shared" si="149"/>
        <v>31</v>
      </c>
      <c r="F1039" s="10">
        <f t="shared" si="150"/>
        <v>31</v>
      </c>
      <c r="G1039" s="4">
        <f>'Lease Monthly'!K1050</f>
        <v>0</v>
      </c>
      <c r="H1039" s="3">
        <f t="shared" si="153"/>
        <v>0</v>
      </c>
      <c r="I1039" s="11">
        <f t="shared" si="151"/>
        <v>0</v>
      </c>
      <c r="J1039" s="16">
        <f t="shared" si="146"/>
        <v>75301</v>
      </c>
      <c r="K1039" s="25">
        <f t="shared" si="152"/>
        <v>0</v>
      </c>
    </row>
    <row r="1040" spans="1:11" x14ac:dyDescent="0.25">
      <c r="A1040" s="9">
        <f>IF('Lease Monthly'!$H$4="Monthly",DATE(YEAR('Monthly Journal entry'!A1039),MONTH('Monthly Journal entry'!A1039)+1,DAY('Monthly Journal entry'!A1039)),IF('Lease Monthly'!$H$4="Quarterly",DATE(YEAR('Monthly Journal entry'!A1039),MONTH('Monthly Journal entry'!A1038)+3,DAY('Monthly Journal entry'!A1038)),DATE(YEAR('Monthly Journal entry'!A1038)+1,MONTH('Monthly Journal entry'!A1038),DAY('Monthly Journal entry'!A1038))))</f>
        <v>75332</v>
      </c>
      <c r="B1040" s="24">
        <f t="shared" si="147"/>
        <v>2106</v>
      </c>
      <c r="C1040" s="9">
        <f t="shared" si="145"/>
        <v>75332</v>
      </c>
      <c r="D1040" s="9">
        <f t="shared" si="148"/>
        <v>75361</v>
      </c>
      <c r="E1040" s="3">
        <f t="shared" si="149"/>
        <v>30</v>
      </c>
      <c r="F1040" s="10">
        <f t="shared" si="150"/>
        <v>30</v>
      </c>
      <c r="G1040" s="4">
        <f>'Lease Monthly'!K1051</f>
        <v>0</v>
      </c>
      <c r="H1040" s="3">
        <f t="shared" si="153"/>
        <v>0</v>
      </c>
      <c r="I1040" s="11">
        <f t="shared" si="151"/>
        <v>0</v>
      </c>
      <c r="J1040" s="16">
        <f t="shared" si="146"/>
        <v>75332</v>
      </c>
      <c r="K1040" s="25">
        <f t="shared" si="152"/>
        <v>0</v>
      </c>
    </row>
    <row r="1041" spans="1:11" x14ac:dyDescent="0.25">
      <c r="A1041" s="9">
        <f>IF('Lease Monthly'!$H$4="Monthly",DATE(YEAR('Monthly Journal entry'!A1040),MONTH('Monthly Journal entry'!A1040)+1,DAY('Monthly Journal entry'!A1040)),IF('Lease Monthly'!$H$4="Quarterly",DATE(YEAR('Monthly Journal entry'!A1040),MONTH('Monthly Journal entry'!A1039)+3,DAY('Monthly Journal entry'!A1039)),DATE(YEAR('Monthly Journal entry'!A1039)+1,MONTH('Monthly Journal entry'!A1039),DAY('Monthly Journal entry'!A1039))))</f>
        <v>75362</v>
      </c>
      <c r="B1041" s="24">
        <f t="shared" si="147"/>
        <v>2106</v>
      </c>
      <c r="C1041" s="9">
        <f t="shared" si="145"/>
        <v>75362</v>
      </c>
      <c r="D1041" s="9">
        <f t="shared" si="148"/>
        <v>75392</v>
      </c>
      <c r="E1041" s="3">
        <f t="shared" si="149"/>
        <v>31</v>
      </c>
      <c r="F1041" s="10">
        <f t="shared" si="150"/>
        <v>31</v>
      </c>
      <c r="G1041" s="4">
        <f>'Lease Monthly'!K1052</f>
        <v>0</v>
      </c>
      <c r="H1041" s="3">
        <f t="shared" si="153"/>
        <v>0</v>
      </c>
      <c r="I1041" s="11">
        <f t="shared" si="151"/>
        <v>0</v>
      </c>
      <c r="J1041" s="16">
        <f t="shared" si="146"/>
        <v>75362</v>
      </c>
      <c r="K1041" s="25">
        <f t="shared" si="152"/>
        <v>0</v>
      </c>
    </row>
    <row r="1042" spans="1:11" x14ac:dyDescent="0.25">
      <c r="A1042" s="9">
        <f>IF('Lease Monthly'!$H$4="Monthly",DATE(YEAR('Monthly Journal entry'!A1041),MONTH('Monthly Journal entry'!A1041)+1,DAY('Monthly Journal entry'!A1041)),IF('Lease Monthly'!$H$4="Quarterly",DATE(YEAR('Monthly Journal entry'!A1041),MONTH('Monthly Journal entry'!A1040)+3,DAY('Monthly Journal entry'!A1040)),DATE(YEAR('Monthly Journal entry'!A1040)+1,MONTH('Monthly Journal entry'!A1040),DAY('Monthly Journal entry'!A1040))))</f>
        <v>75393</v>
      </c>
      <c r="B1042" s="24">
        <f t="shared" si="147"/>
        <v>2106</v>
      </c>
      <c r="C1042" s="9">
        <f t="shared" si="145"/>
        <v>75393</v>
      </c>
      <c r="D1042" s="9">
        <f t="shared" si="148"/>
        <v>75422</v>
      </c>
      <c r="E1042" s="3">
        <f t="shared" si="149"/>
        <v>30</v>
      </c>
      <c r="F1042" s="10">
        <f t="shared" si="150"/>
        <v>30</v>
      </c>
      <c r="G1042" s="4">
        <f>'Lease Monthly'!K1053</f>
        <v>0</v>
      </c>
      <c r="H1042" s="3">
        <f t="shared" si="153"/>
        <v>0</v>
      </c>
      <c r="I1042" s="11">
        <f t="shared" si="151"/>
        <v>0</v>
      </c>
      <c r="J1042" s="16">
        <f t="shared" si="146"/>
        <v>75393</v>
      </c>
      <c r="K1042" s="25">
        <f t="shared" si="152"/>
        <v>0</v>
      </c>
    </row>
    <row r="1043" spans="1:11" x14ac:dyDescent="0.25">
      <c r="A1043" s="9">
        <f>IF('Lease Monthly'!$H$4="Monthly",DATE(YEAR('Monthly Journal entry'!A1042),MONTH('Monthly Journal entry'!A1042)+1,DAY('Monthly Journal entry'!A1042)),IF('Lease Monthly'!$H$4="Quarterly",DATE(YEAR('Monthly Journal entry'!A1042),MONTH('Monthly Journal entry'!A1041)+3,DAY('Monthly Journal entry'!A1041)),DATE(YEAR('Monthly Journal entry'!A1041)+1,MONTH('Monthly Journal entry'!A1041),DAY('Monthly Journal entry'!A1041))))</f>
        <v>75423</v>
      </c>
      <c r="B1043" s="24">
        <f t="shared" si="147"/>
        <v>2106</v>
      </c>
      <c r="C1043" s="9">
        <f t="shared" si="145"/>
        <v>75423</v>
      </c>
      <c r="D1043" s="9">
        <f t="shared" si="148"/>
        <v>75453</v>
      </c>
      <c r="E1043" s="3">
        <f t="shared" si="149"/>
        <v>31</v>
      </c>
      <c r="F1043" s="10">
        <f t="shared" si="150"/>
        <v>31</v>
      </c>
      <c r="G1043" s="4">
        <f>'Lease Monthly'!K1054</f>
        <v>0</v>
      </c>
      <c r="H1043" s="3">
        <f t="shared" si="153"/>
        <v>0</v>
      </c>
      <c r="I1043" s="11">
        <f t="shared" si="151"/>
        <v>0</v>
      </c>
      <c r="J1043" s="16">
        <f t="shared" si="146"/>
        <v>75423</v>
      </c>
      <c r="K1043" s="25">
        <f t="shared" si="152"/>
        <v>0</v>
      </c>
    </row>
    <row r="1044" spans="1:11" x14ac:dyDescent="0.25">
      <c r="A1044" s="9">
        <f>IF('Lease Monthly'!$H$4="Monthly",DATE(YEAR('Monthly Journal entry'!A1043),MONTH('Monthly Journal entry'!A1043)+1,DAY('Monthly Journal entry'!A1043)),IF('Lease Monthly'!$H$4="Quarterly",DATE(YEAR('Monthly Journal entry'!A1043),MONTH('Monthly Journal entry'!A1042)+3,DAY('Monthly Journal entry'!A1042)),DATE(YEAR('Monthly Journal entry'!A1042)+1,MONTH('Monthly Journal entry'!A1042),DAY('Monthly Journal entry'!A1042))))</f>
        <v>75454</v>
      </c>
      <c r="B1044" s="24">
        <f t="shared" si="147"/>
        <v>2106</v>
      </c>
      <c r="C1044" s="9">
        <f t="shared" si="145"/>
        <v>75454</v>
      </c>
      <c r="D1044" s="9">
        <f t="shared" si="148"/>
        <v>75484</v>
      </c>
      <c r="E1044" s="3">
        <f t="shared" si="149"/>
        <v>31</v>
      </c>
      <c r="F1044" s="10">
        <f t="shared" si="150"/>
        <v>31</v>
      </c>
      <c r="G1044" s="4">
        <f>'Lease Monthly'!K1055</f>
        <v>0</v>
      </c>
      <c r="H1044" s="3">
        <f t="shared" si="153"/>
        <v>0</v>
      </c>
      <c r="I1044" s="11">
        <f t="shared" si="151"/>
        <v>0</v>
      </c>
      <c r="J1044" s="16">
        <f t="shared" si="146"/>
        <v>75454</v>
      </c>
      <c r="K1044" s="25">
        <f t="shared" si="152"/>
        <v>0</v>
      </c>
    </row>
    <row r="1045" spans="1:11" x14ac:dyDescent="0.25">
      <c r="A1045" s="9">
        <f>IF('Lease Monthly'!$H$4="Monthly",DATE(YEAR('Monthly Journal entry'!A1044),MONTH('Monthly Journal entry'!A1044)+1,DAY('Monthly Journal entry'!A1044)),IF('Lease Monthly'!$H$4="Quarterly",DATE(YEAR('Monthly Journal entry'!A1044),MONTH('Monthly Journal entry'!A1043)+3,DAY('Monthly Journal entry'!A1043)),DATE(YEAR('Monthly Journal entry'!A1043)+1,MONTH('Monthly Journal entry'!A1043),DAY('Monthly Journal entry'!A1043))))</f>
        <v>75485</v>
      </c>
      <c r="B1045" s="24">
        <f t="shared" si="147"/>
        <v>2106</v>
      </c>
      <c r="C1045" s="9">
        <f t="shared" si="145"/>
        <v>75485</v>
      </c>
      <c r="D1045" s="9">
        <f t="shared" si="148"/>
        <v>75514</v>
      </c>
      <c r="E1045" s="3">
        <f t="shared" si="149"/>
        <v>30</v>
      </c>
      <c r="F1045" s="10">
        <f t="shared" si="150"/>
        <v>30</v>
      </c>
      <c r="G1045" s="4">
        <f>'Lease Monthly'!K1056</f>
        <v>0</v>
      </c>
      <c r="H1045" s="3">
        <f t="shared" si="153"/>
        <v>0</v>
      </c>
      <c r="I1045" s="11">
        <f t="shared" si="151"/>
        <v>0</v>
      </c>
      <c r="J1045" s="16">
        <f t="shared" si="146"/>
        <v>75485</v>
      </c>
      <c r="K1045" s="25">
        <f t="shared" si="152"/>
        <v>0</v>
      </c>
    </row>
    <row r="1046" spans="1:11" x14ac:dyDescent="0.25">
      <c r="A1046" s="9">
        <f>IF('Lease Monthly'!$H$4="Monthly",DATE(YEAR('Monthly Journal entry'!A1045),MONTH('Monthly Journal entry'!A1045)+1,DAY('Monthly Journal entry'!A1045)),IF('Lease Monthly'!$H$4="Quarterly",DATE(YEAR('Monthly Journal entry'!A1045),MONTH('Monthly Journal entry'!A1044)+3,DAY('Monthly Journal entry'!A1044)),DATE(YEAR('Monthly Journal entry'!A1044)+1,MONTH('Monthly Journal entry'!A1044),DAY('Monthly Journal entry'!A1044))))</f>
        <v>75515</v>
      </c>
      <c r="B1046" s="24">
        <f t="shared" si="147"/>
        <v>2106</v>
      </c>
      <c r="C1046" s="9">
        <f t="shared" si="145"/>
        <v>75515</v>
      </c>
      <c r="D1046" s="9">
        <f t="shared" si="148"/>
        <v>75545</v>
      </c>
      <c r="E1046" s="3">
        <f t="shared" si="149"/>
        <v>31</v>
      </c>
      <c r="F1046" s="10">
        <f t="shared" si="150"/>
        <v>31</v>
      </c>
      <c r="G1046" s="4">
        <f>'Lease Monthly'!K1057</f>
        <v>0</v>
      </c>
      <c r="H1046" s="3">
        <f t="shared" si="153"/>
        <v>0</v>
      </c>
      <c r="I1046" s="11">
        <f t="shared" si="151"/>
        <v>0</v>
      </c>
      <c r="J1046" s="16">
        <f t="shared" si="146"/>
        <v>75515</v>
      </c>
      <c r="K1046" s="25">
        <f t="shared" si="152"/>
        <v>0</v>
      </c>
    </row>
    <row r="1047" spans="1:11" x14ac:dyDescent="0.25">
      <c r="A1047" s="9">
        <f>IF('Lease Monthly'!$H$4="Monthly",DATE(YEAR('Monthly Journal entry'!A1046),MONTH('Monthly Journal entry'!A1046)+1,DAY('Monthly Journal entry'!A1046)),IF('Lease Monthly'!$H$4="Quarterly",DATE(YEAR('Monthly Journal entry'!A1046),MONTH('Monthly Journal entry'!A1045)+3,DAY('Monthly Journal entry'!A1045)),DATE(YEAR('Monthly Journal entry'!A1045)+1,MONTH('Monthly Journal entry'!A1045),DAY('Monthly Journal entry'!A1045))))</f>
        <v>75546</v>
      </c>
      <c r="B1047" s="24">
        <f t="shared" si="147"/>
        <v>2106</v>
      </c>
      <c r="C1047" s="9">
        <f t="shared" si="145"/>
        <v>75546</v>
      </c>
      <c r="D1047" s="9">
        <f t="shared" si="148"/>
        <v>75575</v>
      </c>
      <c r="E1047" s="3">
        <f t="shared" si="149"/>
        <v>30</v>
      </c>
      <c r="F1047" s="10">
        <f t="shared" si="150"/>
        <v>30</v>
      </c>
      <c r="G1047" s="4">
        <f>'Lease Monthly'!K1058</f>
        <v>0</v>
      </c>
      <c r="H1047" s="3">
        <f t="shared" si="153"/>
        <v>0</v>
      </c>
      <c r="I1047" s="11">
        <f t="shared" si="151"/>
        <v>0</v>
      </c>
      <c r="J1047" s="16">
        <f t="shared" si="146"/>
        <v>75546</v>
      </c>
      <c r="K1047" s="25">
        <f t="shared" si="152"/>
        <v>0</v>
      </c>
    </row>
    <row r="1048" spans="1:11" x14ac:dyDescent="0.25">
      <c r="A1048" s="9">
        <f>IF('Lease Monthly'!$H$4="Monthly",DATE(YEAR('Monthly Journal entry'!A1047),MONTH('Monthly Journal entry'!A1047)+1,DAY('Monthly Journal entry'!A1047)),IF('Lease Monthly'!$H$4="Quarterly",DATE(YEAR('Monthly Journal entry'!A1047),MONTH('Monthly Journal entry'!A1046)+3,DAY('Monthly Journal entry'!A1046)),DATE(YEAR('Monthly Journal entry'!A1046)+1,MONTH('Monthly Journal entry'!A1046),DAY('Monthly Journal entry'!A1046))))</f>
        <v>75576</v>
      </c>
      <c r="B1048" s="24">
        <f t="shared" si="147"/>
        <v>2106</v>
      </c>
      <c r="C1048" s="9">
        <f t="shared" si="145"/>
        <v>75576</v>
      </c>
      <c r="D1048" s="9">
        <f t="shared" si="148"/>
        <v>75606</v>
      </c>
      <c r="E1048" s="3">
        <f t="shared" si="149"/>
        <v>31</v>
      </c>
      <c r="F1048" s="10">
        <f t="shared" si="150"/>
        <v>31</v>
      </c>
      <c r="G1048" s="4">
        <f>'Lease Monthly'!K1059</f>
        <v>0</v>
      </c>
      <c r="H1048" s="3">
        <f t="shared" si="153"/>
        <v>0</v>
      </c>
      <c r="I1048" s="11">
        <f t="shared" si="151"/>
        <v>0</v>
      </c>
      <c r="J1048" s="16">
        <f t="shared" si="146"/>
        <v>75576</v>
      </c>
      <c r="K1048" s="25">
        <f t="shared" si="152"/>
        <v>0</v>
      </c>
    </row>
    <row r="1049" spans="1:11" x14ac:dyDescent="0.25">
      <c r="A1049" s="9">
        <f>IF('Lease Monthly'!$H$4="Monthly",DATE(YEAR('Monthly Journal entry'!A1048),MONTH('Monthly Journal entry'!A1048)+1,DAY('Monthly Journal entry'!A1048)),IF('Lease Monthly'!$H$4="Quarterly",DATE(YEAR('Monthly Journal entry'!A1048),MONTH('Monthly Journal entry'!A1047)+3,DAY('Monthly Journal entry'!A1047)),DATE(YEAR('Monthly Journal entry'!A1047)+1,MONTH('Monthly Journal entry'!A1047),DAY('Monthly Journal entry'!A1047))))</f>
        <v>75607</v>
      </c>
      <c r="B1049" s="24">
        <f t="shared" si="147"/>
        <v>2107</v>
      </c>
      <c r="C1049" s="9">
        <f t="shared" si="145"/>
        <v>75607</v>
      </c>
      <c r="D1049" s="9">
        <f t="shared" si="148"/>
        <v>75637</v>
      </c>
      <c r="E1049" s="3">
        <f t="shared" si="149"/>
        <v>31</v>
      </c>
      <c r="F1049" s="10">
        <f t="shared" si="150"/>
        <v>31</v>
      </c>
      <c r="G1049" s="4">
        <f>'Lease Monthly'!K1060</f>
        <v>0</v>
      </c>
      <c r="H1049" s="3">
        <f t="shared" si="153"/>
        <v>0</v>
      </c>
      <c r="I1049" s="11">
        <f t="shared" si="151"/>
        <v>0</v>
      </c>
      <c r="J1049" s="16">
        <f t="shared" si="146"/>
        <v>75607</v>
      </c>
      <c r="K1049" s="25">
        <f t="shared" si="152"/>
        <v>0</v>
      </c>
    </row>
    <row r="1050" spans="1:11" x14ac:dyDescent="0.25">
      <c r="A1050" s="9">
        <f>IF('Lease Monthly'!$H$4="Monthly",DATE(YEAR('Monthly Journal entry'!A1049),MONTH('Monthly Journal entry'!A1049)+1,DAY('Monthly Journal entry'!A1049)),IF('Lease Monthly'!$H$4="Quarterly",DATE(YEAR('Monthly Journal entry'!A1049),MONTH('Monthly Journal entry'!A1048)+3,DAY('Monthly Journal entry'!A1048)),DATE(YEAR('Monthly Journal entry'!A1048)+1,MONTH('Monthly Journal entry'!A1048),DAY('Monthly Journal entry'!A1048))))</f>
        <v>75638</v>
      </c>
      <c r="B1050" s="24">
        <f t="shared" si="147"/>
        <v>2107</v>
      </c>
      <c r="C1050" s="9">
        <f t="shared" si="145"/>
        <v>75638</v>
      </c>
      <c r="D1050" s="9">
        <f t="shared" si="148"/>
        <v>75665</v>
      </c>
      <c r="E1050" s="3">
        <f t="shared" si="149"/>
        <v>28</v>
      </c>
      <c r="F1050" s="10">
        <f t="shared" si="150"/>
        <v>28</v>
      </c>
      <c r="G1050" s="4">
        <f>'Lease Monthly'!K1061</f>
        <v>0</v>
      </c>
      <c r="H1050" s="3">
        <f t="shared" si="153"/>
        <v>0</v>
      </c>
      <c r="I1050" s="11">
        <f t="shared" si="151"/>
        <v>0</v>
      </c>
      <c r="J1050" s="16">
        <f t="shared" si="146"/>
        <v>75638</v>
      </c>
      <c r="K1050" s="25">
        <f t="shared" si="152"/>
        <v>0</v>
      </c>
    </row>
    <row r="1051" spans="1:11" x14ac:dyDescent="0.25">
      <c r="A1051" s="9">
        <f>IF('Lease Monthly'!$H$4="Monthly",DATE(YEAR('Monthly Journal entry'!A1050),MONTH('Monthly Journal entry'!A1050)+1,DAY('Monthly Journal entry'!A1050)),IF('Lease Monthly'!$H$4="Quarterly",DATE(YEAR('Monthly Journal entry'!A1050),MONTH('Monthly Journal entry'!A1049)+3,DAY('Monthly Journal entry'!A1049)),DATE(YEAR('Monthly Journal entry'!A1049)+1,MONTH('Monthly Journal entry'!A1049),DAY('Monthly Journal entry'!A1049))))</f>
        <v>75666</v>
      </c>
      <c r="B1051" s="24">
        <f t="shared" si="147"/>
        <v>2107</v>
      </c>
      <c r="C1051" s="9">
        <f t="shared" si="145"/>
        <v>75666</v>
      </c>
      <c r="D1051" s="9">
        <f t="shared" si="148"/>
        <v>75696</v>
      </c>
      <c r="E1051" s="3">
        <f t="shared" si="149"/>
        <v>31</v>
      </c>
      <c r="F1051" s="10">
        <f t="shared" si="150"/>
        <v>31</v>
      </c>
      <c r="G1051" s="4">
        <f>'Lease Monthly'!K1062</f>
        <v>0</v>
      </c>
      <c r="H1051" s="3">
        <f t="shared" si="153"/>
        <v>0</v>
      </c>
      <c r="I1051" s="11">
        <f t="shared" si="151"/>
        <v>0</v>
      </c>
      <c r="J1051" s="16">
        <f t="shared" si="146"/>
        <v>75666</v>
      </c>
      <c r="K1051" s="25">
        <f t="shared" si="152"/>
        <v>0</v>
      </c>
    </row>
    <row r="1052" spans="1:11" x14ac:dyDescent="0.25">
      <c r="A1052" s="9">
        <f>IF('Lease Monthly'!$H$4="Monthly",DATE(YEAR('Monthly Journal entry'!A1051),MONTH('Monthly Journal entry'!A1051)+1,DAY('Monthly Journal entry'!A1051)),IF('Lease Monthly'!$H$4="Quarterly",DATE(YEAR('Monthly Journal entry'!A1051),MONTH('Monthly Journal entry'!A1050)+3,DAY('Monthly Journal entry'!A1050)),DATE(YEAR('Monthly Journal entry'!A1050)+1,MONTH('Monthly Journal entry'!A1050),DAY('Monthly Journal entry'!A1050))))</f>
        <v>75697</v>
      </c>
      <c r="B1052" s="24">
        <f t="shared" si="147"/>
        <v>2107</v>
      </c>
      <c r="C1052" s="9">
        <f t="shared" si="145"/>
        <v>75697</v>
      </c>
      <c r="D1052" s="9">
        <f t="shared" si="148"/>
        <v>75726</v>
      </c>
      <c r="E1052" s="3">
        <f t="shared" si="149"/>
        <v>30</v>
      </c>
      <c r="F1052" s="10">
        <f t="shared" si="150"/>
        <v>30</v>
      </c>
      <c r="G1052" s="4">
        <f>'Lease Monthly'!K1063</f>
        <v>0</v>
      </c>
      <c r="H1052" s="3">
        <f t="shared" si="153"/>
        <v>0</v>
      </c>
      <c r="I1052" s="11">
        <f t="shared" si="151"/>
        <v>0</v>
      </c>
      <c r="J1052" s="16">
        <f t="shared" si="146"/>
        <v>75697</v>
      </c>
      <c r="K1052" s="25">
        <f t="shared" si="152"/>
        <v>0</v>
      </c>
    </row>
    <row r="1053" spans="1:11" x14ac:dyDescent="0.25">
      <c r="A1053" s="9">
        <f>IF('Lease Monthly'!$H$4="Monthly",DATE(YEAR('Monthly Journal entry'!A1052),MONTH('Monthly Journal entry'!A1052)+1,DAY('Monthly Journal entry'!A1052)),IF('Lease Monthly'!$H$4="Quarterly",DATE(YEAR('Monthly Journal entry'!A1052),MONTH('Monthly Journal entry'!A1051)+3,DAY('Monthly Journal entry'!A1051)),DATE(YEAR('Monthly Journal entry'!A1051)+1,MONTH('Monthly Journal entry'!A1051),DAY('Monthly Journal entry'!A1051))))</f>
        <v>75727</v>
      </c>
      <c r="B1053" s="24">
        <f t="shared" si="147"/>
        <v>2107</v>
      </c>
      <c r="C1053" s="9">
        <f t="shared" si="145"/>
        <v>75727</v>
      </c>
      <c r="D1053" s="9">
        <f t="shared" si="148"/>
        <v>75757</v>
      </c>
      <c r="E1053" s="3">
        <f t="shared" si="149"/>
        <v>31</v>
      </c>
      <c r="F1053" s="10">
        <f t="shared" si="150"/>
        <v>31</v>
      </c>
      <c r="G1053" s="4">
        <f>'Lease Monthly'!K1064</f>
        <v>0</v>
      </c>
      <c r="H1053" s="3">
        <f t="shared" si="153"/>
        <v>0</v>
      </c>
      <c r="I1053" s="11">
        <f t="shared" si="151"/>
        <v>0</v>
      </c>
      <c r="J1053" s="16">
        <f t="shared" si="146"/>
        <v>75727</v>
      </c>
      <c r="K1053" s="25">
        <f t="shared" si="152"/>
        <v>0</v>
      </c>
    </row>
    <row r="1054" spans="1:11" x14ac:dyDescent="0.25">
      <c r="A1054" s="9">
        <f>IF('Lease Monthly'!$H$4="Monthly",DATE(YEAR('Monthly Journal entry'!A1053),MONTH('Monthly Journal entry'!A1053)+1,DAY('Monthly Journal entry'!A1053)),IF('Lease Monthly'!$H$4="Quarterly",DATE(YEAR('Monthly Journal entry'!A1053),MONTH('Monthly Journal entry'!A1052)+3,DAY('Monthly Journal entry'!A1052)),DATE(YEAR('Monthly Journal entry'!A1052)+1,MONTH('Monthly Journal entry'!A1052),DAY('Monthly Journal entry'!A1052))))</f>
        <v>75758</v>
      </c>
      <c r="B1054" s="24">
        <f t="shared" si="147"/>
        <v>2107</v>
      </c>
      <c r="C1054" s="9">
        <f t="shared" si="145"/>
        <v>75758</v>
      </c>
      <c r="D1054" s="9">
        <f t="shared" si="148"/>
        <v>75787</v>
      </c>
      <c r="E1054" s="3">
        <f t="shared" si="149"/>
        <v>30</v>
      </c>
      <c r="F1054" s="10">
        <f t="shared" si="150"/>
        <v>30</v>
      </c>
      <c r="G1054" s="4">
        <f>'Lease Monthly'!K1065</f>
        <v>0</v>
      </c>
      <c r="H1054" s="3">
        <f t="shared" si="153"/>
        <v>0</v>
      </c>
      <c r="I1054" s="11">
        <f t="shared" si="151"/>
        <v>0</v>
      </c>
      <c r="J1054" s="16">
        <f t="shared" si="146"/>
        <v>75758</v>
      </c>
      <c r="K1054" s="25">
        <f t="shared" si="152"/>
        <v>0</v>
      </c>
    </row>
    <row r="1055" spans="1:11" x14ac:dyDescent="0.25">
      <c r="A1055" s="9">
        <f>IF('Lease Monthly'!$H$4="Monthly",DATE(YEAR('Monthly Journal entry'!A1054),MONTH('Monthly Journal entry'!A1054)+1,DAY('Monthly Journal entry'!A1054)),IF('Lease Monthly'!$H$4="Quarterly",DATE(YEAR('Monthly Journal entry'!A1054),MONTH('Monthly Journal entry'!A1053)+3,DAY('Monthly Journal entry'!A1053)),DATE(YEAR('Monthly Journal entry'!A1053)+1,MONTH('Monthly Journal entry'!A1053),DAY('Monthly Journal entry'!A1053))))</f>
        <v>75788</v>
      </c>
      <c r="B1055" s="24">
        <f t="shared" si="147"/>
        <v>2107</v>
      </c>
      <c r="C1055" s="9">
        <f t="shared" si="145"/>
        <v>75788</v>
      </c>
      <c r="D1055" s="9">
        <f t="shared" si="148"/>
        <v>75818</v>
      </c>
      <c r="E1055" s="3">
        <f t="shared" si="149"/>
        <v>31</v>
      </c>
      <c r="F1055" s="10">
        <f t="shared" si="150"/>
        <v>31</v>
      </c>
      <c r="G1055" s="4">
        <f>'Lease Monthly'!K1066</f>
        <v>0</v>
      </c>
      <c r="H1055" s="3">
        <f t="shared" si="153"/>
        <v>0</v>
      </c>
      <c r="I1055" s="11">
        <f t="shared" si="151"/>
        <v>0</v>
      </c>
      <c r="J1055" s="16">
        <f t="shared" si="146"/>
        <v>75788</v>
      </c>
      <c r="K1055" s="25">
        <f t="shared" si="152"/>
        <v>0</v>
      </c>
    </row>
    <row r="1056" spans="1:11" x14ac:dyDescent="0.25">
      <c r="A1056" s="9">
        <f>IF('Lease Monthly'!$H$4="Monthly",DATE(YEAR('Monthly Journal entry'!A1055),MONTH('Monthly Journal entry'!A1055)+1,DAY('Monthly Journal entry'!A1055)),IF('Lease Monthly'!$H$4="Quarterly",DATE(YEAR('Monthly Journal entry'!A1055),MONTH('Monthly Journal entry'!A1054)+3,DAY('Monthly Journal entry'!A1054)),DATE(YEAR('Monthly Journal entry'!A1054)+1,MONTH('Monthly Journal entry'!A1054),DAY('Monthly Journal entry'!A1054))))</f>
        <v>75819</v>
      </c>
      <c r="B1056" s="24">
        <f t="shared" si="147"/>
        <v>2107</v>
      </c>
      <c r="C1056" s="9">
        <f t="shared" si="145"/>
        <v>75819</v>
      </c>
      <c r="D1056" s="9">
        <f t="shared" si="148"/>
        <v>75849</v>
      </c>
      <c r="E1056" s="3">
        <f t="shared" si="149"/>
        <v>31</v>
      </c>
      <c r="F1056" s="10">
        <f t="shared" si="150"/>
        <v>31</v>
      </c>
      <c r="G1056" s="4">
        <f>'Lease Monthly'!K1067</f>
        <v>0</v>
      </c>
      <c r="H1056" s="3">
        <f t="shared" si="153"/>
        <v>0</v>
      </c>
      <c r="I1056" s="11">
        <f t="shared" si="151"/>
        <v>0</v>
      </c>
      <c r="J1056" s="16">
        <f t="shared" si="146"/>
        <v>75819</v>
      </c>
      <c r="K1056" s="25">
        <f t="shared" si="152"/>
        <v>0</v>
      </c>
    </row>
    <row r="1057" spans="1:11" x14ac:dyDescent="0.25">
      <c r="A1057" s="9">
        <f>IF('Lease Monthly'!$H$4="Monthly",DATE(YEAR('Monthly Journal entry'!A1056),MONTH('Monthly Journal entry'!A1056)+1,DAY('Monthly Journal entry'!A1056)),IF('Lease Monthly'!$H$4="Quarterly",DATE(YEAR('Monthly Journal entry'!A1056),MONTH('Monthly Journal entry'!A1055)+3,DAY('Monthly Journal entry'!A1055)),DATE(YEAR('Monthly Journal entry'!A1055)+1,MONTH('Monthly Journal entry'!A1055),DAY('Monthly Journal entry'!A1055))))</f>
        <v>75850</v>
      </c>
      <c r="B1057" s="24">
        <f t="shared" si="147"/>
        <v>2107</v>
      </c>
      <c r="C1057" s="9">
        <f t="shared" si="145"/>
        <v>75850</v>
      </c>
      <c r="D1057" s="9">
        <f t="shared" si="148"/>
        <v>75879</v>
      </c>
      <c r="E1057" s="3">
        <f t="shared" si="149"/>
        <v>30</v>
      </c>
      <c r="F1057" s="10">
        <f t="shared" si="150"/>
        <v>30</v>
      </c>
      <c r="G1057" s="4">
        <f>'Lease Monthly'!K1068</f>
        <v>0</v>
      </c>
      <c r="H1057" s="3">
        <f t="shared" si="153"/>
        <v>0</v>
      </c>
      <c r="I1057" s="11">
        <f t="shared" si="151"/>
        <v>0</v>
      </c>
      <c r="J1057" s="16">
        <f t="shared" si="146"/>
        <v>75850</v>
      </c>
      <c r="K1057" s="25">
        <f t="shared" si="152"/>
        <v>0</v>
      </c>
    </row>
    <row r="1058" spans="1:11" x14ac:dyDescent="0.25">
      <c r="A1058" s="9">
        <f>IF('Lease Monthly'!$H$4="Monthly",DATE(YEAR('Monthly Journal entry'!A1057),MONTH('Monthly Journal entry'!A1057)+1,DAY('Monthly Journal entry'!A1057)),IF('Lease Monthly'!$H$4="Quarterly",DATE(YEAR('Monthly Journal entry'!A1057),MONTH('Monthly Journal entry'!A1056)+3,DAY('Monthly Journal entry'!A1056)),DATE(YEAR('Monthly Journal entry'!A1056)+1,MONTH('Monthly Journal entry'!A1056),DAY('Monthly Journal entry'!A1056))))</f>
        <v>75880</v>
      </c>
      <c r="B1058" s="24">
        <f t="shared" si="147"/>
        <v>2107</v>
      </c>
      <c r="C1058" s="9">
        <f t="shared" si="145"/>
        <v>75880</v>
      </c>
      <c r="D1058" s="9">
        <f t="shared" si="148"/>
        <v>75910</v>
      </c>
      <c r="E1058" s="3">
        <f t="shared" si="149"/>
        <v>31</v>
      </c>
      <c r="F1058" s="10">
        <f t="shared" si="150"/>
        <v>31</v>
      </c>
      <c r="G1058" s="4">
        <f>'Lease Monthly'!K1069</f>
        <v>0</v>
      </c>
      <c r="H1058" s="3">
        <f t="shared" si="153"/>
        <v>0</v>
      </c>
      <c r="I1058" s="11">
        <f t="shared" si="151"/>
        <v>0</v>
      </c>
      <c r="J1058" s="16">
        <f t="shared" si="146"/>
        <v>75880</v>
      </c>
      <c r="K1058" s="25">
        <f t="shared" si="152"/>
        <v>0</v>
      </c>
    </row>
    <row r="1059" spans="1:11" x14ac:dyDescent="0.25">
      <c r="A1059" s="9">
        <f>IF('Lease Monthly'!$H$4="Monthly",DATE(YEAR('Monthly Journal entry'!A1058),MONTH('Monthly Journal entry'!A1058)+1,DAY('Monthly Journal entry'!A1058)),IF('Lease Monthly'!$H$4="Quarterly",DATE(YEAR('Monthly Journal entry'!A1058),MONTH('Monthly Journal entry'!A1057)+3,DAY('Monthly Journal entry'!A1057)),DATE(YEAR('Monthly Journal entry'!A1057)+1,MONTH('Monthly Journal entry'!A1057),DAY('Monthly Journal entry'!A1057))))</f>
        <v>75911</v>
      </c>
      <c r="B1059" s="24">
        <f t="shared" si="147"/>
        <v>2107</v>
      </c>
      <c r="C1059" s="9">
        <f t="shared" si="145"/>
        <v>75911</v>
      </c>
      <c r="D1059" s="9">
        <f t="shared" si="148"/>
        <v>75940</v>
      </c>
      <c r="E1059" s="3">
        <f t="shared" si="149"/>
        <v>30</v>
      </c>
      <c r="F1059" s="10">
        <f t="shared" si="150"/>
        <v>30</v>
      </c>
      <c r="G1059" s="4">
        <f>'Lease Monthly'!K1070</f>
        <v>0</v>
      </c>
      <c r="H1059" s="3">
        <f t="shared" si="153"/>
        <v>0</v>
      </c>
      <c r="I1059" s="11">
        <f t="shared" si="151"/>
        <v>0</v>
      </c>
      <c r="J1059" s="16">
        <f t="shared" si="146"/>
        <v>75911</v>
      </c>
      <c r="K1059" s="25">
        <f t="shared" si="152"/>
        <v>0</v>
      </c>
    </row>
    <row r="1060" spans="1:11" x14ac:dyDescent="0.25">
      <c r="A1060" s="9">
        <f>IF('Lease Monthly'!$H$4="Monthly",DATE(YEAR('Monthly Journal entry'!A1059),MONTH('Monthly Journal entry'!A1059)+1,DAY('Monthly Journal entry'!A1059)),IF('Lease Monthly'!$H$4="Quarterly",DATE(YEAR('Monthly Journal entry'!A1059),MONTH('Monthly Journal entry'!A1058)+3,DAY('Monthly Journal entry'!A1058)),DATE(YEAR('Monthly Journal entry'!A1058)+1,MONTH('Monthly Journal entry'!A1058),DAY('Monthly Journal entry'!A1058))))</f>
        <v>75941</v>
      </c>
      <c r="B1060" s="24">
        <f t="shared" si="147"/>
        <v>2107</v>
      </c>
      <c r="C1060" s="9">
        <f t="shared" si="145"/>
        <v>75941</v>
      </c>
      <c r="D1060" s="9">
        <f t="shared" si="148"/>
        <v>75971</v>
      </c>
      <c r="E1060" s="3">
        <f t="shared" si="149"/>
        <v>31</v>
      </c>
      <c r="F1060" s="10">
        <f t="shared" si="150"/>
        <v>31</v>
      </c>
      <c r="G1060" s="4">
        <f>'Lease Monthly'!K1071</f>
        <v>0</v>
      </c>
      <c r="H1060" s="3">
        <f t="shared" si="153"/>
        <v>0</v>
      </c>
      <c r="I1060" s="11">
        <f t="shared" si="151"/>
        <v>0</v>
      </c>
      <c r="J1060" s="16">
        <f t="shared" si="146"/>
        <v>75941</v>
      </c>
      <c r="K1060" s="25">
        <f t="shared" si="152"/>
        <v>0</v>
      </c>
    </row>
    <row r="1061" spans="1:11" x14ac:dyDescent="0.25">
      <c r="A1061" s="9">
        <f>IF('Lease Monthly'!$H$4="Monthly",DATE(YEAR('Monthly Journal entry'!A1060),MONTH('Monthly Journal entry'!A1060)+1,DAY('Monthly Journal entry'!A1060)),IF('Lease Monthly'!$H$4="Quarterly",DATE(YEAR('Monthly Journal entry'!A1060),MONTH('Monthly Journal entry'!A1059)+3,DAY('Monthly Journal entry'!A1059)),DATE(YEAR('Monthly Journal entry'!A1059)+1,MONTH('Monthly Journal entry'!A1059),DAY('Monthly Journal entry'!A1059))))</f>
        <v>75972</v>
      </c>
      <c r="B1061" s="24">
        <f t="shared" si="147"/>
        <v>2108</v>
      </c>
      <c r="C1061" s="9">
        <f t="shared" si="145"/>
        <v>75972</v>
      </c>
      <c r="D1061" s="9">
        <f t="shared" si="148"/>
        <v>76002</v>
      </c>
      <c r="E1061" s="3">
        <f t="shared" si="149"/>
        <v>31</v>
      </c>
      <c r="F1061" s="10">
        <f t="shared" si="150"/>
        <v>31</v>
      </c>
      <c r="G1061" s="4">
        <f>'Lease Monthly'!K1072</f>
        <v>0</v>
      </c>
      <c r="H1061" s="3">
        <f t="shared" si="153"/>
        <v>0</v>
      </c>
      <c r="I1061" s="11">
        <f t="shared" si="151"/>
        <v>0</v>
      </c>
      <c r="J1061" s="16">
        <f t="shared" si="146"/>
        <v>75972</v>
      </c>
      <c r="K1061" s="25">
        <f t="shared" si="152"/>
        <v>0</v>
      </c>
    </row>
    <row r="1062" spans="1:11" x14ac:dyDescent="0.25">
      <c r="A1062" s="9">
        <f>IF('Lease Monthly'!$H$4="Monthly",DATE(YEAR('Monthly Journal entry'!A1061),MONTH('Monthly Journal entry'!A1061)+1,DAY('Monthly Journal entry'!A1061)),IF('Lease Monthly'!$H$4="Quarterly",DATE(YEAR('Monthly Journal entry'!A1061),MONTH('Monthly Journal entry'!A1060)+3,DAY('Monthly Journal entry'!A1060)),DATE(YEAR('Monthly Journal entry'!A1060)+1,MONTH('Monthly Journal entry'!A1060),DAY('Monthly Journal entry'!A1060))))</f>
        <v>76003</v>
      </c>
      <c r="B1062" s="24">
        <f t="shared" si="147"/>
        <v>2108</v>
      </c>
      <c r="C1062" s="9">
        <f t="shared" si="145"/>
        <v>76003</v>
      </c>
      <c r="D1062" s="9">
        <f t="shared" si="148"/>
        <v>76031</v>
      </c>
      <c r="E1062" s="3">
        <f t="shared" si="149"/>
        <v>29</v>
      </c>
      <c r="F1062" s="10">
        <f t="shared" si="150"/>
        <v>29</v>
      </c>
      <c r="G1062" s="4">
        <f>'Lease Monthly'!K1073</f>
        <v>0</v>
      </c>
      <c r="H1062" s="3">
        <f t="shared" si="153"/>
        <v>0</v>
      </c>
      <c r="I1062" s="11">
        <f t="shared" si="151"/>
        <v>0</v>
      </c>
      <c r="J1062" s="16">
        <f t="shared" si="146"/>
        <v>76003</v>
      </c>
      <c r="K1062" s="25">
        <f t="shared" si="152"/>
        <v>0</v>
      </c>
    </row>
    <row r="1063" spans="1:11" x14ac:dyDescent="0.25">
      <c r="A1063" s="9">
        <f>IF('Lease Monthly'!$H$4="Monthly",DATE(YEAR('Monthly Journal entry'!A1062),MONTH('Monthly Journal entry'!A1062)+1,DAY('Monthly Journal entry'!A1062)),IF('Lease Monthly'!$H$4="Quarterly",DATE(YEAR('Monthly Journal entry'!A1062),MONTH('Monthly Journal entry'!A1061)+3,DAY('Monthly Journal entry'!A1061)),DATE(YEAR('Monthly Journal entry'!A1061)+1,MONTH('Monthly Journal entry'!A1061),DAY('Monthly Journal entry'!A1061))))</f>
        <v>76032</v>
      </c>
      <c r="B1063" s="24">
        <f t="shared" si="147"/>
        <v>2108</v>
      </c>
      <c r="C1063" s="9">
        <f t="shared" si="145"/>
        <v>76032</v>
      </c>
      <c r="D1063" s="9">
        <f t="shared" si="148"/>
        <v>76062</v>
      </c>
      <c r="E1063" s="3">
        <f t="shared" si="149"/>
        <v>31</v>
      </c>
      <c r="F1063" s="10">
        <f t="shared" si="150"/>
        <v>31</v>
      </c>
      <c r="G1063" s="4">
        <f>'Lease Monthly'!K1074</f>
        <v>0</v>
      </c>
      <c r="H1063" s="3">
        <f t="shared" si="153"/>
        <v>0</v>
      </c>
      <c r="I1063" s="11">
        <f t="shared" si="151"/>
        <v>0</v>
      </c>
      <c r="J1063" s="16">
        <f t="shared" si="146"/>
        <v>76032</v>
      </c>
      <c r="K1063" s="25">
        <f t="shared" si="152"/>
        <v>0</v>
      </c>
    </row>
    <row r="1064" spans="1:11" x14ac:dyDescent="0.25">
      <c r="A1064" s="9">
        <f>IF('Lease Monthly'!$H$4="Monthly",DATE(YEAR('Monthly Journal entry'!A1063),MONTH('Monthly Journal entry'!A1063)+1,DAY('Monthly Journal entry'!A1063)),IF('Lease Monthly'!$H$4="Quarterly",DATE(YEAR('Monthly Journal entry'!A1063),MONTH('Monthly Journal entry'!A1062)+3,DAY('Monthly Journal entry'!A1062)),DATE(YEAR('Monthly Journal entry'!A1062)+1,MONTH('Monthly Journal entry'!A1062),DAY('Monthly Journal entry'!A1062))))</f>
        <v>76063</v>
      </c>
      <c r="B1064" s="24">
        <f t="shared" si="147"/>
        <v>2108</v>
      </c>
      <c r="C1064" s="9">
        <f t="shared" si="145"/>
        <v>76063</v>
      </c>
      <c r="D1064" s="9">
        <f t="shared" si="148"/>
        <v>76092</v>
      </c>
      <c r="E1064" s="3">
        <f t="shared" si="149"/>
        <v>30</v>
      </c>
      <c r="F1064" s="10">
        <f t="shared" si="150"/>
        <v>30</v>
      </c>
      <c r="G1064" s="4">
        <f>'Lease Monthly'!K1075</f>
        <v>0</v>
      </c>
      <c r="H1064" s="3">
        <f t="shared" si="153"/>
        <v>0</v>
      </c>
      <c r="I1064" s="11">
        <f t="shared" si="151"/>
        <v>0</v>
      </c>
      <c r="J1064" s="16">
        <f t="shared" si="146"/>
        <v>76063</v>
      </c>
      <c r="K1064" s="25">
        <f t="shared" si="152"/>
        <v>0</v>
      </c>
    </row>
    <row r="1065" spans="1:11" x14ac:dyDescent="0.25">
      <c r="A1065" s="9">
        <f>IF('Lease Monthly'!$H$4="Monthly",DATE(YEAR('Monthly Journal entry'!A1064),MONTH('Monthly Journal entry'!A1064)+1,DAY('Monthly Journal entry'!A1064)),IF('Lease Monthly'!$H$4="Quarterly",DATE(YEAR('Monthly Journal entry'!A1064),MONTH('Monthly Journal entry'!A1063)+3,DAY('Monthly Journal entry'!A1063)),DATE(YEAR('Monthly Journal entry'!A1063)+1,MONTH('Monthly Journal entry'!A1063),DAY('Monthly Journal entry'!A1063))))</f>
        <v>76093</v>
      </c>
      <c r="B1065" s="24">
        <f t="shared" si="147"/>
        <v>2108</v>
      </c>
      <c r="C1065" s="9">
        <f t="shared" si="145"/>
        <v>76093</v>
      </c>
      <c r="D1065" s="9">
        <f t="shared" si="148"/>
        <v>76123</v>
      </c>
      <c r="E1065" s="3">
        <f t="shared" si="149"/>
        <v>31</v>
      </c>
      <c r="F1065" s="10">
        <f t="shared" si="150"/>
        <v>31</v>
      </c>
      <c r="G1065" s="4">
        <f>'Lease Monthly'!K1076</f>
        <v>0</v>
      </c>
      <c r="H1065" s="3">
        <f t="shared" si="153"/>
        <v>0</v>
      </c>
      <c r="I1065" s="11">
        <f t="shared" si="151"/>
        <v>0</v>
      </c>
      <c r="J1065" s="16">
        <f t="shared" si="146"/>
        <v>76093</v>
      </c>
      <c r="K1065" s="25">
        <f t="shared" si="152"/>
        <v>0</v>
      </c>
    </row>
    <row r="1066" spans="1:11" x14ac:dyDescent="0.25">
      <c r="A1066" s="9">
        <f>IF('Lease Monthly'!$H$4="Monthly",DATE(YEAR('Monthly Journal entry'!A1065),MONTH('Monthly Journal entry'!A1065)+1,DAY('Monthly Journal entry'!A1065)),IF('Lease Monthly'!$H$4="Quarterly",DATE(YEAR('Monthly Journal entry'!A1065),MONTH('Monthly Journal entry'!A1064)+3,DAY('Monthly Journal entry'!A1064)),DATE(YEAR('Monthly Journal entry'!A1064)+1,MONTH('Monthly Journal entry'!A1064),DAY('Monthly Journal entry'!A1064))))</f>
        <v>76124</v>
      </c>
      <c r="B1066" s="24">
        <f t="shared" si="147"/>
        <v>2108</v>
      </c>
      <c r="C1066" s="9">
        <f t="shared" si="145"/>
        <v>76124</v>
      </c>
      <c r="D1066" s="9">
        <f t="shared" si="148"/>
        <v>76153</v>
      </c>
      <c r="E1066" s="3">
        <f t="shared" si="149"/>
        <v>30</v>
      </c>
      <c r="F1066" s="10">
        <f t="shared" si="150"/>
        <v>30</v>
      </c>
      <c r="G1066" s="4">
        <f>'Lease Monthly'!K1077</f>
        <v>0</v>
      </c>
      <c r="H1066" s="3">
        <f t="shared" si="153"/>
        <v>0</v>
      </c>
      <c r="I1066" s="11">
        <f t="shared" si="151"/>
        <v>0</v>
      </c>
      <c r="J1066" s="16">
        <f t="shared" si="146"/>
        <v>76124</v>
      </c>
      <c r="K1066" s="25">
        <f t="shared" si="152"/>
        <v>0</v>
      </c>
    </row>
    <row r="1067" spans="1:11" x14ac:dyDescent="0.25">
      <c r="A1067" s="9">
        <f>IF('Lease Monthly'!$H$4="Monthly",DATE(YEAR('Monthly Journal entry'!A1066),MONTH('Monthly Journal entry'!A1066)+1,DAY('Monthly Journal entry'!A1066)),IF('Lease Monthly'!$H$4="Quarterly",DATE(YEAR('Monthly Journal entry'!A1066),MONTH('Monthly Journal entry'!A1065)+3,DAY('Monthly Journal entry'!A1065)),DATE(YEAR('Monthly Journal entry'!A1065)+1,MONTH('Monthly Journal entry'!A1065),DAY('Monthly Journal entry'!A1065))))</f>
        <v>76154</v>
      </c>
      <c r="B1067" s="24">
        <f t="shared" si="147"/>
        <v>2108</v>
      </c>
      <c r="C1067" s="9">
        <f t="shared" si="145"/>
        <v>76154</v>
      </c>
      <c r="D1067" s="9">
        <f t="shared" si="148"/>
        <v>76184</v>
      </c>
      <c r="E1067" s="3">
        <f t="shared" si="149"/>
        <v>31</v>
      </c>
      <c r="F1067" s="10">
        <f t="shared" si="150"/>
        <v>31</v>
      </c>
      <c r="G1067" s="4">
        <f>'Lease Monthly'!K1078</f>
        <v>0</v>
      </c>
      <c r="H1067" s="3">
        <f t="shared" si="153"/>
        <v>0</v>
      </c>
      <c r="I1067" s="11">
        <f t="shared" si="151"/>
        <v>0</v>
      </c>
      <c r="J1067" s="16">
        <f t="shared" si="146"/>
        <v>76154</v>
      </c>
      <c r="K1067" s="25">
        <f t="shared" si="152"/>
        <v>0</v>
      </c>
    </row>
    <row r="1068" spans="1:11" x14ac:dyDescent="0.25">
      <c r="A1068" s="9">
        <f>IF('Lease Monthly'!$H$4="Monthly",DATE(YEAR('Monthly Journal entry'!A1067),MONTH('Monthly Journal entry'!A1067)+1,DAY('Monthly Journal entry'!A1067)),IF('Lease Monthly'!$H$4="Quarterly",DATE(YEAR('Monthly Journal entry'!A1067),MONTH('Monthly Journal entry'!A1066)+3,DAY('Monthly Journal entry'!A1066)),DATE(YEAR('Monthly Journal entry'!A1066)+1,MONTH('Monthly Journal entry'!A1066),DAY('Monthly Journal entry'!A1066))))</f>
        <v>76185</v>
      </c>
      <c r="B1068" s="24">
        <f t="shared" si="147"/>
        <v>2108</v>
      </c>
      <c r="C1068" s="9">
        <f t="shared" si="145"/>
        <v>76185</v>
      </c>
      <c r="D1068" s="9">
        <f t="shared" si="148"/>
        <v>76215</v>
      </c>
      <c r="E1068" s="3">
        <f t="shared" si="149"/>
        <v>31</v>
      </c>
      <c r="F1068" s="10">
        <f t="shared" si="150"/>
        <v>31</v>
      </c>
      <c r="G1068" s="4">
        <f>'Lease Monthly'!K1079</f>
        <v>0</v>
      </c>
      <c r="H1068" s="3">
        <f t="shared" si="153"/>
        <v>0</v>
      </c>
      <c r="I1068" s="11">
        <f t="shared" si="151"/>
        <v>0</v>
      </c>
      <c r="J1068" s="16">
        <f t="shared" si="146"/>
        <v>76185</v>
      </c>
      <c r="K1068" s="25">
        <f t="shared" si="152"/>
        <v>0</v>
      </c>
    </row>
    <row r="1069" spans="1:11" x14ac:dyDescent="0.25">
      <c r="A1069" s="9">
        <f>IF('Lease Monthly'!$H$4="Monthly",DATE(YEAR('Monthly Journal entry'!A1068),MONTH('Monthly Journal entry'!A1068)+1,DAY('Monthly Journal entry'!A1068)),IF('Lease Monthly'!$H$4="Quarterly",DATE(YEAR('Monthly Journal entry'!A1068),MONTH('Monthly Journal entry'!A1067)+3,DAY('Monthly Journal entry'!A1067)),DATE(YEAR('Monthly Journal entry'!A1067)+1,MONTH('Monthly Journal entry'!A1067),DAY('Monthly Journal entry'!A1067))))</f>
        <v>76216</v>
      </c>
      <c r="B1069" s="24">
        <f t="shared" si="147"/>
        <v>2108</v>
      </c>
      <c r="C1069" s="9">
        <f t="shared" si="145"/>
        <v>76216</v>
      </c>
      <c r="D1069" s="9">
        <f t="shared" si="148"/>
        <v>76245</v>
      </c>
      <c r="E1069" s="3">
        <f t="shared" si="149"/>
        <v>30</v>
      </c>
      <c r="F1069" s="10">
        <f t="shared" si="150"/>
        <v>30</v>
      </c>
      <c r="G1069" s="4">
        <f>'Lease Monthly'!K1080</f>
        <v>0</v>
      </c>
      <c r="H1069" s="3">
        <f t="shared" si="153"/>
        <v>0</v>
      </c>
      <c r="I1069" s="11">
        <f t="shared" si="151"/>
        <v>0</v>
      </c>
      <c r="J1069" s="16">
        <f t="shared" si="146"/>
        <v>76216</v>
      </c>
      <c r="K1069" s="25">
        <f t="shared" si="152"/>
        <v>0</v>
      </c>
    </row>
    <row r="1070" spans="1:11" x14ac:dyDescent="0.25">
      <c r="A1070" s="9">
        <f>IF('Lease Monthly'!$H$4="Monthly",DATE(YEAR('Monthly Journal entry'!A1069),MONTH('Monthly Journal entry'!A1069)+1,DAY('Monthly Journal entry'!A1069)),IF('Lease Monthly'!$H$4="Quarterly",DATE(YEAR('Monthly Journal entry'!A1069),MONTH('Monthly Journal entry'!A1068)+3,DAY('Monthly Journal entry'!A1068)),DATE(YEAR('Monthly Journal entry'!A1068)+1,MONTH('Monthly Journal entry'!A1068),DAY('Monthly Journal entry'!A1068))))</f>
        <v>76246</v>
      </c>
      <c r="B1070" s="24">
        <f t="shared" si="147"/>
        <v>2108</v>
      </c>
      <c r="C1070" s="9">
        <f t="shared" si="145"/>
        <v>76246</v>
      </c>
      <c r="D1070" s="9">
        <f t="shared" si="148"/>
        <v>76276</v>
      </c>
      <c r="E1070" s="3">
        <f t="shared" si="149"/>
        <v>31</v>
      </c>
      <c r="F1070" s="10">
        <f t="shared" si="150"/>
        <v>31</v>
      </c>
      <c r="G1070" s="4">
        <f>'Lease Monthly'!K1081</f>
        <v>0</v>
      </c>
      <c r="H1070" s="3">
        <f t="shared" si="153"/>
        <v>0</v>
      </c>
      <c r="I1070" s="11">
        <f t="shared" si="151"/>
        <v>0</v>
      </c>
      <c r="J1070" s="16">
        <f t="shared" si="146"/>
        <v>76246</v>
      </c>
      <c r="K1070" s="25">
        <f t="shared" si="152"/>
        <v>0</v>
      </c>
    </row>
    <row r="1071" spans="1:11" x14ac:dyDescent="0.25">
      <c r="A1071" s="9">
        <f>IF('Lease Monthly'!$H$4="Monthly",DATE(YEAR('Monthly Journal entry'!A1070),MONTH('Monthly Journal entry'!A1070)+1,DAY('Monthly Journal entry'!A1070)),IF('Lease Monthly'!$H$4="Quarterly",DATE(YEAR('Monthly Journal entry'!A1070),MONTH('Monthly Journal entry'!A1069)+3,DAY('Monthly Journal entry'!A1069)),DATE(YEAR('Monthly Journal entry'!A1069)+1,MONTH('Monthly Journal entry'!A1069),DAY('Monthly Journal entry'!A1069))))</f>
        <v>76277</v>
      </c>
      <c r="B1071" s="24">
        <f t="shared" si="147"/>
        <v>2108</v>
      </c>
      <c r="C1071" s="9">
        <f t="shared" si="145"/>
        <v>76277</v>
      </c>
      <c r="D1071" s="9">
        <f t="shared" si="148"/>
        <v>76306</v>
      </c>
      <c r="E1071" s="3">
        <f t="shared" si="149"/>
        <v>30</v>
      </c>
      <c r="F1071" s="10">
        <f t="shared" si="150"/>
        <v>30</v>
      </c>
      <c r="G1071" s="4">
        <f>'Lease Monthly'!K1082</f>
        <v>0</v>
      </c>
      <c r="H1071" s="3">
        <f t="shared" si="153"/>
        <v>0</v>
      </c>
      <c r="I1071" s="11">
        <f t="shared" si="151"/>
        <v>0</v>
      </c>
      <c r="J1071" s="16">
        <f t="shared" si="146"/>
        <v>76277</v>
      </c>
      <c r="K1071" s="25">
        <f t="shared" si="152"/>
        <v>0</v>
      </c>
    </row>
    <row r="1072" spans="1:11" x14ac:dyDescent="0.25">
      <c r="A1072" s="9">
        <f>IF('Lease Monthly'!$H$4="Monthly",DATE(YEAR('Monthly Journal entry'!A1071),MONTH('Monthly Journal entry'!A1071)+1,DAY('Monthly Journal entry'!A1071)),IF('Lease Monthly'!$H$4="Quarterly",DATE(YEAR('Monthly Journal entry'!A1071),MONTH('Monthly Journal entry'!A1070)+3,DAY('Monthly Journal entry'!A1070)),DATE(YEAR('Monthly Journal entry'!A1070)+1,MONTH('Monthly Journal entry'!A1070),DAY('Monthly Journal entry'!A1070))))</f>
        <v>76307</v>
      </c>
      <c r="B1072" s="24">
        <f t="shared" si="147"/>
        <v>2108</v>
      </c>
      <c r="C1072" s="9">
        <f t="shared" si="145"/>
        <v>76307</v>
      </c>
      <c r="D1072" s="9">
        <f t="shared" si="148"/>
        <v>76337</v>
      </c>
      <c r="E1072" s="3">
        <f t="shared" si="149"/>
        <v>31</v>
      </c>
      <c r="F1072" s="10">
        <f t="shared" si="150"/>
        <v>31</v>
      </c>
      <c r="G1072" s="4">
        <f>'Lease Monthly'!K1083</f>
        <v>0</v>
      </c>
      <c r="H1072" s="3">
        <f t="shared" si="153"/>
        <v>0</v>
      </c>
      <c r="I1072" s="11">
        <f t="shared" si="151"/>
        <v>0</v>
      </c>
      <c r="J1072" s="16">
        <f t="shared" si="146"/>
        <v>76307</v>
      </c>
      <c r="K1072" s="25">
        <f t="shared" si="152"/>
        <v>0</v>
      </c>
    </row>
    <row r="1073" spans="1:11" x14ac:dyDescent="0.25">
      <c r="A1073" s="9">
        <f>IF('Lease Monthly'!$H$4="Monthly",DATE(YEAR('Monthly Journal entry'!A1072),MONTH('Monthly Journal entry'!A1072)+1,DAY('Monthly Journal entry'!A1072)),IF('Lease Monthly'!$H$4="Quarterly",DATE(YEAR('Monthly Journal entry'!A1072),MONTH('Monthly Journal entry'!A1071)+3,DAY('Monthly Journal entry'!A1071)),DATE(YEAR('Monthly Journal entry'!A1071)+1,MONTH('Monthly Journal entry'!A1071),DAY('Monthly Journal entry'!A1071))))</f>
        <v>76338</v>
      </c>
      <c r="B1073" s="24">
        <f t="shared" si="147"/>
        <v>2109</v>
      </c>
      <c r="C1073" s="9">
        <f t="shared" si="145"/>
        <v>76338</v>
      </c>
      <c r="D1073" s="9">
        <f t="shared" si="148"/>
        <v>76368</v>
      </c>
      <c r="E1073" s="3">
        <f t="shared" si="149"/>
        <v>31</v>
      </c>
      <c r="F1073" s="10">
        <f t="shared" si="150"/>
        <v>31</v>
      </c>
      <c r="G1073" s="4">
        <f>'Lease Monthly'!K1084</f>
        <v>0</v>
      </c>
      <c r="H1073" s="3">
        <f t="shared" si="153"/>
        <v>0</v>
      </c>
      <c r="I1073" s="11">
        <f t="shared" si="151"/>
        <v>0</v>
      </c>
      <c r="J1073" s="16">
        <f t="shared" si="146"/>
        <v>76338</v>
      </c>
      <c r="K1073" s="25">
        <f t="shared" si="152"/>
        <v>0</v>
      </c>
    </row>
    <row r="1074" spans="1:11" x14ac:dyDescent="0.25">
      <c r="A1074" s="9">
        <f>IF('Lease Monthly'!$H$4="Monthly",DATE(YEAR('Monthly Journal entry'!A1073),MONTH('Monthly Journal entry'!A1073)+1,DAY('Monthly Journal entry'!A1073)),IF('Lease Monthly'!$H$4="Quarterly",DATE(YEAR('Monthly Journal entry'!A1073),MONTH('Monthly Journal entry'!A1072)+3,DAY('Monthly Journal entry'!A1072)),DATE(YEAR('Monthly Journal entry'!A1072)+1,MONTH('Monthly Journal entry'!A1072),DAY('Monthly Journal entry'!A1072))))</f>
        <v>76369</v>
      </c>
      <c r="B1074" s="24">
        <f t="shared" si="147"/>
        <v>2109</v>
      </c>
      <c r="C1074" s="9">
        <f t="shared" si="145"/>
        <v>76369</v>
      </c>
      <c r="D1074" s="9">
        <f t="shared" si="148"/>
        <v>76396</v>
      </c>
      <c r="E1074" s="3">
        <f t="shared" si="149"/>
        <v>28</v>
      </c>
      <c r="F1074" s="10">
        <f t="shared" si="150"/>
        <v>28</v>
      </c>
      <c r="G1074" s="4">
        <f>'Lease Monthly'!K1085</f>
        <v>0</v>
      </c>
      <c r="H1074" s="3">
        <f t="shared" si="153"/>
        <v>0</v>
      </c>
      <c r="I1074" s="11">
        <f t="shared" si="151"/>
        <v>0</v>
      </c>
      <c r="J1074" s="16">
        <f t="shared" si="146"/>
        <v>76369</v>
      </c>
      <c r="K1074" s="25">
        <f t="shared" si="152"/>
        <v>0</v>
      </c>
    </row>
    <row r="1075" spans="1:11" x14ac:dyDescent="0.25">
      <c r="A1075" s="9">
        <f>IF('Lease Monthly'!$H$4="Monthly",DATE(YEAR('Monthly Journal entry'!A1074),MONTH('Monthly Journal entry'!A1074)+1,DAY('Monthly Journal entry'!A1074)),IF('Lease Monthly'!$H$4="Quarterly",DATE(YEAR('Monthly Journal entry'!A1074),MONTH('Monthly Journal entry'!A1073)+3,DAY('Monthly Journal entry'!A1073)),DATE(YEAR('Monthly Journal entry'!A1073)+1,MONTH('Monthly Journal entry'!A1073),DAY('Monthly Journal entry'!A1073))))</f>
        <v>76397</v>
      </c>
      <c r="B1075" s="24">
        <f t="shared" si="147"/>
        <v>2109</v>
      </c>
      <c r="C1075" s="9">
        <f t="shared" si="145"/>
        <v>76397</v>
      </c>
      <c r="D1075" s="9">
        <f t="shared" si="148"/>
        <v>76427</v>
      </c>
      <c r="E1075" s="3">
        <f t="shared" si="149"/>
        <v>31</v>
      </c>
      <c r="F1075" s="10">
        <f t="shared" si="150"/>
        <v>31</v>
      </c>
      <c r="G1075" s="4">
        <f>'Lease Monthly'!K1086</f>
        <v>0</v>
      </c>
      <c r="H1075" s="3">
        <f t="shared" si="153"/>
        <v>0</v>
      </c>
      <c r="I1075" s="11">
        <f t="shared" si="151"/>
        <v>0</v>
      </c>
      <c r="J1075" s="16">
        <f t="shared" si="146"/>
        <v>76397</v>
      </c>
      <c r="K1075" s="25">
        <f t="shared" si="152"/>
        <v>0</v>
      </c>
    </row>
    <row r="1076" spans="1:11" x14ac:dyDescent="0.25">
      <c r="A1076" s="9">
        <f>IF('Lease Monthly'!$H$4="Monthly",DATE(YEAR('Monthly Journal entry'!A1075),MONTH('Monthly Journal entry'!A1075)+1,DAY('Monthly Journal entry'!A1075)),IF('Lease Monthly'!$H$4="Quarterly",DATE(YEAR('Monthly Journal entry'!A1075),MONTH('Monthly Journal entry'!A1074)+3,DAY('Monthly Journal entry'!A1074)),DATE(YEAR('Monthly Journal entry'!A1074)+1,MONTH('Monthly Journal entry'!A1074),DAY('Monthly Journal entry'!A1074))))</f>
        <v>76428</v>
      </c>
      <c r="B1076" s="24">
        <f t="shared" si="147"/>
        <v>2109</v>
      </c>
      <c r="C1076" s="9">
        <f t="shared" si="145"/>
        <v>76428</v>
      </c>
      <c r="D1076" s="9">
        <f t="shared" si="148"/>
        <v>76457</v>
      </c>
      <c r="E1076" s="3">
        <f t="shared" si="149"/>
        <v>30</v>
      </c>
      <c r="F1076" s="10">
        <f t="shared" si="150"/>
        <v>30</v>
      </c>
      <c r="G1076" s="4">
        <f>'Lease Monthly'!K1087</f>
        <v>0</v>
      </c>
      <c r="H1076" s="3">
        <f t="shared" si="153"/>
        <v>0</v>
      </c>
      <c r="I1076" s="11">
        <f t="shared" si="151"/>
        <v>0</v>
      </c>
      <c r="J1076" s="16">
        <f t="shared" si="146"/>
        <v>76428</v>
      </c>
      <c r="K1076" s="25">
        <f t="shared" si="152"/>
        <v>0</v>
      </c>
    </row>
    <row r="1077" spans="1:11" x14ac:dyDescent="0.25">
      <c r="A1077" s="9">
        <f>IF('Lease Monthly'!$H$4="Monthly",DATE(YEAR('Monthly Journal entry'!A1076),MONTH('Monthly Journal entry'!A1076)+1,DAY('Monthly Journal entry'!A1076)),IF('Lease Monthly'!$H$4="Quarterly",DATE(YEAR('Monthly Journal entry'!A1076),MONTH('Monthly Journal entry'!A1075)+3,DAY('Monthly Journal entry'!A1075)),DATE(YEAR('Monthly Journal entry'!A1075)+1,MONTH('Monthly Journal entry'!A1075),DAY('Monthly Journal entry'!A1075))))</f>
        <v>76458</v>
      </c>
      <c r="B1077" s="24">
        <f t="shared" si="147"/>
        <v>2109</v>
      </c>
      <c r="C1077" s="9">
        <f t="shared" si="145"/>
        <v>76458</v>
      </c>
      <c r="D1077" s="9">
        <f t="shared" si="148"/>
        <v>76488</v>
      </c>
      <c r="E1077" s="3">
        <f t="shared" si="149"/>
        <v>31</v>
      </c>
      <c r="F1077" s="10">
        <f t="shared" si="150"/>
        <v>31</v>
      </c>
      <c r="G1077" s="4">
        <f>'Lease Monthly'!K1088</f>
        <v>0</v>
      </c>
      <c r="H1077" s="3">
        <f t="shared" si="153"/>
        <v>0</v>
      </c>
      <c r="I1077" s="11">
        <f t="shared" si="151"/>
        <v>0</v>
      </c>
      <c r="J1077" s="16">
        <f t="shared" si="146"/>
        <v>76458</v>
      </c>
      <c r="K1077" s="25">
        <f t="shared" si="152"/>
        <v>0</v>
      </c>
    </row>
    <row r="1078" spans="1:11" x14ac:dyDescent="0.25">
      <c r="A1078" s="9">
        <f>IF('Lease Monthly'!$H$4="Monthly",DATE(YEAR('Monthly Journal entry'!A1077),MONTH('Monthly Journal entry'!A1077)+1,DAY('Monthly Journal entry'!A1077)),IF('Lease Monthly'!$H$4="Quarterly",DATE(YEAR('Monthly Journal entry'!A1077),MONTH('Monthly Journal entry'!A1076)+3,DAY('Monthly Journal entry'!A1076)),DATE(YEAR('Monthly Journal entry'!A1076)+1,MONTH('Monthly Journal entry'!A1076),DAY('Monthly Journal entry'!A1076))))</f>
        <v>76489</v>
      </c>
      <c r="B1078" s="24">
        <f t="shared" si="147"/>
        <v>2109</v>
      </c>
      <c r="C1078" s="9">
        <f t="shared" si="145"/>
        <v>76489</v>
      </c>
      <c r="D1078" s="9">
        <f t="shared" si="148"/>
        <v>76518</v>
      </c>
      <c r="E1078" s="3">
        <f t="shared" si="149"/>
        <v>30</v>
      </c>
      <c r="F1078" s="10">
        <f t="shared" si="150"/>
        <v>30</v>
      </c>
      <c r="G1078" s="4">
        <f>'Lease Monthly'!K1089</f>
        <v>0</v>
      </c>
      <c r="H1078" s="3">
        <f t="shared" si="153"/>
        <v>0</v>
      </c>
      <c r="I1078" s="11">
        <f t="shared" si="151"/>
        <v>0</v>
      </c>
      <c r="J1078" s="16">
        <f t="shared" si="146"/>
        <v>76489</v>
      </c>
      <c r="K1078" s="25">
        <f t="shared" si="152"/>
        <v>0</v>
      </c>
    </row>
    <row r="1079" spans="1:11" x14ac:dyDescent="0.25">
      <c r="A1079" s="9">
        <f>IF('Lease Monthly'!$H$4="Monthly",DATE(YEAR('Monthly Journal entry'!A1078),MONTH('Monthly Journal entry'!A1078)+1,DAY('Monthly Journal entry'!A1078)),IF('Lease Monthly'!$H$4="Quarterly",DATE(YEAR('Monthly Journal entry'!A1078),MONTH('Monthly Journal entry'!A1077)+3,DAY('Monthly Journal entry'!A1077)),DATE(YEAR('Monthly Journal entry'!A1077)+1,MONTH('Monthly Journal entry'!A1077),DAY('Monthly Journal entry'!A1077))))</f>
        <v>76519</v>
      </c>
      <c r="B1079" s="24">
        <f t="shared" si="147"/>
        <v>2109</v>
      </c>
      <c r="C1079" s="9">
        <f t="shared" si="145"/>
        <v>76519</v>
      </c>
      <c r="D1079" s="9">
        <f t="shared" si="148"/>
        <v>76549</v>
      </c>
      <c r="E1079" s="3">
        <f t="shared" si="149"/>
        <v>31</v>
      </c>
      <c r="F1079" s="10">
        <f t="shared" si="150"/>
        <v>31</v>
      </c>
      <c r="G1079" s="4">
        <f>'Lease Monthly'!K1090</f>
        <v>0</v>
      </c>
      <c r="H1079" s="3">
        <f t="shared" si="153"/>
        <v>0</v>
      </c>
      <c r="I1079" s="11">
        <f t="shared" si="151"/>
        <v>0</v>
      </c>
      <c r="J1079" s="16">
        <f t="shared" si="146"/>
        <v>76519</v>
      </c>
      <c r="K1079" s="25">
        <f t="shared" si="152"/>
        <v>0</v>
      </c>
    </row>
    <row r="1080" spans="1:11" x14ac:dyDescent="0.25">
      <c r="A1080" s="9">
        <f>IF('Lease Monthly'!$H$4="Monthly",DATE(YEAR('Monthly Journal entry'!A1079),MONTH('Monthly Journal entry'!A1079)+1,DAY('Monthly Journal entry'!A1079)),IF('Lease Monthly'!$H$4="Quarterly",DATE(YEAR('Monthly Journal entry'!A1079),MONTH('Monthly Journal entry'!A1078)+3,DAY('Monthly Journal entry'!A1078)),DATE(YEAR('Monthly Journal entry'!A1078)+1,MONTH('Monthly Journal entry'!A1078),DAY('Monthly Journal entry'!A1078))))</f>
        <v>76550</v>
      </c>
      <c r="B1080" s="24">
        <f t="shared" si="147"/>
        <v>2109</v>
      </c>
      <c r="C1080" s="9">
        <f t="shared" si="145"/>
        <v>76550</v>
      </c>
      <c r="D1080" s="9">
        <f t="shared" si="148"/>
        <v>76580</v>
      </c>
      <c r="E1080" s="3">
        <f t="shared" si="149"/>
        <v>31</v>
      </c>
      <c r="F1080" s="10">
        <f t="shared" si="150"/>
        <v>31</v>
      </c>
      <c r="G1080" s="4">
        <f>'Lease Monthly'!K1091</f>
        <v>0</v>
      </c>
      <c r="H1080" s="3">
        <f t="shared" si="153"/>
        <v>0</v>
      </c>
      <c r="I1080" s="11">
        <f t="shared" si="151"/>
        <v>0</v>
      </c>
      <c r="J1080" s="16">
        <f t="shared" si="146"/>
        <v>76550</v>
      </c>
      <c r="K1080" s="25">
        <f t="shared" si="152"/>
        <v>0</v>
      </c>
    </row>
    <row r="1081" spans="1:11" x14ac:dyDescent="0.25">
      <c r="A1081" s="9">
        <f>IF('Lease Monthly'!$H$4="Monthly",DATE(YEAR('Monthly Journal entry'!A1080),MONTH('Monthly Journal entry'!A1080)+1,DAY('Monthly Journal entry'!A1080)),IF('Lease Monthly'!$H$4="Quarterly",DATE(YEAR('Monthly Journal entry'!A1080),MONTH('Monthly Journal entry'!A1079)+3,DAY('Monthly Journal entry'!A1079)),DATE(YEAR('Monthly Journal entry'!A1079)+1,MONTH('Monthly Journal entry'!A1079),DAY('Monthly Journal entry'!A1079))))</f>
        <v>76581</v>
      </c>
      <c r="B1081" s="24">
        <f t="shared" si="147"/>
        <v>2109</v>
      </c>
      <c r="C1081" s="9">
        <f t="shared" si="145"/>
        <v>76581</v>
      </c>
      <c r="D1081" s="9">
        <f t="shared" si="148"/>
        <v>76610</v>
      </c>
      <c r="E1081" s="3">
        <f t="shared" si="149"/>
        <v>30</v>
      </c>
      <c r="F1081" s="10">
        <f t="shared" si="150"/>
        <v>30</v>
      </c>
      <c r="G1081" s="4">
        <f>'Lease Monthly'!K1092</f>
        <v>0</v>
      </c>
      <c r="H1081" s="3">
        <f t="shared" si="153"/>
        <v>0</v>
      </c>
      <c r="I1081" s="11">
        <f t="shared" si="151"/>
        <v>0</v>
      </c>
      <c r="J1081" s="16">
        <f t="shared" si="146"/>
        <v>76581</v>
      </c>
      <c r="K1081" s="25">
        <f t="shared" si="152"/>
        <v>0</v>
      </c>
    </row>
    <row r="1082" spans="1:11" x14ac:dyDescent="0.25">
      <c r="A1082" s="9">
        <f>IF('Lease Monthly'!$H$4="Monthly",DATE(YEAR('Monthly Journal entry'!A1081),MONTH('Monthly Journal entry'!A1081)+1,DAY('Monthly Journal entry'!A1081)),IF('Lease Monthly'!$H$4="Quarterly",DATE(YEAR('Monthly Journal entry'!A1081),MONTH('Monthly Journal entry'!A1080)+3,DAY('Monthly Journal entry'!A1080)),DATE(YEAR('Monthly Journal entry'!A1080)+1,MONTH('Monthly Journal entry'!A1080),DAY('Monthly Journal entry'!A1080))))</f>
        <v>76611</v>
      </c>
      <c r="B1082" s="24">
        <f t="shared" si="147"/>
        <v>2109</v>
      </c>
      <c r="C1082" s="9">
        <f t="shared" si="145"/>
        <v>76611</v>
      </c>
      <c r="D1082" s="9">
        <f t="shared" si="148"/>
        <v>76641</v>
      </c>
      <c r="E1082" s="3">
        <f t="shared" si="149"/>
        <v>31</v>
      </c>
      <c r="F1082" s="10">
        <f t="shared" si="150"/>
        <v>31</v>
      </c>
      <c r="G1082" s="4">
        <f>'Lease Monthly'!K1093</f>
        <v>0</v>
      </c>
      <c r="H1082" s="3">
        <f t="shared" si="153"/>
        <v>0</v>
      </c>
      <c r="I1082" s="11">
        <f t="shared" si="151"/>
        <v>0</v>
      </c>
      <c r="J1082" s="16">
        <f t="shared" si="146"/>
        <v>76611</v>
      </c>
      <c r="K1082" s="25">
        <f t="shared" si="152"/>
        <v>0</v>
      </c>
    </row>
    <row r="1083" spans="1:11" x14ac:dyDescent="0.25">
      <c r="A1083" s="9">
        <f>IF('Lease Monthly'!$H$4="Monthly",DATE(YEAR('Monthly Journal entry'!A1082),MONTH('Monthly Journal entry'!A1082)+1,DAY('Monthly Journal entry'!A1082)),IF('Lease Monthly'!$H$4="Quarterly",DATE(YEAR('Monthly Journal entry'!A1082),MONTH('Monthly Journal entry'!A1081)+3,DAY('Monthly Journal entry'!A1081)),DATE(YEAR('Monthly Journal entry'!A1081)+1,MONTH('Monthly Journal entry'!A1081),DAY('Monthly Journal entry'!A1081))))</f>
        <v>76642</v>
      </c>
      <c r="B1083" s="24">
        <f t="shared" si="147"/>
        <v>2109</v>
      </c>
      <c r="C1083" s="9">
        <f t="shared" si="145"/>
        <v>76642</v>
      </c>
      <c r="D1083" s="9">
        <f t="shared" si="148"/>
        <v>76671</v>
      </c>
      <c r="E1083" s="3">
        <f t="shared" si="149"/>
        <v>30</v>
      </c>
      <c r="F1083" s="10">
        <f t="shared" si="150"/>
        <v>30</v>
      </c>
      <c r="G1083" s="4">
        <f>'Lease Monthly'!K1094</f>
        <v>0</v>
      </c>
      <c r="H1083" s="3">
        <f t="shared" si="153"/>
        <v>0</v>
      </c>
      <c r="I1083" s="11">
        <f t="shared" si="151"/>
        <v>0</v>
      </c>
      <c r="J1083" s="16">
        <f t="shared" si="146"/>
        <v>76642</v>
      </c>
      <c r="K1083" s="25">
        <f t="shared" si="152"/>
        <v>0</v>
      </c>
    </row>
    <row r="1084" spans="1:11" x14ac:dyDescent="0.25">
      <c r="A1084" s="9">
        <f>IF('Lease Monthly'!$H$4="Monthly",DATE(YEAR('Monthly Journal entry'!A1083),MONTH('Monthly Journal entry'!A1083)+1,DAY('Monthly Journal entry'!A1083)),IF('Lease Monthly'!$H$4="Quarterly",DATE(YEAR('Monthly Journal entry'!A1083),MONTH('Monthly Journal entry'!A1082)+3,DAY('Monthly Journal entry'!A1082)),DATE(YEAR('Monthly Journal entry'!A1082)+1,MONTH('Monthly Journal entry'!A1082),DAY('Monthly Journal entry'!A1082))))</f>
        <v>76672</v>
      </c>
      <c r="B1084" s="24">
        <f t="shared" si="147"/>
        <v>2109</v>
      </c>
      <c r="C1084" s="9">
        <f t="shared" si="145"/>
        <v>76672</v>
      </c>
      <c r="D1084" s="9">
        <f t="shared" si="148"/>
        <v>76702</v>
      </c>
      <c r="E1084" s="3">
        <f t="shared" si="149"/>
        <v>31</v>
      </c>
      <c r="F1084" s="10">
        <f t="shared" si="150"/>
        <v>31</v>
      </c>
      <c r="G1084" s="4">
        <f>'Lease Monthly'!K1095</f>
        <v>0</v>
      </c>
      <c r="H1084" s="3">
        <f t="shared" si="153"/>
        <v>0</v>
      </c>
      <c r="I1084" s="11">
        <f t="shared" si="151"/>
        <v>0</v>
      </c>
      <c r="J1084" s="16">
        <f t="shared" si="146"/>
        <v>76672</v>
      </c>
      <c r="K1084" s="25">
        <f t="shared" si="152"/>
        <v>0</v>
      </c>
    </row>
    <row r="1085" spans="1:11" x14ac:dyDescent="0.25">
      <c r="A1085" s="9">
        <f>IF('Lease Monthly'!$H$4="Monthly",DATE(YEAR('Monthly Journal entry'!A1084),MONTH('Monthly Journal entry'!A1084)+1,DAY('Monthly Journal entry'!A1084)),IF('Lease Monthly'!$H$4="Quarterly",DATE(YEAR('Monthly Journal entry'!A1084),MONTH('Monthly Journal entry'!A1083)+3,DAY('Monthly Journal entry'!A1083)),DATE(YEAR('Monthly Journal entry'!A1083)+1,MONTH('Monthly Journal entry'!A1083),DAY('Monthly Journal entry'!A1083))))</f>
        <v>76703</v>
      </c>
      <c r="B1085" s="24">
        <f t="shared" si="147"/>
        <v>2110</v>
      </c>
      <c r="C1085" s="9">
        <f t="shared" si="145"/>
        <v>76703</v>
      </c>
      <c r="D1085" s="9">
        <f t="shared" si="148"/>
        <v>76733</v>
      </c>
      <c r="E1085" s="3">
        <f t="shared" si="149"/>
        <v>31</v>
      </c>
      <c r="F1085" s="10">
        <f t="shared" si="150"/>
        <v>31</v>
      </c>
      <c r="G1085" s="4">
        <f>'Lease Monthly'!K1096</f>
        <v>0</v>
      </c>
      <c r="H1085" s="3">
        <f t="shared" si="153"/>
        <v>0</v>
      </c>
      <c r="I1085" s="11">
        <f t="shared" si="151"/>
        <v>0</v>
      </c>
      <c r="J1085" s="16">
        <f t="shared" si="146"/>
        <v>76703</v>
      </c>
      <c r="K1085" s="25">
        <f t="shared" si="152"/>
        <v>0</v>
      </c>
    </row>
    <row r="1086" spans="1:11" x14ac:dyDescent="0.25">
      <c r="A1086" s="9">
        <f>IF('Lease Monthly'!$H$4="Monthly",DATE(YEAR('Monthly Journal entry'!A1085),MONTH('Monthly Journal entry'!A1085)+1,DAY('Monthly Journal entry'!A1085)),IF('Lease Monthly'!$H$4="Quarterly",DATE(YEAR('Monthly Journal entry'!A1085),MONTH('Monthly Journal entry'!A1084)+3,DAY('Monthly Journal entry'!A1084)),DATE(YEAR('Monthly Journal entry'!A1084)+1,MONTH('Monthly Journal entry'!A1084),DAY('Monthly Journal entry'!A1084))))</f>
        <v>76734</v>
      </c>
      <c r="B1086" s="24">
        <f t="shared" si="147"/>
        <v>2110</v>
      </c>
      <c r="C1086" s="9">
        <f t="shared" si="145"/>
        <v>76734</v>
      </c>
      <c r="D1086" s="9">
        <f t="shared" si="148"/>
        <v>76761</v>
      </c>
      <c r="E1086" s="3">
        <f t="shared" si="149"/>
        <v>28</v>
      </c>
      <c r="F1086" s="10">
        <f t="shared" si="150"/>
        <v>28</v>
      </c>
      <c r="G1086" s="4">
        <f>'Lease Monthly'!K1097</f>
        <v>0</v>
      </c>
      <c r="H1086" s="3">
        <f t="shared" si="153"/>
        <v>0</v>
      </c>
      <c r="I1086" s="11">
        <f t="shared" si="151"/>
        <v>0</v>
      </c>
      <c r="J1086" s="16">
        <f t="shared" si="146"/>
        <v>76734</v>
      </c>
      <c r="K1086" s="25">
        <f t="shared" si="152"/>
        <v>0</v>
      </c>
    </row>
    <row r="1087" spans="1:11" x14ac:dyDescent="0.25">
      <c r="A1087" s="9">
        <f>IF('Lease Monthly'!$H$4="Monthly",DATE(YEAR('Monthly Journal entry'!A1086),MONTH('Monthly Journal entry'!A1086)+1,DAY('Monthly Journal entry'!A1086)),IF('Lease Monthly'!$H$4="Quarterly",DATE(YEAR('Monthly Journal entry'!A1086),MONTH('Monthly Journal entry'!A1085)+3,DAY('Monthly Journal entry'!A1085)),DATE(YEAR('Monthly Journal entry'!A1085)+1,MONTH('Monthly Journal entry'!A1085),DAY('Monthly Journal entry'!A1085))))</f>
        <v>76762</v>
      </c>
      <c r="B1087" s="24">
        <f t="shared" si="147"/>
        <v>2110</v>
      </c>
      <c r="C1087" s="9">
        <f t="shared" si="145"/>
        <v>76762</v>
      </c>
      <c r="D1087" s="9">
        <f t="shared" si="148"/>
        <v>76792</v>
      </c>
      <c r="E1087" s="3">
        <f t="shared" si="149"/>
        <v>31</v>
      </c>
      <c r="F1087" s="10">
        <f t="shared" si="150"/>
        <v>31</v>
      </c>
      <c r="G1087" s="4">
        <f>'Lease Monthly'!K1098</f>
        <v>0</v>
      </c>
      <c r="H1087" s="3">
        <f t="shared" si="153"/>
        <v>0</v>
      </c>
      <c r="I1087" s="11">
        <f t="shared" si="151"/>
        <v>0</v>
      </c>
      <c r="J1087" s="16">
        <f t="shared" si="146"/>
        <v>76762</v>
      </c>
      <c r="K1087" s="25">
        <f t="shared" si="152"/>
        <v>0</v>
      </c>
    </row>
    <row r="1088" spans="1:11" x14ac:dyDescent="0.25">
      <c r="A1088" s="9">
        <f>IF('Lease Monthly'!$H$4="Monthly",DATE(YEAR('Monthly Journal entry'!A1087),MONTH('Monthly Journal entry'!A1087)+1,DAY('Monthly Journal entry'!A1087)),IF('Lease Monthly'!$H$4="Quarterly",DATE(YEAR('Monthly Journal entry'!A1087),MONTH('Monthly Journal entry'!A1086)+3,DAY('Monthly Journal entry'!A1086)),DATE(YEAR('Monthly Journal entry'!A1086)+1,MONTH('Monthly Journal entry'!A1086),DAY('Monthly Journal entry'!A1086))))</f>
        <v>76793</v>
      </c>
      <c r="B1088" s="24">
        <f t="shared" si="147"/>
        <v>2110</v>
      </c>
      <c r="C1088" s="9">
        <f t="shared" si="145"/>
        <v>76793</v>
      </c>
      <c r="D1088" s="9">
        <f t="shared" si="148"/>
        <v>76822</v>
      </c>
      <c r="E1088" s="3">
        <f t="shared" si="149"/>
        <v>30</v>
      </c>
      <c r="F1088" s="10">
        <f t="shared" si="150"/>
        <v>30</v>
      </c>
      <c r="G1088" s="4">
        <f>'Lease Monthly'!K1099</f>
        <v>0</v>
      </c>
      <c r="H1088" s="3">
        <f t="shared" si="153"/>
        <v>0</v>
      </c>
      <c r="I1088" s="11">
        <f t="shared" si="151"/>
        <v>0</v>
      </c>
      <c r="J1088" s="16">
        <f t="shared" si="146"/>
        <v>76793</v>
      </c>
      <c r="K1088" s="25">
        <f t="shared" si="152"/>
        <v>0</v>
      </c>
    </row>
    <row r="1089" spans="1:11" x14ac:dyDescent="0.25">
      <c r="A1089" s="9">
        <f>IF('Lease Monthly'!$H$4="Monthly",DATE(YEAR('Monthly Journal entry'!A1088),MONTH('Monthly Journal entry'!A1088)+1,DAY('Monthly Journal entry'!A1088)),IF('Lease Monthly'!$H$4="Quarterly",DATE(YEAR('Monthly Journal entry'!A1088),MONTH('Monthly Journal entry'!A1087)+3,DAY('Monthly Journal entry'!A1087)),DATE(YEAR('Monthly Journal entry'!A1087)+1,MONTH('Monthly Journal entry'!A1087),DAY('Monthly Journal entry'!A1087))))</f>
        <v>76823</v>
      </c>
      <c r="B1089" s="24">
        <f t="shared" si="147"/>
        <v>2110</v>
      </c>
      <c r="C1089" s="9">
        <f t="shared" si="145"/>
        <v>76823</v>
      </c>
      <c r="D1089" s="9">
        <f t="shared" si="148"/>
        <v>76853</v>
      </c>
      <c r="E1089" s="3">
        <f t="shared" si="149"/>
        <v>31</v>
      </c>
      <c r="F1089" s="10">
        <f t="shared" si="150"/>
        <v>31</v>
      </c>
      <c r="G1089" s="4">
        <f>'Lease Monthly'!K1100</f>
        <v>0</v>
      </c>
      <c r="H1089" s="3">
        <f t="shared" si="153"/>
        <v>0</v>
      </c>
      <c r="I1089" s="11">
        <f t="shared" si="151"/>
        <v>0</v>
      </c>
      <c r="J1089" s="16">
        <f t="shared" si="146"/>
        <v>76823</v>
      </c>
      <c r="K1089" s="25">
        <f t="shared" si="152"/>
        <v>0</v>
      </c>
    </row>
    <row r="1090" spans="1:11" x14ac:dyDescent="0.25">
      <c r="A1090" s="9">
        <f>IF('Lease Monthly'!$H$4="Monthly",DATE(YEAR('Monthly Journal entry'!A1089),MONTH('Monthly Journal entry'!A1089)+1,DAY('Monthly Journal entry'!A1089)),IF('Lease Monthly'!$H$4="Quarterly",DATE(YEAR('Monthly Journal entry'!A1089),MONTH('Monthly Journal entry'!A1088)+3,DAY('Monthly Journal entry'!A1088)),DATE(YEAR('Monthly Journal entry'!A1088)+1,MONTH('Monthly Journal entry'!A1088),DAY('Monthly Journal entry'!A1088))))</f>
        <v>76854</v>
      </c>
      <c r="B1090" s="24">
        <f t="shared" si="147"/>
        <v>2110</v>
      </c>
      <c r="C1090" s="9">
        <f t="shared" si="145"/>
        <v>76854</v>
      </c>
      <c r="D1090" s="9">
        <f t="shared" si="148"/>
        <v>76883</v>
      </c>
      <c r="E1090" s="3">
        <f t="shared" si="149"/>
        <v>30</v>
      </c>
      <c r="F1090" s="10">
        <f t="shared" si="150"/>
        <v>30</v>
      </c>
      <c r="G1090" s="4">
        <f>'Lease Monthly'!K1101</f>
        <v>0</v>
      </c>
      <c r="H1090" s="3">
        <f t="shared" si="153"/>
        <v>0</v>
      </c>
      <c r="I1090" s="11">
        <f t="shared" si="151"/>
        <v>0</v>
      </c>
      <c r="J1090" s="16">
        <f t="shared" si="146"/>
        <v>76854</v>
      </c>
      <c r="K1090" s="25">
        <f t="shared" si="152"/>
        <v>0</v>
      </c>
    </row>
    <row r="1091" spans="1:11" x14ac:dyDescent="0.25">
      <c r="A1091" s="9">
        <f>IF('Lease Monthly'!$H$4="Monthly",DATE(YEAR('Monthly Journal entry'!A1090),MONTH('Monthly Journal entry'!A1090)+1,DAY('Monthly Journal entry'!A1090)),IF('Lease Monthly'!$H$4="Quarterly",DATE(YEAR('Monthly Journal entry'!A1090),MONTH('Monthly Journal entry'!A1089)+3,DAY('Monthly Journal entry'!A1089)),DATE(YEAR('Monthly Journal entry'!A1089)+1,MONTH('Monthly Journal entry'!A1089),DAY('Monthly Journal entry'!A1089))))</f>
        <v>76884</v>
      </c>
      <c r="B1091" s="24">
        <f t="shared" si="147"/>
        <v>2110</v>
      </c>
      <c r="C1091" s="9">
        <f t="shared" si="145"/>
        <v>76884</v>
      </c>
      <c r="D1091" s="9">
        <f t="shared" si="148"/>
        <v>76914</v>
      </c>
      <c r="E1091" s="3">
        <f t="shared" si="149"/>
        <v>31</v>
      </c>
      <c r="F1091" s="10">
        <f t="shared" si="150"/>
        <v>31</v>
      </c>
      <c r="G1091" s="4">
        <f>'Lease Monthly'!K1102</f>
        <v>0</v>
      </c>
      <c r="H1091" s="3">
        <f t="shared" si="153"/>
        <v>0</v>
      </c>
      <c r="I1091" s="11">
        <f t="shared" si="151"/>
        <v>0</v>
      </c>
      <c r="J1091" s="16">
        <f t="shared" si="146"/>
        <v>76884</v>
      </c>
      <c r="K1091" s="25">
        <f t="shared" si="152"/>
        <v>0</v>
      </c>
    </row>
    <row r="1092" spans="1:11" x14ac:dyDescent="0.25">
      <c r="A1092" s="9">
        <f>IF('Lease Monthly'!$H$4="Monthly",DATE(YEAR('Monthly Journal entry'!A1091),MONTH('Monthly Journal entry'!A1091)+1,DAY('Monthly Journal entry'!A1091)),IF('Lease Monthly'!$H$4="Quarterly",DATE(YEAR('Monthly Journal entry'!A1091),MONTH('Monthly Journal entry'!A1090)+3,DAY('Monthly Journal entry'!A1090)),DATE(YEAR('Monthly Journal entry'!A1090)+1,MONTH('Monthly Journal entry'!A1090),DAY('Monthly Journal entry'!A1090))))</f>
        <v>76915</v>
      </c>
      <c r="B1092" s="24">
        <f t="shared" si="147"/>
        <v>2110</v>
      </c>
      <c r="C1092" s="9">
        <f t="shared" si="145"/>
        <v>76915</v>
      </c>
      <c r="D1092" s="9">
        <f t="shared" si="148"/>
        <v>76945</v>
      </c>
      <c r="E1092" s="3">
        <f t="shared" si="149"/>
        <v>31</v>
      </c>
      <c r="F1092" s="10">
        <f t="shared" si="150"/>
        <v>31</v>
      </c>
      <c r="G1092" s="4">
        <f>'Lease Monthly'!K1103</f>
        <v>0</v>
      </c>
      <c r="H1092" s="3">
        <f t="shared" si="153"/>
        <v>0</v>
      </c>
      <c r="I1092" s="11">
        <f t="shared" si="151"/>
        <v>0</v>
      </c>
      <c r="J1092" s="16">
        <f t="shared" si="146"/>
        <v>76915</v>
      </c>
      <c r="K1092" s="25">
        <f t="shared" si="152"/>
        <v>0</v>
      </c>
    </row>
    <row r="1093" spans="1:11" x14ac:dyDescent="0.25">
      <c r="A1093" s="9">
        <f>IF('Lease Monthly'!$H$4="Monthly",DATE(YEAR('Monthly Journal entry'!A1092),MONTH('Monthly Journal entry'!A1092)+1,DAY('Monthly Journal entry'!A1092)),IF('Lease Monthly'!$H$4="Quarterly",DATE(YEAR('Monthly Journal entry'!A1092),MONTH('Monthly Journal entry'!A1091)+3,DAY('Monthly Journal entry'!A1091)),DATE(YEAR('Monthly Journal entry'!A1091)+1,MONTH('Monthly Journal entry'!A1091),DAY('Monthly Journal entry'!A1091))))</f>
        <v>76946</v>
      </c>
      <c r="B1093" s="24">
        <f t="shared" si="147"/>
        <v>2110</v>
      </c>
      <c r="C1093" s="9">
        <f t="shared" ref="C1093:C1156" si="154">EOMONTH(A1093,-1)+1</f>
        <v>76946</v>
      </c>
      <c r="D1093" s="9">
        <f t="shared" si="148"/>
        <v>76975</v>
      </c>
      <c r="E1093" s="3">
        <f t="shared" si="149"/>
        <v>30</v>
      </c>
      <c r="F1093" s="10">
        <f t="shared" si="150"/>
        <v>30</v>
      </c>
      <c r="G1093" s="4">
        <f>'Lease Monthly'!K1104</f>
        <v>0</v>
      </c>
      <c r="H1093" s="3">
        <f t="shared" si="153"/>
        <v>0</v>
      </c>
      <c r="I1093" s="11">
        <f t="shared" si="151"/>
        <v>0</v>
      </c>
      <c r="J1093" s="16">
        <f t="shared" ref="J1093:J1156" si="155">A1093</f>
        <v>76946</v>
      </c>
      <c r="K1093" s="25">
        <f t="shared" si="152"/>
        <v>0</v>
      </c>
    </row>
    <row r="1094" spans="1:11" x14ac:dyDescent="0.25">
      <c r="A1094" s="9">
        <f>IF('Lease Monthly'!$H$4="Monthly",DATE(YEAR('Monthly Journal entry'!A1093),MONTH('Monthly Journal entry'!A1093)+1,DAY('Monthly Journal entry'!A1093)),IF('Lease Monthly'!$H$4="Quarterly",DATE(YEAR('Monthly Journal entry'!A1093),MONTH('Monthly Journal entry'!A1092)+3,DAY('Monthly Journal entry'!A1092)),DATE(YEAR('Monthly Journal entry'!A1092)+1,MONTH('Monthly Journal entry'!A1092),DAY('Monthly Journal entry'!A1092))))</f>
        <v>76976</v>
      </c>
      <c r="B1094" s="24">
        <f t="shared" ref="B1094:B1157" si="156">YEAR(A1094)</f>
        <v>2110</v>
      </c>
      <c r="C1094" s="9">
        <f t="shared" si="154"/>
        <v>76976</v>
      </c>
      <c r="D1094" s="9">
        <f t="shared" ref="D1094:D1157" si="157">EOMONTH(A1094,0)</f>
        <v>77006</v>
      </c>
      <c r="E1094" s="3">
        <f t="shared" ref="E1094:E1157" si="158">D1094-C1094+1</f>
        <v>31</v>
      </c>
      <c r="F1094" s="10">
        <f t="shared" ref="F1094:F1157" si="159">D1094-A1094+1</f>
        <v>31</v>
      </c>
      <c r="G1094" s="4">
        <f>'Lease Monthly'!K1105</f>
        <v>0</v>
      </c>
      <c r="H1094" s="3">
        <f t="shared" si="153"/>
        <v>0</v>
      </c>
      <c r="I1094" s="11">
        <f t="shared" si="151"/>
        <v>0</v>
      </c>
      <c r="J1094" s="16">
        <f t="shared" si="155"/>
        <v>76976</v>
      </c>
      <c r="K1094" s="25">
        <f t="shared" si="152"/>
        <v>0</v>
      </c>
    </row>
    <row r="1095" spans="1:11" x14ac:dyDescent="0.25">
      <c r="A1095" s="9">
        <f>IF('Lease Monthly'!$H$4="Monthly",DATE(YEAR('Monthly Journal entry'!A1094),MONTH('Monthly Journal entry'!A1094)+1,DAY('Monthly Journal entry'!A1094)),IF('Lease Monthly'!$H$4="Quarterly",DATE(YEAR('Monthly Journal entry'!A1094),MONTH('Monthly Journal entry'!A1093)+3,DAY('Monthly Journal entry'!A1093)),DATE(YEAR('Monthly Journal entry'!A1093)+1,MONTH('Monthly Journal entry'!A1093),DAY('Monthly Journal entry'!A1093))))</f>
        <v>77007</v>
      </c>
      <c r="B1095" s="24">
        <f t="shared" si="156"/>
        <v>2110</v>
      </c>
      <c r="C1095" s="9">
        <f t="shared" si="154"/>
        <v>77007</v>
      </c>
      <c r="D1095" s="9">
        <f t="shared" si="157"/>
        <v>77036</v>
      </c>
      <c r="E1095" s="3">
        <f t="shared" si="158"/>
        <v>30</v>
      </c>
      <c r="F1095" s="10">
        <f t="shared" si="159"/>
        <v>30</v>
      </c>
      <c r="G1095" s="4">
        <f>'Lease Monthly'!K1106</f>
        <v>0</v>
      </c>
      <c r="H1095" s="3">
        <f t="shared" si="153"/>
        <v>0</v>
      </c>
      <c r="I1095" s="11">
        <f t="shared" ref="I1095:I1158" si="160">G1095-H1094</f>
        <v>0</v>
      </c>
      <c r="J1095" s="16">
        <f t="shared" si="155"/>
        <v>77007</v>
      </c>
      <c r="K1095" s="25">
        <f t="shared" ref="K1095:K1158" si="161">H1095+I1095</f>
        <v>0</v>
      </c>
    </row>
    <row r="1096" spans="1:11" x14ac:dyDescent="0.25">
      <c r="A1096" s="9">
        <f>IF('Lease Monthly'!$H$4="Monthly",DATE(YEAR('Monthly Journal entry'!A1095),MONTH('Monthly Journal entry'!A1095)+1,DAY('Monthly Journal entry'!A1095)),IF('Lease Monthly'!$H$4="Quarterly",DATE(YEAR('Monthly Journal entry'!A1095),MONTH('Monthly Journal entry'!A1094)+3,DAY('Monthly Journal entry'!A1094)),DATE(YEAR('Monthly Journal entry'!A1094)+1,MONTH('Monthly Journal entry'!A1094),DAY('Monthly Journal entry'!A1094))))</f>
        <v>77037</v>
      </c>
      <c r="B1096" s="24">
        <f t="shared" si="156"/>
        <v>2110</v>
      </c>
      <c r="C1096" s="9">
        <f t="shared" si="154"/>
        <v>77037</v>
      </c>
      <c r="D1096" s="9">
        <f t="shared" si="157"/>
        <v>77067</v>
      </c>
      <c r="E1096" s="3">
        <f t="shared" si="158"/>
        <v>31</v>
      </c>
      <c r="F1096" s="10">
        <f t="shared" si="159"/>
        <v>31</v>
      </c>
      <c r="G1096" s="4">
        <f>'Lease Monthly'!K1107</f>
        <v>0</v>
      </c>
      <c r="H1096" s="3">
        <f t="shared" ref="H1096:H1159" si="162">G1097/E1096*F1096</f>
        <v>0</v>
      </c>
      <c r="I1096" s="11">
        <f t="shared" si="160"/>
        <v>0</v>
      </c>
      <c r="J1096" s="16">
        <f t="shared" si="155"/>
        <v>77037</v>
      </c>
      <c r="K1096" s="25">
        <f t="shared" si="161"/>
        <v>0</v>
      </c>
    </row>
    <row r="1097" spans="1:11" x14ac:dyDescent="0.25">
      <c r="A1097" s="9">
        <f>IF('Lease Monthly'!$H$4="Monthly",DATE(YEAR('Monthly Journal entry'!A1096),MONTH('Monthly Journal entry'!A1096)+1,DAY('Monthly Journal entry'!A1096)),IF('Lease Monthly'!$H$4="Quarterly",DATE(YEAR('Monthly Journal entry'!A1096),MONTH('Monthly Journal entry'!A1095)+3,DAY('Monthly Journal entry'!A1095)),DATE(YEAR('Monthly Journal entry'!A1095)+1,MONTH('Monthly Journal entry'!A1095),DAY('Monthly Journal entry'!A1095))))</f>
        <v>77068</v>
      </c>
      <c r="B1097" s="24">
        <f t="shared" si="156"/>
        <v>2111</v>
      </c>
      <c r="C1097" s="9">
        <f t="shared" si="154"/>
        <v>77068</v>
      </c>
      <c r="D1097" s="9">
        <f t="shared" si="157"/>
        <v>77098</v>
      </c>
      <c r="E1097" s="3">
        <f t="shared" si="158"/>
        <v>31</v>
      </c>
      <c r="F1097" s="10">
        <f t="shared" si="159"/>
        <v>31</v>
      </c>
      <c r="G1097" s="4">
        <f>'Lease Monthly'!K1108</f>
        <v>0</v>
      </c>
      <c r="H1097" s="3">
        <f t="shared" si="162"/>
        <v>0</v>
      </c>
      <c r="I1097" s="11">
        <f t="shared" si="160"/>
        <v>0</v>
      </c>
      <c r="J1097" s="16">
        <f t="shared" si="155"/>
        <v>77068</v>
      </c>
      <c r="K1097" s="25">
        <f t="shared" si="161"/>
        <v>0</v>
      </c>
    </row>
    <row r="1098" spans="1:11" x14ac:dyDescent="0.25">
      <c r="A1098" s="9">
        <f>IF('Lease Monthly'!$H$4="Monthly",DATE(YEAR('Monthly Journal entry'!A1097),MONTH('Monthly Journal entry'!A1097)+1,DAY('Monthly Journal entry'!A1097)),IF('Lease Monthly'!$H$4="Quarterly",DATE(YEAR('Monthly Journal entry'!A1097),MONTH('Monthly Journal entry'!A1096)+3,DAY('Monthly Journal entry'!A1096)),DATE(YEAR('Monthly Journal entry'!A1096)+1,MONTH('Monthly Journal entry'!A1096),DAY('Monthly Journal entry'!A1096))))</f>
        <v>77099</v>
      </c>
      <c r="B1098" s="24">
        <f t="shared" si="156"/>
        <v>2111</v>
      </c>
      <c r="C1098" s="9">
        <f t="shared" si="154"/>
        <v>77099</v>
      </c>
      <c r="D1098" s="9">
        <f t="shared" si="157"/>
        <v>77126</v>
      </c>
      <c r="E1098" s="3">
        <f t="shared" si="158"/>
        <v>28</v>
      </c>
      <c r="F1098" s="10">
        <f t="shared" si="159"/>
        <v>28</v>
      </c>
      <c r="G1098" s="4">
        <f>'Lease Monthly'!K1109</f>
        <v>0</v>
      </c>
      <c r="H1098" s="3">
        <f t="shared" si="162"/>
        <v>0</v>
      </c>
      <c r="I1098" s="11">
        <f t="shared" si="160"/>
        <v>0</v>
      </c>
      <c r="J1098" s="16">
        <f t="shared" si="155"/>
        <v>77099</v>
      </c>
      <c r="K1098" s="25">
        <f t="shared" si="161"/>
        <v>0</v>
      </c>
    </row>
    <row r="1099" spans="1:11" x14ac:dyDescent="0.25">
      <c r="A1099" s="9">
        <f>IF('Lease Monthly'!$H$4="Monthly",DATE(YEAR('Monthly Journal entry'!A1098),MONTH('Monthly Journal entry'!A1098)+1,DAY('Monthly Journal entry'!A1098)),IF('Lease Monthly'!$H$4="Quarterly",DATE(YEAR('Monthly Journal entry'!A1098),MONTH('Monthly Journal entry'!A1097)+3,DAY('Monthly Journal entry'!A1097)),DATE(YEAR('Monthly Journal entry'!A1097)+1,MONTH('Monthly Journal entry'!A1097),DAY('Monthly Journal entry'!A1097))))</f>
        <v>77127</v>
      </c>
      <c r="B1099" s="24">
        <f t="shared" si="156"/>
        <v>2111</v>
      </c>
      <c r="C1099" s="9">
        <f t="shared" si="154"/>
        <v>77127</v>
      </c>
      <c r="D1099" s="9">
        <f t="shared" si="157"/>
        <v>77157</v>
      </c>
      <c r="E1099" s="3">
        <f t="shared" si="158"/>
        <v>31</v>
      </c>
      <c r="F1099" s="10">
        <f t="shared" si="159"/>
        <v>31</v>
      </c>
      <c r="G1099" s="4">
        <f>'Lease Monthly'!K1110</f>
        <v>0</v>
      </c>
      <c r="H1099" s="3">
        <f t="shared" si="162"/>
        <v>0</v>
      </c>
      <c r="I1099" s="11">
        <f t="shared" si="160"/>
        <v>0</v>
      </c>
      <c r="J1099" s="16">
        <f t="shared" si="155"/>
        <v>77127</v>
      </c>
      <c r="K1099" s="25">
        <f t="shared" si="161"/>
        <v>0</v>
      </c>
    </row>
    <row r="1100" spans="1:11" x14ac:dyDescent="0.25">
      <c r="A1100" s="9">
        <f>IF('Lease Monthly'!$H$4="Monthly",DATE(YEAR('Monthly Journal entry'!A1099),MONTH('Monthly Journal entry'!A1099)+1,DAY('Monthly Journal entry'!A1099)),IF('Lease Monthly'!$H$4="Quarterly",DATE(YEAR('Monthly Journal entry'!A1099),MONTH('Monthly Journal entry'!A1098)+3,DAY('Monthly Journal entry'!A1098)),DATE(YEAR('Monthly Journal entry'!A1098)+1,MONTH('Monthly Journal entry'!A1098),DAY('Monthly Journal entry'!A1098))))</f>
        <v>77158</v>
      </c>
      <c r="B1100" s="24">
        <f t="shared" si="156"/>
        <v>2111</v>
      </c>
      <c r="C1100" s="9">
        <f t="shared" si="154"/>
        <v>77158</v>
      </c>
      <c r="D1100" s="9">
        <f t="shared" si="157"/>
        <v>77187</v>
      </c>
      <c r="E1100" s="3">
        <f t="shared" si="158"/>
        <v>30</v>
      </c>
      <c r="F1100" s="10">
        <f t="shared" si="159"/>
        <v>30</v>
      </c>
      <c r="G1100" s="4">
        <f>'Lease Monthly'!K1111</f>
        <v>0</v>
      </c>
      <c r="H1100" s="3">
        <f t="shared" si="162"/>
        <v>0</v>
      </c>
      <c r="I1100" s="11">
        <f t="shared" si="160"/>
        <v>0</v>
      </c>
      <c r="J1100" s="16">
        <f t="shared" si="155"/>
        <v>77158</v>
      </c>
      <c r="K1100" s="25">
        <f t="shared" si="161"/>
        <v>0</v>
      </c>
    </row>
    <row r="1101" spans="1:11" x14ac:dyDescent="0.25">
      <c r="A1101" s="9">
        <f>IF('Lease Monthly'!$H$4="Monthly",DATE(YEAR('Monthly Journal entry'!A1100),MONTH('Monthly Journal entry'!A1100)+1,DAY('Monthly Journal entry'!A1100)),IF('Lease Monthly'!$H$4="Quarterly",DATE(YEAR('Monthly Journal entry'!A1100),MONTH('Monthly Journal entry'!A1099)+3,DAY('Monthly Journal entry'!A1099)),DATE(YEAR('Monthly Journal entry'!A1099)+1,MONTH('Monthly Journal entry'!A1099),DAY('Monthly Journal entry'!A1099))))</f>
        <v>77188</v>
      </c>
      <c r="B1101" s="24">
        <f t="shared" si="156"/>
        <v>2111</v>
      </c>
      <c r="C1101" s="9">
        <f t="shared" si="154"/>
        <v>77188</v>
      </c>
      <c r="D1101" s="9">
        <f t="shared" si="157"/>
        <v>77218</v>
      </c>
      <c r="E1101" s="3">
        <f t="shared" si="158"/>
        <v>31</v>
      </c>
      <c r="F1101" s="10">
        <f t="shared" si="159"/>
        <v>31</v>
      </c>
      <c r="G1101" s="4">
        <f>'Lease Monthly'!K1112</f>
        <v>0</v>
      </c>
      <c r="H1101" s="3">
        <f t="shared" si="162"/>
        <v>0</v>
      </c>
      <c r="I1101" s="11">
        <f t="shared" si="160"/>
        <v>0</v>
      </c>
      <c r="J1101" s="16">
        <f t="shared" si="155"/>
        <v>77188</v>
      </c>
      <c r="K1101" s="25">
        <f t="shared" si="161"/>
        <v>0</v>
      </c>
    </row>
    <row r="1102" spans="1:11" x14ac:dyDescent="0.25">
      <c r="A1102" s="9">
        <f>IF('Lease Monthly'!$H$4="Monthly",DATE(YEAR('Monthly Journal entry'!A1101),MONTH('Monthly Journal entry'!A1101)+1,DAY('Monthly Journal entry'!A1101)),IF('Lease Monthly'!$H$4="Quarterly",DATE(YEAR('Monthly Journal entry'!A1101),MONTH('Monthly Journal entry'!A1100)+3,DAY('Monthly Journal entry'!A1100)),DATE(YEAR('Monthly Journal entry'!A1100)+1,MONTH('Monthly Journal entry'!A1100),DAY('Monthly Journal entry'!A1100))))</f>
        <v>77219</v>
      </c>
      <c r="B1102" s="24">
        <f t="shared" si="156"/>
        <v>2111</v>
      </c>
      <c r="C1102" s="9">
        <f t="shared" si="154"/>
        <v>77219</v>
      </c>
      <c r="D1102" s="9">
        <f t="shared" si="157"/>
        <v>77248</v>
      </c>
      <c r="E1102" s="3">
        <f t="shared" si="158"/>
        <v>30</v>
      </c>
      <c r="F1102" s="10">
        <f t="shared" si="159"/>
        <v>30</v>
      </c>
      <c r="G1102" s="4">
        <f>'Lease Monthly'!K1113</f>
        <v>0</v>
      </c>
      <c r="H1102" s="3">
        <f t="shared" si="162"/>
        <v>0</v>
      </c>
      <c r="I1102" s="11">
        <f t="shared" si="160"/>
        <v>0</v>
      </c>
      <c r="J1102" s="16">
        <f t="shared" si="155"/>
        <v>77219</v>
      </c>
      <c r="K1102" s="25">
        <f t="shared" si="161"/>
        <v>0</v>
      </c>
    </row>
    <row r="1103" spans="1:11" x14ac:dyDescent="0.25">
      <c r="A1103" s="9">
        <f>IF('Lease Monthly'!$H$4="Monthly",DATE(YEAR('Monthly Journal entry'!A1102),MONTH('Monthly Journal entry'!A1102)+1,DAY('Monthly Journal entry'!A1102)),IF('Lease Monthly'!$H$4="Quarterly",DATE(YEAR('Monthly Journal entry'!A1102),MONTH('Monthly Journal entry'!A1101)+3,DAY('Monthly Journal entry'!A1101)),DATE(YEAR('Monthly Journal entry'!A1101)+1,MONTH('Monthly Journal entry'!A1101),DAY('Monthly Journal entry'!A1101))))</f>
        <v>77249</v>
      </c>
      <c r="B1103" s="24">
        <f t="shared" si="156"/>
        <v>2111</v>
      </c>
      <c r="C1103" s="9">
        <f t="shared" si="154"/>
        <v>77249</v>
      </c>
      <c r="D1103" s="9">
        <f t="shared" si="157"/>
        <v>77279</v>
      </c>
      <c r="E1103" s="3">
        <f t="shared" si="158"/>
        <v>31</v>
      </c>
      <c r="F1103" s="10">
        <f t="shared" si="159"/>
        <v>31</v>
      </c>
      <c r="G1103" s="4">
        <f>'Lease Monthly'!K1114</f>
        <v>0</v>
      </c>
      <c r="H1103" s="3">
        <f t="shared" si="162"/>
        <v>0</v>
      </c>
      <c r="I1103" s="11">
        <f t="shared" si="160"/>
        <v>0</v>
      </c>
      <c r="J1103" s="16">
        <f t="shared" si="155"/>
        <v>77249</v>
      </c>
      <c r="K1103" s="25">
        <f t="shared" si="161"/>
        <v>0</v>
      </c>
    </row>
    <row r="1104" spans="1:11" x14ac:dyDescent="0.25">
      <c r="A1104" s="9">
        <f>IF('Lease Monthly'!$H$4="Monthly",DATE(YEAR('Monthly Journal entry'!A1103),MONTH('Monthly Journal entry'!A1103)+1,DAY('Monthly Journal entry'!A1103)),IF('Lease Monthly'!$H$4="Quarterly",DATE(YEAR('Monthly Journal entry'!A1103),MONTH('Monthly Journal entry'!A1102)+3,DAY('Monthly Journal entry'!A1102)),DATE(YEAR('Monthly Journal entry'!A1102)+1,MONTH('Monthly Journal entry'!A1102),DAY('Monthly Journal entry'!A1102))))</f>
        <v>77280</v>
      </c>
      <c r="B1104" s="24">
        <f t="shared" si="156"/>
        <v>2111</v>
      </c>
      <c r="C1104" s="9">
        <f t="shared" si="154"/>
        <v>77280</v>
      </c>
      <c r="D1104" s="9">
        <f t="shared" si="157"/>
        <v>77310</v>
      </c>
      <c r="E1104" s="3">
        <f t="shared" si="158"/>
        <v>31</v>
      </c>
      <c r="F1104" s="10">
        <f t="shared" si="159"/>
        <v>31</v>
      </c>
      <c r="G1104" s="4">
        <f>'Lease Monthly'!K1115</f>
        <v>0</v>
      </c>
      <c r="H1104" s="3">
        <f t="shared" si="162"/>
        <v>0</v>
      </c>
      <c r="I1104" s="11">
        <f t="shared" si="160"/>
        <v>0</v>
      </c>
      <c r="J1104" s="16">
        <f t="shared" si="155"/>
        <v>77280</v>
      </c>
      <c r="K1104" s="25">
        <f t="shared" si="161"/>
        <v>0</v>
      </c>
    </row>
    <row r="1105" spans="1:11" x14ac:dyDescent="0.25">
      <c r="A1105" s="9">
        <f>IF('Lease Monthly'!$H$4="Monthly",DATE(YEAR('Monthly Journal entry'!A1104),MONTH('Monthly Journal entry'!A1104)+1,DAY('Monthly Journal entry'!A1104)),IF('Lease Monthly'!$H$4="Quarterly",DATE(YEAR('Monthly Journal entry'!A1104),MONTH('Monthly Journal entry'!A1103)+3,DAY('Monthly Journal entry'!A1103)),DATE(YEAR('Monthly Journal entry'!A1103)+1,MONTH('Monthly Journal entry'!A1103),DAY('Monthly Journal entry'!A1103))))</f>
        <v>77311</v>
      </c>
      <c r="B1105" s="24">
        <f t="shared" si="156"/>
        <v>2111</v>
      </c>
      <c r="C1105" s="9">
        <f t="shared" si="154"/>
        <v>77311</v>
      </c>
      <c r="D1105" s="9">
        <f t="shared" si="157"/>
        <v>77340</v>
      </c>
      <c r="E1105" s="3">
        <f t="shared" si="158"/>
        <v>30</v>
      </c>
      <c r="F1105" s="10">
        <f t="shared" si="159"/>
        <v>30</v>
      </c>
      <c r="G1105" s="4">
        <f>'Lease Monthly'!K1116</f>
        <v>0</v>
      </c>
      <c r="H1105" s="3">
        <f t="shared" si="162"/>
        <v>0</v>
      </c>
      <c r="I1105" s="11">
        <f t="shared" si="160"/>
        <v>0</v>
      </c>
      <c r="J1105" s="16">
        <f t="shared" si="155"/>
        <v>77311</v>
      </c>
      <c r="K1105" s="25">
        <f t="shared" si="161"/>
        <v>0</v>
      </c>
    </row>
    <row r="1106" spans="1:11" x14ac:dyDescent="0.25">
      <c r="A1106" s="9">
        <f>IF('Lease Monthly'!$H$4="Monthly",DATE(YEAR('Monthly Journal entry'!A1105),MONTH('Monthly Journal entry'!A1105)+1,DAY('Monthly Journal entry'!A1105)),IF('Lease Monthly'!$H$4="Quarterly",DATE(YEAR('Monthly Journal entry'!A1105),MONTH('Monthly Journal entry'!A1104)+3,DAY('Monthly Journal entry'!A1104)),DATE(YEAR('Monthly Journal entry'!A1104)+1,MONTH('Monthly Journal entry'!A1104),DAY('Monthly Journal entry'!A1104))))</f>
        <v>77341</v>
      </c>
      <c r="B1106" s="24">
        <f t="shared" si="156"/>
        <v>2111</v>
      </c>
      <c r="C1106" s="9">
        <f t="shared" si="154"/>
        <v>77341</v>
      </c>
      <c r="D1106" s="9">
        <f t="shared" si="157"/>
        <v>77371</v>
      </c>
      <c r="E1106" s="3">
        <f t="shared" si="158"/>
        <v>31</v>
      </c>
      <c r="F1106" s="10">
        <f t="shared" si="159"/>
        <v>31</v>
      </c>
      <c r="G1106" s="4">
        <f>'Lease Monthly'!K1117</f>
        <v>0</v>
      </c>
      <c r="H1106" s="3">
        <f t="shared" si="162"/>
        <v>0</v>
      </c>
      <c r="I1106" s="11">
        <f t="shared" si="160"/>
        <v>0</v>
      </c>
      <c r="J1106" s="16">
        <f t="shared" si="155"/>
        <v>77341</v>
      </c>
      <c r="K1106" s="25">
        <f t="shared" si="161"/>
        <v>0</v>
      </c>
    </row>
    <row r="1107" spans="1:11" x14ac:dyDescent="0.25">
      <c r="A1107" s="9">
        <f>IF('Lease Monthly'!$H$4="Monthly",DATE(YEAR('Monthly Journal entry'!A1106),MONTH('Monthly Journal entry'!A1106)+1,DAY('Monthly Journal entry'!A1106)),IF('Lease Monthly'!$H$4="Quarterly",DATE(YEAR('Monthly Journal entry'!A1106),MONTH('Monthly Journal entry'!A1105)+3,DAY('Monthly Journal entry'!A1105)),DATE(YEAR('Monthly Journal entry'!A1105)+1,MONTH('Monthly Journal entry'!A1105),DAY('Monthly Journal entry'!A1105))))</f>
        <v>77372</v>
      </c>
      <c r="B1107" s="24">
        <f t="shared" si="156"/>
        <v>2111</v>
      </c>
      <c r="C1107" s="9">
        <f t="shared" si="154"/>
        <v>77372</v>
      </c>
      <c r="D1107" s="9">
        <f t="shared" si="157"/>
        <v>77401</v>
      </c>
      <c r="E1107" s="3">
        <f t="shared" si="158"/>
        <v>30</v>
      </c>
      <c r="F1107" s="10">
        <f t="shared" si="159"/>
        <v>30</v>
      </c>
      <c r="G1107" s="4">
        <f>'Lease Monthly'!K1118</f>
        <v>0</v>
      </c>
      <c r="H1107" s="3">
        <f t="shared" si="162"/>
        <v>0</v>
      </c>
      <c r="I1107" s="11">
        <f t="shared" si="160"/>
        <v>0</v>
      </c>
      <c r="J1107" s="16">
        <f t="shared" si="155"/>
        <v>77372</v>
      </c>
      <c r="K1107" s="25">
        <f t="shared" si="161"/>
        <v>0</v>
      </c>
    </row>
    <row r="1108" spans="1:11" x14ac:dyDescent="0.25">
      <c r="A1108" s="9">
        <f>IF('Lease Monthly'!$H$4="Monthly",DATE(YEAR('Monthly Journal entry'!A1107),MONTH('Monthly Journal entry'!A1107)+1,DAY('Monthly Journal entry'!A1107)),IF('Lease Monthly'!$H$4="Quarterly",DATE(YEAR('Monthly Journal entry'!A1107),MONTH('Monthly Journal entry'!A1106)+3,DAY('Monthly Journal entry'!A1106)),DATE(YEAR('Monthly Journal entry'!A1106)+1,MONTH('Monthly Journal entry'!A1106),DAY('Monthly Journal entry'!A1106))))</f>
        <v>77402</v>
      </c>
      <c r="B1108" s="24">
        <f t="shared" si="156"/>
        <v>2111</v>
      </c>
      <c r="C1108" s="9">
        <f t="shared" si="154"/>
        <v>77402</v>
      </c>
      <c r="D1108" s="9">
        <f t="shared" si="157"/>
        <v>77432</v>
      </c>
      <c r="E1108" s="3">
        <f t="shared" si="158"/>
        <v>31</v>
      </c>
      <c r="F1108" s="10">
        <f t="shared" si="159"/>
        <v>31</v>
      </c>
      <c r="G1108" s="4">
        <f>'Lease Monthly'!K1119</f>
        <v>0</v>
      </c>
      <c r="H1108" s="3">
        <f t="shared" si="162"/>
        <v>0</v>
      </c>
      <c r="I1108" s="11">
        <f t="shared" si="160"/>
        <v>0</v>
      </c>
      <c r="J1108" s="16">
        <f t="shared" si="155"/>
        <v>77402</v>
      </c>
      <c r="K1108" s="25">
        <f t="shared" si="161"/>
        <v>0</v>
      </c>
    </row>
    <row r="1109" spans="1:11" x14ac:dyDescent="0.25">
      <c r="A1109" s="9">
        <f>IF('Lease Monthly'!$H$4="Monthly",DATE(YEAR('Monthly Journal entry'!A1108),MONTH('Monthly Journal entry'!A1108)+1,DAY('Monthly Journal entry'!A1108)),IF('Lease Monthly'!$H$4="Quarterly",DATE(YEAR('Monthly Journal entry'!A1108),MONTH('Monthly Journal entry'!A1107)+3,DAY('Monthly Journal entry'!A1107)),DATE(YEAR('Monthly Journal entry'!A1107)+1,MONTH('Monthly Journal entry'!A1107),DAY('Monthly Journal entry'!A1107))))</f>
        <v>77433</v>
      </c>
      <c r="B1109" s="24">
        <f t="shared" si="156"/>
        <v>2112</v>
      </c>
      <c r="C1109" s="9">
        <f t="shared" si="154"/>
        <v>77433</v>
      </c>
      <c r="D1109" s="9">
        <f t="shared" si="157"/>
        <v>77463</v>
      </c>
      <c r="E1109" s="3">
        <f t="shared" si="158"/>
        <v>31</v>
      </c>
      <c r="F1109" s="10">
        <f t="shared" si="159"/>
        <v>31</v>
      </c>
      <c r="G1109" s="4">
        <f>'Lease Monthly'!K1120</f>
        <v>0</v>
      </c>
      <c r="H1109" s="3">
        <f t="shared" si="162"/>
        <v>0</v>
      </c>
      <c r="I1109" s="11">
        <f t="shared" si="160"/>
        <v>0</v>
      </c>
      <c r="J1109" s="16">
        <f t="shared" si="155"/>
        <v>77433</v>
      </c>
      <c r="K1109" s="25">
        <f t="shared" si="161"/>
        <v>0</v>
      </c>
    </row>
    <row r="1110" spans="1:11" x14ac:dyDescent="0.25">
      <c r="A1110" s="9">
        <f>IF('Lease Monthly'!$H$4="Monthly",DATE(YEAR('Monthly Journal entry'!A1109),MONTH('Monthly Journal entry'!A1109)+1,DAY('Monthly Journal entry'!A1109)),IF('Lease Monthly'!$H$4="Quarterly",DATE(YEAR('Monthly Journal entry'!A1109),MONTH('Monthly Journal entry'!A1108)+3,DAY('Monthly Journal entry'!A1108)),DATE(YEAR('Monthly Journal entry'!A1108)+1,MONTH('Monthly Journal entry'!A1108),DAY('Monthly Journal entry'!A1108))))</f>
        <v>77464</v>
      </c>
      <c r="B1110" s="24">
        <f t="shared" si="156"/>
        <v>2112</v>
      </c>
      <c r="C1110" s="9">
        <f t="shared" si="154"/>
        <v>77464</v>
      </c>
      <c r="D1110" s="9">
        <f t="shared" si="157"/>
        <v>77492</v>
      </c>
      <c r="E1110" s="3">
        <f t="shared" si="158"/>
        <v>29</v>
      </c>
      <c r="F1110" s="10">
        <f t="shared" si="159"/>
        <v>29</v>
      </c>
      <c r="G1110" s="4">
        <f>'Lease Monthly'!K1121</f>
        <v>0</v>
      </c>
      <c r="H1110" s="3">
        <f t="shared" si="162"/>
        <v>0</v>
      </c>
      <c r="I1110" s="11">
        <f t="shared" si="160"/>
        <v>0</v>
      </c>
      <c r="J1110" s="16">
        <f t="shared" si="155"/>
        <v>77464</v>
      </c>
      <c r="K1110" s="25">
        <f t="shared" si="161"/>
        <v>0</v>
      </c>
    </row>
    <row r="1111" spans="1:11" x14ac:dyDescent="0.25">
      <c r="A1111" s="9">
        <f>IF('Lease Monthly'!$H$4="Monthly",DATE(YEAR('Monthly Journal entry'!A1110),MONTH('Monthly Journal entry'!A1110)+1,DAY('Monthly Journal entry'!A1110)),IF('Lease Monthly'!$H$4="Quarterly",DATE(YEAR('Monthly Journal entry'!A1110),MONTH('Monthly Journal entry'!A1109)+3,DAY('Monthly Journal entry'!A1109)),DATE(YEAR('Monthly Journal entry'!A1109)+1,MONTH('Monthly Journal entry'!A1109),DAY('Monthly Journal entry'!A1109))))</f>
        <v>77493</v>
      </c>
      <c r="B1111" s="24">
        <f t="shared" si="156"/>
        <v>2112</v>
      </c>
      <c r="C1111" s="9">
        <f t="shared" si="154"/>
        <v>77493</v>
      </c>
      <c r="D1111" s="9">
        <f t="shared" si="157"/>
        <v>77523</v>
      </c>
      <c r="E1111" s="3">
        <f t="shared" si="158"/>
        <v>31</v>
      </c>
      <c r="F1111" s="10">
        <f t="shared" si="159"/>
        <v>31</v>
      </c>
      <c r="G1111" s="4">
        <f>'Lease Monthly'!K1122</f>
        <v>0</v>
      </c>
      <c r="H1111" s="3">
        <f t="shared" si="162"/>
        <v>0</v>
      </c>
      <c r="I1111" s="11">
        <f t="shared" si="160"/>
        <v>0</v>
      </c>
      <c r="J1111" s="16">
        <f t="shared" si="155"/>
        <v>77493</v>
      </c>
      <c r="K1111" s="25">
        <f t="shared" si="161"/>
        <v>0</v>
      </c>
    </row>
    <row r="1112" spans="1:11" x14ac:dyDescent="0.25">
      <c r="A1112" s="9">
        <f>IF('Lease Monthly'!$H$4="Monthly",DATE(YEAR('Monthly Journal entry'!A1111),MONTH('Monthly Journal entry'!A1111)+1,DAY('Monthly Journal entry'!A1111)),IF('Lease Monthly'!$H$4="Quarterly",DATE(YEAR('Monthly Journal entry'!A1111),MONTH('Monthly Journal entry'!A1110)+3,DAY('Monthly Journal entry'!A1110)),DATE(YEAR('Monthly Journal entry'!A1110)+1,MONTH('Monthly Journal entry'!A1110),DAY('Monthly Journal entry'!A1110))))</f>
        <v>77524</v>
      </c>
      <c r="B1112" s="24">
        <f t="shared" si="156"/>
        <v>2112</v>
      </c>
      <c r="C1112" s="9">
        <f t="shared" si="154"/>
        <v>77524</v>
      </c>
      <c r="D1112" s="9">
        <f t="shared" si="157"/>
        <v>77553</v>
      </c>
      <c r="E1112" s="3">
        <f t="shared" si="158"/>
        <v>30</v>
      </c>
      <c r="F1112" s="10">
        <f t="shared" si="159"/>
        <v>30</v>
      </c>
      <c r="G1112" s="4">
        <f>'Lease Monthly'!K1123</f>
        <v>0</v>
      </c>
      <c r="H1112" s="3">
        <f t="shared" si="162"/>
        <v>0</v>
      </c>
      <c r="I1112" s="11">
        <f t="shared" si="160"/>
        <v>0</v>
      </c>
      <c r="J1112" s="16">
        <f t="shared" si="155"/>
        <v>77524</v>
      </c>
      <c r="K1112" s="25">
        <f t="shared" si="161"/>
        <v>0</v>
      </c>
    </row>
    <row r="1113" spans="1:11" x14ac:dyDescent="0.25">
      <c r="A1113" s="9">
        <f>IF('Lease Monthly'!$H$4="Monthly",DATE(YEAR('Monthly Journal entry'!A1112),MONTH('Monthly Journal entry'!A1112)+1,DAY('Monthly Journal entry'!A1112)),IF('Lease Monthly'!$H$4="Quarterly",DATE(YEAR('Monthly Journal entry'!A1112),MONTH('Monthly Journal entry'!A1111)+3,DAY('Monthly Journal entry'!A1111)),DATE(YEAR('Monthly Journal entry'!A1111)+1,MONTH('Monthly Journal entry'!A1111),DAY('Monthly Journal entry'!A1111))))</f>
        <v>77554</v>
      </c>
      <c r="B1113" s="24">
        <f t="shared" si="156"/>
        <v>2112</v>
      </c>
      <c r="C1113" s="9">
        <f t="shared" si="154"/>
        <v>77554</v>
      </c>
      <c r="D1113" s="9">
        <f t="shared" si="157"/>
        <v>77584</v>
      </c>
      <c r="E1113" s="3">
        <f t="shared" si="158"/>
        <v>31</v>
      </c>
      <c r="F1113" s="10">
        <f t="shared" si="159"/>
        <v>31</v>
      </c>
      <c r="G1113" s="4">
        <f>'Lease Monthly'!K1124</f>
        <v>0</v>
      </c>
      <c r="H1113" s="3">
        <f t="shared" si="162"/>
        <v>0</v>
      </c>
      <c r="I1113" s="11">
        <f t="shared" si="160"/>
        <v>0</v>
      </c>
      <c r="J1113" s="16">
        <f t="shared" si="155"/>
        <v>77554</v>
      </c>
      <c r="K1113" s="25">
        <f t="shared" si="161"/>
        <v>0</v>
      </c>
    </row>
    <row r="1114" spans="1:11" x14ac:dyDescent="0.25">
      <c r="A1114" s="9">
        <f>IF('Lease Monthly'!$H$4="Monthly",DATE(YEAR('Monthly Journal entry'!A1113),MONTH('Monthly Journal entry'!A1113)+1,DAY('Monthly Journal entry'!A1113)),IF('Lease Monthly'!$H$4="Quarterly",DATE(YEAR('Monthly Journal entry'!A1113),MONTH('Monthly Journal entry'!A1112)+3,DAY('Monthly Journal entry'!A1112)),DATE(YEAR('Monthly Journal entry'!A1112)+1,MONTH('Monthly Journal entry'!A1112),DAY('Monthly Journal entry'!A1112))))</f>
        <v>77585</v>
      </c>
      <c r="B1114" s="24">
        <f t="shared" si="156"/>
        <v>2112</v>
      </c>
      <c r="C1114" s="9">
        <f t="shared" si="154"/>
        <v>77585</v>
      </c>
      <c r="D1114" s="9">
        <f t="shared" si="157"/>
        <v>77614</v>
      </c>
      <c r="E1114" s="3">
        <f t="shared" si="158"/>
        <v>30</v>
      </c>
      <c r="F1114" s="10">
        <f t="shared" si="159"/>
        <v>30</v>
      </c>
      <c r="G1114" s="4">
        <f>'Lease Monthly'!K1125</f>
        <v>0</v>
      </c>
      <c r="H1114" s="3">
        <f t="shared" si="162"/>
        <v>0</v>
      </c>
      <c r="I1114" s="11">
        <f t="shared" si="160"/>
        <v>0</v>
      </c>
      <c r="J1114" s="16">
        <f t="shared" si="155"/>
        <v>77585</v>
      </c>
      <c r="K1114" s="25">
        <f t="shared" si="161"/>
        <v>0</v>
      </c>
    </row>
    <row r="1115" spans="1:11" x14ac:dyDescent="0.25">
      <c r="A1115" s="9">
        <f>IF('Lease Monthly'!$H$4="Monthly",DATE(YEAR('Monthly Journal entry'!A1114),MONTH('Monthly Journal entry'!A1114)+1,DAY('Monthly Journal entry'!A1114)),IF('Lease Monthly'!$H$4="Quarterly",DATE(YEAR('Monthly Journal entry'!A1114),MONTH('Monthly Journal entry'!A1113)+3,DAY('Monthly Journal entry'!A1113)),DATE(YEAR('Monthly Journal entry'!A1113)+1,MONTH('Monthly Journal entry'!A1113),DAY('Monthly Journal entry'!A1113))))</f>
        <v>77615</v>
      </c>
      <c r="B1115" s="24">
        <f t="shared" si="156"/>
        <v>2112</v>
      </c>
      <c r="C1115" s="9">
        <f t="shared" si="154"/>
        <v>77615</v>
      </c>
      <c r="D1115" s="9">
        <f t="shared" si="157"/>
        <v>77645</v>
      </c>
      <c r="E1115" s="3">
        <f t="shared" si="158"/>
        <v>31</v>
      </c>
      <c r="F1115" s="10">
        <f t="shared" si="159"/>
        <v>31</v>
      </c>
      <c r="G1115" s="4">
        <f>'Lease Monthly'!K1126</f>
        <v>0</v>
      </c>
      <c r="H1115" s="3">
        <f t="shared" si="162"/>
        <v>0</v>
      </c>
      <c r="I1115" s="11">
        <f t="shared" si="160"/>
        <v>0</v>
      </c>
      <c r="J1115" s="16">
        <f t="shared" si="155"/>
        <v>77615</v>
      </c>
      <c r="K1115" s="25">
        <f t="shared" si="161"/>
        <v>0</v>
      </c>
    </row>
    <row r="1116" spans="1:11" x14ac:dyDescent="0.25">
      <c r="A1116" s="9">
        <f>IF('Lease Monthly'!$H$4="Monthly",DATE(YEAR('Monthly Journal entry'!A1115),MONTH('Monthly Journal entry'!A1115)+1,DAY('Monthly Journal entry'!A1115)),IF('Lease Monthly'!$H$4="Quarterly",DATE(YEAR('Monthly Journal entry'!A1115),MONTH('Monthly Journal entry'!A1114)+3,DAY('Monthly Journal entry'!A1114)),DATE(YEAR('Monthly Journal entry'!A1114)+1,MONTH('Monthly Journal entry'!A1114),DAY('Monthly Journal entry'!A1114))))</f>
        <v>77646</v>
      </c>
      <c r="B1116" s="24">
        <f t="shared" si="156"/>
        <v>2112</v>
      </c>
      <c r="C1116" s="9">
        <f t="shared" si="154"/>
        <v>77646</v>
      </c>
      <c r="D1116" s="9">
        <f t="shared" si="157"/>
        <v>77676</v>
      </c>
      <c r="E1116" s="3">
        <f t="shared" si="158"/>
        <v>31</v>
      </c>
      <c r="F1116" s="10">
        <f t="shared" si="159"/>
        <v>31</v>
      </c>
      <c r="G1116" s="4">
        <f>'Lease Monthly'!K1127</f>
        <v>0</v>
      </c>
      <c r="H1116" s="3">
        <f t="shared" si="162"/>
        <v>0</v>
      </c>
      <c r="I1116" s="11">
        <f t="shared" si="160"/>
        <v>0</v>
      </c>
      <c r="J1116" s="16">
        <f t="shared" si="155"/>
        <v>77646</v>
      </c>
      <c r="K1116" s="25">
        <f t="shared" si="161"/>
        <v>0</v>
      </c>
    </row>
    <row r="1117" spans="1:11" x14ac:dyDescent="0.25">
      <c r="A1117" s="9">
        <f>IF('Lease Monthly'!$H$4="Monthly",DATE(YEAR('Monthly Journal entry'!A1116),MONTH('Monthly Journal entry'!A1116)+1,DAY('Monthly Journal entry'!A1116)),IF('Lease Monthly'!$H$4="Quarterly",DATE(YEAR('Monthly Journal entry'!A1116),MONTH('Monthly Journal entry'!A1115)+3,DAY('Monthly Journal entry'!A1115)),DATE(YEAR('Monthly Journal entry'!A1115)+1,MONTH('Monthly Journal entry'!A1115),DAY('Monthly Journal entry'!A1115))))</f>
        <v>77677</v>
      </c>
      <c r="B1117" s="24">
        <f t="shared" si="156"/>
        <v>2112</v>
      </c>
      <c r="C1117" s="9">
        <f t="shared" si="154"/>
        <v>77677</v>
      </c>
      <c r="D1117" s="9">
        <f t="shared" si="157"/>
        <v>77706</v>
      </c>
      <c r="E1117" s="3">
        <f t="shared" si="158"/>
        <v>30</v>
      </c>
      <c r="F1117" s="10">
        <f t="shared" si="159"/>
        <v>30</v>
      </c>
      <c r="G1117" s="4">
        <f>'Lease Monthly'!K1128</f>
        <v>0</v>
      </c>
      <c r="H1117" s="3">
        <f t="shared" si="162"/>
        <v>0</v>
      </c>
      <c r="I1117" s="11">
        <f t="shared" si="160"/>
        <v>0</v>
      </c>
      <c r="J1117" s="16">
        <f t="shared" si="155"/>
        <v>77677</v>
      </c>
      <c r="K1117" s="25">
        <f t="shared" si="161"/>
        <v>0</v>
      </c>
    </row>
    <row r="1118" spans="1:11" x14ac:dyDescent="0.25">
      <c r="A1118" s="9">
        <f>IF('Lease Monthly'!$H$4="Monthly",DATE(YEAR('Monthly Journal entry'!A1117),MONTH('Monthly Journal entry'!A1117)+1,DAY('Monthly Journal entry'!A1117)),IF('Lease Monthly'!$H$4="Quarterly",DATE(YEAR('Monthly Journal entry'!A1117),MONTH('Monthly Journal entry'!A1116)+3,DAY('Monthly Journal entry'!A1116)),DATE(YEAR('Monthly Journal entry'!A1116)+1,MONTH('Monthly Journal entry'!A1116),DAY('Monthly Journal entry'!A1116))))</f>
        <v>77707</v>
      </c>
      <c r="B1118" s="24">
        <f t="shared" si="156"/>
        <v>2112</v>
      </c>
      <c r="C1118" s="9">
        <f t="shared" si="154"/>
        <v>77707</v>
      </c>
      <c r="D1118" s="9">
        <f t="shared" si="157"/>
        <v>77737</v>
      </c>
      <c r="E1118" s="3">
        <f t="shared" si="158"/>
        <v>31</v>
      </c>
      <c r="F1118" s="10">
        <f t="shared" si="159"/>
        <v>31</v>
      </c>
      <c r="G1118" s="4">
        <f>'Lease Monthly'!K1129</f>
        <v>0</v>
      </c>
      <c r="H1118" s="3">
        <f t="shared" si="162"/>
        <v>0</v>
      </c>
      <c r="I1118" s="11">
        <f t="shared" si="160"/>
        <v>0</v>
      </c>
      <c r="J1118" s="16">
        <f t="shared" si="155"/>
        <v>77707</v>
      </c>
      <c r="K1118" s="25">
        <f t="shared" si="161"/>
        <v>0</v>
      </c>
    </row>
    <row r="1119" spans="1:11" x14ac:dyDescent="0.25">
      <c r="A1119" s="9">
        <f>IF('Lease Monthly'!$H$4="Monthly",DATE(YEAR('Monthly Journal entry'!A1118),MONTH('Monthly Journal entry'!A1118)+1,DAY('Monthly Journal entry'!A1118)),IF('Lease Monthly'!$H$4="Quarterly",DATE(YEAR('Monthly Journal entry'!A1118),MONTH('Monthly Journal entry'!A1117)+3,DAY('Monthly Journal entry'!A1117)),DATE(YEAR('Monthly Journal entry'!A1117)+1,MONTH('Monthly Journal entry'!A1117),DAY('Monthly Journal entry'!A1117))))</f>
        <v>77738</v>
      </c>
      <c r="B1119" s="24">
        <f t="shared" si="156"/>
        <v>2112</v>
      </c>
      <c r="C1119" s="9">
        <f t="shared" si="154"/>
        <v>77738</v>
      </c>
      <c r="D1119" s="9">
        <f t="shared" si="157"/>
        <v>77767</v>
      </c>
      <c r="E1119" s="3">
        <f t="shared" si="158"/>
        <v>30</v>
      </c>
      <c r="F1119" s="10">
        <f t="shared" si="159"/>
        <v>30</v>
      </c>
      <c r="G1119" s="4">
        <f>'Lease Monthly'!K1130</f>
        <v>0</v>
      </c>
      <c r="H1119" s="3">
        <f t="shared" si="162"/>
        <v>0</v>
      </c>
      <c r="I1119" s="11">
        <f t="shared" si="160"/>
        <v>0</v>
      </c>
      <c r="J1119" s="16">
        <f t="shared" si="155"/>
        <v>77738</v>
      </c>
      <c r="K1119" s="25">
        <f t="shared" si="161"/>
        <v>0</v>
      </c>
    </row>
    <row r="1120" spans="1:11" x14ac:dyDescent="0.25">
      <c r="A1120" s="9">
        <f>IF('Lease Monthly'!$H$4="Monthly",DATE(YEAR('Monthly Journal entry'!A1119),MONTH('Monthly Journal entry'!A1119)+1,DAY('Monthly Journal entry'!A1119)),IF('Lease Monthly'!$H$4="Quarterly",DATE(YEAR('Monthly Journal entry'!A1119),MONTH('Monthly Journal entry'!A1118)+3,DAY('Monthly Journal entry'!A1118)),DATE(YEAR('Monthly Journal entry'!A1118)+1,MONTH('Monthly Journal entry'!A1118),DAY('Monthly Journal entry'!A1118))))</f>
        <v>77768</v>
      </c>
      <c r="B1120" s="24">
        <f t="shared" si="156"/>
        <v>2112</v>
      </c>
      <c r="C1120" s="9">
        <f t="shared" si="154"/>
        <v>77768</v>
      </c>
      <c r="D1120" s="9">
        <f t="shared" si="157"/>
        <v>77798</v>
      </c>
      <c r="E1120" s="3">
        <f t="shared" si="158"/>
        <v>31</v>
      </c>
      <c r="F1120" s="10">
        <f t="shared" si="159"/>
        <v>31</v>
      </c>
      <c r="G1120" s="4">
        <f>'Lease Monthly'!K1131</f>
        <v>0</v>
      </c>
      <c r="H1120" s="3">
        <f t="shared" si="162"/>
        <v>0</v>
      </c>
      <c r="I1120" s="11">
        <f t="shared" si="160"/>
        <v>0</v>
      </c>
      <c r="J1120" s="16">
        <f t="shared" si="155"/>
        <v>77768</v>
      </c>
      <c r="K1120" s="25">
        <f t="shared" si="161"/>
        <v>0</v>
      </c>
    </row>
    <row r="1121" spans="1:11" x14ac:dyDescent="0.25">
      <c r="A1121" s="9">
        <f>IF('Lease Monthly'!$H$4="Monthly",DATE(YEAR('Monthly Journal entry'!A1120),MONTH('Monthly Journal entry'!A1120)+1,DAY('Monthly Journal entry'!A1120)),IF('Lease Monthly'!$H$4="Quarterly",DATE(YEAR('Monthly Journal entry'!A1120),MONTH('Monthly Journal entry'!A1119)+3,DAY('Monthly Journal entry'!A1119)),DATE(YEAR('Monthly Journal entry'!A1119)+1,MONTH('Monthly Journal entry'!A1119),DAY('Monthly Journal entry'!A1119))))</f>
        <v>77799</v>
      </c>
      <c r="B1121" s="24">
        <f t="shared" si="156"/>
        <v>2113</v>
      </c>
      <c r="C1121" s="9">
        <f t="shared" si="154"/>
        <v>77799</v>
      </c>
      <c r="D1121" s="9">
        <f t="shared" si="157"/>
        <v>77829</v>
      </c>
      <c r="E1121" s="3">
        <f t="shared" si="158"/>
        <v>31</v>
      </c>
      <c r="F1121" s="10">
        <f t="shared" si="159"/>
        <v>31</v>
      </c>
      <c r="G1121" s="4">
        <f>'Lease Monthly'!K1132</f>
        <v>0</v>
      </c>
      <c r="H1121" s="3">
        <f t="shared" si="162"/>
        <v>0</v>
      </c>
      <c r="I1121" s="11">
        <f t="shared" si="160"/>
        <v>0</v>
      </c>
      <c r="J1121" s="16">
        <f t="shared" si="155"/>
        <v>77799</v>
      </c>
      <c r="K1121" s="25">
        <f t="shared" si="161"/>
        <v>0</v>
      </c>
    </row>
    <row r="1122" spans="1:11" x14ac:dyDescent="0.25">
      <c r="A1122" s="9">
        <f>IF('Lease Monthly'!$H$4="Monthly",DATE(YEAR('Monthly Journal entry'!A1121),MONTH('Monthly Journal entry'!A1121)+1,DAY('Monthly Journal entry'!A1121)),IF('Lease Monthly'!$H$4="Quarterly",DATE(YEAR('Monthly Journal entry'!A1121),MONTH('Monthly Journal entry'!A1120)+3,DAY('Monthly Journal entry'!A1120)),DATE(YEAR('Monthly Journal entry'!A1120)+1,MONTH('Monthly Journal entry'!A1120),DAY('Monthly Journal entry'!A1120))))</f>
        <v>77830</v>
      </c>
      <c r="B1122" s="24">
        <f t="shared" si="156"/>
        <v>2113</v>
      </c>
      <c r="C1122" s="9">
        <f t="shared" si="154"/>
        <v>77830</v>
      </c>
      <c r="D1122" s="9">
        <f t="shared" si="157"/>
        <v>77857</v>
      </c>
      <c r="E1122" s="3">
        <f t="shared" si="158"/>
        <v>28</v>
      </c>
      <c r="F1122" s="10">
        <f t="shared" si="159"/>
        <v>28</v>
      </c>
      <c r="G1122" s="4">
        <f>'Lease Monthly'!K1133</f>
        <v>0</v>
      </c>
      <c r="H1122" s="3">
        <f t="shared" si="162"/>
        <v>0</v>
      </c>
      <c r="I1122" s="11">
        <f t="shared" si="160"/>
        <v>0</v>
      </c>
      <c r="J1122" s="16">
        <f t="shared" si="155"/>
        <v>77830</v>
      </c>
      <c r="K1122" s="25">
        <f t="shared" si="161"/>
        <v>0</v>
      </c>
    </row>
    <row r="1123" spans="1:11" x14ac:dyDescent="0.25">
      <c r="A1123" s="9">
        <f>IF('Lease Monthly'!$H$4="Monthly",DATE(YEAR('Monthly Journal entry'!A1122),MONTH('Monthly Journal entry'!A1122)+1,DAY('Monthly Journal entry'!A1122)),IF('Lease Monthly'!$H$4="Quarterly",DATE(YEAR('Monthly Journal entry'!A1122),MONTH('Monthly Journal entry'!A1121)+3,DAY('Monthly Journal entry'!A1121)),DATE(YEAR('Monthly Journal entry'!A1121)+1,MONTH('Monthly Journal entry'!A1121),DAY('Monthly Journal entry'!A1121))))</f>
        <v>77858</v>
      </c>
      <c r="B1123" s="24">
        <f t="shared" si="156"/>
        <v>2113</v>
      </c>
      <c r="C1123" s="9">
        <f t="shared" si="154"/>
        <v>77858</v>
      </c>
      <c r="D1123" s="9">
        <f t="shared" si="157"/>
        <v>77888</v>
      </c>
      <c r="E1123" s="3">
        <f t="shared" si="158"/>
        <v>31</v>
      </c>
      <c r="F1123" s="10">
        <f t="shared" si="159"/>
        <v>31</v>
      </c>
      <c r="G1123" s="4">
        <f>'Lease Monthly'!K1134</f>
        <v>0</v>
      </c>
      <c r="H1123" s="3">
        <f t="shared" si="162"/>
        <v>0</v>
      </c>
      <c r="I1123" s="11">
        <f t="shared" si="160"/>
        <v>0</v>
      </c>
      <c r="J1123" s="16">
        <f t="shared" si="155"/>
        <v>77858</v>
      </c>
      <c r="K1123" s="25">
        <f t="shared" si="161"/>
        <v>0</v>
      </c>
    </row>
    <row r="1124" spans="1:11" x14ac:dyDescent="0.25">
      <c r="A1124" s="9">
        <f>IF('Lease Monthly'!$H$4="Monthly",DATE(YEAR('Monthly Journal entry'!A1123),MONTH('Monthly Journal entry'!A1123)+1,DAY('Monthly Journal entry'!A1123)),IF('Lease Monthly'!$H$4="Quarterly",DATE(YEAR('Monthly Journal entry'!A1123),MONTH('Monthly Journal entry'!A1122)+3,DAY('Monthly Journal entry'!A1122)),DATE(YEAR('Monthly Journal entry'!A1122)+1,MONTH('Monthly Journal entry'!A1122),DAY('Monthly Journal entry'!A1122))))</f>
        <v>77889</v>
      </c>
      <c r="B1124" s="24">
        <f t="shared" si="156"/>
        <v>2113</v>
      </c>
      <c r="C1124" s="9">
        <f t="shared" si="154"/>
        <v>77889</v>
      </c>
      <c r="D1124" s="9">
        <f t="shared" si="157"/>
        <v>77918</v>
      </c>
      <c r="E1124" s="3">
        <f t="shared" si="158"/>
        <v>30</v>
      </c>
      <c r="F1124" s="10">
        <f t="shared" si="159"/>
        <v>30</v>
      </c>
      <c r="G1124" s="4">
        <f>'Lease Monthly'!K1135</f>
        <v>0</v>
      </c>
      <c r="H1124" s="3">
        <f t="shared" si="162"/>
        <v>0</v>
      </c>
      <c r="I1124" s="11">
        <f t="shared" si="160"/>
        <v>0</v>
      </c>
      <c r="J1124" s="16">
        <f t="shared" si="155"/>
        <v>77889</v>
      </c>
      <c r="K1124" s="25">
        <f t="shared" si="161"/>
        <v>0</v>
      </c>
    </row>
    <row r="1125" spans="1:11" x14ac:dyDescent="0.25">
      <c r="A1125" s="9">
        <f>IF('Lease Monthly'!$H$4="Monthly",DATE(YEAR('Monthly Journal entry'!A1124),MONTH('Monthly Journal entry'!A1124)+1,DAY('Monthly Journal entry'!A1124)),IF('Lease Monthly'!$H$4="Quarterly",DATE(YEAR('Monthly Journal entry'!A1124),MONTH('Monthly Journal entry'!A1123)+3,DAY('Monthly Journal entry'!A1123)),DATE(YEAR('Monthly Journal entry'!A1123)+1,MONTH('Monthly Journal entry'!A1123),DAY('Monthly Journal entry'!A1123))))</f>
        <v>77919</v>
      </c>
      <c r="B1125" s="24">
        <f t="shared" si="156"/>
        <v>2113</v>
      </c>
      <c r="C1125" s="9">
        <f t="shared" si="154"/>
        <v>77919</v>
      </c>
      <c r="D1125" s="9">
        <f t="shared" si="157"/>
        <v>77949</v>
      </c>
      <c r="E1125" s="3">
        <f t="shared" si="158"/>
        <v>31</v>
      </c>
      <c r="F1125" s="10">
        <f t="shared" si="159"/>
        <v>31</v>
      </c>
      <c r="G1125" s="4">
        <f>'Lease Monthly'!K1136</f>
        <v>0</v>
      </c>
      <c r="H1125" s="3">
        <f t="shared" si="162"/>
        <v>0</v>
      </c>
      <c r="I1125" s="11">
        <f t="shared" si="160"/>
        <v>0</v>
      </c>
      <c r="J1125" s="16">
        <f t="shared" si="155"/>
        <v>77919</v>
      </c>
      <c r="K1125" s="25">
        <f t="shared" si="161"/>
        <v>0</v>
      </c>
    </row>
    <row r="1126" spans="1:11" x14ac:dyDescent="0.25">
      <c r="A1126" s="9">
        <f>IF('Lease Monthly'!$H$4="Monthly",DATE(YEAR('Monthly Journal entry'!A1125),MONTH('Monthly Journal entry'!A1125)+1,DAY('Monthly Journal entry'!A1125)),IF('Lease Monthly'!$H$4="Quarterly",DATE(YEAR('Monthly Journal entry'!A1125),MONTH('Monthly Journal entry'!A1124)+3,DAY('Monthly Journal entry'!A1124)),DATE(YEAR('Monthly Journal entry'!A1124)+1,MONTH('Monthly Journal entry'!A1124),DAY('Monthly Journal entry'!A1124))))</f>
        <v>77950</v>
      </c>
      <c r="B1126" s="24">
        <f t="shared" si="156"/>
        <v>2113</v>
      </c>
      <c r="C1126" s="9">
        <f t="shared" si="154"/>
        <v>77950</v>
      </c>
      <c r="D1126" s="9">
        <f t="shared" si="157"/>
        <v>77979</v>
      </c>
      <c r="E1126" s="3">
        <f t="shared" si="158"/>
        <v>30</v>
      </c>
      <c r="F1126" s="10">
        <f t="shared" si="159"/>
        <v>30</v>
      </c>
      <c r="G1126" s="4">
        <f>'Lease Monthly'!K1137</f>
        <v>0</v>
      </c>
      <c r="H1126" s="3">
        <f t="shared" si="162"/>
        <v>0</v>
      </c>
      <c r="I1126" s="11">
        <f t="shared" si="160"/>
        <v>0</v>
      </c>
      <c r="J1126" s="16">
        <f t="shared" si="155"/>
        <v>77950</v>
      </c>
      <c r="K1126" s="25">
        <f t="shared" si="161"/>
        <v>0</v>
      </c>
    </row>
    <row r="1127" spans="1:11" x14ac:dyDescent="0.25">
      <c r="A1127" s="9">
        <f>IF('Lease Monthly'!$H$4="Monthly",DATE(YEAR('Monthly Journal entry'!A1126),MONTH('Monthly Journal entry'!A1126)+1,DAY('Monthly Journal entry'!A1126)),IF('Lease Monthly'!$H$4="Quarterly",DATE(YEAR('Monthly Journal entry'!A1126),MONTH('Monthly Journal entry'!A1125)+3,DAY('Monthly Journal entry'!A1125)),DATE(YEAR('Monthly Journal entry'!A1125)+1,MONTH('Monthly Journal entry'!A1125),DAY('Monthly Journal entry'!A1125))))</f>
        <v>77980</v>
      </c>
      <c r="B1127" s="24">
        <f t="shared" si="156"/>
        <v>2113</v>
      </c>
      <c r="C1127" s="9">
        <f t="shared" si="154"/>
        <v>77980</v>
      </c>
      <c r="D1127" s="9">
        <f t="shared" si="157"/>
        <v>78010</v>
      </c>
      <c r="E1127" s="3">
        <f t="shared" si="158"/>
        <v>31</v>
      </c>
      <c r="F1127" s="10">
        <f t="shared" si="159"/>
        <v>31</v>
      </c>
      <c r="G1127" s="4">
        <f>'Lease Monthly'!K1138</f>
        <v>0</v>
      </c>
      <c r="H1127" s="3">
        <f t="shared" si="162"/>
        <v>0</v>
      </c>
      <c r="I1127" s="11">
        <f t="shared" si="160"/>
        <v>0</v>
      </c>
      <c r="J1127" s="16">
        <f t="shared" si="155"/>
        <v>77980</v>
      </c>
      <c r="K1127" s="25">
        <f t="shared" si="161"/>
        <v>0</v>
      </c>
    </row>
    <row r="1128" spans="1:11" x14ac:dyDescent="0.25">
      <c r="A1128" s="9">
        <f>IF('Lease Monthly'!$H$4="Monthly",DATE(YEAR('Monthly Journal entry'!A1127),MONTH('Monthly Journal entry'!A1127)+1,DAY('Monthly Journal entry'!A1127)),IF('Lease Monthly'!$H$4="Quarterly",DATE(YEAR('Monthly Journal entry'!A1127),MONTH('Monthly Journal entry'!A1126)+3,DAY('Monthly Journal entry'!A1126)),DATE(YEAR('Monthly Journal entry'!A1126)+1,MONTH('Monthly Journal entry'!A1126),DAY('Monthly Journal entry'!A1126))))</f>
        <v>78011</v>
      </c>
      <c r="B1128" s="24">
        <f t="shared" si="156"/>
        <v>2113</v>
      </c>
      <c r="C1128" s="9">
        <f t="shared" si="154"/>
        <v>78011</v>
      </c>
      <c r="D1128" s="9">
        <f t="shared" si="157"/>
        <v>78041</v>
      </c>
      <c r="E1128" s="3">
        <f t="shared" si="158"/>
        <v>31</v>
      </c>
      <c r="F1128" s="10">
        <f t="shared" si="159"/>
        <v>31</v>
      </c>
      <c r="G1128" s="4">
        <f>'Lease Monthly'!K1139</f>
        <v>0</v>
      </c>
      <c r="H1128" s="3">
        <f t="shared" si="162"/>
        <v>0</v>
      </c>
      <c r="I1128" s="11">
        <f t="shared" si="160"/>
        <v>0</v>
      </c>
      <c r="J1128" s="16">
        <f t="shared" si="155"/>
        <v>78011</v>
      </c>
      <c r="K1128" s="25">
        <f t="shared" si="161"/>
        <v>0</v>
      </c>
    </row>
    <row r="1129" spans="1:11" x14ac:dyDescent="0.25">
      <c r="A1129" s="9">
        <f>IF('Lease Monthly'!$H$4="Monthly",DATE(YEAR('Monthly Journal entry'!A1128),MONTH('Monthly Journal entry'!A1128)+1,DAY('Monthly Journal entry'!A1128)),IF('Lease Monthly'!$H$4="Quarterly",DATE(YEAR('Monthly Journal entry'!A1128),MONTH('Monthly Journal entry'!A1127)+3,DAY('Monthly Journal entry'!A1127)),DATE(YEAR('Monthly Journal entry'!A1127)+1,MONTH('Monthly Journal entry'!A1127),DAY('Monthly Journal entry'!A1127))))</f>
        <v>78042</v>
      </c>
      <c r="B1129" s="24">
        <f t="shared" si="156"/>
        <v>2113</v>
      </c>
      <c r="C1129" s="9">
        <f t="shared" si="154"/>
        <v>78042</v>
      </c>
      <c r="D1129" s="9">
        <f t="shared" si="157"/>
        <v>78071</v>
      </c>
      <c r="E1129" s="3">
        <f t="shared" si="158"/>
        <v>30</v>
      </c>
      <c r="F1129" s="10">
        <f t="shared" si="159"/>
        <v>30</v>
      </c>
      <c r="G1129" s="4">
        <f>'Lease Monthly'!K1140</f>
        <v>0</v>
      </c>
      <c r="H1129" s="3">
        <f t="shared" si="162"/>
        <v>0</v>
      </c>
      <c r="I1129" s="11">
        <f t="shared" si="160"/>
        <v>0</v>
      </c>
      <c r="J1129" s="16">
        <f t="shared" si="155"/>
        <v>78042</v>
      </c>
      <c r="K1129" s="25">
        <f t="shared" si="161"/>
        <v>0</v>
      </c>
    </row>
    <row r="1130" spans="1:11" x14ac:dyDescent="0.25">
      <c r="A1130" s="9">
        <f>IF('Lease Monthly'!$H$4="Monthly",DATE(YEAR('Monthly Journal entry'!A1129),MONTH('Monthly Journal entry'!A1129)+1,DAY('Monthly Journal entry'!A1129)),IF('Lease Monthly'!$H$4="Quarterly",DATE(YEAR('Monthly Journal entry'!A1129),MONTH('Monthly Journal entry'!A1128)+3,DAY('Monthly Journal entry'!A1128)),DATE(YEAR('Monthly Journal entry'!A1128)+1,MONTH('Monthly Journal entry'!A1128),DAY('Monthly Journal entry'!A1128))))</f>
        <v>78072</v>
      </c>
      <c r="B1130" s="24">
        <f t="shared" si="156"/>
        <v>2113</v>
      </c>
      <c r="C1130" s="9">
        <f t="shared" si="154"/>
        <v>78072</v>
      </c>
      <c r="D1130" s="9">
        <f t="shared" si="157"/>
        <v>78102</v>
      </c>
      <c r="E1130" s="3">
        <f t="shared" si="158"/>
        <v>31</v>
      </c>
      <c r="F1130" s="10">
        <f t="shared" si="159"/>
        <v>31</v>
      </c>
      <c r="G1130" s="4">
        <f>'Lease Monthly'!K1141</f>
        <v>0</v>
      </c>
      <c r="H1130" s="3">
        <f t="shared" si="162"/>
        <v>0</v>
      </c>
      <c r="I1130" s="11">
        <f t="shared" si="160"/>
        <v>0</v>
      </c>
      <c r="J1130" s="16">
        <f t="shared" si="155"/>
        <v>78072</v>
      </c>
      <c r="K1130" s="25">
        <f t="shared" si="161"/>
        <v>0</v>
      </c>
    </row>
    <row r="1131" spans="1:11" x14ac:dyDescent="0.25">
      <c r="A1131" s="9">
        <f>IF('Lease Monthly'!$H$4="Monthly",DATE(YEAR('Monthly Journal entry'!A1130),MONTH('Monthly Journal entry'!A1130)+1,DAY('Monthly Journal entry'!A1130)),IF('Lease Monthly'!$H$4="Quarterly",DATE(YEAR('Monthly Journal entry'!A1130),MONTH('Monthly Journal entry'!A1129)+3,DAY('Monthly Journal entry'!A1129)),DATE(YEAR('Monthly Journal entry'!A1129)+1,MONTH('Monthly Journal entry'!A1129),DAY('Monthly Journal entry'!A1129))))</f>
        <v>78103</v>
      </c>
      <c r="B1131" s="24">
        <f t="shared" si="156"/>
        <v>2113</v>
      </c>
      <c r="C1131" s="9">
        <f t="shared" si="154"/>
        <v>78103</v>
      </c>
      <c r="D1131" s="9">
        <f t="shared" si="157"/>
        <v>78132</v>
      </c>
      <c r="E1131" s="3">
        <f t="shared" si="158"/>
        <v>30</v>
      </c>
      <c r="F1131" s="10">
        <f t="shared" si="159"/>
        <v>30</v>
      </c>
      <c r="G1131" s="4">
        <f>'Lease Monthly'!K1142</f>
        <v>0</v>
      </c>
      <c r="H1131" s="3">
        <f t="shared" si="162"/>
        <v>0</v>
      </c>
      <c r="I1131" s="11">
        <f t="shared" si="160"/>
        <v>0</v>
      </c>
      <c r="J1131" s="16">
        <f t="shared" si="155"/>
        <v>78103</v>
      </c>
      <c r="K1131" s="25">
        <f t="shared" si="161"/>
        <v>0</v>
      </c>
    </row>
    <row r="1132" spans="1:11" x14ac:dyDescent="0.25">
      <c r="A1132" s="9">
        <f>IF('Lease Monthly'!$H$4="Monthly",DATE(YEAR('Monthly Journal entry'!A1131),MONTH('Monthly Journal entry'!A1131)+1,DAY('Monthly Journal entry'!A1131)),IF('Lease Monthly'!$H$4="Quarterly",DATE(YEAR('Monthly Journal entry'!A1131),MONTH('Monthly Journal entry'!A1130)+3,DAY('Monthly Journal entry'!A1130)),DATE(YEAR('Monthly Journal entry'!A1130)+1,MONTH('Monthly Journal entry'!A1130),DAY('Monthly Journal entry'!A1130))))</f>
        <v>78133</v>
      </c>
      <c r="B1132" s="24">
        <f t="shared" si="156"/>
        <v>2113</v>
      </c>
      <c r="C1132" s="9">
        <f t="shared" si="154"/>
        <v>78133</v>
      </c>
      <c r="D1132" s="9">
        <f t="shared" si="157"/>
        <v>78163</v>
      </c>
      <c r="E1132" s="3">
        <f t="shared" si="158"/>
        <v>31</v>
      </c>
      <c r="F1132" s="10">
        <f t="shared" si="159"/>
        <v>31</v>
      </c>
      <c r="G1132" s="4">
        <f>'Lease Monthly'!K1143</f>
        <v>0</v>
      </c>
      <c r="H1132" s="3">
        <f t="shared" si="162"/>
        <v>0</v>
      </c>
      <c r="I1132" s="11">
        <f t="shared" si="160"/>
        <v>0</v>
      </c>
      <c r="J1132" s="16">
        <f t="shared" si="155"/>
        <v>78133</v>
      </c>
      <c r="K1132" s="25">
        <f t="shared" si="161"/>
        <v>0</v>
      </c>
    </row>
    <row r="1133" spans="1:11" x14ac:dyDescent="0.25">
      <c r="A1133" s="9">
        <f>IF('Lease Monthly'!$H$4="Monthly",DATE(YEAR('Monthly Journal entry'!A1132),MONTH('Monthly Journal entry'!A1132)+1,DAY('Monthly Journal entry'!A1132)),IF('Lease Monthly'!$H$4="Quarterly",DATE(YEAR('Monthly Journal entry'!A1132),MONTH('Monthly Journal entry'!A1131)+3,DAY('Monthly Journal entry'!A1131)),DATE(YEAR('Monthly Journal entry'!A1131)+1,MONTH('Monthly Journal entry'!A1131),DAY('Monthly Journal entry'!A1131))))</f>
        <v>78164</v>
      </c>
      <c r="B1133" s="24">
        <f t="shared" si="156"/>
        <v>2114</v>
      </c>
      <c r="C1133" s="9">
        <f t="shared" si="154"/>
        <v>78164</v>
      </c>
      <c r="D1133" s="9">
        <f t="shared" si="157"/>
        <v>78194</v>
      </c>
      <c r="E1133" s="3">
        <f t="shared" si="158"/>
        <v>31</v>
      </c>
      <c r="F1133" s="10">
        <f t="shared" si="159"/>
        <v>31</v>
      </c>
      <c r="G1133" s="4">
        <f>'Lease Monthly'!K1144</f>
        <v>0</v>
      </c>
      <c r="H1133" s="3">
        <f t="shared" si="162"/>
        <v>0</v>
      </c>
      <c r="I1133" s="11">
        <f t="shared" si="160"/>
        <v>0</v>
      </c>
      <c r="J1133" s="16">
        <f t="shared" si="155"/>
        <v>78164</v>
      </c>
      <c r="K1133" s="25">
        <f t="shared" si="161"/>
        <v>0</v>
      </c>
    </row>
    <row r="1134" spans="1:11" x14ac:dyDescent="0.25">
      <c r="A1134" s="9">
        <f>IF('Lease Monthly'!$H$4="Monthly",DATE(YEAR('Monthly Journal entry'!A1133),MONTH('Monthly Journal entry'!A1133)+1,DAY('Monthly Journal entry'!A1133)),IF('Lease Monthly'!$H$4="Quarterly",DATE(YEAR('Monthly Journal entry'!A1133),MONTH('Monthly Journal entry'!A1132)+3,DAY('Monthly Journal entry'!A1132)),DATE(YEAR('Monthly Journal entry'!A1132)+1,MONTH('Monthly Journal entry'!A1132),DAY('Monthly Journal entry'!A1132))))</f>
        <v>78195</v>
      </c>
      <c r="B1134" s="24">
        <f t="shared" si="156"/>
        <v>2114</v>
      </c>
      <c r="C1134" s="9">
        <f t="shared" si="154"/>
        <v>78195</v>
      </c>
      <c r="D1134" s="9">
        <f t="shared" si="157"/>
        <v>78222</v>
      </c>
      <c r="E1134" s="3">
        <f t="shared" si="158"/>
        <v>28</v>
      </c>
      <c r="F1134" s="10">
        <f t="shared" si="159"/>
        <v>28</v>
      </c>
      <c r="G1134" s="4">
        <f>'Lease Monthly'!K1145</f>
        <v>0</v>
      </c>
      <c r="H1134" s="3">
        <f t="shared" si="162"/>
        <v>0</v>
      </c>
      <c r="I1134" s="11">
        <f t="shared" si="160"/>
        <v>0</v>
      </c>
      <c r="J1134" s="16">
        <f t="shared" si="155"/>
        <v>78195</v>
      </c>
      <c r="K1134" s="25">
        <f t="shared" si="161"/>
        <v>0</v>
      </c>
    </row>
    <row r="1135" spans="1:11" x14ac:dyDescent="0.25">
      <c r="A1135" s="9">
        <f>IF('Lease Monthly'!$H$4="Monthly",DATE(YEAR('Monthly Journal entry'!A1134),MONTH('Monthly Journal entry'!A1134)+1,DAY('Monthly Journal entry'!A1134)),IF('Lease Monthly'!$H$4="Quarterly",DATE(YEAR('Monthly Journal entry'!A1134),MONTH('Monthly Journal entry'!A1133)+3,DAY('Monthly Journal entry'!A1133)),DATE(YEAR('Monthly Journal entry'!A1133)+1,MONTH('Monthly Journal entry'!A1133),DAY('Monthly Journal entry'!A1133))))</f>
        <v>78223</v>
      </c>
      <c r="B1135" s="24">
        <f t="shared" si="156"/>
        <v>2114</v>
      </c>
      <c r="C1135" s="9">
        <f t="shared" si="154"/>
        <v>78223</v>
      </c>
      <c r="D1135" s="9">
        <f t="shared" si="157"/>
        <v>78253</v>
      </c>
      <c r="E1135" s="3">
        <f t="shared" si="158"/>
        <v>31</v>
      </c>
      <c r="F1135" s="10">
        <f t="shared" si="159"/>
        <v>31</v>
      </c>
      <c r="G1135" s="4">
        <f>'Lease Monthly'!K1146</f>
        <v>0</v>
      </c>
      <c r="H1135" s="3">
        <f t="shared" si="162"/>
        <v>0</v>
      </c>
      <c r="I1135" s="11">
        <f t="shared" si="160"/>
        <v>0</v>
      </c>
      <c r="J1135" s="16">
        <f t="shared" si="155"/>
        <v>78223</v>
      </c>
      <c r="K1135" s="25">
        <f t="shared" si="161"/>
        <v>0</v>
      </c>
    </row>
    <row r="1136" spans="1:11" x14ac:dyDescent="0.25">
      <c r="A1136" s="9">
        <f>IF('Lease Monthly'!$H$4="Monthly",DATE(YEAR('Monthly Journal entry'!A1135),MONTH('Monthly Journal entry'!A1135)+1,DAY('Monthly Journal entry'!A1135)),IF('Lease Monthly'!$H$4="Quarterly",DATE(YEAR('Monthly Journal entry'!A1135),MONTH('Monthly Journal entry'!A1134)+3,DAY('Monthly Journal entry'!A1134)),DATE(YEAR('Monthly Journal entry'!A1134)+1,MONTH('Monthly Journal entry'!A1134),DAY('Monthly Journal entry'!A1134))))</f>
        <v>78254</v>
      </c>
      <c r="B1136" s="24">
        <f t="shared" si="156"/>
        <v>2114</v>
      </c>
      <c r="C1136" s="9">
        <f t="shared" si="154"/>
        <v>78254</v>
      </c>
      <c r="D1136" s="9">
        <f t="shared" si="157"/>
        <v>78283</v>
      </c>
      <c r="E1136" s="3">
        <f t="shared" si="158"/>
        <v>30</v>
      </c>
      <c r="F1136" s="10">
        <f t="shared" si="159"/>
        <v>30</v>
      </c>
      <c r="G1136" s="4">
        <f>'Lease Monthly'!K1147</f>
        <v>0</v>
      </c>
      <c r="H1136" s="3">
        <f t="shared" si="162"/>
        <v>0</v>
      </c>
      <c r="I1136" s="11">
        <f t="shared" si="160"/>
        <v>0</v>
      </c>
      <c r="J1136" s="16">
        <f t="shared" si="155"/>
        <v>78254</v>
      </c>
      <c r="K1136" s="25">
        <f t="shared" si="161"/>
        <v>0</v>
      </c>
    </row>
    <row r="1137" spans="1:11" x14ac:dyDescent="0.25">
      <c r="A1137" s="9">
        <f>IF('Lease Monthly'!$H$4="Monthly",DATE(YEAR('Monthly Journal entry'!A1136),MONTH('Monthly Journal entry'!A1136)+1,DAY('Monthly Journal entry'!A1136)),IF('Lease Monthly'!$H$4="Quarterly",DATE(YEAR('Monthly Journal entry'!A1136),MONTH('Monthly Journal entry'!A1135)+3,DAY('Monthly Journal entry'!A1135)),DATE(YEAR('Monthly Journal entry'!A1135)+1,MONTH('Monthly Journal entry'!A1135),DAY('Monthly Journal entry'!A1135))))</f>
        <v>78284</v>
      </c>
      <c r="B1137" s="24">
        <f t="shared" si="156"/>
        <v>2114</v>
      </c>
      <c r="C1137" s="9">
        <f t="shared" si="154"/>
        <v>78284</v>
      </c>
      <c r="D1137" s="9">
        <f t="shared" si="157"/>
        <v>78314</v>
      </c>
      <c r="E1137" s="3">
        <f t="shared" si="158"/>
        <v>31</v>
      </c>
      <c r="F1137" s="10">
        <f t="shared" si="159"/>
        <v>31</v>
      </c>
      <c r="G1137" s="4">
        <f>'Lease Monthly'!K1148</f>
        <v>0</v>
      </c>
      <c r="H1137" s="3">
        <f t="shared" si="162"/>
        <v>0</v>
      </c>
      <c r="I1137" s="11">
        <f t="shared" si="160"/>
        <v>0</v>
      </c>
      <c r="J1137" s="16">
        <f t="shared" si="155"/>
        <v>78284</v>
      </c>
      <c r="K1137" s="25">
        <f t="shared" si="161"/>
        <v>0</v>
      </c>
    </row>
    <row r="1138" spans="1:11" x14ac:dyDescent="0.25">
      <c r="A1138" s="9">
        <f>IF('Lease Monthly'!$H$4="Monthly",DATE(YEAR('Monthly Journal entry'!A1137),MONTH('Monthly Journal entry'!A1137)+1,DAY('Monthly Journal entry'!A1137)),IF('Lease Monthly'!$H$4="Quarterly",DATE(YEAR('Monthly Journal entry'!A1137),MONTH('Monthly Journal entry'!A1136)+3,DAY('Monthly Journal entry'!A1136)),DATE(YEAR('Monthly Journal entry'!A1136)+1,MONTH('Monthly Journal entry'!A1136),DAY('Monthly Journal entry'!A1136))))</f>
        <v>78315</v>
      </c>
      <c r="B1138" s="24">
        <f t="shared" si="156"/>
        <v>2114</v>
      </c>
      <c r="C1138" s="9">
        <f t="shared" si="154"/>
        <v>78315</v>
      </c>
      <c r="D1138" s="9">
        <f t="shared" si="157"/>
        <v>78344</v>
      </c>
      <c r="E1138" s="3">
        <f t="shared" si="158"/>
        <v>30</v>
      </c>
      <c r="F1138" s="10">
        <f t="shared" si="159"/>
        <v>30</v>
      </c>
      <c r="G1138" s="4">
        <f>'Lease Monthly'!K1149</f>
        <v>0</v>
      </c>
      <c r="H1138" s="3">
        <f t="shared" si="162"/>
        <v>0</v>
      </c>
      <c r="I1138" s="11">
        <f t="shared" si="160"/>
        <v>0</v>
      </c>
      <c r="J1138" s="16">
        <f t="shared" si="155"/>
        <v>78315</v>
      </c>
      <c r="K1138" s="25">
        <f t="shared" si="161"/>
        <v>0</v>
      </c>
    </row>
    <row r="1139" spans="1:11" x14ac:dyDescent="0.25">
      <c r="A1139" s="9">
        <f>IF('Lease Monthly'!$H$4="Monthly",DATE(YEAR('Monthly Journal entry'!A1138),MONTH('Monthly Journal entry'!A1138)+1,DAY('Monthly Journal entry'!A1138)),IF('Lease Monthly'!$H$4="Quarterly",DATE(YEAR('Monthly Journal entry'!A1138),MONTH('Monthly Journal entry'!A1137)+3,DAY('Monthly Journal entry'!A1137)),DATE(YEAR('Monthly Journal entry'!A1137)+1,MONTH('Monthly Journal entry'!A1137),DAY('Monthly Journal entry'!A1137))))</f>
        <v>78345</v>
      </c>
      <c r="B1139" s="24">
        <f t="shared" si="156"/>
        <v>2114</v>
      </c>
      <c r="C1139" s="9">
        <f t="shared" si="154"/>
        <v>78345</v>
      </c>
      <c r="D1139" s="9">
        <f t="shared" si="157"/>
        <v>78375</v>
      </c>
      <c r="E1139" s="3">
        <f t="shared" si="158"/>
        <v>31</v>
      </c>
      <c r="F1139" s="10">
        <f t="shared" si="159"/>
        <v>31</v>
      </c>
      <c r="G1139" s="4">
        <f>'Lease Monthly'!K1150</f>
        <v>0</v>
      </c>
      <c r="H1139" s="3">
        <f t="shared" si="162"/>
        <v>0</v>
      </c>
      <c r="I1139" s="11">
        <f t="shared" si="160"/>
        <v>0</v>
      </c>
      <c r="J1139" s="16">
        <f t="shared" si="155"/>
        <v>78345</v>
      </c>
      <c r="K1139" s="25">
        <f t="shared" si="161"/>
        <v>0</v>
      </c>
    </row>
    <row r="1140" spans="1:11" x14ac:dyDescent="0.25">
      <c r="A1140" s="9">
        <f>IF('Lease Monthly'!$H$4="Monthly",DATE(YEAR('Monthly Journal entry'!A1139),MONTH('Monthly Journal entry'!A1139)+1,DAY('Monthly Journal entry'!A1139)),IF('Lease Monthly'!$H$4="Quarterly",DATE(YEAR('Monthly Journal entry'!A1139),MONTH('Monthly Journal entry'!A1138)+3,DAY('Monthly Journal entry'!A1138)),DATE(YEAR('Monthly Journal entry'!A1138)+1,MONTH('Monthly Journal entry'!A1138),DAY('Monthly Journal entry'!A1138))))</f>
        <v>78376</v>
      </c>
      <c r="B1140" s="24">
        <f t="shared" si="156"/>
        <v>2114</v>
      </c>
      <c r="C1140" s="9">
        <f t="shared" si="154"/>
        <v>78376</v>
      </c>
      <c r="D1140" s="9">
        <f t="shared" si="157"/>
        <v>78406</v>
      </c>
      <c r="E1140" s="3">
        <f t="shared" si="158"/>
        <v>31</v>
      </c>
      <c r="F1140" s="10">
        <f t="shared" si="159"/>
        <v>31</v>
      </c>
      <c r="G1140" s="4">
        <f>'Lease Monthly'!K1151</f>
        <v>0</v>
      </c>
      <c r="H1140" s="3">
        <f t="shared" si="162"/>
        <v>0</v>
      </c>
      <c r="I1140" s="11">
        <f t="shared" si="160"/>
        <v>0</v>
      </c>
      <c r="J1140" s="16">
        <f t="shared" si="155"/>
        <v>78376</v>
      </c>
      <c r="K1140" s="25">
        <f t="shared" si="161"/>
        <v>0</v>
      </c>
    </row>
    <row r="1141" spans="1:11" x14ac:dyDescent="0.25">
      <c r="A1141" s="9">
        <f>IF('Lease Monthly'!$H$4="Monthly",DATE(YEAR('Monthly Journal entry'!A1140),MONTH('Monthly Journal entry'!A1140)+1,DAY('Monthly Journal entry'!A1140)),IF('Lease Monthly'!$H$4="Quarterly",DATE(YEAR('Monthly Journal entry'!A1140),MONTH('Monthly Journal entry'!A1139)+3,DAY('Monthly Journal entry'!A1139)),DATE(YEAR('Monthly Journal entry'!A1139)+1,MONTH('Monthly Journal entry'!A1139),DAY('Monthly Journal entry'!A1139))))</f>
        <v>78407</v>
      </c>
      <c r="B1141" s="24">
        <f t="shared" si="156"/>
        <v>2114</v>
      </c>
      <c r="C1141" s="9">
        <f t="shared" si="154"/>
        <v>78407</v>
      </c>
      <c r="D1141" s="9">
        <f t="shared" si="157"/>
        <v>78436</v>
      </c>
      <c r="E1141" s="3">
        <f t="shared" si="158"/>
        <v>30</v>
      </c>
      <c r="F1141" s="10">
        <f t="shared" si="159"/>
        <v>30</v>
      </c>
      <c r="G1141" s="4">
        <f>'Lease Monthly'!K1152</f>
        <v>0</v>
      </c>
      <c r="H1141" s="3">
        <f t="shared" si="162"/>
        <v>0</v>
      </c>
      <c r="I1141" s="11">
        <f t="shared" si="160"/>
        <v>0</v>
      </c>
      <c r="J1141" s="16">
        <f t="shared" si="155"/>
        <v>78407</v>
      </c>
      <c r="K1141" s="25">
        <f t="shared" si="161"/>
        <v>0</v>
      </c>
    </row>
    <row r="1142" spans="1:11" x14ac:dyDescent="0.25">
      <c r="A1142" s="9">
        <f>IF('Lease Monthly'!$H$4="Monthly",DATE(YEAR('Monthly Journal entry'!A1141),MONTH('Monthly Journal entry'!A1141)+1,DAY('Monthly Journal entry'!A1141)),IF('Lease Monthly'!$H$4="Quarterly",DATE(YEAR('Monthly Journal entry'!A1141),MONTH('Monthly Journal entry'!A1140)+3,DAY('Monthly Journal entry'!A1140)),DATE(YEAR('Monthly Journal entry'!A1140)+1,MONTH('Monthly Journal entry'!A1140),DAY('Monthly Journal entry'!A1140))))</f>
        <v>78437</v>
      </c>
      <c r="B1142" s="24">
        <f t="shared" si="156"/>
        <v>2114</v>
      </c>
      <c r="C1142" s="9">
        <f t="shared" si="154"/>
        <v>78437</v>
      </c>
      <c r="D1142" s="9">
        <f t="shared" si="157"/>
        <v>78467</v>
      </c>
      <c r="E1142" s="3">
        <f t="shared" si="158"/>
        <v>31</v>
      </c>
      <c r="F1142" s="10">
        <f t="shared" si="159"/>
        <v>31</v>
      </c>
      <c r="G1142" s="4">
        <f>'Lease Monthly'!K1153</f>
        <v>0</v>
      </c>
      <c r="H1142" s="3">
        <f t="shared" si="162"/>
        <v>0</v>
      </c>
      <c r="I1142" s="11">
        <f t="shared" si="160"/>
        <v>0</v>
      </c>
      <c r="J1142" s="16">
        <f t="shared" si="155"/>
        <v>78437</v>
      </c>
      <c r="K1142" s="25">
        <f t="shared" si="161"/>
        <v>0</v>
      </c>
    </row>
    <row r="1143" spans="1:11" x14ac:dyDescent="0.25">
      <c r="A1143" s="9">
        <f>IF('Lease Monthly'!$H$4="Monthly",DATE(YEAR('Monthly Journal entry'!A1142),MONTH('Monthly Journal entry'!A1142)+1,DAY('Monthly Journal entry'!A1142)),IF('Lease Monthly'!$H$4="Quarterly",DATE(YEAR('Monthly Journal entry'!A1142),MONTH('Monthly Journal entry'!A1141)+3,DAY('Monthly Journal entry'!A1141)),DATE(YEAR('Monthly Journal entry'!A1141)+1,MONTH('Monthly Journal entry'!A1141),DAY('Monthly Journal entry'!A1141))))</f>
        <v>78468</v>
      </c>
      <c r="B1143" s="24">
        <f t="shared" si="156"/>
        <v>2114</v>
      </c>
      <c r="C1143" s="9">
        <f t="shared" si="154"/>
        <v>78468</v>
      </c>
      <c r="D1143" s="9">
        <f t="shared" si="157"/>
        <v>78497</v>
      </c>
      <c r="E1143" s="3">
        <f t="shared" si="158"/>
        <v>30</v>
      </c>
      <c r="F1143" s="10">
        <f t="shared" si="159"/>
        <v>30</v>
      </c>
      <c r="G1143" s="4">
        <f>'Lease Monthly'!K1154</f>
        <v>0</v>
      </c>
      <c r="H1143" s="3">
        <f t="shared" si="162"/>
        <v>0</v>
      </c>
      <c r="I1143" s="11">
        <f t="shared" si="160"/>
        <v>0</v>
      </c>
      <c r="J1143" s="16">
        <f t="shared" si="155"/>
        <v>78468</v>
      </c>
      <c r="K1143" s="25">
        <f t="shared" si="161"/>
        <v>0</v>
      </c>
    </row>
    <row r="1144" spans="1:11" x14ac:dyDescent="0.25">
      <c r="A1144" s="9">
        <f>IF('Lease Monthly'!$H$4="Monthly",DATE(YEAR('Monthly Journal entry'!A1143),MONTH('Monthly Journal entry'!A1143)+1,DAY('Monthly Journal entry'!A1143)),IF('Lease Monthly'!$H$4="Quarterly",DATE(YEAR('Monthly Journal entry'!A1143),MONTH('Monthly Journal entry'!A1142)+3,DAY('Monthly Journal entry'!A1142)),DATE(YEAR('Monthly Journal entry'!A1142)+1,MONTH('Monthly Journal entry'!A1142),DAY('Monthly Journal entry'!A1142))))</f>
        <v>78498</v>
      </c>
      <c r="B1144" s="24">
        <f t="shared" si="156"/>
        <v>2114</v>
      </c>
      <c r="C1144" s="9">
        <f t="shared" si="154"/>
        <v>78498</v>
      </c>
      <c r="D1144" s="9">
        <f t="shared" si="157"/>
        <v>78528</v>
      </c>
      <c r="E1144" s="3">
        <f t="shared" si="158"/>
        <v>31</v>
      </c>
      <c r="F1144" s="10">
        <f t="shared" si="159"/>
        <v>31</v>
      </c>
      <c r="G1144" s="4">
        <f>'Lease Monthly'!K1155</f>
        <v>0</v>
      </c>
      <c r="H1144" s="3">
        <f t="shared" si="162"/>
        <v>0</v>
      </c>
      <c r="I1144" s="11">
        <f t="shared" si="160"/>
        <v>0</v>
      </c>
      <c r="J1144" s="16">
        <f t="shared" si="155"/>
        <v>78498</v>
      </c>
      <c r="K1144" s="25">
        <f t="shared" si="161"/>
        <v>0</v>
      </c>
    </row>
    <row r="1145" spans="1:11" x14ac:dyDescent="0.25">
      <c r="A1145" s="9">
        <f>IF('Lease Monthly'!$H$4="Monthly",DATE(YEAR('Monthly Journal entry'!A1144),MONTH('Monthly Journal entry'!A1144)+1,DAY('Monthly Journal entry'!A1144)),IF('Lease Monthly'!$H$4="Quarterly",DATE(YEAR('Monthly Journal entry'!A1144),MONTH('Monthly Journal entry'!A1143)+3,DAY('Monthly Journal entry'!A1143)),DATE(YEAR('Monthly Journal entry'!A1143)+1,MONTH('Monthly Journal entry'!A1143),DAY('Monthly Journal entry'!A1143))))</f>
        <v>78529</v>
      </c>
      <c r="B1145" s="24">
        <f t="shared" si="156"/>
        <v>2115</v>
      </c>
      <c r="C1145" s="9">
        <f t="shared" si="154"/>
        <v>78529</v>
      </c>
      <c r="D1145" s="9">
        <f t="shared" si="157"/>
        <v>78559</v>
      </c>
      <c r="E1145" s="3">
        <f t="shared" si="158"/>
        <v>31</v>
      </c>
      <c r="F1145" s="10">
        <f t="shared" si="159"/>
        <v>31</v>
      </c>
      <c r="G1145" s="4">
        <f>'Lease Monthly'!K1156</f>
        <v>0</v>
      </c>
      <c r="H1145" s="3">
        <f t="shared" si="162"/>
        <v>0</v>
      </c>
      <c r="I1145" s="11">
        <f t="shared" si="160"/>
        <v>0</v>
      </c>
      <c r="J1145" s="16">
        <f t="shared" si="155"/>
        <v>78529</v>
      </c>
      <c r="K1145" s="25">
        <f t="shared" si="161"/>
        <v>0</v>
      </c>
    </row>
    <row r="1146" spans="1:11" x14ac:dyDescent="0.25">
      <c r="A1146" s="9">
        <f>IF('Lease Monthly'!$H$4="Monthly",DATE(YEAR('Monthly Journal entry'!A1145),MONTH('Monthly Journal entry'!A1145)+1,DAY('Monthly Journal entry'!A1145)),IF('Lease Monthly'!$H$4="Quarterly",DATE(YEAR('Monthly Journal entry'!A1145),MONTH('Monthly Journal entry'!A1144)+3,DAY('Monthly Journal entry'!A1144)),DATE(YEAR('Monthly Journal entry'!A1144)+1,MONTH('Monthly Journal entry'!A1144),DAY('Monthly Journal entry'!A1144))))</f>
        <v>78560</v>
      </c>
      <c r="B1146" s="24">
        <f t="shared" si="156"/>
        <v>2115</v>
      </c>
      <c r="C1146" s="9">
        <f t="shared" si="154"/>
        <v>78560</v>
      </c>
      <c r="D1146" s="9">
        <f t="shared" si="157"/>
        <v>78587</v>
      </c>
      <c r="E1146" s="3">
        <f t="shared" si="158"/>
        <v>28</v>
      </c>
      <c r="F1146" s="10">
        <f t="shared" si="159"/>
        <v>28</v>
      </c>
      <c r="G1146" s="4">
        <f>'Lease Monthly'!K1157</f>
        <v>0</v>
      </c>
      <c r="H1146" s="3">
        <f t="shared" si="162"/>
        <v>0</v>
      </c>
      <c r="I1146" s="11">
        <f t="shared" si="160"/>
        <v>0</v>
      </c>
      <c r="J1146" s="16">
        <f t="shared" si="155"/>
        <v>78560</v>
      </c>
      <c r="K1146" s="25">
        <f t="shared" si="161"/>
        <v>0</v>
      </c>
    </row>
    <row r="1147" spans="1:11" x14ac:dyDescent="0.25">
      <c r="A1147" s="9">
        <f>IF('Lease Monthly'!$H$4="Monthly",DATE(YEAR('Monthly Journal entry'!A1146),MONTH('Monthly Journal entry'!A1146)+1,DAY('Monthly Journal entry'!A1146)),IF('Lease Monthly'!$H$4="Quarterly",DATE(YEAR('Monthly Journal entry'!A1146),MONTH('Monthly Journal entry'!A1145)+3,DAY('Monthly Journal entry'!A1145)),DATE(YEAR('Monthly Journal entry'!A1145)+1,MONTH('Monthly Journal entry'!A1145),DAY('Monthly Journal entry'!A1145))))</f>
        <v>78588</v>
      </c>
      <c r="B1147" s="24">
        <f t="shared" si="156"/>
        <v>2115</v>
      </c>
      <c r="C1147" s="9">
        <f t="shared" si="154"/>
        <v>78588</v>
      </c>
      <c r="D1147" s="9">
        <f t="shared" si="157"/>
        <v>78618</v>
      </c>
      <c r="E1147" s="3">
        <f t="shared" si="158"/>
        <v>31</v>
      </c>
      <c r="F1147" s="10">
        <f t="shared" si="159"/>
        <v>31</v>
      </c>
      <c r="G1147" s="4">
        <f>'Lease Monthly'!K1158</f>
        <v>0</v>
      </c>
      <c r="H1147" s="3">
        <f t="shared" si="162"/>
        <v>0</v>
      </c>
      <c r="I1147" s="11">
        <f t="shared" si="160"/>
        <v>0</v>
      </c>
      <c r="J1147" s="16">
        <f t="shared" si="155"/>
        <v>78588</v>
      </c>
      <c r="K1147" s="25">
        <f t="shared" si="161"/>
        <v>0</v>
      </c>
    </row>
    <row r="1148" spans="1:11" x14ac:dyDescent="0.25">
      <c r="A1148" s="9">
        <f>IF('Lease Monthly'!$H$4="Monthly",DATE(YEAR('Monthly Journal entry'!A1147),MONTH('Monthly Journal entry'!A1147)+1,DAY('Monthly Journal entry'!A1147)),IF('Lease Monthly'!$H$4="Quarterly",DATE(YEAR('Monthly Journal entry'!A1147),MONTH('Monthly Journal entry'!A1146)+3,DAY('Monthly Journal entry'!A1146)),DATE(YEAR('Monthly Journal entry'!A1146)+1,MONTH('Monthly Journal entry'!A1146),DAY('Monthly Journal entry'!A1146))))</f>
        <v>78619</v>
      </c>
      <c r="B1148" s="24">
        <f t="shared" si="156"/>
        <v>2115</v>
      </c>
      <c r="C1148" s="9">
        <f t="shared" si="154"/>
        <v>78619</v>
      </c>
      <c r="D1148" s="9">
        <f t="shared" si="157"/>
        <v>78648</v>
      </c>
      <c r="E1148" s="3">
        <f t="shared" si="158"/>
        <v>30</v>
      </c>
      <c r="F1148" s="10">
        <f t="shared" si="159"/>
        <v>30</v>
      </c>
      <c r="G1148" s="4">
        <f>'Lease Monthly'!K1159</f>
        <v>0</v>
      </c>
      <c r="H1148" s="3">
        <f t="shared" si="162"/>
        <v>0</v>
      </c>
      <c r="I1148" s="11">
        <f t="shared" si="160"/>
        <v>0</v>
      </c>
      <c r="J1148" s="16">
        <f t="shared" si="155"/>
        <v>78619</v>
      </c>
      <c r="K1148" s="25">
        <f t="shared" si="161"/>
        <v>0</v>
      </c>
    </row>
    <row r="1149" spans="1:11" x14ac:dyDescent="0.25">
      <c r="A1149" s="9">
        <f>IF('Lease Monthly'!$H$4="Monthly",DATE(YEAR('Monthly Journal entry'!A1148),MONTH('Monthly Journal entry'!A1148)+1,DAY('Monthly Journal entry'!A1148)),IF('Lease Monthly'!$H$4="Quarterly",DATE(YEAR('Monthly Journal entry'!A1148),MONTH('Monthly Journal entry'!A1147)+3,DAY('Monthly Journal entry'!A1147)),DATE(YEAR('Monthly Journal entry'!A1147)+1,MONTH('Monthly Journal entry'!A1147),DAY('Monthly Journal entry'!A1147))))</f>
        <v>78649</v>
      </c>
      <c r="B1149" s="24">
        <f t="shared" si="156"/>
        <v>2115</v>
      </c>
      <c r="C1149" s="9">
        <f t="shared" si="154"/>
        <v>78649</v>
      </c>
      <c r="D1149" s="9">
        <f t="shared" si="157"/>
        <v>78679</v>
      </c>
      <c r="E1149" s="3">
        <f t="shared" si="158"/>
        <v>31</v>
      </c>
      <c r="F1149" s="10">
        <f t="shared" si="159"/>
        <v>31</v>
      </c>
      <c r="G1149" s="4">
        <f>'Lease Monthly'!K1160</f>
        <v>0</v>
      </c>
      <c r="H1149" s="3">
        <f t="shared" si="162"/>
        <v>0</v>
      </c>
      <c r="I1149" s="11">
        <f t="shared" si="160"/>
        <v>0</v>
      </c>
      <c r="J1149" s="16">
        <f t="shared" si="155"/>
        <v>78649</v>
      </c>
      <c r="K1149" s="25">
        <f t="shared" si="161"/>
        <v>0</v>
      </c>
    </row>
    <row r="1150" spans="1:11" x14ac:dyDescent="0.25">
      <c r="A1150" s="9">
        <f>IF('Lease Monthly'!$H$4="Monthly",DATE(YEAR('Monthly Journal entry'!A1149),MONTH('Monthly Journal entry'!A1149)+1,DAY('Monthly Journal entry'!A1149)),IF('Lease Monthly'!$H$4="Quarterly",DATE(YEAR('Monthly Journal entry'!A1149),MONTH('Monthly Journal entry'!A1148)+3,DAY('Monthly Journal entry'!A1148)),DATE(YEAR('Monthly Journal entry'!A1148)+1,MONTH('Monthly Journal entry'!A1148),DAY('Monthly Journal entry'!A1148))))</f>
        <v>78680</v>
      </c>
      <c r="B1150" s="24">
        <f t="shared" si="156"/>
        <v>2115</v>
      </c>
      <c r="C1150" s="9">
        <f t="shared" si="154"/>
        <v>78680</v>
      </c>
      <c r="D1150" s="9">
        <f t="shared" si="157"/>
        <v>78709</v>
      </c>
      <c r="E1150" s="3">
        <f t="shared" si="158"/>
        <v>30</v>
      </c>
      <c r="F1150" s="10">
        <f t="shared" si="159"/>
        <v>30</v>
      </c>
      <c r="G1150" s="4">
        <f>'Lease Monthly'!K1161</f>
        <v>0</v>
      </c>
      <c r="H1150" s="3">
        <f t="shared" si="162"/>
        <v>0</v>
      </c>
      <c r="I1150" s="11">
        <f t="shared" si="160"/>
        <v>0</v>
      </c>
      <c r="J1150" s="16">
        <f t="shared" si="155"/>
        <v>78680</v>
      </c>
      <c r="K1150" s="25">
        <f t="shared" si="161"/>
        <v>0</v>
      </c>
    </row>
    <row r="1151" spans="1:11" x14ac:dyDescent="0.25">
      <c r="A1151" s="9">
        <f>IF('Lease Monthly'!$H$4="Monthly",DATE(YEAR('Monthly Journal entry'!A1150),MONTH('Monthly Journal entry'!A1150)+1,DAY('Monthly Journal entry'!A1150)),IF('Lease Monthly'!$H$4="Quarterly",DATE(YEAR('Monthly Journal entry'!A1150),MONTH('Monthly Journal entry'!A1149)+3,DAY('Monthly Journal entry'!A1149)),DATE(YEAR('Monthly Journal entry'!A1149)+1,MONTH('Monthly Journal entry'!A1149),DAY('Monthly Journal entry'!A1149))))</f>
        <v>78710</v>
      </c>
      <c r="B1151" s="24">
        <f t="shared" si="156"/>
        <v>2115</v>
      </c>
      <c r="C1151" s="9">
        <f t="shared" si="154"/>
        <v>78710</v>
      </c>
      <c r="D1151" s="9">
        <f t="shared" si="157"/>
        <v>78740</v>
      </c>
      <c r="E1151" s="3">
        <f t="shared" si="158"/>
        <v>31</v>
      </c>
      <c r="F1151" s="10">
        <f t="shared" si="159"/>
        <v>31</v>
      </c>
      <c r="G1151" s="4">
        <f>'Lease Monthly'!K1162</f>
        <v>0</v>
      </c>
      <c r="H1151" s="3">
        <f t="shared" si="162"/>
        <v>0</v>
      </c>
      <c r="I1151" s="11">
        <f t="shared" si="160"/>
        <v>0</v>
      </c>
      <c r="J1151" s="16">
        <f t="shared" si="155"/>
        <v>78710</v>
      </c>
      <c r="K1151" s="25">
        <f t="shared" si="161"/>
        <v>0</v>
      </c>
    </row>
    <row r="1152" spans="1:11" x14ac:dyDescent="0.25">
      <c r="A1152" s="9">
        <f>IF('Lease Monthly'!$H$4="Monthly",DATE(YEAR('Monthly Journal entry'!A1151),MONTH('Monthly Journal entry'!A1151)+1,DAY('Monthly Journal entry'!A1151)),IF('Lease Monthly'!$H$4="Quarterly",DATE(YEAR('Monthly Journal entry'!A1151),MONTH('Monthly Journal entry'!A1150)+3,DAY('Monthly Journal entry'!A1150)),DATE(YEAR('Monthly Journal entry'!A1150)+1,MONTH('Monthly Journal entry'!A1150),DAY('Monthly Journal entry'!A1150))))</f>
        <v>78741</v>
      </c>
      <c r="B1152" s="24">
        <f t="shared" si="156"/>
        <v>2115</v>
      </c>
      <c r="C1152" s="9">
        <f t="shared" si="154"/>
        <v>78741</v>
      </c>
      <c r="D1152" s="9">
        <f t="shared" si="157"/>
        <v>78771</v>
      </c>
      <c r="E1152" s="3">
        <f t="shared" si="158"/>
        <v>31</v>
      </c>
      <c r="F1152" s="10">
        <f t="shared" si="159"/>
        <v>31</v>
      </c>
      <c r="G1152" s="4">
        <f>'Lease Monthly'!K1163</f>
        <v>0</v>
      </c>
      <c r="H1152" s="3">
        <f t="shared" si="162"/>
        <v>0</v>
      </c>
      <c r="I1152" s="11">
        <f t="shared" si="160"/>
        <v>0</v>
      </c>
      <c r="J1152" s="16">
        <f t="shared" si="155"/>
        <v>78741</v>
      </c>
      <c r="K1152" s="25">
        <f t="shared" si="161"/>
        <v>0</v>
      </c>
    </row>
    <row r="1153" spans="1:11" x14ac:dyDescent="0.25">
      <c r="A1153" s="9">
        <f>IF('Lease Monthly'!$H$4="Monthly",DATE(YEAR('Monthly Journal entry'!A1152),MONTH('Monthly Journal entry'!A1152)+1,DAY('Monthly Journal entry'!A1152)),IF('Lease Monthly'!$H$4="Quarterly",DATE(YEAR('Monthly Journal entry'!A1152),MONTH('Monthly Journal entry'!A1151)+3,DAY('Monthly Journal entry'!A1151)),DATE(YEAR('Monthly Journal entry'!A1151)+1,MONTH('Monthly Journal entry'!A1151),DAY('Monthly Journal entry'!A1151))))</f>
        <v>78772</v>
      </c>
      <c r="B1153" s="24">
        <f t="shared" si="156"/>
        <v>2115</v>
      </c>
      <c r="C1153" s="9">
        <f t="shared" si="154"/>
        <v>78772</v>
      </c>
      <c r="D1153" s="9">
        <f t="shared" si="157"/>
        <v>78801</v>
      </c>
      <c r="E1153" s="3">
        <f t="shared" si="158"/>
        <v>30</v>
      </c>
      <c r="F1153" s="10">
        <f t="shared" si="159"/>
        <v>30</v>
      </c>
      <c r="G1153" s="4">
        <f>'Lease Monthly'!K1164</f>
        <v>0</v>
      </c>
      <c r="H1153" s="3">
        <f t="shared" si="162"/>
        <v>0</v>
      </c>
      <c r="I1153" s="11">
        <f t="shared" si="160"/>
        <v>0</v>
      </c>
      <c r="J1153" s="16">
        <f t="shared" si="155"/>
        <v>78772</v>
      </c>
      <c r="K1153" s="25">
        <f t="shared" si="161"/>
        <v>0</v>
      </c>
    </row>
    <row r="1154" spans="1:11" x14ac:dyDescent="0.25">
      <c r="A1154" s="9">
        <f>IF('Lease Monthly'!$H$4="Monthly",DATE(YEAR('Monthly Journal entry'!A1153),MONTH('Monthly Journal entry'!A1153)+1,DAY('Monthly Journal entry'!A1153)),IF('Lease Monthly'!$H$4="Quarterly",DATE(YEAR('Monthly Journal entry'!A1153),MONTH('Monthly Journal entry'!A1152)+3,DAY('Monthly Journal entry'!A1152)),DATE(YEAR('Monthly Journal entry'!A1152)+1,MONTH('Monthly Journal entry'!A1152),DAY('Monthly Journal entry'!A1152))))</f>
        <v>78802</v>
      </c>
      <c r="B1154" s="24">
        <f t="shared" si="156"/>
        <v>2115</v>
      </c>
      <c r="C1154" s="9">
        <f t="shared" si="154"/>
        <v>78802</v>
      </c>
      <c r="D1154" s="9">
        <f t="shared" si="157"/>
        <v>78832</v>
      </c>
      <c r="E1154" s="3">
        <f t="shared" si="158"/>
        <v>31</v>
      </c>
      <c r="F1154" s="10">
        <f t="shared" si="159"/>
        <v>31</v>
      </c>
      <c r="G1154" s="4">
        <f>'Lease Monthly'!K1165</f>
        <v>0</v>
      </c>
      <c r="H1154" s="3">
        <f t="shared" si="162"/>
        <v>0</v>
      </c>
      <c r="I1154" s="11">
        <f t="shared" si="160"/>
        <v>0</v>
      </c>
      <c r="J1154" s="16">
        <f t="shared" si="155"/>
        <v>78802</v>
      </c>
      <c r="K1154" s="25">
        <f t="shared" si="161"/>
        <v>0</v>
      </c>
    </row>
    <row r="1155" spans="1:11" x14ac:dyDescent="0.25">
      <c r="A1155" s="9">
        <f>IF('Lease Monthly'!$H$4="Monthly",DATE(YEAR('Monthly Journal entry'!A1154),MONTH('Monthly Journal entry'!A1154)+1,DAY('Monthly Journal entry'!A1154)),IF('Lease Monthly'!$H$4="Quarterly",DATE(YEAR('Monthly Journal entry'!A1154),MONTH('Monthly Journal entry'!A1153)+3,DAY('Monthly Journal entry'!A1153)),DATE(YEAR('Monthly Journal entry'!A1153)+1,MONTH('Monthly Journal entry'!A1153),DAY('Monthly Journal entry'!A1153))))</f>
        <v>78833</v>
      </c>
      <c r="B1155" s="24">
        <f t="shared" si="156"/>
        <v>2115</v>
      </c>
      <c r="C1155" s="9">
        <f t="shared" si="154"/>
        <v>78833</v>
      </c>
      <c r="D1155" s="9">
        <f t="shared" si="157"/>
        <v>78862</v>
      </c>
      <c r="E1155" s="3">
        <f t="shared" si="158"/>
        <v>30</v>
      </c>
      <c r="F1155" s="10">
        <f t="shared" si="159"/>
        <v>30</v>
      </c>
      <c r="G1155" s="4">
        <f>'Lease Monthly'!K1166</f>
        <v>0</v>
      </c>
      <c r="H1155" s="3">
        <f t="shared" si="162"/>
        <v>0</v>
      </c>
      <c r="I1155" s="11">
        <f t="shared" si="160"/>
        <v>0</v>
      </c>
      <c r="J1155" s="16">
        <f t="shared" si="155"/>
        <v>78833</v>
      </c>
      <c r="K1155" s="25">
        <f t="shared" si="161"/>
        <v>0</v>
      </c>
    </row>
    <row r="1156" spans="1:11" x14ac:dyDescent="0.25">
      <c r="A1156" s="9">
        <f>IF('Lease Monthly'!$H$4="Monthly",DATE(YEAR('Monthly Journal entry'!A1155),MONTH('Monthly Journal entry'!A1155)+1,DAY('Monthly Journal entry'!A1155)),IF('Lease Monthly'!$H$4="Quarterly",DATE(YEAR('Monthly Journal entry'!A1155),MONTH('Monthly Journal entry'!A1154)+3,DAY('Monthly Journal entry'!A1154)),DATE(YEAR('Monthly Journal entry'!A1154)+1,MONTH('Monthly Journal entry'!A1154),DAY('Monthly Journal entry'!A1154))))</f>
        <v>78863</v>
      </c>
      <c r="B1156" s="24">
        <f t="shared" si="156"/>
        <v>2115</v>
      </c>
      <c r="C1156" s="9">
        <f t="shared" si="154"/>
        <v>78863</v>
      </c>
      <c r="D1156" s="9">
        <f t="shared" si="157"/>
        <v>78893</v>
      </c>
      <c r="E1156" s="3">
        <f t="shared" si="158"/>
        <v>31</v>
      </c>
      <c r="F1156" s="10">
        <f t="shared" si="159"/>
        <v>31</v>
      </c>
      <c r="G1156" s="4">
        <f>'Lease Monthly'!K1167</f>
        <v>0</v>
      </c>
      <c r="H1156" s="3">
        <f t="shared" si="162"/>
        <v>0</v>
      </c>
      <c r="I1156" s="11">
        <f t="shared" si="160"/>
        <v>0</v>
      </c>
      <c r="J1156" s="16">
        <f t="shared" si="155"/>
        <v>78863</v>
      </c>
      <c r="K1156" s="25">
        <f t="shared" si="161"/>
        <v>0</v>
      </c>
    </row>
    <row r="1157" spans="1:11" x14ac:dyDescent="0.25">
      <c r="A1157" s="9">
        <f>IF('Lease Monthly'!$H$4="Monthly",DATE(YEAR('Monthly Journal entry'!A1156),MONTH('Monthly Journal entry'!A1156)+1,DAY('Monthly Journal entry'!A1156)),IF('Lease Monthly'!$H$4="Quarterly",DATE(YEAR('Monthly Journal entry'!A1156),MONTH('Monthly Journal entry'!A1155)+3,DAY('Monthly Journal entry'!A1155)),DATE(YEAR('Monthly Journal entry'!A1155)+1,MONTH('Monthly Journal entry'!A1155),DAY('Monthly Journal entry'!A1155))))</f>
        <v>78894</v>
      </c>
      <c r="B1157" s="24">
        <f t="shared" si="156"/>
        <v>2116</v>
      </c>
      <c r="C1157" s="9">
        <f t="shared" ref="C1157:C1205" si="163">EOMONTH(A1157,-1)+1</f>
        <v>78894</v>
      </c>
      <c r="D1157" s="9">
        <f t="shared" si="157"/>
        <v>78924</v>
      </c>
      <c r="E1157" s="3">
        <f t="shared" si="158"/>
        <v>31</v>
      </c>
      <c r="F1157" s="10">
        <f t="shared" si="159"/>
        <v>31</v>
      </c>
      <c r="G1157" s="4">
        <f>'Lease Monthly'!K1168</f>
        <v>0</v>
      </c>
      <c r="H1157" s="3">
        <f t="shared" si="162"/>
        <v>0</v>
      </c>
      <c r="I1157" s="11">
        <f t="shared" si="160"/>
        <v>0</v>
      </c>
      <c r="J1157" s="16">
        <f t="shared" ref="J1157:J1205" si="164">A1157</f>
        <v>78894</v>
      </c>
      <c r="K1157" s="25">
        <f t="shared" si="161"/>
        <v>0</v>
      </c>
    </row>
    <row r="1158" spans="1:11" x14ac:dyDescent="0.25">
      <c r="A1158" s="9">
        <f>IF('Lease Monthly'!$H$4="Monthly",DATE(YEAR('Monthly Journal entry'!A1157),MONTH('Monthly Journal entry'!A1157)+1,DAY('Monthly Journal entry'!A1157)),IF('Lease Monthly'!$H$4="Quarterly",DATE(YEAR('Monthly Journal entry'!A1157),MONTH('Monthly Journal entry'!A1156)+3,DAY('Monthly Journal entry'!A1156)),DATE(YEAR('Monthly Journal entry'!A1156)+1,MONTH('Monthly Journal entry'!A1156),DAY('Monthly Journal entry'!A1156))))</f>
        <v>78925</v>
      </c>
      <c r="B1158" s="24">
        <f t="shared" ref="B1158:B1205" si="165">YEAR(A1158)</f>
        <v>2116</v>
      </c>
      <c r="C1158" s="9">
        <f t="shared" si="163"/>
        <v>78925</v>
      </c>
      <c r="D1158" s="9">
        <f t="shared" ref="D1158:D1205" si="166">EOMONTH(A1158,0)</f>
        <v>78953</v>
      </c>
      <c r="E1158" s="3">
        <f t="shared" ref="E1158:E1205" si="167">D1158-C1158+1</f>
        <v>29</v>
      </c>
      <c r="F1158" s="10">
        <f t="shared" ref="F1158:F1205" si="168">D1158-A1158+1</f>
        <v>29</v>
      </c>
      <c r="G1158" s="4">
        <f>'Lease Monthly'!K1169</f>
        <v>0</v>
      </c>
      <c r="H1158" s="3">
        <f t="shared" si="162"/>
        <v>0</v>
      </c>
      <c r="I1158" s="11">
        <f t="shared" si="160"/>
        <v>0</v>
      </c>
      <c r="J1158" s="16">
        <f t="shared" si="164"/>
        <v>78925</v>
      </c>
      <c r="K1158" s="25">
        <f t="shared" si="161"/>
        <v>0</v>
      </c>
    </row>
    <row r="1159" spans="1:11" x14ac:dyDescent="0.25">
      <c r="A1159" s="9">
        <f>IF('Lease Monthly'!$H$4="Monthly",DATE(YEAR('Monthly Journal entry'!A1158),MONTH('Monthly Journal entry'!A1158)+1,DAY('Monthly Journal entry'!A1158)),IF('Lease Monthly'!$H$4="Quarterly",DATE(YEAR('Monthly Journal entry'!A1158),MONTH('Monthly Journal entry'!A1157)+3,DAY('Monthly Journal entry'!A1157)),DATE(YEAR('Monthly Journal entry'!A1157)+1,MONTH('Monthly Journal entry'!A1157),DAY('Monthly Journal entry'!A1157))))</f>
        <v>78954</v>
      </c>
      <c r="B1159" s="24">
        <f t="shared" si="165"/>
        <v>2116</v>
      </c>
      <c r="C1159" s="9">
        <f t="shared" si="163"/>
        <v>78954</v>
      </c>
      <c r="D1159" s="9">
        <f t="shared" si="166"/>
        <v>78984</v>
      </c>
      <c r="E1159" s="3">
        <f t="shared" si="167"/>
        <v>31</v>
      </c>
      <c r="F1159" s="10">
        <f t="shared" si="168"/>
        <v>31</v>
      </c>
      <c r="G1159" s="4">
        <f>'Lease Monthly'!K1170</f>
        <v>0</v>
      </c>
      <c r="H1159" s="3">
        <f t="shared" si="162"/>
        <v>0</v>
      </c>
      <c r="I1159" s="11">
        <f t="shared" ref="I1159:I1205" si="169">G1159-H1158</f>
        <v>0</v>
      </c>
      <c r="J1159" s="16">
        <f t="shared" si="164"/>
        <v>78954</v>
      </c>
      <c r="K1159" s="25">
        <f t="shared" ref="K1159:K1205" si="170">H1159+I1159</f>
        <v>0</v>
      </c>
    </row>
    <row r="1160" spans="1:11" x14ac:dyDescent="0.25">
      <c r="A1160" s="9">
        <f>IF('Lease Monthly'!$H$4="Monthly",DATE(YEAR('Monthly Journal entry'!A1159),MONTH('Monthly Journal entry'!A1159)+1,DAY('Monthly Journal entry'!A1159)),IF('Lease Monthly'!$H$4="Quarterly",DATE(YEAR('Monthly Journal entry'!A1159),MONTH('Monthly Journal entry'!A1158)+3,DAY('Monthly Journal entry'!A1158)),DATE(YEAR('Monthly Journal entry'!A1158)+1,MONTH('Monthly Journal entry'!A1158),DAY('Monthly Journal entry'!A1158))))</f>
        <v>78985</v>
      </c>
      <c r="B1160" s="24">
        <f t="shared" si="165"/>
        <v>2116</v>
      </c>
      <c r="C1160" s="9">
        <f t="shared" si="163"/>
        <v>78985</v>
      </c>
      <c r="D1160" s="9">
        <f t="shared" si="166"/>
        <v>79014</v>
      </c>
      <c r="E1160" s="3">
        <f t="shared" si="167"/>
        <v>30</v>
      </c>
      <c r="F1160" s="10">
        <f t="shared" si="168"/>
        <v>30</v>
      </c>
      <c r="G1160" s="4">
        <f>'Lease Monthly'!K1171</f>
        <v>0</v>
      </c>
      <c r="H1160" s="3">
        <f t="shared" ref="H1160:H1203" si="171">G1161/E1160*F1160</f>
        <v>0</v>
      </c>
      <c r="I1160" s="11">
        <f t="shared" si="169"/>
        <v>0</v>
      </c>
      <c r="J1160" s="16">
        <f t="shared" si="164"/>
        <v>78985</v>
      </c>
      <c r="K1160" s="25">
        <f t="shared" si="170"/>
        <v>0</v>
      </c>
    </row>
    <row r="1161" spans="1:11" x14ac:dyDescent="0.25">
      <c r="A1161" s="9">
        <f>IF('Lease Monthly'!$H$4="Monthly",DATE(YEAR('Monthly Journal entry'!A1160),MONTH('Monthly Journal entry'!A1160)+1,DAY('Monthly Journal entry'!A1160)),IF('Lease Monthly'!$H$4="Quarterly",DATE(YEAR('Monthly Journal entry'!A1160),MONTH('Monthly Journal entry'!A1159)+3,DAY('Monthly Journal entry'!A1159)),DATE(YEAR('Monthly Journal entry'!A1159)+1,MONTH('Monthly Journal entry'!A1159),DAY('Monthly Journal entry'!A1159))))</f>
        <v>79015</v>
      </c>
      <c r="B1161" s="24">
        <f t="shared" si="165"/>
        <v>2116</v>
      </c>
      <c r="C1161" s="9">
        <f t="shared" si="163"/>
        <v>79015</v>
      </c>
      <c r="D1161" s="9">
        <f t="shared" si="166"/>
        <v>79045</v>
      </c>
      <c r="E1161" s="3">
        <f t="shared" si="167"/>
        <v>31</v>
      </c>
      <c r="F1161" s="10">
        <f t="shared" si="168"/>
        <v>31</v>
      </c>
      <c r="G1161" s="4">
        <f>'Lease Monthly'!K1172</f>
        <v>0</v>
      </c>
      <c r="H1161" s="3">
        <f t="shared" si="171"/>
        <v>0</v>
      </c>
      <c r="I1161" s="11">
        <f t="shared" si="169"/>
        <v>0</v>
      </c>
      <c r="J1161" s="16">
        <f t="shared" si="164"/>
        <v>79015</v>
      </c>
      <c r="K1161" s="25">
        <f t="shared" si="170"/>
        <v>0</v>
      </c>
    </row>
    <row r="1162" spans="1:11" x14ac:dyDescent="0.25">
      <c r="A1162" s="9">
        <f>IF('Lease Monthly'!$H$4="Monthly",DATE(YEAR('Monthly Journal entry'!A1161),MONTH('Monthly Journal entry'!A1161)+1,DAY('Monthly Journal entry'!A1161)),IF('Lease Monthly'!$H$4="Quarterly",DATE(YEAR('Monthly Journal entry'!A1161),MONTH('Monthly Journal entry'!A1160)+3,DAY('Monthly Journal entry'!A1160)),DATE(YEAR('Monthly Journal entry'!A1160)+1,MONTH('Monthly Journal entry'!A1160),DAY('Monthly Journal entry'!A1160))))</f>
        <v>79046</v>
      </c>
      <c r="B1162" s="24">
        <f t="shared" si="165"/>
        <v>2116</v>
      </c>
      <c r="C1162" s="9">
        <f t="shared" si="163"/>
        <v>79046</v>
      </c>
      <c r="D1162" s="9">
        <f t="shared" si="166"/>
        <v>79075</v>
      </c>
      <c r="E1162" s="3">
        <f t="shared" si="167"/>
        <v>30</v>
      </c>
      <c r="F1162" s="10">
        <f t="shared" si="168"/>
        <v>30</v>
      </c>
      <c r="G1162" s="4">
        <f>'Lease Monthly'!K1173</f>
        <v>0</v>
      </c>
      <c r="H1162" s="3">
        <f t="shared" si="171"/>
        <v>0</v>
      </c>
      <c r="I1162" s="11">
        <f t="shared" si="169"/>
        <v>0</v>
      </c>
      <c r="J1162" s="16">
        <f t="shared" si="164"/>
        <v>79046</v>
      </c>
      <c r="K1162" s="25">
        <f t="shared" si="170"/>
        <v>0</v>
      </c>
    </row>
    <row r="1163" spans="1:11" x14ac:dyDescent="0.25">
      <c r="A1163" s="9">
        <f>IF('Lease Monthly'!$H$4="Monthly",DATE(YEAR('Monthly Journal entry'!A1162),MONTH('Monthly Journal entry'!A1162)+1,DAY('Monthly Journal entry'!A1162)),IF('Lease Monthly'!$H$4="Quarterly",DATE(YEAR('Monthly Journal entry'!A1162),MONTH('Monthly Journal entry'!A1161)+3,DAY('Monthly Journal entry'!A1161)),DATE(YEAR('Monthly Journal entry'!A1161)+1,MONTH('Monthly Journal entry'!A1161),DAY('Monthly Journal entry'!A1161))))</f>
        <v>79076</v>
      </c>
      <c r="B1163" s="24">
        <f t="shared" si="165"/>
        <v>2116</v>
      </c>
      <c r="C1163" s="9">
        <f t="shared" si="163"/>
        <v>79076</v>
      </c>
      <c r="D1163" s="9">
        <f t="shared" si="166"/>
        <v>79106</v>
      </c>
      <c r="E1163" s="3">
        <f t="shared" si="167"/>
        <v>31</v>
      </c>
      <c r="F1163" s="10">
        <f t="shared" si="168"/>
        <v>31</v>
      </c>
      <c r="G1163" s="4">
        <f>'Lease Monthly'!K1174</f>
        <v>0</v>
      </c>
      <c r="H1163" s="3">
        <f t="shared" si="171"/>
        <v>0</v>
      </c>
      <c r="I1163" s="11">
        <f t="shared" si="169"/>
        <v>0</v>
      </c>
      <c r="J1163" s="16">
        <f t="shared" si="164"/>
        <v>79076</v>
      </c>
      <c r="K1163" s="25">
        <f t="shared" si="170"/>
        <v>0</v>
      </c>
    </row>
    <row r="1164" spans="1:11" x14ac:dyDescent="0.25">
      <c r="A1164" s="9">
        <f>IF('Lease Monthly'!$H$4="Monthly",DATE(YEAR('Monthly Journal entry'!A1163),MONTH('Monthly Journal entry'!A1163)+1,DAY('Monthly Journal entry'!A1163)),IF('Lease Monthly'!$H$4="Quarterly",DATE(YEAR('Monthly Journal entry'!A1163),MONTH('Monthly Journal entry'!A1162)+3,DAY('Monthly Journal entry'!A1162)),DATE(YEAR('Monthly Journal entry'!A1162)+1,MONTH('Monthly Journal entry'!A1162),DAY('Monthly Journal entry'!A1162))))</f>
        <v>79107</v>
      </c>
      <c r="B1164" s="24">
        <f t="shared" si="165"/>
        <v>2116</v>
      </c>
      <c r="C1164" s="9">
        <f t="shared" si="163"/>
        <v>79107</v>
      </c>
      <c r="D1164" s="9">
        <f t="shared" si="166"/>
        <v>79137</v>
      </c>
      <c r="E1164" s="3">
        <f t="shared" si="167"/>
        <v>31</v>
      </c>
      <c r="F1164" s="10">
        <f t="shared" si="168"/>
        <v>31</v>
      </c>
      <c r="G1164" s="4">
        <f>'Lease Monthly'!K1175</f>
        <v>0</v>
      </c>
      <c r="H1164" s="3">
        <f t="shared" si="171"/>
        <v>0</v>
      </c>
      <c r="I1164" s="11">
        <f t="shared" si="169"/>
        <v>0</v>
      </c>
      <c r="J1164" s="16">
        <f t="shared" si="164"/>
        <v>79107</v>
      </c>
      <c r="K1164" s="25">
        <f t="shared" si="170"/>
        <v>0</v>
      </c>
    </row>
    <row r="1165" spans="1:11" x14ac:dyDescent="0.25">
      <c r="A1165" s="9">
        <f>IF('Lease Monthly'!$H$4="Monthly",DATE(YEAR('Monthly Journal entry'!A1164),MONTH('Monthly Journal entry'!A1164)+1,DAY('Monthly Journal entry'!A1164)),IF('Lease Monthly'!$H$4="Quarterly",DATE(YEAR('Monthly Journal entry'!A1164),MONTH('Monthly Journal entry'!A1163)+3,DAY('Monthly Journal entry'!A1163)),DATE(YEAR('Monthly Journal entry'!A1163)+1,MONTH('Monthly Journal entry'!A1163),DAY('Monthly Journal entry'!A1163))))</f>
        <v>79138</v>
      </c>
      <c r="B1165" s="24">
        <f t="shared" si="165"/>
        <v>2116</v>
      </c>
      <c r="C1165" s="9">
        <f t="shared" si="163"/>
        <v>79138</v>
      </c>
      <c r="D1165" s="9">
        <f t="shared" si="166"/>
        <v>79167</v>
      </c>
      <c r="E1165" s="3">
        <f t="shared" si="167"/>
        <v>30</v>
      </c>
      <c r="F1165" s="10">
        <f t="shared" si="168"/>
        <v>30</v>
      </c>
      <c r="G1165" s="4">
        <f>'Lease Monthly'!K1176</f>
        <v>0</v>
      </c>
      <c r="H1165" s="3">
        <f t="shared" si="171"/>
        <v>0</v>
      </c>
      <c r="I1165" s="11">
        <f t="shared" si="169"/>
        <v>0</v>
      </c>
      <c r="J1165" s="16">
        <f t="shared" si="164"/>
        <v>79138</v>
      </c>
      <c r="K1165" s="25">
        <f t="shared" si="170"/>
        <v>0</v>
      </c>
    </row>
    <row r="1166" spans="1:11" x14ac:dyDescent="0.25">
      <c r="A1166" s="9">
        <f>IF('Lease Monthly'!$H$4="Monthly",DATE(YEAR('Monthly Journal entry'!A1165),MONTH('Monthly Journal entry'!A1165)+1,DAY('Monthly Journal entry'!A1165)),IF('Lease Monthly'!$H$4="Quarterly",DATE(YEAR('Monthly Journal entry'!A1165),MONTH('Monthly Journal entry'!A1164)+3,DAY('Monthly Journal entry'!A1164)),DATE(YEAR('Monthly Journal entry'!A1164)+1,MONTH('Monthly Journal entry'!A1164),DAY('Monthly Journal entry'!A1164))))</f>
        <v>79168</v>
      </c>
      <c r="B1166" s="24">
        <f t="shared" si="165"/>
        <v>2116</v>
      </c>
      <c r="C1166" s="9">
        <f t="shared" si="163"/>
        <v>79168</v>
      </c>
      <c r="D1166" s="9">
        <f t="shared" si="166"/>
        <v>79198</v>
      </c>
      <c r="E1166" s="3">
        <f t="shared" si="167"/>
        <v>31</v>
      </c>
      <c r="F1166" s="10">
        <f t="shared" si="168"/>
        <v>31</v>
      </c>
      <c r="G1166" s="4">
        <f>'Lease Monthly'!K1177</f>
        <v>0</v>
      </c>
      <c r="H1166" s="3">
        <f t="shared" si="171"/>
        <v>0</v>
      </c>
      <c r="I1166" s="11">
        <f t="shared" si="169"/>
        <v>0</v>
      </c>
      <c r="J1166" s="16">
        <f t="shared" si="164"/>
        <v>79168</v>
      </c>
      <c r="K1166" s="25">
        <f t="shared" si="170"/>
        <v>0</v>
      </c>
    </row>
    <row r="1167" spans="1:11" x14ac:dyDescent="0.25">
      <c r="A1167" s="9">
        <f>IF('Lease Monthly'!$H$4="Monthly",DATE(YEAR('Monthly Journal entry'!A1166),MONTH('Monthly Journal entry'!A1166)+1,DAY('Monthly Journal entry'!A1166)),IF('Lease Monthly'!$H$4="Quarterly",DATE(YEAR('Monthly Journal entry'!A1166),MONTH('Monthly Journal entry'!A1165)+3,DAY('Monthly Journal entry'!A1165)),DATE(YEAR('Monthly Journal entry'!A1165)+1,MONTH('Monthly Journal entry'!A1165),DAY('Monthly Journal entry'!A1165))))</f>
        <v>79199</v>
      </c>
      <c r="B1167" s="24">
        <f t="shared" si="165"/>
        <v>2116</v>
      </c>
      <c r="C1167" s="9">
        <f t="shared" si="163"/>
        <v>79199</v>
      </c>
      <c r="D1167" s="9">
        <f t="shared" si="166"/>
        <v>79228</v>
      </c>
      <c r="E1167" s="3">
        <f t="shared" si="167"/>
        <v>30</v>
      </c>
      <c r="F1167" s="10">
        <f t="shared" si="168"/>
        <v>30</v>
      </c>
      <c r="G1167" s="4">
        <f>'Lease Monthly'!K1178</f>
        <v>0</v>
      </c>
      <c r="H1167" s="3">
        <f t="shared" si="171"/>
        <v>0</v>
      </c>
      <c r="I1167" s="11">
        <f t="shared" si="169"/>
        <v>0</v>
      </c>
      <c r="J1167" s="16">
        <f t="shared" si="164"/>
        <v>79199</v>
      </c>
      <c r="K1167" s="25">
        <f t="shared" si="170"/>
        <v>0</v>
      </c>
    </row>
    <row r="1168" spans="1:11" x14ac:dyDescent="0.25">
      <c r="A1168" s="9">
        <f>IF('Lease Monthly'!$H$4="Monthly",DATE(YEAR('Monthly Journal entry'!A1167),MONTH('Monthly Journal entry'!A1167)+1,DAY('Monthly Journal entry'!A1167)),IF('Lease Monthly'!$H$4="Quarterly",DATE(YEAR('Monthly Journal entry'!A1167),MONTH('Monthly Journal entry'!A1166)+3,DAY('Monthly Journal entry'!A1166)),DATE(YEAR('Monthly Journal entry'!A1166)+1,MONTH('Monthly Journal entry'!A1166),DAY('Monthly Journal entry'!A1166))))</f>
        <v>79229</v>
      </c>
      <c r="B1168" s="24">
        <f t="shared" si="165"/>
        <v>2116</v>
      </c>
      <c r="C1168" s="9">
        <f t="shared" si="163"/>
        <v>79229</v>
      </c>
      <c r="D1168" s="9">
        <f t="shared" si="166"/>
        <v>79259</v>
      </c>
      <c r="E1168" s="3">
        <f t="shared" si="167"/>
        <v>31</v>
      </c>
      <c r="F1168" s="10">
        <f t="shared" si="168"/>
        <v>31</v>
      </c>
      <c r="G1168" s="4">
        <f>'Lease Monthly'!K1179</f>
        <v>0</v>
      </c>
      <c r="H1168" s="3">
        <f t="shared" si="171"/>
        <v>0</v>
      </c>
      <c r="I1168" s="11">
        <f t="shared" si="169"/>
        <v>0</v>
      </c>
      <c r="J1168" s="16">
        <f t="shared" si="164"/>
        <v>79229</v>
      </c>
      <c r="K1168" s="25">
        <f t="shared" si="170"/>
        <v>0</v>
      </c>
    </row>
    <row r="1169" spans="1:11" x14ac:dyDescent="0.25">
      <c r="A1169" s="9">
        <f>IF('Lease Monthly'!$H$4="Monthly",DATE(YEAR('Monthly Journal entry'!A1168),MONTH('Monthly Journal entry'!A1168)+1,DAY('Monthly Journal entry'!A1168)),IF('Lease Monthly'!$H$4="Quarterly",DATE(YEAR('Monthly Journal entry'!A1168),MONTH('Monthly Journal entry'!A1167)+3,DAY('Monthly Journal entry'!A1167)),DATE(YEAR('Monthly Journal entry'!A1167)+1,MONTH('Monthly Journal entry'!A1167),DAY('Monthly Journal entry'!A1167))))</f>
        <v>79260</v>
      </c>
      <c r="B1169" s="24">
        <f t="shared" si="165"/>
        <v>2117</v>
      </c>
      <c r="C1169" s="9">
        <f t="shared" si="163"/>
        <v>79260</v>
      </c>
      <c r="D1169" s="9">
        <f t="shared" si="166"/>
        <v>79290</v>
      </c>
      <c r="E1169" s="3">
        <f t="shared" si="167"/>
        <v>31</v>
      </c>
      <c r="F1169" s="10">
        <f t="shared" si="168"/>
        <v>31</v>
      </c>
      <c r="G1169" s="4">
        <f>'Lease Monthly'!K1180</f>
        <v>0</v>
      </c>
      <c r="H1169" s="3">
        <f t="shared" si="171"/>
        <v>0</v>
      </c>
      <c r="I1169" s="11">
        <f t="shared" si="169"/>
        <v>0</v>
      </c>
      <c r="J1169" s="16">
        <f t="shared" si="164"/>
        <v>79260</v>
      </c>
      <c r="K1169" s="25">
        <f t="shared" si="170"/>
        <v>0</v>
      </c>
    </row>
    <row r="1170" spans="1:11" x14ac:dyDescent="0.25">
      <c r="A1170" s="9">
        <f>IF('Lease Monthly'!$H$4="Monthly",DATE(YEAR('Monthly Journal entry'!A1169),MONTH('Monthly Journal entry'!A1169)+1,DAY('Monthly Journal entry'!A1169)),IF('Lease Monthly'!$H$4="Quarterly",DATE(YEAR('Monthly Journal entry'!A1169),MONTH('Monthly Journal entry'!A1168)+3,DAY('Monthly Journal entry'!A1168)),DATE(YEAR('Monthly Journal entry'!A1168)+1,MONTH('Monthly Journal entry'!A1168),DAY('Monthly Journal entry'!A1168))))</f>
        <v>79291</v>
      </c>
      <c r="B1170" s="24">
        <f t="shared" si="165"/>
        <v>2117</v>
      </c>
      <c r="C1170" s="9">
        <f t="shared" si="163"/>
        <v>79291</v>
      </c>
      <c r="D1170" s="9">
        <f t="shared" si="166"/>
        <v>79318</v>
      </c>
      <c r="E1170" s="3">
        <f t="shared" si="167"/>
        <v>28</v>
      </c>
      <c r="F1170" s="10">
        <f t="shared" si="168"/>
        <v>28</v>
      </c>
      <c r="G1170" s="4">
        <f>'Lease Monthly'!K1181</f>
        <v>0</v>
      </c>
      <c r="H1170" s="3">
        <f t="shared" si="171"/>
        <v>0</v>
      </c>
      <c r="I1170" s="11">
        <f t="shared" si="169"/>
        <v>0</v>
      </c>
      <c r="J1170" s="16">
        <f t="shared" si="164"/>
        <v>79291</v>
      </c>
      <c r="K1170" s="25">
        <f t="shared" si="170"/>
        <v>0</v>
      </c>
    </row>
    <row r="1171" spans="1:11" x14ac:dyDescent="0.25">
      <c r="A1171" s="9">
        <f>IF('Lease Monthly'!$H$4="Monthly",DATE(YEAR('Monthly Journal entry'!A1170),MONTH('Monthly Journal entry'!A1170)+1,DAY('Monthly Journal entry'!A1170)),IF('Lease Monthly'!$H$4="Quarterly",DATE(YEAR('Monthly Journal entry'!A1170),MONTH('Monthly Journal entry'!A1169)+3,DAY('Monthly Journal entry'!A1169)),DATE(YEAR('Monthly Journal entry'!A1169)+1,MONTH('Monthly Journal entry'!A1169),DAY('Monthly Journal entry'!A1169))))</f>
        <v>79319</v>
      </c>
      <c r="B1171" s="24">
        <f t="shared" si="165"/>
        <v>2117</v>
      </c>
      <c r="C1171" s="9">
        <f t="shared" si="163"/>
        <v>79319</v>
      </c>
      <c r="D1171" s="9">
        <f t="shared" si="166"/>
        <v>79349</v>
      </c>
      <c r="E1171" s="3">
        <f t="shared" si="167"/>
        <v>31</v>
      </c>
      <c r="F1171" s="10">
        <f t="shared" si="168"/>
        <v>31</v>
      </c>
      <c r="G1171" s="4">
        <f>'Lease Monthly'!K1182</f>
        <v>0</v>
      </c>
      <c r="H1171" s="3">
        <f t="shared" si="171"/>
        <v>0</v>
      </c>
      <c r="I1171" s="11">
        <f t="shared" si="169"/>
        <v>0</v>
      </c>
      <c r="J1171" s="16">
        <f t="shared" si="164"/>
        <v>79319</v>
      </c>
      <c r="K1171" s="25">
        <f t="shared" si="170"/>
        <v>0</v>
      </c>
    </row>
    <row r="1172" spans="1:11" x14ac:dyDescent="0.25">
      <c r="A1172" s="9">
        <f>IF('Lease Monthly'!$H$4="Monthly",DATE(YEAR('Monthly Journal entry'!A1171),MONTH('Monthly Journal entry'!A1171)+1,DAY('Monthly Journal entry'!A1171)),IF('Lease Monthly'!$H$4="Quarterly",DATE(YEAR('Monthly Journal entry'!A1171),MONTH('Monthly Journal entry'!A1170)+3,DAY('Monthly Journal entry'!A1170)),DATE(YEAR('Monthly Journal entry'!A1170)+1,MONTH('Monthly Journal entry'!A1170),DAY('Monthly Journal entry'!A1170))))</f>
        <v>79350</v>
      </c>
      <c r="B1172" s="24">
        <f t="shared" si="165"/>
        <v>2117</v>
      </c>
      <c r="C1172" s="9">
        <f t="shared" si="163"/>
        <v>79350</v>
      </c>
      <c r="D1172" s="9">
        <f t="shared" si="166"/>
        <v>79379</v>
      </c>
      <c r="E1172" s="3">
        <f t="shared" si="167"/>
        <v>30</v>
      </c>
      <c r="F1172" s="10">
        <f t="shared" si="168"/>
        <v>30</v>
      </c>
      <c r="G1172" s="4">
        <f>'Lease Monthly'!K1183</f>
        <v>0</v>
      </c>
      <c r="H1172" s="3">
        <f t="shared" si="171"/>
        <v>0</v>
      </c>
      <c r="I1172" s="11">
        <f t="shared" si="169"/>
        <v>0</v>
      </c>
      <c r="J1172" s="16">
        <f t="shared" si="164"/>
        <v>79350</v>
      </c>
      <c r="K1172" s="25">
        <f t="shared" si="170"/>
        <v>0</v>
      </c>
    </row>
    <row r="1173" spans="1:11" x14ac:dyDescent="0.25">
      <c r="A1173" s="9">
        <f>IF('Lease Monthly'!$H$4="Monthly",DATE(YEAR('Monthly Journal entry'!A1172),MONTH('Monthly Journal entry'!A1172)+1,DAY('Monthly Journal entry'!A1172)),IF('Lease Monthly'!$H$4="Quarterly",DATE(YEAR('Monthly Journal entry'!A1172),MONTH('Monthly Journal entry'!A1171)+3,DAY('Monthly Journal entry'!A1171)),DATE(YEAR('Monthly Journal entry'!A1171)+1,MONTH('Monthly Journal entry'!A1171),DAY('Monthly Journal entry'!A1171))))</f>
        <v>79380</v>
      </c>
      <c r="B1173" s="24">
        <f t="shared" si="165"/>
        <v>2117</v>
      </c>
      <c r="C1173" s="9">
        <f t="shared" si="163"/>
        <v>79380</v>
      </c>
      <c r="D1173" s="9">
        <f t="shared" si="166"/>
        <v>79410</v>
      </c>
      <c r="E1173" s="3">
        <f t="shared" si="167"/>
        <v>31</v>
      </c>
      <c r="F1173" s="10">
        <f t="shared" si="168"/>
        <v>31</v>
      </c>
      <c r="G1173" s="4">
        <f>'Lease Monthly'!K1184</f>
        <v>0</v>
      </c>
      <c r="H1173" s="3">
        <f t="shared" si="171"/>
        <v>0</v>
      </c>
      <c r="I1173" s="11">
        <f t="shared" si="169"/>
        <v>0</v>
      </c>
      <c r="J1173" s="16">
        <f t="shared" si="164"/>
        <v>79380</v>
      </c>
      <c r="K1173" s="25">
        <f t="shared" si="170"/>
        <v>0</v>
      </c>
    </row>
    <row r="1174" spans="1:11" x14ac:dyDescent="0.25">
      <c r="A1174" s="9">
        <f>IF('Lease Monthly'!$H$4="Monthly",DATE(YEAR('Monthly Journal entry'!A1173),MONTH('Monthly Journal entry'!A1173)+1,DAY('Monthly Journal entry'!A1173)),IF('Lease Monthly'!$H$4="Quarterly",DATE(YEAR('Monthly Journal entry'!A1173),MONTH('Monthly Journal entry'!A1172)+3,DAY('Monthly Journal entry'!A1172)),DATE(YEAR('Monthly Journal entry'!A1172)+1,MONTH('Monthly Journal entry'!A1172),DAY('Monthly Journal entry'!A1172))))</f>
        <v>79411</v>
      </c>
      <c r="B1174" s="24">
        <f t="shared" si="165"/>
        <v>2117</v>
      </c>
      <c r="C1174" s="9">
        <f t="shared" si="163"/>
        <v>79411</v>
      </c>
      <c r="D1174" s="9">
        <f t="shared" si="166"/>
        <v>79440</v>
      </c>
      <c r="E1174" s="3">
        <f t="shared" si="167"/>
        <v>30</v>
      </c>
      <c r="F1174" s="10">
        <f t="shared" si="168"/>
        <v>30</v>
      </c>
      <c r="G1174" s="4">
        <f>'Lease Monthly'!K1185</f>
        <v>0</v>
      </c>
      <c r="H1174" s="3">
        <f t="shared" si="171"/>
        <v>0</v>
      </c>
      <c r="I1174" s="11">
        <f t="shared" si="169"/>
        <v>0</v>
      </c>
      <c r="J1174" s="16">
        <f t="shared" si="164"/>
        <v>79411</v>
      </c>
      <c r="K1174" s="25">
        <f t="shared" si="170"/>
        <v>0</v>
      </c>
    </row>
    <row r="1175" spans="1:11" x14ac:dyDescent="0.25">
      <c r="A1175" s="9">
        <f>IF('Lease Monthly'!$H$4="Monthly",DATE(YEAR('Monthly Journal entry'!A1174),MONTH('Monthly Journal entry'!A1174)+1,DAY('Monthly Journal entry'!A1174)),IF('Lease Monthly'!$H$4="Quarterly",DATE(YEAR('Monthly Journal entry'!A1174),MONTH('Monthly Journal entry'!A1173)+3,DAY('Monthly Journal entry'!A1173)),DATE(YEAR('Monthly Journal entry'!A1173)+1,MONTH('Monthly Journal entry'!A1173),DAY('Monthly Journal entry'!A1173))))</f>
        <v>79441</v>
      </c>
      <c r="B1175" s="24">
        <f t="shared" si="165"/>
        <v>2117</v>
      </c>
      <c r="C1175" s="9">
        <f t="shared" si="163"/>
        <v>79441</v>
      </c>
      <c r="D1175" s="9">
        <f t="shared" si="166"/>
        <v>79471</v>
      </c>
      <c r="E1175" s="3">
        <f t="shared" si="167"/>
        <v>31</v>
      </c>
      <c r="F1175" s="10">
        <f t="shared" si="168"/>
        <v>31</v>
      </c>
      <c r="G1175" s="4">
        <f>'Lease Monthly'!K1186</f>
        <v>0</v>
      </c>
      <c r="H1175" s="3">
        <f t="shared" si="171"/>
        <v>0</v>
      </c>
      <c r="I1175" s="11">
        <f t="shared" si="169"/>
        <v>0</v>
      </c>
      <c r="J1175" s="16">
        <f t="shared" si="164"/>
        <v>79441</v>
      </c>
      <c r="K1175" s="25">
        <f t="shared" si="170"/>
        <v>0</v>
      </c>
    </row>
    <row r="1176" spans="1:11" x14ac:dyDescent="0.25">
      <c r="A1176" s="9">
        <f>IF('Lease Monthly'!$H$4="Monthly",DATE(YEAR('Monthly Journal entry'!A1175),MONTH('Monthly Journal entry'!A1175)+1,DAY('Monthly Journal entry'!A1175)),IF('Lease Monthly'!$H$4="Quarterly",DATE(YEAR('Monthly Journal entry'!A1175),MONTH('Monthly Journal entry'!A1174)+3,DAY('Monthly Journal entry'!A1174)),DATE(YEAR('Monthly Journal entry'!A1174)+1,MONTH('Monthly Journal entry'!A1174),DAY('Monthly Journal entry'!A1174))))</f>
        <v>79472</v>
      </c>
      <c r="B1176" s="24">
        <f t="shared" si="165"/>
        <v>2117</v>
      </c>
      <c r="C1176" s="9">
        <f t="shared" si="163"/>
        <v>79472</v>
      </c>
      <c r="D1176" s="9">
        <f t="shared" si="166"/>
        <v>79502</v>
      </c>
      <c r="E1176" s="3">
        <f t="shared" si="167"/>
        <v>31</v>
      </c>
      <c r="F1176" s="10">
        <f t="shared" si="168"/>
        <v>31</v>
      </c>
      <c r="G1176" s="4">
        <f>'Lease Monthly'!K1187</f>
        <v>0</v>
      </c>
      <c r="H1176" s="3">
        <f t="shared" si="171"/>
        <v>0</v>
      </c>
      <c r="I1176" s="11">
        <f t="shared" si="169"/>
        <v>0</v>
      </c>
      <c r="J1176" s="16">
        <f t="shared" si="164"/>
        <v>79472</v>
      </c>
      <c r="K1176" s="25">
        <f t="shared" si="170"/>
        <v>0</v>
      </c>
    </row>
    <row r="1177" spans="1:11" x14ac:dyDescent="0.25">
      <c r="A1177" s="9">
        <f>IF('Lease Monthly'!$H$4="Monthly",DATE(YEAR('Monthly Journal entry'!A1176),MONTH('Monthly Journal entry'!A1176)+1,DAY('Monthly Journal entry'!A1176)),IF('Lease Monthly'!$H$4="Quarterly",DATE(YEAR('Monthly Journal entry'!A1176),MONTH('Monthly Journal entry'!A1175)+3,DAY('Monthly Journal entry'!A1175)),DATE(YEAR('Monthly Journal entry'!A1175)+1,MONTH('Monthly Journal entry'!A1175),DAY('Monthly Journal entry'!A1175))))</f>
        <v>79503</v>
      </c>
      <c r="B1177" s="24">
        <f t="shared" si="165"/>
        <v>2117</v>
      </c>
      <c r="C1177" s="9">
        <f t="shared" si="163"/>
        <v>79503</v>
      </c>
      <c r="D1177" s="9">
        <f t="shared" si="166"/>
        <v>79532</v>
      </c>
      <c r="E1177" s="3">
        <f t="shared" si="167"/>
        <v>30</v>
      </c>
      <c r="F1177" s="10">
        <f t="shared" si="168"/>
        <v>30</v>
      </c>
      <c r="G1177" s="4">
        <f>'Lease Monthly'!K1188</f>
        <v>0</v>
      </c>
      <c r="H1177" s="3">
        <f t="shared" si="171"/>
        <v>0</v>
      </c>
      <c r="I1177" s="11">
        <f t="shared" si="169"/>
        <v>0</v>
      </c>
      <c r="J1177" s="16">
        <f t="shared" si="164"/>
        <v>79503</v>
      </c>
      <c r="K1177" s="25">
        <f t="shared" si="170"/>
        <v>0</v>
      </c>
    </row>
    <row r="1178" spans="1:11" x14ac:dyDescent="0.25">
      <c r="A1178" s="9">
        <f>IF('Lease Monthly'!$H$4="Monthly",DATE(YEAR('Monthly Journal entry'!A1177),MONTH('Monthly Journal entry'!A1177)+1,DAY('Monthly Journal entry'!A1177)),IF('Lease Monthly'!$H$4="Quarterly",DATE(YEAR('Monthly Journal entry'!A1177),MONTH('Monthly Journal entry'!A1176)+3,DAY('Monthly Journal entry'!A1176)),DATE(YEAR('Monthly Journal entry'!A1176)+1,MONTH('Monthly Journal entry'!A1176),DAY('Monthly Journal entry'!A1176))))</f>
        <v>79533</v>
      </c>
      <c r="B1178" s="24">
        <f t="shared" si="165"/>
        <v>2117</v>
      </c>
      <c r="C1178" s="9">
        <f t="shared" si="163"/>
        <v>79533</v>
      </c>
      <c r="D1178" s="9">
        <f t="shared" si="166"/>
        <v>79563</v>
      </c>
      <c r="E1178" s="3">
        <f t="shared" si="167"/>
        <v>31</v>
      </c>
      <c r="F1178" s="10">
        <f t="shared" si="168"/>
        <v>31</v>
      </c>
      <c r="G1178" s="4">
        <f>'Lease Monthly'!K1189</f>
        <v>0</v>
      </c>
      <c r="H1178" s="3">
        <f t="shared" si="171"/>
        <v>0</v>
      </c>
      <c r="I1178" s="11">
        <f t="shared" si="169"/>
        <v>0</v>
      </c>
      <c r="J1178" s="16">
        <f t="shared" si="164"/>
        <v>79533</v>
      </c>
      <c r="K1178" s="25">
        <f t="shared" si="170"/>
        <v>0</v>
      </c>
    </row>
    <row r="1179" spans="1:11" x14ac:dyDescent="0.25">
      <c r="A1179" s="9">
        <f>IF('Lease Monthly'!$H$4="Monthly",DATE(YEAR('Monthly Journal entry'!A1178),MONTH('Monthly Journal entry'!A1178)+1,DAY('Monthly Journal entry'!A1178)),IF('Lease Monthly'!$H$4="Quarterly",DATE(YEAR('Monthly Journal entry'!A1178),MONTH('Monthly Journal entry'!A1177)+3,DAY('Monthly Journal entry'!A1177)),DATE(YEAR('Monthly Journal entry'!A1177)+1,MONTH('Monthly Journal entry'!A1177),DAY('Monthly Journal entry'!A1177))))</f>
        <v>79564</v>
      </c>
      <c r="B1179" s="24">
        <f t="shared" si="165"/>
        <v>2117</v>
      </c>
      <c r="C1179" s="9">
        <f t="shared" si="163"/>
        <v>79564</v>
      </c>
      <c r="D1179" s="9">
        <f t="shared" si="166"/>
        <v>79593</v>
      </c>
      <c r="E1179" s="3">
        <f t="shared" si="167"/>
        <v>30</v>
      </c>
      <c r="F1179" s="10">
        <f t="shared" si="168"/>
        <v>30</v>
      </c>
      <c r="G1179" s="4">
        <f>'Lease Monthly'!K1190</f>
        <v>0</v>
      </c>
      <c r="H1179" s="3">
        <f t="shared" si="171"/>
        <v>0</v>
      </c>
      <c r="I1179" s="11">
        <f t="shared" si="169"/>
        <v>0</v>
      </c>
      <c r="J1179" s="16">
        <f t="shared" si="164"/>
        <v>79564</v>
      </c>
      <c r="K1179" s="25">
        <f t="shared" si="170"/>
        <v>0</v>
      </c>
    </row>
    <row r="1180" spans="1:11" x14ac:dyDescent="0.25">
      <c r="A1180" s="9">
        <f>IF('Lease Monthly'!$H$4="Monthly",DATE(YEAR('Monthly Journal entry'!A1179),MONTH('Monthly Journal entry'!A1179)+1,DAY('Monthly Journal entry'!A1179)),IF('Lease Monthly'!$H$4="Quarterly",DATE(YEAR('Monthly Journal entry'!A1179),MONTH('Monthly Journal entry'!A1178)+3,DAY('Monthly Journal entry'!A1178)),DATE(YEAR('Monthly Journal entry'!A1178)+1,MONTH('Monthly Journal entry'!A1178),DAY('Monthly Journal entry'!A1178))))</f>
        <v>79594</v>
      </c>
      <c r="B1180" s="24">
        <f t="shared" si="165"/>
        <v>2117</v>
      </c>
      <c r="C1180" s="9">
        <f t="shared" si="163"/>
        <v>79594</v>
      </c>
      <c r="D1180" s="9">
        <f t="shared" si="166"/>
        <v>79624</v>
      </c>
      <c r="E1180" s="3">
        <f t="shared" si="167"/>
        <v>31</v>
      </c>
      <c r="F1180" s="10">
        <f t="shared" si="168"/>
        <v>31</v>
      </c>
      <c r="G1180" s="4">
        <f>'Lease Monthly'!K1191</f>
        <v>0</v>
      </c>
      <c r="H1180" s="3">
        <f t="shared" si="171"/>
        <v>0</v>
      </c>
      <c r="I1180" s="11">
        <f t="shared" si="169"/>
        <v>0</v>
      </c>
      <c r="J1180" s="16">
        <f t="shared" si="164"/>
        <v>79594</v>
      </c>
      <c r="K1180" s="25">
        <f t="shared" si="170"/>
        <v>0</v>
      </c>
    </row>
    <row r="1181" spans="1:11" x14ac:dyDescent="0.25">
      <c r="A1181" s="9">
        <f>IF('Lease Monthly'!$H$4="Monthly",DATE(YEAR('Monthly Journal entry'!A1180),MONTH('Monthly Journal entry'!A1180)+1,DAY('Monthly Journal entry'!A1180)),IF('Lease Monthly'!$H$4="Quarterly",DATE(YEAR('Monthly Journal entry'!A1180),MONTH('Monthly Journal entry'!A1179)+3,DAY('Monthly Journal entry'!A1179)),DATE(YEAR('Monthly Journal entry'!A1179)+1,MONTH('Monthly Journal entry'!A1179),DAY('Monthly Journal entry'!A1179))))</f>
        <v>79625</v>
      </c>
      <c r="B1181" s="24">
        <f t="shared" si="165"/>
        <v>2118</v>
      </c>
      <c r="C1181" s="9">
        <f t="shared" si="163"/>
        <v>79625</v>
      </c>
      <c r="D1181" s="9">
        <f t="shared" si="166"/>
        <v>79655</v>
      </c>
      <c r="E1181" s="3">
        <f t="shared" si="167"/>
        <v>31</v>
      </c>
      <c r="F1181" s="10">
        <f t="shared" si="168"/>
        <v>31</v>
      </c>
      <c r="G1181" s="4">
        <f>'Lease Monthly'!K1192</f>
        <v>0</v>
      </c>
      <c r="H1181" s="3">
        <f t="shared" si="171"/>
        <v>0</v>
      </c>
      <c r="I1181" s="11">
        <f t="shared" si="169"/>
        <v>0</v>
      </c>
      <c r="J1181" s="16">
        <f t="shared" si="164"/>
        <v>79625</v>
      </c>
      <c r="K1181" s="25">
        <f t="shared" si="170"/>
        <v>0</v>
      </c>
    </row>
    <row r="1182" spans="1:11" x14ac:dyDescent="0.25">
      <c r="A1182" s="9">
        <f>IF('Lease Monthly'!$H$4="Monthly",DATE(YEAR('Monthly Journal entry'!A1181),MONTH('Monthly Journal entry'!A1181)+1,DAY('Monthly Journal entry'!A1181)),IF('Lease Monthly'!$H$4="Quarterly",DATE(YEAR('Monthly Journal entry'!A1181),MONTH('Monthly Journal entry'!A1180)+3,DAY('Monthly Journal entry'!A1180)),DATE(YEAR('Monthly Journal entry'!A1180)+1,MONTH('Monthly Journal entry'!A1180),DAY('Monthly Journal entry'!A1180))))</f>
        <v>79656</v>
      </c>
      <c r="B1182" s="24">
        <f t="shared" si="165"/>
        <v>2118</v>
      </c>
      <c r="C1182" s="9">
        <f t="shared" si="163"/>
        <v>79656</v>
      </c>
      <c r="D1182" s="9">
        <f t="shared" si="166"/>
        <v>79683</v>
      </c>
      <c r="E1182" s="3">
        <f t="shared" si="167"/>
        <v>28</v>
      </c>
      <c r="F1182" s="10">
        <f t="shared" si="168"/>
        <v>28</v>
      </c>
      <c r="G1182" s="4">
        <f>'Lease Monthly'!K1193</f>
        <v>0</v>
      </c>
      <c r="H1182" s="3">
        <f t="shared" si="171"/>
        <v>0</v>
      </c>
      <c r="I1182" s="11">
        <f t="shared" si="169"/>
        <v>0</v>
      </c>
      <c r="J1182" s="16">
        <f t="shared" si="164"/>
        <v>79656</v>
      </c>
      <c r="K1182" s="25">
        <f t="shared" si="170"/>
        <v>0</v>
      </c>
    </row>
    <row r="1183" spans="1:11" x14ac:dyDescent="0.25">
      <c r="A1183" s="9">
        <f>IF('Lease Monthly'!$H$4="Monthly",DATE(YEAR('Monthly Journal entry'!A1182),MONTH('Monthly Journal entry'!A1182)+1,DAY('Monthly Journal entry'!A1182)),IF('Lease Monthly'!$H$4="Quarterly",DATE(YEAR('Monthly Journal entry'!A1182),MONTH('Monthly Journal entry'!A1181)+3,DAY('Monthly Journal entry'!A1181)),DATE(YEAR('Monthly Journal entry'!A1181)+1,MONTH('Monthly Journal entry'!A1181),DAY('Monthly Journal entry'!A1181))))</f>
        <v>79684</v>
      </c>
      <c r="B1183" s="24">
        <f t="shared" si="165"/>
        <v>2118</v>
      </c>
      <c r="C1183" s="9">
        <f t="shared" si="163"/>
        <v>79684</v>
      </c>
      <c r="D1183" s="9">
        <f t="shared" si="166"/>
        <v>79714</v>
      </c>
      <c r="E1183" s="3">
        <f t="shared" si="167"/>
        <v>31</v>
      </c>
      <c r="F1183" s="10">
        <f t="shared" si="168"/>
        <v>31</v>
      </c>
      <c r="G1183" s="4">
        <f>'Lease Monthly'!K1194</f>
        <v>0</v>
      </c>
      <c r="H1183" s="3">
        <f t="shared" si="171"/>
        <v>0</v>
      </c>
      <c r="I1183" s="11">
        <f t="shared" si="169"/>
        <v>0</v>
      </c>
      <c r="J1183" s="16">
        <f t="shared" si="164"/>
        <v>79684</v>
      </c>
      <c r="K1183" s="25">
        <f t="shared" si="170"/>
        <v>0</v>
      </c>
    </row>
    <row r="1184" spans="1:11" x14ac:dyDescent="0.25">
      <c r="A1184" s="9">
        <f>IF('Lease Monthly'!$H$4="Monthly",DATE(YEAR('Monthly Journal entry'!A1183),MONTH('Monthly Journal entry'!A1183)+1,DAY('Monthly Journal entry'!A1183)),IF('Lease Monthly'!$H$4="Quarterly",DATE(YEAR('Monthly Journal entry'!A1183),MONTH('Monthly Journal entry'!A1182)+3,DAY('Monthly Journal entry'!A1182)),DATE(YEAR('Monthly Journal entry'!A1182)+1,MONTH('Monthly Journal entry'!A1182),DAY('Monthly Journal entry'!A1182))))</f>
        <v>79715</v>
      </c>
      <c r="B1184" s="24">
        <f t="shared" si="165"/>
        <v>2118</v>
      </c>
      <c r="C1184" s="9">
        <f t="shared" si="163"/>
        <v>79715</v>
      </c>
      <c r="D1184" s="9">
        <f t="shared" si="166"/>
        <v>79744</v>
      </c>
      <c r="E1184" s="3">
        <f t="shared" si="167"/>
        <v>30</v>
      </c>
      <c r="F1184" s="10">
        <f t="shared" si="168"/>
        <v>30</v>
      </c>
      <c r="G1184" s="4">
        <f>'Lease Monthly'!K1195</f>
        <v>0</v>
      </c>
      <c r="H1184" s="3">
        <f t="shared" si="171"/>
        <v>0</v>
      </c>
      <c r="I1184" s="11">
        <f t="shared" si="169"/>
        <v>0</v>
      </c>
      <c r="J1184" s="16">
        <f t="shared" si="164"/>
        <v>79715</v>
      </c>
      <c r="K1184" s="25">
        <f t="shared" si="170"/>
        <v>0</v>
      </c>
    </row>
    <row r="1185" spans="1:11" x14ac:dyDescent="0.25">
      <c r="A1185" s="9">
        <f>IF('Lease Monthly'!$H$4="Monthly",DATE(YEAR('Monthly Journal entry'!A1184),MONTH('Monthly Journal entry'!A1184)+1,DAY('Monthly Journal entry'!A1184)),IF('Lease Monthly'!$H$4="Quarterly",DATE(YEAR('Monthly Journal entry'!A1184),MONTH('Monthly Journal entry'!A1183)+3,DAY('Monthly Journal entry'!A1183)),DATE(YEAR('Monthly Journal entry'!A1183)+1,MONTH('Monthly Journal entry'!A1183),DAY('Monthly Journal entry'!A1183))))</f>
        <v>79745</v>
      </c>
      <c r="B1185" s="24">
        <f t="shared" si="165"/>
        <v>2118</v>
      </c>
      <c r="C1185" s="9">
        <f t="shared" si="163"/>
        <v>79745</v>
      </c>
      <c r="D1185" s="9">
        <f t="shared" si="166"/>
        <v>79775</v>
      </c>
      <c r="E1185" s="3">
        <f t="shared" si="167"/>
        <v>31</v>
      </c>
      <c r="F1185" s="10">
        <f t="shared" si="168"/>
        <v>31</v>
      </c>
      <c r="G1185" s="4">
        <f>'Lease Monthly'!K1196</f>
        <v>0</v>
      </c>
      <c r="H1185" s="3">
        <f t="shared" si="171"/>
        <v>0</v>
      </c>
      <c r="I1185" s="11">
        <f t="shared" si="169"/>
        <v>0</v>
      </c>
      <c r="J1185" s="16">
        <f t="shared" si="164"/>
        <v>79745</v>
      </c>
      <c r="K1185" s="25">
        <f t="shared" si="170"/>
        <v>0</v>
      </c>
    </row>
    <row r="1186" spans="1:11" x14ac:dyDescent="0.25">
      <c r="A1186" s="9">
        <f>IF('Lease Monthly'!$H$4="Monthly",DATE(YEAR('Monthly Journal entry'!A1185),MONTH('Monthly Journal entry'!A1185)+1,DAY('Monthly Journal entry'!A1185)),IF('Lease Monthly'!$H$4="Quarterly",DATE(YEAR('Monthly Journal entry'!A1185),MONTH('Monthly Journal entry'!A1184)+3,DAY('Monthly Journal entry'!A1184)),DATE(YEAR('Monthly Journal entry'!A1184)+1,MONTH('Monthly Journal entry'!A1184),DAY('Monthly Journal entry'!A1184))))</f>
        <v>79776</v>
      </c>
      <c r="B1186" s="24">
        <f t="shared" si="165"/>
        <v>2118</v>
      </c>
      <c r="C1186" s="9">
        <f t="shared" si="163"/>
        <v>79776</v>
      </c>
      <c r="D1186" s="9">
        <f t="shared" si="166"/>
        <v>79805</v>
      </c>
      <c r="E1186" s="3">
        <f t="shared" si="167"/>
        <v>30</v>
      </c>
      <c r="F1186" s="10">
        <f t="shared" si="168"/>
        <v>30</v>
      </c>
      <c r="G1186" s="4">
        <f>'Lease Monthly'!K1197</f>
        <v>0</v>
      </c>
      <c r="H1186" s="3">
        <f t="shared" si="171"/>
        <v>0</v>
      </c>
      <c r="I1186" s="11">
        <f t="shared" si="169"/>
        <v>0</v>
      </c>
      <c r="J1186" s="16">
        <f t="shared" si="164"/>
        <v>79776</v>
      </c>
      <c r="K1186" s="25">
        <f t="shared" si="170"/>
        <v>0</v>
      </c>
    </row>
    <row r="1187" spans="1:11" x14ac:dyDescent="0.25">
      <c r="A1187" s="9">
        <f>IF('Lease Monthly'!$H$4="Monthly",DATE(YEAR('Monthly Journal entry'!A1186),MONTH('Monthly Journal entry'!A1186)+1,DAY('Monthly Journal entry'!A1186)),IF('Lease Monthly'!$H$4="Quarterly",DATE(YEAR('Monthly Journal entry'!A1186),MONTH('Monthly Journal entry'!A1185)+3,DAY('Monthly Journal entry'!A1185)),DATE(YEAR('Monthly Journal entry'!A1185)+1,MONTH('Monthly Journal entry'!A1185),DAY('Monthly Journal entry'!A1185))))</f>
        <v>79806</v>
      </c>
      <c r="B1187" s="24">
        <f t="shared" si="165"/>
        <v>2118</v>
      </c>
      <c r="C1187" s="9">
        <f t="shared" si="163"/>
        <v>79806</v>
      </c>
      <c r="D1187" s="9">
        <f t="shared" si="166"/>
        <v>79836</v>
      </c>
      <c r="E1187" s="3">
        <f t="shared" si="167"/>
        <v>31</v>
      </c>
      <c r="F1187" s="10">
        <f t="shared" si="168"/>
        <v>31</v>
      </c>
      <c r="G1187" s="4">
        <f>'Lease Monthly'!K1198</f>
        <v>0</v>
      </c>
      <c r="H1187" s="3">
        <f t="shared" si="171"/>
        <v>0</v>
      </c>
      <c r="I1187" s="11">
        <f t="shared" si="169"/>
        <v>0</v>
      </c>
      <c r="J1187" s="16">
        <f t="shared" si="164"/>
        <v>79806</v>
      </c>
      <c r="K1187" s="25">
        <f t="shared" si="170"/>
        <v>0</v>
      </c>
    </row>
    <row r="1188" spans="1:11" x14ac:dyDescent="0.25">
      <c r="A1188" s="9">
        <f>IF('Lease Monthly'!$H$4="Monthly",DATE(YEAR('Monthly Journal entry'!A1187),MONTH('Monthly Journal entry'!A1187)+1,DAY('Monthly Journal entry'!A1187)),IF('Lease Monthly'!$H$4="Quarterly",DATE(YEAR('Monthly Journal entry'!A1187),MONTH('Monthly Journal entry'!A1186)+3,DAY('Monthly Journal entry'!A1186)),DATE(YEAR('Monthly Journal entry'!A1186)+1,MONTH('Monthly Journal entry'!A1186),DAY('Monthly Journal entry'!A1186))))</f>
        <v>79837</v>
      </c>
      <c r="B1188" s="24">
        <f t="shared" si="165"/>
        <v>2118</v>
      </c>
      <c r="C1188" s="9">
        <f t="shared" si="163"/>
        <v>79837</v>
      </c>
      <c r="D1188" s="9">
        <f t="shared" si="166"/>
        <v>79867</v>
      </c>
      <c r="E1188" s="3">
        <f t="shared" si="167"/>
        <v>31</v>
      </c>
      <c r="F1188" s="10">
        <f t="shared" si="168"/>
        <v>31</v>
      </c>
      <c r="G1188" s="4">
        <f>'Lease Monthly'!K1199</f>
        <v>0</v>
      </c>
      <c r="H1188" s="3">
        <f t="shared" si="171"/>
        <v>0</v>
      </c>
      <c r="I1188" s="11">
        <f t="shared" si="169"/>
        <v>0</v>
      </c>
      <c r="J1188" s="16">
        <f t="shared" si="164"/>
        <v>79837</v>
      </c>
      <c r="K1188" s="25">
        <f t="shared" si="170"/>
        <v>0</v>
      </c>
    </row>
    <row r="1189" spans="1:11" x14ac:dyDescent="0.25">
      <c r="A1189" s="9">
        <f>IF('Lease Monthly'!$H$4="Monthly",DATE(YEAR('Monthly Journal entry'!A1188),MONTH('Monthly Journal entry'!A1188)+1,DAY('Monthly Journal entry'!A1188)),IF('Lease Monthly'!$H$4="Quarterly",DATE(YEAR('Monthly Journal entry'!A1188),MONTH('Monthly Journal entry'!A1187)+3,DAY('Monthly Journal entry'!A1187)),DATE(YEAR('Monthly Journal entry'!A1187)+1,MONTH('Monthly Journal entry'!A1187),DAY('Monthly Journal entry'!A1187))))</f>
        <v>79868</v>
      </c>
      <c r="B1189" s="24">
        <f t="shared" si="165"/>
        <v>2118</v>
      </c>
      <c r="C1189" s="9">
        <f t="shared" si="163"/>
        <v>79868</v>
      </c>
      <c r="D1189" s="9">
        <f t="shared" si="166"/>
        <v>79897</v>
      </c>
      <c r="E1189" s="3">
        <f t="shared" si="167"/>
        <v>30</v>
      </c>
      <c r="F1189" s="10">
        <f t="shared" si="168"/>
        <v>30</v>
      </c>
      <c r="G1189" s="4">
        <f>'Lease Monthly'!K1200</f>
        <v>0</v>
      </c>
      <c r="H1189" s="3">
        <f t="shared" si="171"/>
        <v>0</v>
      </c>
      <c r="I1189" s="11">
        <f t="shared" si="169"/>
        <v>0</v>
      </c>
      <c r="J1189" s="16">
        <f t="shared" si="164"/>
        <v>79868</v>
      </c>
      <c r="K1189" s="25">
        <f t="shared" si="170"/>
        <v>0</v>
      </c>
    </row>
    <row r="1190" spans="1:11" x14ac:dyDescent="0.25">
      <c r="A1190" s="9">
        <f>IF('Lease Monthly'!$H$4="Monthly",DATE(YEAR('Monthly Journal entry'!A1189),MONTH('Monthly Journal entry'!A1189)+1,DAY('Monthly Journal entry'!A1189)),IF('Lease Monthly'!$H$4="Quarterly",DATE(YEAR('Monthly Journal entry'!A1189),MONTH('Monthly Journal entry'!A1188)+3,DAY('Monthly Journal entry'!A1188)),DATE(YEAR('Monthly Journal entry'!A1188)+1,MONTH('Monthly Journal entry'!A1188),DAY('Monthly Journal entry'!A1188))))</f>
        <v>79898</v>
      </c>
      <c r="B1190" s="24">
        <f t="shared" si="165"/>
        <v>2118</v>
      </c>
      <c r="C1190" s="9">
        <f t="shared" si="163"/>
        <v>79898</v>
      </c>
      <c r="D1190" s="9">
        <f t="shared" si="166"/>
        <v>79928</v>
      </c>
      <c r="E1190" s="3">
        <f t="shared" si="167"/>
        <v>31</v>
      </c>
      <c r="F1190" s="10">
        <f t="shared" si="168"/>
        <v>31</v>
      </c>
      <c r="G1190" s="4">
        <f>'Lease Monthly'!K1201</f>
        <v>0</v>
      </c>
      <c r="H1190" s="3">
        <f t="shared" si="171"/>
        <v>0</v>
      </c>
      <c r="I1190" s="11">
        <f t="shared" si="169"/>
        <v>0</v>
      </c>
      <c r="J1190" s="16">
        <f t="shared" si="164"/>
        <v>79898</v>
      </c>
      <c r="K1190" s="25">
        <f t="shared" si="170"/>
        <v>0</v>
      </c>
    </row>
    <row r="1191" spans="1:11" x14ac:dyDescent="0.25">
      <c r="A1191" s="9">
        <f>IF('Lease Monthly'!$H$4="Monthly",DATE(YEAR('Monthly Journal entry'!A1190),MONTH('Monthly Journal entry'!A1190)+1,DAY('Monthly Journal entry'!A1190)),IF('Lease Monthly'!$H$4="Quarterly",DATE(YEAR('Monthly Journal entry'!A1190),MONTH('Monthly Journal entry'!A1189)+3,DAY('Monthly Journal entry'!A1189)),DATE(YEAR('Monthly Journal entry'!A1189)+1,MONTH('Monthly Journal entry'!A1189),DAY('Monthly Journal entry'!A1189))))</f>
        <v>79929</v>
      </c>
      <c r="B1191" s="24">
        <f t="shared" si="165"/>
        <v>2118</v>
      </c>
      <c r="C1191" s="9">
        <f t="shared" si="163"/>
        <v>79929</v>
      </c>
      <c r="D1191" s="9">
        <f t="shared" si="166"/>
        <v>79958</v>
      </c>
      <c r="E1191" s="3">
        <f t="shared" si="167"/>
        <v>30</v>
      </c>
      <c r="F1191" s="10">
        <f t="shared" si="168"/>
        <v>30</v>
      </c>
      <c r="G1191" s="4">
        <f>'Lease Monthly'!K1202</f>
        <v>0</v>
      </c>
      <c r="H1191" s="3">
        <f t="shared" si="171"/>
        <v>0</v>
      </c>
      <c r="I1191" s="11">
        <f t="shared" si="169"/>
        <v>0</v>
      </c>
      <c r="J1191" s="16">
        <f t="shared" si="164"/>
        <v>79929</v>
      </c>
      <c r="K1191" s="25">
        <f t="shared" si="170"/>
        <v>0</v>
      </c>
    </row>
    <row r="1192" spans="1:11" x14ac:dyDescent="0.25">
      <c r="A1192" s="9">
        <f>IF('Lease Monthly'!$H$4="Monthly",DATE(YEAR('Monthly Journal entry'!A1191),MONTH('Monthly Journal entry'!A1191)+1,DAY('Monthly Journal entry'!A1191)),IF('Lease Monthly'!$H$4="Quarterly",DATE(YEAR('Monthly Journal entry'!A1191),MONTH('Monthly Journal entry'!A1190)+3,DAY('Monthly Journal entry'!A1190)),DATE(YEAR('Monthly Journal entry'!A1190)+1,MONTH('Monthly Journal entry'!A1190),DAY('Monthly Journal entry'!A1190))))</f>
        <v>79959</v>
      </c>
      <c r="B1192" s="24">
        <f t="shared" si="165"/>
        <v>2118</v>
      </c>
      <c r="C1192" s="9">
        <f t="shared" si="163"/>
        <v>79959</v>
      </c>
      <c r="D1192" s="9">
        <f t="shared" si="166"/>
        <v>79989</v>
      </c>
      <c r="E1192" s="3">
        <f t="shared" si="167"/>
        <v>31</v>
      </c>
      <c r="F1192" s="10">
        <f t="shared" si="168"/>
        <v>31</v>
      </c>
      <c r="G1192" s="4">
        <f>'Lease Monthly'!K1203</f>
        <v>0</v>
      </c>
      <c r="H1192" s="3">
        <f t="shared" si="171"/>
        <v>0</v>
      </c>
      <c r="I1192" s="11">
        <f t="shared" si="169"/>
        <v>0</v>
      </c>
      <c r="J1192" s="16">
        <f t="shared" si="164"/>
        <v>79959</v>
      </c>
      <c r="K1192" s="25">
        <f t="shared" si="170"/>
        <v>0</v>
      </c>
    </row>
    <row r="1193" spans="1:11" x14ac:dyDescent="0.25">
      <c r="A1193" s="9">
        <f>IF('Lease Monthly'!$H$4="Monthly",DATE(YEAR('Monthly Journal entry'!A1192),MONTH('Monthly Journal entry'!A1192)+1,DAY('Monthly Journal entry'!A1192)),IF('Lease Monthly'!$H$4="Quarterly",DATE(YEAR('Monthly Journal entry'!A1192),MONTH('Monthly Journal entry'!A1191)+3,DAY('Monthly Journal entry'!A1191)),DATE(YEAR('Monthly Journal entry'!A1191)+1,MONTH('Monthly Journal entry'!A1191),DAY('Monthly Journal entry'!A1191))))</f>
        <v>79990</v>
      </c>
      <c r="B1193" s="24">
        <f t="shared" si="165"/>
        <v>2119</v>
      </c>
      <c r="C1193" s="9">
        <f t="shared" si="163"/>
        <v>79990</v>
      </c>
      <c r="D1193" s="9">
        <f t="shared" si="166"/>
        <v>80020</v>
      </c>
      <c r="E1193" s="3">
        <f t="shared" si="167"/>
        <v>31</v>
      </c>
      <c r="F1193" s="10">
        <f t="shared" si="168"/>
        <v>31</v>
      </c>
      <c r="G1193" s="4">
        <f>'Lease Monthly'!K1204</f>
        <v>0</v>
      </c>
      <c r="H1193" s="3">
        <f t="shared" si="171"/>
        <v>0</v>
      </c>
      <c r="I1193" s="11">
        <f t="shared" si="169"/>
        <v>0</v>
      </c>
      <c r="J1193" s="16">
        <f t="shared" si="164"/>
        <v>79990</v>
      </c>
      <c r="K1193" s="25">
        <f t="shared" si="170"/>
        <v>0</v>
      </c>
    </row>
    <row r="1194" spans="1:11" x14ac:dyDescent="0.25">
      <c r="A1194" s="9">
        <f>IF('Lease Monthly'!$H$4="Monthly",DATE(YEAR('Monthly Journal entry'!A1193),MONTH('Monthly Journal entry'!A1193)+1,DAY('Monthly Journal entry'!A1193)),IF('Lease Monthly'!$H$4="Quarterly",DATE(YEAR('Monthly Journal entry'!A1193),MONTH('Monthly Journal entry'!A1192)+3,DAY('Monthly Journal entry'!A1192)),DATE(YEAR('Monthly Journal entry'!A1192)+1,MONTH('Monthly Journal entry'!A1192),DAY('Monthly Journal entry'!A1192))))</f>
        <v>80021</v>
      </c>
      <c r="B1194" s="24">
        <f t="shared" si="165"/>
        <v>2119</v>
      </c>
      <c r="C1194" s="9">
        <f t="shared" si="163"/>
        <v>80021</v>
      </c>
      <c r="D1194" s="9">
        <f t="shared" si="166"/>
        <v>80048</v>
      </c>
      <c r="E1194" s="3">
        <f t="shared" si="167"/>
        <v>28</v>
      </c>
      <c r="F1194" s="10">
        <f t="shared" si="168"/>
        <v>28</v>
      </c>
      <c r="G1194" s="4">
        <f>'Lease Monthly'!K1205</f>
        <v>0</v>
      </c>
      <c r="H1194" s="3">
        <f t="shared" si="171"/>
        <v>0</v>
      </c>
      <c r="I1194" s="11">
        <f t="shared" si="169"/>
        <v>0</v>
      </c>
      <c r="J1194" s="16">
        <f t="shared" si="164"/>
        <v>80021</v>
      </c>
      <c r="K1194" s="25">
        <f t="shared" si="170"/>
        <v>0</v>
      </c>
    </row>
    <row r="1195" spans="1:11" x14ac:dyDescent="0.25">
      <c r="A1195" s="9">
        <f>IF('Lease Monthly'!$H$4="Monthly",DATE(YEAR('Monthly Journal entry'!A1194),MONTH('Monthly Journal entry'!A1194)+1,DAY('Monthly Journal entry'!A1194)),IF('Lease Monthly'!$H$4="Quarterly",DATE(YEAR('Monthly Journal entry'!A1194),MONTH('Monthly Journal entry'!A1193)+3,DAY('Monthly Journal entry'!A1193)),DATE(YEAR('Monthly Journal entry'!A1193)+1,MONTH('Monthly Journal entry'!A1193),DAY('Monthly Journal entry'!A1193))))</f>
        <v>80049</v>
      </c>
      <c r="B1195" s="24">
        <f t="shared" si="165"/>
        <v>2119</v>
      </c>
      <c r="C1195" s="9">
        <f t="shared" si="163"/>
        <v>80049</v>
      </c>
      <c r="D1195" s="9">
        <f t="shared" si="166"/>
        <v>80079</v>
      </c>
      <c r="E1195" s="3">
        <f t="shared" si="167"/>
        <v>31</v>
      </c>
      <c r="F1195" s="10">
        <f t="shared" si="168"/>
        <v>31</v>
      </c>
      <c r="G1195" s="4">
        <f>'Lease Monthly'!K1206</f>
        <v>0</v>
      </c>
      <c r="H1195" s="3">
        <f t="shared" si="171"/>
        <v>0</v>
      </c>
      <c r="I1195" s="11">
        <f t="shared" si="169"/>
        <v>0</v>
      </c>
      <c r="J1195" s="16">
        <f t="shared" si="164"/>
        <v>80049</v>
      </c>
      <c r="K1195" s="25">
        <f t="shared" si="170"/>
        <v>0</v>
      </c>
    </row>
    <row r="1196" spans="1:11" x14ac:dyDescent="0.25">
      <c r="A1196" s="9">
        <f>IF('Lease Monthly'!$H$4="Monthly",DATE(YEAR('Monthly Journal entry'!A1195),MONTH('Monthly Journal entry'!A1195)+1,DAY('Monthly Journal entry'!A1195)),IF('Lease Monthly'!$H$4="Quarterly",DATE(YEAR('Monthly Journal entry'!A1195),MONTH('Monthly Journal entry'!A1194)+3,DAY('Monthly Journal entry'!A1194)),DATE(YEAR('Monthly Journal entry'!A1194)+1,MONTH('Monthly Journal entry'!A1194),DAY('Monthly Journal entry'!A1194))))</f>
        <v>80080</v>
      </c>
      <c r="B1196" s="24">
        <f t="shared" si="165"/>
        <v>2119</v>
      </c>
      <c r="C1196" s="9">
        <f t="shared" si="163"/>
        <v>80080</v>
      </c>
      <c r="D1196" s="9">
        <f t="shared" si="166"/>
        <v>80109</v>
      </c>
      <c r="E1196" s="3">
        <f t="shared" si="167"/>
        <v>30</v>
      </c>
      <c r="F1196" s="10">
        <f t="shared" si="168"/>
        <v>30</v>
      </c>
      <c r="G1196" s="4">
        <f>'Lease Monthly'!K1207</f>
        <v>0</v>
      </c>
      <c r="H1196" s="3">
        <f t="shared" si="171"/>
        <v>0</v>
      </c>
      <c r="I1196" s="11">
        <f t="shared" si="169"/>
        <v>0</v>
      </c>
      <c r="J1196" s="16">
        <f t="shared" si="164"/>
        <v>80080</v>
      </c>
      <c r="K1196" s="25">
        <f t="shared" si="170"/>
        <v>0</v>
      </c>
    </row>
    <row r="1197" spans="1:11" x14ac:dyDescent="0.25">
      <c r="A1197" s="9">
        <f>IF('Lease Monthly'!$H$4="Monthly",DATE(YEAR('Monthly Journal entry'!A1196),MONTH('Monthly Journal entry'!A1196)+1,DAY('Monthly Journal entry'!A1196)),IF('Lease Monthly'!$H$4="Quarterly",DATE(YEAR('Monthly Journal entry'!A1196),MONTH('Monthly Journal entry'!A1195)+3,DAY('Monthly Journal entry'!A1195)),DATE(YEAR('Monthly Journal entry'!A1195)+1,MONTH('Monthly Journal entry'!A1195),DAY('Monthly Journal entry'!A1195))))</f>
        <v>80110</v>
      </c>
      <c r="B1197" s="24">
        <f t="shared" si="165"/>
        <v>2119</v>
      </c>
      <c r="C1197" s="9">
        <f t="shared" si="163"/>
        <v>80110</v>
      </c>
      <c r="D1197" s="9">
        <f t="shared" si="166"/>
        <v>80140</v>
      </c>
      <c r="E1197" s="3">
        <f t="shared" si="167"/>
        <v>31</v>
      </c>
      <c r="F1197" s="10">
        <f t="shared" si="168"/>
        <v>31</v>
      </c>
      <c r="G1197" s="4">
        <f>'Lease Monthly'!K1208</f>
        <v>0</v>
      </c>
      <c r="H1197" s="3">
        <f t="shared" si="171"/>
        <v>0</v>
      </c>
      <c r="I1197" s="11">
        <f t="shared" si="169"/>
        <v>0</v>
      </c>
      <c r="J1197" s="16">
        <f t="shared" si="164"/>
        <v>80110</v>
      </c>
      <c r="K1197" s="25">
        <f t="shared" si="170"/>
        <v>0</v>
      </c>
    </row>
    <row r="1198" spans="1:11" x14ac:dyDescent="0.25">
      <c r="A1198" s="9">
        <f>IF('Lease Monthly'!$H$4="Monthly",DATE(YEAR('Monthly Journal entry'!A1197),MONTH('Monthly Journal entry'!A1197)+1,DAY('Monthly Journal entry'!A1197)),IF('Lease Monthly'!$H$4="Quarterly",DATE(YEAR('Monthly Journal entry'!A1197),MONTH('Monthly Journal entry'!A1196)+3,DAY('Monthly Journal entry'!A1196)),DATE(YEAR('Monthly Journal entry'!A1196)+1,MONTH('Monthly Journal entry'!A1196),DAY('Monthly Journal entry'!A1196))))</f>
        <v>80141</v>
      </c>
      <c r="B1198" s="24">
        <f t="shared" si="165"/>
        <v>2119</v>
      </c>
      <c r="C1198" s="9">
        <f t="shared" si="163"/>
        <v>80141</v>
      </c>
      <c r="D1198" s="9">
        <f t="shared" si="166"/>
        <v>80170</v>
      </c>
      <c r="E1198" s="3">
        <f t="shared" si="167"/>
        <v>30</v>
      </c>
      <c r="F1198" s="10">
        <f t="shared" si="168"/>
        <v>30</v>
      </c>
      <c r="G1198" s="4">
        <f>'Lease Monthly'!K1209</f>
        <v>0</v>
      </c>
      <c r="H1198" s="3">
        <f t="shared" si="171"/>
        <v>0</v>
      </c>
      <c r="I1198" s="11">
        <f t="shared" si="169"/>
        <v>0</v>
      </c>
      <c r="J1198" s="16">
        <f t="shared" si="164"/>
        <v>80141</v>
      </c>
      <c r="K1198" s="25">
        <f t="shared" si="170"/>
        <v>0</v>
      </c>
    </row>
    <row r="1199" spans="1:11" x14ac:dyDescent="0.25">
      <c r="A1199" s="9">
        <f>IF('Lease Monthly'!$H$4="Monthly",DATE(YEAR('Monthly Journal entry'!A1198),MONTH('Monthly Journal entry'!A1198)+1,DAY('Monthly Journal entry'!A1198)),IF('Lease Monthly'!$H$4="Quarterly",DATE(YEAR('Monthly Journal entry'!A1198),MONTH('Monthly Journal entry'!A1197)+3,DAY('Monthly Journal entry'!A1197)),DATE(YEAR('Monthly Journal entry'!A1197)+1,MONTH('Monthly Journal entry'!A1197),DAY('Monthly Journal entry'!A1197))))</f>
        <v>80171</v>
      </c>
      <c r="B1199" s="24">
        <f t="shared" si="165"/>
        <v>2119</v>
      </c>
      <c r="C1199" s="9">
        <f t="shared" si="163"/>
        <v>80171</v>
      </c>
      <c r="D1199" s="9">
        <f t="shared" si="166"/>
        <v>80201</v>
      </c>
      <c r="E1199" s="3">
        <f t="shared" si="167"/>
        <v>31</v>
      </c>
      <c r="F1199" s="10">
        <f t="shared" si="168"/>
        <v>31</v>
      </c>
      <c r="G1199" s="4">
        <f>'Lease Monthly'!K1210</f>
        <v>0</v>
      </c>
      <c r="H1199" s="3">
        <f t="shared" si="171"/>
        <v>0</v>
      </c>
      <c r="I1199" s="11">
        <f t="shared" si="169"/>
        <v>0</v>
      </c>
      <c r="J1199" s="16">
        <f t="shared" si="164"/>
        <v>80171</v>
      </c>
      <c r="K1199" s="25">
        <f t="shared" si="170"/>
        <v>0</v>
      </c>
    </row>
    <row r="1200" spans="1:11" x14ac:dyDescent="0.25">
      <c r="A1200" s="9">
        <f>IF('Lease Monthly'!$H$4="Monthly",DATE(YEAR('Monthly Journal entry'!A1199),MONTH('Monthly Journal entry'!A1199)+1,DAY('Monthly Journal entry'!A1199)),IF('Lease Monthly'!$H$4="Quarterly",DATE(YEAR('Monthly Journal entry'!A1199),MONTH('Monthly Journal entry'!A1198)+3,DAY('Monthly Journal entry'!A1198)),DATE(YEAR('Monthly Journal entry'!A1198)+1,MONTH('Monthly Journal entry'!A1198),DAY('Monthly Journal entry'!A1198))))</f>
        <v>80202</v>
      </c>
      <c r="B1200" s="24">
        <f t="shared" si="165"/>
        <v>2119</v>
      </c>
      <c r="C1200" s="9">
        <f t="shared" si="163"/>
        <v>80202</v>
      </c>
      <c r="D1200" s="9">
        <f t="shared" si="166"/>
        <v>80232</v>
      </c>
      <c r="E1200" s="3">
        <f t="shared" si="167"/>
        <v>31</v>
      </c>
      <c r="F1200" s="10">
        <f t="shared" si="168"/>
        <v>31</v>
      </c>
      <c r="G1200" s="4">
        <f>'Lease Monthly'!K1211</f>
        <v>0</v>
      </c>
      <c r="H1200" s="3">
        <f t="shared" si="171"/>
        <v>0</v>
      </c>
      <c r="I1200" s="11">
        <f t="shared" si="169"/>
        <v>0</v>
      </c>
      <c r="J1200" s="16">
        <f t="shared" si="164"/>
        <v>80202</v>
      </c>
      <c r="K1200" s="25">
        <f t="shared" si="170"/>
        <v>0</v>
      </c>
    </row>
    <row r="1201" spans="1:11" x14ac:dyDescent="0.25">
      <c r="A1201" s="9">
        <f>IF('Lease Monthly'!$H$4="Monthly",DATE(YEAR('Monthly Journal entry'!A1200),MONTH('Monthly Journal entry'!A1200)+1,DAY('Monthly Journal entry'!A1200)),IF('Lease Monthly'!$H$4="Quarterly",DATE(YEAR('Monthly Journal entry'!A1200),MONTH('Monthly Journal entry'!A1199)+3,DAY('Monthly Journal entry'!A1199)),DATE(YEAR('Monthly Journal entry'!A1199)+1,MONTH('Monthly Journal entry'!A1199),DAY('Monthly Journal entry'!A1199))))</f>
        <v>80233</v>
      </c>
      <c r="B1201" s="24">
        <f t="shared" si="165"/>
        <v>2119</v>
      </c>
      <c r="C1201" s="9">
        <f t="shared" si="163"/>
        <v>80233</v>
      </c>
      <c r="D1201" s="9">
        <f t="shared" si="166"/>
        <v>80262</v>
      </c>
      <c r="E1201" s="3">
        <f t="shared" si="167"/>
        <v>30</v>
      </c>
      <c r="F1201" s="10">
        <f t="shared" si="168"/>
        <v>30</v>
      </c>
      <c r="G1201" s="4">
        <f>'Lease Monthly'!K1212</f>
        <v>0</v>
      </c>
      <c r="H1201" s="3">
        <f t="shared" si="171"/>
        <v>0</v>
      </c>
      <c r="I1201" s="11">
        <f t="shared" si="169"/>
        <v>0</v>
      </c>
      <c r="J1201" s="16">
        <f t="shared" si="164"/>
        <v>80233</v>
      </c>
      <c r="K1201" s="25">
        <f t="shared" si="170"/>
        <v>0</v>
      </c>
    </row>
    <row r="1202" spans="1:11" x14ac:dyDescent="0.25">
      <c r="A1202" s="9">
        <f>IF('Lease Monthly'!$H$4="Monthly",DATE(YEAR('Monthly Journal entry'!A1201),MONTH('Monthly Journal entry'!A1201)+1,DAY('Monthly Journal entry'!A1201)),IF('Lease Monthly'!$H$4="Quarterly",DATE(YEAR('Monthly Journal entry'!A1201),MONTH('Monthly Journal entry'!A1200)+3,DAY('Monthly Journal entry'!A1200)),DATE(YEAR('Monthly Journal entry'!A1200)+1,MONTH('Monthly Journal entry'!A1200),DAY('Monthly Journal entry'!A1200))))</f>
        <v>80263</v>
      </c>
      <c r="B1202" s="24">
        <f t="shared" si="165"/>
        <v>2119</v>
      </c>
      <c r="C1202" s="9">
        <f t="shared" si="163"/>
        <v>80263</v>
      </c>
      <c r="D1202" s="9">
        <f t="shared" si="166"/>
        <v>80293</v>
      </c>
      <c r="E1202" s="3">
        <f t="shared" si="167"/>
        <v>31</v>
      </c>
      <c r="F1202" s="10">
        <f t="shared" si="168"/>
        <v>31</v>
      </c>
      <c r="G1202" s="4">
        <f>'Lease Monthly'!K1213</f>
        <v>0</v>
      </c>
      <c r="H1202" s="3">
        <f t="shared" si="171"/>
        <v>0</v>
      </c>
      <c r="I1202" s="11">
        <f t="shared" si="169"/>
        <v>0</v>
      </c>
      <c r="J1202" s="16">
        <f t="shared" si="164"/>
        <v>80263</v>
      </c>
      <c r="K1202" s="25">
        <f t="shared" si="170"/>
        <v>0</v>
      </c>
    </row>
    <row r="1203" spans="1:11" x14ac:dyDescent="0.25">
      <c r="A1203" s="9">
        <f>IF('Lease Monthly'!$H$4="Monthly",DATE(YEAR('Monthly Journal entry'!A1202),MONTH('Monthly Journal entry'!A1202)+1,DAY('Monthly Journal entry'!A1202)),IF('Lease Monthly'!$H$4="Quarterly",DATE(YEAR('Monthly Journal entry'!A1202),MONTH('Monthly Journal entry'!A1201)+3,DAY('Monthly Journal entry'!A1201)),DATE(YEAR('Monthly Journal entry'!A1201)+1,MONTH('Monthly Journal entry'!A1201),DAY('Monthly Journal entry'!A1201))))</f>
        <v>80294</v>
      </c>
      <c r="B1203" s="24">
        <f t="shared" si="165"/>
        <v>2119</v>
      </c>
      <c r="C1203" s="9">
        <f t="shared" si="163"/>
        <v>80294</v>
      </c>
      <c r="D1203" s="9">
        <f t="shared" si="166"/>
        <v>80323</v>
      </c>
      <c r="E1203" s="3">
        <f t="shared" si="167"/>
        <v>30</v>
      </c>
      <c r="F1203" s="10">
        <f t="shared" si="168"/>
        <v>30</v>
      </c>
      <c r="G1203" s="4">
        <f>'Lease Monthly'!K1214</f>
        <v>0</v>
      </c>
      <c r="H1203" s="3">
        <f t="shared" si="171"/>
        <v>0</v>
      </c>
      <c r="I1203" s="11">
        <f t="shared" si="169"/>
        <v>0</v>
      </c>
      <c r="J1203" s="16">
        <f t="shared" si="164"/>
        <v>80294</v>
      </c>
      <c r="K1203" s="25">
        <f t="shared" si="170"/>
        <v>0</v>
      </c>
    </row>
    <row r="1204" spans="1:11" x14ac:dyDescent="0.25">
      <c r="A1204" s="9">
        <f>IF('Lease Monthly'!$H$4="Monthly",DATE(YEAR('Monthly Journal entry'!A1203),MONTH('Monthly Journal entry'!A1203)+1,DAY('Monthly Journal entry'!A1203)),IF('Lease Monthly'!$H$4="Quarterly",DATE(YEAR('Monthly Journal entry'!A1203),MONTH('Monthly Journal entry'!A1202)+3,DAY('Monthly Journal entry'!A1202)),DATE(YEAR('Monthly Journal entry'!A1202)+1,MONTH('Monthly Journal entry'!A1202),DAY('Monthly Journal entry'!A1202))))</f>
        <v>80324</v>
      </c>
      <c r="B1204" s="24">
        <f t="shared" si="165"/>
        <v>2119</v>
      </c>
      <c r="C1204" s="9">
        <f t="shared" si="163"/>
        <v>80324</v>
      </c>
      <c r="D1204" s="9">
        <f t="shared" si="166"/>
        <v>80354</v>
      </c>
      <c r="E1204" s="3">
        <f t="shared" si="167"/>
        <v>31</v>
      </c>
      <c r="F1204" s="10">
        <f t="shared" si="168"/>
        <v>31</v>
      </c>
      <c r="G1204" s="4">
        <f>'Lease Monthly'!K1215</f>
        <v>0</v>
      </c>
      <c r="H1204" s="3">
        <f>G1205/E1204*F1204</f>
        <v>0</v>
      </c>
      <c r="I1204" s="11">
        <f t="shared" si="169"/>
        <v>0</v>
      </c>
      <c r="J1204" s="16">
        <f t="shared" si="164"/>
        <v>80324</v>
      </c>
      <c r="K1204" s="25">
        <f t="shared" si="170"/>
        <v>0</v>
      </c>
    </row>
    <row r="1205" spans="1:11" x14ac:dyDescent="0.25">
      <c r="A1205" s="9">
        <f>IF('Lease Monthly'!$H$4="Monthly",DATE(YEAR('Monthly Journal entry'!A1204),MONTH('Monthly Journal entry'!A1204)+1,DAY('Monthly Journal entry'!A1204)),IF('Lease Monthly'!$H$4="Quarterly",DATE(YEAR('Monthly Journal entry'!A1204),MONTH('Monthly Journal entry'!A1203)+3,DAY('Monthly Journal entry'!A1203)),DATE(YEAR('Monthly Journal entry'!A1203)+1,MONTH('Monthly Journal entry'!A1203),DAY('Monthly Journal entry'!A1203))))</f>
        <v>80355</v>
      </c>
      <c r="B1205" s="24">
        <f t="shared" si="165"/>
        <v>2120</v>
      </c>
      <c r="C1205" s="9">
        <f t="shared" si="163"/>
        <v>80355</v>
      </c>
      <c r="D1205" s="9">
        <f t="shared" si="166"/>
        <v>80385</v>
      </c>
      <c r="E1205" s="3">
        <f t="shared" si="167"/>
        <v>31</v>
      </c>
      <c r="F1205" s="10">
        <f t="shared" si="168"/>
        <v>31</v>
      </c>
      <c r="G1205" s="4">
        <f>'Lease Monthly'!K1216</f>
        <v>0</v>
      </c>
      <c r="H1205" s="3">
        <f>G1206/E1205*F1205</f>
        <v>0</v>
      </c>
      <c r="I1205" s="11">
        <f t="shared" si="169"/>
        <v>0</v>
      </c>
      <c r="J1205" s="16">
        <f t="shared" si="164"/>
        <v>80355</v>
      </c>
      <c r="K1205" s="25">
        <f t="shared" si="170"/>
        <v>0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16"/>
  <sheetViews>
    <sheetView workbookViewId="0">
      <selection activeCell="C6" sqref="C6"/>
    </sheetView>
  </sheetViews>
  <sheetFormatPr baseColWidth="10" defaultColWidth="8.85546875" defaultRowHeight="15" x14ac:dyDescent="0.25"/>
  <cols>
    <col min="1" max="1" width="17.7109375" bestFit="1" customWidth="1"/>
    <col min="2" max="2" width="20.42578125" bestFit="1" customWidth="1"/>
    <col min="3" max="3" width="15.140625" bestFit="1" customWidth="1"/>
    <col min="4" max="4" width="19.42578125" style="42" bestFit="1" customWidth="1"/>
    <col min="5" max="5" width="19.42578125" bestFit="1" customWidth="1"/>
    <col min="6" max="6" width="18.42578125" customWidth="1"/>
    <col min="7" max="7" width="17.28515625" bestFit="1" customWidth="1"/>
    <col min="8" max="8" width="16.85546875" customWidth="1"/>
    <col min="9" max="9" width="20" bestFit="1" customWidth="1"/>
    <col min="10" max="10" width="16" bestFit="1" customWidth="1"/>
    <col min="11" max="11" width="19.28515625" bestFit="1" customWidth="1"/>
    <col min="12" max="13" width="20.42578125" customWidth="1"/>
    <col min="14" max="14" width="20.28515625" bestFit="1" customWidth="1"/>
    <col min="15" max="15" width="9.7109375" bestFit="1" customWidth="1"/>
    <col min="16" max="16" width="19" bestFit="1" customWidth="1"/>
    <col min="17" max="17" width="12.28515625" bestFit="1" customWidth="1"/>
    <col min="18" max="19" width="19.28515625" bestFit="1" customWidth="1"/>
    <col min="20" max="20" width="15.7109375" customWidth="1"/>
    <col min="21" max="21" width="13.28515625" bestFit="1" customWidth="1"/>
    <col min="22" max="22" width="9.7109375" bestFit="1" customWidth="1"/>
    <col min="23" max="23" width="10.42578125" bestFit="1" customWidth="1"/>
    <col min="31" max="31" width="13.28515625" style="6" bestFit="1" customWidth="1"/>
    <col min="32" max="32" width="10.140625" bestFit="1" customWidth="1"/>
    <col min="33" max="33" width="14" bestFit="1" customWidth="1"/>
    <col min="34" max="34" width="11.7109375" bestFit="1" customWidth="1"/>
    <col min="35" max="36" width="11.42578125" bestFit="1" customWidth="1"/>
  </cols>
  <sheetData>
    <row r="1" spans="1:38" x14ac:dyDescent="0.25">
      <c r="A1" s="41" t="s">
        <v>67</v>
      </c>
    </row>
    <row r="2" spans="1:38" x14ac:dyDescent="0.25">
      <c r="B2" s="43"/>
      <c r="C2" s="44"/>
      <c r="D2"/>
      <c r="F2" s="45"/>
      <c r="AE2"/>
      <c r="AF2" s="6"/>
    </row>
    <row r="3" spans="1:38" ht="30" x14ac:dyDescent="0.25">
      <c r="A3" s="32" t="s">
        <v>37</v>
      </c>
      <c r="B3" s="32" t="s">
        <v>5</v>
      </c>
      <c r="C3" s="34" t="s">
        <v>23</v>
      </c>
      <c r="D3" s="32" t="s">
        <v>24</v>
      </c>
      <c r="E3" s="32" t="s">
        <v>25</v>
      </c>
      <c r="F3" s="32" t="s">
        <v>46</v>
      </c>
      <c r="G3" s="32" t="s">
        <v>4</v>
      </c>
      <c r="H3" s="34" t="s">
        <v>26</v>
      </c>
      <c r="I3" s="32" t="s">
        <v>8</v>
      </c>
      <c r="J3" s="33" t="s">
        <v>45</v>
      </c>
      <c r="K3" s="33" t="s">
        <v>27</v>
      </c>
      <c r="L3" s="33" t="s">
        <v>36</v>
      </c>
      <c r="M3" s="35" t="s">
        <v>47</v>
      </c>
      <c r="N3" s="32" t="s">
        <v>48</v>
      </c>
      <c r="AE3"/>
      <c r="AG3" s="6"/>
    </row>
    <row r="4" spans="1:38" x14ac:dyDescent="0.25">
      <c r="A4" s="38" t="s">
        <v>28</v>
      </c>
      <c r="B4" s="9">
        <v>44105</v>
      </c>
      <c r="C4" s="17" t="s">
        <v>21</v>
      </c>
      <c r="D4" s="46">
        <v>0.05</v>
      </c>
      <c r="E4" s="38">
        <v>10</v>
      </c>
      <c r="F4" s="38">
        <v>2</v>
      </c>
      <c r="G4" s="25">
        <v>2670000</v>
      </c>
      <c r="H4" s="26" t="s">
        <v>18</v>
      </c>
      <c r="I4" s="47">
        <v>0</v>
      </c>
      <c r="J4" s="47">
        <v>1000000</v>
      </c>
      <c r="K4" s="47">
        <f>'Lease Quarterly'!J17+I4</f>
        <v>26158681.788412325</v>
      </c>
      <c r="L4" s="47">
        <v>10</v>
      </c>
      <c r="M4" s="48">
        <v>0.3</v>
      </c>
      <c r="N4" s="47">
        <v>10</v>
      </c>
      <c r="AE4"/>
      <c r="AG4" s="6"/>
    </row>
    <row r="5" spans="1:38" x14ac:dyDescent="0.25">
      <c r="A5" s="38" t="s">
        <v>29</v>
      </c>
      <c r="B5" s="38"/>
      <c r="C5" s="38"/>
      <c r="D5" s="49"/>
      <c r="E5" s="38"/>
      <c r="F5" s="38"/>
      <c r="G5" s="38"/>
      <c r="H5" s="38"/>
      <c r="I5" s="38"/>
      <c r="J5" s="38"/>
      <c r="K5" s="38"/>
      <c r="L5" s="38"/>
      <c r="M5" s="38"/>
      <c r="N5" s="38"/>
      <c r="AE5"/>
      <c r="AG5" s="6"/>
      <c r="AH5" t="s">
        <v>20</v>
      </c>
      <c r="AJ5" t="s">
        <v>18</v>
      </c>
    </row>
    <row r="6" spans="1:38" x14ac:dyDescent="0.25">
      <c r="A6" s="38" t="s">
        <v>30</v>
      </c>
      <c r="B6" s="38"/>
      <c r="C6" s="38"/>
      <c r="D6" s="49"/>
      <c r="E6" s="38"/>
      <c r="F6" s="38"/>
      <c r="G6" s="38"/>
      <c r="H6" s="38"/>
      <c r="I6" s="38"/>
      <c r="J6" s="38"/>
      <c r="K6" s="38"/>
      <c r="L6" s="38"/>
      <c r="M6" s="38"/>
      <c r="N6" s="38"/>
      <c r="AE6"/>
      <c r="AG6" s="6"/>
      <c r="AH6" t="s">
        <v>21</v>
      </c>
      <c r="AJ6" t="s">
        <v>6</v>
      </c>
    </row>
    <row r="7" spans="1:38" x14ac:dyDescent="0.25">
      <c r="A7" s="38" t="s">
        <v>31</v>
      </c>
      <c r="B7" s="38"/>
      <c r="C7" s="38"/>
      <c r="D7" s="49"/>
      <c r="E7" s="50"/>
      <c r="F7" s="50"/>
      <c r="G7" s="50"/>
      <c r="H7" s="38"/>
      <c r="I7" s="38"/>
      <c r="J7" s="38"/>
      <c r="K7" s="38"/>
      <c r="L7" s="38"/>
      <c r="M7" s="38"/>
      <c r="N7" s="38"/>
      <c r="AE7"/>
      <c r="AG7" s="6"/>
      <c r="AJ7" t="s">
        <v>22</v>
      </c>
    </row>
    <row r="8" spans="1:38" x14ac:dyDescent="0.25">
      <c r="A8" s="38" t="s">
        <v>32</v>
      </c>
      <c r="B8" s="38"/>
      <c r="C8" s="38"/>
      <c r="D8" s="49"/>
      <c r="E8" s="50"/>
      <c r="F8" s="50"/>
      <c r="G8" s="50"/>
      <c r="H8" s="38"/>
      <c r="I8" s="38"/>
      <c r="J8" s="38"/>
      <c r="K8" s="38"/>
      <c r="L8" s="38"/>
      <c r="M8" s="38"/>
      <c r="N8" s="38"/>
      <c r="AE8"/>
      <c r="AG8" s="6"/>
    </row>
    <row r="9" spans="1:38" x14ac:dyDescent="0.25">
      <c r="A9" s="38" t="s">
        <v>33</v>
      </c>
      <c r="B9" s="38"/>
      <c r="C9" s="38"/>
      <c r="D9" s="49"/>
      <c r="E9" s="50"/>
      <c r="F9" s="50"/>
      <c r="G9" s="50"/>
      <c r="H9" s="38"/>
      <c r="I9" s="38"/>
      <c r="J9" s="38"/>
      <c r="K9" s="38"/>
      <c r="L9" s="38"/>
      <c r="M9" s="38"/>
      <c r="N9" s="38"/>
      <c r="AE9"/>
      <c r="AG9" s="6"/>
    </row>
    <row r="10" spans="1:38" x14ac:dyDescent="0.25">
      <c r="A10" s="38" t="s">
        <v>34</v>
      </c>
      <c r="B10" s="38"/>
      <c r="C10" s="38"/>
      <c r="D10" s="49"/>
      <c r="E10" s="50"/>
      <c r="F10" s="50"/>
      <c r="G10" s="50"/>
      <c r="H10" s="38"/>
      <c r="I10" s="38"/>
      <c r="J10" s="38"/>
      <c r="K10" s="13"/>
      <c r="L10" s="38"/>
      <c r="M10" s="38"/>
      <c r="N10" s="38"/>
      <c r="AE10"/>
      <c r="AG10" s="6"/>
      <c r="AL10">
        <v>2019</v>
      </c>
    </row>
    <row r="11" spans="1:38" x14ac:dyDescent="0.25">
      <c r="A11" s="38" t="s">
        <v>35</v>
      </c>
      <c r="B11" s="38"/>
      <c r="C11" s="38"/>
      <c r="D11" s="49"/>
      <c r="E11" s="14"/>
      <c r="F11" s="14"/>
      <c r="G11" s="14"/>
      <c r="H11" s="38"/>
      <c r="I11" s="38"/>
      <c r="J11" s="38"/>
      <c r="K11" s="38"/>
      <c r="L11" s="38"/>
      <c r="M11" s="38"/>
      <c r="N11" s="38"/>
      <c r="AE11"/>
      <c r="AG11" s="6"/>
    </row>
    <row r="12" spans="1:38" x14ac:dyDescent="0.25">
      <c r="B12" s="43"/>
      <c r="C12" s="44"/>
      <c r="D12"/>
      <c r="F12" s="45"/>
    </row>
    <row r="13" spans="1:38" x14ac:dyDescent="0.25">
      <c r="B13" s="27"/>
      <c r="C13" s="44"/>
      <c r="D13" s="6"/>
      <c r="F13" s="45"/>
      <c r="R13" s="6"/>
      <c r="AL13" t="e">
        <f>VLOOKUP(AL10,C17:M1216,10,)</f>
        <v>#N/A</v>
      </c>
    </row>
    <row r="14" spans="1:38" x14ac:dyDescent="0.25">
      <c r="B14" s="43"/>
      <c r="C14" s="44"/>
      <c r="D14"/>
      <c r="F14" s="6"/>
    </row>
    <row r="15" spans="1:38" x14ac:dyDescent="0.25">
      <c r="H15" s="51" t="s">
        <v>17</v>
      </c>
      <c r="K15" s="42"/>
      <c r="O15" s="2" t="s">
        <v>0</v>
      </c>
      <c r="T15" s="7"/>
    </row>
    <row r="16" spans="1:38" x14ac:dyDescent="0.25">
      <c r="A16" s="40" t="s">
        <v>11</v>
      </c>
      <c r="B16" s="40" t="s">
        <v>9</v>
      </c>
      <c r="C16" s="39" t="s">
        <v>10</v>
      </c>
      <c r="D16" s="40" t="s">
        <v>7</v>
      </c>
      <c r="E16" s="52" t="s">
        <v>12</v>
      </c>
      <c r="F16" s="39" t="s">
        <v>13</v>
      </c>
      <c r="G16" s="2"/>
      <c r="H16" s="40" t="s">
        <v>11</v>
      </c>
      <c r="I16" s="40" t="s">
        <v>19</v>
      </c>
      <c r="J16" s="40" t="s">
        <v>16</v>
      </c>
      <c r="K16" s="52" t="s">
        <v>14</v>
      </c>
      <c r="L16" s="39" t="s">
        <v>7</v>
      </c>
      <c r="M16" s="39" t="s">
        <v>15</v>
      </c>
      <c r="N16" s="2"/>
      <c r="O16" s="40" t="s">
        <v>11</v>
      </c>
      <c r="P16" s="39" t="s">
        <v>9</v>
      </c>
      <c r="Q16" s="52" t="s">
        <v>1</v>
      </c>
      <c r="R16" s="39" t="s">
        <v>2</v>
      </c>
      <c r="S16" s="39" t="s">
        <v>3</v>
      </c>
      <c r="AE16"/>
      <c r="AF16" s="6" t="s">
        <v>38</v>
      </c>
      <c r="AG16" t="s">
        <v>39</v>
      </c>
      <c r="AH16" t="s">
        <v>40</v>
      </c>
      <c r="AI16" t="s">
        <v>41</v>
      </c>
      <c r="AJ16" t="s">
        <v>43</v>
      </c>
    </row>
    <row r="17" spans="1:39" x14ac:dyDescent="0.25">
      <c r="A17" s="53">
        <v>1</v>
      </c>
      <c r="B17" s="29">
        <f t="shared" ref="B17:B80" si="0">IF(C17="-",0,YEAR(C17))</f>
        <v>2020</v>
      </c>
      <c r="C17" s="9">
        <f>IF('Lease Quarterly'!C4="Beginning",'Lease Quarterly'!B4,EDATE('Lease Quarterly'!B4,IF('Lease Quarterly'!H4="Quarterly",3,IF('Lease Quarterly'!H4="Yearly",12,1))))</f>
        <v>44105</v>
      </c>
      <c r="D17" s="54">
        <f>IF(A17&gt;'Lease Quarterly'!$E$4,0,'Lease Quarterly'!$G$4)+IF(A17=$E$4,$J$4,0)</f>
        <v>2670000</v>
      </c>
      <c r="E17" s="49">
        <f>IF('Lease Quarterly'!$C$4="beginning",1,1/(1+IF('Lease Quarterly'!$H$4="Yearly",'Lease Quarterly'!$D$4,IF('Lease Quarterly'!$H$4="Quarterly",'Lease Quarterly'!$D$4/4,'Lease Quarterly'!$D$4/12))^A17))</f>
        <v>1</v>
      </c>
      <c r="F17" s="55">
        <f t="shared" ref="F17:F80" si="1">D17*E17</f>
        <v>2670000</v>
      </c>
      <c r="G17" s="56"/>
      <c r="H17" s="38">
        <v>1</v>
      </c>
      <c r="I17" s="9">
        <f t="shared" ref="I17:I80" si="2">C17</f>
        <v>44105</v>
      </c>
      <c r="J17" s="47">
        <f>SUMIF(A17:A253,"&lt;="&amp;'Lease Quarterly'!E4,F17:F253)</f>
        <v>26158681.788412325</v>
      </c>
      <c r="K17" s="47">
        <f>IF('Lease Quarterly'!C4="Beginning",0,IF('Lease Quarterly'!$H$4="Yearly",J17*'Lease Quarterly'!$D$4,IF('Lease Quarterly'!$H$4="Quarterly",J17*('Lease Quarterly'!$D$4/4),J17*'Lease Quarterly'!$D$4/12)))</f>
        <v>0</v>
      </c>
      <c r="L17" s="47">
        <f>D17</f>
        <v>2670000</v>
      </c>
      <c r="M17" s="47">
        <f>J17+K17-L17</f>
        <v>23488681.788412325</v>
      </c>
      <c r="N17" s="57"/>
      <c r="O17" s="38">
        <v>1</v>
      </c>
      <c r="P17" s="58">
        <f>B4</f>
        <v>44105</v>
      </c>
      <c r="Q17" s="8">
        <f>'Lease Quarterly'!K4</f>
        <v>26158681.788412325</v>
      </c>
      <c r="R17" s="47">
        <f>IF(S16&lt;1,0,-'Lease Quarterly'!$K$4/'Lease Quarterly'!$L$4)</f>
        <v>-2615868.1788412323</v>
      </c>
      <c r="S17" s="47">
        <f>IF(S16&lt;1,0,SUM(Q17:R17))</f>
        <v>23542813.609571092</v>
      </c>
      <c r="T17" s="12"/>
      <c r="AE17"/>
      <c r="AF17" s="6">
        <v>1000000</v>
      </c>
      <c r="AG17">
        <v>10</v>
      </c>
      <c r="AH17" s="6">
        <v>50000</v>
      </c>
      <c r="AI17" t="s">
        <v>42</v>
      </c>
      <c r="AJ17" s="12">
        <f>(AF17-AH17)/10/12</f>
        <v>7916.666666666667</v>
      </c>
      <c r="AM17" t="str">
        <f>IFERROR(VLOOKUP(PROPER(TEXT(YEAR(2019),Year)),'Lease Quarterly'!C17:M1216,10,FALSE),"IOP")</f>
        <v>IOP</v>
      </c>
    </row>
    <row r="18" spans="1:39" x14ac:dyDescent="0.25">
      <c r="A18" s="53">
        <f>A17+1</f>
        <v>2</v>
      </c>
      <c r="B18" s="29">
        <f t="shared" si="0"/>
        <v>2021</v>
      </c>
      <c r="C18" s="9">
        <f>IF(D18=0,"-",IF('Lease Quarterly'!$H$4="Yearly",EDATE(C17,12),IF('Lease Quarterly'!$H$4="Quarterly",EDATE(C17,3),EDATE(C17,1))))</f>
        <v>44197</v>
      </c>
      <c r="D18" s="54">
        <f>IF(A18&gt;'Lease Quarterly'!$E$4,0,'Lease Quarterly'!$G$4)*((1+$M$4)^(((((IF($H$4="Yearly",ROUNDDOWN(IF(A18-($N$4)&lt;0,0,((A18-($N$4)/(($N$4))))/($N$4)),0),IF($H$4="Monthly",ROUNDDOWN(IF(A18-($N$4*12)&lt;0,0,((A18-(12*$N$4)/((12*$N$4))))/($N$4*12)),0),ROUNDDOWN(IF(A18-($N$4*4)&lt;0,0,((A18-(4*$N$4)/((4*$N$4))))/($N$4*4)),0)))))))))+(IF(A18=$E$4,$J$4,0))</f>
        <v>2670000</v>
      </c>
      <c r="E18" s="49">
        <f>IF(D18=0,0,1/((1+IF('Lease Quarterly'!$H$4="Yearly",'Lease Quarterly'!$D$4,IF('Lease Quarterly'!$H$4="Quarterly",'Lease Quarterly'!$D$4/4,'Lease Quarterly'!$D$4/12)))^IF($E$17=1,A17,A18)))</f>
        <v>0.98765432098765438</v>
      </c>
      <c r="F18" s="55">
        <f t="shared" si="1"/>
        <v>2637037.0370370373</v>
      </c>
      <c r="G18" s="56"/>
      <c r="H18" s="38">
        <f>H17+1</f>
        <v>2</v>
      </c>
      <c r="I18" s="9">
        <f t="shared" si="2"/>
        <v>44197</v>
      </c>
      <c r="J18" s="47">
        <f>IF(H18&gt;'Lease Quarterly'!$E$4,0,M17)</f>
        <v>23488681.788412325</v>
      </c>
      <c r="K18" s="47">
        <f>IF(IF('Lease Quarterly'!$H$4="Yearly",J18*'Lease Quarterly'!$D$4,IF('Lease Quarterly'!$H$4="Quarterly",J18*('Lease Quarterly'!$D$4/4),J18*'Lease Quarterly'!$D$4/12))&gt;0,IF('Lease Quarterly'!$H$4="Yearly",J18*'Lease Quarterly'!$D$4,IF('Lease Quarterly'!$H$4="Quarterly",J18*('Lease Quarterly'!$D$4/4),J18*'Lease Quarterly'!$D$4/12)),-L18-J18)</f>
        <v>293608.5223551541</v>
      </c>
      <c r="L18" s="47">
        <f t="shared" ref="L18:L81" si="3">D18</f>
        <v>2670000</v>
      </c>
      <c r="M18" s="47">
        <f t="shared" ref="M18:M81" si="4">J18+K18-L18</f>
        <v>21112290.310767479</v>
      </c>
      <c r="N18" s="57"/>
      <c r="O18" s="38">
        <v>2</v>
      </c>
      <c r="P18" s="58">
        <f>DATE(YEAR(P17)+1,MONTH(P17),DAY(P17))</f>
        <v>44470</v>
      </c>
      <c r="Q18" s="47">
        <f>S17</f>
        <v>23542813.609571092</v>
      </c>
      <c r="R18" s="47">
        <f>IF(S17&lt;1,0,-'Lease Quarterly'!$K$4/'Lease Quarterly'!$L$4)</f>
        <v>-2615868.1788412323</v>
      </c>
      <c r="S18" s="47">
        <f t="shared" ref="S18:S81" si="5">IF(S17&lt;1,0,SUM(Q18:R18))</f>
        <v>20926945.430729859</v>
      </c>
      <c r="AE18"/>
      <c r="AF18" s="6">
        <v>1000000</v>
      </c>
      <c r="AG18">
        <v>10</v>
      </c>
      <c r="AH18" s="6">
        <v>50000</v>
      </c>
      <c r="AJ18" s="12">
        <f t="shared" ref="AJ18:AJ30" si="6">(AF18-AH18)/10/12</f>
        <v>7916.666666666667</v>
      </c>
    </row>
    <row r="19" spans="1:39" x14ac:dyDescent="0.25">
      <c r="A19" s="53">
        <f t="shared" ref="A19:A82" si="7">A18+1</f>
        <v>3</v>
      </c>
      <c r="B19" s="29">
        <f t="shared" si="0"/>
        <v>2021</v>
      </c>
      <c r="C19" s="9">
        <f>IF(D19=0,"-",IF('Lease Quarterly'!$H$4="Yearly",EDATE(C18,12),IF('Lease Quarterly'!$H$4="Quarterly",EDATE(C18,3),EDATE(C18,1))))</f>
        <v>44287</v>
      </c>
      <c r="D19" s="54">
        <f>IF(A19&gt;'Lease Quarterly'!$E$4,0,'Lease Quarterly'!$G$4)*((1+$M$4)^(((((IF($H$4="Yearly",ROUNDDOWN(IF(A19-($N$4)&lt;0,0,((A19-($N$4)/(($N$4))))/($N$4)),0),IF($H$4="Monthly",ROUNDDOWN(IF(A19-($N$4*12)&lt;0,0,((A19-(12*$N$4)/((12*$N$4))))/($N$4*12)),0),ROUNDDOWN(IF(A19-($N$4*4)&lt;0,0,((A19-(4*$N$4)/((4*$N$4))))/($N$4*4)),0)))))))))+(IF(A19=$E$4,$J$4,0))</f>
        <v>2670000</v>
      </c>
      <c r="E19" s="49">
        <f>IF(D19=0,0,1/((1+IF('Lease Quarterly'!$H$4="Yearly",'Lease Quarterly'!$D$4,IF('Lease Quarterly'!$H$4="Quarterly",'Lease Quarterly'!$D$4/4,'Lease Quarterly'!$D$4/12)))^IF($E$17=1,A18,A19)))</f>
        <v>0.97546105776558456</v>
      </c>
      <c r="F19" s="55">
        <f t="shared" si="1"/>
        <v>2604481.024234111</v>
      </c>
      <c r="G19" s="56"/>
      <c r="H19" s="38">
        <f t="shared" ref="H19:H82" si="8">H18+1</f>
        <v>3</v>
      </c>
      <c r="I19" s="9">
        <f t="shared" si="2"/>
        <v>44287</v>
      </c>
      <c r="J19" s="47">
        <f>IF(H19&gt;'Lease Quarterly'!$E$4,0,M18)</f>
        <v>21112290.310767479</v>
      </c>
      <c r="K19" s="47">
        <f>IF(IF('Lease Quarterly'!$H$4="Yearly",J19*'Lease Quarterly'!$D$4,IF('Lease Quarterly'!$H$4="Quarterly",J19*('Lease Quarterly'!$D$4/4),J19*'Lease Quarterly'!$D$4/12))&gt;0,IF('Lease Quarterly'!$H$4="Yearly",J19*'Lease Quarterly'!$D$4,IF('Lease Quarterly'!$H$4="Quarterly",J19*('Lease Quarterly'!$D$4/4),J19*'Lease Quarterly'!$D$4/12)),-L19-J19)</f>
        <v>263903.62888459349</v>
      </c>
      <c r="L19" s="47">
        <f t="shared" si="3"/>
        <v>2670000</v>
      </c>
      <c r="M19" s="47">
        <f t="shared" si="4"/>
        <v>18706193.939652074</v>
      </c>
      <c r="N19" s="57"/>
      <c r="O19" s="38">
        <v>3</v>
      </c>
      <c r="P19" s="58">
        <f t="shared" ref="P19:P82" si="9">DATE(YEAR(P18)+1,MONTH(P18),DAY(P18))</f>
        <v>44835</v>
      </c>
      <c r="Q19" s="47">
        <f t="shared" ref="Q19:Q82" si="10">S18</f>
        <v>20926945.430729859</v>
      </c>
      <c r="R19" s="47">
        <f>IF(S18&lt;1,0,-'Lease Quarterly'!$K$4/'Lease Quarterly'!$L$4)</f>
        <v>-2615868.1788412323</v>
      </c>
      <c r="S19" s="47">
        <f t="shared" si="5"/>
        <v>18311077.251888625</v>
      </c>
      <c r="AE19"/>
      <c r="AF19" s="6">
        <v>1000000</v>
      </c>
      <c r="AG19">
        <v>10</v>
      </c>
      <c r="AH19" s="6">
        <v>50000</v>
      </c>
      <c r="AJ19" s="12">
        <f t="shared" si="6"/>
        <v>7916.666666666667</v>
      </c>
    </row>
    <row r="20" spans="1:39" x14ac:dyDescent="0.25">
      <c r="A20" s="53">
        <f t="shared" si="7"/>
        <v>4</v>
      </c>
      <c r="B20" s="29">
        <f t="shared" si="0"/>
        <v>2021</v>
      </c>
      <c r="C20" s="9">
        <f>IF(D20=0,"-",IF('Lease Quarterly'!$H$4="Yearly",EDATE(C19,12),IF('Lease Quarterly'!$H$4="Quarterly",EDATE(C19,3),EDATE(C19,1))))</f>
        <v>44378</v>
      </c>
      <c r="D20" s="54">
        <f>IF(A20&gt;'Lease Quarterly'!$E$4,0,'Lease Quarterly'!$G$4)*((1+$M$4)^(((((IF($H$4="Yearly",ROUNDDOWN(IF(A20-($N$4)&lt;0,0,((A20-($N$4)/(($N$4))))/($N$4)),0),IF($H$4="Monthly",ROUNDDOWN(IF(A20-($N$4*12)&lt;0,0,((A20-(12*$N$4)/((12*$N$4))))/($N$4*12)),0),ROUNDDOWN(IF(A20-($N$4*4)&lt;0,0,((A20-(4*$N$4)/((4*$N$4))))/($N$4*4)),0)))))))))+(IF(A20=$E$4,$J$4,0))</f>
        <v>2670000</v>
      </c>
      <c r="E20" s="49">
        <f>IF(D20=0,0,1/((1+IF('Lease Quarterly'!$H$4="Yearly",'Lease Quarterly'!$D$4,IF('Lease Quarterly'!$H$4="Quarterly",'Lease Quarterly'!$D$4/4,'Lease Quarterly'!$D$4/12)))^IF($E$17=1,A19,A20)))</f>
        <v>0.96341832865736754</v>
      </c>
      <c r="F20" s="55">
        <f t="shared" si="1"/>
        <v>2572326.9375151712</v>
      </c>
      <c r="G20" s="56"/>
      <c r="H20" s="38">
        <f t="shared" si="8"/>
        <v>4</v>
      </c>
      <c r="I20" s="9">
        <f t="shared" si="2"/>
        <v>44378</v>
      </c>
      <c r="J20" s="47">
        <f>IF(H20&gt;'Lease Quarterly'!$E$4,0,M19)</f>
        <v>18706193.939652074</v>
      </c>
      <c r="K20" s="47">
        <f>IF(IF('Lease Quarterly'!$H$4="Yearly",J20*'Lease Quarterly'!$D$4,IF('Lease Quarterly'!$H$4="Quarterly",J20*('Lease Quarterly'!$D$4/4),J20*'Lease Quarterly'!$D$4/12))&gt;0,IF('Lease Quarterly'!$H$4="Yearly",J20*'Lease Quarterly'!$D$4,IF('Lease Quarterly'!$H$4="Quarterly",J20*('Lease Quarterly'!$D$4/4),J20*'Lease Quarterly'!$D$4/12)),-L20-J20)</f>
        <v>233827.42424565094</v>
      </c>
      <c r="L20" s="47">
        <f t="shared" si="3"/>
        <v>2670000</v>
      </c>
      <c r="M20" s="47">
        <f t="shared" si="4"/>
        <v>16270021.363897726</v>
      </c>
      <c r="N20" s="57"/>
      <c r="O20" s="38">
        <v>4</v>
      </c>
      <c r="P20" s="58">
        <f t="shared" si="9"/>
        <v>45200</v>
      </c>
      <c r="Q20" s="47">
        <f t="shared" si="10"/>
        <v>18311077.251888625</v>
      </c>
      <c r="R20" s="47">
        <f>IF(S19&lt;1,0,-'Lease Quarterly'!$K$4/'Lease Quarterly'!$L$4)</f>
        <v>-2615868.1788412323</v>
      </c>
      <c r="S20" s="47">
        <f t="shared" si="5"/>
        <v>15695209.073047392</v>
      </c>
      <c r="AE20"/>
      <c r="AF20" s="6">
        <v>1000000</v>
      </c>
      <c r="AG20">
        <v>10</v>
      </c>
      <c r="AH20" s="6">
        <v>50000</v>
      </c>
      <c r="AJ20" s="12">
        <f t="shared" si="6"/>
        <v>7916.666666666667</v>
      </c>
    </row>
    <row r="21" spans="1:39" x14ac:dyDescent="0.25">
      <c r="A21" s="53">
        <f t="shared" si="7"/>
        <v>5</v>
      </c>
      <c r="B21" s="29">
        <f t="shared" si="0"/>
        <v>2021</v>
      </c>
      <c r="C21" s="9">
        <f>IF(D21=0,"-",IF('Lease Quarterly'!$H$4="Yearly",EDATE(C20,12),IF('Lease Quarterly'!$H$4="Quarterly",EDATE(C20,3),EDATE(C20,1))))</f>
        <v>44470</v>
      </c>
      <c r="D21" s="54">
        <f>IF(A21&gt;'Lease Quarterly'!$E$4,0,'Lease Quarterly'!$G$4)*((1+$M$4)^(((((IF($H$4="Yearly",ROUNDDOWN(IF(A21-($N$4)&lt;0,0,((A21-($N$4)/(($N$4))))/($N$4)),0),IF($H$4="Monthly",ROUNDDOWN(IF(A21-($N$4*12)&lt;0,0,((A21-(12*$N$4)/((12*$N$4))))/($N$4*12)),0),ROUNDDOWN(IF(A21-($N$4*4)&lt;0,0,((A21-(4*$N$4)/((4*$N$4))))/($N$4*4)),0)))))))))+(IF(A21=$E$4,$J$4,0))</f>
        <v>2670000</v>
      </c>
      <c r="E21" s="49">
        <f>IF(D21=0,0,1/((1+IF('Lease Quarterly'!$H$4="Yearly",'Lease Quarterly'!$D$4,IF('Lease Quarterly'!$H$4="Quarterly",'Lease Quarterly'!$D$4/4,'Lease Quarterly'!$D$4/12)))^IF($E$17=1,A20,A21)))</f>
        <v>0.9515242752171531</v>
      </c>
      <c r="F21" s="55">
        <f t="shared" si="1"/>
        <v>2540569.8148297989</v>
      </c>
      <c r="G21" s="56"/>
      <c r="H21" s="38">
        <f t="shared" si="8"/>
        <v>5</v>
      </c>
      <c r="I21" s="9">
        <f t="shared" si="2"/>
        <v>44470</v>
      </c>
      <c r="J21" s="47">
        <f>IF(H21&gt;'Lease Quarterly'!$E$4,0,M20)</f>
        <v>16270021.363897726</v>
      </c>
      <c r="K21" s="47">
        <f>IF(IF('Lease Quarterly'!$H$4="Yearly",J21*'Lease Quarterly'!$D$4,IF('Lease Quarterly'!$H$4="Quarterly",J21*('Lease Quarterly'!$D$4/4),J21*'Lease Quarterly'!$D$4/12))&gt;0,IF('Lease Quarterly'!$H$4="Yearly",J21*'Lease Quarterly'!$D$4,IF('Lease Quarterly'!$H$4="Quarterly",J21*('Lease Quarterly'!$D$4/4),J21*'Lease Quarterly'!$D$4/12)),-L21-J21)</f>
        <v>203375.26704872158</v>
      </c>
      <c r="L21" s="47">
        <f t="shared" si="3"/>
        <v>2670000</v>
      </c>
      <c r="M21" s="47">
        <f t="shared" si="4"/>
        <v>13803396.630946448</v>
      </c>
      <c r="N21" s="57"/>
      <c r="O21" s="38">
        <v>5</v>
      </c>
      <c r="P21" s="58">
        <f t="shared" si="9"/>
        <v>45566</v>
      </c>
      <c r="Q21" s="47">
        <f t="shared" si="10"/>
        <v>15695209.073047392</v>
      </c>
      <c r="R21" s="47">
        <f>IF(S20&lt;1,0,-'Lease Quarterly'!$K$4/'Lease Quarterly'!$L$4)</f>
        <v>-2615868.1788412323</v>
      </c>
      <c r="S21" s="47">
        <f t="shared" si="5"/>
        <v>13079340.894206159</v>
      </c>
      <c r="AE21"/>
      <c r="AF21" s="6">
        <v>1000000</v>
      </c>
      <c r="AG21">
        <v>10</v>
      </c>
      <c r="AH21" s="6">
        <v>50000</v>
      </c>
      <c r="AJ21" s="12">
        <f t="shared" si="6"/>
        <v>7916.666666666667</v>
      </c>
    </row>
    <row r="22" spans="1:39" x14ac:dyDescent="0.25">
      <c r="A22" s="53">
        <f>A21+1</f>
        <v>6</v>
      </c>
      <c r="B22" s="29">
        <f t="shared" si="0"/>
        <v>2022</v>
      </c>
      <c r="C22" s="9">
        <f>IF(D22=0,"-",IF('Lease Quarterly'!$H$4="Yearly",EDATE(C21,12),IF('Lease Quarterly'!$H$4="Quarterly",EDATE(C21,3),EDATE(C21,1))))</f>
        <v>44562</v>
      </c>
      <c r="D22" s="54">
        <f>IF(A22&gt;'Lease Quarterly'!$E$4,0,'Lease Quarterly'!$G$4)*((1+$M$4)^(((((IF($H$4="Yearly",ROUNDDOWN(IF(A22-($N$4)&lt;0,0,((A22-($N$4)/(($N$4))))/($N$4)),0),IF($H$4="Monthly",ROUNDDOWN(IF(A22-($N$4*12)&lt;0,0,((A22-(12*$N$4)/((12*$N$4))))/($N$4*12)),0),ROUNDDOWN(IF(A22-($N$4*4)&lt;0,0,((A22-(4*$N$4)/((4*$N$4))))/($N$4*4)),0)))))))))+(IF(A22=$E$4,$J$4,0))</f>
        <v>2670000</v>
      </c>
      <c r="E22" s="49">
        <f>IF(D22=0,0,1/((1+IF('Lease Quarterly'!$H$4="Yearly",'Lease Quarterly'!$D$4,IF('Lease Quarterly'!$H$4="Quarterly",'Lease Quarterly'!$D$4/4,'Lease Quarterly'!$D$4/12)))^IF($E$17=1,A21,A22)))</f>
        <v>0.93977706194286736</v>
      </c>
      <c r="F22" s="55">
        <f t="shared" si="1"/>
        <v>2509204.7553874557</v>
      </c>
      <c r="G22" s="56"/>
      <c r="H22" s="38">
        <f t="shared" si="8"/>
        <v>6</v>
      </c>
      <c r="I22" s="9">
        <f t="shared" si="2"/>
        <v>44562</v>
      </c>
      <c r="J22" s="47">
        <f>IF(H22&gt;'Lease Quarterly'!$E$4,0,M21)</f>
        <v>13803396.630946448</v>
      </c>
      <c r="K22" s="47">
        <f>IF(IF('Lease Quarterly'!$H$4="Yearly",J22*'Lease Quarterly'!$D$4,IF('Lease Quarterly'!$H$4="Quarterly",J22*('Lease Quarterly'!$D$4/4),J22*'Lease Quarterly'!$D$4/12))&gt;0,IF('Lease Quarterly'!$H$4="Yearly",J22*'Lease Quarterly'!$D$4,IF('Lease Quarterly'!$H$4="Quarterly",J22*('Lease Quarterly'!$D$4/4),J22*'Lease Quarterly'!$D$4/12)),-L22-J22)</f>
        <v>172542.45788683061</v>
      </c>
      <c r="L22" s="47">
        <f t="shared" si="3"/>
        <v>2670000</v>
      </c>
      <c r="M22" s="47">
        <f t="shared" si="4"/>
        <v>11305939.088833278</v>
      </c>
      <c r="N22" s="57"/>
      <c r="O22" s="38">
        <v>6</v>
      </c>
      <c r="P22" s="58">
        <f t="shared" si="9"/>
        <v>45931</v>
      </c>
      <c r="Q22" s="47">
        <f>S21</f>
        <v>13079340.894206159</v>
      </c>
      <c r="R22" s="47">
        <f>IF(S21&lt;1,0,-'Lease Quarterly'!$K$4/'Lease Quarterly'!$L$4)</f>
        <v>-2615868.1788412323</v>
      </c>
      <c r="S22" s="47">
        <f>IF(S21&lt;1,0,SUM(Q22:R22))</f>
        <v>10463472.715364926</v>
      </c>
      <c r="AE22"/>
      <c r="AF22" s="6">
        <v>1000000</v>
      </c>
      <c r="AG22">
        <v>10</v>
      </c>
      <c r="AH22" s="6">
        <v>50000</v>
      </c>
      <c r="AJ22" s="12">
        <f t="shared" si="6"/>
        <v>7916.666666666667</v>
      </c>
    </row>
    <row r="23" spans="1:39" x14ac:dyDescent="0.25">
      <c r="A23" s="53">
        <f t="shared" si="7"/>
        <v>7</v>
      </c>
      <c r="B23" s="29">
        <f t="shared" si="0"/>
        <v>2022</v>
      </c>
      <c r="C23" s="9">
        <f>IF(D23=0,"-",IF('Lease Quarterly'!$H$4="Yearly",EDATE(C22,12),IF('Lease Quarterly'!$H$4="Quarterly",EDATE(C22,3),EDATE(C22,1))))</f>
        <v>44652</v>
      </c>
      <c r="D23" s="54">
        <f>IF(A23&gt;'Lease Quarterly'!$E$4,0,'Lease Quarterly'!$G$4)*((1+$M$4)^(((((IF($H$4="Yearly",ROUNDDOWN(IF(A23-($N$4)&lt;0,0,((A23-($N$4)/(($N$4))))/($N$4)),0),IF($H$4="Monthly",ROUNDDOWN(IF(A23-($N$4*12)&lt;0,0,((A23-(12*$N$4)/((12*$N$4))))/($N$4*12)),0),ROUNDDOWN(IF(A23-($N$4*4)&lt;0,0,((A23-(4*$N$4)/((4*$N$4))))/($N$4*4)),0)))))))))+(IF(A23=$E$4,$J$4,0))</f>
        <v>2670000</v>
      </c>
      <c r="E23" s="49">
        <f>IF(D23=0,0,1/((1+IF('Lease Quarterly'!$H$4="Yearly",'Lease Quarterly'!$D$4,IF('Lease Quarterly'!$H$4="Quarterly",'Lease Quarterly'!$D$4/4,'Lease Quarterly'!$D$4/12)))^IF($E$17=1,A22,A23)))</f>
        <v>0.92817487599295534</v>
      </c>
      <c r="F23" s="55">
        <f t="shared" si="1"/>
        <v>2478226.9189011906</v>
      </c>
      <c r="G23" s="56"/>
      <c r="H23" s="38">
        <f t="shared" si="8"/>
        <v>7</v>
      </c>
      <c r="I23" s="9">
        <f t="shared" si="2"/>
        <v>44652</v>
      </c>
      <c r="J23" s="47">
        <f>IF(H23&gt;'Lease Quarterly'!$E$4,0,M22)</f>
        <v>11305939.088833278</v>
      </c>
      <c r="K23" s="47">
        <f>IF(IF('Lease Quarterly'!$H$4="Yearly",J23*'Lease Quarterly'!$D$4,IF('Lease Quarterly'!$H$4="Quarterly",J23*('Lease Quarterly'!$D$4/4),J23*'Lease Quarterly'!$D$4/12))&gt;0,IF('Lease Quarterly'!$H$4="Yearly",J23*'Lease Quarterly'!$D$4,IF('Lease Quarterly'!$H$4="Quarterly",J23*('Lease Quarterly'!$D$4/4),J23*'Lease Quarterly'!$D$4/12)),-L23-J23)</f>
        <v>141324.23861041598</v>
      </c>
      <c r="L23" s="47">
        <f t="shared" si="3"/>
        <v>2670000</v>
      </c>
      <c r="M23" s="47">
        <f t="shared" si="4"/>
        <v>8777263.3274436947</v>
      </c>
      <c r="N23" s="57"/>
      <c r="O23" s="38">
        <v>7</v>
      </c>
      <c r="P23" s="58">
        <f t="shared" si="9"/>
        <v>46296</v>
      </c>
      <c r="Q23" s="47">
        <f t="shared" si="10"/>
        <v>10463472.715364926</v>
      </c>
      <c r="R23" s="47">
        <f>IF(S22&lt;1,0,-'Lease Quarterly'!$K$4/'Lease Quarterly'!$L$4)</f>
        <v>-2615868.1788412323</v>
      </c>
      <c r="S23" s="47">
        <f t="shared" si="5"/>
        <v>7847604.5365236932</v>
      </c>
      <c r="AE23"/>
      <c r="AF23" s="6">
        <v>1000000</v>
      </c>
      <c r="AG23">
        <v>10</v>
      </c>
      <c r="AH23" s="6">
        <v>50000</v>
      </c>
      <c r="AJ23" s="12">
        <f t="shared" si="6"/>
        <v>7916.666666666667</v>
      </c>
    </row>
    <row r="24" spans="1:39" x14ac:dyDescent="0.25">
      <c r="A24" s="53">
        <f t="shared" si="7"/>
        <v>8</v>
      </c>
      <c r="B24" s="29">
        <f t="shared" si="0"/>
        <v>2022</v>
      </c>
      <c r="C24" s="9">
        <f>IF(D24=0,"-",IF('Lease Quarterly'!$H$4="Yearly",EDATE(C23,12),IF('Lease Quarterly'!$H$4="Quarterly",EDATE(C23,3),EDATE(C23,1))))</f>
        <v>44743</v>
      </c>
      <c r="D24" s="54">
        <f>IF(A24&gt;'Lease Quarterly'!$E$4,0,'Lease Quarterly'!$G$4)*((1+$M$4)^(((((IF($H$4="Yearly",ROUNDDOWN(IF(A24-($N$4)&lt;0,0,((A24-($N$4)/(($N$4))))/($N$4)),0),IF($H$4="Monthly",ROUNDDOWN(IF(A24-($N$4*12)&lt;0,0,((A24-(12*$N$4)/((12*$N$4))))/($N$4*12)),0),ROUNDDOWN(IF(A24-($N$4*4)&lt;0,0,((A24-(4*$N$4)/((4*$N$4))))/($N$4*4)),0)))))))))+(IF(A24=$E$4,$J$4,0))</f>
        <v>2670000</v>
      </c>
      <c r="E24" s="49">
        <f>IF(D24=0,0,1/((1+IF('Lease Quarterly'!$H$4="Yearly",'Lease Quarterly'!$D$4,IF('Lease Quarterly'!$H$4="Quarterly",'Lease Quarterly'!$D$4/4,'Lease Quarterly'!$D$4/12)))^IF($E$17=1,A23,A24)))</f>
        <v>0.91671592690662274</v>
      </c>
      <c r="F24" s="55">
        <f t="shared" si="1"/>
        <v>2447631.5248406827</v>
      </c>
      <c r="G24" s="56"/>
      <c r="H24" s="38">
        <f t="shared" si="8"/>
        <v>8</v>
      </c>
      <c r="I24" s="9">
        <f t="shared" si="2"/>
        <v>44743</v>
      </c>
      <c r="J24" s="47">
        <f>IF(H24&gt;'Lease Quarterly'!$E$4,0,M23)</f>
        <v>8777263.3274436947</v>
      </c>
      <c r="K24" s="47">
        <f>IF(IF('Lease Quarterly'!$H$4="Yearly",J24*'Lease Quarterly'!$D$4,IF('Lease Quarterly'!$H$4="Quarterly",J24*('Lease Quarterly'!$D$4/4),J24*'Lease Quarterly'!$D$4/12))&gt;0,IF('Lease Quarterly'!$H$4="Yearly",J24*'Lease Quarterly'!$D$4,IF('Lease Quarterly'!$H$4="Quarterly",J24*('Lease Quarterly'!$D$4/4),J24*'Lease Quarterly'!$D$4/12)),-L24-J24)</f>
        <v>109715.79159304619</v>
      </c>
      <c r="L24" s="47">
        <f t="shared" si="3"/>
        <v>2670000</v>
      </c>
      <c r="M24" s="47">
        <f t="shared" si="4"/>
        <v>6216979.1190367416</v>
      </c>
      <c r="N24" s="57"/>
      <c r="O24" s="38">
        <v>8</v>
      </c>
      <c r="P24" s="58">
        <f t="shared" si="9"/>
        <v>46661</v>
      </c>
      <c r="Q24" s="47">
        <f t="shared" si="10"/>
        <v>7847604.5365236932</v>
      </c>
      <c r="R24" s="47">
        <f>IF(S23&lt;1,0,-'Lease Quarterly'!$K$4/'Lease Quarterly'!$L$4)</f>
        <v>-2615868.1788412323</v>
      </c>
      <c r="S24" s="47">
        <f t="shared" si="5"/>
        <v>5231736.3576824609</v>
      </c>
      <c r="AE24"/>
      <c r="AF24" s="6">
        <v>1000000</v>
      </c>
      <c r="AG24">
        <v>10</v>
      </c>
      <c r="AH24" s="6">
        <v>50000</v>
      </c>
      <c r="AJ24" s="12">
        <f t="shared" si="6"/>
        <v>7916.666666666667</v>
      </c>
    </row>
    <row r="25" spans="1:39" x14ac:dyDescent="0.25">
      <c r="A25" s="53">
        <f t="shared" si="7"/>
        <v>9</v>
      </c>
      <c r="B25" s="29">
        <f t="shared" si="0"/>
        <v>2022</v>
      </c>
      <c r="C25" s="9">
        <f>IF(D25=0,"-",IF('Lease Quarterly'!$H$4="Yearly",EDATE(C24,12),IF('Lease Quarterly'!$H$4="Quarterly",EDATE(C24,3),EDATE(C24,1))))</f>
        <v>44835</v>
      </c>
      <c r="D25" s="54">
        <f>IF(A25&gt;'Lease Quarterly'!$E$4,0,'Lease Quarterly'!$G$4)*((1+$M$4)^(((((IF($H$4="Yearly",ROUNDDOWN(IF(A25-($N$4)&lt;0,0,((A25-($N$4)/(($N$4))))/($N$4)),0),IF($H$4="Monthly",ROUNDDOWN(IF(A25-($N$4*12)&lt;0,0,((A25-(12*$N$4)/((12*$N$4))))/($N$4*12)),0),ROUNDDOWN(IF(A25-($N$4*4)&lt;0,0,((A25-(4*$N$4)/((4*$N$4))))/($N$4*4)),0)))))))))+(IF(A25=$E$4,$J$4,0))</f>
        <v>2670000</v>
      </c>
      <c r="E25" s="49">
        <f>IF(D25=0,0,1/((1+IF('Lease Quarterly'!$H$4="Yearly",'Lease Quarterly'!$D$4,IF('Lease Quarterly'!$H$4="Quarterly",'Lease Quarterly'!$D$4/4,'Lease Quarterly'!$D$4/12)))^IF($E$17=1,A24,A25)))</f>
        <v>0.90539844632752842</v>
      </c>
      <c r="F25" s="55">
        <f t="shared" si="1"/>
        <v>2417413.851694501</v>
      </c>
      <c r="G25" s="56"/>
      <c r="H25" s="38">
        <f t="shared" si="8"/>
        <v>9</v>
      </c>
      <c r="I25" s="9">
        <f t="shared" si="2"/>
        <v>44835</v>
      </c>
      <c r="J25" s="47">
        <f>IF(H25&gt;'Lease Quarterly'!$E$4,0,M24)</f>
        <v>6216979.1190367416</v>
      </c>
      <c r="K25" s="47">
        <f>IF(IF('Lease Quarterly'!$H$4="Yearly",J25*'Lease Quarterly'!$D$4,IF('Lease Quarterly'!$H$4="Quarterly",J25*('Lease Quarterly'!$D$4/4),J25*'Lease Quarterly'!$D$4/12))&gt;0,IF('Lease Quarterly'!$H$4="Yearly",J25*'Lease Quarterly'!$D$4,IF('Lease Quarterly'!$H$4="Quarterly",J25*('Lease Quarterly'!$D$4/4),J25*'Lease Quarterly'!$D$4/12)),-L25-J25)</f>
        <v>77712.238987959267</v>
      </c>
      <c r="L25" s="47">
        <f t="shared" si="3"/>
        <v>2670000</v>
      </c>
      <c r="M25" s="47">
        <f t="shared" si="4"/>
        <v>3624691.3580247005</v>
      </c>
      <c r="N25" s="57"/>
      <c r="O25" s="38">
        <v>9</v>
      </c>
      <c r="P25" s="58">
        <f t="shared" si="9"/>
        <v>47027</v>
      </c>
      <c r="Q25" s="47">
        <f t="shared" si="10"/>
        <v>5231736.3576824609</v>
      </c>
      <c r="R25" s="47">
        <f>IF(S24&lt;1,0,-'Lease Quarterly'!$K$4/'Lease Quarterly'!$L$4)</f>
        <v>-2615868.1788412323</v>
      </c>
      <c r="S25" s="47">
        <f t="shared" si="5"/>
        <v>2615868.1788412286</v>
      </c>
      <c r="AE25"/>
      <c r="AF25" s="6">
        <v>1000000</v>
      </c>
      <c r="AG25">
        <v>10</v>
      </c>
      <c r="AH25" s="6">
        <v>50000</v>
      </c>
      <c r="AJ25" s="12">
        <f t="shared" si="6"/>
        <v>7916.666666666667</v>
      </c>
    </row>
    <row r="26" spans="1:39" x14ac:dyDescent="0.25">
      <c r="A26" s="53">
        <f t="shared" si="7"/>
        <v>10</v>
      </c>
      <c r="B26" s="29">
        <f t="shared" si="0"/>
        <v>2023</v>
      </c>
      <c r="C26" s="9">
        <f>IF(D26=0,"-",IF('Lease Quarterly'!$H$4="Yearly",EDATE(C25,12),IF('Lease Quarterly'!$H$4="Quarterly",EDATE(C25,3),EDATE(C25,1))))</f>
        <v>44927</v>
      </c>
      <c r="D26" s="54">
        <f>IF(A26&gt;'Lease Quarterly'!$E$4,0,'Lease Quarterly'!$G$4)*((1+$M$4)^(((((IF($H$4="Yearly",ROUNDDOWN(IF(A26-($N$4)&lt;0,0,((A26-($N$4)/(($N$4))))/($N$4)),0),IF($H$4="Monthly",ROUNDDOWN(IF(A26-($N$4*12)&lt;0,0,((A26-(12*$N$4)/((12*$N$4))))/($N$4*12)),0),ROUNDDOWN(IF(A26-($N$4*4)&lt;0,0,((A26-(4*$N$4)/((4*$N$4))))/($N$4*4)),0)))))))))+(IF(A26=$E$4,$J$4,0))</f>
        <v>3670000</v>
      </c>
      <c r="E26" s="49">
        <f>IF(D26=0,0,1/((1+IF('Lease Quarterly'!$H$4="Yearly",'Lease Quarterly'!$D$4,IF('Lease Quarterly'!$H$4="Quarterly",'Lease Quarterly'!$D$4/4,'Lease Quarterly'!$D$4/12)))^IF($E$17=1,A25,A26)))</f>
        <v>0.89422068773089236</v>
      </c>
      <c r="F26" s="55">
        <f t="shared" si="1"/>
        <v>3281789.9239723748</v>
      </c>
      <c r="G26" s="56"/>
      <c r="H26" s="38">
        <f t="shared" si="8"/>
        <v>10</v>
      </c>
      <c r="I26" s="9">
        <f t="shared" si="2"/>
        <v>44927</v>
      </c>
      <c r="J26" s="47">
        <f>IF(H26&gt;'Lease Quarterly'!$E$4,0,M25)</f>
        <v>3624691.3580247005</v>
      </c>
      <c r="K26" s="47">
        <f>IF(IF('Lease Quarterly'!$H$4="Yearly",J26*'Lease Quarterly'!$D$4,IF('Lease Quarterly'!$H$4="Quarterly",J26*('Lease Quarterly'!$D$4/4),J26*'Lease Quarterly'!$D$4/12))&gt;0,IF('Lease Quarterly'!$H$4="Yearly",J26*'Lease Quarterly'!$D$4,IF('Lease Quarterly'!$H$4="Quarterly",J26*('Lease Quarterly'!$D$4/4),J26*'Lease Quarterly'!$D$4/12)),-L26-J26)</f>
        <v>45308.641975308761</v>
      </c>
      <c r="L26" s="47">
        <f t="shared" si="3"/>
        <v>3670000</v>
      </c>
      <c r="M26" s="47">
        <f t="shared" si="4"/>
        <v>9.3132257461547852E-9</v>
      </c>
      <c r="N26" s="57"/>
      <c r="O26" s="38">
        <v>10</v>
      </c>
      <c r="P26" s="58">
        <f t="shared" si="9"/>
        <v>47392</v>
      </c>
      <c r="Q26" s="47">
        <f t="shared" si="10"/>
        <v>2615868.1788412286</v>
      </c>
      <c r="R26" s="47">
        <f>IF(S25&lt;1,0,-'Lease Quarterly'!$K$4/'Lease Quarterly'!$L$4)</f>
        <v>-2615868.1788412323</v>
      </c>
      <c r="S26" s="47">
        <f t="shared" si="5"/>
        <v>-3.7252902984619141E-9</v>
      </c>
      <c r="AE26"/>
      <c r="AF26" s="6">
        <v>1000000</v>
      </c>
      <c r="AG26">
        <v>10</v>
      </c>
      <c r="AH26" s="6">
        <v>50000</v>
      </c>
      <c r="AJ26" s="12">
        <f t="shared" si="6"/>
        <v>7916.666666666667</v>
      </c>
    </row>
    <row r="27" spans="1:39" x14ac:dyDescent="0.25">
      <c r="A27" s="53">
        <f t="shared" si="7"/>
        <v>11</v>
      </c>
      <c r="B27" s="29">
        <f t="shared" si="0"/>
        <v>0</v>
      </c>
      <c r="C27" s="9" t="str">
        <f>IF(D27=0,"-",IF('Lease Quarterly'!$H$4="Yearly",EDATE(C26,12),IF('Lease Quarterly'!$H$4="Quarterly",EDATE(C26,3),EDATE(C26,1))))</f>
        <v>-</v>
      </c>
      <c r="D27" s="54">
        <f>IF(A27&gt;'Lease Quarterly'!$E$4,0,'Lease Quarterly'!$G$4)*((1+$M$4)^(((((IF($H$4="Yearly",ROUNDDOWN(IF(A27-($N$4)&lt;0,0,((A27-($N$4)/(($N$4))))/($N$4)),0),IF($H$4="Monthly",ROUNDDOWN(IF(A27-($N$4*12)&lt;0,0,((A27-(12*$N$4)/((12*$N$4))))/($N$4*12)),0),ROUNDDOWN(IF(A27-($N$4*4)&lt;0,0,((A27-(4*$N$4)/((4*$N$4))))/($N$4*4)),0)))))))))+(IF(A27=$E$4,$J$4,0))</f>
        <v>0</v>
      </c>
      <c r="E27" s="49">
        <f>IF(D27=0,0,1/((1+IF('Lease Quarterly'!$H$4="Yearly",'Lease Quarterly'!$D$4,IF('Lease Quarterly'!$H$4="Quarterly",'Lease Quarterly'!$D$4/4,'Lease Quarterly'!$D$4/12)))^IF($E$17=1,A26,A27)))</f>
        <v>0</v>
      </c>
      <c r="F27" s="55">
        <f t="shared" si="1"/>
        <v>0</v>
      </c>
      <c r="G27" s="56"/>
      <c r="H27" s="38">
        <f t="shared" si="8"/>
        <v>11</v>
      </c>
      <c r="I27" s="9" t="str">
        <f t="shared" si="2"/>
        <v>-</v>
      </c>
      <c r="J27" s="47">
        <f>IF(H27&gt;'Lease Quarterly'!$E$4,0,M26)</f>
        <v>0</v>
      </c>
      <c r="K27" s="47">
        <f>IF(IF('Lease Quarterly'!$H$4="Yearly",J27*'Lease Quarterly'!$D$4,IF('Lease Quarterly'!$H$4="Quarterly",J27*('Lease Quarterly'!$D$4/4),J27*'Lease Quarterly'!$D$4/12))&gt;0,IF('Lease Quarterly'!$H$4="Yearly",J27*'Lease Quarterly'!$D$4,IF('Lease Quarterly'!$H$4="Quarterly",J27*('Lease Quarterly'!$D$4/4),J27*'Lease Quarterly'!$D$4/12)),-L27-J27)</f>
        <v>0</v>
      </c>
      <c r="L27" s="47">
        <f t="shared" si="3"/>
        <v>0</v>
      </c>
      <c r="M27" s="47">
        <f t="shared" si="4"/>
        <v>0</v>
      </c>
      <c r="N27" s="57"/>
      <c r="O27" s="38">
        <v>11</v>
      </c>
      <c r="P27" s="58">
        <f t="shared" si="9"/>
        <v>47757</v>
      </c>
      <c r="Q27" s="47">
        <f t="shared" si="10"/>
        <v>-3.7252902984619141E-9</v>
      </c>
      <c r="R27" s="47">
        <f>IF(S26&lt;1,0,-'Lease Quarterly'!$K$4/'Lease Quarterly'!$L$4)</f>
        <v>0</v>
      </c>
      <c r="S27" s="47">
        <f t="shared" si="5"/>
        <v>0</v>
      </c>
      <c r="AE27"/>
      <c r="AF27" s="6">
        <v>1000000</v>
      </c>
      <c r="AG27">
        <v>10</v>
      </c>
      <c r="AH27" s="6">
        <v>50000</v>
      </c>
      <c r="AJ27" s="12">
        <f t="shared" si="6"/>
        <v>7916.666666666667</v>
      </c>
    </row>
    <row r="28" spans="1:39" x14ac:dyDescent="0.25">
      <c r="A28" s="53">
        <f t="shared" si="7"/>
        <v>12</v>
      </c>
      <c r="B28" s="29">
        <f t="shared" si="0"/>
        <v>0</v>
      </c>
      <c r="C28" s="9" t="str">
        <f>IF(D28=0,"-",IF('Lease Quarterly'!$H$4="Yearly",EDATE(C27,12),IF('Lease Quarterly'!$H$4="Quarterly",EDATE(C27,3),EDATE(C27,1))))</f>
        <v>-</v>
      </c>
      <c r="D28" s="54">
        <f>IF(A28&gt;'Lease Quarterly'!$E$4,0,'Lease Quarterly'!$G$4)*((1+$M$4)^(((((IF($H$4="Yearly",ROUNDDOWN(IF(A28-($N$4)&lt;0,0,((A28-($N$4)/(($N$4))))/($N$4)),0),IF($H$4="Monthly",ROUNDDOWN(IF(A28-($N$4*12)&lt;0,0,((A28-(12*$N$4)/((12*$N$4))))/($N$4*12)),0),ROUNDDOWN(IF(A28-($N$4*4)&lt;0,0,((A28-(4*$N$4)/((4*$N$4))))/($N$4*4)),0)))))))))+(IF(A28=$E$4,$J$4,0))</f>
        <v>0</v>
      </c>
      <c r="E28" s="49">
        <f>IF(D28=0,0,1/((1+IF('Lease Quarterly'!$H$4="Yearly",'Lease Quarterly'!$D$4,IF('Lease Quarterly'!$H$4="Quarterly",'Lease Quarterly'!$D$4/4,'Lease Quarterly'!$D$4/12)))^IF($E$17=1,A27,A28)))</f>
        <v>0</v>
      </c>
      <c r="F28" s="55">
        <f t="shared" si="1"/>
        <v>0</v>
      </c>
      <c r="G28" s="56"/>
      <c r="H28" s="38">
        <f t="shared" si="8"/>
        <v>12</v>
      </c>
      <c r="I28" s="9" t="str">
        <f t="shared" si="2"/>
        <v>-</v>
      </c>
      <c r="J28" s="47">
        <f>IF(H28&gt;'Lease Quarterly'!$E$4,0,M27)</f>
        <v>0</v>
      </c>
      <c r="K28" s="47">
        <f>IF(IF('Lease Quarterly'!$H$4="Yearly",J28*'Lease Quarterly'!$D$4,IF('Lease Quarterly'!$H$4="Quarterly",J28*('Lease Quarterly'!$D$4/4),J28*'Lease Quarterly'!$D$4/12))&gt;0,IF('Lease Quarterly'!$H$4="Yearly",J28*'Lease Quarterly'!$D$4,IF('Lease Quarterly'!$H$4="Quarterly",J28*('Lease Quarterly'!$D$4/4),J28*'Lease Quarterly'!$D$4/12)),-L28-J28)</f>
        <v>0</v>
      </c>
      <c r="L28" s="47">
        <f t="shared" si="3"/>
        <v>0</v>
      </c>
      <c r="M28" s="47">
        <f t="shared" si="4"/>
        <v>0</v>
      </c>
      <c r="N28" s="57"/>
      <c r="O28" s="38">
        <v>12</v>
      </c>
      <c r="P28" s="58">
        <f t="shared" si="9"/>
        <v>48122</v>
      </c>
      <c r="Q28" s="47">
        <f t="shared" si="10"/>
        <v>0</v>
      </c>
      <c r="R28" s="47">
        <f>IF(S27&lt;1,0,-'Lease Quarterly'!$K$4/'Lease Quarterly'!$L$4)</f>
        <v>0</v>
      </c>
      <c r="S28" s="47">
        <f t="shared" si="5"/>
        <v>0</v>
      </c>
      <c r="AE28"/>
      <c r="AF28" s="6">
        <v>1000000</v>
      </c>
      <c r="AG28">
        <v>10</v>
      </c>
      <c r="AH28" s="6">
        <v>50000</v>
      </c>
      <c r="AJ28" s="12">
        <f t="shared" si="6"/>
        <v>7916.666666666667</v>
      </c>
    </row>
    <row r="29" spans="1:39" x14ac:dyDescent="0.25">
      <c r="A29" s="53">
        <f t="shared" si="7"/>
        <v>13</v>
      </c>
      <c r="B29" s="29">
        <f t="shared" si="0"/>
        <v>0</v>
      </c>
      <c r="C29" s="9" t="str">
        <f>IF(D29=0,"-",IF('Lease Quarterly'!$H$4="Yearly",EDATE(C28,12),IF('Lease Quarterly'!$H$4="Quarterly",EDATE(C28,3),EDATE(C28,1))))</f>
        <v>-</v>
      </c>
      <c r="D29" s="54">
        <f>IF(A29&gt;'Lease Quarterly'!$E$4,0,'Lease Quarterly'!$G$4)*((1+$M$4)^(((((IF($H$4="Yearly",ROUNDDOWN(IF(A29-($N$4)&lt;0,0,((A29-($N$4)/(($N$4))))/($N$4)),0),IF($H$4="Monthly",ROUNDDOWN(IF(A29-($N$4*12)&lt;0,0,((A29-(12*$N$4)/((12*$N$4))))/($N$4*12)),0),ROUNDDOWN(IF(A29-($N$4*4)&lt;0,0,((A29-(4*$N$4)/((4*$N$4))))/($N$4*4)),0)))))))))+(IF(A29=$E$4,$J$4,0))</f>
        <v>0</v>
      </c>
      <c r="E29" s="49">
        <f>IF(D29=0,0,1/((1+IF('Lease Quarterly'!$H$4="Yearly",'Lease Quarterly'!$D$4,IF('Lease Quarterly'!$H$4="Quarterly",'Lease Quarterly'!$D$4/4,'Lease Quarterly'!$D$4/12)))^IF($E$17=1,A28,A29)))</f>
        <v>0</v>
      </c>
      <c r="F29" s="55">
        <f t="shared" si="1"/>
        <v>0</v>
      </c>
      <c r="G29" s="56"/>
      <c r="H29" s="38">
        <f t="shared" si="8"/>
        <v>13</v>
      </c>
      <c r="I29" s="9" t="str">
        <f t="shared" si="2"/>
        <v>-</v>
      </c>
      <c r="J29" s="47">
        <f>IF(H29&gt;'Lease Quarterly'!$E$4,0,M28)</f>
        <v>0</v>
      </c>
      <c r="K29" s="47">
        <f>IF(IF('Lease Quarterly'!$H$4="Yearly",J29*'Lease Quarterly'!$D$4,IF('Lease Quarterly'!$H$4="Quarterly",J29*('Lease Quarterly'!$D$4/4),J29*'Lease Quarterly'!$D$4/12))&gt;0,IF('Lease Quarterly'!$H$4="Yearly",J29*'Lease Quarterly'!$D$4,IF('Lease Quarterly'!$H$4="Quarterly",J29*('Lease Quarterly'!$D$4/4),J29*'Lease Quarterly'!$D$4/12)),-L29-J29)</f>
        <v>0</v>
      </c>
      <c r="L29" s="47">
        <f t="shared" si="3"/>
        <v>0</v>
      </c>
      <c r="M29" s="47">
        <f t="shared" si="4"/>
        <v>0</v>
      </c>
      <c r="N29" s="57"/>
      <c r="O29" s="38">
        <v>13</v>
      </c>
      <c r="P29" s="58">
        <f t="shared" si="9"/>
        <v>48488</v>
      </c>
      <c r="Q29" s="47">
        <f t="shared" si="10"/>
        <v>0</v>
      </c>
      <c r="R29" s="47">
        <f>IF(S28&lt;1,0,-'Lease Quarterly'!$K$4/'Lease Quarterly'!$L$4)</f>
        <v>0</v>
      </c>
      <c r="S29" s="47">
        <f t="shared" si="5"/>
        <v>0</v>
      </c>
      <c r="AE29"/>
      <c r="AF29" s="6">
        <v>1000000</v>
      </c>
      <c r="AG29">
        <v>10</v>
      </c>
      <c r="AH29" s="6">
        <v>50000</v>
      </c>
      <c r="AJ29" s="12">
        <f t="shared" si="6"/>
        <v>7916.666666666667</v>
      </c>
    </row>
    <row r="30" spans="1:39" x14ac:dyDescent="0.25">
      <c r="A30" s="53">
        <f t="shared" si="7"/>
        <v>14</v>
      </c>
      <c r="B30" s="29">
        <f t="shared" si="0"/>
        <v>0</v>
      </c>
      <c r="C30" s="9" t="str">
        <f>IF(D30=0,"-",IF('Lease Quarterly'!$H$4="Yearly",EDATE(C29,12),IF('Lease Quarterly'!$H$4="Quarterly",EDATE(C29,3),EDATE(C29,1))))</f>
        <v>-</v>
      </c>
      <c r="D30" s="54">
        <f>IF(A30&gt;'Lease Quarterly'!$E$4,0,'Lease Quarterly'!$G$4)*((1+$M$4)^(((((IF($H$4="Yearly",ROUNDDOWN(IF(A30-($N$4)&lt;0,0,((A30-($N$4)/(($N$4))))/($N$4)),0),IF($H$4="Monthly",ROUNDDOWN(IF(A30-($N$4*12)&lt;0,0,((A30-(12*$N$4)/((12*$N$4))))/($N$4*12)),0),ROUNDDOWN(IF(A30-($N$4*4)&lt;0,0,((A30-(4*$N$4)/((4*$N$4))))/($N$4*4)),0)))))))))+(IF(A30=$E$4,$J$4,0))</f>
        <v>0</v>
      </c>
      <c r="E30" s="49">
        <f>IF(D30=0,0,1/((1+IF('Lease Quarterly'!$H$4="Yearly",'Lease Quarterly'!$D$4,IF('Lease Quarterly'!$H$4="Quarterly",'Lease Quarterly'!$D$4/4,'Lease Quarterly'!$D$4/12)))^IF($E$17=1,A29,A30)))</f>
        <v>0</v>
      </c>
      <c r="F30" s="55">
        <f t="shared" si="1"/>
        <v>0</v>
      </c>
      <c r="G30" s="56"/>
      <c r="H30" s="38">
        <f t="shared" si="8"/>
        <v>14</v>
      </c>
      <c r="I30" s="9" t="str">
        <f t="shared" si="2"/>
        <v>-</v>
      </c>
      <c r="J30" s="47">
        <f>IF(H30&gt;'Lease Quarterly'!$E$4,0,M29)</f>
        <v>0</v>
      </c>
      <c r="K30" s="47">
        <f>IF(IF('Lease Quarterly'!$H$4="Yearly",J30*'Lease Quarterly'!$D$4,IF('Lease Quarterly'!$H$4="Quarterly",J30*('Lease Quarterly'!$D$4/4),J30*'Lease Quarterly'!$D$4/12))&gt;0,IF('Lease Quarterly'!$H$4="Yearly",J30*'Lease Quarterly'!$D$4,IF('Lease Quarterly'!$H$4="Quarterly",J30*('Lease Quarterly'!$D$4/4),J30*'Lease Quarterly'!$D$4/12)),-L30-J30)</f>
        <v>0</v>
      </c>
      <c r="L30" s="47">
        <f t="shared" si="3"/>
        <v>0</v>
      </c>
      <c r="M30" s="47">
        <f t="shared" si="4"/>
        <v>0</v>
      </c>
      <c r="N30" s="57"/>
      <c r="O30" s="38">
        <v>14</v>
      </c>
      <c r="P30" s="58">
        <f t="shared" si="9"/>
        <v>48853</v>
      </c>
      <c r="Q30" s="47">
        <f t="shared" si="10"/>
        <v>0</v>
      </c>
      <c r="R30" s="47">
        <f>IF(S29&lt;1,0,-'Lease Quarterly'!$K$4/'Lease Quarterly'!$L$4)</f>
        <v>0</v>
      </c>
      <c r="S30" s="47">
        <f t="shared" si="5"/>
        <v>0</v>
      </c>
      <c r="AE30"/>
      <c r="AF30" s="6">
        <v>1000000</v>
      </c>
      <c r="AG30">
        <v>10</v>
      </c>
      <c r="AH30" s="6">
        <v>50000</v>
      </c>
      <c r="AJ30" s="12">
        <f t="shared" si="6"/>
        <v>7916.666666666667</v>
      </c>
    </row>
    <row r="31" spans="1:39" x14ac:dyDescent="0.25">
      <c r="A31" s="53">
        <f t="shared" si="7"/>
        <v>15</v>
      </c>
      <c r="B31" s="29">
        <f t="shared" si="0"/>
        <v>0</v>
      </c>
      <c r="C31" s="9" t="str">
        <f>IF(D31=0,"-",IF('Lease Quarterly'!$H$4="Yearly",EDATE(C30,12),IF('Lease Quarterly'!$H$4="Quarterly",EDATE(C30,3),EDATE(C30,1))))</f>
        <v>-</v>
      </c>
      <c r="D31" s="54">
        <f>IF(A31&gt;'Lease Quarterly'!$E$4,0,'Lease Quarterly'!$G$4)*((1+$M$4)^(((((IF($H$4="Yearly",ROUNDDOWN(IF(A31-($N$4)&lt;0,0,((A31-($N$4)/(($N$4))))/($N$4)),0),IF($H$4="Monthly",ROUNDDOWN(IF(A31-($N$4*12)&lt;0,0,((A31-(12*$N$4)/((12*$N$4))))/($N$4*12)),0),ROUNDDOWN(IF(A31-($N$4*4)&lt;0,0,((A31-(4*$N$4)/((4*$N$4))))/($N$4*4)),0)))))))))+(IF(A31=$E$4,$J$4,0))</f>
        <v>0</v>
      </c>
      <c r="E31" s="49">
        <f>IF(D31=0,0,1/((1+IF('Lease Quarterly'!$H$4="Yearly",'Lease Quarterly'!$D$4,IF('Lease Quarterly'!$H$4="Quarterly",'Lease Quarterly'!$D$4/4,'Lease Quarterly'!$D$4/12)))^IF($E$17=1,A30,A31)))</f>
        <v>0</v>
      </c>
      <c r="F31" s="55">
        <f t="shared" si="1"/>
        <v>0</v>
      </c>
      <c r="G31" s="56"/>
      <c r="H31" s="38">
        <f t="shared" si="8"/>
        <v>15</v>
      </c>
      <c r="I31" s="9" t="str">
        <f t="shared" si="2"/>
        <v>-</v>
      </c>
      <c r="J31" s="47">
        <f>IF(H31&gt;'Lease Quarterly'!$E$4,0,M30)</f>
        <v>0</v>
      </c>
      <c r="K31" s="47">
        <f>IF(IF('Lease Quarterly'!$H$4="Yearly",J31*'Lease Quarterly'!$D$4,IF('Lease Quarterly'!$H$4="Quarterly",J31*('Lease Quarterly'!$D$4/4),J31*'Lease Quarterly'!$D$4/12))&gt;0,IF('Lease Quarterly'!$H$4="Yearly",J31*'Lease Quarterly'!$D$4,IF('Lease Quarterly'!$H$4="Quarterly",J31*('Lease Quarterly'!$D$4/4),J31*'Lease Quarterly'!$D$4/12)),-L31-J31)</f>
        <v>0</v>
      </c>
      <c r="L31" s="47">
        <f t="shared" si="3"/>
        <v>0</v>
      </c>
      <c r="M31" s="47">
        <f t="shared" si="4"/>
        <v>0</v>
      </c>
      <c r="N31" s="57"/>
      <c r="O31" s="38">
        <v>15</v>
      </c>
      <c r="P31" s="58">
        <f t="shared" si="9"/>
        <v>49218</v>
      </c>
      <c r="Q31" s="47">
        <f t="shared" si="10"/>
        <v>0</v>
      </c>
      <c r="R31" s="47">
        <f>IF(S30&lt;1,0,-'Lease Quarterly'!$K$4/'Lease Quarterly'!$L$4)</f>
        <v>0</v>
      </c>
      <c r="S31" s="47">
        <f t="shared" si="5"/>
        <v>0</v>
      </c>
      <c r="AE31"/>
      <c r="AF31" s="6">
        <v>1000000</v>
      </c>
      <c r="AG31">
        <v>10</v>
      </c>
      <c r="AH31" s="6">
        <v>50000</v>
      </c>
    </row>
    <row r="32" spans="1:39" x14ac:dyDescent="0.25">
      <c r="A32" s="53">
        <f t="shared" si="7"/>
        <v>16</v>
      </c>
      <c r="B32" s="29">
        <f t="shared" si="0"/>
        <v>0</v>
      </c>
      <c r="C32" s="9" t="str">
        <f>IF(D32=0,"-",IF('Lease Quarterly'!$H$4="Yearly",EDATE(C31,12),IF('Lease Quarterly'!$H$4="Quarterly",EDATE(C31,3),EDATE(C31,1))))</f>
        <v>-</v>
      </c>
      <c r="D32" s="54">
        <f>IF(A32&gt;'Lease Quarterly'!$E$4,0,'Lease Quarterly'!$G$4)*((1+$M$4)^(((((IF($H$4="Yearly",ROUNDDOWN(IF(A32-($N$4)&lt;0,0,((A32-($N$4)/(($N$4))))/($N$4)),0),IF($H$4="Monthly",ROUNDDOWN(IF(A32-($N$4*12)&lt;0,0,((A32-(12*$N$4)/((12*$N$4))))/($N$4*12)),0),ROUNDDOWN(IF(A32-($N$4*4)&lt;0,0,((A32-(4*$N$4)/((4*$N$4))))/($N$4*4)),0)))))))))+(IF(A32=$E$4,$J$4,0))</f>
        <v>0</v>
      </c>
      <c r="E32" s="49">
        <f>IF(D32=0,0,1/((1+IF('Lease Quarterly'!$H$4="Yearly",'Lease Quarterly'!$D$4,IF('Lease Quarterly'!$H$4="Quarterly",'Lease Quarterly'!$D$4/4,'Lease Quarterly'!$D$4/12)))^IF($E$17=1,A31,A32)))</f>
        <v>0</v>
      </c>
      <c r="F32" s="55">
        <f t="shared" si="1"/>
        <v>0</v>
      </c>
      <c r="G32" s="56"/>
      <c r="H32" s="38">
        <f t="shared" si="8"/>
        <v>16</v>
      </c>
      <c r="I32" s="9" t="str">
        <f t="shared" si="2"/>
        <v>-</v>
      </c>
      <c r="J32" s="47">
        <f>IF(H32&gt;'Lease Quarterly'!$E$4,0,M31)</f>
        <v>0</v>
      </c>
      <c r="K32" s="47">
        <f>IF(IF('Lease Quarterly'!$H$4="Yearly",J32*'Lease Quarterly'!$D$4,IF('Lease Quarterly'!$H$4="Quarterly",J32*('Lease Quarterly'!$D$4/4),J32*'Lease Quarterly'!$D$4/12))&gt;0,IF('Lease Quarterly'!$H$4="Yearly",J32*'Lease Quarterly'!$D$4,IF('Lease Quarterly'!$H$4="Quarterly",J32*('Lease Quarterly'!$D$4/4),J32*'Lease Quarterly'!$D$4/12)),-L32-J32)</f>
        <v>0</v>
      </c>
      <c r="L32" s="47">
        <f t="shared" si="3"/>
        <v>0</v>
      </c>
      <c r="M32" s="47">
        <f t="shared" si="4"/>
        <v>0</v>
      </c>
      <c r="N32" s="57"/>
      <c r="O32" s="38">
        <v>16</v>
      </c>
      <c r="P32" s="58">
        <f t="shared" si="9"/>
        <v>49583</v>
      </c>
      <c r="Q32" s="47">
        <f t="shared" si="10"/>
        <v>0</v>
      </c>
      <c r="R32" s="47">
        <f>IF(S31&lt;1,0,-'Lease Quarterly'!$K$4/'Lease Quarterly'!$L$4)</f>
        <v>0</v>
      </c>
      <c r="S32" s="47">
        <f t="shared" si="5"/>
        <v>0</v>
      </c>
      <c r="AE32"/>
      <c r="AF32" s="6"/>
    </row>
    <row r="33" spans="1:37" x14ac:dyDescent="0.25">
      <c r="A33" s="53">
        <f t="shared" si="7"/>
        <v>17</v>
      </c>
      <c r="B33" s="29">
        <f t="shared" si="0"/>
        <v>0</v>
      </c>
      <c r="C33" s="9" t="str">
        <f>IF(D33=0,"-",IF('Lease Quarterly'!$H$4="Yearly",EDATE(C32,12),IF('Lease Quarterly'!$H$4="Quarterly",EDATE(C32,3),EDATE(C32,1))))</f>
        <v>-</v>
      </c>
      <c r="D33" s="54">
        <f>IF(A33&gt;'Lease Quarterly'!$E$4,0,'Lease Quarterly'!$G$4)*((1+$M$4)^(((((IF($H$4="Yearly",ROUNDDOWN(IF(A33-($N$4)&lt;0,0,((A33-($N$4)/(($N$4))))/($N$4)),0),IF($H$4="Monthly",ROUNDDOWN(IF(A33-($N$4*12)&lt;0,0,((A33-(12*$N$4)/((12*$N$4))))/($N$4*12)),0),ROUNDDOWN(IF(A33-($N$4*4)&lt;0,0,((A33-(4*$N$4)/((4*$N$4))))/($N$4*4)),0)))))))))+(IF(A33=$E$4,$J$4,0))</f>
        <v>0</v>
      </c>
      <c r="E33" s="49">
        <f>IF(D33=0,0,1/((1+IF('Lease Quarterly'!$H$4="Yearly",'Lease Quarterly'!$D$4,IF('Lease Quarterly'!$H$4="Quarterly",'Lease Quarterly'!$D$4/4,'Lease Quarterly'!$D$4/12)))^IF($E$17=1,A32,A33)))</f>
        <v>0</v>
      </c>
      <c r="F33" s="55">
        <f t="shared" si="1"/>
        <v>0</v>
      </c>
      <c r="G33" s="56"/>
      <c r="H33" s="38">
        <f t="shared" si="8"/>
        <v>17</v>
      </c>
      <c r="I33" s="9" t="str">
        <f t="shared" si="2"/>
        <v>-</v>
      </c>
      <c r="J33" s="47">
        <f>IF(H33&gt;'Lease Quarterly'!$E$4,0,M32)</f>
        <v>0</v>
      </c>
      <c r="K33" s="47">
        <f>IF(IF('Lease Quarterly'!$H$4="Yearly",J33*'Lease Quarterly'!$D$4,IF('Lease Quarterly'!$H$4="Quarterly",J33*('Lease Quarterly'!$D$4/4),J33*'Lease Quarterly'!$D$4/12))&gt;0,IF('Lease Quarterly'!$H$4="Yearly",J33*'Lease Quarterly'!$D$4,IF('Lease Quarterly'!$H$4="Quarterly",J33*('Lease Quarterly'!$D$4/4),J33*'Lease Quarterly'!$D$4/12)),-L33-J33)</f>
        <v>0</v>
      </c>
      <c r="L33" s="47">
        <f t="shared" si="3"/>
        <v>0</v>
      </c>
      <c r="M33" s="47">
        <f t="shared" si="4"/>
        <v>0</v>
      </c>
      <c r="N33" s="57"/>
      <c r="O33" s="38">
        <v>17</v>
      </c>
      <c r="P33" s="58">
        <f t="shared" si="9"/>
        <v>49949</v>
      </c>
      <c r="Q33" s="47">
        <f t="shared" si="10"/>
        <v>0</v>
      </c>
      <c r="R33" s="47">
        <f>IF(S32&lt;1,0,-'Lease Quarterly'!$K$4/'Lease Quarterly'!$L$4)</f>
        <v>0</v>
      </c>
      <c r="S33" s="47">
        <f t="shared" si="5"/>
        <v>0</v>
      </c>
      <c r="AE33"/>
      <c r="AF33" s="6"/>
      <c r="AI33" t="s">
        <v>44</v>
      </c>
    </row>
    <row r="34" spans="1:37" x14ac:dyDescent="0.25">
      <c r="A34" s="53">
        <f t="shared" si="7"/>
        <v>18</v>
      </c>
      <c r="B34" s="29">
        <f t="shared" si="0"/>
        <v>0</v>
      </c>
      <c r="C34" s="9" t="str">
        <f>IF(D34=0,"-",IF('Lease Quarterly'!$H$4="Yearly",EDATE(C33,12),IF('Lease Quarterly'!$H$4="Quarterly",EDATE(C33,3),EDATE(C33,1))))</f>
        <v>-</v>
      </c>
      <c r="D34" s="54">
        <f>IF(A34&gt;'Lease Quarterly'!$E$4,0,'Lease Quarterly'!$G$4)*((1+$M$4)^(((((IF($H$4="Yearly",ROUNDDOWN(IF(A34-($N$4)&lt;0,0,((A34-($N$4)/(($N$4))))/($N$4)),0),IF($H$4="Monthly",ROUNDDOWN(IF(A34-($N$4*12)&lt;0,0,((A34-(12*$N$4)/((12*$N$4))))/($N$4*12)),0),ROUNDDOWN(IF(A34-($N$4*4)&lt;0,0,((A34-(4*$N$4)/((4*$N$4))))/($N$4*4)),0)))))))))+(IF(A34=$E$4,$J$4,0))</f>
        <v>0</v>
      </c>
      <c r="E34" s="49">
        <f>IF(D34=0,0,1/((1+IF('Lease Quarterly'!$H$4="Yearly",'Lease Quarterly'!$D$4,IF('Lease Quarterly'!$H$4="Quarterly",'Lease Quarterly'!$D$4/4,'Lease Quarterly'!$D$4/12)))^IF($E$17=1,A33,A34)))</f>
        <v>0</v>
      </c>
      <c r="F34" s="55">
        <f t="shared" si="1"/>
        <v>0</v>
      </c>
      <c r="G34" s="56"/>
      <c r="H34" s="38">
        <f t="shared" si="8"/>
        <v>18</v>
      </c>
      <c r="I34" s="9" t="str">
        <f t="shared" si="2"/>
        <v>-</v>
      </c>
      <c r="J34" s="47">
        <f>IF(H34&gt;'Lease Quarterly'!$E$4,0,M33)</f>
        <v>0</v>
      </c>
      <c r="K34" s="47">
        <f>IF(IF('Lease Quarterly'!$H$4="Yearly",J34*'Lease Quarterly'!$D$4,IF('Lease Quarterly'!$H$4="Quarterly",J34*('Lease Quarterly'!$D$4/4),J34*'Lease Quarterly'!$D$4/12))&gt;0,IF('Lease Quarterly'!$H$4="Yearly",J34*'Lease Quarterly'!$D$4,IF('Lease Quarterly'!$H$4="Quarterly",J34*('Lease Quarterly'!$D$4/4),J34*'Lease Quarterly'!$D$4/12)),-L34-J34)</f>
        <v>0</v>
      </c>
      <c r="L34" s="47">
        <f t="shared" si="3"/>
        <v>0</v>
      </c>
      <c r="M34" s="47">
        <f t="shared" si="4"/>
        <v>0</v>
      </c>
      <c r="N34" s="57"/>
      <c r="O34" s="38">
        <v>18</v>
      </c>
      <c r="P34" s="58">
        <f t="shared" si="9"/>
        <v>50314</v>
      </c>
      <c r="Q34" s="47">
        <f t="shared" si="10"/>
        <v>0</v>
      </c>
      <c r="R34" s="47">
        <f>IF(S33&lt;1,0,-'Lease Quarterly'!$K$4/'Lease Quarterly'!$L$4)</f>
        <v>0</v>
      </c>
      <c r="S34" s="47">
        <f t="shared" si="5"/>
        <v>0</v>
      </c>
      <c r="AE34"/>
      <c r="AF34" s="6"/>
    </row>
    <row r="35" spans="1:37" x14ac:dyDescent="0.25">
      <c r="A35" s="53">
        <f t="shared" si="7"/>
        <v>19</v>
      </c>
      <c r="B35" s="29">
        <f t="shared" si="0"/>
        <v>0</v>
      </c>
      <c r="C35" s="9" t="str">
        <f>IF(D35=0,"-",IF('Lease Quarterly'!$H$4="Yearly",EDATE(C34,12),IF('Lease Quarterly'!$H$4="Quarterly",EDATE(C34,3),EDATE(C34,1))))</f>
        <v>-</v>
      </c>
      <c r="D35" s="54">
        <f>IF(A35&gt;'Lease Quarterly'!$E$4,0,'Lease Quarterly'!$G$4)*((1+$M$4)^(((((IF($H$4="Yearly",ROUNDDOWN(IF(A35-($N$4)&lt;0,0,((A35-($N$4)/(($N$4))))/($N$4)),0),IF($H$4="Monthly",ROUNDDOWN(IF(A35-($N$4*12)&lt;0,0,((A35-(12*$N$4)/((12*$N$4))))/($N$4*12)),0),ROUNDDOWN(IF(A35-($N$4*4)&lt;0,0,((A35-(4*$N$4)/((4*$N$4))))/($N$4*4)),0)))))))))+(IF(A35=$E$4,$J$4,0))</f>
        <v>0</v>
      </c>
      <c r="E35" s="49">
        <f>IF(D35=0,0,1/((1+IF('Lease Quarterly'!$H$4="Yearly",'Lease Quarterly'!$D$4,IF('Lease Quarterly'!$H$4="Quarterly",'Lease Quarterly'!$D$4/4,'Lease Quarterly'!$D$4/12)))^IF($E$17=1,A34,A35)))</f>
        <v>0</v>
      </c>
      <c r="F35" s="55">
        <f t="shared" si="1"/>
        <v>0</v>
      </c>
      <c r="G35" s="56"/>
      <c r="H35" s="38">
        <f t="shared" si="8"/>
        <v>19</v>
      </c>
      <c r="I35" s="9" t="str">
        <f t="shared" si="2"/>
        <v>-</v>
      </c>
      <c r="J35" s="47">
        <f>IF(H35&gt;'Lease Quarterly'!$E$4,0,M34)</f>
        <v>0</v>
      </c>
      <c r="K35" s="47">
        <f>IF(IF('Lease Quarterly'!$H$4="Yearly",J35*'Lease Quarterly'!$D$4,IF('Lease Quarterly'!$H$4="Quarterly",J35*('Lease Quarterly'!$D$4/4),J35*'Lease Quarterly'!$D$4/12))&gt;0,IF('Lease Quarterly'!$H$4="Yearly",J35*'Lease Quarterly'!$D$4,IF('Lease Quarterly'!$H$4="Quarterly",J35*('Lease Quarterly'!$D$4/4),J35*'Lease Quarterly'!$D$4/12)),-L35-J35)</f>
        <v>0</v>
      </c>
      <c r="L35" s="47">
        <f t="shared" si="3"/>
        <v>0</v>
      </c>
      <c r="M35" s="47">
        <f t="shared" si="4"/>
        <v>0</v>
      </c>
      <c r="N35" s="57"/>
      <c r="O35" s="38">
        <v>19</v>
      </c>
      <c r="P35" s="58">
        <f t="shared" si="9"/>
        <v>50679</v>
      </c>
      <c r="Q35" s="47">
        <f t="shared" si="10"/>
        <v>0</v>
      </c>
      <c r="R35" s="47">
        <f>IF(S34&lt;1,0,-'Lease Quarterly'!$K$4/'Lease Quarterly'!$L$4)</f>
        <v>0</v>
      </c>
      <c r="S35" s="47">
        <f t="shared" si="5"/>
        <v>0</v>
      </c>
      <c r="AE35"/>
      <c r="AF35" s="6">
        <v>1000000</v>
      </c>
      <c r="AG35" s="45">
        <v>0.1</v>
      </c>
      <c r="AJ35" s="12">
        <f>AF35*AG35</f>
        <v>100000</v>
      </c>
      <c r="AK35" s="12">
        <f>AF35-AJ35</f>
        <v>900000</v>
      </c>
    </row>
    <row r="36" spans="1:37" x14ac:dyDescent="0.25">
      <c r="A36" s="53">
        <f t="shared" si="7"/>
        <v>20</v>
      </c>
      <c r="B36" s="29">
        <f t="shared" si="0"/>
        <v>0</v>
      </c>
      <c r="C36" s="9" t="str">
        <f>IF(D36=0,"-",IF('Lease Quarterly'!$H$4="Yearly",EDATE(C35,12),IF('Lease Quarterly'!$H$4="Quarterly",EDATE(C35,3),EDATE(C35,1))))</f>
        <v>-</v>
      </c>
      <c r="D36" s="54">
        <f>IF(A36&gt;'Lease Quarterly'!$E$4,0,'Lease Quarterly'!$G$4)*((1+$M$4)^(((((IF($H$4="Yearly",ROUNDDOWN(IF(A36-($N$4)&lt;0,0,((A36-($N$4)/(($N$4))))/($N$4)),0),IF($H$4="Monthly",ROUNDDOWN(IF(A36-($N$4*12)&lt;0,0,((A36-(12*$N$4)/((12*$N$4))))/($N$4*12)),0),ROUNDDOWN(IF(A36-($N$4*4)&lt;0,0,((A36-(4*$N$4)/((4*$N$4))))/($N$4*4)),0)))))))))+(IF(A36=$E$4,$J$4,0))</f>
        <v>0</v>
      </c>
      <c r="E36" s="49">
        <f>IF(D36=0,0,1/((1+IF('Lease Quarterly'!$H$4="Yearly",'Lease Quarterly'!$D$4,IF('Lease Quarterly'!$H$4="Quarterly",'Lease Quarterly'!$D$4/4,'Lease Quarterly'!$D$4/12)))^IF($E$17=1,A35,A36)))</f>
        <v>0</v>
      </c>
      <c r="F36" s="55">
        <f t="shared" si="1"/>
        <v>0</v>
      </c>
      <c r="G36" s="56"/>
      <c r="H36" s="38">
        <f t="shared" si="8"/>
        <v>20</v>
      </c>
      <c r="I36" s="9" t="str">
        <f t="shared" si="2"/>
        <v>-</v>
      </c>
      <c r="J36" s="47">
        <f>IF(H36&gt;'Lease Quarterly'!$E$4,0,M35)</f>
        <v>0</v>
      </c>
      <c r="K36" s="47">
        <f>IF(IF('Lease Quarterly'!$H$4="Yearly",J36*'Lease Quarterly'!$D$4,IF('Lease Quarterly'!$H$4="Quarterly",J36*('Lease Quarterly'!$D$4/4),J36*'Lease Quarterly'!$D$4/12))&gt;0,IF('Lease Quarterly'!$H$4="Yearly",J36*'Lease Quarterly'!$D$4,IF('Lease Quarterly'!$H$4="Quarterly",J36*('Lease Quarterly'!$D$4/4),J36*'Lease Quarterly'!$D$4/12)),-L36-J36)</f>
        <v>0</v>
      </c>
      <c r="L36" s="47">
        <f t="shared" si="3"/>
        <v>0</v>
      </c>
      <c r="M36" s="47">
        <f t="shared" si="4"/>
        <v>0</v>
      </c>
      <c r="N36" s="57"/>
      <c r="O36" s="38">
        <v>20</v>
      </c>
      <c r="P36" s="58">
        <f t="shared" si="9"/>
        <v>51044</v>
      </c>
      <c r="Q36" s="47">
        <f t="shared" si="10"/>
        <v>0</v>
      </c>
      <c r="R36" s="47">
        <f>IF(S35&lt;1,0,-'Lease Quarterly'!$K$4/'Lease Quarterly'!$L$4)</f>
        <v>0</v>
      </c>
      <c r="S36" s="47">
        <f t="shared" si="5"/>
        <v>0</v>
      </c>
      <c r="AE36"/>
      <c r="AF36" s="6">
        <f>AK35</f>
        <v>900000</v>
      </c>
      <c r="AG36" s="45">
        <v>0.1</v>
      </c>
      <c r="AJ36" s="12">
        <f>AF36*AG36</f>
        <v>90000</v>
      </c>
      <c r="AK36" s="12">
        <f>AF36-AJ36</f>
        <v>810000</v>
      </c>
    </row>
    <row r="37" spans="1:37" x14ac:dyDescent="0.25">
      <c r="A37" s="53">
        <f t="shared" si="7"/>
        <v>21</v>
      </c>
      <c r="B37" s="29">
        <f t="shared" si="0"/>
        <v>0</v>
      </c>
      <c r="C37" s="9" t="str">
        <f>IF(D37=0,"-",IF('Lease Quarterly'!$H$4="Yearly",EDATE(C36,12),IF('Lease Quarterly'!$H$4="Quarterly",EDATE(C36,3),EDATE(C36,1))))</f>
        <v>-</v>
      </c>
      <c r="D37" s="54">
        <f>IF(A37&gt;'Lease Quarterly'!$E$4,0,'Lease Quarterly'!$G$4)*((1+$M$4)^(((((IF($H$4="Yearly",ROUNDDOWN(IF(A37-($N$4)&lt;0,0,((A37-($N$4)/(($N$4))))/($N$4)),0),IF($H$4="Monthly",ROUNDDOWN(IF(A37-($N$4*12)&lt;0,0,((A37-(12*$N$4)/((12*$N$4))))/($N$4*12)),0),ROUNDDOWN(IF(A37-($N$4*4)&lt;0,0,((A37-(4*$N$4)/((4*$N$4))))/($N$4*4)),0)))))))))+(IF(A37=$E$4,$J$4,0))</f>
        <v>0</v>
      </c>
      <c r="E37" s="49">
        <f>IF(D37=0,0,1/((1+IF('Lease Quarterly'!$H$4="Yearly",'Lease Quarterly'!$D$4,IF('Lease Quarterly'!$H$4="Quarterly",'Lease Quarterly'!$D$4/4,'Lease Quarterly'!$D$4/12)))^IF($E$17=1,A36,A37)))</f>
        <v>0</v>
      </c>
      <c r="F37" s="55">
        <f t="shared" si="1"/>
        <v>0</v>
      </c>
      <c r="G37" s="56"/>
      <c r="H37" s="38">
        <f t="shared" si="8"/>
        <v>21</v>
      </c>
      <c r="I37" s="9" t="str">
        <f t="shared" si="2"/>
        <v>-</v>
      </c>
      <c r="J37" s="47">
        <f>IF(H37&gt;'Lease Quarterly'!$E$4,0,M36)</f>
        <v>0</v>
      </c>
      <c r="K37" s="47">
        <f>IF(IF('Lease Quarterly'!$H$4="Yearly",J37*'Lease Quarterly'!$D$4,IF('Lease Quarterly'!$H$4="Quarterly",J37*('Lease Quarterly'!$D$4/4),J37*'Lease Quarterly'!$D$4/12))&gt;0,IF('Lease Quarterly'!$H$4="Yearly",J37*'Lease Quarterly'!$D$4,IF('Lease Quarterly'!$H$4="Quarterly",J37*('Lease Quarterly'!$D$4/4),J37*'Lease Quarterly'!$D$4/12)),-L37-J37)</f>
        <v>0</v>
      </c>
      <c r="L37" s="47">
        <f t="shared" si="3"/>
        <v>0</v>
      </c>
      <c r="M37" s="47">
        <f t="shared" si="4"/>
        <v>0</v>
      </c>
      <c r="N37" s="57"/>
      <c r="O37" s="38">
        <v>21</v>
      </c>
      <c r="P37" s="58">
        <f t="shared" si="9"/>
        <v>51410</v>
      </c>
      <c r="Q37" s="47">
        <f t="shared" si="10"/>
        <v>0</v>
      </c>
      <c r="R37" s="47">
        <f>IF(S36&lt;1,0,-'Lease Quarterly'!$K$4/'Lease Quarterly'!$L$4)</f>
        <v>0</v>
      </c>
      <c r="S37" s="47">
        <f t="shared" si="5"/>
        <v>0</v>
      </c>
      <c r="AE37"/>
      <c r="AF37" s="6">
        <f t="shared" ref="AF37:AF47" si="11">AK36</f>
        <v>810000</v>
      </c>
      <c r="AG37" s="45">
        <v>0.1</v>
      </c>
      <c r="AJ37" s="12">
        <f t="shared" ref="AJ37:AJ47" si="12">AF37*AG37</f>
        <v>81000</v>
      </c>
      <c r="AK37" s="12">
        <f t="shared" ref="AK37:AK47" si="13">AF37-AJ37</f>
        <v>729000</v>
      </c>
    </row>
    <row r="38" spans="1:37" x14ac:dyDescent="0.25">
      <c r="A38" s="53">
        <f t="shared" si="7"/>
        <v>22</v>
      </c>
      <c r="B38" s="29">
        <f t="shared" si="0"/>
        <v>0</v>
      </c>
      <c r="C38" s="9" t="str">
        <f>IF(D38=0,"-",IF('Lease Quarterly'!$H$4="Yearly",EDATE(C37,12),IF('Lease Quarterly'!$H$4="Quarterly",EDATE(C37,3),EDATE(C37,1))))</f>
        <v>-</v>
      </c>
      <c r="D38" s="54">
        <f>IF(A38&gt;'Lease Quarterly'!$E$4,0,'Lease Quarterly'!$G$4)*((1+$M$4)^(((((IF($H$4="Yearly",ROUNDDOWN(IF(A38-($N$4)&lt;0,0,((A38-($N$4)/(($N$4))))/($N$4)),0),IF($H$4="Monthly",ROUNDDOWN(IF(A38-($N$4*12)&lt;0,0,((A38-(12*$N$4)/((12*$N$4))))/($N$4*12)),0),ROUNDDOWN(IF(A38-($N$4*4)&lt;0,0,((A38-(4*$N$4)/((4*$N$4))))/($N$4*4)),0)))))))))+(IF(A38=$E$4,$J$4,0))</f>
        <v>0</v>
      </c>
      <c r="E38" s="49">
        <f>IF(D38=0,0,1/((1+IF('Lease Quarterly'!$H$4="Yearly",'Lease Quarterly'!$D$4,IF('Lease Quarterly'!$H$4="Quarterly",'Lease Quarterly'!$D$4/4,'Lease Quarterly'!$D$4/12)))^IF($E$17=1,A37,A38)))</f>
        <v>0</v>
      </c>
      <c r="F38" s="55">
        <f t="shared" si="1"/>
        <v>0</v>
      </c>
      <c r="G38" s="56"/>
      <c r="H38" s="38">
        <f t="shared" si="8"/>
        <v>22</v>
      </c>
      <c r="I38" s="9" t="str">
        <f t="shared" si="2"/>
        <v>-</v>
      </c>
      <c r="J38" s="47">
        <f>IF(H38&gt;'Lease Quarterly'!$E$4,0,M37)</f>
        <v>0</v>
      </c>
      <c r="K38" s="47">
        <f>IF(IF('Lease Quarterly'!$H$4="Yearly",J38*'Lease Quarterly'!$D$4,IF('Lease Quarterly'!$H$4="Quarterly",J38*('Lease Quarterly'!$D$4/4),J38*'Lease Quarterly'!$D$4/12))&gt;0,IF('Lease Quarterly'!$H$4="Yearly",J38*'Lease Quarterly'!$D$4,IF('Lease Quarterly'!$H$4="Quarterly",J38*('Lease Quarterly'!$D$4/4),J38*'Lease Quarterly'!$D$4/12)),-L38-J38)</f>
        <v>0</v>
      </c>
      <c r="L38" s="47">
        <f t="shared" si="3"/>
        <v>0</v>
      </c>
      <c r="M38" s="47">
        <f t="shared" si="4"/>
        <v>0</v>
      </c>
      <c r="N38" s="57"/>
      <c r="O38" s="38">
        <v>22</v>
      </c>
      <c r="P38" s="58">
        <f t="shared" si="9"/>
        <v>51775</v>
      </c>
      <c r="Q38" s="47">
        <f t="shared" si="10"/>
        <v>0</v>
      </c>
      <c r="R38" s="47">
        <f>IF(S37&lt;1,0,-'Lease Quarterly'!$K$4/'Lease Quarterly'!$L$4)</f>
        <v>0</v>
      </c>
      <c r="S38" s="47">
        <f t="shared" si="5"/>
        <v>0</v>
      </c>
      <c r="AE38"/>
      <c r="AF38" s="6">
        <f t="shared" si="11"/>
        <v>729000</v>
      </c>
      <c r="AG38" s="45">
        <v>0.1</v>
      </c>
      <c r="AJ38" s="12">
        <f t="shared" si="12"/>
        <v>72900</v>
      </c>
      <c r="AK38" s="12">
        <f t="shared" si="13"/>
        <v>656100</v>
      </c>
    </row>
    <row r="39" spans="1:37" x14ac:dyDescent="0.25">
      <c r="A39" s="53">
        <f t="shared" si="7"/>
        <v>23</v>
      </c>
      <c r="B39" s="29">
        <f t="shared" si="0"/>
        <v>0</v>
      </c>
      <c r="C39" s="9" t="str">
        <f>IF(D39=0,"-",IF('Lease Quarterly'!$H$4="Yearly",EDATE(C38,12),IF('Lease Quarterly'!$H$4="Quarterly",EDATE(C38,3),EDATE(C38,1))))</f>
        <v>-</v>
      </c>
      <c r="D39" s="54">
        <f>IF(A39&gt;'Lease Quarterly'!$E$4,0,'Lease Quarterly'!$G$4)*((1+$M$4)^(((((IF($H$4="Yearly",ROUNDDOWN(IF(A39-($N$4)&lt;0,0,((A39-($N$4)/(($N$4))))/($N$4)),0),IF($H$4="Monthly",ROUNDDOWN(IF(A39-($N$4*12)&lt;0,0,((A39-(12*$N$4)/((12*$N$4))))/($N$4*12)),0),ROUNDDOWN(IF(A39-($N$4*4)&lt;0,0,((A39-(4*$N$4)/((4*$N$4))))/($N$4*4)),0)))))))))+(IF(A39=$E$4,$J$4,0))</f>
        <v>0</v>
      </c>
      <c r="E39" s="49">
        <f>IF(D39=0,0,1/((1+IF('Lease Quarterly'!$H$4="Yearly",'Lease Quarterly'!$D$4,IF('Lease Quarterly'!$H$4="Quarterly",'Lease Quarterly'!$D$4/4,'Lease Quarterly'!$D$4/12)))^IF($E$17=1,A38,A39)))</f>
        <v>0</v>
      </c>
      <c r="F39" s="55">
        <f t="shared" si="1"/>
        <v>0</v>
      </c>
      <c r="G39" s="56"/>
      <c r="H39" s="38">
        <f t="shared" si="8"/>
        <v>23</v>
      </c>
      <c r="I39" s="9" t="str">
        <f t="shared" si="2"/>
        <v>-</v>
      </c>
      <c r="J39" s="47">
        <f>IF(H39&gt;'Lease Quarterly'!$E$4,0,M38)</f>
        <v>0</v>
      </c>
      <c r="K39" s="47">
        <f>IF(IF('Lease Quarterly'!$H$4="Yearly",J39*'Lease Quarterly'!$D$4,IF('Lease Quarterly'!$H$4="Quarterly",J39*('Lease Quarterly'!$D$4/4),J39*'Lease Quarterly'!$D$4/12))&gt;0,IF('Lease Quarterly'!$H$4="Yearly",J39*'Lease Quarterly'!$D$4,IF('Lease Quarterly'!$H$4="Quarterly",J39*('Lease Quarterly'!$D$4/4),J39*'Lease Quarterly'!$D$4/12)),-L39-J39)</f>
        <v>0</v>
      </c>
      <c r="L39" s="47">
        <f t="shared" si="3"/>
        <v>0</v>
      </c>
      <c r="M39" s="47">
        <f t="shared" si="4"/>
        <v>0</v>
      </c>
      <c r="N39" s="57"/>
      <c r="O39" s="38">
        <v>23</v>
      </c>
      <c r="P39" s="58">
        <f t="shared" si="9"/>
        <v>52140</v>
      </c>
      <c r="Q39" s="47">
        <f t="shared" si="10"/>
        <v>0</v>
      </c>
      <c r="R39" s="47">
        <f>IF(S38&lt;1,0,-'Lease Quarterly'!$K$4/'Lease Quarterly'!$L$4)</f>
        <v>0</v>
      </c>
      <c r="S39" s="47">
        <f t="shared" si="5"/>
        <v>0</v>
      </c>
      <c r="AE39"/>
      <c r="AF39" s="6">
        <f t="shared" si="11"/>
        <v>656100</v>
      </c>
      <c r="AG39" s="45">
        <v>0.1</v>
      </c>
      <c r="AJ39" s="12">
        <f t="shared" si="12"/>
        <v>65610</v>
      </c>
      <c r="AK39" s="12">
        <f t="shared" si="13"/>
        <v>590490</v>
      </c>
    </row>
    <row r="40" spans="1:37" x14ac:dyDescent="0.25">
      <c r="A40" s="53">
        <f t="shared" si="7"/>
        <v>24</v>
      </c>
      <c r="B40" s="29">
        <f t="shared" si="0"/>
        <v>0</v>
      </c>
      <c r="C40" s="9" t="str">
        <f>IF(D40=0,"-",IF('Lease Quarterly'!$H$4="Yearly",EDATE(C39,12),IF('Lease Quarterly'!$H$4="Quarterly",EDATE(C39,3),EDATE(C39,1))))</f>
        <v>-</v>
      </c>
      <c r="D40" s="54">
        <f>IF(A40&gt;'Lease Quarterly'!$E$4,0,'Lease Quarterly'!$G$4)*((1+$M$4)^(((((IF($H$4="Yearly",ROUNDDOWN(IF(A40-($N$4)&lt;0,0,((A40-($N$4)/(($N$4))))/($N$4)),0),IF($H$4="Monthly",ROUNDDOWN(IF(A40-($N$4*12)&lt;0,0,((A40-(12*$N$4)/((12*$N$4))))/($N$4*12)),0),ROUNDDOWN(IF(A40-($N$4*4)&lt;0,0,((A40-(4*$N$4)/((4*$N$4))))/($N$4*4)),0)))))))))+(IF(A40=$E$4,$J$4,0))</f>
        <v>0</v>
      </c>
      <c r="E40" s="49">
        <f>IF(D40=0,0,1/((1+IF('Lease Quarterly'!$H$4="Yearly",'Lease Quarterly'!$D$4,IF('Lease Quarterly'!$H$4="Quarterly",'Lease Quarterly'!$D$4/4,'Lease Quarterly'!$D$4/12)))^IF($E$17=1,A39,A40)))</f>
        <v>0</v>
      </c>
      <c r="F40" s="55">
        <f t="shared" si="1"/>
        <v>0</v>
      </c>
      <c r="G40" s="56"/>
      <c r="H40" s="38">
        <f t="shared" si="8"/>
        <v>24</v>
      </c>
      <c r="I40" s="9" t="str">
        <f t="shared" si="2"/>
        <v>-</v>
      </c>
      <c r="J40" s="47">
        <f>IF(H40&gt;'Lease Quarterly'!$E$4,0,M39)</f>
        <v>0</v>
      </c>
      <c r="K40" s="47">
        <f>IF(IF('Lease Quarterly'!$H$4="Yearly",J40*'Lease Quarterly'!$D$4,IF('Lease Quarterly'!$H$4="Quarterly",J40*('Lease Quarterly'!$D$4/4),J40*'Lease Quarterly'!$D$4/12))&gt;0,IF('Lease Quarterly'!$H$4="Yearly",J40*'Lease Quarterly'!$D$4,IF('Lease Quarterly'!$H$4="Quarterly",J40*('Lease Quarterly'!$D$4/4),J40*'Lease Quarterly'!$D$4/12)),-L40-J40)</f>
        <v>0</v>
      </c>
      <c r="L40" s="47">
        <f t="shared" si="3"/>
        <v>0</v>
      </c>
      <c r="M40" s="47">
        <f t="shared" si="4"/>
        <v>0</v>
      </c>
      <c r="N40" s="57"/>
      <c r="O40" s="38">
        <v>24</v>
      </c>
      <c r="P40" s="58">
        <f t="shared" si="9"/>
        <v>52505</v>
      </c>
      <c r="Q40" s="47">
        <f t="shared" si="10"/>
        <v>0</v>
      </c>
      <c r="R40" s="47">
        <f>IF(S39&lt;1,0,-'Lease Quarterly'!$K$4/'Lease Quarterly'!$L$4)</f>
        <v>0</v>
      </c>
      <c r="S40" s="47">
        <f t="shared" si="5"/>
        <v>0</v>
      </c>
      <c r="AE40"/>
      <c r="AF40" s="6">
        <f t="shared" si="11"/>
        <v>590490</v>
      </c>
      <c r="AG40" s="45">
        <v>0.1</v>
      </c>
      <c r="AJ40" s="12">
        <f t="shared" si="12"/>
        <v>59049</v>
      </c>
      <c r="AK40" s="12">
        <f t="shared" si="13"/>
        <v>531441</v>
      </c>
    </row>
    <row r="41" spans="1:37" x14ac:dyDescent="0.25">
      <c r="A41" s="53">
        <f t="shared" si="7"/>
        <v>25</v>
      </c>
      <c r="B41" s="29">
        <f t="shared" si="0"/>
        <v>0</v>
      </c>
      <c r="C41" s="9" t="str">
        <f>IF(D41=0,"-",IF('Lease Quarterly'!$H$4="Yearly",EDATE(C40,12),IF('Lease Quarterly'!$H$4="Quarterly",EDATE(C40,3),EDATE(C40,1))))</f>
        <v>-</v>
      </c>
      <c r="D41" s="54">
        <f>IF(A41&gt;'Lease Quarterly'!$E$4,0,'Lease Quarterly'!$G$4)*((1+$M$4)^(((((IF($H$4="Yearly",ROUNDDOWN(IF(A41-($N$4)&lt;0,0,((A41-($N$4)/(($N$4))))/($N$4)),0),IF($H$4="Monthly",ROUNDDOWN(IF(A41-($N$4*12)&lt;0,0,((A41-(12*$N$4)/((12*$N$4))))/($N$4*12)),0),ROUNDDOWN(IF(A41-($N$4*4)&lt;0,0,((A41-(4*$N$4)/((4*$N$4))))/($N$4*4)),0)))))))))+(IF(A41=$E$4,$J$4,0))</f>
        <v>0</v>
      </c>
      <c r="E41" s="49">
        <f>IF(D41=0,0,1/((1+IF('Lease Quarterly'!$H$4="Yearly",'Lease Quarterly'!$D$4,IF('Lease Quarterly'!$H$4="Quarterly",'Lease Quarterly'!$D$4/4,'Lease Quarterly'!$D$4/12)))^IF($E$17=1,A40,A41)))</f>
        <v>0</v>
      </c>
      <c r="F41" s="55">
        <f t="shared" si="1"/>
        <v>0</v>
      </c>
      <c r="G41" s="56"/>
      <c r="H41" s="38">
        <f t="shared" si="8"/>
        <v>25</v>
      </c>
      <c r="I41" s="9" t="str">
        <f t="shared" si="2"/>
        <v>-</v>
      </c>
      <c r="J41" s="47">
        <f>IF(H41&gt;'Lease Quarterly'!$E$4,0,M40)</f>
        <v>0</v>
      </c>
      <c r="K41" s="47">
        <f>IF(IF('Lease Quarterly'!$H$4="Yearly",J41*'Lease Quarterly'!$D$4,IF('Lease Quarterly'!$H$4="Quarterly",J41*('Lease Quarterly'!$D$4/4),J41*'Lease Quarterly'!$D$4/12))&gt;0,IF('Lease Quarterly'!$H$4="Yearly",J41*'Lease Quarterly'!$D$4,IF('Lease Quarterly'!$H$4="Quarterly",J41*('Lease Quarterly'!$D$4/4),J41*'Lease Quarterly'!$D$4/12)),-L41-J41)</f>
        <v>0</v>
      </c>
      <c r="L41" s="47">
        <f t="shared" si="3"/>
        <v>0</v>
      </c>
      <c r="M41" s="47">
        <f t="shared" si="4"/>
        <v>0</v>
      </c>
      <c r="N41" s="57"/>
      <c r="O41" s="38">
        <v>25</v>
      </c>
      <c r="P41" s="58">
        <f t="shared" si="9"/>
        <v>52871</v>
      </c>
      <c r="Q41" s="47">
        <f t="shared" si="10"/>
        <v>0</v>
      </c>
      <c r="R41" s="47">
        <f>IF(S40&lt;1,0,-'Lease Quarterly'!$K$4/'Lease Quarterly'!$L$4)</f>
        <v>0</v>
      </c>
      <c r="S41" s="47">
        <f t="shared" si="5"/>
        <v>0</v>
      </c>
      <c r="AE41"/>
      <c r="AF41" s="6">
        <f t="shared" si="11"/>
        <v>531441</v>
      </c>
      <c r="AG41" s="45">
        <v>0.1</v>
      </c>
      <c r="AJ41" s="12">
        <f t="shared" si="12"/>
        <v>53144.100000000006</v>
      </c>
      <c r="AK41" s="12">
        <f t="shared" si="13"/>
        <v>478296.9</v>
      </c>
    </row>
    <row r="42" spans="1:37" x14ac:dyDescent="0.25">
      <c r="A42" s="53">
        <f t="shared" si="7"/>
        <v>26</v>
      </c>
      <c r="B42" s="29">
        <f t="shared" si="0"/>
        <v>0</v>
      </c>
      <c r="C42" s="9" t="str">
        <f>IF(D42=0,"-",IF('Lease Quarterly'!$H$4="Yearly",EDATE(C41,12),IF('Lease Quarterly'!$H$4="Quarterly",EDATE(C41,3),EDATE(C41,1))))</f>
        <v>-</v>
      </c>
      <c r="D42" s="54">
        <f>IF(A42&gt;'Lease Quarterly'!$E$4,0,'Lease Quarterly'!$G$4)*((1+$M$4)^(((((IF($H$4="Yearly",ROUNDDOWN(IF(A42-($N$4)&lt;0,0,((A42-($N$4)/(($N$4))))/($N$4)),0),IF($H$4="Monthly",ROUNDDOWN(IF(A42-($N$4*12)&lt;0,0,((A42-(12*$N$4)/((12*$N$4))))/($N$4*12)),0),ROUNDDOWN(IF(A42-($N$4*4)&lt;0,0,((A42-(4*$N$4)/((4*$N$4))))/($N$4*4)),0)))))))))+(IF(A42=$E$4,$J$4,0))</f>
        <v>0</v>
      </c>
      <c r="E42" s="49">
        <f>IF(D42=0,0,1/((1+IF('Lease Quarterly'!$H$4="Yearly",'Lease Quarterly'!$D$4,IF('Lease Quarterly'!$H$4="Quarterly",'Lease Quarterly'!$D$4/4,'Lease Quarterly'!$D$4/12)))^IF($E$17=1,A41,A42)))</f>
        <v>0</v>
      </c>
      <c r="F42" s="55">
        <f t="shared" si="1"/>
        <v>0</v>
      </c>
      <c r="G42" s="56"/>
      <c r="H42" s="38">
        <f t="shared" si="8"/>
        <v>26</v>
      </c>
      <c r="I42" s="9" t="str">
        <f t="shared" si="2"/>
        <v>-</v>
      </c>
      <c r="J42" s="47">
        <f>IF(H42&gt;'Lease Quarterly'!$E$4,0,M41)</f>
        <v>0</v>
      </c>
      <c r="K42" s="47">
        <f>IF(IF('Lease Quarterly'!$H$4="Yearly",J42*'Lease Quarterly'!$D$4,IF('Lease Quarterly'!$H$4="Quarterly",J42*('Lease Quarterly'!$D$4/4),J42*'Lease Quarterly'!$D$4/12))&gt;0,IF('Lease Quarterly'!$H$4="Yearly",J42*'Lease Quarterly'!$D$4,IF('Lease Quarterly'!$H$4="Quarterly",J42*('Lease Quarterly'!$D$4/4),J42*'Lease Quarterly'!$D$4/12)),-L42-J42)</f>
        <v>0</v>
      </c>
      <c r="L42" s="47">
        <f t="shared" si="3"/>
        <v>0</v>
      </c>
      <c r="M42" s="47">
        <f t="shared" si="4"/>
        <v>0</v>
      </c>
      <c r="N42" s="57"/>
      <c r="O42" s="38">
        <v>26</v>
      </c>
      <c r="P42" s="58">
        <f t="shared" si="9"/>
        <v>53236</v>
      </c>
      <c r="Q42" s="47">
        <f t="shared" si="10"/>
        <v>0</v>
      </c>
      <c r="R42" s="47">
        <f>IF(S41&lt;1,0,-'Lease Quarterly'!$K$4/'Lease Quarterly'!$L$4)</f>
        <v>0</v>
      </c>
      <c r="S42" s="47">
        <f t="shared" si="5"/>
        <v>0</v>
      </c>
      <c r="AE42"/>
      <c r="AF42" s="6">
        <f t="shared" si="11"/>
        <v>478296.9</v>
      </c>
      <c r="AG42" s="45">
        <v>0.1</v>
      </c>
      <c r="AJ42" s="12">
        <f t="shared" si="12"/>
        <v>47829.69</v>
      </c>
      <c r="AK42" s="12">
        <f t="shared" si="13"/>
        <v>430467.21</v>
      </c>
    </row>
    <row r="43" spans="1:37" x14ac:dyDescent="0.25">
      <c r="A43" s="53">
        <f t="shared" si="7"/>
        <v>27</v>
      </c>
      <c r="B43" s="29">
        <f t="shared" si="0"/>
        <v>0</v>
      </c>
      <c r="C43" s="9" t="str">
        <f>IF(D43=0,"-",IF('Lease Quarterly'!$H$4="Yearly",EDATE(C42,12),IF('Lease Quarterly'!$H$4="Quarterly",EDATE(C42,3),EDATE(C42,1))))</f>
        <v>-</v>
      </c>
      <c r="D43" s="54">
        <f>IF(A43&gt;'Lease Quarterly'!$E$4,0,'Lease Quarterly'!$G$4)*((1+$M$4)^(((((IF($H$4="Yearly",ROUNDDOWN(IF(A43-($N$4)&lt;0,0,((A43-($N$4)/(($N$4))))/($N$4)),0),IF($H$4="Monthly",ROUNDDOWN(IF(A43-($N$4*12)&lt;0,0,((A43-(12*$N$4)/((12*$N$4))))/($N$4*12)),0),ROUNDDOWN(IF(A43-($N$4*4)&lt;0,0,((A43-(4*$N$4)/((4*$N$4))))/($N$4*4)),0)))))))))+(IF(A43=$E$4,$J$4,0))</f>
        <v>0</v>
      </c>
      <c r="E43" s="49">
        <f>IF(D43=0,0,1/((1+IF('Lease Quarterly'!$H$4="Yearly",'Lease Quarterly'!$D$4,IF('Lease Quarterly'!$H$4="Quarterly",'Lease Quarterly'!$D$4/4,'Lease Quarterly'!$D$4/12)))^IF($E$17=1,A42,A43)))</f>
        <v>0</v>
      </c>
      <c r="F43" s="55">
        <f t="shared" si="1"/>
        <v>0</v>
      </c>
      <c r="G43" s="56"/>
      <c r="H43" s="38">
        <f t="shared" si="8"/>
        <v>27</v>
      </c>
      <c r="I43" s="9" t="str">
        <f t="shared" si="2"/>
        <v>-</v>
      </c>
      <c r="J43" s="47">
        <f>IF(H43&gt;'Lease Quarterly'!$E$4,0,M42)</f>
        <v>0</v>
      </c>
      <c r="K43" s="47">
        <f>IF(IF('Lease Quarterly'!$H$4="Yearly",J43*'Lease Quarterly'!$D$4,IF('Lease Quarterly'!$H$4="Quarterly",J43*('Lease Quarterly'!$D$4/4),J43*'Lease Quarterly'!$D$4/12))&gt;0,IF('Lease Quarterly'!$H$4="Yearly",J43*'Lease Quarterly'!$D$4,IF('Lease Quarterly'!$H$4="Quarterly",J43*('Lease Quarterly'!$D$4/4),J43*'Lease Quarterly'!$D$4/12)),-L43-J43)</f>
        <v>0</v>
      </c>
      <c r="L43" s="47">
        <f t="shared" si="3"/>
        <v>0</v>
      </c>
      <c r="M43" s="47">
        <f t="shared" si="4"/>
        <v>0</v>
      </c>
      <c r="N43" s="57"/>
      <c r="O43" s="38">
        <v>27</v>
      </c>
      <c r="P43" s="58">
        <f t="shared" si="9"/>
        <v>53601</v>
      </c>
      <c r="Q43" s="47">
        <f t="shared" si="10"/>
        <v>0</v>
      </c>
      <c r="R43" s="47">
        <f>IF(S42&lt;1,0,-'Lease Quarterly'!$K$4/'Lease Quarterly'!$L$4)</f>
        <v>0</v>
      </c>
      <c r="S43" s="47">
        <f t="shared" si="5"/>
        <v>0</v>
      </c>
      <c r="AE43"/>
      <c r="AF43" s="6">
        <f t="shared" si="11"/>
        <v>430467.21</v>
      </c>
      <c r="AG43" s="45">
        <v>0.1</v>
      </c>
      <c r="AJ43" s="12">
        <f t="shared" si="12"/>
        <v>43046.721000000005</v>
      </c>
      <c r="AK43" s="12">
        <f t="shared" si="13"/>
        <v>387420.489</v>
      </c>
    </row>
    <row r="44" spans="1:37" x14ac:dyDescent="0.25">
      <c r="A44" s="53">
        <f t="shared" si="7"/>
        <v>28</v>
      </c>
      <c r="B44" s="29">
        <f t="shared" si="0"/>
        <v>0</v>
      </c>
      <c r="C44" s="9" t="str">
        <f>IF(D44=0,"-",IF('Lease Quarterly'!$H$4="Yearly",EDATE(C43,12),IF('Lease Quarterly'!$H$4="Quarterly",EDATE(C43,3),EDATE(C43,1))))</f>
        <v>-</v>
      </c>
      <c r="D44" s="54">
        <f>IF(A44&gt;'Lease Quarterly'!$E$4,0,'Lease Quarterly'!$G$4)*((1+$M$4)^(((((IF($H$4="Yearly",ROUNDDOWN(IF(A44-($N$4)&lt;0,0,((A44-($N$4)/(($N$4))))/($N$4)),0),IF($H$4="Monthly",ROUNDDOWN(IF(A44-($N$4*12)&lt;0,0,((A44-(12*$N$4)/((12*$N$4))))/($N$4*12)),0),ROUNDDOWN(IF(A44-($N$4*4)&lt;0,0,((A44-(4*$N$4)/((4*$N$4))))/($N$4*4)),0)))))))))+(IF(A44=$E$4,$J$4,0))</f>
        <v>0</v>
      </c>
      <c r="E44" s="49">
        <f>IF(D44=0,0,1/((1+IF('Lease Quarterly'!$H$4="Yearly",'Lease Quarterly'!$D$4,IF('Lease Quarterly'!$H$4="Quarterly",'Lease Quarterly'!$D$4/4,'Lease Quarterly'!$D$4/12)))^IF($E$17=1,A43,A44)))</f>
        <v>0</v>
      </c>
      <c r="F44" s="55">
        <f t="shared" si="1"/>
        <v>0</v>
      </c>
      <c r="G44" s="56"/>
      <c r="H44" s="38">
        <f t="shared" si="8"/>
        <v>28</v>
      </c>
      <c r="I44" s="9" t="str">
        <f t="shared" si="2"/>
        <v>-</v>
      </c>
      <c r="J44" s="47">
        <f>IF(H44&gt;'Lease Quarterly'!$E$4,0,M43)</f>
        <v>0</v>
      </c>
      <c r="K44" s="47">
        <f>IF(IF('Lease Quarterly'!$H$4="Yearly",J44*'Lease Quarterly'!$D$4,IF('Lease Quarterly'!$H$4="Quarterly",J44*('Lease Quarterly'!$D$4/4),J44*'Lease Quarterly'!$D$4/12))&gt;0,IF('Lease Quarterly'!$H$4="Yearly",J44*'Lease Quarterly'!$D$4,IF('Lease Quarterly'!$H$4="Quarterly",J44*('Lease Quarterly'!$D$4/4),J44*'Lease Quarterly'!$D$4/12)),-L44-J44)</f>
        <v>0</v>
      </c>
      <c r="L44" s="47">
        <f t="shared" si="3"/>
        <v>0</v>
      </c>
      <c r="M44" s="47">
        <f t="shared" si="4"/>
        <v>0</v>
      </c>
      <c r="N44" s="57"/>
      <c r="O44" s="38">
        <v>28</v>
      </c>
      <c r="P44" s="58">
        <f t="shared" si="9"/>
        <v>53966</v>
      </c>
      <c r="Q44" s="47">
        <f t="shared" si="10"/>
        <v>0</v>
      </c>
      <c r="R44" s="47">
        <f>IF(S43&lt;1,0,-'Lease Quarterly'!$K$4/'Lease Quarterly'!$L$4)</f>
        <v>0</v>
      </c>
      <c r="S44" s="47">
        <f t="shared" si="5"/>
        <v>0</v>
      </c>
      <c r="AE44"/>
      <c r="AF44" s="6">
        <f t="shared" si="11"/>
        <v>387420.489</v>
      </c>
      <c r="AG44" s="45">
        <v>0.1</v>
      </c>
      <c r="AJ44" s="12">
        <f t="shared" si="12"/>
        <v>38742.048900000002</v>
      </c>
      <c r="AK44" s="12">
        <f t="shared" si="13"/>
        <v>348678.44010000001</v>
      </c>
    </row>
    <row r="45" spans="1:37" x14ac:dyDescent="0.25">
      <c r="A45" s="53">
        <f t="shared" si="7"/>
        <v>29</v>
      </c>
      <c r="B45" s="29">
        <f t="shared" si="0"/>
        <v>0</v>
      </c>
      <c r="C45" s="9" t="str">
        <f>IF(D45=0,"-",IF('Lease Quarterly'!$H$4="Yearly",EDATE(C44,12),IF('Lease Quarterly'!$H$4="Quarterly",EDATE(C44,3),EDATE(C44,1))))</f>
        <v>-</v>
      </c>
      <c r="D45" s="54">
        <f>IF(A45&gt;'Lease Quarterly'!$E$4,0,'Lease Quarterly'!$G$4)*((1+$M$4)^(((((IF($H$4="Yearly",ROUNDDOWN(IF(A45-($N$4)&lt;0,0,((A45-($N$4)/(($N$4))))/($N$4)),0),IF($H$4="Monthly",ROUNDDOWN(IF(A45-($N$4*12)&lt;0,0,((A45-(12*$N$4)/((12*$N$4))))/($N$4*12)),0),ROUNDDOWN(IF(A45-($N$4*4)&lt;0,0,((A45-(4*$N$4)/((4*$N$4))))/($N$4*4)),0)))))))))+(IF(A45=$E$4,$J$4,0))</f>
        <v>0</v>
      </c>
      <c r="E45" s="49">
        <f>IF(D45=0,0,1/((1+IF('Lease Quarterly'!$H$4="Yearly",'Lease Quarterly'!$D$4,IF('Lease Quarterly'!$H$4="Quarterly",'Lease Quarterly'!$D$4/4,'Lease Quarterly'!$D$4/12)))^IF($E$17=1,A44,A45)))</f>
        <v>0</v>
      </c>
      <c r="F45" s="55">
        <f t="shared" si="1"/>
        <v>0</v>
      </c>
      <c r="G45" s="56"/>
      <c r="H45" s="38">
        <f t="shared" si="8"/>
        <v>29</v>
      </c>
      <c r="I45" s="9" t="str">
        <f t="shared" si="2"/>
        <v>-</v>
      </c>
      <c r="J45" s="47">
        <f>IF(H45&gt;'Lease Quarterly'!$E$4,0,M44)</f>
        <v>0</v>
      </c>
      <c r="K45" s="47">
        <f>IF(IF('Lease Quarterly'!$H$4="Yearly",J45*'Lease Quarterly'!$D$4,IF('Lease Quarterly'!$H$4="Quarterly",J45*('Lease Quarterly'!$D$4/4),J45*'Lease Quarterly'!$D$4/12))&gt;0,IF('Lease Quarterly'!$H$4="Yearly",J45*'Lease Quarterly'!$D$4,IF('Lease Quarterly'!$H$4="Quarterly",J45*('Lease Quarterly'!$D$4/4),J45*'Lease Quarterly'!$D$4/12)),-L45-J45)</f>
        <v>0</v>
      </c>
      <c r="L45" s="47">
        <f t="shared" si="3"/>
        <v>0</v>
      </c>
      <c r="M45" s="47">
        <f t="shared" si="4"/>
        <v>0</v>
      </c>
      <c r="N45" s="57"/>
      <c r="O45" s="38">
        <v>29</v>
      </c>
      <c r="P45" s="58">
        <f t="shared" si="9"/>
        <v>54332</v>
      </c>
      <c r="Q45" s="47">
        <f t="shared" si="10"/>
        <v>0</v>
      </c>
      <c r="R45" s="47">
        <f>IF(S44&lt;1,0,-'Lease Quarterly'!$K$4/'Lease Quarterly'!$L$4)</f>
        <v>0</v>
      </c>
      <c r="S45" s="47">
        <f t="shared" si="5"/>
        <v>0</v>
      </c>
      <c r="AE45"/>
      <c r="AF45" s="6">
        <f t="shared" si="11"/>
        <v>348678.44010000001</v>
      </c>
      <c r="AG45" s="45">
        <v>0.1</v>
      </c>
      <c r="AJ45" s="12">
        <f t="shared" si="12"/>
        <v>34867.844010000001</v>
      </c>
      <c r="AK45" s="12">
        <f t="shared" si="13"/>
        <v>313810.59609000001</v>
      </c>
    </row>
    <row r="46" spans="1:37" x14ac:dyDescent="0.25">
      <c r="A46" s="53">
        <f t="shared" si="7"/>
        <v>30</v>
      </c>
      <c r="B46" s="29">
        <f t="shared" si="0"/>
        <v>0</v>
      </c>
      <c r="C46" s="9" t="str">
        <f>IF(D46=0,"-",IF('Lease Quarterly'!$H$4="Yearly",EDATE(C45,12),IF('Lease Quarterly'!$H$4="Quarterly",EDATE(C45,3),EDATE(C45,1))))</f>
        <v>-</v>
      </c>
      <c r="D46" s="54">
        <f>IF(A46&gt;'Lease Quarterly'!$E$4,0,'Lease Quarterly'!$G$4)*((1+$M$4)^(((((IF($H$4="Yearly",ROUNDDOWN(IF(A46-($N$4)&lt;0,0,((A46-($N$4)/(($N$4))))/($N$4)),0),IF($H$4="Monthly",ROUNDDOWN(IF(A46-($N$4*12)&lt;0,0,((A46-(12*$N$4)/((12*$N$4))))/($N$4*12)),0),ROUNDDOWN(IF(A46-($N$4*4)&lt;0,0,((A46-(4*$N$4)/((4*$N$4))))/($N$4*4)),0)))))))))+(IF(A46=$E$4,$J$4,0))</f>
        <v>0</v>
      </c>
      <c r="E46" s="49">
        <f>IF(D46=0,0,1/((1+IF('Lease Quarterly'!$H$4="Yearly",'Lease Quarterly'!$D$4,IF('Lease Quarterly'!$H$4="Quarterly",'Lease Quarterly'!$D$4/4,'Lease Quarterly'!$D$4/12)))^IF($E$17=1,A45,A46)))</f>
        <v>0</v>
      </c>
      <c r="F46" s="55">
        <f t="shared" si="1"/>
        <v>0</v>
      </c>
      <c r="G46" s="56"/>
      <c r="H46" s="38">
        <f t="shared" si="8"/>
        <v>30</v>
      </c>
      <c r="I46" s="9" t="str">
        <f t="shared" si="2"/>
        <v>-</v>
      </c>
      <c r="J46" s="47">
        <f>IF(H46&gt;'Lease Quarterly'!$E$4,0,M45)</f>
        <v>0</v>
      </c>
      <c r="K46" s="47">
        <f>IF(IF('Lease Quarterly'!$H$4="Yearly",J46*'Lease Quarterly'!$D$4,IF('Lease Quarterly'!$H$4="Quarterly",J46*('Lease Quarterly'!$D$4/4),J46*'Lease Quarterly'!$D$4/12))&gt;0,IF('Lease Quarterly'!$H$4="Yearly",J46*'Lease Quarterly'!$D$4,IF('Lease Quarterly'!$H$4="Quarterly",J46*('Lease Quarterly'!$D$4/4),J46*'Lease Quarterly'!$D$4/12)),-L46-J46)</f>
        <v>0</v>
      </c>
      <c r="L46" s="47">
        <f t="shared" si="3"/>
        <v>0</v>
      </c>
      <c r="M46" s="47">
        <f t="shared" si="4"/>
        <v>0</v>
      </c>
      <c r="N46" s="57"/>
      <c r="O46" s="38">
        <v>30</v>
      </c>
      <c r="P46" s="58">
        <f t="shared" si="9"/>
        <v>54697</v>
      </c>
      <c r="Q46" s="47">
        <f t="shared" si="10"/>
        <v>0</v>
      </c>
      <c r="R46" s="47">
        <f>IF(S45&lt;1,0,-'Lease Quarterly'!$K$4/'Lease Quarterly'!$L$4)</f>
        <v>0</v>
      </c>
      <c r="S46" s="47">
        <f t="shared" si="5"/>
        <v>0</v>
      </c>
      <c r="AE46"/>
      <c r="AF46" s="6">
        <f t="shared" si="11"/>
        <v>313810.59609000001</v>
      </c>
      <c r="AG46" s="45">
        <v>0.1</v>
      </c>
      <c r="AJ46" s="12">
        <f t="shared" si="12"/>
        <v>31381.059609000004</v>
      </c>
      <c r="AK46" s="12">
        <f t="shared" si="13"/>
        <v>282429.53648100002</v>
      </c>
    </row>
    <row r="47" spans="1:37" x14ac:dyDescent="0.25">
      <c r="A47" s="53">
        <f t="shared" si="7"/>
        <v>31</v>
      </c>
      <c r="B47" s="29">
        <f t="shared" si="0"/>
        <v>0</v>
      </c>
      <c r="C47" s="9" t="str">
        <f>IF(D47=0,"-",IF('Lease Quarterly'!$H$4="Yearly",EDATE(C46,12),IF('Lease Quarterly'!$H$4="Quarterly",EDATE(C46,3),EDATE(C46,1))))</f>
        <v>-</v>
      </c>
      <c r="D47" s="54">
        <f>IF(A47&gt;'Lease Quarterly'!$E$4,0,'Lease Quarterly'!$G$4)*((1+$M$4)^(((((IF($H$4="Yearly",ROUNDDOWN(IF(A47-($N$4)&lt;0,0,((A47-($N$4)/(($N$4))))/($N$4)),0),IF($H$4="Monthly",ROUNDDOWN(IF(A47-($N$4*12)&lt;0,0,((A47-(12*$N$4)/((12*$N$4))))/($N$4*12)),0),ROUNDDOWN(IF(A47-($N$4*4)&lt;0,0,((A47-(4*$N$4)/((4*$N$4))))/($N$4*4)),0)))))))))+(IF(A47=$E$4,$J$4,0))</f>
        <v>0</v>
      </c>
      <c r="E47" s="49">
        <f>IF(D47=0,0,1/((1+IF('Lease Quarterly'!$H$4="Yearly",'Lease Quarterly'!$D$4,IF('Lease Quarterly'!$H$4="Quarterly",'Lease Quarterly'!$D$4/4,'Lease Quarterly'!$D$4/12)))^IF($E$17=1,A46,A47)))</f>
        <v>0</v>
      </c>
      <c r="F47" s="55">
        <f t="shared" si="1"/>
        <v>0</v>
      </c>
      <c r="G47" s="56"/>
      <c r="H47" s="38">
        <f t="shared" si="8"/>
        <v>31</v>
      </c>
      <c r="I47" s="9" t="str">
        <f t="shared" si="2"/>
        <v>-</v>
      </c>
      <c r="J47" s="47">
        <f>IF(H47&gt;'Lease Quarterly'!$E$4,0,M46)</f>
        <v>0</v>
      </c>
      <c r="K47" s="47">
        <f>IF(IF('Lease Quarterly'!$H$4="Yearly",J47*'Lease Quarterly'!$D$4,IF('Lease Quarterly'!$H$4="Quarterly",J47*('Lease Quarterly'!$D$4/4),J47*'Lease Quarterly'!$D$4/12))&gt;0,IF('Lease Quarterly'!$H$4="Yearly",J47*'Lease Quarterly'!$D$4,IF('Lease Quarterly'!$H$4="Quarterly",J47*('Lease Quarterly'!$D$4/4),J47*'Lease Quarterly'!$D$4/12)),-L47-J47)</f>
        <v>0</v>
      </c>
      <c r="L47" s="47">
        <f t="shared" si="3"/>
        <v>0</v>
      </c>
      <c r="M47" s="47">
        <f t="shared" si="4"/>
        <v>0</v>
      </c>
      <c r="N47" s="57"/>
      <c r="O47" s="38">
        <v>31</v>
      </c>
      <c r="P47" s="58">
        <f t="shared" si="9"/>
        <v>55062</v>
      </c>
      <c r="Q47" s="47">
        <f t="shared" si="10"/>
        <v>0</v>
      </c>
      <c r="R47" s="47">
        <f>IF(S46&lt;1,0,-'Lease Quarterly'!$K$4/'Lease Quarterly'!$L$4)</f>
        <v>0</v>
      </c>
      <c r="S47" s="47">
        <f t="shared" si="5"/>
        <v>0</v>
      </c>
      <c r="AE47"/>
      <c r="AF47" s="6">
        <f t="shared" si="11"/>
        <v>282429.53648100002</v>
      </c>
      <c r="AG47" s="45">
        <v>0.1</v>
      </c>
      <c r="AJ47" s="12">
        <f t="shared" si="12"/>
        <v>28242.953648100003</v>
      </c>
      <c r="AK47" s="12">
        <f t="shared" si="13"/>
        <v>254186.58283290002</v>
      </c>
    </row>
    <row r="48" spans="1:37" x14ac:dyDescent="0.25">
      <c r="A48" s="53">
        <f t="shared" si="7"/>
        <v>32</v>
      </c>
      <c r="B48" s="29">
        <f t="shared" si="0"/>
        <v>0</v>
      </c>
      <c r="C48" s="9" t="str">
        <f>IF(D48=0,"-",IF('Lease Quarterly'!$H$4="Yearly",EDATE(C47,12),IF('Lease Quarterly'!$H$4="Quarterly",EDATE(C47,3),EDATE(C47,1))))</f>
        <v>-</v>
      </c>
      <c r="D48" s="54">
        <f>IF(A48&gt;'Lease Quarterly'!$E$4,0,'Lease Quarterly'!$G$4)*((1+$M$4)^(((((IF($H$4="Yearly",ROUNDDOWN(IF(A48-($N$4)&lt;0,0,((A48-($N$4)/(($N$4))))/($N$4)),0),IF($H$4="Monthly",ROUNDDOWN(IF(A48-($N$4*12)&lt;0,0,((A48-(12*$N$4)/((12*$N$4))))/($N$4*12)),0),ROUNDDOWN(IF(A48-($N$4*4)&lt;0,0,((A48-(4*$N$4)/((4*$N$4))))/($N$4*4)),0)))))))))+(IF(A48=$E$4,$J$4,0))</f>
        <v>0</v>
      </c>
      <c r="E48" s="49">
        <f>IF(D48=0,0,1/((1+IF('Lease Quarterly'!$H$4="Yearly",'Lease Quarterly'!$D$4,IF('Lease Quarterly'!$H$4="Quarterly",'Lease Quarterly'!$D$4/4,'Lease Quarterly'!$D$4/12)))^IF($E$17=1,A47,A48)))</f>
        <v>0</v>
      </c>
      <c r="F48" s="55">
        <f t="shared" si="1"/>
        <v>0</v>
      </c>
      <c r="G48" s="56"/>
      <c r="H48" s="38">
        <f t="shared" si="8"/>
        <v>32</v>
      </c>
      <c r="I48" s="9" t="str">
        <f t="shared" si="2"/>
        <v>-</v>
      </c>
      <c r="J48" s="47">
        <f>IF(H48&gt;'Lease Quarterly'!$E$4,0,M47)</f>
        <v>0</v>
      </c>
      <c r="K48" s="47">
        <f>IF(IF('Lease Quarterly'!$H$4="Yearly",J48*'Lease Quarterly'!$D$4,IF('Lease Quarterly'!$H$4="Quarterly",J48*('Lease Quarterly'!$D$4/4),J48*'Lease Quarterly'!$D$4/12))&gt;0,IF('Lease Quarterly'!$H$4="Yearly",J48*'Lease Quarterly'!$D$4,IF('Lease Quarterly'!$H$4="Quarterly",J48*('Lease Quarterly'!$D$4/4),J48*'Lease Quarterly'!$D$4/12)),-L48-J48)</f>
        <v>0</v>
      </c>
      <c r="L48" s="47">
        <f t="shared" si="3"/>
        <v>0</v>
      </c>
      <c r="M48" s="47">
        <f t="shared" si="4"/>
        <v>0</v>
      </c>
      <c r="N48" s="57"/>
      <c r="O48" s="38">
        <v>32</v>
      </c>
      <c r="P48" s="58">
        <f t="shared" si="9"/>
        <v>55427</v>
      </c>
      <c r="Q48" s="47">
        <f t="shared" si="10"/>
        <v>0</v>
      </c>
      <c r="R48" s="47">
        <f>IF(S47&lt;1,0,-'Lease Quarterly'!$K$4/'Lease Quarterly'!$L$4)</f>
        <v>0</v>
      </c>
      <c r="S48" s="47">
        <f t="shared" si="5"/>
        <v>0</v>
      </c>
      <c r="AE48"/>
      <c r="AF48" s="6"/>
    </row>
    <row r="49" spans="1:32" x14ac:dyDescent="0.25">
      <c r="A49" s="53">
        <f t="shared" si="7"/>
        <v>33</v>
      </c>
      <c r="B49" s="29">
        <f t="shared" si="0"/>
        <v>0</v>
      </c>
      <c r="C49" s="9" t="str">
        <f>IF(D49=0,"-",IF('Lease Quarterly'!$H$4="Yearly",EDATE(C48,12),IF('Lease Quarterly'!$H$4="Quarterly",EDATE(C48,3),EDATE(C48,1))))</f>
        <v>-</v>
      </c>
      <c r="D49" s="54">
        <f>IF(A49&gt;'Lease Quarterly'!$E$4,0,'Lease Quarterly'!$G$4)*((1+$M$4)^(((((IF($H$4="Yearly",ROUNDDOWN(IF(A49-($N$4)&lt;0,0,((A49-($N$4)/(($N$4))))/($N$4)),0),IF($H$4="Monthly",ROUNDDOWN(IF(A49-($N$4*12)&lt;0,0,((A49-(12*$N$4)/((12*$N$4))))/($N$4*12)),0),ROUNDDOWN(IF(A49-($N$4*4)&lt;0,0,((A49-(4*$N$4)/((4*$N$4))))/($N$4*4)),0)))))))))+(IF(A49=$E$4,$J$4,0))</f>
        <v>0</v>
      </c>
      <c r="E49" s="49">
        <f>IF(D49=0,0,1/((1+IF('Lease Quarterly'!$H$4="Yearly",'Lease Quarterly'!$D$4,IF('Lease Quarterly'!$H$4="Quarterly",'Lease Quarterly'!$D$4/4,'Lease Quarterly'!$D$4/12)))^IF($E$17=1,A48,A49)))</f>
        <v>0</v>
      </c>
      <c r="F49" s="55">
        <f t="shared" si="1"/>
        <v>0</v>
      </c>
      <c r="G49" s="56"/>
      <c r="H49" s="38">
        <f t="shared" si="8"/>
        <v>33</v>
      </c>
      <c r="I49" s="9" t="str">
        <f t="shared" si="2"/>
        <v>-</v>
      </c>
      <c r="J49" s="47">
        <f>IF(H49&gt;'Lease Quarterly'!$E$4,0,M48)</f>
        <v>0</v>
      </c>
      <c r="K49" s="47">
        <f>IF(IF('Lease Quarterly'!$H$4="Yearly",J49*'Lease Quarterly'!$D$4,IF('Lease Quarterly'!$H$4="Quarterly",J49*('Lease Quarterly'!$D$4/4),J49*'Lease Quarterly'!$D$4/12))&gt;0,IF('Lease Quarterly'!$H$4="Yearly",J49*'Lease Quarterly'!$D$4,IF('Lease Quarterly'!$H$4="Quarterly",J49*('Lease Quarterly'!$D$4/4),J49*'Lease Quarterly'!$D$4/12)),-L49-J49)</f>
        <v>0</v>
      </c>
      <c r="L49" s="47">
        <f t="shared" si="3"/>
        <v>0</v>
      </c>
      <c r="M49" s="47">
        <f t="shared" si="4"/>
        <v>0</v>
      </c>
      <c r="N49" s="57"/>
      <c r="O49" s="38">
        <v>33</v>
      </c>
      <c r="P49" s="58">
        <f t="shared" si="9"/>
        <v>55793</v>
      </c>
      <c r="Q49" s="47">
        <f t="shared" si="10"/>
        <v>0</v>
      </c>
      <c r="R49" s="47">
        <f>IF(S48&lt;1,0,-'Lease Quarterly'!$K$4/'Lease Quarterly'!$L$4)</f>
        <v>0</v>
      </c>
      <c r="S49" s="47">
        <f t="shared" si="5"/>
        <v>0</v>
      </c>
      <c r="AE49"/>
      <c r="AF49" s="6"/>
    </row>
    <row r="50" spans="1:32" x14ac:dyDescent="0.25">
      <c r="A50" s="53">
        <f t="shared" si="7"/>
        <v>34</v>
      </c>
      <c r="B50" s="29">
        <f t="shared" si="0"/>
        <v>0</v>
      </c>
      <c r="C50" s="9" t="str">
        <f>IF(D50=0,"-",IF('Lease Quarterly'!$H$4="Yearly",EDATE(C49,12),IF('Lease Quarterly'!$H$4="Quarterly",EDATE(C49,3),EDATE(C49,1))))</f>
        <v>-</v>
      </c>
      <c r="D50" s="54">
        <f>IF(A50&gt;'Lease Quarterly'!$E$4,0,'Lease Quarterly'!$G$4)*((1+$M$4)^(((((IF($H$4="Yearly",ROUNDDOWN(IF(A50-($N$4)&lt;0,0,((A50-($N$4)/(($N$4))))/($N$4)),0),IF($H$4="Monthly",ROUNDDOWN(IF(A50-($N$4*12)&lt;0,0,((A50-(12*$N$4)/((12*$N$4))))/($N$4*12)),0),ROUNDDOWN(IF(A50-($N$4*4)&lt;0,0,((A50-(4*$N$4)/((4*$N$4))))/($N$4*4)),0)))))))))+(IF(A50=$E$4,$J$4,0))</f>
        <v>0</v>
      </c>
      <c r="E50" s="49">
        <f>IF(D50=0,0,1/((1+IF('Lease Quarterly'!$H$4="Yearly",'Lease Quarterly'!$D$4,IF('Lease Quarterly'!$H$4="Quarterly",'Lease Quarterly'!$D$4/4,'Lease Quarterly'!$D$4/12)))^IF($E$17=1,A49,A50)))</f>
        <v>0</v>
      </c>
      <c r="F50" s="55">
        <f t="shared" si="1"/>
        <v>0</v>
      </c>
      <c r="G50" s="56"/>
      <c r="H50" s="38">
        <f t="shared" si="8"/>
        <v>34</v>
      </c>
      <c r="I50" s="9" t="str">
        <f t="shared" si="2"/>
        <v>-</v>
      </c>
      <c r="J50" s="47">
        <f>IF(H50&gt;'Lease Quarterly'!$E$4,0,M49)</f>
        <v>0</v>
      </c>
      <c r="K50" s="47">
        <f>IF(IF('Lease Quarterly'!$H$4="Yearly",J50*'Lease Quarterly'!$D$4,IF('Lease Quarterly'!$H$4="Quarterly",J50*('Lease Quarterly'!$D$4/4),J50*'Lease Quarterly'!$D$4/12))&gt;0,IF('Lease Quarterly'!$H$4="Yearly",J50*'Lease Quarterly'!$D$4,IF('Lease Quarterly'!$H$4="Quarterly",J50*('Lease Quarterly'!$D$4/4),J50*'Lease Quarterly'!$D$4/12)),-L50-J50)</f>
        <v>0</v>
      </c>
      <c r="L50" s="47">
        <f t="shared" si="3"/>
        <v>0</v>
      </c>
      <c r="M50" s="47">
        <f t="shared" si="4"/>
        <v>0</v>
      </c>
      <c r="N50" s="57"/>
      <c r="O50" s="38">
        <v>34</v>
      </c>
      <c r="P50" s="58">
        <f t="shared" si="9"/>
        <v>56158</v>
      </c>
      <c r="Q50" s="47">
        <f t="shared" si="10"/>
        <v>0</v>
      </c>
      <c r="R50" s="47">
        <f>IF(S49&lt;1,0,-'Lease Quarterly'!$K$4/'Lease Quarterly'!$L$4)</f>
        <v>0</v>
      </c>
      <c r="S50" s="47">
        <f t="shared" si="5"/>
        <v>0</v>
      </c>
      <c r="AE50"/>
      <c r="AF50" s="6"/>
    </row>
    <row r="51" spans="1:32" x14ac:dyDescent="0.25">
      <c r="A51" s="53">
        <f t="shared" si="7"/>
        <v>35</v>
      </c>
      <c r="B51" s="29">
        <f t="shared" si="0"/>
        <v>0</v>
      </c>
      <c r="C51" s="9" t="str">
        <f>IF(D51=0,"-",IF('Lease Quarterly'!$H$4="Yearly",EDATE(C50,12),IF('Lease Quarterly'!$H$4="Quarterly",EDATE(C50,3),EDATE(C50,1))))</f>
        <v>-</v>
      </c>
      <c r="D51" s="54">
        <f>IF(A51&gt;'Lease Quarterly'!$E$4,0,'Lease Quarterly'!$G$4)*((1+$M$4)^(((((IF($H$4="Yearly",ROUNDDOWN(IF(A51-($N$4)&lt;0,0,((A51-($N$4)/(($N$4))))/($N$4)),0),IF($H$4="Monthly",ROUNDDOWN(IF(A51-($N$4*12)&lt;0,0,((A51-(12*$N$4)/((12*$N$4))))/($N$4*12)),0),ROUNDDOWN(IF(A51-($N$4*4)&lt;0,0,((A51-(4*$N$4)/((4*$N$4))))/($N$4*4)),0)))))))))+(IF(A51=$E$4,$J$4,0))</f>
        <v>0</v>
      </c>
      <c r="E51" s="49">
        <f>IF(D51=0,0,1/((1+IF('Lease Quarterly'!$H$4="Yearly",'Lease Quarterly'!$D$4,IF('Lease Quarterly'!$H$4="Quarterly",'Lease Quarterly'!$D$4/4,'Lease Quarterly'!$D$4/12)))^IF($E$17=1,A50,A51)))</f>
        <v>0</v>
      </c>
      <c r="F51" s="55">
        <f t="shared" si="1"/>
        <v>0</v>
      </c>
      <c r="G51" s="56"/>
      <c r="H51" s="38">
        <f t="shared" si="8"/>
        <v>35</v>
      </c>
      <c r="I51" s="9" t="str">
        <f t="shared" si="2"/>
        <v>-</v>
      </c>
      <c r="J51" s="47">
        <f>IF(H51&gt;'Lease Quarterly'!$E$4,0,M50)</f>
        <v>0</v>
      </c>
      <c r="K51" s="47">
        <f>IF(IF('Lease Quarterly'!$H$4="Yearly",J51*'Lease Quarterly'!$D$4,IF('Lease Quarterly'!$H$4="Quarterly",J51*('Lease Quarterly'!$D$4/4),J51*'Lease Quarterly'!$D$4/12))&gt;0,IF('Lease Quarterly'!$H$4="Yearly",J51*'Lease Quarterly'!$D$4,IF('Lease Quarterly'!$H$4="Quarterly",J51*('Lease Quarterly'!$D$4/4),J51*'Lease Quarterly'!$D$4/12)),-L51-J51)</f>
        <v>0</v>
      </c>
      <c r="L51" s="47">
        <f t="shared" si="3"/>
        <v>0</v>
      </c>
      <c r="M51" s="47">
        <f t="shared" si="4"/>
        <v>0</v>
      </c>
      <c r="N51" s="57"/>
      <c r="O51" s="38">
        <v>35</v>
      </c>
      <c r="P51" s="58">
        <f t="shared" si="9"/>
        <v>56523</v>
      </c>
      <c r="Q51" s="47">
        <f t="shared" si="10"/>
        <v>0</v>
      </c>
      <c r="R51" s="47">
        <f>IF(S50&lt;1,0,-'Lease Quarterly'!$K$4/'Lease Quarterly'!$L$4)</f>
        <v>0</v>
      </c>
      <c r="S51" s="47">
        <f t="shared" si="5"/>
        <v>0</v>
      </c>
      <c r="AE51"/>
      <c r="AF51" s="6"/>
    </row>
    <row r="52" spans="1:32" x14ac:dyDescent="0.25">
      <c r="A52" s="53">
        <f t="shared" si="7"/>
        <v>36</v>
      </c>
      <c r="B52" s="29">
        <f t="shared" si="0"/>
        <v>0</v>
      </c>
      <c r="C52" s="9" t="str">
        <f>IF(D52=0,"-",IF('Lease Quarterly'!$H$4="Yearly",EDATE(C51,12),IF('Lease Quarterly'!$H$4="Quarterly",EDATE(C51,3),EDATE(C51,1))))</f>
        <v>-</v>
      </c>
      <c r="D52" s="54">
        <f>IF(A52&gt;'Lease Quarterly'!$E$4,0,'Lease Quarterly'!$G$4)*((1+$M$4)^(((((IF($H$4="Yearly",ROUNDDOWN(IF(A52-($N$4)&lt;0,0,((A52-($N$4)/(($N$4))))/($N$4)),0),IF($H$4="Monthly",ROUNDDOWN(IF(A52-($N$4*12)&lt;0,0,((A52-(12*$N$4)/((12*$N$4))))/($N$4*12)),0),ROUNDDOWN(IF(A52-($N$4*4)&lt;0,0,((A52-(4*$N$4)/((4*$N$4))))/($N$4*4)),0)))))))))+(IF(A52=$E$4,$J$4,0))</f>
        <v>0</v>
      </c>
      <c r="E52" s="49">
        <f>IF(D52=0,0,1/((1+IF('Lease Quarterly'!$H$4="Yearly",'Lease Quarterly'!$D$4,IF('Lease Quarterly'!$H$4="Quarterly",'Lease Quarterly'!$D$4/4,'Lease Quarterly'!$D$4/12)))^IF($E$17=1,A51,A52)))</f>
        <v>0</v>
      </c>
      <c r="F52" s="55">
        <f t="shared" si="1"/>
        <v>0</v>
      </c>
      <c r="G52" s="56"/>
      <c r="H52" s="38">
        <f t="shared" si="8"/>
        <v>36</v>
      </c>
      <c r="I52" s="9" t="str">
        <f t="shared" si="2"/>
        <v>-</v>
      </c>
      <c r="J52" s="47">
        <f>IF(H52&gt;'Lease Quarterly'!$E$4,0,M51)</f>
        <v>0</v>
      </c>
      <c r="K52" s="47">
        <f>IF(IF('Lease Quarterly'!$H$4="Yearly",J52*'Lease Quarterly'!$D$4,IF('Lease Quarterly'!$H$4="Quarterly",J52*('Lease Quarterly'!$D$4/4),J52*'Lease Quarterly'!$D$4/12))&gt;0,IF('Lease Quarterly'!$H$4="Yearly",J52*'Lease Quarterly'!$D$4,IF('Lease Quarterly'!$H$4="Quarterly",J52*('Lease Quarterly'!$D$4/4),J52*'Lease Quarterly'!$D$4/12)),-L52-J52)</f>
        <v>0</v>
      </c>
      <c r="L52" s="47">
        <f t="shared" si="3"/>
        <v>0</v>
      </c>
      <c r="M52" s="47">
        <f t="shared" si="4"/>
        <v>0</v>
      </c>
      <c r="N52" s="57"/>
      <c r="O52" s="38">
        <v>36</v>
      </c>
      <c r="P52" s="58">
        <f t="shared" si="9"/>
        <v>56888</v>
      </c>
      <c r="Q52" s="47">
        <f t="shared" si="10"/>
        <v>0</v>
      </c>
      <c r="R52" s="47">
        <f>IF(S51&lt;1,0,-'Lease Quarterly'!$K$4/'Lease Quarterly'!$L$4)</f>
        <v>0</v>
      </c>
      <c r="S52" s="47">
        <f t="shared" si="5"/>
        <v>0</v>
      </c>
      <c r="AE52"/>
      <c r="AF52" s="6"/>
    </row>
    <row r="53" spans="1:32" x14ac:dyDescent="0.25">
      <c r="A53" s="53">
        <f t="shared" si="7"/>
        <v>37</v>
      </c>
      <c r="B53" s="29">
        <f t="shared" si="0"/>
        <v>0</v>
      </c>
      <c r="C53" s="9" t="str">
        <f>IF(D53=0,"-",IF('Lease Quarterly'!$H$4="Yearly",EDATE(C52,12),IF('Lease Quarterly'!$H$4="Quarterly",EDATE(C52,3),EDATE(C52,1))))</f>
        <v>-</v>
      </c>
      <c r="D53" s="54">
        <f>IF(A53&gt;'Lease Quarterly'!$E$4,0,'Lease Quarterly'!$G$4)*((1+$M$4)^(((((IF($H$4="Yearly",ROUNDDOWN(IF(A53-($N$4)&lt;0,0,((A53-($N$4)/(($N$4))))/($N$4)),0),IF($H$4="Monthly",ROUNDDOWN(IF(A53-($N$4*12)&lt;0,0,((A53-(12*$N$4)/((12*$N$4))))/($N$4*12)),0),ROUNDDOWN(IF(A53-($N$4*4)&lt;0,0,((A53-(4*$N$4)/((4*$N$4))))/($N$4*4)),0)))))))))+(IF(A53=$E$4,$J$4,0))</f>
        <v>0</v>
      </c>
      <c r="E53" s="49">
        <f>IF(D53=0,0,1/((1+IF('Lease Quarterly'!$H$4="Yearly",'Lease Quarterly'!$D$4,IF('Lease Quarterly'!$H$4="Quarterly",'Lease Quarterly'!$D$4/4,'Lease Quarterly'!$D$4/12)))^IF($E$17=1,A52,A53)))</f>
        <v>0</v>
      </c>
      <c r="F53" s="55">
        <f t="shared" si="1"/>
        <v>0</v>
      </c>
      <c r="G53" s="56"/>
      <c r="H53" s="38">
        <f t="shared" si="8"/>
        <v>37</v>
      </c>
      <c r="I53" s="9" t="str">
        <f t="shared" si="2"/>
        <v>-</v>
      </c>
      <c r="J53" s="47">
        <f>IF(H53&gt;'Lease Quarterly'!$E$4,0,M52)</f>
        <v>0</v>
      </c>
      <c r="K53" s="47">
        <f>IF(IF('Lease Quarterly'!$H$4="Yearly",J53*'Lease Quarterly'!$D$4,IF('Lease Quarterly'!$H$4="Quarterly",J53*('Lease Quarterly'!$D$4/4),J53*'Lease Quarterly'!$D$4/12))&gt;0,IF('Lease Quarterly'!$H$4="Yearly",J53*'Lease Quarterly'!$D$4,IF('Lease Quarterly'!$H$4="Quarterly",J53*('Lease Quarterly'!$D$4/4),J53*'Lease Quarterly'!$D$4/12)),-L53-J53)</f>
        <v>0</v>
      </c>
      <c r="L53" s="47">
        <f t="shared" si="3"/>
        <v>0</v>
      </c>
      <c r="M53" s="47">
        <f t="shared" si="4"/>
        <v>0</v>
      </c>
      <c r="N53" s="57"/>
      <c r="O53" s="38">
        <v>37</v>
      </c>
      <c r="P53" s="58">
        <f t="shared" si="9"/>
        <v>57254</v>
      </c>
      <c r="Q53" s="47">
        <f t="shared" si="10"/>
        <v>0</v>
      </c>
      <c r="R53" s="47">
        <f>IF(S52&lt;1,0,-'Lease Quarterly'!$K$4/'Lease Quarterly'!$L$4)</f>
        <v>0</v>
      </c>
      <c r="S53" s="47">
        <f t="shared" si="5"/>
        <v>0</v>
      </c>
      <c r="AE53"/>
      <c r="AF53" s="6"/>
    </row>
    <row r="54" spans="1:32" x14ac:dyDescent="0.25">
      <c r="A54" s="53">
        <f t="shared" si="7"/>
        <v>38</v>
      </c>
      <c r="B54" s="29">
        <f t="shared" si="0"/>
        <v>0</v>
      </c>
      <c r="C54" s="9" t="str">
        <f>IF(D54=0,"-",IF('Lease Quarterly'!$H$4="Yearly",EDATE(C53,12),IF('Lease Quarterly'!$H$4="Quarterly",EDATE(C53,3),EDATE(C53,1))))</f>
        <v>-</v>
      </c>
      <c r="D54" s="54">
        <f>IF(A54&gt;'Lease Quarterly'!$E$4,0,'Lease Quarterly'!$G$4)*((1+$M$4)^(((((IF($H$4="Yearly",ROUNDDOWN(IF(A54-($N$4)&lt;0,0,((A54-($N$4)/(($N$4))))/($N$4)),0),IF($H$4="Monthly",ROUNDDOWN(IF(A54-($N$4*12)&lt;0,0,((A54-(12*$N$4)/((12*$N$4))))/($N$4*12)),0),ROUNDDOWN(IF(A54-($N$4*4)&lt;0,0,((A54-(4*$N$4)/((4*$N$4))))/($N$4*4)),0)))))))))+(IF(A54=$E$4,$J$4,0))</f>
        <v>0</v>
      </c>
      <c r="E54" s="49">
        <f>IF(D54=0,0,1/((1+IF('Lease Quarterly'!$H$4="Yearly",'Lease Quarterly'!$D$4,IF('Lease Quarterly'!$H$4="Quarterly",'Lease Quarterly'!$D$4/4,'Lease Quarterly'!$D$4/12)))^IF($E$17=1,A53,A54)))</f>
        <v>0</v>
      </c>
      <c r="F54" s="55">
        <f t="shared" si="1"/>
        <v>0</v>
      </c>
      <c r="G54" s="56"/>
      <c r="H54" s="38">
        <f t="shared" si="8"/>
        <v>38</v>
      </c>
      <c r="I54" s="9" t="str">
        <f t="shared" si="2"/>
        <v>-</v>
      </c>
      <c r="J54" s="47">
        <f>IF(H54&gt;'Lease Quarterly'!$E$4,0,M53)</f>
        <v>0</v>
      </c>
      <c r="K54" s="47">
        <f>IF(IF('Lease Quarterly'!$H$4="Yearly",J54*'Lease Quarterly'!$D$4,IF('Lease Quarterly'!$H$4="Quarterly",J54*('Lease Quarterly'!$D$4/4),J54*'Lease Quarterly'!$D$4/12))&gt;0,IF('Lease Quarterly'!$H$4="Yearly",J54*'Lease Quarterly'!$D$4,IF('Lease Quarterly'!$H$4="Quarterly",J54*('Lease Quarterly'!$D$4/4),J54*'Lease Quarterly'!$D$4/12)),-L54-J54)</f>
        <v>0</v>
      </c>
      <c r="L54" s="47">
        <f t="shared" si="3"/>
        <v>0</v>
      </c>
      <c r="M54" s="47">
        <f t="shared" si="4"/>
        <v>0</v>
      </c>
      <c r="N54" s="57"/>
      <c r="O54" s="38">
        <v>38</v>
      </c>
      <c r="P54" s="58">
        <f t="shared" si="9"/>
        <v>57619</v>
      </c>
      <c r="Q54" s="47">
        <f t="shared" si="10"/>
        <v>0</v>
      </c>
      <c r="R54" s="47">
        <f>IF(S53&lt;1,0,-'Lease Quarterly'!$K$4/'Lease Quarterly'!$L$4)</f>
        <v>0</v>
      </c>
      <c r="S54" s="47">
        <f t="shared" si="5"/>
        <v>0</v>
      </c>
      <c r="AE54"/>
      <c r="AF54" s="6"/>
    </row>
    <row r="55" spans="1:32" x14ac:dyDescent="0.25">
      <c r="A55" s="53">
        <f t="shared" si="7"/>
        <v>39</v>
      </c>
      <c r="B55" s="29">
        <f t="shared" si="0"/>
        <v>0</v>
      </c>
      <c r="C55" s="9" t="str">
        <f>IF(D55=0,"-",IF('Lease Quarterly'!$H$4="Yearly",EDATE(C54,12),IF('Lease Quarterly'!$H$4="Quarterly",EDATE(C54,3),EDATE(C54,1))))</f>
        <v>-</v>
      </c>
      <c r="D55" s="54">
        <f>IF(A55&gt;'Lease Quarterly'!$E$4,0,'Lease Quarterly'!$G$4)*((1+$M$4)^(((((IF($H$4="Yearly",ROUNDDOWN(IF(A55-($N$4)&lt;0,0,((A55-($N$4)/(($N$4))))/($N$4)),0),IF($H$4="Monthly",ROUNDDOWN(IF(A55-($N$4*12)&lt;0,0,((A55-(12*$N$4)/((12*$N$4))))/($N$4*12)),0),ROUNDDOWN(IF(A55-($N$4*4)&lt;0,0,((A55-(4*$N$4)/((4*$N$4))))/($N$4*4)),0)))))))))+(IF(A55=$E$4,$J$4,0))</f>
        <v>0</v>
      </c>
      <c r="E55" s="49">
        <f>IF(D55=0,0,1/((1+IF('Lease Quarterly'!$H$4="Yearly",'Lease Quarterly'!$D$4,IF('Lease Quarterly'!$H$4="Quarterly",'Lease Quarterly'!$D$4/4,'Lease Quarterly'!$D$4/12)))^IF($E$17=1,A54,A55)))</f>
        <v>0</v>
      </c>
      <c r="F55" s="55">
        <f t="shared" si="1"/>
        <v>0</v>
      </c>
      <c r="G55" s="56"/>
      <c r="H55" s="38">
        <f t="shared" si="8"/>
        <v>39</v>
      </c>
      <c r="I55" s="9" t="str">
        <f t="shared" si="2"/>
        <v>-</v>
      </c>
      <c r="J55" s="47">
        <f>IF(H55&gt;'Lease Quarterly'!$E$4,0,M54)</f>
        <v>0</v>
      </c>
      <c r="K55" s="47">
        <f>IF(IF('Lease Quarterly'!$H$4="Yearly",J55*'Lease Quarterly'!$D$4,IF('Lease Quarterly'!$H$4="Quarterly",J55*('Lease Quarterly'!$D$4/4),J55*'Lease Quarterly'!$D$4/12))&gt;0,IF('Lease Quarterly'!$H$4="Yearly",J55*'Lease Quarterly'!$D$4,IF('Lease Quarterly'!$H$4="Quarterly",J55*('Lease Quarterly'!$D$4/4),J55*'Lease Quarterly'!$D$4/12)),-L55-J55)</f>
        <v>0</v>
      </c>
      <c r="L55" s="47">
        <f t="shared" si="3"/>
        <v>0</v>
      </c>
      <c r="M55" s="47">
        <f t="shared" si="4"/>
        <v>0</v>
      </c>
      <c r="N55" s="57"/>
      <c r="O55" s="38">
        <v>39</v>
      </c>
      <c r="P55" s="58">
        <f t="shared" si="9"/>
        <v>57984</v>
      </c>
      <c r="Q55" s="47">
        <f t="shared" si="10"/>
        <v>0</v>
      </c>
      <c r="R55" s="47">
        <f>IF(S54&lt;1,0,-'Lease Quarterly'!$K$4/'Lease Quarterly'!$L$4)</f>
        <v>0</v>
      </c>
      <c r="S55" s="47">
        <f t="shared" si="5"/>
        <v>0</v>
      </c>
      <c r="AE55"/>
      <c r="AF55" s="6"/>
    </row>
    <row r="56" spans="1:32" x14ac:dyDescent="0.25">
      <c r="A56" s="53">
        <f t="shared" si="7"/>
        <v>40</v>
      </c>
      <c r="B56" s="29">
        <f t="shared" si="0"/>
        <v>0</v>
      </c>
      <c r="C56" s="9" t="str">
        <f>IF(D56=0,"-",IF('Lease Quarterly'!$H$4="Yearly",EDATE(C55,12),IF('Lease Quarterly'!$H$4="Quarterly",EDATE(C55,3),EDATE(C55,1))))</f>
        <v>-</v>
      </c>
      <c r="D56" s="54">
        <f>IF(A56&gt;'Lease Quarterly'!$E$4,0,'Lease Quarterly'!$G$4)*((1+$M$4)^(((((IF($H$4="Yearly",ROUNDDOWN(IF(A56-($N$4)&lt;0,0,((A56-($N$4)/(($N$4))))/($N$4)),0),IF($H$4="Monthly",ROUNDDOWN(IF(A56-($N$4*12)&lt;0,0,((A56-(12*$N$4)/((12*$N$4))))/($N$4*12)),0),ROUNDDOWN(IF(A56-($N$4*4)&lt;0,0,((A56-(4*$N$4)/((4*$N$4))))/($N$4*4)),0)))))))))+(IF(A56=$E$4,$J$4,0))</f>
        <v>0</v>
      </c>
      <c r="E56" s="49">
        <f>IF(D56=0,0,1/((1+IF('Lease Quarterly'!$H$4="Yearly",'Lease Quarterly'!$D$4,IF('Lease Quarterly'!$H$4="Quarterly",'Lease Quarterly'!$D$4/4,'Lease Quarterly'!$D$4/12)))^IF($E$17=1,A55,A56)))</f>
        <v>0</v>
      </c>
      <c r="F56" s="55">
        <f t="shared" si="1"/>
        <v>0</v>
      </c>
      <c r="G56" s="56"/>
      <c r="H56" s="38">
        <f t="shared" si="8"/>
        <v>40</v>
      </c>
      <c r="I56" s="9" t="str">
        <f t="shared" si="2"/>
        <v>-</v>
      </c>
      <c r="J56" s="47">
        <f>IF(H56&gt;'Lease Quarterly'!$E$4,0,M55)</f>
        <v>0</v>
      </c>
      <c r="K56" s="47">
        <f>IF(IF('Lease Quarterly'!$H$4="Yearly",J56*'Lease Quarterly'!$D$4,IF('Lease Quarterly'!$H$4="Quarterly",J56*('Lease Quarterly'!$D$4/4),J56*'Lease Quarterly'!$D$4/12))&gt;0,IF('Lease Quarterly'!$H$4="Yearly",J56*'Lease Quarterly'!$D$4,IF('Lease Quarterly'!$H$4="Quarterly",J56*('Lease Quarterly'!$D$4/4),J56*'Lease Quarterly'!$D$4/12)),-L56-J56)</f>
        <v>0</v>
      </c>
      <c r="L56" s="47">
        <f t="shared" si="3"/>
        <v>0</v>
      </c>
      <c r="M56" s="47">
        <f t="shared" si="4"/>
        <v>0</v>
      </c>
      <c r="N56" s="57"/>
      <c r="O56" s="38">
        <v>40</v>
      </c>
      <c r="P56" s="58">
        <f t="shared" si="9"/>
        <v>58349</v>
      </c>
      <c r="Q56" s="47">
        <f t="shared" si="10"/>
        <v>0</v>
      </c>
      <c r="R56" s="47">
        <f>IF(S55&lt;1,0,-'Lease Quarterly'!$K$4/'Lease Quarterly'!$L$4)</f>
        <v>0</v>
      </c>
      <c r="S56" s="47">
        <f t="shared" si="5"/>
        <v>0</v>
      </c>
      <c r="AE56"/>
      <c r="AF56" s="6"/>
    </row>
    <row r="57" spans="1:32" x14ac:dyDescent="0.25">
      <c r="A57" s="53">
        <f t="shared" si="7"/>
        <v>41</v>
      </c>
      <c r="B57" s="29">
        <f t="shared" si="0"/>
        <v>0</v>
      </c>
      <c r="C57" s="9" t="str">
        <f>IF(D57=0,"-",IF('Lease Quarterly'!$H$4="Yearly",EDATE(C56,12),IF('Lease Quarterly'!$H$4="Quarterly",EDATE(C56,3),EDATE(C56,1))))</f>
        <v>-</v>
      </c>
      <c r="D57" s="54">
        <f>IF(A57&gt;'Lease Quarterly'!$E$4,0,'Lease Quarterly'!$G$4)*((1+$M$4)^(((((IF($H$4="Yearly",ROUNDDOWN(IF(A57-($N$4)&lt;0,0,((A57-($N$4)/(($N$4))))/($N$4)),0),IF($H$4="Monthly",ROUNDDOWN(IF(A57-($N$4*12)&lt;0,0,((A57-(12*$N$4)/((12*$N$4))))/($N$4*12)),0),ROUNDDOWN(IF(A57-($N$4*4)&lt;0,0,((A57-(4*$N$4)/((4*$N$4))))/($N$4*4)),0)))))))))+(IF(A57=$E$4,$J$4,0))</f>
        <v>0</v>
      </c>
      <c r="E57" s="49">
        <f>IF(D57=0,0,1/((1+IF('Lease Quarterly'!$H$4="Yearly",'Lease Quarterly'!$D$4,IF('Lease Quarterly'!$H$4="Quarterly",'Lease Quarterly'!$D$4/4,'Lease Quarterly'!$D$4/12)))^IF($E$17=1,A56,A57)))</f>
        <v>0</v>
      </c>
      <c r="F57" s="55">
        <f t="shared" si="1"/>
        <v>0</v>
      </c>
      <c r="G57" s="56"/>
      <c r="H57" s="38">
        <f t="shared" si="8"/>
        <v>41</v>
      </c>
      <c r="I57" s="9" t="str">
        <f t="shared" si="2"/>
        <v>-</v>
      </c>
      <c r="J57" s="47">
        <f>IF(H57&gt;'Lease Quarterly'!$E$4,0,M56)</f>
        <v>0</v>
      </c>
      <c r="K57" s="47">
        <f>IF(IF('Lease Quarterly'!$H$4="Yearly",J57*'Lease Quarterly'!$D$4,IF('Lease Quarterly'!$H$4="Quarterly",J57*('Lease Quarterly'!$D$4/4),J57*'Lease Quarterly'!$D$4/12))&gt;0,IF('Lease Quarterly'!$H$4="Yearly",J57*'Lease Quarterly'!$D$4,IF('Lease Quarterly'!$H$4="Quarterly",J57*('Lease Quarterly'!$D$4/4),J57*'Lease Quarterly'!$D$4/12)),-L57-J57)</f>
        <v>0</v>
      </c>
      <c r="L57" s="47">
        <f t="shared" si="3"/>
        <v>0</v>
      </c>
      <c r="M57" s="47">
        <f t="shared" si="4"/>
        <v>0</v>
      </c>
      <c r="N57" s="57"/>
      <c r="O57" s="38">
        <v>41</v>
      </c>
      <c r="P57" s="58">
        <f t="shared" si="9"/>
        <v>58715</v>
      </c>
      <c r="Q57" s="47">
        <f t="shared" si="10"/>
        <v>0</v>
      </c>
      <c r="R57" s="47">
        <f>IF(S56&lt;1,0,-'Lease Quarterly'!$K$4/'Lease Quarterly'!$L$4)</f>
        <v>0</v>
      </c>
      <c r="S57" s="47">
        <f t="shared" si="5"/>
        <v>0</v>
      </c>
      <c r="AE57"/>
      <c r="AF57" s="6"/>
    </row>
    <row r="58" spans="1:32" x14ac:dyDescent="0.25">
      <c r="A58" s="53">
        <f t="shared" si="7"/>
        <v>42</v>
      </c>
      <c r="B58" s="29">
        <f t="shared" si="0"/>
        <v>0</v>
      </c>
      <c r="C58" s="9" t="str">
        <f>IF(D58=0,"-",IF('Lease Quarterly'!$H$4="Yearly",EDATE(C57,12),IF('Lease Quarterly'!$H$4="Quarterly",EDATE(C57,3),EDATE(C57,1))))</f>
        <v>-</v>
      </c>
      <c r="D58" s="54">
        <f>IF(A58&gt;'Lease Quarterly'!$E$4,0,'Lease Quarterly'!$G$4)*((1+$M$4)^(((((IF($H$4="Yearly",ROUNDDOWN(IF(A58-($N$4)&lt;0,0,((A58-($N$4)/(($N$4))))/($N$4)),0),IF($H$4="Monthly",ROUNDDOWN(IF(A58-($N$4*12)&lt;0,0,((A58-(12*$N$4)/((12*$N$4))))/($N$4*12)),0),ROUNDDOWN(IF(A58-($N$4*4)&lt;0,0,((A58-(4*$N$4)/((4*$N$4))))/($N$4*4)),0)))))))))+(IF(A58=$E$4,$J$4,0))</f>
        <v>0</v>
      </c>
      <c r="E58" s="49">
        <f>IF(D58=0,0,1/((1+IF('Lease Quarterly'!$H$4="Yearly",'Lease Quarterly'!$D$4,IF('Lease Quarterly'!$H$4="Quarterly",'Lease Quarterly'!$D$4/4,'Lease Quarterly'!$D$4/12)))^IF($E$17=1,A57,A58)))</f>
        <v>0</v>
      </c>
      <c r="F58" s="55">
        <f t="shared" si="1"/>
        <v>0</v>
      </c>
      <c r="G58" s="56"/>
      <c r="H58" s="38">
        <f t="shared" si="8"/>
        <v>42</v>
      </c>
      <c r="I58" s="9" t="str">
        <f t="shared" si="2"/>
        <v>-</v>
      </c>
      <c r="J58" s="47">
        <f>IF(H58&gt;'Lease Quarterly'!$E$4,0,M57)</f>
        <v>0</v>
      </c>
      <c r="K58" s="47">
        <f>IF(IF('Lease Quarterly'!$H$4="Yearly",J58*'Lease Quarterly'!$D$4,IF('Lease Quarterly'!$H$4="Quarterly",J58*('Lease Quarterly'!$D$4/4),J58*'Lease Quarterly'!$D$4/12))&gt;0,IF('Lease Quarterly'!$H$4="Yearly",J58*'Lease Quarterly'!$D$4,IF('Lease Quarterly'!$H$4="Quarterly",J58*('Lease Quarterly'!$D$4/4),J58*'Lease Quarterly'!$D$4/12)),-L58-J58)</f>
        <v>0</v>
      </c>
      <c r="L58" s="47">
        <f t="shared" si="3"/>
        <v>0</v>
      </c>
      <c r="M58" s="47">
        <f t="shared" si="4"/>
        <v>0</v>
      </c>
      <c r="N58" s="57"/>
      <c r="O58" s="38">
        <v>42</v>
      </c>
      <c r="P58" s="58">
        <f t="shared" si="9"/>
        <v>59080</v>
      </c>
      <c r="Q58" s="47">
        <f t="shared" si="10"/>
        <v>0</v>
      </c>
      <c r="R58" s="47">
        <f>IF(S57&lt;1,0,-'Lease Quarterly'!$K$4/'Lease Quarterly'!$L$4)</f>
        <v>0</v>
      </c>
      <c r="S58" s="47">
        <f t="shared" si="5"/>
        <v>0</v>
      </c>
      <c r="AE58"/>
      <c r="AF58" s="6"/>
    </row>
    <row r="59" spans="1:32" x14ac:dyDescent="0.25">
      <c r="A59" s="53">
        <f t="shared" si="7"/>
        <v>43</v>
      </c>
      <c r="B59" s="29">
        <f t="shared" si="0"/>
        <v>0</v>
      </c>
      <c r="C59" s="9" t="str">
        <f>IF(D59=0,"-",IF('Lease Quarterly'!$H$4="Yearly",EDATE(C58,12),IF('Lease Quarterly'!$H$4="Quarterly",EDATE(C58,3),EDATE(C58,1))))</f>
        <v>-</v>
      </c>
      <c r="D59" s="54">
        <f>IF(A59&gt;'Lease Quarterly'!$E$4,0,'Lease Quarterly'!$G$4)*((1+$M$4)^(((((IF($H$4="Yearly",ROUNDDOWN(IF(A59-($N$4)&lt;0,0,((A59-($N$4)/(($N$4))))/($N$4)),0),IF($H$4="Monthly",ROUNDDOWN(IF(A59-($N$4*12)&lt;0,0,((A59-(12*$N$4)/((12*$N$4))))/($N$4*12)),0),ROUNDDOWN(IF(A59-($N$4*4)&lt;0,0,((A59-(4*$N$4)/((4*$N$4))))/($N$4*4)),0)))))))))+(IF(A59=$E$4,$J$4,0))</f>
        <v>0</v>
      </c>
      <c r="E59" s="49">
        <f>IF(D59=0,0,1/((1+IF('Lease Quarterly'!$H$4="Yearly",'Lease Quarterly'!$D$4,IF('Lease Quarterly'!$H$4="Quarterly",'Lease Quarterly'!$D$4/4,'Lease Quarterly'!$D$4/12)))^IF($E$17=1,A58,A59)))</f>
        <v>0</v>
      </c>
      <c r="F59" s="55">
        <f t="shared" si="1"/>
        <v>0</v>
      </c>
      <c r="G59" s="56"/>
      <c r="H59" s="38">
        <f t="shared" si="8"/>
        <v>43</v>
      </c>
      <c r="I59" s="9" t="str">
        <f t="shared" si="2"/>
        <v>-</v>
      </c>
      <c r="J59" s="47">
        <f>IF(H59&gt;'Lease Quarterly'!$E$4,0,M58)</f>
        <v>0</v>
      </c>
      <c r="K59" s="47">
        <f>IF(IF('Lease Quarterly'!$H$4="Yearly",J59*'Lease Quarterly'!$D$4,IF('Lease Quarterly'!$H$4="Quarterly",J59*('Lease Quarterly'!$D$4/4),J59*'Lease Quarterly'!$D$4/12))&gt;0,IF('Lease Quarterly'!$H$4="Yearly",J59*'Lease Quarterly'!$D$4,IF('Lease Quarterly'!$H$4="Quarterly",J59*('Lease Quarterly'!$D$4/4),J59*'Lease Quarterly'!$D$4/12)),-L59-J59)</f>
        <v>0</v>
      </c>
      <c r="L59" s="47">
        <f t="shared" si="3"/>
        <v>0</v>
      </c>
      <c r="M59" s="47">
        <f t="shared" si="4"/>
        <v>0</v>
      </c>
      <c r="N59" s="57"/>
      <c r="O59" s="38">
        <v>43</v>
      </c>
      <c r="P59" s="58">
        <f t="shared" si="9"/>
        <v>59445</v>
      </c>
      <c r="Q59" s="47">
        <f t="shared" si="10"/>
        <v>0</v>
      </c>
      <c r="R59" s="47">
        <f>IF(S58&lt;1,0,-'Lease Quarterly'!$K$4/'Lease Quarterly'!$L$4)</f>
        <v>0</v>
      </c>
      <c r="S59" s="47">
        <f t="shared" si="5"/>
        <v>0</v>
      </c>
      <c r="AE59"/>
      <c r="AF59" s="6"/>
    </row>
    <row r="60" spans="1:32" x14ac:dyDescent="0.25">
      <c r="A60" s="53">
        <f t="shared" si="7"/>
        <v>44</v>
      </c>
      <c r="B60" s="29">
        <f t="shared" si="0"/>
        <v>0</v>
      </c>
      <c r="C60" s="9" t="str">
        <f>IF(D60=0,"-",IF('Lease Quarterly'!$H$4="Yearly",EDATE(C59,12),IF('Lease Quarterly'!$H$4="Quarterly",EDATE(C59,3),EDATE(C59,1))))</f>
        <v>-</v>
      </c>
      <c r="D60" s="54">
        <f>IF(A60&gt;'Lease Quarterly'!$E$4,0,'Lease Quarterly'!$G$4)*((1+$M$4)^(((((IF($H$4="Yearly",ROUNDDOWN(IF(A60-($N$4)&lt;0,0,((A60-($N$4)/(($N$4))))/($N$4)),0),IF($H$4="Monthly",ROUNDDOWN(IF(A60-($N$4*12)&lt;0,0,((A60-(12*$N$4)/((12*$N$4))))/($N$4*12)),0),ROUNDDOWN(IF(A60-($N$4*4)&lt;0,0,((A60-(4*$N$4)/((4*$N$4))))/($N$4*4)),0)))))))))+(IF(A60=$E$4,$J$4,0))</f>
        <v>0</v>
      </c>
      <c r="E60" s="49">
        <f>IF(D60=0,0,1/((1+IF('Lease Quarterly'!$H$4="Yearly",'Lease Quarterly'!$D$4,IF('Lease Quarterly'!$H$4="Quarterly",'Lease Quarterly'!$D$4/4,'Lease Quarterly'!$D$4/12)))^IF($E$17=1,A59,A60)))</f>
        <v>0</v>
      </c>
      <c r="F60" s="55">
        <f t="shared" si="1"/>
        <v>0</v>
      </c>
      <c r="G60" s="56"/>
      <c r="H60" s="38">
        <f t="shared" si="8"/>
        <v>44</v>
      </c>
      <c r="I60" s="9" t="str">
        <f t="shared" si="2"/>
        <v>-</v>
      </c>
      <c r="J60" s="47">
        <f>IF(H60&gt;'Lease Quarterly'!$E$4,0,M59)</f>
        <v>0</v>
      </c>
      <c r="K60" s="47">
        <f>IF(IF('Lease Quarterly'!$H$4="Yearly",J60*'Lease Quarterly'!$D$4,IF('Lease Quarterly'!$H$4="Quarterly",J60*('Lease Quarterly'!$D$4/4),J60*'Lease Quarterly'!$D$4/12))&gt;0,IF('Lease Quarterly'!$H$4="Yearly",J60*'Lease Quarterly'!$D$4,IF('Lease Quarterly'!$H$4="Quarterly",J60*('Lease Quarterly'!$D$4/4),J60*'Lease Quarterly'!$D$4/12)),-L60-J60)</f>
        <v>0</v>
      </c>
      <c r="L60" s="47">
        <f t="shared" si="3"/>
        <v>0</v>
      </c>
      <c r="M60" s="47">
        <f t="shared" si="4"/>
        <v>0</v>
      </c>
      <c r="N60" s="57"/>
      <c r="O60" s="38">
        <v>44</v>
      </c>
      <c r="P60" s="58">
        <f t="shared" si="9"/>
        <v>59810</v>
      </c>
      <c r="Q60" s="47">
        <f t="shared" si="10"/>
        <v>0</v>
      </c>
      <c r="R60" s="47">
        <f>IF(S59&lt;1,0,-'Lease Quarterly'!$K$4/'Lease Quarterly'!$L$4)</f>
        <v>0</v>
      </c>
      <c r="S60" s="47">
        <f t="shared" si="5"/>
        <v>0</v>
      </c>
      <c r="AE60"/>
      <c r="AF60" s="6"/>
    </row>
    <row r="61" spans="1:32" x14ac:dyDescent="0.25">
      <c r="A61" s="53">
        <f t="shared" si="7"/>
        <v>45</v>
      </c>
      <c r="B61" s="29">
        <f t="shared" si="0"/>
        <v>0</v>
      </c>
      <c r="C61" s="9" t="str">
        <f>IF(D61=0,"-",IF('Lease Quarterly'!$H$4="Yearly",EDATE(C60,12),IF('Lease Quarterly'!$H$4="Quarterly",EDATE(C60,3),EDATE(C60,1))))</f>
        <v>-</v>
      </c>
      <c r="D61" s="54">
        <f>IF(A61&gt;'Lease Quarterly'!$E$4,0,'Lease Quarterly'!$G$4)*((1+$M$4)^(((((IF($H$4="Yearly",ROUNDDOWN(IF(A61-($N$4)&lt;0,0,((A61-($N$4)/(($N$4))))/($N$4)),0),IF($H$4="Monthly",ROUNDDOWN(IF(A61-($N$4*12)&lt;0,0,((A61-(12*$N$4)/((12*$N$4))))/($N$4*12)),0),ROUNDDOWN(IF(A61-($N$4*4)&lt;0,0,((A61-(4*$N$4)/((4*$N$4))))/($N$4*4)),0)))))))))+(IF(A61=$E$4,$J$4,0))</f>
        <v>0</v>
      </c>
      <c r="E61" s="49">
        <f>IF(D61=0,0,1/((1+IF('Lease Quarterly'!$H$4="Yearly",'Lease Quarterly'!$D$4,IF('Lease Quarterly'!$H$4="Quarterly",'Lease Quarterly'!$D$4/4,'Lease Quarterly'!$D$4/12)))^IF($E$17=1,A60,A61)))</f>
        <v>0</v>
      </c>
      <c r="F61" s="55">
        <f t="shared" si="1"/>
        <v>0</v>
      </c>
      <c r="G61" s="56"/>
      <c r="H61" s="38">
        <f t="shared" si="8"/>
        <v>45</v>
      </c>
      <c r="I61" s="9" t="str">
        <f t="shared" si="2"/>
        <v>-</v>
      </c>
      <c r="J61" s="47">
        <f>IF(H61&gt;'Lease Quarterly'!$E$4,0,M60)</f>
        <v>0</v>
      </c>
      <c r="K61" s="47">
        <f>IF(IF('Lease Quarterly'!$H$4="Yearly",J61*'Lease Quarterly'!$D$4,IF('Lease Quarterly'!$H$4="Quarterly",J61*('Lease Quarterly'!$D$4/4),J61*'Lease Quarterly'!$D$4/12))&gt;0,IF('Lease Quarterly'!$H$4="Yearly",J61*'Lease Quarterly'!$D$4,IF('Lease Quarterly'!$H$4="Quarterly",J61*('Lease Quarterly'!$D$4/4),J61*'Lease Quarterly'!$D$4/12)),-L61-J61)</f>
        <v>0</v>
      </c>
      <c r="L61" s="47">
        <f t="shared" si="3"/>
        <v>0</v>
      </c>
      <c r="M61" s="47">
        <f t="shared" si="4"/>
        <v>0</v>
      </c>
      <c r="N61" s="57"/>
      <c r="O61" s="38">
        <v>45</v>
      </c>
      <c r="P61" s="58">
        <f t="shared" si="9"/>
        <v>60176</v>
      </c>
      <c r="Q61" s="47">
        <f t="shared" si="10"/>
        <v>0</v>
      </c>
      <c r="R61" s="47">
        <f>IF(S60&lt;1,0,-'Lease Quarterly'!$K$4/'Lease Quarterly'!$L$4)</f>
        <v>0</v>
      </c>
      <c r="S61" s="47">
        <f t="shared" si="5"/>
        <v>0</v>
      </c>
      <c r="AE61"/>
      <c r="AF61" s="6"/>
    </row>
    <row r="62" spans="1:32" x14ac:dyDescent="0.25">
      <c r="A62" s="53">
        <f t="shared" si="7"/>
        <v>46</v>
      </c>
      <c r="B62" s="29">
        <f t="shared" si="0"/>
        <v>0</v>
      </c>
      <c r="C62" s="9" t="str">
        <f>IF(D62=0,"-",IF('Lease Quarterly'!$H$4="Yearly",EDATE(C61,12),IF('Lease Quarterly'!$H$4="Quarterly",EDATE(C61,3),EDATE(C61,1))))</f>
        <v>-</v>
      </c>
      <c r="D62" s="54">
        <f>IF(A62&gt;'Lease Quarterly'!$E$4,0,'Lease Quarterly'!$G$4)*((1+$M$4)^(((((IF($H$4="Yearly",ROUNDDOWN(IF(A62-($N$4)&lt;0,0,((A62-($N$4)/(($N$4))))/($N$4)),0),IF($H$4="Monthly",ROUNDDOWN(IF(A62-($N$4*12)&lt;0,0,((A62-(12*$N$4)/((12*$N$4))))/($N$4*12)),0),ROUNDDOWN(IF(A62-($N$4*4)&lt;0,0,((A62-(4*$N$4)/((4*$N$4))))/($N$4*4)),0)))))))))+(IF(A62=$E$4,$J$4,0))</f>
        <v>0</v>
      </c>
      <c r="E62" s="49">
        <f>IF(D62=0,0,1/((1+IF('Lease Quarterly'!$H$4="Yearly",'Lease Quarterly'!$D$4,IF('Lease Quarterly'!$H$4="Quarterly",'Lease Quarterly'!$D$4/4,'Lease Quarterly'!$D$4/12)))^IF($E$17=1,A61,A62)))</f>
        <v>0</v>
      </c>
      <c r="F62" s="55">
        <f t="shared" si="1"/>
        <v>0</v>
      </c>
      <c r="G62" s="56"/>
      <c r="H62" s="38">
        <f t="shared" si="8"/>
        <v>46</v>
      </c>
      <c r="I62" s="9" t="str">
        <f t="shared" si="2"/>
        <v>-</v>
      </c>
      <c r="J62" s="47">
        <f>IF(H62&gt;'Lease Quarterly'!$E$4,0,M61)</f>
        <v>0</v>
      </c>
      <c r="K62" s="47">
        <f>IF(IF('Lease Quarterly'!$H$4="Yearly",J62*'Lease Quarterly'!$D$4,IF('Lease Quarterly'!$H$4="Quarterly",J62*('Lease Quarterly'!$D$4/4),J62*'Lease Quarterly'!$D$4/12))&gt;0,IF('Lease Quarterly'!$H$4="Yearly",J62*'Lease Quarterly'!$D$4,IF('Lease Quarterly'!$H$4="Quarterly",J62*('Lease Quarterly'!$D$4/4),J62*'Lease Quarterly'!$D$4/12)),-L62-J62)</f>
        <v>0</v>
      </c>
      <c r="L62" s="47">
        <f t="shared" si="3"/>
        <v>0</v>
      </c>
      <c r="M62" s="47">
        <f t="shared" si="4"/>
        <v>0</v>
      </c>
      <c r="N62" s="57"/>
      <c r="O62" s="38">
        <v>46</v>
      </c>
      <c r="P62" s="58">
        <f t="shared" si="9"/>
        <v>60541</v>
      </c>
      <c r="Q62" s="47">
        <f t="shared" si="10"/>
        <v>0</v>
      </c>
      <c r="R62" s="47">
        <f>IF(S61&lt;1,0,-'Lease Quarterly'!$K$4/'Lease Quarterly'!$L$4)</f>
        <v>0</v>
      </c>
      <c r="S62" s="47">
        <f t="shared" si="5"/>
        <v>0</v>
      </c>
      <c r="AE62"/>
      <c r="AF62" s="6"/>
    </row>
    <row r="63" spans="1:32" x14ac:dyDescent="0.25">
      <c r="A63" s="53">
        <f t="shared" si="7"/>
        <v>47</v>
      </c>
      <c r="B63" s="29">
        <f t="shared" si="0"/>
        <v>0</v>
      </c>
      <c r="C63" s="9" t="str">
        <f>IF(D63=0,"-",IF('Lease Quarterly'!$H$4="Yearly",EDATE(C62,12),IF('Lease Quarterly'!$H$4="Quarterly",EDATE(C62,3),EDATE(C62,1))))</f>
        <v>-</v>
      </c>
      <c r="D63" s="54">
        <f>IF(A63&gt;'Lease Quarterly'!$E$4,0,'Lease Quarterly'!$G$4)*((1+$M$4)^(((((IF($H$4="Yearly",ROUNDDOWN(IF(A63-($N$4)&lt;0,0,((A63-($N$4)/(($N$4))))/($N$4)),0),IF($H$4="Monthly",ROUNDDOWN(IF(A63-($N$4*12)&lt;0,0,((A63-(12*$N$4)/((12*$N$4))))/($N$4*12)),0),ROUNDDOWN(IF(A63-($N$4*4)&lt;0,0,((A63-(4*$N$4)/((4*$N$4))))/($N$4*4)),0)))))))))+(IF(A63=$E$4,$J$4,0))</f>
        <v>0</v>
      </c>
      <c r="E63" s="49">
        <f>IF(D63=0,0,1/((1+IF('Lease Quarterly'!$H$4="Yearly",'Lease Quarterly'!$D$4,IF('Lease Quarterly'!$H$4="Quarterly",'Lease Quarterly'!$D$4/4,'Lease Quarterly'!$D$4/12)))^IF($E$17=1,A62,A63)))</f>
        <v>0</v>
      </c>
      <c r="F63" s="55">
        <f t="shared" si="1"/>
        <v>0</v>
      </c>
      <c r="G63" s="56"/>
      <c r="H63" s="38">
        <f t="shared" si="8"/>
        <v>47</v>
      </c>
      <c r="I63" s="9" t="str">
        <f t="shared" si="2"/>
        <v>-</v>
      </c>
      <c r="J63" s="47">
        <f>IF(H63&gt;'Lease Quarterly'!$E$4,0,M62)</f>
        <v>0</v>
      </c>
      <c r="K63" s="47">
        <f>IF(IF('Lease Quarterly'!$H$4="Yearly",J63*'Lease Quarterly'!$D$4,IF('Lease Quarterly'!$H$4="Quarterly",J63*('Lease Quarterly'!$D$4/4),J63*'Lease Quarterly'!$D$4/12))&gt;0,IF('Lease Quarterly'!$H$4="Yearly",J63*'Lease Quarterly'!$D$4,IF('Lease Quarterly'!$H$4="Quarterly",J63*('Lease Quarterly'!$D$4/4),J63*'Lease Quarterly'!$D$4/12)),-L63-J63)</f>
        <v>0</v>
      </c>
      <c r="L63" s="47">
        <f t="shared" si="3"/>
        <v>0</v>
      </c>
      <c r="M63" s="47">
        <f t="shared" si="4"/>
        <v>0</v>
      </c>
      <c r="N63" s="57"/>
      <c r="O63" s="38">
        <v>47</v>
      </c>
      <c r="P63" s="58">
        <f t="shared" si="9"/>
        <v>60906</v>
      </c>
      <c r="Q63" s="47">
        <f t="shared" si="10"/>
        <v>0</v>
      </c>
      <c r="R63" s="47">
        <f>IF(S62&lt;1,0,-'Lease Quarterly'!$K$4/'Lease Quarterly'!$L$4)</f>
        <v>0</v>
      </c>
      <c r="S63" s="47">
        <f t="shared" si="5"/>
        <v>0</v>
      </c>
      <c r="AE63"/>
      <c r="AF63" s="6"/>
    </row>
    <row r="64" spans="1:32" x14ac:dyDescent="0.25">
      <c r="A64" s="53">
        <f t="shared" si="7"/>
        <v>48</v>
      </c>
      <c r="B64" s="29">
        <f t="shared" si="0"/>
        <v>0</v>
      </c>
      <c r="C64" s="9" t="str">
        <f>IF(D64=0,"-",IF('Lease Quarterly'!$H$4="Yearly",EDATE(C63,12),IF('Lease Quarterly'!$H$4="Quarterly",EDATE(C63,3),EDATE(C63,1))))</f>
        <v>-</v>
      </c>
      <c r="D64" s="54">
        <f>IF(A64&gt;'Lease Quarterly'!$E$4,0,'Lease Quarterly'!$G$4)*((1+$M$4)^(((((IF($H$4="Yearly",ROUNDDOWN(IF(A64-($N$4)&lt;0,0,((A64-($N$4)/(($N$4))))/($N$4)),0),IF($H$4="Monthly",ROUNDDOWN(IF(A64-($N$4*12)&lt;0,0,((A64-(12*$N$4)/((12*$N$4))))/($N$4*12)),0),ROUNDDOWN(IF(A64-($N$4*4)&lt;0,0,((A64-(4*$N$4)/((4*$N$4))))/($N$4*4)),0)))))))))+(IF(A64=$E$4,$J$4,0))</f>
        <v>0</v>
      </c>
      <c r="E64" s="49">
        <f>IF(D64=0,0,1/((1+IF('Lease Quarterly'!$H$4="Yearly",'Lease Quarterly'!$D$4,IF('Lease Quarterly'!$H$4="Quarterly",'Lease Quarterly'!$D$4/4,'Lease Quarterly'!$D$4/12)))^IF($E$17=1,A63,A64)))</f>
        <v>0</v>
      </c>
      <c r="F64" s="55">
        <f t="shared" si="1"/>
        <v>0</v>
      </c>
      <c r="G64" s="56"/>
      <c r="H64" s="38">
        <f t="shared" si="8"/>
        <v>48</v>
      </c>
      <c r="I64" s="9" t="str">
        <f t="shared" si="2"/>
        <v>-</v>
      </c>
      <c r="J64" s="47">
        <f>IF(H64&gt;'Lease Quarterly'!$E$4,0,M63)</f>
        <v>0</v>
      </c>
      <c r="K64" s="47">
        <f>IF(IF('Lease Quarterly'!$H$4="Yearly",J64*'Lease Quarterly'!$D$4,IF('Lease Quarterly'!$H$4="Quarterly",J64*('Lease Quarterly'!$D$4/4),J64*'Lease Quarterly'!$D$4/12))&gt;0,IF('Lease Quarterly'!$H$4="Yearly",J64*'Lease Quarterly'!$D$4,IF('Lease Quarterly'!$H$4="Quarterly",J64*('Lease Quarterly'!$D$4/4),J64*'Lease Quarterly'!$D$4/12)),-L64-J64)</f>
        <v>0</v>
      </c>
      <c r="L64" s="47">
        <f t="shared" si="3"/>
        <v>0</v>
      </c>
      <c r="M64" s="47">
        <f t="shared" si="4"/>
        <v>0</v>
      </c>
      <c r="N64" s="57"/>
      <c r="O64" s="38">
        <v>48</v>
      </c>
      <c r="P64" s="58">
        <f t="shared" si="9"/>
        <v>61271</v>
      </c>
      <c r="Q64" s="47">
        <f t="shared" si="10"/>
        <v>0</v>
      </c>
      <c r="R64" s="47">
        <f>IF(S63&lt;1,0,-'Lease Quarterly'!$K$4/'Lease Quarterly'!$L$4)</f>
        <v>0</v>
      </c>
      <c r="S64" s="47">
        <f t="shared" si="5"/>
        <v>0</v>
      </c>
      <c r="AE64"/>
      <c r="AF64" s="6"/>
    </row>
    <row r="65" spans="1:32" x14ac:dyDescent="0.25">
      <c r="A65" s="53">
        <f t="shared" si="7"/>
        <v>49</v>
      </c>
      <c r="B65" s="29">
        <f t="shared" si="0"/>
        <v>0</v>
      </c>
      <c r="C65" s="9" t="str">
        <f>IF(D65=0,"-",IF('Lease Quarterly'!$H$4="Yearly",EDATE(C64,12),IF('Lease Quarterly'!$H$4="Quarterly",EDATE(C64,3),EDATE(C64,1))))</f>
        <v>-</v>
      </c>
      <c r="D65" s="54">
        <f>IF(A65&gt;'Lease Quarterly'!$E$4,0,'Lease Quarterly'!$G$4)*((1+$M$4)^(((((IF($H$4="Yearly",ROUNDDOWN(IF(A65-($N$4)&lt;0,0,((A65-($N$4)/(($N$4))))/($N$4)),0),IF($H$4="Monthly",ROUNDDOWN(IF(A65-($N$4*12)&lt;0,0,((A65-(12*$N$4)/((12*$N$4))))/($N$4*12)),0),ROUNDDOWN(IF(A65-($N$4*4)&lt;0,0,((A65-(4*$N$4)/((4*$N$4))))/($N$4*4)),0)))))))))+(IF(A65=$E$4,$J$4,0))</f>
        <v>0</v>
      </c>
      <c r="E65" s="49">
        <f>IF(D65=0,0,1/((1+IF('Lease Quarterly'!$H$4="Yearly",'Lease Quarterly'!$D$4,IF('Lease Quarterly'!$H$4="Quarterly",'Lease Quarterly'!$D$4/4,'Lease Quarterly'!$D$4/12)))^IF($E$17=1,A64,A65)))</f>
        <v>0</v>
      </c>
      <c r="F65" s="55">
        <f t="shared" si="1"/>
        <v>0</v>
      </c>
      <c r="G65" s="56"/>
      <c r="H65" s="38">
        <f t="shared" si="8"/>
        <v>49</v>
      </c>
      <c r="I65" s="9" t="str">
        <f t="shared" si="2"/>
        <v>-</v>
      </c>
      <c r="J65" s="47">
        <f>IF(H65&gt;'Lease Quarterly'!$E$4,0,M64)</f>
        <v>0</v>
      </c>
      <c r="K65" s="47">
        <f>IF(IF('Lease Quarterly'!$H$4="Yearly",J65*'Lease Quarterly'!$D$4,IF('Lease Quarterly'!$H$4="Quarterly",J65*('Lease Quarterly'!$D$4/4),J65*'Lease Quarterly'!$D$4/12))&gt;0,IF('Lease Quarterly'!$H$4="Yearly",J65*'Lease Quarterly'!$D$4,IF('Lease Quarterly'!$H$4="Quarterly",J65*('Lease Quarterly'!$D$4/4),J65*'Lease Quarterly'!$D$4/12)),-L65-J65)</f>
        <v>0</v>
      </c>
      <c r="L65" s="47">
        <f t="shared" si="3"/>
        <v>0</v>
      </c>
      <c r="M65" s="47">
        <f t="shared" si="4"/>
        <v>0</v>
      </c>
      <c r="N65" s="57"/>
      <c r="O65" s="38">
        <v>49</v>
      </c>
      <c r="P65" s="58">
        <f t="shared" si="9"/>
        <v>61637</v>
      </c>
      <c r="Q65" s="47">
        <f t="shared" si="10"/>
        <v>0</v>
      </c>
      <c r="R65" s="47">
        <f>IF(S64&lt;1,0,-'Lease Quarterly'!$K$4/'Lease Quarterly'!$L$4)</f>
        <v>0</v>
      </c>
      <c r="S65" s="47">
        <f t="shared" si="5"/>
        <v>0</v>
      </c>
      <c r="AE65"/>
      <c r="AF65" s="6"/>
    </row>
    <row r="66" spans="1:32" x14ac:dyDescent="0.25">
      <c r="A66" s="53">
        <f t="shared" si="7"/>
        <v>50</v>
      </c>
      <c r="B66" s="29">
        <f t="shared" si="0"/>
        <v>0</v>
      </c>
      <c r="C66" s="9" t="str">
        <f>IF(D66=0,"-",IF('Lease Quarterly'!$H$4="Yearly",EDATE(C65,12),IF('Lease Quarterly'!$H$4="Quarterly",EDATE(C65,3),EDATE(C65,1))))</f>
        <v>-</v>
      </c>
      <c r="D66" s="54">
        <f>IF(A66&gt;'Lease Quarterly'!$E$4,0,'Lease Quarterly'!$G$4)*((1+$M$4)^(((((IF($H$4="Yearly",ROUNDDOWN(IF(A66-($N$4)&lt;0,0,((A66-($N$4)/(($N$4))))/($N$4)),0),IF($H$4="Monthly",ROUNDDOWN(IF(A66-($N$4*12)&lt;0,0,((A66-(12*$N$4)/((12*$N$4))))/($N$4*12)),0),ROUNDDOWN(IF(A66-($N$4*4)&lt;0,0,((A66-(4*$N$4)/((4*$N$4))))/($N$4*4)),0)))))))))+(IF(A66=$E$4,$J$4,0))</f>
        <v>0</v>
      </c>
      <c r="E66" s="49">
        <f>IF(D66=0,0,1/((1+IF('Lease Quarterly'!$H$4="Yearly",'Lease Quarterly'!$D$4,IF('Lease Quarterly'!$H$4="Quarterly",'Lease Quarterly'!$D$4/4,'Lease Quarterly'!$D$4/12)))^IF($E$17=1,A65,A66)))</f>
        <v>0</v>
      </c>
      <c r="F66" s="55">
        <f t="shared" si="1"/>
        <v>0</v>
      </c>
      <c r="G66" s="56"/>
      <c r="H66" s="38">
        <f t="shared" si="8"/>
        <v>50</v>
      </c>
      <c r="I66" s="9" t="str">
        <f t="shared" si="2"/>
        <v>-</v>
      </c>
      <c r="J66" s="47">
        <f>IF(H66&gt;'Lease Quarterly'!$E$4,0,M65)</f>
        <v>0</v>
      </c>
      <c r="K66" s="47">
        <f>IF(IF('Lease Quarterly'!$H$4="Yearly",J66*'Lease Quarterly'!$D$4,IF('Lease Quarterly'!$H$4="Quarterly",J66*('Lease Quarterly'!$D$4/4),J66*'Lease Quarterly'!$D$4/12))&gt;0,IF('Lease Quarterly'!$H$4="Yearly",J66*'Lease Quarterly'!$D$4,IF('Lease Quarterly'!$H$4="Quarterly",J66*('Lease Quarterly'!$D$4/4),J66*'Lease Quarterly'!$D$4/12)),-L66-J66)</f>
        <v>0</v>
      </c>
      <c r="L66" s="47">
        <f t="shared" si="3"/>
        <v>0</v>
      </c>
      <c r="M66" s="47">
        <f t="shared" si="4"/>
        <v>0</v>
      </c>
      <c r="N66" s="57"/>
      <c r="O66" s="38">
        <v>50</v>
      </c>
      <c r="P66" s="58">
        <f t="shared" si="9"/>
        <v>62002</v>
      </c>
      <c r="Q66" s="47">
        <f t="shared" si="10"/>
        <v>0</v>
      </c>
      <c r="R66" s="47">
        <f>IF(S65&lt;1,0,-'Lease Quarterly'!$K$4/'Lease Quarterly'!$L$4)</f>
        <v>0</v>
      </c>
      <c r="S66" s="47">
        <f t="shared" si="5"/>
        <v>0</v>
      </c>
      <c r="AE66"/>
      <c r="AF66" s="6"/>
    </row>
    <row r="67" spans="1:32" x14ac:dyDescent="0.25">
      <c r="A67" s="53">
        <f t="shared" si="7"/>
        <v>51</v>
      </c>
      <c r="B67" s="29">
        <f t="shared" si="0"/>
        <v>0</v>
      </c>
      <c r="C67" s="9" t="str">
        <f>IF(D67=0,"-",IF('Lease Quarterly'!$H$4="Yearly",EDATE(C66,12),IF('Lease Quarterly'!$H$4="Quarterly",EDATE(C66,3),EDATE(C66,1))))</f>
        <v>-</v>
      </c>
      <c r="D67" s="54">
        <f>IF(A67&gt;'Lease Quarterly'!$E$4,0,'Lease Quarterly'!$G$4)*((1+$M$4)^(((((IF($H$4="Yearly",ROUNDDOWN(IF(A67-($N$4)&lt;0,0,((A67-($N$4)/(($N$4))))/($N$4)),0),IF($H$4="Monthly",ROUNDDOWN(IF(A67-($N$4*12)&lt;0,0,((A67-(12*$N$4)/((12*$N$4))))/($N$4*12)),0),ROUNDDOWN(IF(A67-($N$4*4)&lt;0,0,((A67-(4*$N$4)/((4*$N$4))))/($N$4*4)),0)))))))))+(IF(A67=$E$4,$J$4,0))</f>
        <v>0</v>
      </c>
      <c r="E67" s="49">
        <f>IF(D67=0,0,1/((1+IF('Lease Quarterly'!$H$4="Yearly",'Lease Quarterly'!$D$4,IF('Lease Quarterly'!$H$4="Quarterly",'Lease Quarterly'!$D$4/4,'Lease Quarterly'!$D$4/12)))^IF($E$17=1,A66,A67)))</f>
        <v>0</v>
      </c>
      <c r="F67" s="55">
        <f t="shared" si="1"/>
        <v>0</v>
      </c>
      <c r="G67" s="56"/>
      <c r="H67" s="38">
        <f t="shared" si="8"/>
        <v>51</v>
      </c>
      <c r="I67" s="9" t="str">
        <f t="shared" si="2"/>
        <v>-</v>
      </c>
      <c r="J67" s="47">
        <f>IF(H67&gt;'Lease Quarterly'!$E$4,0,M66)</f>
        <v>0</v>
      </c>
      <c r="K67" s="47">
        <f>IF(IF('Lease Quarterly'!$H$4="Yearly",J67*'Lease Quarterly'!$D$4,IF('Lease Quarterly'!$H$4="Quarterly",J67*('Lease Quarterly'!$D$4/4),J67*'Lease Quarterly'!$D$4/12))&gt;0,IF('Lease Quarterly'!$H$4="Yearly",J67*'Lease Quarterly'!$D$4,IF('Lease Quarterly'!$H$4="Quarterly",J67*('Lease Quarterly'!$D$4/4),J67*'Lease Quarterly'!$D$4/12)),-L67-J67)</f>
        <v>0</v>
      </c>
      <c r="L67" s="47">
        <f t="shared" si="3"/>
        <v>0</v>
      </c>
      <c r="M67" s="47">
        <f t="shared" si="4"/>
        <v>0</v>
      </c>
      <c r="N67" s="57"/>
      <c r="O67" s="38">
        <v>51</v>
      </c>
      <c r="P67" s="58">
        <f t="shared" si="9"/>
        <v>62367</v>
      </c>
      <c r="Q67" s="47">
        <f t="shared" si="10"/>
        <v>0</v>
      </c>
      <c r="R67" s="47">
        <f>IF(S66&lt;1,0,-'Lease Quarterly'!$K$4/'Lease Quarterly'!$L$4)</f>
        <v>0</v>
      </c>
      <c r="S67" s="47">
        <f t="shared" si="5"/>
        <v>0</v>
      </c>
      <c r="AE67"/>
      <c r="AF67" s="6"/>
    </row>
    <row r="68" spans="1:32" x14ac:dyDescent="0.25">
      <c r="A68" s="53">
        <f t="shared" si="7"/>
        <v>52</v>
      </c>
      <c r="B68" s="29">
        <f t="shared" si="0"/>
        <v>0</v>
      </c>
      <c r="C68" s="9" t="str">
        <f>IF(D68=0,"-",IF('Lease Quarterly'!$H$4="Yearly",EDATE(C67,12),IF('Lease Quarterly'!$H$4="Quarterly",EDATE(C67,3),EDATE(C67,1))))</f>
        <v>-</v>
      </c>
      <c r="D68" s="54">
        <f>IF(A68&gt;'Lease Quarterly'!$E$4,0,'Lease Quarterly'!$G$4)*((1+$M$4)^(((((IF($H$4="Yearly",ROUNDDOWN(IF(A68-($N$4)&lt;0,0,((A68-($N$4)/(($N$4))))/($N$4)),0),IF($H$4="Monthly",ROUNDDOWN(IF(A68-($N$4*12)&lt;0,0,((A68-(12*$N$4)/((12*$N$4))))/($N$4*12)),0),ROUNDDOWN(IF(A68-($N$4*4)&lt;0,0,((A68-(4*$N$4)/((4*$N$4))))/($N$4*4)),0)))))))))+(IF(A68=$E$4,$J$4,0))</f>
        <v>0</v>
      </c>
      <c r="E68" s="49">
        <f>IF(D68=0,0,1/((1+IF('Lease Quarterly'!$H$4="Yearly",'Lease Quarterly'!$D$4,IF('Lease Quarterly'!$H$4="Quarterly",'Lease Quarterly'!$D$4/4,'Lease Quarterly'!$D$4/12)))^IF($E$17=1,A67,A68)))</f>
        <v>0</v>
      </c>
      <c r="F68" s="55">
        <f t="shared" si="1"/>
        <v>0</v>
      </c>
      <c r="G68" s="56"/>
      <c r="H68" s="38">
        <f t="shared" si="8"/>
        <v>52</v>
      </c>
      <c r="I68" s="9" t="str">
        <f t="shared" si="2"/>
        <v>-</v>
      </c>
      <c r="J68" s="47">
        <f>IF(H68&gt;'Lease Quarterly'!$E$4,0,M67)</f>
        <v>0</v>
      </c>
      <c r="K68" s="47">
        <f>IF(IF('Lease Quarterly'!$H$4="Yearly",J68*'Lease Quarterly'!$D$4,IF('Lease Quarterly'!$H$4="Quarterly",J68*('Lease Quarterly'!$D$4/4),J68*'Lease Quarterly'!$D$4/12))&gt;0,IF('Lease Quarterly'!$H$4="Yearly",J68*'Lease Quarterly'!$D$4,IF('Lease Quarterly'!$H$4="Quarterly",J68*('Lease Quarterly'!$D$4/4),J68*'Lease Quarterly'!$D$4/12)),-L68-J68)</f>
        <v>0</v>
      </c>
      <c r="L68" s="47">
        <f t="shared" si="3"/>
        <v>0</v>
      </c>
      <c r="M68" s="47">
        <f t="shared" si="4"/>
        <v>0</v>
      </c>
      <c r="N68" s="57"/>
      <c r="O68" s="38">
        <v>52</v>
      </c>
      <c r="P68" s="58">
        <f t="shared" si="9"/>
        <v>62732</v>
      </c>
      <c r="Q68" s="47">
        <f t="shared" si="10"/>
        <v>0</v>
      </c>
      <c r="R68" s="47">
        <f>IF(S67&lt;1,0,-'Lease Quarterly'!$K$4/'Lease Quarterly'!$L$4)</f>
        <v>0</v>
      </c>
      <c r="S68" s="47">
        <f t="shared" si="5"/>
        <v>0</v>
      </c>
      <c r="AE68"/>
      <c r="AF68" s="6"/>
    </row>
    <row r="69" spans="1:32" x14ac:dyDescent="0.25">
      <c r="A69" s="53">
        <f t="shared" si="7"/>
        <v>53</v>
      </c>
      <c r="B69" s="29">
        <f t="shared" si="0"/>
        <v>0</v>
      </c>
      <c r="C69" s="9" t="str">
        <f>IF(D69=0,"-",IF('Lease Quarterly'!$H$4="Yearly",EDATE(C68,12),IF('Lease Quarterly'!$H$4="Quarterly",EDATE(C68,3),EDATE(C68,1))))</f>
        <v>-</v>
      </c>
      <c r="D69" s="54">
        <f>IF(A69&gt;'Lease Quarterly'!$E$4,0,'Lease Quarterly'!$G$4)*((1+$M$4)^(((((IF($H$4="Yearly",ROUNDDOWN(IF(A69-($N$4)&lt;0,0,((A69-($N$4)/(($N$4))))/($N$4)),0),IF($H$4="Monthly",ROUNDDOWN(IF(A69-($N$4*12)&lt;0,0,((A69-(12*$N$4)/((12*$N$4))))/($N$4*12)),0),ROUNDDOWN(IF(A69-($N$4*4)&lt;0,0,((A69-(4*$N$4)/((4*$N$4))))/($N$4*4)),0)))))))))+(IF(A69=$E$4,$J$4,0))</f>
        <v>0</v>
      </c>
      <c r="E69" s="49">
        <f>IF(D69=0,0,1/((1+IF('Lease Quarterly'!$H$4="Yearly",'Lease Quarterly'!$D$4,IF('Lease Quarterly'!$H$4="Quarterly",'Lease Quarterly'!$D$4/4,'Lease Quarterly'!$D$4/12)))^IF($E$17=1,A68,A69)))</f>
        <v>0</v>
      </c>
      <c r="F69" s="55">
        <f t="shared" si="1"/>
        <v>0</v>
      </c>
      <c r="G69" s="56"/>
      <c r="H69" s="38">
        <f t="shared" si="8"/>
        <v>53</v>
      </c>
      <c r="I69" s="9" t="str">
        <f t="shared" si="2"/>
        <v>-</v>
      </c>
      <c r="J69" s="47">
        <f>IF(H69&gt;'Lease Quarterly'!$E$4,0,M68)</f>
        <v>0</v>
      </c>
      <c r="K69" s="47">
        <f>IF(IF('Lease Quarterly'!$H$4="Yearly",J69*'Lease Quarterly'!$D$4,IF('Lease Quarterly'!$H$4="Quarterly",J69*('Lease Quarterly'!$D$4/4),J69*'Lease Quarterly'!$D$4/12))&gt;0,IF('Lease Quarterly'!$H$4="Yearly",J69*'Lease Quarterly'!$D$4,IF('Lease Quarterly'!$H$4="Quarterly",J69*('Lease Quarterly'!$D$4/4),J69*'Lease Quarterly'!$D$4/12)),-L69-J69)</f>
        <v>0</v>
      </c>
      <c r="L69" s="47">
        <f t="shared" si="3"/>
        <v>0</v>
      </c>
      <c r="M69" s="47">
        <f t="shared" si="4"/>
        <v>0</v>
      </c>
      <c r="N69" s="57"/>
      <c r="O69" s="38">
        <v>53</v>
      </c>
      <c r="P69" s="58">
        <f t="shared" si="9"/>
        <v>63098</v>
      </c>
      <c r="Q69" s="47">
        <f t="shared" si="10"/>
        <v>0</v>
      </c>
      <c r="R69" s="47">
        <f>IF(S68&lt;1,0,-'Lease Quarterly'!$K$4/'Lease Quarterly'!$L$4)</f>
        <v>0</v>
      </c>
      <c r="S69" s="47">
        <f t="shared" si="5"/>
        <v>0</v>
      </c>
      <c r="AE69"/>
      <c r="AF69" s="6"/>
    </row>
    <row r="70" spans="1:32" x14ac:dyDescent="0.25">
      <c r="A70" s="53">
        <f t="shared" si="7"/>
        <v>54</v>
      </c>
      <c r="B70" s="29">
        <f t="shared" si="0"/>
        <v>0</v>
      </c>
      <c r="C70" s="9" t="str">
        <f>IF(D70=0,"-",IF('Lease Quarterly'!$H$4="Yearly",EDATE(C69,12),IF('Lease Quarterly'!$H$4="Quarterly",EDATE(C69,3),EDATE(C69,1))))</f>
        <v>-</v>
      </c>
      <c r="D70" s="54">
        <f>IF(A70&gt;'Lease Quarterly'!$E$4,0,'Lease Quarterly'!$G$4)*((1+$M$4)^(((((IF($H$4="Yearly",ROUNDDOWN(IF(A70-($N$4)&lt;0,0,((A70-($N$4)/(($N$4))))/($N$4)),0),IF($H$4="Monthly",ROUNDDOWN(IF(A70-($N$4*12)&lt;0,0,((A70-(12*$N$4)/((12*$N$4))))/($N$4*12)),0),ROUNDDOWN(IF(A70-($N$4*4)&lt;0,0,((A70-(4*$N$4)/((4*$N$4))))/($N$4*4)),0)))))))))+(IF(A70=$E$4,$J$4,0))</f>
        <v>0</v>
      </c>
      <c r="E70" s="49">
        <f>IF(D70=0,0,1/((1+IF('Lease Quarterly'!$H$4="Yearly",'Lease Quarterly'!$D$4,IF('Lease Quarterly'!$H$4="Quarterly",'Lease Quarterly'!$D$4/4,'Lease Quarterly'!$D$4/12)))^IF($E$17=1,A69,A70)))</f>
        <v>0</v>
      </c>
      <c r="F70" s="55">
        <f t="shared" si="1"/>
        <v>0</v>
      </c>
      <c r="G70" s="56"/>
      <c r="H70" s="38">
        <f t="shared" si="8"/>
        <v>54</v>
      </c>
      <c r="I70" s="9" t="str">
        <f t="shared" si="2"/>
        <v>-</v>
      </c>
      <c r="J70" s="47">
        <f>IF(H70&gt;'Lease Quarterly'!$E$4,0,M69)</f>
        <v>0</v>
      </c>
      <c r="K70" s="47">
        <f>IF(IF('Lease Quarterly'!$H$4="Yearly",J70*'Lease Quarterly'!$D$4,IF('Lease Quarterly'!$H$4="Quarterly",J70*('Lease Quarterly'!$D$4/4),J70*'Lease Quarterly'!$D$4/12))&gt;0,IF('Lease Quarterly'!$H$4="Yearly",J70*'Lease Quarterly'!$D$4,IF('Lease Quarterly'!$H$4="Quarterly",J70*('Lease Quarterly'!$D$4/4),J70*'Lease Quarterly'!$D$4/12)),-L70-J70)</f>
        <v>0</v>
      </c>
      <c r="L70" s="47">
        <f t="shared" si="3"/>
        <v>0</v>
      </c>
      <c r="M70" s="47">
        <f t="shared" si="4"/>
        <v>0</v>
      </c>
      <c r="N70" s="57"/>
      <c r="O70" s="38">
        <v>54</v>
      </c>
      <c r="P70" s="58">
        <f t="shared" si="9"/>
        <v>63463</v>
      </c>
      <c r="Q70" s="47">
        <f t="shared" si="10"/>
        <v>0</v>
      </c>
      <c r="R70" s="47">
        <f>IF(S69&lt;1,0,-'Lease Quarterly'!$K$4/'Lease Quarterly'!$L$4)</f>
        <v>0</v>
      </c>
      <c r="S70" s="47">
        <f t="shared" si="5"/>
        <v>0</v>
      </c>
      <c r="AE70"/>
      <c r="AF70" s="6"/>
    </row>
    <row r="71" spans="1:32" x14ac:dyDescent="0.25">
      <c r="A71" s="53">
        <f t="shared" si="7"/>
        <v>55</v>
      </c>
      <c r="B71" s="29">
        <f t="shared" si="0"/>
        <v>0</v>
      </c>
      <c r="C71" s="9" t="str">
        <f>IF(D71=0,"-",IF('Lease Quarterly'!$H$4="Yearly",EDATE(C70,12),IF('Lease Quarterly'!$H$4="Quarterly",EDATE(C70,3),EDATE(C70,1))))</f>
        <v>-</v>
      </c>
      <c r="D71" s="54">
        <f>IF(A71&gt;'Lease Quarterly'!$E$4,0,'Lease Quarterly'!$G$4)*((1+$M$4)^(((((IF($H$4="Yearly",ROUNDDOWN(IF(A71-($N$4)&lt;0,0,((A71-($N$4)/(($N$4))))/($N$4)),0),IF($H$4="Monthly",ROUNDDOWN(IF(A71-($N$4*12)&lt;0,0,((A71-(12*$N$4)/((12*$N$4))))/($N$4*12)),0),ROUNDDOWN(IF(A71-($N$4*4)&lt;0,0,((A71-(4*$N$4)/((4*$N$4))))/($N$4*4)),0)))))))))+(IF(A71=$E$4,$J$4,0))</f>
        <v>0</v>
      </c>
      <c r="E71" s="49">
        <f>IF(D71=0,0,1/((1+IF('Lease Quarterly'!$H$4="Yearly",'Lease Quarterly'!$D$4,IF('Lease Quarterly'!$H$4="Quarterly",'Lease Quarterly'!$D$4/4,'Lease Quarterly'!$D$4/12)))^IF($E$17=1,A70,A71)))</f>
        <v>0</v>
      </c>
      <c r="F71" s="55">
        <f t="shared" si="1"/>
        <v>0</v>
      </c>
      <c r="G71" s="56"/>
      <c r="H71" s="38">
        <f t="shared" si="8"/>
        <v>55</v>
      </c>
      <c r="I71" s="9" t="str">
        <f t="shared" si="2"/>
        <v>-</v>
      </c>
      <c r="J71" s="47">
        <f>IF(H71&gt;'Lease Quarterly'!$E$4,0,M70)</f>
        <v>0</v>
      </c>
      <c r="K71" s="47">
        <f>IF(IF('Lease Quarterly'!$H$4="Yearly",J71*'Lease Quarterly'!$D$4,IF('Lease Quarterly'!$H$4="Quarterly",J71*('Lease Quarterly'!$D$4/4),J71*'Lease Quarterly'!$D$4/12))&gt;0,IF('Lease Quarterly'!$H$4="Yearly",J71*'Lease Quarterly'!$D$4,IF('Lease Quarterly'!$H$4="Quarterly",J71*('Lease Quarterly'!$D$4/4),J71*'Lease Quarterly'!$D$4/12)),-L71-J71)</f>
        <v>0</v>
      </c>
      <c r="L71" s="47">
        <f t="shared" si="3"/>
        <v>0</v>
      </c>
      <c r="M71" s="47">
        <f t="shared" si="4"/>
        <v>0</v>
      </c>
      <c r="N71" s="57"/>
      <c r="O71" s="38">
        <v>55</v>
      </c>
      <c r="P71" s="58">
        <f t="shared" si="9"/>
        <v>63828</v>
      </c>
      <c r="Q71" s="47">
        <f t="shared" si="10"/>
        <v>0</v>
      </c>
      <c r="R71" s="47">
        <f>IF(S70&lt;1,0,-'Lease Quarterly'!$K$4/'Lease Quarterly'!$L$4)</f>
        <v>0</v>
      </c>
      <c r="S71" s="47">
        <f t="shared" si="5"/>
        <v>0</v>
      </c>
      <c r="AE71"/>
      <c r="AF71" s="6"/>
    </row>
    <row r="72" spans="1:32" x14ac:dyDescent="0.25">
      <c r="A72" s="53">
        <f t="shared" si="7"/>
        <v>56</v>
      </c>
      <c r="B72" s="29">
        <f t="shared" si="0"/>
        <v>0</v>
      </c>
      <c r="C72" s="9" t="str">
        <f>IF(D72=0,"-",IF('Lease Quarterly'!$H$4="Yearly",EDATE(C71,12),IF('Lease Quarterly'!$H$4="Quarterly",EDATE(C71,3),EDATE(C71,1))))</f>
        <v>-</v>
      </c>
      <c r="D72" s="54">
        <f>IF(A72&gt;'Lease Quarterly'!$E$4,0,'Lease Quarterly'!$G$4)*((1+$M$4)^(((((IF($H$4="Yearly",ROUNDDOWN(IF(A72-($N$4)&lt;0,0,((A72-($N$4)/(($N$4))))/($N$4)),0),IF($H$4="Monthly",ROUNDDOWN(IF(A72-($N$4*12)&lt;0,0,((A72-(12*$N$4)/((12*$N$4))))/($N$4*12)),0),ROUNDDOWN(IF(A72-($N$4*4)&lt;0,0,((A72-(4*$N$4)/((4*$N$4))))/($N$4*4)),0)))))))))+(IF(A72=$E$4,$J$4,0))</f>
        <v>0</v>
      </c>
      <c r="E72" s="49">
        <f>IF(D72=0,0,1/((1+IF('Lease Quarterly'!$H$4="Yearly",'Lease Quarterly'!$D$4,IF('Lease Quarterly'!$H$4="Quarterly",'Lease Quarterly'!$D$4/4,'Lease Quarterly'!$D$4/12)))^IF($E$17=1,A71,A72)))</f>
        <v>0</v>
      </c>
      <c r="F72" s="55">
        <f t="shared" si="1"/>
        <v>0</v>
      </c>
      <c r="G72" s="56"/>
      <c r="H72" s="38">
        <f t="shared" si="8"/>
        <v>56</v>
      </c>
      <c r="I72" s="9" t="str">
        <f t="shared" si="2"/>
        <v>-</v>
      </c>
      <c r="J72" s="47">
        <f>IF(H72&gt;'Lease Quarterly'!$E$4,0,M71)</f>
        <v>0</v>
      </c>
      <c r="K72" s="47">
        <f>IF(IF('Lease Quarterly'!$H$4="Yearly",J72*'Lease Quarterly'!$D$4,IF('Lease Quarterly'!$H$4="Quarterly",J72*('Lease Quarterly'!$D$4/4),J72*'Lease Quarterly'!$D$4/12))&gt;0,IF('Lease Quarterly'!$H$4="Yearly",J72*'Lease Quarterly'!$D$4,IF('Lease Quarterly'!$H$4="Quarterly",J72*('Lease Quarterly'!$D$4/4),J72*'Lease Quarterly'!$D$4/12)),-L72-J72)</f>
        <v>0</v>
      </c>
      <c r="L72" s="47">
        <f t="shared" si="3"/>
        <v>0</v>
      </c>
      <c r="M72" s="47">
        <f t="shared" si="4"/>
        <v>0</v>
      </c>
      <c r="N72" s="57"/>
      <c r="O72" s="38">
        <v>56</v>
      </c>
      <c r="P72" s="58">
        <f t="shared" si="9"/>
        <v>64193</v>
      </c>
      <c r="Q72" s="47">
        <f t="shared" si="10"/>
        <v>0</v>
      </c>
      <c r="R72" s="47">
        <f>IF(S71&lt;1,0,-'Lease Quarterly'!$K$4/'Lease Quarterly'!$L$4)</f>
        <v>0</v>
      </c>
      <c r="S72" s="47">
        <f t="shared" si="5"/>
        <v>0</v>
      </c>
      <c r="AE72"/>
      <c r="AF72" s="6"/>
    </row>
    <row r="73" spans="1:32" x14ac:dyDescent="0.25">
      <c r="A73" s="53">
        <f t="shared" si="7"/>
        <v>57</v>
      </c>
      <c r="B73" s="29">
        <f t="shared" si="0"/>
        <v>0</v>
      </c>
      <c r="C73" s="9" t="str">
        <f>IF(D73=0,"-",IF('Lease Quarterly'!$H$4="Yearly",EDATE(C72,12),IF('Lease Quarterly'!$H$4="Quarterly",EDATE(C72,3),EDATE(C72,1))))</f>
        <v>-</v>
      </c>
      <c r="D73" s="54">
        <f>IF(A73&gt;'Lease Quarterly'!$E$4,0,'Lease Quarterly'!$G$4)*((1+$M$4)^(((((IF($H$4="Yearly",ROUNDDOWN(IF(A73-($N$4)&lt;0,0,((A73-($N$4)/(($N$4))))/($N$4)),0),IF($H$4="Monthly",ROUNDDOWN(IF(A73-($N$4*12)&lt;0,0,((A73-(12*$N$4)/((12*$N$4))))/($N$4*12)),0),ROUNDDOWN(IF(A73-($N$4*4)&lt;0,0,((A73-(4*$N$4)/((4*$N$4))))/($N$4*4)),0)))))))))+(IF(A73=$E$4,$J$4,0))</f>
        <v>0</v>
      </c>
      <c r="E73" s="49">
        <f>IF(D73=0,0,1/((1+IF('Lease Quarterly'!$H$4="Yearly",'Lease Quarterly'!$D$4,IF('Lease Quarterly'!$H$4="Quarterly",'Lease Quarterly'!$D$4/4,'Lease Quarterly'!$D$4/12)))^IF($E$17=1,A72,A73)))</f>
        <v>0</v>
      </c>
      <c r="F73" s="55">
        <f t="shared" si="1"/>
        <v>0</v>
      </c>
      <c r="G73" s="56"/>
      <c r="H73" s="38">
        <f t="shared" si="8"/>
        <v>57</v>
      </c>
      <c r="I73" s="9" t="str">
        <f t="shared" si="2"/>
        <v>-</v>
      </c>
      <c r="J73" s="47">
        <f>IF(H73&gt;'Lease Quarterly'!$E$4,0,M72)</f>
        <v>0</v>
      </c>
      <c r="K73" s="47">
        <f>IF(IF('Lease Quarterly'!$H$4="Yearly",J73*'Lease Quarterly'!$D$4,IF('Lease Quarterly'!$H$4="Quarterly",J73*('Lease Quarterly'!$D$4/4),J73*'Lease Quarterly'!$D$4/12))&gt;0,IF('Lease Quarterly'!$H$4="Yearly",J73*'Lease Quarterly'!$D$4,IF('Lease Quarterly'!$H$4="Quarterly",J73*('Lease Quarterly'!$D$4/4),J73*'Lease Quarterly'!$D$4/12)),-L73-J73)</f>
        <v>0</v>
      </c>
      <c r="L73" s="47">
        <f t="shared" si="3"/>
        <v>0</v>
      </c>
      <c r="M73" s="47">
        <f t="shared" si="4"/>
        <v>0</v>
      </c>
      <c r="N73" s="57"/>
      <c r="O73" s="38">
        <v>57</v>
      </c>
      <c r="P73" s="58">
        <f t="shared" si="9"/>
        <v>64559</v>
      </c>
      <c r="Q73" s="47">
        <f t="shared" si="10"/>
        <v>0</v>
      </c>
      <c r="R73" s="47">
        <f>IF(S72&lt;1,0,-'Lease Quarterly'!$K$4/'Lease Quarterly'!$L$4)</f>
        <v>0</v>
      </c>
      <c r="S73" s="47">
        <f t="shared" si="5"/>
        <v>0</v>
      </c>
      <c r="AE73"/>
      <c r="AF73" s="6"/>
    </row>
    <row r="74" spans="1:32" x14ac:dyDescent="0.25">
      <c r="A74" s="53">
        <f t="shared" si="7"/>
        <v>58</v>
      </c>
      <c r="B74" s="29">
        <f t="shared" si="0"/>
        <v>0</v>
      </c>
      <c r="C74" s="9" t="str">
        <f>IF(D74=0,"-",IF('Lease Quarterly'!$H$4="Yearly",EDATE(C73,12),IF('Lease Quarterly'!$H$4="Quarterly",EDATE(C73,3),EDATE(C73,1))))</f>
        <v>-</v>
      </c>
      <c r="D74" s="54">
        <f>IF(A74&gt;'Lease Quarterly'!$E$4,0,'Lease Quarterly'!$G$4)*((1+$M$4)^(((((IF($H$4="Yearly",ROUNDDOWN(IF(A74-($N$4)&lt;0,0,((A74-($N$4)/(($N$4))))/($N$4)),0),IF($H$4="Monthly",ROUNDDOWN(IF(A74-($N$4*12)&lt;0,0,((A74-(12*$N$4)/((12*$N$4))))/($N$4*12)),0),ROUNDDOWN(IF(A74-($N$4*4)&lt;0,0,((A74-(4*$N$4)/((4*$N$4))))/($N$4*4)),0)))))))))+(IF(A74=$E$4,$J$4,0))</f>
        <v>0</v>
      </c>
      <c r="E74" s="49">
        <f>IF(D74=0,0,1/((1+IF('Lease Quarterly'!$H$4="Yearly",'Lease Quarterly'!$D$4,IF('Lease Quarterly'!$H$4="Quarterly",'Lease Quarterly'!$D$4/4,'Lease Quarterly'!$D$4/12)))^IF($E$17=1,A73,A74)))</f>
        <v>0</v>
      </c>
      <c r="F74" s="55">
        <f t="shared" si="1"/>
        <v>0</v>
      </c>
      <c r="G74" s="56"/>
      <c r="H74" s="38">
        <f t="shared" si="8"/>
        <v>58</v>
      </c>
      <c r="I74" s="9" t="str">
        <f t="shared" si="2"/>
        <v>-</v>
      </c>
      <c r="J74" s="47">
        <f>IF(H74&gt;'Lease Quarterly'!$E$4,0,M73)</f>
        <v>0</v>
      </c>
      <c r="K74" s="47">
        <f>IF(IF('Lease Quarterly'!$H$4="Yearly",J74*'Lease Quarterly'!$D$4,IF('Lease Quarterly'!$H$4="Quarterly",J74*('Lease Quarterly'!$D$4/4),J74*'Lease Quarterly'!$D$4/12))&gt;0,IF('Lease Quarterly'!$H$4="Yearly",J74*'Lease Quarterly'!$D$4,IF('Lease Quarterly'!$H$4="Quarterly",J74*('Lease Quarterly'!$D$4/4),J74*'Lease Quarterly'!$D$4/12)),-L74-J74)</f>
        <v>0</v>
      </c>
      <c r="L74" s="47">
        <f t="shared" si="3"/>
        <v>0</v>
      </c>
      <c r="M74" s="47">
        <f t="shared" si="4"/>
        <v>0</v>
      </c>
      <c r="N74" s="57"/>
      <c r="O74" s="38">
        <v>58</v>
      </c>
      <c r="P74" s="58">
        <f t="shared" si="9"/>
        <v>64924</v>
      </c>
      <c r="Q74" s="47">
        <f t="shared" si="10"/>
        <v>0</v>
      </c>
      <c r="R74" s="47">
        <f>IF(S73&lt;1,0,-'Lease Quarterly'!$K$4/'Lease Quarterly'!$L$4)</f>
        <v>0</v>
      </c>
      <c r="S74" s="47">
        <f t="shared" si="5"/>
        <v>0</v>
      </c>
      <c r="AE74"/>
      <c r="AF74" s="6"/>
    </row>
    <row r="75" spans="1:32" x14ac:dyDescent="0.25">
      <c r="A75" s="53">
        <f t="shared" si="7"/>
        <v>59</v>
      </c>
      <c r="B75" s="29">
        <f t="shared" si="0"/>
        <v>0</v>
      </c>
      <c r="C75" s="9" t="str">
        <f>IF(D75=0,"-",IF('Lease Quarterly'!$H$4="Yearly",EDATE(C74,12),IF('Lease Quarterly'!$H$4="Quarterly",EDATE(C74,3),EDATE(C74,1))))</f>
        <v>-</v>
      </c>
      <c r="D75" s="54">
        <f>IF(A75&gt;'Lease Quarterly'!$E$4,0,'Lease Quarterly'!$G$4)*((1+$M$4)^(((((IF($H$4="Yearly",ROUNDDOWN(IF(A75-($N$4)&lt;0,0,((A75-($N$4)/(($N$4))))/($N$4)),0),IF($H$4="Monthly",ROUNDDOWN(IF(A75-($N$4*12)&lt;0,0,((A75-(12*$N$4)/((12*$N$4))))/($N$4*12)),0),ROUNDDOWN(IF(A75-($N$4*4)&lt;0,0,((A75-(4*$N$4)/((4*$N$4))))/($N$4*4)),0)))))))))+(IF(A75=$E$4,$J$4,0))</f>
        <v>0</v>
      </c>
      <c r="E75" s="49">
        <f>IF(D75=0,0,1/((1+IF('Lease Quarterly'!$H$4="Yearly",'Lease Quarterly'!$D$4,IF('Lease Quarterly'!$H$4="Quarterly",'Lease Quarterly'!$D$4/4,'Lease Quarterly'!$D$4/12)))^IF($E$17=1,A74,A75)))</f>
        <v>0</v>
      </c>
      <c r="F75" s="55">
        <f t="shared" si="1"/>
        <v>0</v>
      </c>
      <c r="G75" s="56"/>
      <c r="H75" s="38">
        <f t="shared" si="8"/>
        <v>59</v>
      </c>
      <c r="I75" s="9" t="str">
        <f t="shared" si="2"/>
        <v>-</v>
      </c>
      <c r="J75" s="47">
        <f>IF(H75&gt;'Lease Quarterly'!$E$4,0,M74)</f>
        <v>0</v>
      </c>
      <c r="K75" s="47">
        <f>IF(IF('Lease Quarterly'!$H$4="Yearly",J75*'Lease Quarterly'!$D$4,IF('Lease Quarterly'!$H$4="Quarterly",J75*('Lease Quarterly'!$D$4/4),J75*'Lease Quarterly'!$D$4/12))&gt;0,IF('Lease Quarterly'!$H$4="Yearly",J75*'Lease Quarterly'!$D$4,IF('Lease Quarterly'!$H$4="Quarterly",J75*('Lease Quarterly'!$D$4/4),J75*'Lease Quarterly'!$D$4/12)),-L75-J75)</f>
        <v>0</v>
      </c>
      <c r="L75" s="47">
        <f t="shared" si="3"/>
        <v>0</v>
      </c>
      <c r="M75" s="47">
        <f t="shared" si="4"/>
        <v>0</v>
      </c>
      <c r="N75" s="57"/>
      <c r="O75" s="38">
        <v>59</v>
      </c>
      <c r="P75" s="58">
        <f t="shared" si="9"/>
        <v>65289</v>
      </c>
      <c r="Q75" s="47">
        <f t="shared" si="10"/>
        <v>0</v>
      </c>
      <c r="R75" s="47">
        <f>IF(S74&lt;1,0,-'Lease Quarterly'!$K$4/'Lease Quarterly'!$L$4)</f>
        <v>0</v>
      </c>
      <c r="S75" s="47">
        <f t="shared" si="5"/>
        <v>0</v>
      </c>
      <c r="AE75"/>
      <c r="AF75" s="6"/>
    </row>
    <row r="76" spans="1:32" x14ac:dyDescent="0.25">
      <c r="A76" s="53">
        <f t="shared" si="7"/>
        <v>60</v>
      </c>
      <c r="B76" s="29">
        <f t="shared" si="0"/>
        <v>0</v>
      </c>
      <c r="C76" s="9" t="str">
        <f>IF(D76=0,"-",IF('Lease Quarterly'!$H$4="Yearly",EDATE(C75,12),IF('Lease Quarterly'!$H$4="Quarterly",EDATE(C75,3),EDATE(C75,1))))</f>
        <v>-</v>
      </c>
      <c r="D76" s="54">
        <f>IF(A76&gt;'Lease Quarterly'!$E$4,0,'Lease Quarterly'!$G$4)*((1+$M$4)^(((((IF($H$4="Yearly",ROUNDDOWN(IF(A76-($N$4)&lt;0,0,((A76-($N$4)/(($N$4))))/($N$4)),0),IF($H$4="Monthly",ROUNDDOWN(IF(A76-($N$4*12)&lt;0,0,((A76-(12*$N$4)/((12*$N$4))))/($N$4*12)),0),ROUNDDOWN(IF(A76-($N$4*4)&lt;0,0,((A76-(4*$N$4)/((4*$N$4))))/($N$4*4)),0)))))))))+(IF(A76=$E$4,$J$4,0))</f>
        <v>0</v>
      </c>
      <c r="E76" s="49">
        <f>IF(D76=0,0,1/((1+IF('Lease Quarterly'!$H$4="Yearly",'Lease Quarterly'!$D$4,IF('Lease Quarterly'!$H$4="Quarterly",'Lease Quarterly'!$D$4/4,'Lease Quarterly'!$D$4/12)))^IF($E$17=1,A75,A76)))</f>
        <v>0</v>
      </c>
      <c r="F76" s="55">
        <f t="shared" si="1"/>
        <v>0</v>
      </c>
      <c r="G76" s="56"/>
      <c r="H76" s="38">
        <f t="shared" si="8"/>
        <v>60</v>
      </c>
      <c r="I76" s="9" t="str">
        <f t="shared" si="2"/>
        <v>-</v>
      </c>
      <c r="J76" s="47">
        <f>IF(H76&gt;'Lease Quarterly'!$E$4,0,M75)</f>
        <v>0</v>
      </c>
      <c r="K76" s="47">
        <f>IF(IF('Lease Quarterly'!$H$4="Yearly",J76*'Lease Quarterly'!$D$4,IF('Lease Quarterly'!$H$4="Quarterly",J76*('Lease Quarterly'!$D$4/4),J76*'Lease Quarterly'!$D$4/12))&gt;0,IF('Lease Quarterly'!$H$4="Yearly",J76*'Lease Quarterly'!$D$4,IF('Lease Quarterly'!$H$4="Quarterly",J76*('Lease Quarterly'!$D$4/4),J76*'Lease Quarterly'!$D$4/12)),-L76-J76)</f>
        <v>0</v>
      </c>
      <c r="L76" s="47">
        <f t="shared" si="3"/>
        <v>0</v>
      </c>
      <c r="M76" s="47">
        <f t="shared" si="4"/>
        <v>0</v>
      </c>
      <c r="N76" s="57"/>
      <c r="O76" s="38">
        <v>60</v>
      </c>
      <c r="P76" s="58">
        <f t="shared" si="9"/>
        <v>65654</v>
      </c>
      <c r="Q76" s="47">
        <f t="shared" si="10"/>
        <v>0</v>
      </c>
      <c r="R76" s="47">
        <f>IF(S75&lt;1,0,-'Lease Quarterly'!$K$4/'Lease Quarterly'!$L$4)</f>
        <v>0</v>
      </c>
      <c r="S76" s="47">
        <f t="shared" si="5"/>
        <v>0</v>
      </c>
      <c r="AE76"/>
      <c r="AF76" s="6"/>
    </row>
    <row r="77" spans="1:32" x14ac:dyDescent="0.25">
      <c r="A77" s="53">
        <f t="shared" si="7"/>
        <v>61</v>
      </c>
      <c r="B77" s="29">
        <f t="shared" si="0"/>
        <v>0</v>
      </c>
      <c r="C77" s="9" t="str">
        <f>IF(D77=0,"-",IF('Lease Quarterly'!$H$4="Yearly",EDATE(C76,12),IF('Lease Quarterly'!$H$4="Quarterly",EDATE(C76,3),EDATE(C76,1))))</f>
        <v>-</v>
      </c>
      <c r="D77" s="54">
        <f>IF(A77&gt;'Lease Quarterly'!$E$4,0,'Lease Quarterly'!$G$4)*((1+$M$4)^(((((IF($H$4="Yearly",ROUNDDOWN(IF(A77-($N$4)&lt;0,0,((A77-($N$4)/(($N$4))))/($N$4)),0),IF($H$4="Monthly",ROUNDDOWN(IF(A77-($N$4*12)&lt;0,0,((A77-(12*$N$4)/((12*$N$4))))/($N$4*12)),0),ROUNDDOWN(IF(A77-($N$4*4)&lt;0,0,((A77-(4*$N$4)/((4*$N$4))))/($N$4*4)),0)))))))))+(IF(A77=$E$4,$J$4,0))</f>
        <v>0</v>
      </c>
      <c r="E77" s="49">
        <f>IF(D77=0,0,1/((1+IF('Lease Quarterly'!$H$4="Yearly",'Lease Quarterly'!$D$4,IF('Lease Quarterly'!$H$4="Quarterly",'Lease Quarterly'!$D$4/4,'Lease Quarterly'!$D$4/12)))^IF($E$17=1,A76,A77)))</f>
        <v>0</v>
      </c>
      <c r="F77" s="55">
        <f t="shared" si="1"/>
        <v>0</v>
      </c>
      <c r="G77" s="56"/>
      <c r="H77" s="38">
        <f t="shared" si="8"/>
        <v>61</v>
      </c>
      <c r="I77" s="9" t="str">
        <f t="shared" si="2"/>
        <v>-</v>
      </c>
      <c r="J77" s="47">
        <f>IF(H77&gt;'Lease Quarterly'!$E$4,0,M76)</f>
        <v>0</v>
      </c>
      <c r="K77" s="47">
        <f>IF(IF('Lease Quarterly'!$H$4="Yearly",J77*'Lease Quarterly'!$D$4,IF('Lease Quarterly'!$H$4="Quarterly",J77*('Lease Quarterly'!$D$4/4),J77*'Lease Quarterly'!$D$4/12))&gt;0,IF('Lease Quarterly'!$H$4="Yearly",J77*'Lease Quarterly'!$D$4,IF('Lease Quarterly'!$H$4="Quarterly",J77*('Lease Quarterly'!$D$4/4),J77*'Lease Quarterly'!$D$4/12)),-L77-J77)</f>
        <v>0</v>
      </c>
      <c r="L77" s="47">
        <f t="shared" si="3"/>
        <v>0</v>
      </c>
      <c r="M77" s="47">
        <f t="shared" si="4"/>
        <v>0</v>
      </c>
      <c r="N77" s="57"/>
      <c r="O77" s="38">
        <v>61</v>
      </c>
      <c r="P77" s="58">
        <f t="shared" si="9"/>
        <v>66020</v>
      </c>
      <c r="Q77" s="47">
        <f t="shared" si="10"/>
        <v>0</v>
      </c>
      <c r="R77" s="47">
        <f>IF(S76&lt;1,0,-'Lease Quarterly'!$K$4/'Lease Quarterly'!$L$4)</f>
        <v>0</v>
      </c>
      <c r="S77" s="47">
        <f t="shared" si="5"/>
        <v>0</v>
      </c>
      <c r="AE77"/>
      <c r="AF77" s="6"/>
    </row>
    <row r="78" spans="1:32" x14ac:dyDescent="0.25">
      <c r="A78" s="53">
        <f t="shared" si="7"/>
        <v>62</v>
      </c>
      <c r="B78" s="29">
        <f t="shared" si="0"/>
        <v>0</v>
      </c>
      <c r="C78" s="9" t="str">
        <f>IF(D78=0,"-",IF('Lease Quarterly'!$H$4="Yearly",EDATE(C77,12),IF('Lease Quarterly'!$H$4="Quarterly",EDATE(C77,3),EDATE(C77,1))))</f>
        <v>-</v>
      </c>
      <c r="D78" s="54">
        <f>IF(A78&gt;'Lease Quarterly'!$E$4,0,'Lease Quarterly'!$G$4)*((1+$M$4)^(((((IF($H$4="Yearly",ROUNDDOWN(IF(A78-($N$4)&lt;0,0,((A78-($N$4)/(($N$4))))/($N$4)),0),IF($H$4="Monthly",ROUNDDOWN(IF(A78-($N$4*12)&lt;0,0,((A78-(12*$N$4)/((12*$N$4))))/($N$4*12)),0),ROUNDDOWN(IF(A78-($N$4*4)&lt;0,0,((A78-(4*$N$4)/((4*$N$4))))/($N$4*4)),0)))))))))+(IF(A78=$E$4,$J$4,0))</f>
        <v>0</v>
      </c>
      <c r="E78" s="49">
        <f>IF(D78=0,0,1/((1+IF('Lease Quarterly'!$H$4="Yearly",'Lease Quarterly'!$D$4,IF('Lease Quarterly'!$H$4="Quarterly",'Lease Quarterly'!$D$4/4,'Lease Quarterly'!$D$4/12)))^IF($E$17=1,A77,A78)))</f>
        <v>0</v>
      </c>
      <c r="F78" s="55">
        <f t="shared" si="1"/>
        <v>0</v>
      </c>
      <c r="G78" s="56"/>
      <c r="H78" s="38">
        <f t="shared" si="8"/>
        <v>62</v>
      </c>
      <c r="I78" s="9" t="str">
        <f t="shared" si="2"/>
        <v>-</v>
      </c>
      <c r="J78" s="47">
        <f>IF(H78&gt;'Lease Quarterly'!$E$4,0,M77)</f>
        <v>0</v>
      </c>
      <c r="K78" s="47">
        <f>IF(IF('Lease Quarterly'!$H$4="Yearly",J78*'Lease Quarterly'!$D$4,IF('Lease Quarterly'!$H$4="Quarterly",J78*('Lease Quarterly'!$D$4/4),J78*'Lease Quarterly'!$D$4/12))&gt;0,IF('Lease Quarterly'!$H$4="Yearly",J78*'Lease Quarterly'!$D$4,IF('Lease Quarterly'!$H$4="Quarterly",J78*('Lease Quarterly'!$D$4/4),J78*'Lease Quarterly'!$D$4/12)),-L78-J78)</f>
        <v>0</v>
      </c>
      <c r="L78" s="47">
        <f t="shared" si="3"/>
        <v>0</v>
      </c>
      <c r="M78" s="47">
        <f t="shared" si="4"/>
        <v>0</v>
      </c>
      <c r="N78" s="57"/>
      <c r="O78" s="38">
        <v>62</v>
      </c>
      <c r="P78" s="58">
        <f t="shared" si="9"/>
        <v>66385</v>
      </c>
      <c r="Q78" s="47">
        <f t="shared" si="10"/>
        <v>0</v>
      </c>
      <c r="R78" s="47">
        <f>IF(S77&lt;1,0,-'Lease Quarterly'!$K$4/'Lease Quarterly'!$L$4)</f>
        <v>0</v>
      </c>
      <c r="S78" s="47">
        <f t="shared" si="5"/>
        <v>0</v>
      </c>
      <c r="AE78"/>
      <c r="AF78" s="6"/>
    </row>
    <row r="79" spans="1:32" x14ac:dyDescent="0.25">
      <c r="A79" s="53">
        <f t="shared" si="7"/>
        <v>63</v>
      </c>
      <c r="B79" s="29">
        <f t="shared" si="0"/>
        <v>0</v>
      </c>
      <c r="C79" s="9" t="str">
        <f>IF(D79=0,"-",IF('Lease Quarterly'!$H$4="Yearly",EDATE(C78,12),IF('Lease Quarterly'!$H$4="Quarterly",EDATE(C78,3),EDATE(C78,1))))</f>
        <v>-</v>
      </c>
      <c r="D79" s="54">
        <f>IF(A79&gt;'Lease Quarterly'!$E$4,0,'Lease Quarterly'!$G$4)*((1+$M$4)^(((((IF($H$4="Yearly",ROUNDDOWN(IF(A79-($N$4)&lt;0,0,((A79-($N$4)/(($N$4))))/($N$4)),0),IF($H$4="Monthly",ROUNDDOWN(IF(A79-($N$4*12)&lt;0,0,((A79-(12*$N$4)/((12*$N$4))))/($N$4*12)),0),ROUNDDOWN(IF(A79-($N$4*4)&lt;0,0,((A79-(4*$N$4)/((4*$N$4))))/($N$4*4)),0)))))))))+(IF(A79=$E$4,$J$4,0))</f>
        <v>0</v>
      </c>
      <c r="E79" s="49">
        <f>IF(D79=0,0,1/((1+IF('Lease Quarterly'!$H$4="Yearly",'Lease Quarterly'!$D$4,IF('Lease Quarterly'!$H$4="Quarterly",'Lease Quarterly'!$D$4/4,'Lease Quarterly'!$D$4/12)))^IF($E$17=1,A78,A79)))</f>
        <v>0</v>
      </c>
      <c r="F79" s="55">
        <f t="shared" si="1"/>
        <v>0</v>
      </c>
      <c r="G79" s="56"/>
      <c r="H79" s="38">
        <f t="shared" si="8"/>
        <v>63</v>
      </c>
      <c r="I79" s="9" t="str">
        <f t="shared" si="2"/>
        <v>-</v>
      </c>
      <c r="J79" s="47">
        <f>IF(H79&gt;'Lease Quarterly'!$E$4,0,M78)</f>
        <v>0</v>
      </c>
      <c r="K79" s="47">
        <f>IF(IF('Lease Quarterly'!$H$4="Yearly",J79*'Lease Quarterly'!$D$4,IF('Lease Quarterly'!$H$4="Quarterly",J79*('Lease Quarterly'!$D$4/4),J79*'Lease Quarterly'!$D$4/12))&gt;0,IF('Lease Quarterly'!$H$4="Yearly",J79*'Lease Quarterly'!$D$4,IF('Lease Quarterly'!$H$4="Quarterly",J79*('Lease Quarterly'!$D$4/4),J79*'Lease Quarterly'!$D$4/12)),-L79-J79)</f>
        <v>0</v>
      </c>
      <c r="L79" s="47">
        <f t="shared" si="3"/>
        <v>0</v>
      </c>
      <c r="M79" s="47">
        <f t="shared" si="4"/>
        <v>0</v>
      </c>
      <c r="N79" s="57"/>
      <c r="O79" s="38">
        <v>63</v>
      </c>
      <c r="P79" s="58">
        <f t="shared" si="9"/>
        <v>66750</v>
      </c>
      <c r="Q79" s="47">
        <f t="shared" si="10"/>
        <v>0</v>
      </c>
      <c r="R79" s="47">
        <f>IF(S78&lt;1,0,-'Lease Quarterly'!$K$4/'Lease Quarterly'!$L$4)</f>
        <v>0</v>
      </c>
      <c r="S79" s="47">
        <f t="shared" si="5"/>
        <v>0</v>
      </c>
      <c r="AE79"/>
      <c r="AF79" s="6"/>
    </row>
    <row r="80" spans="1:32" x14ac:dyDescent="0.25">
      <c r="A80" s="53">
        <f t="shared" si="7"/>
        <v>64</v>
      </c>
      <c r="B80" s="29">
        <f t="shared" si="0"/>
        <v>0</v>
      </c>
      <c r="C80" s="9" t="str">
        <f>IF(D80=0,"-",IF('Lease Quarterly'!$H$4="Yearly",EDATE(C79,12),IF('Lease Quarterly'!$H$4="Quarterly",EDATE(C79,3),EDATE(C79,1))))</f>
        <v>-</v>
      </c>
      <c r="D80" s="54">
        <f>IF(A80&gt;'Lease Quarterly'!$E$4,0,'Lease Quarterly'!$G$4)*((1+$M$4)^(((((IF($H$4="Yearly",ROUNDDOWN(IF(A80-($N$4)&lt;0,0,((A80-($N$4)/(($N$4))))/($N$4)),0),IF($H$4="Monthly",ROUNDDOWN(IF(A80-($N$4*12)&lt;0,0,((A80-(12*$N$4)/((12*$N$4))))/($N$4*12)),0),ROUNDDOWN(IF(A80-($N$4*4)&lt;0,0,((A80-(4*$N$4)/((4*$N$4))))/($N$4*4)),0)))))))))+(IF(A80=$E$4,$J$4,0))</f>
        <v>0</v>
      </c>
      <c r="E80" s="49">
        <f>IF(D80=0,0,1/((1+IF('Lease Quarterly'!$H$4="Yearly",'Lease Quarterly'!$D$4,IF('Lease Quarterly'!$H$4="Quarterly",'Lease Quarterly'!$D$4/4,'Lease Quarterly'!$D$4/12)))^IF($E$17=1,A79,A80)))</f>
        <v>0</v>
      </c>
      <c r="F80" s="55">
        <f t="shared" si="1"/>
        <v>0</v>
      </c>
      <c r="G80" s="56"/>
      <c r="H80" s="38">
        <f t="shared" si="8"/>
        <v>64</v>
      </c>
      <c r="I80" s="9" t="str">
        <f t="shared" si="2"/>
        <v>-</v>
      </c>
      <c r="J80" s="47">
        <f>IF(H80&gt;'Lease Quarterly'!$E$4,0,M79)</f>
        <v>0</v>
      </c>
      <c r="K80" s="47">
        <f>IF(IF('Lease Quarterly'!$H$4="Yearly",J80*'Lease Quarterly'!$D$4,IF('Lease Quarterly'!$H$4="Quarterly",J80*('Lease Quarterly'!$D$4/4),J80*'Lease Quarterly'!$D$4/12))&gt;0,IF('Lease Quarterly'!$H$4="Yearly",J80*'Lease Quarterly'!$D$4,IF('Lease Quarterly'!$H$4="Quarterly",J80*('Lease Quarterly'!$D$4/4),J80*'Lease Quarterly'!$D$4/12)),-L80-J80)</f>
        <v>0</v>
      </c>
      <c r="L80" s="47">
        <f t="shared" si="3"/>
        <v>0</v>
      </c>
      <c r="M80" s="47">
        <f t="shared" si="4"/>
        <v>0</v>
      </c>
      <c r="N80" s="57"/>
      <c r="O80" s="38">
        <v>64</v>
      </c>
      <c r="P80" s="58">
        <f t="shared" si="9"/>
        <v>67115</v>
      </c>
      <c r="Q80" s="47">
        <f t="shared" si="10"/>
        <v>0</v>
      </c>
      <c r="R80" s="47">
        <f>IF(S79&lt;1,0,-'Lease Quarterly'!$K$4/'Lease Quarterly'!$L$4)</f>
        <v>0</v>
      </c>
      <c r="S80" s="47">
        <f t="shared" si="5"/>
        <v>0</v>
      </c>
      <c r="AE80"/>
      <c r="AF80" s="6"/>
    </row>
    <row r="81" spans="1:32" x14ac:dyDescent="0.25">
      <c r="A81" s="53">
        <f t="shared" si="7"/>
        <v>65</v>
      </c>
      <c r="B81" s="29">
        <f t="shared" ref="B81:B144" si="14">IF(C81="-",0,YEAR(C81))</f>
        <v>0</v>
      </c>
      <c r="C81" s="9" t="str">
        <f>IF(D81=0,"-",IF('Lease Quarterly'!$H$4="Yearly",EDATE(C80,12),IF('Lease Quarterly'!$H$4="Quarterly",EDATE(C80,3),EDATE(C80,1))))</f>
        <v>-</v>
      </c>
      <c r="D81" s="54">
        <f>IF(A81&gt;'Lease Quarterly'!$E$4,0,'Lease Quarterly'!$G$4)*((1+$M$4)^(((((IF($H$4="Yearly",ROUNDDOWN(IF(A81-($N$4)&lt;0,0,((A81-($N$4)/(($N$4))))/($N$4)),0),IF($H$4="Monthly",ROUNDDOWN(IF(A81-($N$4*12)&lt;0,0,((A81-(12*$N$4)/((12*$N$4))))/($N$4*12)),0),ROUNDDOWN(IF(A81-($N$4*4)&lt;0,0,((A81-(4*$N$4)/((4*$N$4))))/($N$4*4)),0)))))))))+(IF(A81=$E$4,$J$4,0))</f>
        <v>0</v>
      </c>
      <c r="E81" s="49">
        <f>IF(D81=0,0,1/((1+IF('Lease Quarterly'!$H$4="Yearly",'Lease Quarterly'!$D$4,IF('Lease Quarterly'!$H$4="Quarterly",'Lease Quarterly'!$D$4/4,'Lease Quarterly'!$D$4/12)))^IF($E$17=1,A80,A81)))</f>
        <v>0</v>
      </c>
      <c r="F81" s="55">
        <f t="shared" ref="F81:F144" si="15">D81*E81</f>
        <v>0</v>
      </c>
      <c r="G81" s="56"/>
      <c r="H81" s="38">
        <f t="shared" si="8"/>
        <v>65</v>
      </c>
      <c r="I81" s="9" t="str">
        <f t="shared" ref="I81:I144" si="16">C81</f>
        <v>-</v>
      </c>
      <c r="J81" s="47">
        <f>IF(H81&gt;'Lease Quarterly'!$E$4,0,M80)</f>
        <v>0</v>
      </c>
      <c r="K81" s="47">
        <f>IF(IF('Lease Quarterly'!$H$4="Yearly",J81*'Lease Quarterly'!$D$4,IF('Lease Quarterly'!$H$4="Quarterly",J81*('Lease Quarterly'!$D$4/4),J81*'Lease Quarterly'!$D$4/12))&gt;0,IF('Lease Quarterly'!$H$4="Yearly",J81*'Lease Quarterly'!$D$4,IF('Lease Quarterly'!$H$4="Quarterly",J81*('Lease Quarterly'!$D$4/4),J81*'Lease Quarterly'!$D$4/12)),-L81-J81)</f>
        <v>0</v>
      </c>
      <c r="L81" s="47">
        <f t="shared" si="3"/>
        <v>0</v>
      </c>
      <c r="M81" s="47">
        <f t="shared" si="4"/>
        <v>0</v>
      </c>
      <c r="N81" s="57"/>
      <c r="O81" s="38">
        <v>65</v>
      </c>
      <c r="P81" s="58">
        <f t="shared" si="9"/>
        <v>67481</v>
      </c>
      <c r="Q81" s="47">
        <f t="shared" si="10"/>
        <v>0</v>
      </c>
      <c r="R81" s="47">
        <f>IF(S80&lt;1,0,-'Lease Quarterly'!$K$4/'Lease Quarterly'!$L$4)</f>
        <v>0</v>
      </c>
      <c r="S81" s="47">
        <f t="shared" si="5"/>
        <v>0</v>
      </c>
      <c r="AE81"/>
      <c r="AF81" s="6"/>
    </row>
    <row r="82" spans="1:32" x14ac:dyDescent="0.25">
      <c r="A82" s="53">
        <f t="shared" si="7"/>
        <v>66</v>
      </c>
      <c r="B82" s="29">
        <f t="shared" si="14"/>
        <v>0</v>
      </c>
      <c r="C82" s="9" t="str">
        <f>IF(D82=0,"-",IF('Lease Quarterly'!$H$4="Yearly",EDATE(C81,12),IF('Lease Quarterly'!$H$4="Quarterly",EDATE(C81,3),EDATE(C81,1))))</f>
        <v>-</v>
      </c>
      <c r="D82" s="54">
        <f>IF(A82&gt;'Lease Quarterly'!$E$4,0,'Lease Quarterly'!$G$4)*((1+$M$4)^(((((IF($H$4="Yearly",ROUNDDOWN(IF(A82-($N$4)&lt;0,0,((A82-($N$4)/(($N$4))))/($N$4)),0),IF($H$4="Monthly",ROUNDDOWN(IF(A82-($N$4*12)&lt;0,0,((A82-(12*$N$4)/((12*$N$4))))/($N$4*12)),0),ROUNDDOWN(IF(A82-($N$4*4)&lt;0,0,((A82-(4*$N$4)/((4*$N$4))))/($N$4*4)),0)))))))))+(IF(A82=$E$4,$J$4,0))</f>
        <v>0</v>
      </c>
      <c r="E82" s="49">
        <f>IF(D82=0,0,1/((1+IF('Lease Quarterly'!$H$4="Yearly",'Lease Quarterly'!$D$4,IF('Lease Quarterly'!$H$4="Quarterly",'Lease Quarterly'!$D$4/4,'Lease Quarterly'!$D$4/12)))^IF($E$17=1,A81,A82)))</f>
        <v>0</v>
      </c>
      <c r="F82" s="55">
        <f t="shared" si="15"/>
        <v>0</v>
      </c>
      <c r="G82" s="56"/>
      <c r="H82" s="38">
        <f t="shared" si="8"/>
        <v>66</v>
      </c>
      <c r="I82" s="9" t="str">
        <f t="shared" si="16"/>
        <v>-</v>
      </c>
      <c r="J82" s="47">
        <f>IF(H82&gt;'Lease Quarterly'!$E$4,0,M81)</f>
        <v>0</v>
      </c>
      <c r="K82" s="47">
        <f>IF(IF('Lease Quarterly'!$H$4="Yearly",J82*'Lease Quarterly'!$D$4,IF('Lease Quarterly'!$H$4="Quarterly",J82*('Lease Quarterly'!$D$4/4),J82*'Lease Quarterly'!$D$4/12))&gt;0,IF('Lease Quarterly'!$H$4="Yearly",J82*'Lease Quarterly'!$D$4,IF('Lease Quarterly'!$H$4="Quarterly",J82*('Lease Quarterly'!$D$4/4),J82*'Lease Quarterly'!$D$4/12)),-L82-J82)</f>
        <v>0</v>
      </c>
      <c r="L82" s="47">
        <f t="shared" ref="L82:L145" si="17">D82</f>
        <v>0</v>
      </c>
      <c r="M82" s="47">
        <f t="shared" ref="M82:M145" si="18">J82+K82-L82</f>
        <v>0</v>
      </c>
      <c r="N82" s="57"/>
      <c r="O82" s="38">
        <v>66</v>
      </c>
      <c r="P82" s="58">
        <f t="shared" si="9"/>
        <v>67846</v>
      </c>
      <c r="Q82" s="47">
        <f t="shared" si="10"/>
        <v>0</v>
      </c>
      <c r="R82" s="47">
        <f>IF(S81&lt;1,0,-'Lease Quarterly'!$K$4/'Lease Quarterly'!$L$4)</f>
        <v>0</v>
      </c>
      <c r="S82" s="47">
        <f t="shared" ref="S82:S145" si="19">IF(S81&lt;1,0,SUM(Q82:R82))</f>
        <v>0</v>
      </c>
      <c r="AE82"/>
      <c r="AF82" s="6"/>
    </row>
    <row r="83" spans="1:32" x14ac:dyDescent="0.25">
      <c r="A83" s="53">
        <f t="shared" ref="A83:A146" si="20">A82+1</f>
        <v>67</v>
      </c>
      <c r="B83" s="29">
        <f t="shared" si="14"/>
        <v>0</v>
      </c>
      <c r="C83" s="9" t="str">
        <f>IF(D83=0,"-",IF('Lease Quarterly'!$H$4="Yearly",EDATE(C82,12),IF('Lease Quarterly'!$H$4="Quarterly",EDATE(C82,3),EDATE(C82,1))))</f>
        <v>-</v>
      </c>
      <c r="D83" s="54">
        <f>IF(A83&gt;'Lease Quarterly'!$E$4,0,'Lease Quarterly'!$G$4)*((1+$M$4)^(((((IF($H$4="Yearly",ROUNDDOWN(IF(A83-($N$4)&lt;0,0,((A83-($N$4)/(($N$4))))/($N$4)),0),IF($H$4="Monthly",ROUNDDOWN(IF(A83-($N$4*12)&lt;0,0,((A83-(12*$N$4)/((12*$N$4))))/($N$4*12)),0),ROUNDDOWN(IF(A83-($N$4*4)&lt;0,0,((A83-(4*$N$4)/((4*$N$4))))/($N$4*4)),0)))))))))+(IF(A83=$E$4,$J$4,0))</f>
        <v>0</v>
      </c>
      <c r="E83" s="49">
        <f>IF(D83=0,0,1/((1+IF('Lease Quarterly'!$H$4="Yearly",'Lease Quarterly'!$D$4,IF('Lease Quarterly'!$H$4="Quarterly",'Lease Quarterly'!$D$4/4,'Lease Quarterly'!$D$4/12)))^IF($E$17=1,A82,A83)))</f>
        <v>0</v>
      </c>
      <c r="F83" s="55">
        <f t="shared" si="15"/>
        <v>0</v>
      </c>
      <c r="G83" s="56"/>
      <c r="H83" s="38">
        <f t="shared" ref="H83:H146" si="21">H82+1</f>
        <v>67</v>
      </c>
      <c r="I83" s="9" t="str">
        <f t="shared" si="16"/>
        <v>-</v>
      </c>
      <c r="J83" s="47">
        <f>IF(H83&gt;'Lease Quarterly'!$E$4,0,M82)</f>
        <v>0</v>
      </c>
      <c r="K83" s="47">
        <f>IF(IF('Lease Quarterly'!$H$4="Yearly",J83*'Lease Quarterly'!$D$4,IF('Lease Quarterly'!$H$4="Quarterly",J83*('Lease Quarterly'!$D$4/4),J83*'Lease Quarterly'!$D$4/12))&gt;0,IF('Lease Quarterly'!$H$4="Yearly",J83*'Lease Quarterly'!$D$4,IF('Lease Quarterly'!$H$4="Quarterly",J83*('Lease Quarterly'!$D$4/4),J83*'Lease Quarterly'!$D$4/12)),-L83-J83)</f>
        <v>0</v>
      </c>
      <c r="L83" s="47">
        <f t="shared" si="17"/>
        <v>0</v>
      </c>
      <c r="M83" s="47">
        <f t="shared" si="18"/>
        <v>0</v>
      </c>
      <c r="N83" s="57"/>
      <c r="O83" s="38">
        <v>67</v>
      </c>
      <c r="P83" s="58">
        <f t="shared" ref="P83:P146" si="22">DATE(YEAR(P82)+1,MONTH(P82),DAY(P82))</f>
        <v>68211</v>
      </c>
      <c r="Q83" s="47">
        <f t="shared" ref="Q83:Q146" si="23">S82</f>
        <v>0</v>
      </c>
      <c r="R83" s="47">
        <f>IF(S82&lt;1,0,-'Lease Quarterly'!$K$4/'Lease Quarterly'!$L$4)</f>
        <v>0</v>
      </c>
      <c r="S83" s="47">
        <f t="shared" si="19"/>
        <v>0</v>
      </c>
      <c r="AE83"/>
      <c r="AF83" s="6"/>
    </row>
    <row r="84" spans="1:32" x14ac:dyDescent="0.25">
      <c r="A84" s="53">
        <f t="shared" si="20"/>
        <v>68</v>
      </c>
      <c r="B84" s="29">
        <f t="shared" si="14"/>
        <v>0</v>
      </c>
      <c r="C84" s="9" t="str">
        <f>IF(D84=0,"-",IF('Lease Quarterly'!$H$4="Yearly",EDATE(C83,12),IF('Lease Quarterly'!$H$4="Quarterly",EDATE(C83,3),EDATE(C83,1))))</f>
        <v>-</v>
      </c>
      <c r="D84" s="54">
        <f>IF(A84&gt;'Lease Quarterly'!$E$4,0,'Lease Quarterly'!$G$4)*((1+$M$4)^(((((IF($H$4="Yearly",ROUNDDOWN(IF(A84-($N$4)&lt;0,0,((A84-($N$4)/(($N$4))))/($N$4)),0),IF($H$4="Monthly",ROUNDDOWN(IF(A84-($N$4*12)&lt;0,0,((A84-(12*$N$4)/((12*$N$4))))/($N$4*12)),0),ROUNDDOWN(IF(A84-($N$4*4)&lt;0,0,((A84-(4*$N$4)/((4*$N$4))))/($N$4*4)),0)))))))))+(IF(A84=$E$4,$J$4,0))</f>
        <v>0</v>
      </c>
      <c r="E84" s="49">
        <f>IF(D84=0,0,1/((1+IF('Lease Quarterly'!$H$4="Yearly",'Lease Quarterly'!$D$4,IF('Lease Quarterly'!$H$4="Quarterly",'Lease Quarterly'!$D$4/4,'Lease Quarterly'!$D$4/12)))^IF($E$17=1,A83,A84)))</f>
        <v>0</v>
      </c>
      <c r="F84" s="55">
        <f t="shared" si="15"/>
        <v>0</v>
      </c>
      <c r="G84" s="56"/>
      <c r="H84" s="38">
        <f t="shared" si="21"/>
        <v>68</v>
      </c>
      <c r="I84" s="9" t="str">
        <f t="shared" si="16"/>
        <v>-</v>
      </c>
      <c r="J84" s="47">
        <f>IF(H84&gt;'Lease Quarterly'!$E$4,0,M83)</f>
        <v>0</v>
      </c>
      <c r="K84" s="47">
        <f>IF(IF('Lease Quarterly'!$H$4="Yearly",J84*'Lease Quarterly'!$D$4,IF('Lease Quarterly'!$H$4="Quarterly",J84*('Lease Quarterly'!$D$4/4),J84*'Lease Quarterly'!$D$4/12))&gt;0,IF('Lease Quarterly'!$H$4="Yearly",J84*'Lease Quarterly'!$D$4,IF('Lease Quarterly'!$H$4="Quarterly",J84*('Lease Quarterly'!$D$4/4),J84*'Lease Quarterly'!$D$4/12)),-L84-J84)</f>
        <v>0</v>
      </c>
      <c r="L84" s="47">
        <f t="shared" si="17"/>
        <v>0</v>
      </c>
      <c r="M84" s="47">
        <f t="shared" si="18"/>
        <v>0</v>
      </c>
      <c r="N84" s="57"/>
      <c r="O84" s="38">
        <v>68</v>
      </c>
      <c r="P84" s="58">
        <f t="shared" si="22"/>
        <v>68576</v>
      </c>
      <c r="Q84" s="47">
        <f t="shared" si="23"/>
        <v>0</v>
      </c>
      <c r="R84" s="47">
        <f>IF(S83&lt;1,0,-'Lease Quarterly'!$K$4/'Lease Quarterly'!$L$4)</f>
        <v>0</v>
      </c>
      <c r="S84" s="47">
        <f t="shared" si="19"/>
        <v>0</v>
      </c>
      <c r="AE84"/>
      <c r="AF84" s="6"/>
    </row>
    <row r="85" spans="1:32" x14ac:dyDescent="0.25">
      <c r="A85" s="53">
        <f t="shared" si="20"/>
        <v>69</v>
      </c>
      <c r="B85" s="29">
        <f t="shared" si="14"/>
        <v>0</v>
      </c>
      <c r="C85" s="9" t="str">
        <f>IF(D85=0,"-",IF('Lease Quarterly'!$H$4="Yearly",EDATE(C84,12),IF('Lease Quarterly'!$H$4="Quarterly",EDATE(C84,3),EDATE(C84,1))))</f>
        <v>-</v>
      </c>
      <c r="D85" s="54">
        <f>IF(A85&gt;'Lease Quarterly'!$E$4,0,'Lease Quarterly'!$G$4)*((1+$M$4)^(((((IF($H$4="Yearly",ROUNDDOWN(IF(A85-($N$4)&lt;0,0,((A85-($N$4)/(($N$4))))/($N$4)),0),IF($H$4="Monthly",ROUNDDOWN(IF(A85-($N$4*12)&lt;0,0,((A85-(12*$N$4)/((12*$N$4))))/($N$4*12)),0),ROUNDDOWN(IF(A85-($N$4*4)&lt;0,0,((A85-(4*$N$4)/((4*$N$4))))/($N$4*4)),0)))))))))+(IF(A85=$E$4,$J$4,0))</f>
        <v>0</v>
      </c>
      <c r="E85" s="49">
        <f>IF(D85=0,0,1/((1+IF('Lease Quarterly'!$H$4="Yearly",'Lease Quarterly'!$D$4,IF('Lease Quarterly'!$H$4="Quarterly",'Lease Quarterly'!$D$4/4,'Lease Quarterly'!$D$4/12)))^IF($E$17=1,A84,A85)))</f>
        <v>0</v>
      </c>
      <c r="F85" s="55">
        <f t="shared" si="15"/>
        <v>0</v>
      </c>
      <c r="G85" s="56"/>
      <c r="H85" s="38">
        <f t="shared" si="21"/>
        <v>69</v>
      </c>
      <c r="I85" s="9" t="str">
        <f t="shared" si="16"/>
        <v>-</v>
      </c>
      <c r="J85" s="47">
        <f>IF(H85&gt;'Lease Quarterly'!$E$4,0,M84)</f>
        <v>0</v>
      </c>
      <c r="K85" s="47">
        <f>IF(IF('Lease Quarterly'!$H$4="Yearly",J85*'Lease Quarterly'!$D$4,IF('Lease Quarterly'!$H$4="Quarterly",J85*('Lease Quarterly'!$D$4/4),J85*'Lease Quarterly'!$D$4/12))&gt;0,IF('Lease Quarterly'!$H$4="Yearly",J85*'Lease Quarterly'!$D$4,IF('Lease Quarterly'!$H$4="Quarterly",J85*('Lease Quarterly'!$D$4/4),J85*'Lease Quarterly'!$D$4/12)),-L85-J85)</f>
        <v>0</v>
      </c>
      <c r="L85" s="47">
        <f t="shared" si="17"/>
        <v>0</v>
      </c>
      <c r="M85" s="47">
        <f t="shared" si="18"/>
        <v>0</v>
      </c>
      <c r="N85" s="57"/>
      <c r="O85" s="38">
        <v>69</v>
      </c>
      <c r="P85" s="58">
        <f t="shared" si="22"/>
        <v>68942</v>
      </c>
      <c r="Q85" s="47">
        <f t="shared" si="23"/>
        <v>0</v>
      </c>
      <c r="R85" s="47">
        <f>IF(S84&lt;1,0,-'Lease Quarterly'!$K$4/'Lease Quarterly'!$L$4)</f>
        <v>0</v>
      </c>
      <c r="S85" s="47">
        <f t="shared" si="19"/>
        <v>0</v>
      </c>
      <c r="AE85"/>
      <c r="AF85" s="6"/>
    </row>
    <row r="86" spans="1:32" x14ac:dyDescent="0.25">
      <c r="A86" s="53">
        <f t="shared" si="20"/>
        <v>70</v>
      </c>
      <c r="B86" s="29">
        <f t="shared" si="14"/>
        <v>0</v>
      </c>
      <c r="C86" s="9" t="str">
        <f>IF(D86=0,"-",IF('Lease Quarterly'!$H$4="Yearly",EDATE(C85,12),IF('Lease Quarterly'!$H$4="Quarterly",EDATE(C85,3),EDATE(C85,1))))</f>
        <v>-</v>
      </c>
      <c r="D86" s="54">
        <f>IF(A86&gt;'Lease Quarterly'!$E$4,0,'Lease Quarterly'!$G$4)*((1+$M$4)^(((((IF($H$4="Yearly",ROUNDDOWN(IF(A86-($N$4)&lt;0,0,((A86-($N$4)/(($N$4))))/($N$4)),0),IF($H$4="Monthly",ROUNDDOWN(IF(A86-($N$4*12)&lt;0,0,((A86-(12*$N$4)/((12*$N$4))))/($N$4*12)),0),ROUNDDOWN(IF(A86-($N$4*4)&lt;0,0,((A86-(4*$N$4)/((4*$N$4))))/($N$4*4)),0)))))))))+(IF(A86=$E$4,$J$4,0))</f>
        <v>0</v>
      </c>
      <c r="E86" s="49">
        <f>IF(D86=0,0,1/((1+IF('Lease Quarterly'!$H$4="Yearly",'Lease Quarterly'!$D$4,IF('Lease Quarterly'!$H$4="Quarterly",'Lease Quarterly'!$D$4/4,'Lease Quarterly'!$D$4/12)))^IF($E$17=1,A85,A86)))</f>
        <v>0</v>
      </c>
      <c r="F86" s="55">
        <f t="shared" si="15"/>
        <v>0</v>
      </c>
      <c r="G86" s="56"/>
      <c r="H86" s="38">
        <f t="shared" si="21"/>
        <v>70</v>
      </c>
      <c r="I86" s="9" t="str">
        <f t="shared" si="16"/>
        <v>-</v>
      </c>
      <c r="J86" s="47">
        <f>IF(H86&gt;'Lease Quarterly'!$E$4,0,M85)</f>
        <v>0</v>
      </c>
      <c r="K86" s="47">
        <f>IF(IF('Lease Quarterly'!$H$4="Yearly",J86*'Lease Quarterly'!$D$4,IF('Lease Quarterly'!$H$4="Quarterly",J86*('Lease Quarterly'!$D$4/4),J86*'Lease Quarterly'!$D$4/12))&gt;0,IF('Lease Quarterly'!$H$4="Yearly",J86*'Lease Quarterly'!$D$4,IF('Lease Quarterly'!$H$4="Quarterly",J86*('Lease Quarterly'!$D$4/4),J86*'Lease Quarterly'!$D$4/12)),-L86-J86)</f>
        <v>0</v>
      </c>
      <c r="L86" s="47">
        <f t="shared" si="17"/>
        <v>0</v>
      </c>
      <c r="M86" s="47">
        <f t="shared" si="18"/>
        <v>0</v>
      </c>
      <c r="N86" s="57"/>
      <c r="O86" s="38">
        <v>70</v>
      </c>
      <c r="P86" s="58">
        <f t="shared" si="22"/>
        <v>69307</v>
      </c>
      <c r="Q86" s="47">
        <f t="shared" si="23"/>
        <v>0</v>
      </c>
      <c r="R86" s="47">
        <f>IF(S85&lt;1,0,-'Lease Quarterly'!$K$4/'Lease Quarterly'!$L$4)</f>
        <v>0</v>
      </c>
      <c r="S86" s="47">
        <f t="shared" si="19"/>
        <v>0</v>
      </c>
      <c r="AE86"/>
      <c r="AF86" s="6"/>
    </row>
    <row r="87" spans="1:32" x14ac:dyDescent="0.25">
      <c r="A87" s="53">
        <f t="shared" si="20"/>
        <v>71</v>
      </c>
      <c r="B87" s="29">
        <f t="shared" si="14"/>
        <v>0</v>
      </c>
      <c r="C87" s="9" t="str">
        <f>IF(D87=0,"-",IF('Lease Quarterly'!$H$4="Yearly",EDATE(C86,12),IF('Lease Quarterly'!$H$4="Quarterly",EDATE(C86,3),EDATE(C86,1))))</f>
        <v>-</v>
      </c>
      <c r="D87" s="54">
        <f>IF(A87&gt;'Lease Quarterly'!$E$4,0,'Lease Quarterly'!$G$4)*((1+$M$4)^(((((IF($H$4="Yearly",ROUNDDOWN(IF(A87-($N$4)&lt;0,0,((A87-($N$4)/(($N$4))))/($N$4)),0),IF($H$4="Monthly",ROUNDDOWN(IF(A87-($N$4*12)&lt;0,0,((A87-(12*$N$4)/((12*$N$4))))/($N$4*12)),0),ROUNDDOWN(IF(A87-($N$4*4)&lt;0,0,((A87-(4*$N$4)/((4*$N$4))))/($N$4*4)),0)))))))))+(IF(A87=$E$4,$J$4,0))</f>
        <v>0</v>
      </c>
      <c r="E87" s="49">
        <f>IF(D87=0,0,1/((1+IF('Lease Quarterly'!$H$4="Yearly",'Lease Quarterly'!$D$4,IF('Lease Quarterly'!$H$4="Quarterly",'Lease Quarterly'!$D$4/4,'Lease Quarterly'!$D$4/12)))^IF($E$17=1,A86,A87)))</f>
        <v>0</v>
      </c>
      <c r="F87" s="55">
        <f t="shared" si="15"/>
        <v>0</v>
      </c>
      <c r="G87" s="56"/>
      <c r="H87" s="38">
        <f t="shared" si="21"/>
        <v>71</v>
      </c>
      <c r="I87" s="9" t="str">
        <f t="shared" si="16"/>
        <v>-</v>
      </c>
      <c r="J87" s="47">
        <f>IF(H87&gt;'Lease Quarterly'!$E$4,0,M86)</f>
        <v>0</v>
      </c>
      <c r="K87" s="47">
        <f>IF(IF('Lease Quarterly'!$H$4="Yearly",J87*'Lease Quarterly'!$D$4,IF('Lease Quarterly'!$H$4="Quarterly",J87*('Lease Quarterly'!$D$4/4),J87*'Lease Quarterly'!$D$4/12))&gt;0,IF('Lease Quarterly'!$H$4="Yearly",J87*'Lease Quarterly'!$D$4,IF('Lease Quarterly'!$H$4="Quarterly",J87*('Lease Quarterly'!$D$4/4),J87*'Lease Quarterly'!$D$4/12)),-L87-J87)</f>
        <v>0</v>
      </c>
      <c r="L87" s="47">
        <f t="shared" si="17"/>
        <v>0</v>
      </c>
      <c r="M87" s="47">
        <f t="shared" si="18"/>
        <v>0</v>
      </c>
      <c r="N87" s="57"/>
      <c r="O87" s="38">
        <v>71</v>
      </c>
      <c r="P87" s="58">
        <f t="shared" si="22"/>
        <v>69672</v>
      </c>
      <c r="Q87" s="47">
        <f t="shared" si="23"/>
        <v>0</v>
      </c>
      <c r="R87" s="47">
        <f>IF(S86&lt;1,0,-'Lease Quarterly'!$K$4/'Lease Quarterly'!$L$4)</f>
        <v>0</v>
      </c>
      <c r="S87" s="47">
        <f t="shared" si="19"/>
        <v>0</v>
      </c>
      <c r="AE87"/>
      <c r="AF87" s="6"/>
    </row>
    <row r="88" spans="1:32" x14ac:dyDescent="0.25">
      <c r="A88" s="53">
        <f t="shared" si="20"/>
        <v>72</v>
      </c>
      <c r="B88" s="29">
        <f t="shared" si="14"/>
        <v>0</v>
      </c>
      <c r="C88" s="9" t="str">
        <f>IF(D88=0,"-",IF('Lease Quarterly'!$H$4="Yearly",EDATE(C87,12),IF('Lease Quarterly'!$H$4="Quarterly",EDATE(C87,3),EDATE(C87,1))))</f>
        <v>-</v>
      </c>
      <c r="D88" s="54">
        <f>IF(A88&gt;'Lease Quarterly'!$E$4,0,'Lease Quarterly'!$G$4)*((1+$M$4)^(((((IF($H$4="Yearly",ROUNDDOWN(IF(A88-($N$4)&lt;0,0,((A88-($N$4)/(($N$4))))/($N$4)),0),IF($H$4="Monthly",ROUNDDOWN(IF(A88-($N$4*12)&lt;0,0,((A88-(12*$N$4)/((12*$N$4))))/($N$4*12)),0),ROUNDDOWN(IF(A88-($N$4*4)&lt;0,0,((A88-(4*$N$4)/((4*$N$4))))/($N$4*4)),0)))))))))+(IF(A88=$E$4,$J$4,0))</f>
        <v>0</v>
      </c>
      <c r="E88" s="49">
        <f>IF(D88=0,0,1/((1+IF('Lease Quarterly'!$H$4="Yearly",'Lease Quarterly'!$D$4,IF('Lease Quarterly'!$H$4="Quarterly",'Lease Quarterly'!$D$4/4,'Lease Quarterly'!$D$4/12)))^IF($E$17=1,A87,A88)))</f>
        <v>0</v>
      </c>
      <c r="F88" s="55">
        <f t="shared" si="15"/>
        <v>0</v>
      </c>
      <c r="G88" s="56"/>
      <c r="H88" s="38">
        <f t="shared" si="21"/>
        <v>72</v>
      </c>
      <c r="I88" s="9" t="str">
        <f t="shared" si="16"/>
        <v>-</v>
      </c>
      <c r="J88" s="47">
        <f>IF(H88&gt;'Lease Quarterly'!$E$4,0,M87)</f>
        <v>0</v>
      </c>
      <c r="K88" s="47">
        <f>IF(IF('Lease Quarterly'!$H$4="Yearly",J88*'Lease Quarterly'!$D$4,IF('Lease Quarterly'!$H$4="Quarterly",J88*('Lease Quarterly'!$D$4/4),J88*'Lease Quarterly'!$D$4/12))&gt;0,IF('Lease Quarterly'!$H$4="Yearly",J88*'Lease Quarterly'!$D$4,IF('Lease Quarterly'!$H$4="Quarterly",J88*('Lease Quarterly'!$D$4/4),J88*'Lease Quarterly'!$D$4/12)),-L88-J88)</f>
        <v>0</v>
      </c>
      <c r="L88" s="47">
        <f t="shared" si="17"/>
        <v>0</v>
      </c>
      <c r="M88" s="47">
        <f t="shared" si="18"/>
        <v>0</v>
      </c>
      <c r="N88" s="57"/>
      <c r="O88" s="38">
        <v>72</v>
      </c>
      <c r="P88" s="58">
        <f t="shared" si="22"/>
        <v>70037</v>
      </c>
      <c r="Q88" s="47">
        <f t="shared" si="23"/>
        <v>0</v>
      </c>
      <c r="R88" s="47">
        <f>IF(S87&lt;1,0,-'Lease Quarterly'!$K$4/'Lease Quarterly'!$L$4)</f>
        <v>0</v>
      </c>
      <c r="S88" s="47">
        <f t="shared" si="19"/>
        <v>0</v>
      </c>
      <c r="AE88"/>
      <c r="AF88" s="6"/>
    </row>
    <row r="89" spans="1:32" x14ac:dyDescent="0.25">
      <c r="A89" s="53">
        <f t="shared" si="20"/>
        <v>73</v>
      </c>
      <c r="B89" s="29">
        <f t="shared" si="14"/>
        <v>0</v>
      </c>
      <c r="C89" s="9" t="str">
        <f>IF(D89=0,"-",IF('Lease Quarterly'!$H$4="Yearly",EDATE(C88,12),IF('Lease Quarterly'!$H$4="Quarterly",EDATE(C88,3),EDATE(C88,1))))</f>
        <v>-</v>
      </c>
      <c r="D89" s="54">
        <f>IF(A89&gt;'Lease Quarterly'!$E$4,0,'Lease Quarterly'!$G$4)*((1+$M$4)^(((((IF($H$4="Yearly",ROUNDDOWN(IF(A89-($N$4)&lt;0,0,((A89-($N$4)/(($N$4))))/($N$4)),0),IF($H$4="Monthly",ROUNDDOWN(IF(A89-($N$4*12)&lt;0,0,((A89-(12*$N$4)/((12*$N$4))))/($N$4*12)),0),ROUNDDOWN(IF(A89-($N$4*4)&lt;0,0,((A89-(4*$N$4)/((4*$N$4))))/($N$4*4)),0)))))))))+(IF(A89=$E$4,$J$4,0))</f>
        <v>0</v>
      </c>
      <c r="E89" s="49">
        <f>IF(D89=0,0,1/((1+IF('Lease Quarterly'!$H$4="Yearly",'Lease Quarterly'!$D$4,IF('Lease Quarterly'!$H$4="Quarterly",'Lease Quarterly'!$D$4/4,'Lease Quarterly'!$D$4/12)))^IF($E$17=1,A88,A89)))</f>
        <v>0</v>
      </c>
      <c r="F89" s="55">
        <f t="shared" si="15"/>
        <v>0</v>
      </c>
      <c r="G89" s="56"/>
      <c r="H89" s="38">
        <f t="shared" si="21"/>
        <v>73</v>
      </c>
      <c r="I89" s="9" t="str">
        <f t="shared" si="16"/>
        <v>-</v>
      </c>
      <c r="J89" s="47">
        <f>IF(H89&gt;'Lease Quarterly'!$E$4,0,M88)</f>
        <v>0</v>
      </c>
      <c r="K89" s="47">
        <f>IF(IF('Lease Quarterly'!$H$4="Yearly",J89*'Lease Quarterly'!$D$4,IF('Lease Quarterly'!$H$4="Quarterly",J89*('Lease Quarterly'!$D$4/4),J89*'Lease Quarterly'!$D$4/12))&gt;0,IF('Lease Quarterly'!$H$4="Yearly",J89*'Lease Quarterly'!$D$4,IF('Lease Quarterly'!$H$4="Quarterly",J89*('Lease Quarterly'!$D$4/4),J89*'Lease Quarterly'!$D$4/12)),-L89-J89)</f>
        <v>0</v>
      </c>
      <c r="L89" s="47">
        <f t="shared" si="17"/>
        <v>0</v>
      </c>
      <c r="M89" s="47">
        <f t="shared" si="18"/>
        <v>0</v>
      </c>
      <c r="N89" s="57"/>
      <c r="O89" s="38">
        <v>73</v>
      </c>
      <c r="P89" s="58">
        <f t="shared" si="22"/>
        <v>70403</v>
      </c>
      <c r="Q89" s="47">
        <f t="shared" si="23"/>
        <v>0</v>
      </c>
      <c r="R89" s="47">
        <f>IF(S88&lt;1,0,-'Lease Quarterly'!$K$4/'Lease Quarterly'!$L$4)</f>
        <v>0</v>
      </c>
      <c r="S89" s="47">
        <f t="shared" si="19"/>
        <v>0</v>
      </c>
      <c r="AE89"/>
      <c r="AF89" s="6"/>
    </row>
    <row r="90" spans="1:32" x14ac:dyDescent="0.25">
      <c r="A90" s="53">
        <f t="shared" si="20"/>
        <v>74</v>
      </c>
      <c r="B90" s="29">
        <f t="shared" si="14"/>
        <v>0</v>
      </c>
      <c r="C90" s="9" t="str">
        <f>IF(D90=0,"-",IF('Lease Quarterly'!$H$4="Yearly",EDATE(C89,12),IF('Lease Quarterly'!$H$4="Quarterly",EDATE(C89,3),EDATE(C89,1))))</f>
        <v>-</v>
      </c>
      <c r="D90" s="54">
        <f>IF(A90&gt;'Lease Quarterly'!$E$4,0,'Lease Quarterly'!$G$4)*((1+$M$4)^(((((IF($H$4="Yearly",ROUNDDOWN(IF(A90-($N$4)&lt;0,0,((A90-($N$4)/(($N$4))))/($N$4)),0),IF($H$4="Monthly",ROUNDDOWN(IF(A90-($N$4*12)&lt;0,0,((A90-(12*$N$4)/((12*$N$4))))/($N$4*12)),0),ROUNDDOWN(IF(A90-($N$4*4)&lt;0,0,((A90-(4*$N$4)/((4*$N$4))))/($N$4*4)),0)))))))))+(IF(A90=$E$4,$J$4,0))</f>
        <v>0</v>
      </c>
      <c r="E90" s="49">
        <f>IF(D90=0,0,1/((1+IF('Lease Quarterly'!$H$4="Yearly",'Lease Quarterly'!$D$4,IF('Lease Quarterly'!$H$4="Quarterly",'Lease Quarterly'!$D$4/4,'Lease Quarterly'!$D$4/12)))^IF($E$17=1,A89,A90)))</f>
        <v>0</v>
      </c>
      <c r="F90" s="55">
        <f t="shared" si="15"/>
        <v>0</v>
      </c>
      <c r="G90" s="56"/>
      <c r="H90" s="38">
        <f t="shared" si="21"/>
        <v>74</v>
      </c>
      <c r="I90" s="9" t="str">
        <f t="shared" si="16"/>
        <v>-</v>
      </c>
      <c r="J90" s="47">
        <f>IF(H90&gt;'Lease Quarterly'!$E$4,0,M89)</f>
        <v>0</v>
      </c>
      <c r="K90" s="47">
        <f>IF(IF('Lease Quarterly'!$H$4="Yearly",J90*'Lease Quarterly'!$D$4,IF('Lease Quarterly'!$H$4="Quarterly",J90*('Lease Quarterly'!$D$4/4),J90*'Lease Quarterly'!$D$4/12))&gt;0,IF('Lease Quarterly'!$H$4="Yearly",J90*'Lease Quarterly'!$D$4,IF('Lease Quarterly'!$H$4="Quarterly",J90*('Lease Quarterly'!$D$4/4),J90*'Lease Quarterly'!$D$4/12)),-L90-J90)</f>
        <v>0</v>
      </c>
      <c r="L90" s="47">
        <f t="shared" si="17"/>
        <v>0</v>
      </c>
      <c r="M90" s="47">
        <f t="shared" si="18"/>
        <v>0</v>
      </c>
      <c r="N90" s="57"/>
      <c r="O90" s="38">
        <v>74</v>
      </c>
      <c r="P90" s="58">
        <f t="shared" si="22"/>
        <v>70768</v>
      </c>
      <c r="Q90" s="47">
        <f t="shared" si="23"/>
        <v>0</v>
      </c>
      <c r="R90" s="47">
        <f>IF(S89&lt;1,0,-'Lease Quarterly'!$K$4/'Lease Quarterly'!$L$4)</f>
        <v>0</v>
      </c>
      <c r="S90" s="47">
        <f t="shared" si="19"/>
        <v>0</v>
      </c>
      <c r="AE90"/>
      <c r="AF90" s="6"/>
    </row>
    <row r="91" spans="1:32" x14ac:dyDescent="0.25">
      <c r="A91" s="53">
        <f t="shared" si="20"/>
        <v>75</v>
      </c>
      <c r="B91" s="29">
        <f t="shared" si="14"/>
        <v>0</v>
      </c>
      <c r="C91" s="9" t="str">
        <f>IF(D91=0,"-",IF('Lease Quarterly'!$H$4="Yearly",EDATE(C90,12),IF('Lease Quarterly'!$H$4="Quarterly",EDATE(C90,3),EDATE(C90,1))))</f>
        <v>-</v>
      </c>
      <c r="D91" s="54">
        <f>IF(A91&gt;'Lease Quarterly'!$E$4,0,'Lease Quarterly'!$G$4)*((1+$M$4)^(((((IF($H$4="Yearly",ROUNDDOWN(IF(A91-($N$4)&lt;0,0,((A91-($N$4)/(($N$4))))/($N$4)),0),IF($H$4="Monthly",ROUNDDOWN(IF(A91-($N$4*12)&lt;0,0,((A91-(12*$N$4)/((12*$N$4))))/($N$4*12)),0),ROUNDDOWN(IF(A91-($N$4*4)&lt;0,0,((A91-(4*$N$4)/((4*$N$4))))/($N$4*4)),0)))))))))+(IF(A91=$E$4,$J$4,0))</f>
        <v>0</v>
      </c>
      <c r="E91" s="49">
        <f>IF(D91=0,0,1/((1+IF('Lease Quarterly'!$H$4="Yearly",'Lease Quarterly'!$D$4,IF('Lease Quarterly'!$H$4="Quarterly",'Lease Quarterly'!$D$4/4,'Lease Quarterly'!$D$4/12)))^IF($E$17=1,A90,A91)))</f>
        <v>0</v>
      </c>
      <c r="F91" s="55">
        <f t="shared" si="15"/>
        <v>0</v>
      </c>
      <c r="G91" s="56"/>
      <c r="H91" s="38">
        <f t="shared" si="21"/>
        <v>75</v>
      </c>
      <c r="I91" s="9" t="str">
        <f t="shared" si="16"/>
        <v>-</v>
      </c>
      <c r="J91" s="47">
        <f>IF(H91&gt;'Lease Quarterly'!$E$4,0,M90)</f>
        <v>0</v>
      </c>
      <c r="K91" s="47">
        <f>IF(IF('Lease Quarterly'!$H$4="Yearly",J91*'Lease Quarterly'!$D$4,IF('Lease Quarterly'!$H$4="Quarterly",J91*('Lease Quarterly'!$D$4/4),J91*'Lease Quarterly'!$D$4/12))&gt;0,IF('Lease Quarterly'!$H$4="Yearly",J91*'Lease Quarterly'!$D$4,IF('Lease Quarterly'!$H$4="Quarterly",J91*('Lease Quarterly'!$D$4/4),J91*'Lease Quarterly'!$D$4/12)),-L91-J91)</f>
        <v>0</v>
      </c>
      <c r="L91" s="47">
        <f t="shared" si="17"/>
        <v>0</v>
      </c>
      <c r="M91" s="47">
        <f t="shared" si="18"/>
        <v>0</v>
      </c>
      <c r="N91" s="57"/>
      <c r="O91" s="38">
        <v>75</v>
      </c>
      <c r="P91" s="58">
        <f t="shared" si="22"/>
        <v>71133</v>
      </c>
      <c r="Q91" s="47">
        <f t="shared" si="23"/>
        <v>0</v>
      </c>
      <c r="R91" s="47">
        <f>IF(S90&lt;1,0,-'Lease Quarterly'!$K$4/'Lease Quarterly'!$L$4)</f>
        <v>0</v>
      </c>
      <c r="S91" s="47">
        <f t="shared" si="19"/>
        <v>0</v>
      </c>
      <c r="AE91"/>
      <c r="AF91" s="6"/>
    </row>
    <row r="92" spans="1:32" x14ac:dyDescent="0.25">
      <c r="A92" s="53">
        <f t="shared" si="20"/>
        <v>76</v>
      </c>
      <c r="B92" s="29">
        <f t="shared" si="14"/>
        <v>0</v>
      </c>
      <c r="C92" s="9" t="str">
        <f>IF(D92=0,"-",IF('Lease Quarterly'!$H$4="Yearly",EDATE(C91,12),IF('Lease Quarterly'!$H$4="Quarterly",EDATE(C91,3),EDATE(C91,1))))</f>
        <v>-</v>
      </c>
      <c r="D92" s="54">
        <f>IF(A92&gt;'Lease Quarterly'!$E$4,0,'Lease Quarterly'!$G$4)*((1+$M$4)^(((((IF($H$4="Yearly",ROUNDDOWN(IF(A92-($N$4)&lt;0,0,((A92-($N$4)/(($N$4))))/($N$4)),0),IF($H$4="Monthly",ROUNDDOWN(IF(A92-($N$4*12)&lt;0,0,((A92-(12*$N$4)/((12*$N$4))))/($N$4*12)),0),ROUNDDOWN(IF(A92-($N$4*4)&lt;0,0,((A92-(4*$N$4)/((4*$N$4))))/($N$4*4)),0)))))))))+(IF(A92=$E$4,$J$4,0))</f>
        <v>0</v>
      </c>
      <c r="E92" s="49">
        <f>IF(D92=0,0,1/((1+IF('Lease Quarterly'!$H$4="Yearly",'Lease Quarterly'!$D$4,IF('Lease Quarterly'!$H$4="Quarterly",'Lease Quarterly'!$D$4/4,'Lease Quarterly'!$D$4/12)))^IF($E$17=1,A91,A92)))</f>
        <v>0</v>
      </c>
      <c r="F92" s="55">
        <f t="shared" si="15"/>
        <v>0</v>
      </c>
      <c r="G92" s="56"/>
      <c r="H92" s="38">
        <f t="shared" si="21"/>
        <v>76</v>
      </c>
      <c r="I92" s="9" t="str">
        <f t="shared" si="16"/>
        <v>-</v>
      </c>
      <c r="J92" s="47">
        <f>IF(H92&gt;'Lease Quarterly'!$E$4,0,M91)</f>
        <v>0</v>
      </c>
      <c r="K92" s="47">
        <f>IF(IF('Lease Quarterly'!$H$4="Yearly",J92*'Lease Quarterly'!$D$4,IF('Lease Quarterly'!$H$4="Quarterly",J92*('Lease Quarterly'!$D$4/4),J92*'Lease Quarterly'!$D$4/12))&gt;0,IF('Lease Quarterly'!$H$4="Yearly",J92*'Lease Quarterly'!$D$4,IF('Lease Quarterly'!$H$4="Quarterly",J92*('Lease Quarterly'!$D$4/4),J92*'Lease Quarterly'!$D$4/12)),-L92-J92)</f>
        <v>0</v>
      </c>
      <c r="L92" s="47">
        <f t="shared" si="17"/>
        <v>0</v>
      </c>
      <c r="M92" s="47">
        <f t="shared" si="18"/>
        <v>0</v>
      </c>
      <c r="N92" s="57"/>
      <c r="O92" s="38">
        <v>76</v>
      </c>
      <c r="P92" s="58">
        <f t="shared" si="22"/>
        <v>71498</v>
      </c>
      <c r="Q92" s="47">
        <f t="shared" si="23"/>
        <v>0</v>
      </c>
      <c r="R92" s="47">
        <f>IF(S91&lt;1,0,-'Lease Quarterly'!$K$4/'Lease Quarterly'!$L$4)</f>
        <v>0</v>
      </c>
      <c r="S92" s="47">
        <f t="shared" si="19"/>
        <v>0</v>
      </c>
      <c r="AE92"/>
      <c r="AF92" s="6"/>
    </row>
    <row r="93" spans="1:32" x14ac:dyDescent="0.25">
      <c r="A93" s="53">
        <f t="shared" si="20"/>
        <v>77</v>
      </c>
      <c r="B93" s="29">
        <f t="shared" si="14"/>
        <v>0</v>
      </c>
      <c r="C93" s="9" t="str">
        <f>IF(D93=0,"-",IF('Lease Quarterly'!$H$4="Yearly",EDATE(C92,12),IF('Lease Quarterly'!$H$4="Quarterly",EDATE(C92,3),EDATE(C92,1))))</f>
        <v>-</v>
      </c>
      <c r="D93" s="54">
        <f>IF(A93&gt;'Lease Quarterly'!$E$4,0,'Lease Quarterly'!$G$4)*((1+$M$4)^(((((IF($H$4="Yearly",ROUNDDOWN(IF(A93-($N$4)&lt;0,0,((A93-($N$4)/(($N$4))))/($N$4)),0),IF($H$4="Monthly",ROUNDDOWN(IF(A93-($N$4*12)&lt;0,0,((A93-(12*$N$4)/((12*$N$4))))/($N$4*12)),0),ROUNDDOWN(IF(A93-($N$4*4)&lt;0,0,((A93-(4*$N$4)/((4*$N$4))))/($N$4*4)),0)))))))))+(IF(A93=$E$4,$J$4,0))</f>
        <v>0</v>
      </c>
      <c r="E93" s="49">
        <f>IF(D93=0,0,1/((1+IF('Lease Quarterly'!$H$4="Yearly",'Lease Quarterly'!$D$4,IF('Lease Quarterly'!$H$4="Quarterly",'Lease Quarterly'!$D$4/4,'Lease Quarterly'!$D$4/12)))^IF($E$17=1,A92,A93)))</f>
        <v>0</v>
      </c>
      <c r="F93" s="55">
        <f t="shared" si="15"/>
        <v>0</v>
      </c>
      <c r="G93" s="56"/>
      <c r="H93" s="38">
        <f t="shared" si="21"/>
        <v>77</v>
      </c>
      <c r="I93" s="9" t="str">
        <f t="shared" si="16"/>
        <v>-</v>
      </c>
      <c r="J93" s="47">
        <f>IF(H93&gt;'Lease Quarterly'!$E$4,0,M92)</f>
        <v>0</v>
      </c>
      <c r="K93" s="47">
        <f>IF(IF('Lease Quarterly'!$H$4="Yearly",J93*'Lease Quarterly'!$D$4,IF('Lease Quarterly'!$H$4="Quarterly",J93*('Lease Quarterly'!$D$4/4),J93*'Lease Quarterly'!$D$4/12))&gt;0,IF('Lease Quarterly'!$H$4="Yearly",J93*'Lease Quarterly'!$D$4,IF('Lease Quarterly'!$H$4="Quarterly",J93*('Lease Quarterly'!$D$4/4),J93*'Lease Quarterly'!$D$4/12)),-L93-J93)</f>
        <v>0</v>
      </c>
      <c r="L93" s="47">
        <f t="shared" si="17"/>
        <v>0</v>
      </c>
      <c r="M93" s="47">
        <f t="shared" si="18"/>
        <v>0</v>
      </c>
      <c r="N93" s="57"/>
      <c r="O93" s="38">
        <v>77</v>
      </c>
      <c r="P93" s="58">
        <f t="shared" si="22"/>
        <v>71864</v>
      </c>
      <c r="Q93" s="47">
        <f t="shared" si="23"/>
        <v>0</v>
      </c>
      <c r="R93" s="47">
        <f>IF(S92&lt;1,0,-'Lease Quarterly'!$K$4/'Lease Quarterly'!$L$4)</f>
        <v>0</v>
      </c>
      <c r="S93" s="47">
        <f t="shared" si="19"/>
        <v>0</v>
      </c>
      <c r="AE93"/>
      <c r="AF93" s="6"/>
    </row>
    <row r="94" spans="1:32" x14ac:dyDescent="0.25">
      <c r="A94" s="53">
        <f t="shared" si="20"/>
        <v>78</v>
      </c>
      <c r="B94" s="29">
        <f t="shared" si="14"/>
        <v>0</v>
      </c>
      <c r="C94" s="9" t="str">
        <f>IF(D94=0,"-",IF('Lease Quarterly'!$H$4="Yearly",EDATE(C93,12),IF('Lease Quarterly'!$H$4="Quarterly",EDATE(C93,3),EDATE(C93,1))))</f>
        <v>-</v>
      </c>
      <c r="D94" s="54">
        <f>IF(A94&gt;'Lease Quarterly'!$E$4,0,'Lease Quarterly'!$G$4)*((1+$M$4)^(((((IF($H$4="Yearly",ROUNDDOWN(IF(A94-($N$4)&lt;0,0,((A94-($N$4)/(($N$4))))/($N$4)),0),IF($H$4="Monthly",ROUNDDOWN(IF(A94-($N$4*12)&lt;0,0,((A94-(12*$N$4)/((12*$N$4))))/($N$4*12)),0),ROUNDDOWN(IF(A94-($N$4*4)&lt;0,0,((A94-(4*$N$4)/((4*$N$4))))/($N$4*4)),0)))))))))+(IF(A94=$E$4,$J$4,0))</f>
        <v>0</v>
      </c>
      <c r="E94" s="49">
        <f>IF(D94=0,0,1/((1+IF('Lease Quarterly'!$H$4="Yearly",'Lease Quarterly'!$D$4,IF('Lease Quarterly'!$H$4="Quarterly",'Lease Quarterly'!$D$4/4,'Lease Quarterly'!$D$4/12)))^IF($E$17=1,A93,A94)))</f>
        <v>0</v>
      </c>
      <c r="F94" s="55">
        <f t="shared" si="15"/>
        <v>0</v>
      </c>
      <c r="G94" s="56"/>
      <c r="H94" s="38">
        <f t="shared" si="21"/>
        <v>78</v>
      </c>
      <c r="I94" s="9" t="str">
        <f t="shared" si="16"/>
        <v>-</v>
      </c>
      <c r="J94" s="47">
        <f>IF(H94&gt;'Lease Quarterly'!$E$4,0,M93)</f>
        <v>0</v>
      </c>
      <c r="K94" s="47">
        <f>IF(IF('Lease Quarterly'!$H$4="Yearly",J94*'Lease Quarterly'!$D$4,IF('Lease Quarterly'!$H$4="Quarterly",J94*('Lease Quarterly'!$D$4/4),J94*'Lease Quarterly'!$D$4/12))&gt;0,IF('Lease Quarterly'!$H$4="Yearly",J94*'Lease Quarterly'!$D$4,IF('Lease Quarterly'!$H$4="Quarterly",J94*('Lease Quarterly'!$D$4/4),J94*'Lease Quarterly'!$D$4/12)),-L94-J94)</f>
        <v>0</v>
      </c>
      <c r="L94" s="47">
        <f t="shared" si="17"/>
        <v>0</v>
      </c>
      <c r="M94" s="47">
        <f t="shared" si="18"/>
        <v>0</v>
      </c>
      <c r="N94" s="57"/>
      <c r="O94" s="38">
        <v>78</v>
      </c>
      <c r="P94" s="58">
        <f t="shared" si="22"/>
        <v>72229</v>
      </c>
      <c r="Q94" s="47">
        <f t="shared" si="23"/>
        <v>0</v>
      </c>
      <c r="R94" s="47">
        <f>IF(S93&lt;1,0,-'Lease Quarterly'!$K$4/'Lease Quarterly'!$L$4)</f>
        <v>0</v>
      </c>
      <c r="S94" s="47">
        <f t="shared" si="19"/>
        <v>0</v>
      </c>
      <c r="AE94"/>
      <c r="AF94" s="6"/>
    </row>
    <row r="95" spans="1:32" x14ac:dyDescent="0.25">
      <c r="A95" s="53">
        <f t="shared" si="20"/>
        <v>79</v>
      </c>
      <c r="B95" s="29">
        <f t="shared" si="14"/>
        <v>0</v>
      </c>
      <c r="C95" s="9" t="str">
        <f>IF(D95=0,"-",IF('Lease Quarterly'!$H$4="Yearly",EDATE(C94,12),IF('Lease Quarterly'!$H$4="Quarterly",EDATE(C94,3),EDATE(C94,1))))</f>
        <v>-</v>
      </c>
      <c r="D95" s="54">
        <f>IF(A95&gt;'Lease Quarterly'!$E$4,0,'Lease Quarterly'!$G$4)*((1+$M$4)^(((((IF($H$4="Yearly",ROUNDDOWN(IF(A95-($N$4)&lt;0,0,((A95-($N$4)/(($N$4))))/($N$4)),0),IF($H$4="Monthly",ROUNDDOWN(IF(A95-($N$4*12)&lt;0,0,((A95-(12*$N$4)/((12*$N$4))))/($N$4*12)),0),ROUNDDOWN(IF(A95-($N$4*4)&lt;0,0,((A95-(4*$N$4)/((4*$N$4))))/($N$4*4)),0)))))))))+(IF(A95=$E$4,$J$4,0))</f>
        <v>0</v>
      </c>
      <c r="E95" s="49">
        <f>IF(D95=0,0,1/((1+IF('Lease Quarterly'!$H$4="Yearly",'Lease Quarterly'!$D$4,IF('Lease Quarterly'!$H$4="Quarterly",'Lease Quarterly'!$D$4/4,'Lease Quarterly'!$D$4/12)))^IF($E$17=1,A94,A95)))</f>
        <v>0</v>
      </c>
      <c r="F95" s="55">
        <f t="shared" si="15"/>
        <v>0</v>
      </c>
      <c r="G95" s="56"/>
      <c r="H95" s="38">
        <f t="shared" si="21"/>
        <v>79</v>
      </c>
      <c r="I95" s="9" t="str">
        <f t="shared" si="16"/>
        <v>-</v>
      </c>
      <c r="J95" s="47">
        <f>IF(H95&gt;'Lease Quarterly'!$E$4,0,M94)</f>
        <v>0</v>
      </c>
      <c r="K95" s="47">
        <f>IF(IF('Lease Quarterly'!$H$4="Yearly",J95*'Lease Quarterly'!$D$4,IF('Lease Quarterly'!$H$4="Quarterly",J95*('Lease Quarterly'!$D$4/4),J95*'Lease Quarterly'!$D$4/12))&gt;0,IF('Lease Quarterly'!$H$4="Yearly",J95*'Lease Quarterly'!$D$4,IF('Lease Quarterly'!$H$4="Quarterly",J95*('Lease Quarterly'!$D$4/4),J95*'Lease Quarterly'!$D$4/12)),-L95-J95)</f>
        <v>0</v>
      </c>
      <c r="L95" s="47">
        <f t="shared" si="17"/>
        <v>0</v>
      </c>
      <c r="M95" s="47">
        <f t="shared" si="18"/>
        <v>0</v>
      </c>
      <c r="N95" s="57"/>
      <c r="O95" s="38">
        <v>79</v>
      </c>
      <c r="P95" s="58">
        <f t="shared" si="22"/>
        <v>72594</v>
      </c>
      <c r="Q95" s="47">
        <f t="shared" si="23"/>
        <v>0</v>
      </c>
      <c r="R95" s="47">
        <f>IF(S94&lt;1,0,-'Lease Quarterly'!$K$4/'Lease Quarterly'!$L$4)</f>
        <v>0</v>
      </c>
      <c r="S95" s="47">
        <f t="shared" si="19"/>
        <v>0</v>
      </c>
      <c r="AE95"/>
      <c r="AF95" s="6"/>
    </row>
    <row r="96" spans="1:32" x14ac:dyDescent="0.25">
      <c r="A96" s="53">
        <f t="shared" si="20"/>
        <v>80</v>
      </c>
      <c r="B96" s="29">
        <f t="shared" si="14"/>
        <v>0</v>
      </c>
      <c r="C96" s="9" t="str">
        <f>IF(D96=0,"-",IF('Lease Quarterly'!$H$4="Yearly",EDATE(C95,12),IF('Lease Quarterly'!$H$4="Quarterly",EDATE(C95,3),EDATE(C95,1))))</f>
        <v>-</v>
      </c>
      <c r="D96" s="54">
        <f>IF(A96&gt;'Lease Quarterly'!$E$4,0,'Lease Quarterly'!$G$4)*((1+$M$4)^(((((IF($H$4="Yearly",ROUNDDOWN(IF(A96-($N$4)&lt;0,0,((A96-($N$4)/(($N$4))))/($N$4)),0),IF($H$4="Monthly",ROUNDDOWN(IF(A96-($N$4*12)&lt;0,0,((A96-(12*$N$4)/((12*$N$4))))/($N$4*12)),0),ROUNDDOWN(IF(A96-($N$4*4)&lt;0,0,((A96-(4*$N$4)/((4*$N$4))))/($N$4*4)),0)))))))))+(IF(A96=$E$4,$J$4,0))</f>
        <v>0</v>
      </c>
      <c r="E96" s="49">
        <f>IF(D96=0,0,1/((1+IF('Lease Quarterly'!$H$4="Yearly",'Lease Quarterly'!$D$4,IF('Lease Quarterly'!$H$4="Quarterly",'Lease Quarterly'!$D$4/4,'Lease Quarterly'!$D$4/12)))^IF($E$17=1,A95,A96)))</f>
        <v>0</v>
      </c>
      <c r="F96" s="55">
        <f t="shared" si="15"/>
        <v>0</v>
      </c>
      <c r="G96" s="56"/>
      <c r="H96" s="38">
        <f t="shared" si="21"/>
        <v>80</v>
      </c>
      <c r="I96" s="9" t="str">
        <f t="shared" si="16"/>
        <v>-</v>
      </c>
      <c r="J96" s="47">
        <f>IF(H96&gt;'Lease Quarterly'!$E$4,0,M95)</f>
        <v>0</v>
      </c>
      <c r="K96" s="47">
        <f>IF(IF('Lease Quarterly'!$H$4="Yearly",J96*'Lease Quarterly'!$D$4,IF('Lease Quarterly'!$H$4="Quarterly",J96*('Lease Quarterly'!$D$4/4),J96*'Lease Quarterly'!$D$4/12))&gt;0,IF('Lease Quarterly'!$H$4="Yearly",J96*'Lease Quarterly'!$D$4,IF('Lease Quarterly'!$H$4="Quarterly",J96*('Lease Quarterly'!$D$4/4),J96*'Lease Quarterly'!$D$4/12)),-L96-J96)</f>
        <v>0</v>
      </c>
      <c r="L96" s="47">
        <f t="shared" si="17"/>
        <v>0</v>
      </c>
      <c r="M96" s="47">
        <f t="shared" si="18"/>
        <v>0</v>
      </c>
      <c r="N96" s="57"/>
      <c r="O96" s="38">
        <v>80</v>
      </c>
      <c r="P96" s="58">
        <f t="shared" si="22"/>
        <v>72959</v>
      </c>
      <c r="Q96" s="47">
        <f t="shared" si="23"/>
        <v>0</v>
      </c>
      <c r="R96" s="47">
        <f>IF(S95&lt;1,0,-'Lease Quarterly'!$K$4/'Lease Quarterly'!$L$4)</f>
        <v>0</v>
      </c>
      <c r="S96" s="47">
        <f t="shared" si="19"/>
        <v>0</v>
      </c>
      <c r="AE96"/>
      <c r="AF96" s="6"/>
    </row>
    <row r="97" spans="1:32" x14ac:dyDescent="0.25">
      <c r="A97" s="53">
        <f t="shared" si="20"/>
        <v>81</v>
      </c>
      <c r="B97" s="29">
        <f t="shared" si="14"/>
        <v>0</v>
      </c>
      <c r="C97" s="9" t="str">
        <f>IF(D97=0,"-",IF('Lease Quarterly'!$H$4="Yearly",EDATE(C96,12),IF('Lease Quarterly'!$H$4="Quarterly",EDATE(C96,3),EDATE(C96,1))))</f>
        <v>-</v>
      </c>
      <c r="D97" s="54">
        <f>IF(A97&gt;'Lease Quarterly'!$E$4,0,'Lease Quarterly'!$G$4)*((1+$M$4)^(((((IF($H$4="Yearly",ROUNDDOWN(IF(A97-($N$4)&lt;0,0,((A97-($N$4)/(($N$4))))/($N$4)),0),IF($H$4="Monthly",ROUNDDOWN(IF(A97-($N$4*12)&lt;0,0,((A97-(12*$N$4)/((12*$N$4))))/($N$4*12)),0),ROUNDDOWN(IF(A97-($N$4*4)&lt;0,0,((A97-(4*$N$4)/((4*$N$4))))/($N$4*4)),0)))))))))+(IF(A97=$E$4,$J$4,0))</f>
        <v>0</v>
      </c>
      <c r="E97" s="49">
        <f>IF(D97=0,0,1/((1+IF('Lease Quarterly'!$H$4="Yearly",'Lease Quarterly'!$D$4,IF('Lease Quarterly'!$H$4="Quarterly",'Lease Quarterly'!$D$4/4,'Lease Quarterly'!$D$4/12)))^IF($E$17=1,A96,A97)))</f>
        <v>0</v>
      </c>
      <c r="F97" s="55">
        <f t="shared" si="15"/>
        <v>0</v>
      </c>
      <c r="G97" s="56"/>
      <c r="H97" s="38">
        <f t="shared" si="21"/>
        <v>81</v>
      </c>
      <c r="I97" s="9" t="str">
        <f t="shared" si="16"/>
        <v>-</v>
      </c>
      <c r="J97" s="47">
        <f>IF(H97&gt;'Lease Quarterly'!$E$4,0,M96)</f>
        <v>0</v>
      </c>
      <c r="K97" s="47">
        <f>IF(IF('Lease Quarterly'!$H$4="Yearly",J97*'Lease Quarterly'!$D$4,IF('Lease Quarterly'!$H$4="Quarterly",J97*('Lease Quarterly'!$D$4/4),J97*'Lease Quarterly'!$D$4/12))&gt;0,IF('Lease Quarterly'!$H$4="Yearly",J97*'Lease Quarterly'!$D$4,IF('Lease Quarterly'!$H$4="Quarterly",J97*('Lease Quarterly'!$D$4/4),J97*'Lease Quarterly'!$D$4/12)),-L97-J97)</f>
        <v>0</v>
      </c>
      <c r="L97" s="47">
        <f t="shared" si="17"/>
        <v>0</v>
      </c>
      <c r="M97" s="47">
        <f t="shared" si="18"/>
        <v>0</v>
      </c>
      <c r="N97" s="57"/>
      <c r="O97" s="38">
        <v>81</v>
      </c>
      <c r="P97" s="58">
        <f t="shared" si="22"/>
        <v>73324</v>
      </c>
      <c r="Q97" s="47">
        <f t="shared" si="23"/>
        <v>0</v>
      </c>
      <c r="R97" s="47">
        <f>IF(S96&lt;1,0,-'Lease Quarterly'!$K$4/'Lease Quarterly'!$L$4)</f>
        <v>0</v>
      </c>
      <c r="S97" s="47">
        <f t="shared" si="19"/>
        <v>0</v>
      </c>
      <c r="AE97"/>
      <c r="AF97" s="6"/>
    </row>
    <row r="98" spans="1:32" x14ac:dyDescent="0.25">
      <c r="A98" s="53">
        <f t="shared" si="20"/>
        <v>82</v>
      </c>
      <c r="B98" s="29">
        <f t="shared" si="14"/>
        <v>0</v>
      </c>
      <c r="C98" s="9" t="str">
        <f>IF(D98=0,"-",IF('Lease Quarterly'!$H$4="Yearly",EDATE(C97,12),IF('Lease Quarterly'!$H$4="Quarterly",EDATE(C97,3),EDATE(C97,1))))</f>
        <v>-</v>
      </c>
      <c r="D98" s="54">
        <f>IF(A98&gt;'Lease Quarterly'!$E$4,0,'Lease Quarterly'!$G$4)*((1+$M$4)^(((((IF($H$4="Yearly",ROUNDDOWN(IF(A98-($N$4)&lt;0,0,((A98-($N$4)/(($N$4))))/($N$4)),0),IF($H$4="Monthly",ROUNDDOWN(IF(A98-($N$4*12)&lt;0,0,((A98-(12*$N$4)/((12*$N$4))))/($N$4*12)),0),ROUNDDOWN(IF(A98-($N$4*4)&lt;0,0,((A98-(4*$N$4)/((4*$N$4))))/($N$4*4)),0)))))))))+(IF(A98=$E$4,$J$4,0))</f>
        <v>0</v>
      </c>
      <c r="E98" s="49">
        <f>IF(D98=0,0,1/((1+IF('Lease Quarterly'!$H$4="Yearly",'Lease Quarterly'!$D$4,IF('Lease Quarterly'!$H$4="Quarterly",'Lease Quarterly'!$D$4/4,'Lease Quarterly'!$D$4/12)))^IF($E$17=1,A97,A98)))</f>
        <v>0</v>
      </c>
      <c r="F98" s="55">
        <f t="shared" si="15"/>
        <v>0</v>
      </c>
      <c r="G98" s="56"/>
      <c r="H98" s="38">
        <f t="shared" si="21"/>
        <v>82</v>
      </c>
      <c r="I98" s="9" t="str">
        <f t="shared" si="16"/>
        <v>-</v>
      </c>
      <c r="J98" s="47">
        <f>IF(H98&gt;'Lease Quarterly'!$E$4,0,M97)</f>
        <v>0</v>
      </c>
      <c r="K98" s="47">
        <f>IF(IF('Lease Quarterly'!$H$4="Yearly",J98*'Lease Quarterly'!$D$4,IF('Lease Quarterly'!$H$4="Quarterly",J98*('Lease Quarterly'!$D$4/4),J98*'Lease Quarterly'!$D$4/12))&gt;0,IF('Lease Quarterly'!$H$4="Yearly",J98*'Lease Quarterly'!$D$4,IF('Lease Quarterly'!$H$4="Quarterly",J98*('Lease Quarterly'!$D$4/4),J98*'Lease Quarterly'!$D$4/12)),-L98-J98)</f>
        <v>0</v>
      </c>
      <c r="L98" s="47">
        <f t="shared" si="17"/>
        <v>0</v>
      </c>
      <c r="M98" s="47">
        <f t="shared" si="18"/>
        <v>0</v>
      </c>
      <c r="N98" s="57"/>
      <c r="O98" s="38">
        <v>82</v>
      </c>
      <c r="P98" s="58">
        <f t="shared" si="22"/>
        <v>73689</v>
      </c>
      <c r="Q98" s="47">
        <f t="shared" si="23"/>
        <v>0</v>
      </c>
      <c r="R98" s="47">
        <f>IF(S97&lt;1,0,-'Lease Quarterly'!$K$4/'Lease Quarterly'!$L$4)</f>
        <v>0</v>
      </c>
      <c r="S98" s="47">
        <f t="shared" si="19"/>
        <v>0</v>
      </c>
      <c r="AE98"/>
      <c r="AF98" s="6"/>
    </row>
    <row r="99" spans="1:32" x14ac:dyDescent="0.25">
      <c r="A99" s="53">
        <f t="shared" si="20"/>
        <v>83</v>
      </c>
      <c r="B99" s="29">
        <f t="shared" si="14"/>
        <v>0</v>
      </c>
      <c r="C99" s="9" t="str">
        <f>IF(D99=0,"-",IF('Lease Quarterly'!$H$4="Yearly",EDATE(C98,12),IF('Lease Quarterly'!$H$4="Quarterly",EDATE(C98,3),EDATE(C98,1))))</f>
        <v>-</v>
      </c>
      <c r="D99" s="54">
        <f>IF(A99&gt;'Lease Quarterly'!$E$4,0,'Lease Quarterly'!$G$4)*((1+$M$4)^(((((IF($H$4="Yearly",ROUNDDOWN(IF(A99-($N$4)&lt;0,0,((A99-($N$4)/(($N$4))))/($N$4)),0),IF($H$4="Monthly",ROUNDDOWN(IF(A99-($N$4*12)&lt;0,0,((A99-(12*$N$4)/((12*$N$4))))/($N$4*12)),0),ROUNDDOWN(IF(A99-($N$4*4)&lt;0,0,((A99-(4*$N$4)/((4*$N$4))))/($N$4*4)),0)))))))))+(IF(A99=$E$4,$J$4,0))</f>
        <v>0</v>
      </c>
      <c r="E99" s="49">
        <f>IF(D99=0,0,1/((1+IF('Lease Quarterly'!$H$4="Yearly",'Lease Quarterly'!$D$4,IF('Lease Quarterly'!$H$4="Quarterly",'Lease Quarterly'!$D$4/4,'Lease Quarterly'!$D$4/12)))^IF($E$17=1,A98,A99)))</f>
        <v>0</v>
      </c>
      <c r="F99" s="55">
        <f t="shared" si="15"/>
        <v>0</v>
      </c>
      <c r="G99" s="56"/>
      <c r="H99" s="38">
        <f t="shared" si="21"/>
        <v>83</v>
      </c>
      <c r="I99" s="9" t="str">
        <f t="shared" si="16"/>
        <v>-</v>
      </c>
      <c r="J99" s="47">
        <f>IF(H99&gt;'Lease Quarterly'!$E$4,0,M98)</f>
        <v>0</v>
      </c>
      <c r="K99" s="47">
        <f>IF(IF('Lease Quarterly'!$H$4="Yearly",J99*'Lease Quarterly'!$D$4,IF('Lease Quarterly'!$H$4="Quarterly",J99*('Lease Quarterly'!$D$4/4),J99*'Lease Quarterly'!$D$4/12))&gt;0,IF('Lease Quarterly'!$H$4="Yearly",J99*'Lease Quarterly'!$D$4,IF('Lease Quarterly'!$H$4="Quarterly",J99*('Lease Quarterly'!$D$4/4),J99*'Lease Quarterly'!$D$4/12)),-L99-J99)</f>
        <v>0</v>
      </c>
      <c r="L99" s="47">
        <f t="shared" si="17"/>
        <v>0</v>
      </c>
      <c r="M99" s="47">
        <f t="shared" si="18"/>
        <v>0</v>
      </c>
      <c r="N99" s="57"/>
      <c r="O99" s="38">
        <v>83</v>
      </c>
      <c r="P99" s="58">
        <f t="shared" si="22"/>
        <v>74054</v>
      </c>
      <c r="Q99" s="47">
        <f t="shared" si="23"/>
        <v>0</v>
      </c>
      <c r="R99" s="47">
        <f>IF(S98&lt;1,0,-'Lease Quarterly'!$K$4/'Lease Quarterly'!$L$4)</f>
        <v>0</v>
      </c>
      <c r="S99" s="47">
        <f t="shared" si="19"/>
        <v>0</v>
      </c>
      <c r="AE99"/>
      <c r="AF99" s="6"/>
    </row>
    <row r="100" spans="1:32" x14ac:dyDescent="0.25">
      <c r="A100" s="53">
        <f t="shared" si="20"/>
        <v>84</v>
      </c>
      <c r="B100" s="29">
        <f t="shared" si="14"/>
        <v>0</v>
      </c>
      <c r="C100" s="9" t="str">
        <f>IF(D100=0,"-",IF('Lease Quarterly'!$H$4="Yearly",EDATE(C99,12),IF('Lease Quarterly'!$H$4="Quarterly",EDATE(C99,3),EDATE(C99,1))))</f>
        <v>-</v>
      </c>
      <c r="D100" s="54">
        <f>IF(A100&gt;'Lease Quarterly'!$E$4,0,'Lease Quarterly'!$G$4)*((1+$M$4)^(((((IF($H$4="Yearly",ROUNDDOWN(IF(A100-($N$4)&lt;0,0,((A100-($N$4)/(($N$4))))/($N$4)),0),IF($H$4="Monthly",ROUNDDOWN(IF(A100-($N$4*12)&lt;0,0,((A100-(12*$N$4)/((12*$N$4))))/($N$4*12)),0),ROUNDDOWN(IF(A100-($N$4*4)&lt;0,0,((A100-(4*$N$4)/((4*$N$4))))/($N$4*4)),0)))))))))+(IF(A100=$E$4,$J$4,0))</f>
        <v>0</v>
      </c>
      <c r="E100" s="49">
        <f>IF(D100=0,0,1/((1+IF('Lease Quarterly'!$H$4="Yearly",'Lease Quarterly'!$D$4,IF('Lease Quarterly'!$H$4="Quarterly",'Lease Quarterly'!$D$4/4,'Lease Quarterly'!$D$4/12)))^IF($E$17=1,A99,A100)))</f>
        <v>0</v>
      </c>
      <c r="F100" s="55">
        <f t="shared" si="15"/>
        <v>0</v>
      </c>
      <c r="G100" s="56"/>
      <c r="H100" s="38">
        <f t="shared" si="21"/>
        <v>84</v>
      </c>
      <c r="I100" s="9" t="str">
        <f t="shared" si="16"/>
        <v>-</v>
      </c>
      <c r="J100" s="47">
        <f>IF(H100&gt;'Lease Quarterly'!$E$4,0,M99)</f>
        <v>0</v>
      </c>
      <c r="K100" s="47">
        <f>IF(IF('Lease Quarterly'!$H$4="Yearly",J100*'Lease Quarterly'!$D$4,IF('Lease Quarterly'!$H$4="Quarterly",J100*('Lease Quarterly'!$D$4/4),J100*'Lease Quarterly'!$D$4/12))&gt;0,IF('Lease Quarterly'!$H$4="Yearly",J100*'Lease Quarterly'!$D$4,IF('Lease Quarterly'!$H$4="Quarterly",J100*('Lease Quarterly'!$D$4/4),J100*'Lease Quarterly'!$D$4/12)),-L100-J100)</f>
        <v>0</v>
      </c>
      <c r="L100" s="47">
        <f t="shared" si="17"/>
        <v>0</v>
      </c>
      <c r="M100" s="47">
        <f t="shared" si="18"/>
        <v>0</v>
      </c>
      <c r="N100" s="57"/>
      <c r="O100" s="38">
        <v>84</v>
      </c>
      <c r="P100" s="58">
        <f t="shared" si="22"/>
        <v>74419</v>
      </c>
      <c r="Q100" s="47">
        <f t="shared" si="23"/>
        <v>0</v>
      </c>
      <c r="R100" s="47">
        <f>IF(S99&lt;1,0,-'Lease Quarterly'!$K$4/'Lease Quarterly'!$L$4)</f>
        <v>0</v>
      </c>
      <c r="S100" s="47">
        <f t="shared" si="19"/>
        <v>0</v>
      </c>
      <c r="AE100"/>
      <c r="AF100" s="6"/>
    </row>
    <row r="101" spans="1:32" x14ac:dyDescent="0.25">
      <c r="A101" s="53">
        <f t="shared" si="20"/>
        <v>85</v>
      </c>
      <c r="B101" s="29">
        <f t="shared" si="14"/>
        <v>0</v>
      </c>
      <c r="C101" s="9" t="str">
        <f>IF(D101=0,"-",IF('Lease Quarterly'!$H$4="Yearly",EDATE(C100,12),IF('Lease Quarterly'!$H$4="Quarterly",EDATE(C100,3),EDATE(C100,1))))</f>
        <v>-</v>
      </c>
      <c r="D101" s="54">
        <f>IF(A101&gt;'Lease Quarterly'!$E$4,0,'Lease Quarterly'!$G$4)*((1+$M$4)^(((((IF($H$4="Yearly",ROUNDDOWN(IF(A101-($N$4)&lt;0,0,((A101-($N$4)/(($N$4))))/($N$4)),0),IF($H$4="Monthly",ROUNDDOWN(IF(A101-($N$4*12)&lt;0,0,((A101-(12*$N$4)/((12*$N$4))))/($N$4*12)),0),ROUNDDOWN(IF(A101-($N$4*4)&lt;0,0,((A101-(4*$N$4)/((4*$N$4))))/($N$4*4)),0)))))))))+(IF(A101=$E$4,$J$4,0))</f>
        <v>0</v>
      </c>
      <c r="E101" s="49">
        <f>IF(D101=0,0,1/((1+IF('Lease Quarterly'!$H$4="Yearly",'Lease Quarterly'!$D$4,IF('Lease Quarterly'!$H$4="Quarterly",'Lease Quarterly'!$D$4/4,'Lease Quarterly'!$D$4/12)))^IF($E$17=1,A100,A101)))</f>
        <v>0</v>
      </c>
      <c r="F101" s="55">
        <f t="shared" si="15"/>
        <v>0</v>
      </c>
      <c r="G101" s="56"/>
      <c r="H101" s="38">
        <f t="shared" si="21"/>
        <v>85</v>
      </c>
      <c r="I101" s="9" t="str">
        <f t="shared" si="16"/>
        <v>-</v>
      </c>
      <c r="J101" s="47">
        <f>IF(H101&gt;'Lease Quarterly'!$E$4,0,M100)</f>
        <v>0</v>
      </c>
      <c r="K101" s="47">
        <f>IF(IF('Lease Quarterly'!$H$4="Yearly",J101*'Lease Quarterly'!$D$4,IF('Lease Quarterly'!$H$4="Quarterly",J101*('Lease Quarterly'!$D$4/4),J101*'Lease Quarterly'!$D$4/12))&gt;0,IF('Lease Quarterly'!$H$4="Yearly",J101*'Lease Quarterly'!$D$4,IF('Lease Quarterly'!$H$4="Quarterly",J101*('Lease Quarterly'!$D$4/4),J101*'Lease Quarterly'!$D$4/12)),-L101-J101)</f>
        <v>0</v>
      </c>
      <c r="L101" s="47">
        <f t="shared" si="17"/>
        <v>0</v>
      </c>
      <c r="M101" s="47">
        <f t="shared" si="18"/>
        <v>0</v>
      </c>
      <c r="N101" s="57"/>
      <c r="O101" s="38">
        <v>85</v>
      </c>
      <c r="P101" s="58">
        <f t="shared" si="22"/>
        <v>74785</v>
      </c>
      <c r="Q101" s="47">
        <f t="shared" si="23"/>
        <v>0</v>
      </c>
      <c r="R101" s="47">
        <f>IF(S100&lt;1,0,-'Lease Quarterly'!$K$4/'Lease Quarterly'!$L$4)</f>
        <v>0</v>
      </c>
      <c r="S101" s="47">
        <f t="shared" si="19"/>
        <v>0</v>
      </c>
      <c r="AE101"/>
      <c r="AF101" s="6"/>
    </row>
    <row r="102" spans="1:32" x14ac:dyDescent="0.25">
      <c r="A102" s="53">
        <f t="shared" si="20"/>
        <v>86</v>
      </c>
      <c r="B102" s="29">
        <f t="shared" si="14"/>
        <v>0</v>
      </c>
      <c r="C102" s="9" t="str">
        <f>IF(D102=0,"-",IF('Lease Quarterly'!$H$4="Yearly",EDATE(C101,12),IF('Lease Quarterly'!$H$4="Quarterly",EDATE(C101,3),EDATE(C101,1))))</f>
        <v>-</v>
      </c>
      <c r="D102" s="54">
        <f>IF(A102&gt;'Lease Quarterly'!$E$4,0,'Lease Quarterly'!$G$4)*((1+$M$4)^(((((IF($H$4="Yearly",ROUNDDOWN(IF(A102-($N$4)&lt;0,0,((A102-($N$4)/(($N$4))))/($N$4)),0),IF($H$4="Monthly",ROUNDDOWN(IF(A102-($N$4*12)&lt;0,0,((A102-(12*$N$4)/((12*$N$4))))/($N$4*12)),0),ROUNDDOWN(IF(A102-($N$4*4)&lt;0,0,((A102-(4*$N$4)/((4*$N$4))))/($N$4*4)),0)))))))))+(IF(A102=$E$4,$J$4,0))</f>
        <v>0</v>
      </c>
      <c r="E102" s="49">
        <f>IF(D102=0,0,1/((1+IF('Lease Quarterly'!$H$4="Yearly",'Lease Quarterly'!$D$4,IF('Lease Quarterly'!$H$4="Quarterly",'Lease Quarterly'!$D$4/4,'Lease Quarterly'!$D$4/12)))^IF($E$17=1,A101,A102)))</f>
        <v>0</v>
      </c>
      <c r="F102" s="55">
        <f t="shared" si="15"/>
        <v>0</v>
      </c>
      <c r="G102" s="56"/>
      <c r="H102" s="38">
        <f t="shared" si="21"/>
        <v>86</v>
      </c>
      <c r="I102" s="9" t="str">
        <f t="shared" si="16"/>
        <v>-</v>
      </c>
      <c r="J102" s="47">
        <f>IF(H102&gt;'Lease Quarterly'!$E$4,0,M101)</f>
        <v>0</v>
      </c>
      <c r="K102" s="47">
        <f>IF(IF('Lease Quarterly'!$H$4="Yearly",J102*'Lease Quarterly'!$D$4,IF('Lease Quarterly'!$H$4="Quarterly",J102*('Lease Quarterly'!$D$4/4),J102*'Lease Quarterly'!$D$4/12))&gt;0,IF('Lease Quarterly'!$H$4="Yearly",J102*'Lease Quarterly'!$D$4,IF('Lease Quarterly'!$H$4="Quarterly",J102*('Lease Quarterly'!$D$4/4),J102*'Lease Quarterly'!$D$4/12)),-L102-J102)</f>
        <v>0</v>
      </c>
      <c r="L102" s="47">
        <f t="shared" si="17"/>
        <v>0</v>
      </c>
      <c r="M102" s="47">
        <f t="shared" si="18"/>
        <v>0</v>
      </c>
      <c r="N102" s="57"/>
      <c r="O102" s="38">
        <v>86</v>
      </c>
      <c r="P102" s="58">
        <f t="shared" si="22"/>
        <v>75150</v>
      </c>
      <c r="Q102" s="47">
        <f t="shared" si="23"/>
        <v>0</v>
      </c>
      <c r="R102" s="47">
        <f>IF(S101&lt;1,0,-'Lease Quarterly'!$K$4/'Lease Quarterly'!$L$4)</f>
        <v>0</v>
      </c>
      <c r="S102" s="47">
        <f t="shared" si="19"/>
        <v>0</v>
      </c>
      <c r="AE102"/>
      <c r="AF102" s="6"/>
    </row>
    <row r="103" spans="1:32" x14ac:dyDescent="0.25">
      <c r="A103" s="53">
        <f t="shared" si="20"/>
        <v>87</v>
      </c>
      <c r="B103" s="29">
        <f t="shared" si="14"/>
        <v>0</v>
      </c>
      <c r="C103" s="9" t="str">
        <f>IF(D103=0,"-",IF('Lease Quarterly'!$H$4="Yearly",EDATE(C102,12),IF('Lease Quarterly'!$H$4="Quarterly",EDATE(C102,3),EDATE(C102,1))))</f>
        <v>-</v>
      </c>
      <c r="D103" s="54">
        <f>IF(A103&gt;'Lease Quarterly'!$E$4,0,'Lease Quarterly'!$G$4)*((1+$M$4)^(((((IF($H$4="Yearly",ROUNDDOWN(IF(A103-($N$4)&lt;0,0,((A103-($N$4)/(($N$4))))/($N$4)),0),IF($H$4="Monthly",ROUNDDOWN(IF(A103-($N$4*12)&lt;0,0,((A103-(12*$N$4)/((12*$N$4))))/($N$4*12)),0),ROUNDDOWN(IF(A103-($N$4*4)&lt;0,0,((A103-(4*$N$4)/((4*$N$4))))/($N$4*4)),0)))))))))+(IF(A103=$E$4,$J$4,0))</f>
        <v>0</v>
      </c>
      <c r="E103" s="49">
        <f>IF(D103=0,0,1/((1+IF('Lease Quarterly'!$H$4="Yearly",'Lease Quarterly'!$D$4,IF('Lease Quarterly'!$H$4="Quarterly",'Lease Quarterly'!$D$4/4,'Lease Quarterly'!$D$4/12)))^IF($E$17=1,A102,A103)))</f>
        <v>0</v>
      </c>
      <c r="F103" s="55">
        <f t="shared" si="15"/>
        <v>0</v>
      </c>
      <c r="G103" s="56"/>
      <c r="H103" s="38">
        <f t="shared" si="21"/>
        <v>87</v>
      </c>
      <c r="I103" s="9" t="str">
        <f t="shared" si="16"/>
        <v>-</v>
      </c>
      <c r="J103" s="47">
        <f>IF(H103&gt;'Lease Quarterly'!$E$4,0,M102)</f>
        <v>0</v>
      </c>
      <c r="K103" s="47">
        <f>IF(IF('Lease Quarterly'!$H$4="Yearly",J103*'Lease Quarterly'!$D$4,IF('Lease Quarterly'!$H$4="Quarterly",J103*('Lease Quarterly'!$D$4/4),J103*'Lease Quarterly'!$D$4/12))&gt;0,IF('Lease Quarterly'!$H$4="Yearly",J103*'Lease Quarterly'!$D$4,IF('Lease Quarterly'!$H$4="Quarterly",J103*('Lease Quarterly'!$D$4/4),J103*'Lease Quarterly'!$D$4/12)),-L103-J103)</f>
        <v>0</v>
      </c>
      <c r="L103" s="47">
        <f t="shared" si="17"/>
        <v>0</v>
      </c>
      <c r="M103" s="47">
        <f t="shared" si="18"/>
        <v>0</v>
      </c>
      <c r="N103" s="57"/>
      <c r="O103" s="38">
        <v>87</v>
      </c>
      <c r="P103" s="58">
        <f t="shared" si="22"/>
        <v>75515</v>
      </c>
      <c r="Q103" s="47">
        <f t="shared" si="23"/>
        <v>0</v>
      </c>
      <c r="R103" s="47">
        <f>IF(S102&lt;1,0,-'Lease Quarterly'!$K$4/'Lease Quarterly'!$L$4)</f>
        <v>0</v>
      </c>
      <c r="S103" s="47">
        <f t="shared" si="19"/>
        <v>0</v>
      </c>
      <c r="AE103"/>
      <c r="AF103" s="6"/>
    </row>
    <row r="104" spans="1:32" x14ac:dyDescent="0.25">
      <c r="A104" s="53">
        <f t="shared" si="20"/>
        <v>88</v>
      </c>
      <c r="B104" s="29">
        <f t="shared" si="14"/>
        <v>0</v>
      </c>
      <c r="C104" s="9" t="str">
        <f>IF(D104=0,"-",IF('Lease Quarterly'!$H$4="Yearly",EDATE(C103,12),IF('Lease Quarterly'!$H$4="Quarterly",EDATE(C103,3),EDATE(C103,1))))</f>
        <v>-</v>
      </c>
      <c r="D104" s="54">
        <f>IF(A104&gt;'Lease Quarterly'!$E$4,0,'Lease Quarterly'!$G$4)*((1+$M$4)^(((((IF($H$4="Yearly",ROUNDDOWN(IF(A104-($N$4)&lt;0,0,((A104-($N$4)/(($N$4))))/($N$4)),0),IF($H$4="Monthly",ROUNDDOWN(IF(A104-($N$4*12)&lt;0,0,((A104-(12*$N$4)/((12*$N$4))))/($N$4*12)),0),ROUNDDOWN(IF(A104-($N$4*4)&lt;0,0,((A104-(4*$N$4)/((4*$N$4))))/($N$4*4)),0)))))))))+(IF(A104=$E$4,$J$4,0))</f>
        <v>0</v>
      </c>
      <c r="E104" s="49">
        <f>IF(D104=0,0,1/((1+IF('Lease Quarterly'!$H$4="Yearly",'Lease Quarterly'!$D$4,IF('Lease Quarterly'!$H$4="Quarterly",'Lease Quarterly'!$D$4/4,'Lease Quarterly'!$D$4/12)))^IF($E$17=1,A103,A104)))</f>
        <v>0</v>
      </c>
      <c r="F104" s="55">
        <f t="shared" si="15"/>
        <v>0</v>
      </c>
      <c r="G104" s="56"/>
      <c r="H104" s="38">
        <f t="shared" si="21"/>
        <v>88</v>
      </c>
      <c r="I104" s="9" t="str">
        <f t="shared" si="16"/>
        <v>-</v>
      </c>
      <c r="J104" s="47">
        <f>IF(H104&gt;'Lease Quarterly'!$E$4,0,M103)</f>
        <v>0</v>
      </c>
      <c r="K104" s="47">
        <f>IF(IF('Lease Quarterly'!$H$4="Yearly",J104*'Lease Quarterly'!$D$4,IF('Lease Quarterly'!$H$4="Quarterly",J104*('Lease Quarterly'!$D$4/4),J104*'Lease Quarterly'!$D$4/12))&gt;0,IF('Lease Quarterly'!$H$4="Yearly",J104*'Lease Quarterly'!$D$4,IF('Lease Quarterly'!$H$4="Quarterly",J104*('Lease Quarterly'!$D$4/4),J104*'Lease Quarterly'!$D$4/12)),-L104-J104)</f>
        <v>0</v>
      </c>
      <c r="L104" s="47">
        <f t="shared" si="17"/>
        <v>0</v>
      </c>
      <c r="M104" s="47">
        <f t="shared" si="18"/>
        <v>0</v>
      </c>
      <c r="N104" s="57"/>
      <c r="O104" s="38">
        <v>88</v>
      </c>
      <c r="P104" s="58">
        <f t="shared" si="22"/>
        <v>75880</v>
      </c>
      <c r="Q104" s="47">
        <f t="shared" si="23"/>
        <v>0</v>
      </c>
      <c r="R104" s="47">
        <f>IF(S103&lt;1,0,-'Lease Quarterly'!$K$4/'Lease Quarterly'!$L$4)</f>
        <v>0</v>
      </c>
      <c r="S104" s="47">
        <f t="shared" si="19"/>
        <v>0</v>
      </c>
      <c r="AE104"/>
      <c r="AF104" s="6"/>
    </row>
    <row r="105" spans="1:32" x14ac:dyDescent="0.25">
      <c r="A105" s="53">
        <f t="shared" si="20"/>
        <v>89</v>
      </c>
      <c r="B105" s="29">
        <f t="shared" si="14"/>
        <v>0</v>
      </c>
      <c r="C105" s="9" t="str">
        <f>IF(D105=0,"-",IF('Lease Quarterly'!$H$4="Yearly",EDATE(C104,12),IF('Lease Quarterly'!$H$4="Quarterly",EDATE(C104,3),EDATE(C104,1))))</f>
        <v>-</v>
      </c>
      <c r="D105" s="54">
        <f>IF(A105&gt;'Lease Quarterly'!$E$4,0,'Lease Quarterly'!$G$4)*((1+$M$4)^(((((IF($H$4="Yearly",ROUNDDOWN(IF(A105-($N$4)&lt;0,0,((A105-($N$4)/(($N$4))))/($N$4)),0),IF($H$4="Monthly",ROUNDDOWN(IF(A105-($N$4*12)&lt;0,0,((A105-(12*$N$4)/((12*$N$4))))/($N$4*12)),0),ROUNDDOWN(IF(A105-($N$4*4)&lt;0,0,((A105-(4*$N$4)/((4*$N$4))))/($N$4*4)),0)))))))))+(IF(A105=$E$4,$J$4,0))</f>
        <v>0</v>
      </c>
      <c r="E105" s="49">
        <f>IF(D105=0,0,1/((1+IF('Lease Quarterly'!$H$4="Yearly",'Lease Quarterly'!$D$4,IF('Lease Quarterly'!$H$4="Quarterly",'Lease Quarterly'!$D$4/4,'Lease Quarterly'!$D$4/12)))^IF($E$17=1,A104,A105)))</f>
        <v>0</v>
      </c>
      <c r="F105" s="55">
        <f t="shared" si="15"/>
        <v>0</v>
      </c>
      <c r="G105" s="56"/>
      <c r="H105" s="38">
        <f t="shared" si="21"/>
        <v>89</v>
      </c>
      <c r="I105" s="9" t="str">
        <f t="shared" si="16"/>
        <v>-</v>
      </c>
      <c r="J105" s="47">
        <f>IF(H105&gt;'Lease Quarterly'!$E$4,0,M104)</f>
        <v>0</v>
      </c>
      <c r="K105" s="47">
        <f>IF(IF('Lease Quarterly'!$H$4="Yearly",J105*'Lease Quarterly'!$D$4,IF('Lease Quarterly'!$H$4="Quarterly",J105*('Lease Quarterly'!$D$4/4),J105*'Lease Quarterly'!$D$4/12))&gt;0,IF('Lease Quarterly'!$H$4="Yearly",J105*'Lease Quarterly'!$D$4,IF('Lease Quarterly'!$H$4="Quarterly",J105*('Lease Quarterly'!$D$4/4),J105*'Lease Quarterly'!$D$4/12)),-L105-J105)</f>
        <v>0</v>
      </c>
      <c r="L105" s="47">
        <f t="shared" si="17"/>
        <v>0</v>
      </c>
      <c r="M105" s="47">
        <f t="shared" si="18"/>
        <v>0</v>
      </c>
      <c r="N105" s="57"/>
      <c r="O105" s="38">
        <v>89</v>
      </c>
      <c r="P105" s="58">
        <f t="shared" si="22"/>
        <v>76246</v>
      </c>
      <c r="Q105" s="47">
        <f t="shared" si="23"/>
        <v>0</v>
      </c>
      <c r="R105" s="47">
        <f>IF(S104&lt;1,0,-'Lease Quarterly'!$K$4/'Lease Quarterly'!$L$4)</f>
        <v>0</v>
      </c>
      <c r="S105" s="47">
        <f t="shared" si="19"/>
        <v>0</v>
      </c>
      <c r="AE105"/>
      <c r="AF105" s="6"/>
    </row>
    <row r="106" spans="1:32" x14ac:dyDescent="0.25">
      <c r="A106" s="53">
        <f t="shared" si="20"/>
        <v>90</v>
      </c>
      <c r="B106" s="29">
        <f t="shared" si="14"/>
        <v>0</v>
      </c>
      <c r="C106" s="9" t="str">
        <f>IF(D106=0,"-",IF('Lease Quarterly'!$H$4="Yearly",EDATE(C105,12),IF('Lease Quarterly'!$H$4="Quarterly",EDATE(C105,3),EDATE(C105,1))))</f>
        <v>-</v>
      </c>
      <c r="D106" s="54">
        <f>IF(A106&gt;'Lease Quarterly'!$E$4,0,'Lease Quarterly'!$G$4)*((1+$M$4)^(((((IF($H$4="Yearly",ROUNDDOWN(IF(A106-($N$4)&lt;0,0,((A106-($N$4)/(($N$4))))/($N$4)),0),IF($H$4="Monthly",ROUNDDOWN(IF(A106-($N$4*12)&lt;0,0,((A106-(12*$N$4)/((12*$N$4))))/($N$4*12)),0),ROUNDDOWN(IF(A106-($N$4*4)&lt;0,0,((A106-(4*$N$4)/((4*$N$4))))/($N$4*4)),0)))))))))+(IF(A106=$E$4,$J$4,0))</f>
        <v>0</v>
      </c>
      <c r="E106" s="49">
        <f>IF(D106=0,0,1/((1+IF('Lease Quarterly'!$H$4="Yearly",'Lease Quarterly'!$D$4,IF('Lease Quarterly'!$H$4="Quarterly",'Lease Quarterly'!$D$4/4,'Lease Quarterly'!$D$4/12)))^IF($E$17=1,A105,A106)))</f>
        <v>0</v>
      </c>
      <c r="F106" s="55">
        <f t="shared" si="15"/>
        <v>0</v>
      </c>
      <c r="G106" s="56"/>
      <c r="H106" s="38">
        <f t="shared" si="21"/>
        <v>90</v>
      </c>
      <c r="I106" s="9" t="str">
        <f t="shared" si="16"/>
        <v>-</v>
      </c>
      <c r="J106" s="47">
        <f>IF(H106&gt;'Lease Quarterly'!$E$4,0,M105)</f>
        <v>0</v>
      </c>
      <c r="K106" s="47">
        <f>IF(IF('Lease Quarterly'!$H$4="Yearly",J106*'Lease Quarterly'!$D$4,IF('Lease Quarterly'!$H$4="Quarterly",J106*('Lease Quarterly'!$D$4/4),J106*'Lease Quarterly'!$D$4/12))&gt;0,IF('Lease Quarterly'!$H$4="Yearly",J106*'Lease Quarterly'!$D$4,IF('Lease Quarterly'!$H$4="Quarterly",J106*('Lease Quarterly'!$D$4/4),J106*'Lease Quarterly'!$D$4/12)),-L106-J106)</f>
        <v>0</v>
      </c>
      <c r="L106" s="47">
        <f t="shared" si="17"/>
        <v>0</v>
      </c>
      <c r="M106" s="47">
        <f t="shared" si="18"/>
        <v>0</v>
      </c>
      <c r="N106" s="57"/>
      <c r="O106" s="38">
        <v>90</v>
      </c>
      <c r="P106" s="58">
        <f t="shared" si="22"/>
        <v>76611</v>
      </c>
      <c r="Q106" s="47">
        <f t="shared" si="23"/>
        <v>0</v>
      </c>
      <c r="R106" s="47">
        <f>IF(S105&lt;1,0,-'Lease Quarterly'!$K$4/'Lease Quarterly'!$L$4)</f>
        <v>0</v>
      </c>
      <c r="S106" s="47">
        <f t="shared" si="19"/>
        <v>0</v>
      </c>
      <c r="AE106"/>
      <c r="AF106" s="6"/>
    </row>
    <row r="107" spans="1:32" x14ac:dyDescent="0.25">
      <c r="A107" s="53">
        <f t="shared" si="20"/>
        <v>91</v>
      </c>
      <c r="B107" s="29">
        <f t="shared" si="14"/>
        <v>0</v>
      </c>
      <c r="C107" s="9" t="str">
        <f>IF(D107=0,"-",IF('Lease Quarterly'!$H$4="Yearly",EDATE(C106,12),IF('Lease Quarterly'!$H$4="Quarterly",EDATE(C106,3),EDATE(C106,1))))</f>
        <v>-</v>
      </c>
      <c r="D107" s="54">
        <f>IF(A107&gt;'Lease Quarterly'!$E$4,0,'Lease Quarterly'!$G$4)*((1+$M$4)^(((((IF($H$4="Yearly",ROUNDDOWN(IF(A107-($N$4)&lt;0,0,((A107-($N$4)/(($N$4))))/($N$4)),0),IF($H$4="Monthly",ROUNDDOWN(IF(A107-($N$4*12)&lt;0,0,((A107-(12*$N$4)/((12*$N$4))))/($N$4*12)),0),ROUNDDOWN(IF(A107-($N$4*4)&lt;0,0,((A107-(4*$N$4)/((4*$N$4))))/($N$4*4)),0)))))))))+(IF(A107=$E$4,$J$4,0))</f>
        <v>0</v>
      </c>
      <c r="E107" s="49">
        <f>IF(D107=0,0,1/((1+IF('Lease Quarterly'!$H$4="Yearly",'Lease Quarterly'!$D$4,IF('Lease Quarterly'!$H$4="Quarterly",'Lease Quarterly'!$D$4/4,'Lease Quarterly'!$D$4/12)))^IF($E$17=1,A106,A107)))</f>
        <v>0</v>
      </c>
      <c r="F107" s="55">
        <f t="shared" si="15"/>
        <v>0</v>
      </c>
      <c r="G107" s="56"/>
      <c r="H107" s="38">
        <f t="shared" si="21"/>
        <v>91</v>
      </c>
      <c r="I107" s="9" t="str">
        <f t="shared" si="16"/>
        <v>-</v>
      </c>
      <c r="J107" s="47">
        <f>IF(H107&gt;'Lease Quarterly'!$E$4,0,M106)</f>
        <v>0</v>
      </c>
      <c r="K107" s="47">
        <f>IF(IF('Lease Quarterly'!$H$4="Yearly",J107*'Lease Quarterly'!$D$4,IF('Lease Quarterly'!$H$4="Quarterly",J107*('Lease Quarterly'!$D$4/4),J107*'Lease Quarterly'!$D$4/12))&gt;0,IF('Lease Quarterly'!$H$4="Yearly",J107*'Lease Quarterly'!$D$4,IF('Lease Quarterly'!$H$4="Quarterly",J107*('Lease Quarterly'!$D$4/4),J107*'Lease Quarterly'!$D$4/12)),-L107-J107)</f>
        <v>0</v>
      </c>
      <c r="L107" s="47">
        <f t="shared" si="17"/>
        <v>0</v>
      </c>
      <c r="M107" s="47">
        <f t="shared" si="18"/>
        <v>0</v>
      </c>
      <c r="N107" s="57"/>
      <c r="O107" s="38">
        <v>91</v>
      </c>
      <c r="P107" s="58">
        <f t="shared" si="22"/>
        <v>76976</v>
      </c>
      <c r="Q107" s="47">
        <f t="shared" si="23"/>
        <v>0</v>
      </c>
      <c r="R107" s="47">
        <f>IF(S106&lt;1,0,-'Lease Quarterly'!$K$4/'Lease Quarterly'!$L$4)</f>
        <v>0</v>
      </c>
      <c r="S107" s="47">
        <f t="shared" si="19"/>
        <v>0</v>
      </c>
      <c r="AE107"/>
      <c r="AF107" s="6"/>
    </row>
    <row r="108" spans="1:32" x14ac:dyDescent="0.25">
      <c r="A108" s="53">
        <f t="shared" si="20"/>
        <v>92</v>
      </c>
      <c r="B108" s="29">
        <f t="shared" si="14"/>
        <v>0</v>
      </c>
      <c r="C108" s="9" t="str">
        <f>IF(D108=0,"-",IF('Lease Quarterly'!$H$4="Yearly",EDATE(C107,12),IF('Lease Quarterly'!$H$4="Quarterly",EDATE(C107,3),EDATE(C107,1))))</f>
        <v>-</v>
      </c>
      <c r="D108" s="54">
        <f>IF(A108&gt;'Lease Quarterly'!$E$4,0,'Lease Quarterly'!$G$4)*((1+$M$4)^(((((IF($H$4="Yearly",ROUNDDOWN(IF(A108-($N$4)&lt;0,0,((A108-($N$4)/(($N$4))))/($N$4)),0),IF($H$4="Monthly",ROUNDDOWN(IF(A108-($N$4*12)&lt;0,0,((A108-(12*$N$4)/((12*$N$4))))/($N$4*12)),0),ROUNDDOWN(IF(A108-($N$4*4)&lt;0,0,((A108-(4*$N$4)/((4*$N$4))))/($N$4*4)),0)))))))))+(IF(A108=$E$4,$J$4,0))</f>
        <v>0</v>
      </c>
      <c r="E108" s="49">
        <f>IF(D108=0,0,1/((1+IF('Lease Quarterly'!$H$4="Yearly",'Lease Quarterly'!$D$4,IF('Lease Quarterly'!$H$4="Quarterly",'Lease Quarterly'!$D$4/4,'Lease Quarterly'!$D$4/12)))^IF($E$17=1,A107,A108)))</f>
        <v>0</v>
      </c>
      <c r="F108" s="55">
        <f t="shared" si="15"/>
        <v>0</v>
      </c>
      <c r="G108" s="56"/>
      <c r="H108" s="38">
        <f t="shared" si="21"/>
        <v>92</v>
      </c>
      <c r="I108" s="9" t="str">
        <f t="shared" si="16"/>
        <v>-</v>
      </c>
      <c r="J108" s="47">
        <f>IF(H108&gt;'Lease Quarterly'!$E$4,0,M107)</f>
        <v>0</v>
      </c>
      <c r="K108" s="47">
        <f>IF(IF('Lease Quarterly'!$H$4="Yearly",J108*'Lease Quarterly'!$D$4,IF('Lease Quarterly'!$H$4="Quarterly",J108*('Lease Quarterly'!$D$4/4),J108*'Lease Quarterly'!$D$4/12))&gt;0,IF('Lease Quarterly'!$H$4="Yearly",J108*'Lease Quarterly'!$D$4,IF('Lease Quarterly'!$H$4="Quarterly",J108*('Lease Quarterly'!$D$4/4),J108*'Lease Quarterly'!$D$4/12)),-L108-J108)</f>
        <v>0</v>
      </c>
      <c r="L108" s="47">
        <f t="shared" si="17"/>
        <v>0</v>
      </c>
      <c r="M108" s="47">
        <f t="shared" si="18"/>
        <v>0</v>
      </c>
      <c r="N108" s="57"/>
      <c r="O108" s="38">
        <v>92</v>
      </c>
      <c r="P108" s="58">
        <f t="shared" si="22"/>
        <v>77341</v>
      </c>
      <c r="Q108" s="47">
        <f t="shared" si="23"/>
        <v>0</v>
      </c>
      <c r="R108" s="47">
        <f>IF(S107&lt;1,0,-'Lease Quarterly'!$K$4/'Lease Quarterly'!$L$4)</f>
        <v>0</v>
      </c>
      <c r="S108" s="47">
        <f t="shared" si="19"/>
        <v>0</v>
      </c>
      <c r="AE108"/>
      <c r="AF108" s="6"/>
    </row>
    <row r="109" spans="1:32" x14ac:dyDescent="0.25">
      <c r="A109" s="53">
        <f t="shared" si="20"/>
        <v>93</v>
      </c>
      <c r="B109" s="29">
        <f t="shared" si="14"/>
        <v>0</v>
      </c>
      <c r="C109" s="9" t="str">
        <f>IF(D109=0,"-",IF('Lease Quarterly'!$H$4="Yearly",EDATE(C108,12),IF('Lease Quarterly'!$H$4="Quarterly",EDATE(C108,3),EDATE(C108,1))))</f>
        <v>-</v>
      </c>
      <c r="D109" s="54">
        <f>IF(A109&gt;'Lease Quarterly'!$E$4,0,'Lease Quarterly'!$G$4)*((1+$M$4)^(((((IF($H$4="Yearly",ROUNDDOWN(IF(A109-($N$4)&lt;0,0,((A109-($N$4)/(($N$4))))/($N$4)),0),IF($H$4="Monthly",ROUNDDOWN(IF(A109-($N$4*12)&lt;0,0,((A109-(12*$N$4)/((12*$N$4))))/($N$4*12)),0),ROUNDDOWN(IF(A109-($N$4*4)&lt;0,0,((A109-(4*$N$4)/((4*$N$4))))/($N$4*4)),0)))))))))+(IF(A109=$E$4,$J$4,0))</f>
        <v>0</v>
      </c>
      <c r="E109" s="49">
        <f>IF(D109=0,0,1/((1+IF('Lease Quarterly'!$H$4="Yearly",'Lease Quarterly'!$D$4,IF('Lease Quarterly'!$H$4="Quarterly",'Lease Quarterly'!$D$4/4,'Lease Quarterly'!$D$4/12)))^IF($E$17=1,A108,A109)))</f>
        <v>0</v>
      </c>
      <c r="F109" s="55">
        <f t="shared" si="15"/>
        <v>0</v>
      </c>
      <c r="G109" s="56"/>
      <c r="H109" s="38">
        <f t="shared" si="21"/>
        <v>93</v>
      </c>
      <c r="I109" s="9" t="str">
        <f t="shared" si="16"/>
        <v>-</v>
      </c>
      <c r="J109" s="47">
        <f>IF(H109&gt;'Lease Quarterly'!$E$4,0,M108)</f>
        <v>0</v>
      </c>
      <c r="K109" s="47">
        <f>IF(IF('Lease Quarterly'!$H$4="Yearly",J109*'Lease Quarterly'!$D$4,IF('Lease Quarterly'!$H$4="Quarterly",J109*('Lease Quarterly'!$D$4/4),J109*'Lease Quarterly'!$D$4/12))&gt;0,IF('Lease Quarterly'!$H$4="Yearly",J109*'Lease Quarterly'!$D$4,IF('Lease Quarterly'!$H$4="Quarterly",J109*('Lease Quarterly'!$D$4/4),J109*'Lease Quarterly'!$D$4/12)),-L109-J109)</f>
        <v>0</v>
      </c>
      <c r="L109" s="47">
        <f t="shared" si="17"/>
        <v>0</v>
      </c>
      <c r="M109" s="47">
        <f t="shared" si="18"/>
        <v>0</v>
      </c>
      <c r="N109" s="57"/>
      <c r="O109" s="38">
        <v>93</v>
      </c>
      <c r="P109" s="58">
        <f t="shared" si="22"/>
        <v>77707</v>
      </c>
      <c r="Q109" s="47">
        <f t="shared" si="23"/>
        <v>0</v>
      </c>
      <c r="R109" s="47">
        <f>IF(S108&lt;1,0,-'Lease Quarterly'!$K$4/'Lease Quarterly'!$L$4)</f>
        <v>0</v>
      </c>
      <c r="S109" s="47">
        <f t="shared" si="19"/>
        <v>0</v>
      </c>
      <c r="AE109"/>
      <c r="AF109" s="6"/>
    </row>
    <row r="110" spans="1:32" x14ac:dyDescent="0.25">
      <c r="A110" s="53">
        <f t="shared" si="20"/>
        <v>94</v>
      </c>
      <c r="B110" s="29">
        <f t="shared" si="14"/>
        <v>0</v>
      </c>
      <c r="C110" s="9" t="str">
        <f>IF(D110=0,"-",IF('Lease Quarterly'!$H$4="Yearly",EDATE(C109,12),IF('Lease Quarterly'!$H$4="Quarterly",EDATE(C109,3),EDATE(C109,1))))</f>
        <v>-</v>
      </c>
      <c r="D110" s="54">
        <f>IF(A110&gt;'Lease Quarterly'!$E$4,0,'Lease Quarterly'!$G$4)*((1+$M$4)^(((((IF($H$4="Yearly",ROUNDDOWN(IF(A110-($N$4)&lt;0,0,((A110-($N$4)/(($N$4))))/($N$4)),0),IF($H$4="Monthly",ROUNDDOWN(IF(A110-($N$4*12)&lt;0,0,((A110-(12*$N$4)/((12*$N$4))))/($N$4*12)),0),ROUNDDOWN(IF(A110-($N$4*4)&lt;0,0,((A110-(4*$N$4)/((4*$N$4))))/($N$4*4)),0)))))))))+(IF(A110=$E$4,$J$4,0))</f>
        <v>0</v>
      </c>
      <c r="E110" s="49">
        <f>IF(D110=0,0,1/((1+IF('Lease Quarterly'!$H$4="Yearly",'Lease Quarterly'!$D$4,IF('Lease Quarterly'!$H$4="Quarterly",'Lease Quarterly'!$D$4/4,'Lease Quarterly'!$D$4/12)))^IF($E$17=1,A109,A110)))</f>
        <v>0</v>
      </c>
      <c r="F110" s="55">
        <f t="shared" si="15"/>
        <v>0</v>
      </c>
      <c r="G110" s="56"/>
      <c r="H110" s="38">
        <f t="shared" si="21"/>
        <v>94</v>
      </c>
      <c r="I110" s="9" t="str">
        <f t="shared" si="16"/>
        <v>-</v>
      </c>
      <c r="J110" s="47">
        <f>IF(H110&gt;'Lease Quarterly'!$E$4,0,M109)</f>
        <v>0</v>
      </c>
      <c r="K110" s="47">
        <f>IF(IF('Lease Quarterly'!$H$4="Yearly",J110*'Lease Quarterly'!$D$4,IF('Lease Quarterly'!$H$4="Quarterly",J110*('Lease Quarterly'!$D$4/4),J110*'Lease Quarterly'!$D$4/12))&gt;0,IF('Lease Quarterly'!$H$4="Yearly",J110*'Lease Quarterly'!$D$4,IF('Lease Quarterly'!$H$4="Quarterly",J110*('Lease Quarterly'!$D$4/4),J110*'Lease Quarterly'!$D$4/12)),-L110-J110)</f>
        <v>0</v>
      </c>
      <c r="L110" s="47">
        <f t="shared" si="17"/>
        <v>0</v>
      </c>
      <c r="M110" s="47">
        <f t="shared" si="18"/>
        <v>0</v>
      </c>
      <c r="N110" s="57"/>
      <c r="O110" s="38">
        <v>94</v>
      </c>
      <c r="P110" s="58">
        <f t="shared" si="22"/>
        <v>78072</v>
      </c>
      <c r="Q110" s="47">
        <f t="shared" si="23"/>
        <v>0</v>
      </c>
      <c r="R110" s="47">
        <f>IF(S109&lt;1,0,-'Lease Quarterly'!$K$4/'Lease Quarterly'!$L$4)</f>
        <v>0</v>
      </c>
      <c r="S110" s="47">
        <f t="shared" si="19"/>
        <v>0</v>
      </c>
      <c r="AE110"/>
      <c r="AF110" s="6"/>
    </row>
    <row r="111" spans="1:32" x14ac:dyDescent="0.25">
      <c r="A111" s="53">
        <f t="shared" si="20"/>
        <v>95</v>
      </c>
      <c r="B111" s="29">
        <f t="shared" si="14"/>
        <v>0</v>
      </c>
      <c r="C111" s="9" t="str">
        <f>IF(D111=0,"-",IF('Lease Quarterly'!$H$4="Yearly",EDATE(C110,12),IF('Lease Quarterly'!$H$4="Quarterly",EDATE(C110,3),EDATE(C110,1))))</f>
        <v>-</v>
      </c>
      <c r="D111" s="54">
        <f>IF(A111&gt;'Lease Quarterly'!$E$4,0,'Lease Quarterly'!$G$4)*((1+$M$4)^(((((IF($H$4="Yearly",ROUNDDOWN(IF(A111-($N$4)&lt;0,0,((A111-($N$4)/(($N$4))))/($N$4)),0),IF($H$4="Monthly",ROUNDDOWN(IF(A111-($N$4*12)&lt;0,0,((A111-(12*$N$4)/((12*$N$4))))/($N$4*12)),0),ROUNDDOWN(IF(A111-($N$4*4)&lt;0,0,((A111-(4*$N$4)/((4*$N$4))))/($N$4*4)),0)))))))))+(IF(A111=$E$4,$J$4,0))</f>
        <v>0</v>
      </c>
      <c r="E111" s="49">
        <f>IF(D111=0,0,1/((1+IF('Lease Quarterly'!$H$4="Yearly",'Lease Quarterly'!$D$4,IF('Lease Quarterly'!$H$4="Quarterly",'Lease Quarterly'!$D$4/4,'Lease Quarterly'!$D$4/12)))^IF($E$17=1,A110,A111)))</f>
        <v>0</v>
      </c>
      <c r="F111" s="55">
        <f t="shared" si="15"/>
        <v>0</v>
      </c>
      <c r="G111" s="56"/>
      <c r="H111" s="38">
        <f t="shared" si="21"/>
        <v>95</v>
      </c>
      <c r="I111" s="9" t="str">
        <f t="shared" si="16"/>
        <v>-</v>
      </c>
      <c r="J111" s="47">
        <f>IF(H111&gt;'Lease Quarterly'!$E$4,0,M110)</f>
        <v>0</v>
      </c>
      <c r="K111" s="47">
        <f>IF(IF('Lease Quarterly'!$H$4="Yearly",J111*'Lease Quarterly'!$D$4,IF('Lease Quarterly'!$H$4="Quarterly",J111*('Lease Quarterly'!$D$4/4),J111*'Lease Quarterly'!$D$4/12))&gt;0,IF('Lease Quarterly'!$H$4="Yearly",J111*'Lease Quarterly'!$D$4,IF('Lease Quarterly'!$H$4="Quarterly",J111*('Lease Quarterly'!$D$4/4),J111*'Lease Quarterly'!$D$4/12)),-L111-J111)</f>
        <v>0</v>
      </c>
      <c r="L111" s="47">
        <f t="shared" si="17"/>
        <v>0</v>
      </c>
      <c r="M111" s="47">
        <f t="shared" si="18"/>
        <v>0</v>
      </c>
      <c r="N111" s="57"/>
      <c r="O111" s="38">
        <v>95</v>
      </c>
      <c r="P111" s="58">
        <f t="shared" si="22"/>
        <v>78437</v>
      </c>
      <c r="Q111" s="47">
        <f t="shared" si="23"/>
        <v>0</v>
      </c>
      <c r="R111" s="47">
        <f>IF(S110&lt;1,0,-'Lease Quarterly'!$K$4/'Lease Quarterly'!$L$4)</f>
        <v>0</v>
      </c>
      <c r="S111" s="47">
        <f t="shared" si="19"/>
        <v>0</v>
      </c>
      <c r="AE111"/>
      <c r="AF111" s="6"/>
    </row>
    <row r="112" spans="1:32" x14ac:dyDescent="0.25">
      <c r="A112" s="53">
        <f t="shared" si="20"/>
        <v>96</v>
      </c>
      <c r="B112" s="29">
        <f t="shared" si="14"/>
        <v>0</v>
      </c>
      <c r="C112" s="9" t="str">
        <f>IF(D112=0,"-",IF('Lease Quarterly'!$H$4="Yearly",EDATE(C111,12),IF('Lease Quarterly'!$H$4="Quarterly",EDATE(C111,3),EDATE(C111,1))))</f>
        <v>-</v>
      </c>
      <c r="D112" s="54">
        <f>IF(A112&gt;'Lease Quarterly'!$E$4,0,'Lease Quarterly'!$G$4)*((1+$M$4)^(((((IF($H$4="Yearly",ROUNDDOWN(IF(A112-($N$4)&lt;0,0,((A112-($N$4)/(($N$4))))/($N$4)),0),IF($H$4="Monthly",ROUNDDOWN(IF(A112-($N$4*12)&lt;0,0,((A112-(12*$N$4)/((12*$N$4))))/($N$4*12)),0),ROUNDDOWN(IF(A112-($N$4*4)&lt;0,0,((A112-(4*$N$4)/((4*$N$4))))/($N$4*4)),0)))))))))+(IF(A112=$E$4,$J$4,0))</f>
        <v>0</v>
      </c>
      <c r="E112" s="49">
        <f>IF(D112=0,0,1/((1+IF('Lease Quarterly'!$H$4="Yearly",'Lease Quarterly'!$D$4,IF('Lease Quarterly'!$H$4="Quarterly",'Lease Quarterly'!$D$4/4,'Lease Quarterly'!$D$4/12)))^IF($E$17=1,A111,A112)))</f>
        <v>0</v>
      </c>
      <c r="F112" s="55">
        <f t="shared" si="15"/>
        <v>0</v>
      </c>
      <c r="G112" s="56"/>
      <c r="H112" s="38">
        <f t="shared" si="21"/>
        <v>96</v>
      </c>
      <c r="I112" s="9" t="str">
        <f t="shared" si="16"/>
        <v>-</v>
      </c>
      <c r="J112" s="47">
        <f>IF(H112&gt;'Lease Quarterly'!$E$4,0,M111)</f>
        <v>0</v>
      </c>
      <c r="K112" s="47">
        <f>IF(IF('Lease Quarterly'!$H$4="Yearly",J112*'Lease Quarterly'!$D$4,IF('Lease Quarterly'!$H$4="Quarterly",J112*('Lease Quarterly'!$D$4/4),J112*'Lease Quarterly'!$D$4/12))&gt;0,IF('Lease Quarterly'!$H$4="Yearly",J112*'Lease Quarterly'!$D$4,IF('Lease Quarterly'!$H$4="Quarterly",J112*('Lease Quarterly'!$D$4/4),J112*'Lease Quarterly'!$D$4/12)),-L112-J112)</f>
        <v>0</v>
      </c>
      <c r="L112" s="47">
        <f t="shared" si="17"/>
        <v>0</v>
      </c>
      <c r="M112" s="47">
        <f t="shared" si="18"/>
        <v>0</v>
      </c>
      <c r="N112" s="57"/>
      <c r="O112" s="38">
        <v>96</v>
      </c>
      <c r="P112" s="58">
        <f t="shared" si="22"/>
        <v>78802</v>
      </c>
      <c r="Q112" s="47">
        <f t="shared" si="23"/>
        <v>0</v>
      </c>
      <c r="R112" s="47">
        <f>IF(S111&lt;1,0,-'Lease Quarterly'!$K$4/'Lease Quarterly'!$L$4)</f>
        <v>0</v>
      </c>
      <c r="S112" s="47">
        <f t="shared" si="19"/>
        <v>0</v>
      </c>
      <c r="AE112"/>
      <c r="AF112" s="6"/>
    </row>
    <row r="113" spans="1:32" x14ac:dyDescent="0.25">
      <c r="A113" s="53">
        <f t="shared" si="20"/>
        <v>97</v>
      </c>
      <c r="B113" s="29">
        <f t="shared" si="14"/>
        <v>0</v>
      </c>
      <c r="C113" s="9" t="str">
        <f>IF(D113=0,"-",IF('Lease Quarterly'!$H$4="Yearly",EDATE(C112,12),IF('Lease Quarterly'!$H$4="Quarterly",EDATE(C112,3),EDATE(C112,1))))</f>
        <v>-</v>
      </c>
      <c r="D113" s="54">
        <f>IF(A113&gt;'Lease Quarterly'!$E$4,0,'Lease Quarterly'!$G$4)*((1+$M$4)^(((((IF($H$4="Yearly",ROUNDDOWN(IF(A113-($N$4)&lt;0,0,((A113-($N$4)/(($N$4))))/($N$4)),0),IF($H$4="Monthly",ROUNDDOWN(IF(A113-($N$4*12)&lt;0,0,((A113-(12*$N$4)/((12*$N$4))))/($N$4*12)),0),ROUNDDOWN(IF(A113-($N$4*4)&lt;0,0,((A113-(4*$N$4)/((4*$N$4))))/($N$4*4)),0)))))))))+(IF(A113=$E$4,$J$4,0))</f>
        <v>0</v>
      </c>
      <c r="E113" s="49">
        <f>IF(D113=0,0,1/((1+IF('Lease Quarterly'!$H$4="Yearly",'Lease Quarterly'!$D$4,IF('Lease Quarterly'!$H$4="Quarterly",'Lease Quarterly'!$D$4/4,'Lease Quarterly'!$D$4/12)))^IF($E$17=1,A112,A113)))</f>
        <v>0</v>
      </c>
      <c r="F113" s="55">
        <f t="shared" si="15"/>
        <v>0</v>
      </c>
      <c r="G113" s="56"/>
      <c r="H113" s="38">
        <f t="shared" si="21"/>
        <v>97</v>
      </c>
      <c r="I113" s="9" t="str">
        <f t="shared" si="16"/>
        <v>-</v>
      </c>
      <c r="J113" s="47">
        <f>IF(H113&gt;'Lease Quarterly'!$E$4,0,M112)</f>
        <v>0</v>
      </c>
      <c r="K113" s="47">
        <f>IF(IF('Lease Quarterly'!$H$4="Yearly",J113*'Lease Quarterly'!$D$4,IF('Lease Quarterly'!$H$4="Quarterly",J113*('Lease Quarterly'!$D$4/4),J113*'Lease Quarterly'!$D$4/12))&gt;0,IF('Lease Quarterly'!$H$4="Yearly",J113*'Lease Quarterly'!$D$4,IF('Lease Quarterly'!$H$4="Quarterly",J113*('Lease Quarterly'!$D$4/4),J113*'Lease Quarterly'!$D$4/12)),-L113-J113)</f>
        <v>0</v>
      </c>
      <c r="L113" s="47">
        <f t="shared" si="17"/>
        <v>0</v>
      </c>
      <c r="M113" s="47">
        <f t="shared" si="18"/>
        <v>0</v>
      </c>
      <c r="N113" s="57"/>
      <c r="O113" s="38">
        <v>97</v>
      </c>
      <c r="P113" s="58">
        <f t="shared" si="22"/>
        <v>79168</v>
      </c>
      <c r="Q113" s="47">
        <f t="shared" si="23"/>
        <v>0</v>
      </c>
      <c r="R113" s="47">
        <f>IF(S112&lt;1,0,-'Lease Quarterly'!$K$4/'Lease Quarterly'!$L$4)</f>
        <v>0</v>
      </c>
      <c r="S113" s="47">
        <f t="shared" si="19"/>
        <v>0</v>
      </c>
      <c r="AE113"/>
      <c r="AF113" s="6"/>
    </row>
    <row r="114" spans="1:32" x14ac:dyDescent="0.25">
      <c r="A114" s="53">
        <f t="shared" si="20"/>
        <v>98</v>
      </c>
      <c r="B114" s="29">
        <f t="shared" si="14"/>
        <v>0</v>
      </c>
      <c r="C114" s="9" t="str">
        <f>IF(D114=0,"-",IF('Lease Quarterly'!$H$4="Yearly",EDATE(C113,12),IF('Lease Quarterly'!$H$4="Quarterly",EDATE(C113,3),EDATE(C113,1))))</f>
        <v>-</v>
      </c>
      <c r="D114" s="54">
        <f>IF(A114&gt;'Lease Quarterly'!$E$4,0,'Lease Quarterly'!$G$4)*((1+$M$4)^(((((IF($H$4="Yearly",ROUNDDOWN(IF(A114-($N$4)&lt;0,0,((A114-($N$4)/(($N$4))))/($N$4)),0),IF($H$4="Monthly",ROUNDDOWN(IF(A114-($N$4*12)&lt;0,0,((A114-(12*$N$4)/((12*$N$4))))/($N$4*12)),0),ROUNDDOWN(IF(A114-($N$4*4)&lt;0,0,((A114-(4*$N$4)/((4*$N$4))))/($N$4*4)),0)))))))))+(IF(A114=$E$4,$J$4,0))</f>
        <v>0</v>
      </c>
      <c r="E114" s="49">
        <f>IF(D114=0,0,1/((1+IF('Lease Quarterly'!$H$4="Yearly",'Lease Quarterly'!$D$4,IF('Lease Quarterly'!$H$4="Quarterly",'Lease Quarterly'!$D$4/4,'Lease Quarterly'!$D$4/12)))^IF($E$17=1,A113,A114)))</f>
        <v>0</v>
      </c>
      <c r="F114" s="55">
        <f t="shared" si="15"/>
        <v>0</v>
      </c>
      <c r="G114" s="56"/>
      <c r="H114" s="38">
        <f t="shared" si="21"/>
        <v>98</v>
      </c>
      <c r="I114" s="9" t="str">
        <f t="shared" si="16"/>
        <v>-</v>
      </c>
      <c r="J114" s="47">
        <f>IF(H114&gt;'Lease Quarterly'!$E$4,0,M113)</f>
        <v>0</v>
      </c>
      <c r="K114" s="47">
        <f>IF(IF('Lease Quarterly'!$H$4="Yearly",J114*'Lease Quarterly'!$D$4,IF('Lease Quarterly'!$H$4="Quarterly",J114*('Lease Quarterly'!$D$4/4),J114*'Lease Quarterly'!$D$4/12))&gt;0,IF('Lease Quarterly'!$H$4="Yearly",J114*'Lease Quarterly'!$D$4,IF('Lease Quarterly'!$H$4="Quarterly",J114*('Lease Quarterly'!$D$4/4),J114*'Lease Quarterly'!$D$4/12)),-L114-J114)</f>
        <v>0</v>
      </c>
      <c r="L114" s="47">
        <f t="shared" si="17"/>
        <v>0</v>
      </c>
      <c r="M114" s="47">
        <f t="shared" si="18"/>
        <v>0</v>
      </c>
      <c r="N114" s="57"/>
      <c r="O114" s="38">
        <v>98</v>
      </c>
      <c r="P114" s="58">
        <f t="shared" si="22"/>
        <v>79533</v>
      </c>
      <c r="Q114" s="47">
        <f t="shared" si="23"/>
        <v>0</v>
      </c>
      <c r="R114" s="47">
        <f>IF(S113&lt;1,0,-'Lease Quarterly'!$K$4/'Lease Quarterly'!$L$4)</f>
        <v>0</v>
      </c>
      <c r="S114" s="47">
        <f t="shared" si="19"/>
        <v>0</v>
      </c>
      <c r="AE114"/>
      <c r="AF114" s="6"/>
    </row>
    <row r="115" spans="1:32" x14ac:dyDescent="0.25">
      <c r="A115" s="53">
        <f t="shared" si="20"/>
        <v>99</v>
      </c>
      <c r="B115" s="29">
        <f t="shared" si="14"/>
        <v>0</v>
      </c>
      <c r="C115" s="9" t="str">
        <f>IF(D115=0,"-",IF('Lease Quarterly'!$H$4="Yearly",EDATE(C114,12),IF('Lease Quarterly'!$H$4="Quarterly",EDATE(C114,3),EDATE(C114,1))))</f>
        <v>-</v>
      </c>
      <c r="D115" s="54">
        <f>IF(A115&gt;'Lease Quarterly'!$E$4,0,'Lease Quarterly'!$G$4)*((1+$M$4)^(((((IF($H$4="Yearly",ROUNDDOWN(IF(A115-($N$4)&lt;0,0,((A115-($N$4)/(($N$4))))/($N$4)),0),IF($H$4="Monthly",ROUNDDOWN(IF(A115-($N$4*12)&lt;0,0,((A115-(12*$N$4)/((12*$N$4))))/($N$4*12)),0),ROUNDDOWN(IF(A115-($N$4*4)&lt;0,0,((A115-(4*$N$4)/((4*$N$4))))/($N$4*4)),0)))))))))+(IF(A115=$E$4,$J$4,0))</f>
        <v>0</v>
      </c>
      <c r="E115" s="49">
        <f>IF(D115=0,0,1/((1+IF('Lease Quarterly'!$H$4="Yearly",'Lease Quarterly'!$D$4,IF('Lease Quarterly'!$H$4="Quarterly",'Lease Quarterly'!$D$4/4,'Lease Quarterly'!$D$4/12)))^IF($E$17=1,A114,A115)))</f>
        <v>0</v>
      </c>
      <c r="F115" s="55">
        <f t="shared" si="15"/>
        <v>0</v>
      </c>
      <c r="G115" s="56"/>
      <c r="H115" s="38">
        <f t="shared" si="21"/>
        <v>99</v>
      </c>
      <c r="I115" s="9" t="str">
        <f t="shared" si="16"/>
        <v>-</v>
      </c>
      <c r="J115" s="47">
        <f>IF(H115&gt;'Lease Quarterly'!$E$4,0,M114)</f>
        <v>0</v>
      </c>
      <c r="K115" s="47">
        <f>IF(IF('Lease Quarterly'!$H$4="Yearly",J115*'Lease Quarterly'!$D$4,IF('Lease Quarterly'!$H$4="Quarterly",J115*('Lease Quarterly'!$D$4/4),J115*'Lease Quarterly'!$D$4/12))&gt;0,IF('Lease Quarterly'!$H$4="Yearly",J115*'Lease Quarterly'!$D$4,IF('Lease Quarterly'!$H$4="Quarterly",J115*('Lease Quarterly'!$D$4/4),J115*'Lease Quarterly'!$D$4/12)),-L115-J115)</f>
        <v>0</v>
      </c>
      <c r="L115" s="47">
        <f t="shared" si="17"/>
        <v>0</v>
      </c>
      <c r="M115" s="47">
        <f t="shared" si="18"/>
        <v>0</v>
      </c>
      <c r="N115" s="57"/>
      <c r="O115" s="38">
        <v>99</v>
      </c>
      <c r="P115" s="58">
        <f t="shared" si="22"/>
        <v>79898</v>
      </c>
      <c r="Q115" s="47">
        <f t="shared" si="23"/>
        <v>0</v>
      </c>
      <c r="R115" s="47">
        <f>IF(S114&lt;1,0,-'Lease Quarterly'!$K$4/'Lease Quarterly'!$L$4)</f>
        <v>0</v>
      </c>
      <c r="S115" s="47">
        <f t="shared" si="19"/>
        <v>0</v>
      </c>
      <c r="AE115"/>
      <c r="AF115" s="6"/>
    </row>
    <row r="116" spans="1:32" x14ac:dyDescent="0.25">
      <c r="A116" s="53">
        <f t="shared" si="20"/>
        <v>100</v>
      </c>
      <c r="B116" s="29">
        <f t="shared" si="14"/>
        <v>0</v>
      </c>
      <c r="C116" s="9" t="str">
        <f>IF(D116=0,"-",IF('Lease Quarterly'!$H$4="Yearly",EDATE(C115,12),IF('Lease Quarterly'!$H$4="Quarterly",EDATE(C115,3),EDATE(C115,1))))</f>
        <v>-</v>
      </c>
      <c r="D116" s="54">
        <f>IF(A116&gt;'Lease Quarterly'!$E$4,0,'Lease Quarterly'!$G$4)*((1+$M$4)^(((((IF($H$4="Yearly",ROUNDDOWN(IF(A116-($N$4)&lt;0,0,((A116-($N$4)/(($N$4))))/($N$4)),0),IF($H$4="Monthly",ROUNDDOWN(IF(A116-($N$4*12)&lt;0,0,((A116-(12*$N$4)/((12*$N$4))))/($N$4*12)),0),ROUNDDOWN(IF(A116-($N$4*4)&lt;0,0,((A116-(4*$N$4)/((4*$N$4))))/($N$4*4)),0)))))))))+(IF(A116=$E$4,$J$4,0))</f>
        <v>0</v>
      </c>
      <c r="E116" s="49">
        <f>IF(D116=0,0,1/((1+IF('Lease Quarterly'!$H$4="Yearly",'Lease Quarterly'!$D$4,IF('Lease Quarterly'!$H$4="Quarterly",'Lease Quarterly'!$D$4/4,'Lease Quarterly'!$D$4/12)))^IF($E$17=1,A115,A116)))</f>
        <v>0</v>
      </c>
      <c r="F116" s="55">
        <f t="shared" si="15"/>
        <v>0</v>
      </c>
      <c r="G116" s="56"/>
      <c r="H116" s="38">
        <f t="shared" si="21"/>
        <v>100</v>
      </c>
      <c r="I116" s="9" t="str">
        <f t="shared" si="16"/>
        <v>-</v>
      </c>
      <c r="J116" s="47">
        <f>IF(H116&gt;'Lease Quarterly'!$E$4,0,M115)</f>
        <v>0</v>
      </c>
      <c r="K116" s="47">
        <f>IF(IF('Lease Quarterly'!$H$4="Yearly",J116*'Lease Quarterly'!$D$4,IF('Lease Quarterly'!$H$4="Quarterly",J116*('Lease Quarterly'!$D$4/4),J116*'Lease Quarterly'!$D$4/12))&gt;0,IF('Lease Quarterly'!$H$4="Yearly",J116*'Lease Quarterly'!$D$4,IF('Lease Quarterly'!$H$4="Quarterly",J116*('Lease Quarterly'!$D$4/4),J116*'Lease Quarterly'!$D$4/12)),-L116-J116)</f>
        <v>0</v>
      </c>
      <c r="L116" s="47">
        <f t="shared" si="17"/>
        <v>0</v>
      </c>
      <c r="M116" s="47">
        <f t="shared" si="18"/>
        <v>0</v>
      </c>
      <c r="N116" s="57"/>
      <c r="O116" s="38">
        <v>100</v>
      </c>
      <c r="P116" s="58">
        <f t="shared" si="22"/>
        <v>80263</v>
      </c>
      <c r="Q116" s="47">
        <f t="shared" si="23"/>
        <v>0</v>
      </c>
      <c r="R116" s="47">
        <f>IF(S115&lt;1,0,-'Lease Quarterly'!$K$4/'Lease Quarterly'!$L$4)</f>
        <v>0</v>
      </c>
      <c r="S116" s="47">
        <f t="shared" si="19"/>
        <v>0</v>
      </c>
      <c r="AE116"/>
      <c r="AF116" s="6"/>
    </row>
    <row r="117" spans="1:32" x14ac:dyDescent="0.25">
      <c r="A117" s="53">
        <f t="shared" si="20"/>
        <v>101</v>
      </c>
      <c r="B117" s="29">
        <f t="shared" si="14"/>
        <v>0</v>
      </c>
      <c r="C117" s="9" t="str">
        <f>IF(D117=0,"-",IF('Lease Quarterly'!$H$4="Yearly",EDATE(C116,12),IF('Lease Quarterly'!$H$4="Quarterly",EDATE(C116,3),EDATE(C116,1))))</f>
        <v>-</v>
      </c>
      <c r="D117" s="54">
        <f>IF(A117&gt;'Lease Quarterly'!$E$4,0,'Lease Quarterly'!$G$4)*((1+$M$4)^(((((IF($H$4="Yearly",ROUNDDOWN(IF(A117-($N$4)&lt;0,0,((A117-($N$4)/(($N$4))))/($N$4)),0),IF($H$4="Monthly",ROUNDDOWN(IF(A117-($N$4*12)&lt;0,0,((A117-(12*$N$4)/((12*$N$4))))/($N$4*12)),0),ROUNDDOWN(IF(A117-($N$4*4)&lt;0,0,((A117-(4*$N$4)/((4*$N$4))))/($N$4*4)),0)))))))))+(IF(A117=$E$4,$J$4,0))</f>
        <v>0</v>
      </c>
      <c r="E117" s="49">
        <f>IF(D117=0,0,1/((1+IF('Lease Quarterly'!$H$4="Yearly",'Lease Quarterly'!$D$4,IF('Lease Quarterly'!$H$4="Quarterly",'Lease Quarterly'!$D$4/4,'Lease Quarterly'!$D$4/12)))^IF($E$17=1,A116,A117)))</f>
        <v>0</v>
      </c>
      <c r="F117" s="55">
        <f t="shared" si="15"/>
        <v>0</v>
      </c>
      <c r="G117" s="56"/>
      <c r="H117" s="38">
        <f t="shared" si="21"/>
        <v>101</v>
      </c>
      <c r="I117" s="9" t="str">
        <f t="shared" si="16"/>
        <v>-</v>
      </c>
      <c r="J117" s="47">
        <f>IF(H117&gt;'Lease Quarterly'!$E$4,0,M116)</f>
        <v>0</v>
      </c>
      <c r="K117" s="47">
        <f>IF(IF('Lease Quarterly'!$H$4="Yearly",J117*'Lease Quarterly'!$D$4,IF('Lease Quarterly'!$H$4="Quarterly",J117*('Lease Quarterly'!$D$4/4),J117*'Lease Quarterly'!$D$4/12))&gt;0,IF('Lease Quarterly'!$H$4="Yearly",J117*'Lease Quarterly'!$D$4,IF('Lease Quarterly'!$H$4="Quarterly",J117*('Lease Quarterly'!$D$4/4),J117*'Lease Quarterly'!$D$4/12)),-L117-J117)</f>
        <v>0</v>
      </c>
      <c r="L117" s="47">
        <f t="shared" si="17"/>
        <v>0</v>
      </c>
      <c r="M117" s="47">
        <f t="shared" si="18"/>
        <v>0</v>
      </c>
      <c r="N117" s="57"/>
      <c r="O117" s="38">
        <v>101</v>
      </c>
      <c r="P117" s="58">
        <f t="shared" si="22"/>
        <v>80629</v>
      </c>
      <c r="Q117" s="47">
        <f t="shared" si="23"/>
        <v>0</v>
      </c>
      <c r="R117" s="47">
        <f>IF(S116&lt;1,0,-'Lease Quarterly'!$K$4/'Lease Quarterly'!$L$4)</f>
        <v>0</v>
      </c>
      <c r="S117" s="47">
        <f t="shared" si="19"/>
        <v>0</v>
      </c>
      <c r="AE117"/>
      <c r="AF117" s="6"/>
    </row>
    <row r="118" spans="1:32" x14ac:dyDescent="0.25">
      <c r="A118" s="53">
        <f t="shared" si="20"/>
        <v>102</v>
      </c>
      <c r="B118" s="29">
        <f t="shared" si="14"/>
        <v>0</v>
      </c>
      <c r="C118" s="9" t="str">
        <f>IF(D118=0,"-",IF('Lease Quarterly'!$H$4="Yearly",EDATE(C117,12),IF('Lease Quarterly'!$H$4="Quarterly",EDATE(C117,3),EDATE(C117,1))))</f>
        <v>-</v>
      </c>
      <c r="D118" s="54">
        <f>IF(A118&gt;'Lease Quarterly'!$E$4,0,'Lease Quarterly'!$G$4)*((1+$M$4)^(((((IF($H$4="Yearly",ROUNDDOWN(IF(A118-($N$4)&lt;0,0,((A118-($N$4)/(($N$4))))/($N$4)),0),IF($H$4="Monthly",ROUNDDOWN(IF(A118-($N$4*12)&lt;0,0,((A118-(12*$N$4)/((12*$N$4))))/($N$4*12)),0),ROUNDDOWN(IF(A118-($N$4*4)&lt;0,0,((A118-(4*$N$4)/((4*$N$4))))/($N$4*4)),0)))))))))+(IF(A118=$E$4,$J$4,0))</f>
        <v>0</v>
      </c>
      <c r="E118" s="49">
        <f>IF(D118=0,0,1/((1+IF('Lease Quarterly'!$H$4="Yearly",'Lease Quarterly'!$D$4,IF('Lease Quarterly'!$H$4="Quarterly",'Lease Quarterly'!$D$4/4,'Lease Quarterly'!$D$4/12)))^IF($E$17=1,A117,A118)))</f>
        <v>0</v>
      </c>
      <c r="F118" s="55">
        <f t="shared" si="15"/>
        <v>0</v>
      </c>
      <c r="G118" s="56"/>
      <c r="H118" s="38">
        <f t="shared" si="21"/>
        <v>102</v>
      </c>
      <c r="I118" s="9" t="str">
        <f t="shared" si="16"/>
        <v>-</v>
      </c>
      <c r="J118" s="47">
        <f>IF(H118&gt;'Lease Quarterly'!$E$4,0,M117)</f>
        <v>0</v>
      </c>
      <c r="K118" s="47">
        <f>IF(IF('Lease Quarterly'!$H$4="Yearly",J118*'Lease Quarterly'!$D$4,IF('Lease Quarterly'!$H$4="Quarterly",J118*('Lease Quarterly'!$D$4/4),J118*'Lease Quarterly'!$D$4/12))&gt;0,IF('Lease Quarterly'!$H$4="Yearly",J118*'Lease Quarterly'!$D$4,IF('Lease Quarterly'!$H$4="Quarterly",J118*('Lease Quarterly'!$D$4/4),J118*'Lease Quarterly'!$D$4/12)),-L118-J118)</f>
        <v>0</v>
      </c>
      <c r="L118" s="47">
        <f t="shared" si="17"/>
        <v>0</v>
      </c>
      <c r="M118" s="47">
        <f t="shared" si="18"/>
        <v>0</v>
      </c>
      <c r="N118" s="57"/>
      <c r="O118" s="38">
        <v>102</v>
      </c>
      <c r="P118" s="58">
        <f t="shared" si="22"/>
        <v>80994</v>
      </c>
      <c r="Q118" s="47">
        <f t="shared" si="23"/>
        <v>0</v>
      </c>
      <c r="R118" s="47">
        <f>IF(S117&lt;1,0,-'Lease Quarterly'!$K$4/'Lease Quarterly'!$L$4)</f>
        <v>0</v>
      </c>
      <c r="S118" s="47">
        <f t="shared" si="19"/>
        <v>0</v>
      </c>
      <c r="AE118"/>
      <c r="AF118" s="6"/>
    </row>
    <row r="119" spans="1:32" x14ac:dyDescent="0.25">
      <c r="A119" s="53">
        <f t="shared" si="20"/>
        <v>103</v>
      </c>
      <c r="B119" s="29">
        <f t="shared" si="14"/>
        <v>0</v>
      </c>
      <c r="C119" s="9" t="str">
        <f>IF(D119=0,"-",IF('Lease Quarterly'!$H$4="Yearly",EDATE(C118,12),IF('Lease Quarterly'!$H$4="Quarterly",EDATE(C118,3),EDATE(C118,1))))</f>
        <v>-</v>
      </c>
      <c r="D119" s="54">
        <f>IF(A119&gt;'Lease Quarterly'!$E$4,0,'Lease Quarterly'!$G$4)*((1+$M$4)^(((((IF($H$4="Yearly",ROUNDDOWN(IF(A119-($N$4)&lt;0,0,((A119-($N$4)/(($N$4))))/($N$4)),0),IF($H$4="Monthly",ROUNDDOWN(IF(A119-($N$4*12)&lt;0,0,((A119-(12*$N$4)/((12*$N$4))))/($N$4*12)),0),ROUNDDOWN(IF(A119-($N$4*4)&lt;0,0,((A119-(4*$N$4)/((4*$N$4))))/($N$4*4)),0)))))))))+(IF(A119=$E$4,$J$4,0))</f>
        <v>0</v>
      </c>
      <c r="E119" s="49">
        <f>IF(D119=0,0,1/((1+IF('Lease Quarterly'!$H$4="Yearly",'Lease Quarterly'!$D$4,IF('Lease Quarterly'!$H$4="Quarterly",'Lease Quarterly'!$D$4/4,'Lease Quarterly'!$D$4/12)))^IF($E$17=1,A118,A119)))</f>
        <v>0</v>
      </c>
      <c r="F119" s="55">
        <f t="shared" si="15"/>
        <v>0</v>
      </c>
      <c r="G119" s="56"/>
      <c r="H119" s="38">
        <f t="shared" si="21"/>
        <v>103</v>
      </c>
      <c r="I119" s="9" t="str">
        <f t="shared" si="16"/>
        <v>-</v>
      </c>
      <c r="J119" s="47">
        <f>IF(H119&gt;'Lease Quarterly'!$E$4,0,M118)</f>
        <v>0</v>
      </c>
      <c r="K119" s="47">
        <f>IF(IF('Lease Quarterly'!$H$4="Yearly",J119*'Lease Quarterly'!$D$4,IF('Lease Quarterly'!$H$4="Quarterly",J119*('Lease Quarterly'!$D$4/4),J119*'Lease Quarterly'!$D$4/12))&gt;0,IF('Lease Quarterly'!$H$4="Yearly",J119*'Lease Quarterly'!$D$4,IF('Lease Quarterly'!$H$4="Quarterly",J119*('Lease Quarterly'!$D$4/4),J119*'Lease Quarterly'!$D$4/12)),-L119-J119)</f>
        <v>0</v>
      </c>
      <c r="L119" s="47">
        <f t="shared" si="17"/>
        <v>0</v>
      </c>
      <c r="M119" s="47">
        <f t="shared" si="18"/>
        <v>0</v>
      </c>
      <c r="N119" s="57"/>
      <c r="O119" s="38">
        <v>103</v>
      </c>
      <c r="P119" s="58">
        <f t="shared" si="22"/>
        <v>81359</v>
      </c>
      <c r="Q119" s="47">
        <f t="shared" si="23"/>
        <v>0</v>
      </c>
      <c r="R119" s="47">
        <f>IF(S118&lt;1,0,-'Lease Quarterly'!$K$4/'Lease Quarterly'!$L$4)</f>
        <v>0</v>
      </c>
      <c r="S119" s="47">
        <f t="shared" si="19"/>
        <v>0</v>
      </c>
      <c r="AE119"/>
      <c r="AF119" s="6"/>
    </row>
    <row r="120" spans="1:32" x14ac:dyDescent="0.25">
      <c r="A120" s="53">
        <f t="shared" si="20"/>
        <v>104</v>
      </c>
      <c r="B120" s="29">
        <f t="shared" si="14"/>
        <v>0</v>
      </c>
      <c r="C120" s="9" t="str">
        <f>IF(D120=0,"-",IF('Lease Quarterly'!$H$4="Yearly",EDATE(C119,12),IF('Lease Quarterly'!$H$4="Quarterly",EDATE(C119,3),EDATE(C119,1))))</f>
        <v>-</v>
      </c>
      <c r="D120" s="54">
        <f>IF(A120&gt;'Lease Quarterly'!$E$4,0,'Lease Quarterly'!$G$4)*((1+$M$4)^(((((IF($H$4="Yearly",ROUNDDOWN(IF(A120-($N$4)&lt;0,0,((A120-($N$4)/(($N$4))))/($N$4)),0),IF($H$4="Monthly",ROUNDDOWN(IF(A120-($N$4*12)&lt;0,0,((A120-(12*$N$4)/((12*$N$4))))/($N$4*12)),0),ROUNDDOWN(IF(A120-($N$4*4)&lt;0,0,((A120-(4*$N$4)/((4*$N$4))))/($N$4*4)),0)))))))))+(IF(A120=$E$4,$J$4,0))</f>
        <v>0</v>
      </c>
      <c r="E120" s="49">
        <f>IF(D120=0,0,1/((1+IF('Lease Quarterly'!$H$4="Yearly",'Lease Quarterly'!$D$4,IF('Lease Quarterly'!$H$4="Quarterly",'Lease Quarterly'!$D$4/4,'Lease Quarterly'!$D$4/12)))^IF($E$17=1,A119,A120)))</f>
        <v>0</v>
      </c>
      <c r="F120" s="55">
        <f t="shared" si="15"/>
        <v>0</v>
      </c>
      <c r="G120" s="56"/>
      <c r="H120" s="38">
        <f t="shared" si="21"/>
        <v>104</v>
      </c>
      <c r="I120" s="9" t="str">
        <f t="shared" si="16"/>
        <v>-</v>
      </c>
      <c r="J120" s="47">
        <f>IF(H120&gt;'Lease Quarterly'!$E$4,0,M119)</f>
        <v>0</v>
      </c>
      <c r="K120" s="47">
        <f>IF(IF('Lease Quarterly'!$H$4="Yearly",J120*'Lease Quarterly'!$D$4,IF('Lease Quarterly'!$H$4="Quarterly",J120*('Lease Quarterly'!$D$4/4),J120*'Lease Quarterly'!$D$4/12))&gt;0,IF('Lease Quarterly'!$H$4="Yearly",J120*'Lease Quarterly'!$D$4,IF('Lease Quarterly'!$H$4="Quarterly",J120*('Lease Quarterly'!$D$4/4),J120*'Lease Quarterly'!$D$4/12)),-L120-J120)</f>
        <v>0</v>
      </c>
      <c r="L120" s="47">
        <f t="shared" si="17"/>
        <v>0</v>
      </c>
      <c r="M120" s="47">
        <f t="shared" si="18"/>
        <v>0</v>
      </c>
      <c r="N120" s="57"/>
      <c r="O120" s="38">
        <v>104</v>
      </c>
      <c r="P120" s="58">
        <f t="shared" si="22"/>
        <v>81724</v>
      </c>
      <c r="Q120" s="47">
        <f t="shared" si="23"/>
        <v>0</v>
      </c>
      <c r="R120" s="47">
        <f>IF(S119&lt;1,0,-'Lease Quarterly'!$K$4/'Lease Quarterly'!$L$4)</f>
        <v>0</v>
      </c>
      <c r="S120" s="47">
        <f t="shared" si="19"/>
        <v>0</v>
      </c>
      <c r="AE120"/>
      <c r="AF120" s="6"/>
    </row>
    <row r="121" spans="1:32" x14ac:dyDescent="0.25">
      <c r="A121" s="53">
        <f t="shared" si="20"/>
        <v>105</v>
      </c>
      <c r="B121" s="29">
        <f t="shared" si="14"/>
        <v>0</v>
      </c>
      <c r="C121" s="9" t="str">
        <f>IF(D121=0,"-",IF('Lease Quarterly'!$H$4="Yearly",EDATE(C120,12),IF('Lease Quarterly'!$H$4="Quarterly",EDATE(C120,3),EDATE(C120,1))))</f>
        <v>-</v>
      </c>
      <c r="D121" s="54">
        <f>IF(A121&gt;'Lease Quarterly'!$E$4,0,'Lease Quarterly'!$G$4)*((1+$M$4)^(((((IF($H$4="Yearly",ROUNDDOWN(IF(A121-($N$4)&lt;0,0,((A121-($N$4)/(($N$4))))/($N$4)),0),IF($H$4="Monthly",ROUNDDOWN(IF(A121-($N$4*12)&lt;0,0,((A121-(12*$N$4)/((12*$N$4))))/($N$4*12)),0),ROUNDDOWN(IF(A121-($N$4*4)&lt;0,0,((A121-(4*$N$4)/((4*$N$4))))/($N$4*4)),0)))))))))+(IF(A121=$E$4,$J$4,0))</f>
        <v>0</v>
      </c>
      <c r="E121" s="49">
        <f>IF(D121=0,0,1/((1+IF('Lease Quarterly'!$H$4="Yearly",'Lease Quarterly'!$D$4,IF('Lease Quarterly'!$H$4="Quarterly",'Lease Quarterly'!$D$4/4,'Lease Quarterly'!$D$4/12)))^IF($E$17=1,A120,A121)))</f>
        <v>0</v>
      </c>
      <c r="F121" s="55">
        <f t="shared" si="15"/>
        <v>0</v>
      </c>
      <c r="G121" s="56"/>
      <c r="H121" s="38">
        <f t="shared" si="21"/>
        <v>105</v>
      </c>
      <c r="I121" s="9" t="str">
        <f t="shared" si="16"/>
        <v>-</v>
      </c>
      <c r="J121" s="47">
        <f>IF(H121&gt;'Lease Quarterly'!$E$4,0,M120)</f>
        <v>0</v>
      </c>
      <c r="K121" s="47">
        <f>IF(IF('Lease Quarterly'!$H$4="Yearly",J121*'Lease Quarterly'!$D$4,IF('Lease Quarterly'!$H$4="Quarterly",J121*('Lease Quarterly'!$D$4/4),J121*'Lease Quarterly'!$D$4/12))&gt;0,IF('Lease Quarterly'!$H$4="Yearly",J121*'Lease Quarterly'!$D$4,IF('Lease Quarterly'!$H$4="Quarterly",J121*('Lease Quarterly'!$D$4/4),J121*'Lease Quarterly'!$D$4/12)),-L121-J121)</f>
        <v>0</v>
      </c>
      <c r="L121" s="47">
        <f t="shared" si="17"/>
        <v>0</v>
      </c>
      <c r="M121" s="47">
        <f t="shared" si="18"/>
        <v>0</v>
      </c>
      <c r="N121" s="57"/>
      <c r="O121" s="38">
        <v>105</v>
      </c>
      <c r="P121" s="58">
        <f t="shared" si="22"/>
        <v>82090</v>
      </c>
      <c r="Q121" s="47">
        <f t="shared" si="23"/>
        <v>0</v>
      </c>
      <c r="R121" s="47">
        <f>IF(S120&lt;1,0,-'Lease Quarterly'!$K$4/'Lease Quarterly'!$L$4)</f>
        <v>0</v>
      </c>
      <c r="S121" s="47">
        <f t="shared" si="19"/>
        <v>0</v>
      </c>
      <c r="AE121"/>
      <c r="AF121" s="6"/>
    </row>
    <row r="122" spans="1:32" x14ac:dyDescent="0.25">
      <c r="A122" s="53">
        <f t="shared" si="20"/>
        <v>106</v>
      </c>
      <c r="B122" s="29">
        <f t="shared" si="14"/>
        <v>0</v>
      </c>
      <c r="C122" s="9" t="str">
        <f>IF(D122=0,"-",IF('Lease Quarterly'!$H$4="Yearly",EDATE(C121,12),IF('Lease Quarterly'!$H$4="Quarterly",EDATE(C121,3),EDATE(C121,1))))</f>
        <v>-</v>
      </c>
      <c r="D122" s="54">
        <f>IF(A122&gt;'Lease Quarterly'!$E$4,0,'Lease Quarterly'!$G$4)*((1+$M$4)^(((((IF($H$4="Yearly",ROUNDDOWN(IF(A122-($N$4)&lt;0,0,((A122-($N$4)/(($N$4))))/($N$4)),0),IF($H$4="Monthly",ROUNDDOWN(IF(A122-($N$4*12)&lt;0,0,((A122-(12*$N$4)/((12*$N$4))))/($N$4*12)),0),ROUNDDOWN(IF(A122-($N$4*4)&lt;0,0,((A122-(4*$N$4)/((4*$N$4))))/($N$4*4)),0)))))))))+(IF(A122=$E$4,$J$4,0))</f>
        <v>0</v>
      </c>
      <c r="E122" s="49">
        <f>IF(D122=0,0,1/((1+IF('Lease Quarterly'!$H$4="Yearly",'Lease Quarterly'!$D$4,IF('Lease Quarterly'!$H$4="Quarterly",'Lease Quarterly'!$D$4/4,'Lease Quarterly'!$D$4/12)))^IF($E$17=1,A121,A122)))</f>
        <v>0</v>
      </c>
      <c r="F122" s="55">
        <f t="shared" si="15"/>
        <v>0</v>
      </c>
      <c r="G122" s="56"/>
      <c r="H122" s="38">
        <f t="shared" si="21"/>
        <v>106</v>
      </c>
      <c r="I122" s="9" t="str">
        <f t="shared" si="16"/>
        <v>-</v>
      </c>
      <c r="J122" s="47">
        <f>IF(H122&gt;'Lease Quarterly'!$E$4,0,M121)</f>
        <v>0</v>
      </c>
      <c r="K122" s="47">
        <f>IF(IF('Lease Quarterly'!$H$4="Yearly",J122*'Lease Quarterly'!$D$4,IF('Lease Quarterly'!$H$4="Quarterly",J122*('Lease Quarterly'!$D$4/4),J122*'Lease Quarterly'!$D$4/12))&gt;0,IF('Lease Quarterly'!$H$4="Yearly",J122*'Lease Quarterly'!$D$4,IF('Lease Quarterly'!$H$4="Quarterly",J122*('Lease Quarterly'!$D$4/4),J122*'Lease Quarterly'!$D$4/12)),-L122-J122)</f>
        <v>0</v>
      </c>
      <c r="L122" s="47">
        <f t="shared" si="17"/>
        <v>0</v>
      </c>
      <c r="M122" s="47">
        <f t="shared" si="18"/>
        <v>0</v>
      </c>
      <c r="N122" s="57"/>
      <c r="O122" s="38">
        <v>106</v>
      </c>
      <c r="P122" s="58">
        <f t="shared" si="22"/>
        <v>82455</v>
      </c>
      <c r="Q122" s="47">
        <f t="shared" si="23"/>
        <v>0</v>
      </c>
      <c r="R122" s="47">
        <f>IF(S121&lt;1,0,-'Lease Quarterly'!$K$4/'Lease Quarterly'!$L$4)</f>
        <v>0</v>
      </c>
      <c r="S122" s="47">
        <f t="shared" si="19"/>
        <v>0</v>
      </c>
      <c r="AE122"/>
      <c r="AF122" s="6"/>
    </row>
    <row r="123" spans="1:32" x14ac:dyDescent="0.25">
      <c r="A123" s="53">
        <f t="shared" si="20"/>
        <v>107</v>
      </c>
      <c r="B123" s="29">
        <f t="shared" si="14"/>
        <v>0</v>
      </c>
      <c r="C123" s="9" t="str">
        <f>IF(D123=0,"-",IF('Lease Quarterly'!$H$4="Yearly",EDATE(C122,12),IF('Lease Quarterly'!$H$4="Quarterly",EDATE(C122,3),EDATE(C122,1))))</f>
        <v>-</v>
      </c>
      <c r="D123" s="54">
        <f>IF(A123&gt;'Lease Quarterly'!$E$4,0,'Lease Quarterly'!$G$4)*((1+$M$4)^(((((IF($H$4="Yearly",ROUNDDOWN(IF(A123-($N$4)&lt;0,0,((A123-($N$4)/(($N$4))))/($N$4)),0),IF($H$4="Monthly",ROUNDDOWN(IF(A123-($N$4*12)&lt;0,0,((A123-(12*$N$4)/((12*$N$4))))/($N$4*12)),0),ROUNDDOWN(IF(A123-($N$4*4)&lt;0,0,((A123-(4*$N$4)/((4*$N$4))))/($N$4*4)),0)))))))))+(IF(A123=$E$4,$J$4,0))</f>
        <v>0</v>
      </c>
      <c r="E123" s="49">
        <f>IF(D123=0,0,1/((1+IF('Lease Quarterly'!$H$4="Yearly",'Lease Quarterly'!$D$4,IF('Lease Quarterly'!$H$4="Quarterly",'Lease Quarterly'!$D$4/4,'Lease Quarterly'!$D$4/12)))^IF($E$17=1,A122,A123)))</f>
        <v>0</v>
      </c>
      <c r="F123" s="55">
        <f t="shared" si="15"/>
        <v>0</v>
      </c>
      <c r="G123" s="56"/>
      <c r="H123" s="38">
        <f t="shared" si="21"/>
        <v>107</v>
      </c>
      <c r="I123" s="9" t="str">
        <f t="shared" si="16"/>
        <v>-</v>
      </c>
      <c r="J123" s="47">
        <f>IF(H123&gt;'Lease Quarterly'!$E$4,0,M122)</f>
        <v>0</v>
      </c>
      <c r="K123" s="47">
        <f>IF(IF('Lease Quarterly'!$H$4="Yearly",J123*'Lease Quarterly'!$D$4,IF('Lease Quarterly'!$H$4="Quarterly",J123*('Lease Quarterly'!$D$4/4),J123*'Lease Quarterly'!$D$4/12))&gt;0,IF('Lease Quarterly'!$H$4="Yearly",J123*'Lease Quarterly'!$D$4,IF('Lease Quarterly'!$H$4="Quarterly",J123*('Lease Quarterly'!$D$4/4),J123*'Lease Quarterly'!$D$4/12)),-L123-J123)</f>
        <v>0</v>
      </c>
      <c r="L123" s="47">
        <f t="shared" si="17"/>
        <v>0</v>
      </c>
      <c r="M123" s="47">
        <f t="shared" si="18"/>
        <v>0</v>
      </c>
      <c r="N123" s="57"/>
      <c r="O123" s="38">
        <v>107</v>
      </c>
      <c r="P123" s="58">
        <f t="shared" si="22"/>
        <v>82820</v>
      </c>
      <c r="Q123" s="47">
        <f t="shared" si="23"/>
        <v>0</v>
      </c>
      <c r="R123" s="47">
        <f>IF(S122&lt;1,0,-'Lease Quarterly'!$K$4/'Lease Quarterly'!$L$4)</f>
        <v>0</v>
      </c>
      <c r="S123" s="47">
        <f t="shared" si="19"/>
        <v>0</v>
      </c>
      <c r="AE123"/>
      <c r="AF123" s="6"/>
    </row>
    <row r="124" spans="1:32" x14ac:dyDescent="0.25">
      <c r="A124" s="53">
        <f t="shared" si="20"/>
        <v>108</v>
      </c>
      <c r="B124" s="29">
        <f t="shared" si="14"/>
        <v>0</v>
      </c>
      <c r="C124" s="9" t="str">
        <f>IF(D124=0,"-",IF('Lease Quarterly'!$H$4="Yearly",EDATE(C123,12),IF('Lease Quarterly'!$H$4="Quarterly",EDATE(C123,3),EDATE(C123,1))))</f>
        <v>-</v>
      </c>
      <c r="D124" s="54">
        <f>IF(A124&gt;'Lease Quarterly'!$E$4,0,'Lease Quarterly'!$G$4)*((1+$M$4)^(((((IF($H$4="Yearly",ROUNDDOWN(IF(A124-($N$4)&lt;0,0,((A124-($N$4)/(($N$4))))/($N$4)),0),IF($H$4="Monthly",ROUNDDOWN(IF(A124-($N$4*12)&lt;0,0,((A124-(12*$N$4)/((12*$N$4))))/($N$4*12)),0),ROUNDDOWN(IF(A124-($N$4*4)&lt;0,0,((A124-(4*$N$4)/((4*$N$4))))/($N$4*4)),0)))))))))+(IF(A124=$E$4,$J$4,0))</f>
        <v>0</v>
      </c>
      <c r="E124" s="49">
        <f>IF(D124=0,0,1/((1+IF('Lease Quarterly'!$H$4="Yearly",'Lease Quarterly'!$D$4,IF('Lease Quarterly'!$H$4="Quarterly",'Lease Quarterly'!$D$4/4,'Lease Quarterly'!$D$4/12)))^IF($E$17=1,A123,A124)))</f>
        <v>0</v>
      </c>
      <c r="F124" s="55">
        <f t="shared" si="15"/>
        <v>0</v>
      </c>
      <c r="G124" s="56"/>
      <c r="H124" s="38">
        <f t="shared" si="21"/>
        <v>108</v>
      </c>
      <c r="I124" s="9" t="str">
        <f t="shared" si="16"/>
        <v>-</v>
      </c>
      <c r="J124" s="47">
        <f>IF(H124&gt;'Lease Quarterly'!$E$4,0,M123)</f>
        <v>0</v>
      </c>
      <c r="K124" s="47">
        <f>IF(IF('Lease Quarterly'!$H$4="Yearly",J124*'Lease Quarterly'!$D$4,IF('Lease Quarterly'!$H$4="Quarterly",J124*('Lease Quarterly'!$D$4/4),J124*'Lease Quarterly'!$D$4/12))&gt;0,IF('Lease Quarterly'!$H$4="Yearly",J124*'Lease Quarterly'!$D$4,IF('Lease Quarterly'!$H$4="Quarterly",J124*('Lease Quarterly'!$D$4/4),J124*'Lease Quarterly'!$D$4/12)),-L124-J124)</f>
        <v>0</v>
      </c>
      <c r="L124" s="47">
        <f t="shared" si="17"/>
        <v>0</v>
      </c>
      <c r="M124" s="47">
        <f t="shared" si="18"/>
        <v>0</v>
      </c>
      <c r="N124" s="57"/>
      <c r="O124" s="38">
        <v>108</v>
      </c>
      <c r="P124" s="58">
        <f t="shared" si="22"/>
        <v>83185</v>
      </c>
      <c r="Q124" s="47">
        <f t="shared" si="23"/>
        <v>0</v>
      </c>
      <c r="R124" s="47">
        <f>IF(S123&lt;1,0,-'Lease Quarterly'!$K$4/'Lease Quarterly'!$L$4)</f>
        <v>0</v>
      </c>
      <c r="S124" s="47">
        <f t="shared" si="19"/>
        <v>0</v>
      </c>
      <c r="AE124"/>
      <c r="AF124" s="6"/>
    </row>
    <row r="125" spans="1:32" x14ac:dyDescent="0.25">
      <c r="A125" s="53">
        <f t="shared" si="20"/>
        <v>109</v>
      </c>
      <c r="B125" s="29">
        <f t="shared" si="14"/>
        <v>0</v>
      </c>
      <c r="C125" s="9" t="str">
        <f>IF(D125=0,"-",IF('Lease Quarterly'!$H$4="Yearly",EDATE(C124,12),IF('Lease Quarterly'!$H$4="Quarterly",EDATE(C124,3),EDATE(C124,1))))</f>
        <v>-</v>
      </c>
      <c r="D125" s="54">
        <f>IF(A125&gt;'Lease Quarterly'!$E$4,0,'Lease Quarterly'!$G$4)*((1+$M$4)^(((((IF($H$4="Yearly",ROUNDDOWN(IF(A125-($N$4)&lt;0,0,((A125-($N$4)/(($N$4))))/($N$4)),0),IF($H$4="Monthly",ROUNDDOWN(IF(A125-($N$4*12)&lt;0,0,((A125-(12*$N$4)/((12*$N$4))))/($N$4*12)),0),ROUNDDOWN(IF(A125-($N$4*4)&lt;0,0,((A125-(4*$N$4)/((4*$N$4))))/($N$4*4)),0)))))))))+(IF(A125=$E$4,$J$4,0))</f>
        <v>0</v>
      </c>
      <c r="E125" s="49">
        <f>IF(D125=0,0,1/((1+IF('Lease Quarterly'!$H$4="Yearly",'Lease Quarterly'!$D$4,IF('Lease Quarterly'!$H$4="Quarterly",'Lease Quarterly'!$D$4/4,'Lease Quarterly'!$D$4/12)))^IF($E$17=1,A124,A125)))</f>
        <v>0</v>
      </c>
      <c r="F125" s="55">
        <f t="shared" si="15"/>
        <v>0</v>
      </c>
      <c r="G125" s="56"/>
      <c r="H125" s="38">
        <f t="shared" si="21"/>
        <v>109</v>
      </c>
      <c r="I125" s="9" t="str">
        <f t="shared" si="16"/>
        <v>-</v>
      </c>
      <c r="J125" s="47">
        <f>IF(H125&gt;'Lease Quarterly'!$E$4,0,M124)</f>
        <v>0</v>
      </c>
      <c r="K125" s="47">
        <f>IF(IF('Lease Quarterly'!$H$4="Yearly",J125*'Lease Quarterly'!$D$4,IF('Lease Quarterly'!$H$4="Quarterly",J125*('Lease Quarterly'!$D$4/4),J125*'Lease Quarterly'!$D$4/12))&gt;0,IF('Lease Quarterly'!$H$4="Yearly",J125*'Lease Quarterly'!$D$4,IF('Lease Quarterly'!$H$4="Quarterly",J125*('Lease Quarterly'!$D$4/4),J125*'Lease Quarterly'!$D$4/12)),-L125-J125)</f>
        <v>0</v>
      </c>
      <c r="L125" s="47">
        <f t="shared" si="17"/>
        <v>0</v>
      </c>
      <c r="M125" s="47">
        <f t="shared" si="18"/>
        <v>0</v>
      </c>
      <c r="N125" s="57"/>
      <c r="O125" s="38">
        <v>109</v>
      </c>
      <c r="P125" s="58">
        <f t="shared" si="22"/>
        <v>83551</v>
      </c>
      <c r="Q125" s="47">
        <f t="shared" si="23"/>
        <v>0</v>
      </c>
      <c r="R125" s="47">
        <f>IF(S124&lt;1,0,-'Lease Quarterly'!$K$4/'Lease Quarterly'!$L$4)</f>
        <v>0</v>
      </c>
      <c r="S125" s="47">
        <f t="shared" si="19"/>
        <v>0</v>
      </c>
      <c r="AE125"/>
      <c r="AF125" s="6"/>
    </row>
    <row r="126" spans="1:32" x14ac:dyDescent="0.25">
      <c r="A126" s="53">
        <f t="shared" si="20"/>
        <v>110</v>
      </c>
      <c r="B126" s="29">
        <f t="shared" si="14"/>
        <v>0</v>
      </c>
      <c r="C126" s="9" t="str">
        <f>IF(D126=0,"-",IF('Lease Quarterly'!$H$4="Yearly",EDATE(C125,12),IF('Lease Quarterly'!$H$4="Quarterly",EDATE(C125,3),EDATE(C125,1))))</f>
        <v>-</v>
      </c>
      <c r="D126" s="54">
        <f>IF(A126&gt;'Lease Quarterly'!$E$4,0,'Lease Quarterly'!$G$4)*((1+$M$4)^(((((IF($H$4="Yearly",ROUNDDOWN(IF(A126-($N$4)&lt;0,0,((A126-($N$4)/(($N$4))))/($N$4)),0),IF($H$4="Monthly",ROUNDDOWN(IF(A126-($N$4*12)&lt;0,0,((A126-(12*$N$4)/((12*$N$4))))/($N$4*12)),0),ROUNDDOWN(IF(A126-($N$4*4)&lt;0,0,((A126-(4*$N$4)/((4*$N$4))))/($N$4*4)),0)))))))))+(IF(A126=$E$4,$J$4,0))</f>
        <v>0</v>
      </c>
      <c r="E126" s="49">
        <f>IF(D126=0,0,1/((1+IF('Lease Quarterly'!$H$4="Yearly",'Lease Quarterly'!$D$4,IF('Lease Quarterly'!$H$4="Quarterly",'Lease Quarterly'!$D$4/4,'Lease Quarterly'!$D$4/12)))^IF($E$17=1,A125,A126)))</f>
        <v>0</v>
      </c>
      <c r="F126" s="55">
        <f t="shared" si="15"/>
        <v>0</v>
      </c>
      <c r="G126" s="56"/>
      <c r="H126" s="38">
        <f t="shared" si="21"/>
        <v>110</v>
      </c>
      <c r="I126" s="9" t="str">
        <f t="shared" si="16"/>
        <v>-</v>
      </c>
      <c r="J126" s="47">
        <f>IF(H126&gt;'Lease Quarterly'!$E$4,0,M125)</f>
        <v>0</v>
      </c>
      <c r="K126" s="47">
        <f>IF(IF('Lease Quarterly'!$H$4="Yearly",J126*'Lease Quarterly'!$D$4,IF('Lease Quarterly'!$H$4="Quarterly",J126*('Lease Quarterly'!$D$4/4),J126*'Lease Quarterly'!$D$4/12))&gt;0,IF('Lease Quarterly'!$H$4="Yearly",J126*'Lease Quarterly'!$D$4,IF('Lease Quarterly'!$H$4="Quarterly",J126*('Lease Quarterly'!$D$4/4),J126*'Lease Quarterly'!$D$4/12)),-L126-J126)</f>
        <v>0</v>
      </c>
      <c r="L126" s="47">
        <f t="shared" si="17"/>
        <v>0</v>
      </c>
      <c r="M126" s="47">
        <f t="shared" si="18"/>
        <v>0</v>
      </c>
      <c r="N126" s="57"/>
      <c r="O126" s="38">
        <v>110</v>
      </c>
      <c r="P126" s="58">
        <f t="shared" si="22"/>
        <v>83916</v>
      </c>
      <c r="Q126" s="47">
        <f t="shared" si="23"/>
        <v>0</v>
      </c>
      <c r="R126" s="47">
        <f>IF(S125&lt;1,0,-'Lease Quarterly'!$K$4/'Lease Quarterly'!$L$4)</f>
        <v>0</v>
      </c>
      <c r="S126" s="47">
        <f t="shared" si="19"/>
        <v>0</v>
      </c>
      <c r="AE126"/>
      <c r="AF126" s="6"/>
    </row>
    <row r="127" spans="1:32" x14ac:dyDescent="0.25">
      <c r="A127" s="53">
        <f t="shared" si="20"/>
        <v>111</v>
      </c>
      <c r="B127" s="29">
        <f t="shared" si="14"/>
        <v>0</v>
      </c>
      <c r="C127" s="9" t="str">
        <f>IF(D127=0,"-",IF('Lease Quarterly'!$H$4="Yearly",EDATE(C126,12),IF('Lease Quarterly'!$H$4="Quarterly",EDATE(C126,3),EDATE(C126,1))))</f>
        <v>-</v>
      </c>
      <c r="D127" s="54">
        <f>IF(A127&gt;'Lease Quarterly'!$E$4,0,'Lease Quarterly'!$G$4)*((1+$M$4)^(((((IF($H$4="Yearly",ROUNDDOWN(IF(A127-($N$4)&lt;0,0,((A127-($N$4)/(($N$4))))/($N$4)),0),IF($H$4="Monthly",ROUNDDOWN(IF(A127-($N$4*12)&lt;0,0,((A127-(12*$N$4)/((12*$N$4))))/($N$4*12)),0),ROUNDDOWN(IF(A127-($N$4*4)&lt;0,0,((A127-(4*$N$4)/((4*$N$4))))/($N$4*4)),0)))))))))+(IF(A127=$E$4,$J$4,0))</f>
        <v>0</v>
      </c>
      <c r="E127" s="49">
        <f>IF(D127=0,0,1/((1+IF('Lease Quarterly'!$H$4="Yearly",'Lease Quarterly'!$D$4,IF('Lease Quarterly'!$H$4="Quarterly",'Lease Quarterly'!$D$4/4,'Lease Quarterly'!$D$4/12)))^IF($E$17=1,A126,A127)))</f>
        <v>0</v>
      </c>
      <c r="F127" s="55">
        <f t="shared" si="15"/>
        <v>0</v>
      </c>
      <c r="G127" s="56"/>
      <c r="H127" s="38">
        <f t="shared" si="21"/>
        <v>111</v>
      </c>
      <c r="I127" s="9" t="str">
        <f t="shared" si="16"/>
        <v>-</v>
      </c>
      <c r="J127" s="47">
        <f>IF(H127&gt;'Lease Quarterly'!$E$4,0,M126)</f>
        <v>0</v>
      </c>
      <c r="K127" s="47">
        <f>IF(IF('Lease Quarterly'!$H$4="Yearly",J127*'Lease Quarterly'!$D$4,IF('Lease Quarterly'!$H$4="Quarterly",J127*('Lease Quarterly'!$D$4/4),J127*'Lease Quarterly'!$D$4/12))&gt;0,IF('Lease Quarterly'!$H$4="Yearly",J127*'Lease Quarterly'!$D$4,IF('Lease Quarterly'!$H$4="Quarterly",J127*('Lease Quarterly'!$D$4/4),J127*'Lease Quarterly'!$D$4/12)),-L127-J127)</f>
        <v>0</v>
      </c>
      <c r="L127" s="47">
        <f t="shared" si="17"/>
        <v>0</v>
      </c>
      <c r="M127" s="47">
        <f t="shared" si="18"/>
        <v>0</v>
      </c>
      <c r="N127" s="57"/>
      <c r="O127" s="38">
        <v>111</v>
      </c>
      <c r="P127" s="58">
        <f t="shared" si="22"/>
        <v>84281</v>
      </c>
      <c r="Q127" s="47">
        <f t="shared" si="23"/>
        <v>0</v>
      </c>
      <c r="R127" s="47">
        <f>IF(S126&lt;1,0,-'Lease Quarterly'!$K$4/'Lease Quarterly'!$L$4)</f>
        <v>0</v>
      </c>
      <c r="S127" s="47">
        <f t="shared" si="19"/>
        <v>0</v>
      </c>
      <c r="AE127"/>
      <c r="AF127" s="6"/>
    </row>
    <row r="128" spans="1:32" x14ac:dyDescent="0.25">
      <c r="A128" s="53">
        <f t="shared" si="20"/>
        <v>112</v>
      </c>
      <c r="B128" s="29">
        <f t="shared" si="14"/>
        <v>0</v>
      </c>
      <c r="C128" s="9" t="str">
        <f>IF(D128=0,"-",IF('Lease Quarterly'!$H$4="Yearly",EDATE(C127,12),IF('Lease Quarterly'!$H$4="Quarterly",EDATE(C127,3),EDATE(C127,1))))</f>
        <v>-</v>
      </c>
      <c r="D128" s="54">
        <f>IF(A128&gt;'Lease Quarterly'!$E$4,0,'Lease Quarterly'!$G$4)*((1+$M$4)^(((((IF($H$4="Yearly",ROUNDDOWN(IF(A128-($N$4)&lt;0,0,((A128-($N$4)/(($N$4))))/($N$4)),0),IF($H$4="Monthly",ROUNDDOWN(IF(A128-($N$4*12)&lt;0,0,((A128-(12*$N$4)/((12*$N$4))))/($N$4*12)),0),ROUNDDOWN(IF(A128-($N$4*4)&lt;0,0,((A128-(4*$N$4)/((4*$N$4))))/($N$4*4)),0)))))))))+(IF(A128=$E$4,$J$4,0))</f>
        <v>0</v>
      </c>
      <c r="E128" s="49">
        <f>IF(D128=0,0,1/((1+IF('Lease Quarterly'!$H$4="Yearly",'Lease Quarterly'!$D$4,IF('Lease Quarterly'!$H$4="Quarterly",'Lease Quarterly'!$D$4/4,'Lease Quarterly'!$D$4/12)))^IF($E$17=1,A127,A128)))</f>
        <v>0</v>
      </c>
      <c r="F128" s="55">
        <f t="shared" si="15"/>
        <v>0</v>
      </c>
      <c r="G128" s="56"/>
      <c r="H128" s="38">
        <f t="shared" si="21"/>
        <v>112</v>
      </c>
      <c r="I128" s="9" t="str">
        <f t="shared" si="16"/>
        <v>-</v>
      </c>
      <c r="J128" s="47">
        <f>IF(H128&gt;'Lease Quarterly'!$E$4,0,M127)</f>
        <v>0</v>
      </c>
      <c r="K128" s="47">
        <f>IF(IF('Lease Quarterly'!$H$4="Yearly",J128*'Lease Quarterly'!$D$4,IF('Lease Quarterly'!$H$4="Quarterly",J128*('Lease Quarterly'!$D$4/4),J128*'Lease Quarterly'!$D$4/12))&gt;0,IF('Lease Quarterly'!$H$4="Yearly",J128*'Lease Quarterly'!$D$4,IF('Lease Quarterly'!$H$4="Quarterly",J128*('Lease Quarterly'!$D$4/4),J128*'Lease Quarterly'!$D$4/12)),-L128-J128)</f>
        <v>0</v>
      </c>
      <c r="L128" s="47">
        <f t="shared" si="17"/>
        <v>0</v>
      </c>
      <c r="M128" s="47">
        <f t="shared" si="18"/>
        <v>0</v>
      </c>
      <c r="N128" s="57"/>
      <c r="O128" s="38">
        <v>112</v>
      </c>
      <c r="P128" s="58">
        <f t="shared" si="22"/>
        <v>84646</v>
      </c>
      <c r="Q128" s="47">
        <f t="shared" si="23"/>
        <v>0</v>
      </c>
      <c r="R128" s="47">
        <f>IF(S127&lt;1,0,-'Lease Quarterly'!$K$4/'Lease Quarterly'!$L$4)</f>
        <v>0</v>
      </c>
      <c r="S128" s="47">
        <f t="shared" si="19"/>
        <v>0</v>
      </c>
      <c r="AE128"/>
      <c r="AF128" s="6"/>
    </row>
    <row r="129" spans="1:32" x14ac:dyDescent="0.25">
      <c r="A129" s="53">
        <f t="shared" si="20"/>
        <v>113</v>
      </c>
      <c r="B129" s="29">
        <f t="shared" si="14"/>
        <v>0</v>
      </c>
      <c r="C129" s="9" t="str">
        <f>IF(D129=0,"-",IF('Lease Quarterly'!$H$4="Yearly",EDATE(C128,12),IF('Lease Quarterly'!$H$4="Quarterly",EDATE(C128,3),EDATE(C128,1))))</f>
        <v>-</v>
      </c>
      <c r="D129" s="54">
        <f>IF(A129&gt;'Lease Quarterly'!$E$4,0,'Lease Quarterly'!$G$4)*((1+$M$4)^(((((IF($H$4="Yearly",ROUNDDOWN(IF(A129-($N$4)&lt;0,0,((A129-($N$4)/(($N$4))))/($N$4)),0),IF($H$4="Monthly",ROUNDDOWN(IF(A129-($N$4*12)&lt;0,0,((A129-(12*$N$4)/((12*$N$4))))/($N$4*12)),0),ROUNDDOWN(IF(A129-($N$4*4)&lt;0,0,((A129-(4*$N$4)/((4*$N$4))))/($N$4*4)),0)))))))))+(IF(A129=$E$4,$J$4,0))</f>
        <v>0</v>
      </c>
      <c r="E129" s="49">
        <f>IF(D129=0,0,1/((1+IF('Lease Quarterly'!$H$4="Yearly",'Lease Quarterly'!$D$4,IF('Lease Quarterly'!$H$4="Quarterly",'Lease Quarterly'!$D$4/4,'Lease Quarterly'!$D$4/12)))^IF($E$17=1,A128,A129)))</f>
        <v>0</v>
      </c>
      <c r="F129" s="55">
        <f t="shared" si="15"/>
        <v>0</v>
      </c>
      <c r="G129" s="56"/>
      <c r="H129" s="38">
        <f t="shared" si="21"/>
        <v>113</v>
      </c>
      <c r="I129" s="9" t="str">
        <f t="shared" si="16"/>
        <v>-</v>
      </c>
      <c r="J129" s="47">
        <f>IF(H129&gt;'Lease Quarterly'!$E$4,0,M128)</f>
        <v>0</v>
      </c>
      <c r="K129" s="47">
        <f>IF(IF('Lease Quarterly'!$H$4="Yearly",J129*'Lease Quarterly'!$D$4,IF('Lease Quarterly'!$H$4="Quarterly",J129*('Lease Quarterly'!$D$4/4),J129*'Lease Quarterly'!$D$4/12))&gt;0,IF('Lease Quarterly'!$H$4="Yearly",J129*'Lease Quarterly'!$D$4,IF('Lease Quarterly'!$H$4="Quarterly",J129*('Lease Quarterly'!$D$4/4),J129*'Lease Quarterly'!$D$4/12)),-L129-J129)</f>
        <v>0</v>
      </c>
      <c r="L129" s="47">
        <f t="shared" si="17"/>
        <v>0</v>
      </c>
      <c r="M129" s="47">
        <f t="shared" si="18"/>
        <v>0</v>
      </c>
      <c r="N129" s="57"/>
      <c r="O129" s="38">
        <v>113</v>
      </c>
      <c r="P129" s="58">
        <f t="shared" si="22"/>
        <v>85012</v>
      </c>
      <c r="Q129" s="47">
        <f t="shared" si="23"/>
        <v>0</v>
      </c>
      <c r="R129" s="47">
        <f>IF(S128&lt;1,0,-'Lease Quarterly'!$K$4/'Lease Quarterly'!$L$4)</f>
        <v>0</v>
      </c>
      <c r="S129" s="47">
        <f t="shared" si="19"/>
        <v>0</v>
      </c>
      <c r="AE129"/>
      <c r="AF129" s="6"/>
    </row>
    <row r="130" spans="1:32" x14ac:dyDescent="0.25">
      <c r="A130" s="53">
        <f t="shared" si="20"/>
        <v>114</v>
      </c>
      <c r="B130" s="29">
        <f t="shared" si="14"/>
        <v>0</v>
      </c>
      <c r="C130" s="9" t="str">
        <f>IF(D130=0,"-",IF('Lease Quarterly'!$H$4="Yearly",EDATE(C129,12),IF('Lease Quarterly'!$H$4="Quarterly",EDATE(C129,3),EDATE(C129,1))))</f>
        <v>-</v>
      </c>
      <c r="D130" s="54">
        <f>IF(A130&gt;'Lease Quarterly'!$E$4,0,'Lease Quarterly'!$G$4)*((1+$M$4)^(((((IF($H$4="Yearly",ROUNDDOWN(IF(A130-($N$4)&lt;0,0,((A130-($N$4)/(($N$4))))/($N$4)),0),IF($H$4="Monthly",ROUNDDOWN(IF(A130-($N$4*12)&lt;0,0,((A130-(12*$N$4)/((12*$N$4))))/($N$4*12)),0),ROUNDDOWN(IF(A130-($N$4*4)&lt;0,0,((A130-(4*$N$4)/((4*$N$4))))/($N$4*4)),0)))))))))+(IF(A130=$E$4,$J$4,0))</f>
        <v>0</v>
      </c>
      <c r="E130" s="49">
        <f>IF(D130=0,0,1/((1+IF('Lease Quarterly'!$H$4="Yearly",'Lease Quarterly'!$D$4,IF('Lease Quarterly'!$H$4="Quarterly",'Lease Quarterly'!$D$4/4,'Lease Quarterly'!$D$4/12)))^IF($E$17=1,A129,A130)))</f>
        <v>0</v>
      </c>
      <c r="F130" s="55">
        <f t="shared" si="15"/>
        <v>0</v>
      </c>
      <c r="G130" s="56"/>
      <c r="H130" s="38">
        <f t="shared" si="21"/>
        <v>114</v>
      </c>
      <c r="I130" s="9" t="str">
        <f t="shared" si="16"/>
        <v>-</v>
      </c>
      <c r="J130" s="47">
        <f>IF(H130&gt;'Lease Quarterly'!$E$4,0,M129)</f>
        <v>0</v>
      </c>
      <c r="K130" s="47">
        <f>IF(IF('Lease Quarterly'!$H$4="Yearly",J130*'Lease Quarterly'!$D$4,IF('Lease Quarterly'!$H$4="Quarterly",J130*('Lease Quarterly'!$D$4/4),J130*'Lease Quarterly'!$D$4/12))&gt;0,IF('Lease Quarterly'!$H$4="Yearly",J130*'Lease Quarterly'!$D$4,IF('Lease Quarterly'!$H$4="Quarterly",J130*('Lease Quarterly'!$D$4/4),J130*'Lease Quarterly'!$D$4/12)),-L130-J130)</f>
        <v>0</v>
      </c>
      <c r="L130" s="47">
        <f t="shared" si="17"/>
        <v>0</v>
      </c>
      <c r="M130" s="47">
        <f t="shared" si="18"/>
        <v>0</v>
      </c>
      <c r="N130" s="57"/>
      <c r="O130" s="38">
        <v>114</v>
      </c>
      <c r="P130" s="58">
        <f t="shared" si="22"/>
        <v>85377</v>
      </c>
      <c r="Q130" s="47">
        <f t="shared" si="23"/>
        <v>0</v>
      </c>
      <c r="R130" s="47">
        <f>IF(S129&lt;1,0,-'Lease Quarterly'!$K$4/'Lease Quarterly'!$L$4)</f>
        <v>0</v>
      </c>
      <c r="S130" s="47">
        <f t="shared" si="19"/>
        <v>0</v>
      </c>
      <c r="AE130"/>
      <c r="AF130" s="6"/>
    </row>
    <row r="131" spans="1:32" x14ac:dyDescent="0.25">
      <c r="A131" s="53">
        <f t="shared" si="20"/>
        <v>115</v>
      </c>
      <c r="B131" s="29">
        <f t="shared" si="14"/>
        <v>0</v>
      </c>
      <c r="C131" s="9" t="str">
        <f>IF(D131=0,"-",IF('Lease Quarterly'!$H$4="Yearly",EDATE(C130,12),IF('Lease Quarterly'!$H$4="Quarterly",EDATE(C130,3),EDATE(C130,1))))</f>
        <v>-</v>
      </c>
      <c r="D131" s="54">
        <f>IF(A131&gt;'Lease Quarterly'!$E$4,0,'Lease Quarterly'!$G$4)*((1+$M$4)^(((((IF($H$4="Yearly",ROUNDDOWN(IF(A131-($N$4)&lt;0,0,((A131-($N$4)/(($N$4))))/($N$4)),0),IF($H$4="Monthly",ROUNDDOWN(IF(A131-($N$4*12)&lt;0,0,((A131-(12*$N$4)/((12*$N$4))))/($N$4*12)),0),ROUNDDOWN(IF(A131-($N$4*4)&lt;0,0,((A131-(4*$N$4)/((4*$N$4))))/($N$4*4)),0)))))))))+(IF(A131=$E$4,$J$4,0))</f>
        <v>0</v>
      </c>
      <c r="E131" s="49">
        <f>IF(D131=0,0,1/((1+IF('Lease Quarterly'!$H$4="Yearly",'Lease Quarterly'!$D$4,IF('Lease Quarterly'!$H$4="Quarterly",'Lease Quarterly'!$D$4/4,'Lease Quarterly'!$D$4/12)))^IF($E$17=1,A130,A131)))</f>
        <v>0</v>
      </c>
      <c r="F131" s="55">
        <f t="shared" si="15"/>
        <v>0</v>
      </c>
      <c r="G131" s="56"/>
      <c r="H131" s="38">
        <f t="shared" si="21"/>
        <v>115</v>
      </c>
      <c r="I131" s="9" t="str">
        <f t="shared" si="16"/>
        <v>-</v>
      </c>
      <c r="J131" s="47">
        <f>IF(H131&gt;'Lease Quarterly'!$E$4,0,M130)</f>
        <v>0</v>
      </c>
      <c r="K131" s="47">
        <f>IF(IF('Lease Quarterly'!$H$4="Yearly",J131*'Lease Quarterly'!$D$4,IF('Lease Quarterly'!$H$4="Quarterly",J131*('Lease Quarterly'!$D$4/4),J131*'Lease Quarterly'!$D$4/12))&gt;0,IF('Lease Quarterly'!$H$4="Yearly",J131*'Lease Quarterly'!$D$4,IF('Lease Quarterly'!$H$4="Quarterly",J131*('Lease Quarterly'!$D$4/4),J131*'Lease Quarterly'!$D$4/12)),-L131-J131)</f>
        <v>0</v>
      </c>
      <c r="L131" s="47">
        <f t="shared" si="17"/>
        <v>0</v>
      </c>
      <c r="M131" s="47">
        <f t="shared" si="18"/>
        <v>0</v>
      </c>
      <c r="N131" s="57"/>
      <c r="O131" s="38">
        <v>115</v>
      </c>
      <c r="P131" s="58">
        <f t="shared" si="22"/>
        <v>85742</v>
      </c>
      <c r="Q131" s="47">
        <f t="shared" si="23"/>
        <v>0</v>
      </c>
      <c r="R131" s="47">
        <f>IF(S130&lt;1,0,-'Lease Quarterly'!$K$4/'Lease Quarterly'!$L$4)</f>
        <v>0</v>
      </c>
      <c r="S131" s="47">
        <f t="shared" si="19"/>
        <v>0</v>
      </c>
      <c r="AE131"/>
      <c r="AF131" s="6"/>
    </row>
    <row r="132" spans="1:32" x14ac:dyDescent="0.25">
      <c r="A132" s="53">
        <f t="shared" si="20"/>
        <v>116</v>
      </c>
      <c r="B132" s="29">
        <f t="shared" si="14"/>
        <v>0</v>
      </c>
      <c r="C132" s="9" t="str">
        <f>IF(D132=0,"-",IF('Lease Quarterly'!$H$4="Yearly",EDATE(C131,12),IF('Lease Quarterly'!$H$4="Quarterly",EDATE(C131,3),EDATE(C131,1))))</f>
        <v>-</v>
      </c>
      <c r="D132" s="54">
        <f>IF(A132&gt;'Lease Quarterly'!$E$4,0,'Lease Quarterly'!$G$4)*((1+$M$4)^(((((IF($H$4="Yearly",ROUNDDOWN(IF(A132-($N$4)&lt;0,0,((A132-($N$4)/(($N$4))))/($N$4)),0),IF($H$4="Monthly",ROUNDDOWN(IF(A132-($N$4*12)&lt;0,0,((A132-(12*$N$4)/((12*$N$4))))/($N$4*12)),0),ROUNDDOWN(IF(A132-($N$4*4)&lt;0,0,((A132-(4*$N$4)/((4*$N$4))))/($N$4*4)),0)))))))))+(IF(A132=$E$4,$J$4,0))</f>
        <v>0</v>
      </c>
      <c r="E132" s="49">
        <f>IF(D132=0,0,1/((1+IF('Lease Quarterly'!$H$4="Yearly",'Lease Quarterly'!$D$4,IF('Lease Quarterly'!$H$4="Quarterly",'Lease Quarterly'!$D$4/4,'Lease Quarterly'!$D$4/12)))^IF($E$17=1,A131,A132)))</f>
        <v>0</v>
      </c>
      <c r="F132" s="55">
        <f t="shared" si="15"/>
        <v>0</v>
      </c>
      <c r="G132" s="56"/>
      <c r="H132" s="38">
        <f t="shared" si="21"/>
        <v>116</v>
      </c>
      <c r="I132" s="9" t="str">
        <f t="shared" si="16"/>
        <v>-</v>
      </c>
      <c r="J132" s="47">
        <f>IF(H132&gt;'Lease Quarterly'!$E$4,0,M131)</f>
        <v>0</v>
      </c>
      <c r="K132" s="47">
        <f>IF(IF('Lease Quarterly'!$H$4="Yearly",J132*'Lease Quarterly'!$D$4,IF('Lease Quarterly'!$H$4="Quarterly",J132*('Lease Quarterly'!$D$4/4),J132*'Lease Quarterly'!$D$4/12))&gt;0,IF('Lease Quarterly'!$H$4="Yearly",J132*'Lease Quarterly'!$D$4,IF('Lease Quarterly'!$H$4="Quarterly",J132*('Lease Quarterly'!$D$4/4),J132*'Lease Quarterly'!$D$4/12)),-L132-J132)</f>
        <v>0</v>
      </c>
      <c r="L132" s="47">
        <f t="shared" si="17"/>
        <v>0</v>
      </c>
      <c r="M132" s="47">
        <f t="shared" si="18"/>
        <v>0</v>
      </c>
      <c r="N132" s="57"/>
      <c r="O132" s="38">
        <v>116</v>
      </c>
      <c r="P132" s="58">
        <f t="shared" si="22"/>
        <v>86107</v>
      </c>
      <c r="Q132" s="47">
        <f t="shared" si="23"/>
        <v>0</v>
      </c>
      <c r="R132" s="47">
        <f>IF(S131&lt;1,0,-'Lease Quarterly'!$K$4/'Lease Quarterly'!$L$4)</f>
        <v>0</v>
      </c>
      <c r="S132" s="47">
        <f t="shared" si="19"/>
        <v>0</v>
      </c>
      <c r="AE132"/>
      <c r="AF132" s="6"/>
    </row>
    <row r="133" spans="1:32" x14ac:dyDescent="0.25">
      <c r="A133" s="53">
        <f t="shared" si="20"/>
        <v>117</v>
      </c>
      <c r="B133" s="29">
        <f t="shared" si="14"/>
        <v>0</v>
      </c>
      <c r="C133" s="9" t="str">
        <f>IF(D133=0,"-",IF('Lease Quarterly'!$H$4="Yearly",EDATE(C132,12),IF('Lease Quarterly'!$H$4="Quarterly",EDATE(C132,3),EDATE(C132,1))))</f>
        <v>-</v>
      </c>
      <c r="D133" s="54">
        <f>IF(A133&gt;'Lease Quarterly'!$E$4,0,'Lease Quarterly'!$G$4)*((1+$M$4)^(((((IF($H$4="Yearly",ROUNDDOWN(IF(A133-($N$4)&lt;0,0,((A133-($N$4)/(($N$4))))/($N$4)),0),IF($H$4="Monthly",ROUNDDOWN(IF(A133-($N$4*12)&lt;0,0,((A133-(12*$N$4)/((12*$N$4))))/($N$4*12)),0),ROUNDDOWN(IF(A133-($N$4*4)&lt;0,0,((A133-(4*$N$4)/((4*$N$4))))/($N$4*4)),0)))))))))+(IF(A133=$E$4,$J$4,0))</f>
        <v>0</v>
      </c>
      <c r="E133" s="49">
        <f>IF(D133=0,0,1/((1+IF('Lease Quarterly'!$H$4="Yearly",'Lease Quarterly'!$D$4,IF('Lease Quarterly'!$H$4="Quarterly",'Lease Quarterly'!$D$4/4,'Lease Quarterly'!$D$4/12)))^IF($E$17=1,A132,A133)))</f>
        <v>0</v>
      </c>
      <c r="F133" s="55">
        <f t="shared" si="15"/>
        <v>0</v>
      </c>
      <c r="G133" s="56"/>
      <c r="H133" s="38">
        <f t="shared" si="21"/>
        <v>117</v>
      </c>
      <c r="I133" s="9" t="str">
        <f t="shared" si="16"/>
        <v>-</v>
      </c>
      <c r="J133" s="47">
        <f>IF(H133&gt;'Lease Quarterly'!$E$4,0,M132)</f>
        <v>0</v>
      </c>
      <c r="K133" s="47">
        <f>IF(IF('Lease Quarterly'!$H$4="Yearly",J133*'Lease Quarterly'!$D$4,IF('Lease Quarterly'!$H$4="Quarterly",J133*('Lease Quarterly'!$D$4/4),J133*'Lease Quarterly'!$D$4/12))&gt;0,IF('Lease Quarterly'!$H$4="Yearly",J133*'Lease Quarterly'!$D$4,IF('Lease Quarterly'!$H$4="Quarterly",J133*('Lease Quarterly'!$D$4/4),J133*'Lease Quarterly'!$D$4/12)),-L133-J133)</f>
        <v>0</v>
      </c>
      <c r="L133" s="47">
        <f t="shared" si="17"/>
        <v>0</v>
      </c>
      <c r="M133" s="47">
        <f t="shared" si="18"/>
        <v>0</v>
      </c>
      <c r="N133" s="57"/>
      <c r="O133" s="38">
        <v>117</v>
      </c>
      <c r="P133" s="58">
        <f t="shared" si="22"/>
        <v>86473</v>
      </c>
      <c r="Q133" s="47">
        <f t="shared" si="23"/>
        <v>0</v>
      </c>
      <c r="R133" s="47">
        <f>IF(S132&lt;1,0,-'Lease Quarterly'!$K$4/'Lease Quarterly'!$L$4)</f>
        <v>0</v>
      </c>
      <c r="S133" s="47">
        <f t="shared" si="19"/>
        <v>0</v>
      </c>
      <c r="AE133"/>
      <c r="AF133" s="6"/>
    </row>
    <row r="134" spans="1:32" x14ac:dyDescent="0.25">
      <c r="A134" s="53">
        <f t="shared" si="20"/>
        <v>118</v>
      </c>
      <c r="B134" s="29">
        <f t="shared" si="14"/>
        <v>0</v>
      </c>
      <c r="C134" s="9" t="str">
        <f>IF(D134=0,"-",IF('Lease Quarterly'!$H$4="Yearly",EDATE(C133,12),IF('Lease Quarterly'!$H$4="Quarterly",EDATE(C133,3),EDATE(C133,1))))</f>
        <v>-</v>
      </c>
      <c r="D134" s="54">
        <f>IF(A134&gt;'Lease Quarterly'!$E$4,0,'Lease Quarterly'!$G$4)*((1+$M$4)^(((((IF($H$4="Yearly",ROUNDDOWN(IF(A134-($N$4)&lt;0,0,((A134-($N$4)/(($N$4))))/($N$4)),0),IF($H$4="Monthly",ROUNDDOWN(IF(A134-($N$4*12)&lt;0,0,((A134-(12*$N$4)/((12*$N$4))))/($N$4*12)),0),ROUNDDOWN(IF(A134-($N$4*4)&lt;0,0,((A134-(4*$N$4)/((4*$N$4))))/($N$4*4)),0)))))))))+(IF(A134=$E$4,$J$4,0))</f>
        <v>0</v>
      </c>
      <c r="E134" s="49">
        <f>IF(D134=0,0,1/((1+IF('Lease Quarterly'!$H$4="Yearly",'Lease Quarterly'!$D$4,IF('Lease Quarterly'!$H$4="Quarterly",'Lease Quarterly'!$D$4/4,'Lease Quarterly'!$D$4/12)))^IF($E$17=1,A133,A134)))</f>
        <v>0</v>
      </c>
      <c r="F134" s="55">
        <f t="shared" si="15"/>
        <v>0</v>
      </c>
      <c r="G134" s="56"/>
      <c r="H134" s="38">
        <f t="shared" si="21"/>
        <v>118</v>
      </c>
      <c r="I134" s="9" t="str">
        <f t="shared" si="16"/>
        <v>-</v>
      </c>
      <c r="J134" s="47">
        <f>IF(H134&gt;'Lease Quarterly'!$E$4,0,M133)</f>
        <v>0</v>
      </c>
      <c r="K134" s="47">
        <f>IF(IF('Lease Quarterly'!$H$4="Yearly",J134*'Lease Quarterly'!$D$4,IF('Lease Quarterly'!$H$4="Quarterly",J134*('Lease Quarterly'!$D$4/4),J134*'Lease Quarterly'!$D$4/12))&gt;0,IF('Lease Quarterly'!$H$4="Yearly",J134*'Lease Quarterly'!$D$4,IF('Lease Quarterly'!$H$4="Quarterly",J134*('Lease Quarterly'!$D$4/4),J134*'Lease Quarterly'!$D$4/12)),-L134-J134)</f>
        <v>0</v>
      </c>
      <c r="L134" s="47">
        <f t="shared" si="17"/>
        <v>0</v>
      </c>
      <c r="M134" s="47">
        <f t="shared" si="18"/>
        <v>0</v>
      </c>
      <c r="N134" s="57"/>
      <c r="O134" s="38">
        <v>118</v>
      </c>
      <c r="P134" s="58">
        <f t="shared" si="22"/>
        <v>86838</v>
      </c>
      <c r="Q134" s="47">
        <f t="shared" si="23"/>
        <v>0</v>
      </c>
      <c r="R134" s="47">
        <f>IF(S133&lt;1,0,-'Lease Quarterly'!$K$4/'Lease Quarterly'!$L$4)</f>
        <v>0</v>
      </c>
      <c r="S134" s="47">
        <f t="shared" si="19"/>
        <v>0</v>
      </c>
      <c r="AE134"/>
      <c r="AF134" s="6"/>
    </row>
    <row r="135" spans="1:32" x14ac:dyDescent="0.25">
      <c r="A135" s="53">
        <f t="shared" si="20"/>
        <v>119</v>
      </c>
      <c r="B135" s="29">
        <f t="shared" si="14"/>
        <v>0</v>
      </c>
      <c r="C135" s="9" t="str">
        <f>IF(D135=0,"-",IF('Lease Quarterly'!$H$4="Yearly",EDATE(C134,12),IF('Lease Quarterly'!$H$4="Quarterly",EDATE(C134,3),EDATE(C134,1))))</f>
        <v>-</v>
      </c>
      <c r="D135" s="54">
        <f>IF(A135&gt;'Lease Quarterly'!$E$4,0,'Lease Quarterly'!$G$4)*((1+$M$4)^(((((IF($H$4="Yearly",ROUNDDOWN(IF(A135-($N$4)&lt;0,0,((A135-($N$4)/(($N$4))))/($N$4)),0),IF($H$4="Monthly",ROUNDDOWN(IF(A135-($N$4*12)&lt;0,0,((A135-(12*$N$4)/((12*$N$4))))/($N$4*12)),0),ROUNDDOWN(IF(A135-($N$4*4)&lt;0,0,((A135-(4*$N$4)/((4*$N$4))))/($N$4*4)),0)))))))))+(IF(A135=$E$4,$J$4,0))</f>
        <v>0</v>
      </c>
      <c r="E135" s="49">
        <f>IF(D135=0,0,1/((1+IF('Lease Quarterly'!$H$4="Yearly",'Lease Quarterly'!$D$4,IF('Lease Quarterly'!$H$4="Quarterly",'Lease Quarterly'!$D$4/4,'Lease Quarterly'!$D$4/12)))^IF($E$17=1,A134,A135)))</f>
        <v>0</v>
      </c>
      <c r="F135" s="55">
        <f t="shared" si="15"/>
        <v>0</v>
      </c>
      <c r="G135" s="56"/>
      <c r="H135" s="38">
        <f t="shared" si="21"/>
        <v>119</v>
      </c>
      <c r="I135" s="9" t="str">
        <f t="shared" si="16"/>
        <v>-</v>
      </c>
      <c r="J135" s="47">
        <f>IF(H135&gt;'Lease Quarterly'!$E$4,0,M134)</f>
        <v>0</v>
      </c>
      <c r="K135" s="47">
        <f>IF(IF('Lease Quarterly'!$H$4="Yearly",J135*'Lease Quarterly'!$D$4,IF('Lease Quarterly'!$H$4="Quarterly",J135*('Lease Quarterly'!$D$4/4),J135*'Lease Quarterly'!$D$4/12))&gt;0,IF('Lease Quarterly'!$H$4="Yearly",J135*'Lease Quarterly'!$D$4,IF('Lease Quarterly'!$H$4="Quarterly",J135*('Lease Quarterly'!$D$4/4),J135*'Lease Quarterly'!$D$4/12)),-L135-J135)</f>
        <v>0</v>
      </c>
      <c r="L135" s="47">
        <f t="shared" si="17"/>
        <v>0</v>
      </c>
      <c r="M135" s="47">
        <f t="shared" si="18"/>
        <v>0</v>
      </c>
      <c r="N135" s="57"/>
      <c r="O135" s="38">
        <v>119</v>
      </c>
      <c r="P135" s="58">
        <f t="shared" si="22"/>
        <v>87203</v>
      </c>
      <c r="Q135" s="47">
        <f t="shared" si="23"/>
        <v>0</v>
      </c>
      <c r="R135" s="47">
        <f>IF(S134&lt;1,0,-'Lease Quarterly'!$K$4/'Lease Quarterly'!$L$4)</f>
        <v>0</v>
      </c>
      <c r="S135" s="47">
        <f t="shared" si="19"/>
        <v>0</v>
      </c>
      <c r="AE135"/>
      <c r="AF135" s="6"/>
    </row>
    <row r="136" spans="1:32" x14ac:dyDescent="0.25">
      <c r="A136" s="53">
        <f t="shared" si="20"/>
        <v>120</v>
      </c>
      <c r="B136" s="29">
        <f t="shared" si="14"/>
        <v>0</v>
      </c>
      <c r="C136" s="9" t="str">
        <f>IF(D136=0,"-",IF('Lease Quarterly'!$H$4="Yearly",EDATE(C135,12),IF('Lease Quarterly'!$H$4="Quarterly",EDATE(C135,3),EDATE(C135,1))))</f>
        <v>-</v>
      </c>
      <c r="D136" s="54">
        <f>IF(A136&gt;'Lease Quarterly'!$E$4,0,'Lease Quarterly'!$G$4)*((1+$M$4)^(((((IF($H$4="Yearly",ROUNDDOWN(IF(A136-($N$4)&lt;0,0,((A136-($N$4)/(($N$4))))/($N$4)),0),IF($H$4="Monthly",ROUNDDOWN(IF(A136-($N$4*12)&lt;0,0,((A136-(12*$N$4)/((12*$N$4))))/($N$4*12)),0),ROUNDDOWN(IF(A136-($N$4*4)&lt;0,0,((A136-(4*$N$4)/((4*$N$4))))/($N$4*4)),0)))))))))+(IF(A136=$E$4,$J$4,0))</f>
        <v>0</v>
      </c>
      <c r="E136" s="49">
        <f>IF(D136=0,0,1/((1+IF('Lease Quarterly'!$H$4="Yearly",'Lease Quarterly'!$D$4,IF('Lease Quarterly'!$H$4="Quarterly",'Lease Quarterly'!$D$4/4,'Lease Quarterly'!$D$4/12)))^IF($E$17=1,A135,A136)))</f>
        <v>0</v>
      </c>
      <c r="F136" s="55">
        <f t="shared" si="15"/>
        <v>0</v>
      </c>
      <c r="G136" s="56"/>
      <c r="H136" s="38">
        <f t="shared" si="21"/>
        <v>120</v>
      </c>
      <c r="I136" s="9" t="str">
        <f t="shared" si="16"/>
        <v>-</v>
      </c>
      <c r="J136" s="47">
        <f>IF(H136&gt;'Lease Quarterly'!$E$4,0,M135)</f>
        <v>0</v>
      </c>
      <c r="K136" s="47">
        <f>IF(IF('Lease Quarterly'!$H$4="Yearly",J136*'Lease Quarterly'!$D$4,IF('Lease Quarterly'!$H$4="Quarterly",J136*('Lease Quarterly'!$D$4/4),J136*'Lease Quarterly'!$D$4/12))&gt;0,IF('Lease Quarterly'!$H$4="Yearly",J136*'Lease Quarterly'!$D$4,IF('Lease Quarterly'!$H$4="Quarterly",J136*('Lease Quarterly'!$D$4/4),J136*'Lease Quarterly'!$D$4/12)),-L136-J136)</f>
        <v>0</v>
      </c>
      <c r="L136" s="47">
        <f t="shared" si="17"/>
        <v>0</v>
      </c>
      <c r="M136" s="47">
        <f t="shared" si="18"/>
        <v>0</v>
      </c>
      <c r="N136" s="57"/>
      <c r="O136" s="38">
        <v>120</v>
      </c>
      <c r="P136" s="58">
        <f t="shared" si="22"/>
        <v>87568</v>
      </c>
      <c r="Q136" s="47">
        <f t="shared" si="23"/>
        <v>0</v>
      </c>
      <c r="R136" s="47">
        <f>IF(S135&lt;1,0,-'Lease Quarterly'!$K$4/'Lease Quarterly'!$L$4)</f>
        <v>0</v>
      </c>
      <c r="S136" s="47">
        <f t="shared" si="19"/>
        <v>0</v>
      </c>
      <c r="AE136"/>
      <c r="AF136" s="6"/>
    </row>
    <row r="137" spans="1:32" x14ac:dyDescent="0.25">
      <c r="A137" s="53">
        <f t="shared" si="20"/>
        <v>121</v>
      </c>
      <c r="B137" s="29">
        <f t="shared" si="14"/>
        <v>0</v>
      </c>
      <c r="C137" s="9" t="str">
        <f>IF(D137=0,"-",IF('Lease Quarterly'!$H$4="Yearly",EDATE(C136,12),IF('Lease Quarterly'!$H$4="Quarterly",EDATE(C136,3),EDATE(C136,1))))</f>
        <v>-</v>
      </c>
      <c r="D137" s="54">
        <f>IF(A137&gt;'Lease Quarterly'!$E$4,0,'Lease Quarterly'!$G$4)*((1+$M$4)^(((((IF($H$4="Yearly",ROUNDDOWN(IF(A137-($N$4)&lt;0,0,((A137-($N$4)/(($N$4))))/($N$4)),0),IF($H$4="Monthly",ROUNDDOWN(IF(A137-($N$4*12)&lt;0,0,((A137-(12*$N$4)/((12*$N$4))))/($N$4*12)),0),ROUNDDOWN(IF(A137-($N$4*4)&lt;0,0,((A137-(4*$N$4)/((4*$N$4))))/($N$4*4)),0)))))))))+(IF(A137=$E$4,$J$4,0))</f>
        <v>0</v>
      </c>
      <c r="E137" s="49">
        <f>IF(D137=0,0,1/((1+IF('Lease Quarterly'!$H$4="Yearly",'Lease Quarterly'!$D$4,IF('Lease Quarterly'!$H$4="Quarterly",'Lease Quarterly'!$D$4/4,'Lease Quarterly'!$D$4/12)))^IF($E$17=1,A136,A137)))</f>
        <v>0</v>
      </c>
      <c r="F137" s="55">
        <f t="shared" si="15"/>
        <v>0</v>
      </c>
      <c r="G137" s="56"/>
      <c r="H137" s="38">
        <f t="shared" si="21"/>
        <v>121</v>
      </c>
      <c r="I137" s="9" t="str">
        <f t="shared" si="16"/>
        <v>-</v>
      </c>
      <c r="J137" s="47">
        <f>IF(H137&gt;'Lease Quarterly'!$E$4,0,M136)</f>
        <v>0</v>
      </c>
      <c r="K137" s="47">
        <f>IF(IF('Lease Quarterly'!$H$4="Yearly",J137*'Lease Quarterly'!$D$4,IF('Lease Quarterly'!$H$4="Quarterly",J137*('Lease Quarterly'!$D$4/4),J137*'Lease Quarterly'!$D$4/12))&gt;0,IF('Lease Quarterly'!$H$4="Yearly",J137*'Lease Quarterly'!$D$4,IF('Lease Quarterly'!$H$4="Quarterly",J137*('Lease Quarterly'!$D$4/4),J137*'Lease Quarterly'!$D$4/12)),-L137-J137)</f>
        <v>0</v>
      </c>
      <c r="L137" s="47">
        <f t="shared" si="17"/>
        <v>0</v>
      </c>
      <c r="M137" s="47">
        <f t="shared" si="18"/>
        <v>0</v>
      </c>
      <c r="N137" s="57"/>
      <c r="O137" s="38">
        <v>121</v>
      </c>
      <c r="P137" s="58">
        <f t="shared" si="22"/>
        <v>87934</v>
      </c>
      <c r="Q137" s="47">
        <f t="shared" si="23"/>
        <v>0</v>
      </c>
      <c r="R137" s="47">
        <f>IF(S136&lt;1,0,-'Lease Quarterly'!$K$4/'Lease Quarterly'!$L$4)</f>
        <v>0</v>
      </c>
      <c r="S137" s="47">
        <f t="shared" si="19"/>
        <v>0</v>
      </c>
      <c r="AE137"/>
      <c r="AF137" s="6"/>
    </row>
    <row r="138" spans="1:32" x14ac:dyDescent="0.25">
      <c r="A138" s="53">
        <f t="shared" si="20"/>
        <v>122</v>
      </c>
      <c r="B138" s="29">
        <f t="shared" si="14"/>
        <v>0</v>
      </c>
      <c r="C138" s="9" t="str">
        <f>IF(D138=0,"-",IF('Lease Quarterly'!$H$4="Yearly",EDATE(C137,12),IF('Lease Quarterly'!$H$4="Quarterly",EDATE(C137,3),EDATE(C137,1))))</f>
        <v>-</v>
      </c>
      <c r="D138" s="54">
        <f>IF(A138&gt;'Lease Quarterly'!$E$4,0,'Lease Quarterly'!$G$4)*((1+$M$4)^(((((IF($H$4="Yearly",ROUNDDOWN(IF(A138-($N$4)&lt;0,0,((A138-($N$4)/(($N$4))))/($N$4)),0),IF($H$4="Monthly",ROUNDDOWN(IF(A138-($N$4*12)&lt;0,0,((A138-(12*$N$4)/((12*$N$4))))/($N$4*12)),0),ROUNDDOWN(IF(A138-($N$4*4)&lt;0,0,((A138-(4*$N$4)/((4*$N$4))))/($N$4*4)),0)))))))))+(IF(A138=$E$4,$J$4,0))</f>
        <v>0</v>
      </c>
      <c r="E138" s="49">
        <f>IF(D138=0,0,1/((1+IF('Lease Quarterly'!$H$4="Yearly",'Lease Quarterly'!$D$4,IF('Lease Quarterly'!$H$4="Quarterly",'Lease Quarterly'!$D$4/4,'Lease Quarterly'!$D$4/12)))^IF($E$17=1,A137,A138)))</f>
        <v>0</v>
      </c>
      <c r="F138" s="55">
        <f t="shared" si="15"/>
        <v>0</v>
      </c>
      <c r="G138" s="56"/>
      <c r="H138" s="38">
        <f t="shared" si="21"/>
        <v>122</v>
      </c>
      <c r="I138" s="9" t="str">
        <f t="shared" si="16"/>
        <v>-</v>
      </c>
      <c r="J138" s="47">
        <f>IF(H138&gt;'Lease Quarterly'!$E$4,0,M137)</f>
        <v>0</v>
      </c>
      <c r="K138" s="47">
        <f>IF(IF('Lease Quarterly'!$H$4="Yearly",J138*'Lease Quarterly'!$D$4,IF('Lease Quarterly'!$H$4="Quarterly",J138*('Lease Quarterly'!$D$4/4),J138*'Lease Quarterly'!$D$4/12))&gt;0,IF('Lease Quarterly'!$H$4="Yearly",J138*'Lease Quarterly'!$D$4,IF('Lease Quarterly'!$H$4="Quarterly",J138*('Lease Quarterly'!$D$4/4),J138*'Lease Quarterly'!$D$4/12)),-L138-J138)</f>
        <v>0</v>
      </c>
      <c r="L138" s="47">
        <f t="shared" si="17"/>
        <v>0</v>
      </c>
      <c r="M138" s="47">
        <f t="shared" si="18"/>
        <v>0</v>
      </c>
      <c r="N138" s="57"/>
      <c r="O138" s="38">
        <v>122</v>
      </c>
      <c r="P138" s="58">
        <f t="shared" si="22"/>
        <v>88299</v>
      </c>
      <c r="Q138" s="47">
        <f t="shared" si="23"/>
        <v>0</v>
      </c>
      <c r="R138" s="47">
        <f>IF(S137&lt;1,0,-'Lease Quarterly'!$K$4/'Lease Quarterly'!$L$4)</f>
        <v>0</v>
      </c>
      <c r="S138" s="47">
        <f t="shared" si="19"/>
        <v>0</v>
      </c>
      <c r="AE138"/>
      <c r="AF138" s="6"/>
    </row>
    <row r="139" spans="1:32" x14ac:dyDescent="0.25">
      <c r="A139" s="53">
        <f t="shared" si="20"/>
        <v>123</v>
      </c>
      <c r="B139" s="29">
        <f t="shared" si="14"/>
        <v>0</v>
      </c>
      <c r="C139" s="9" t="str">
        <f>IF(D139=0,"-",IF('Lease Quarterly'!$H$4="Yearly",EDATE(C138,12),IF('Lease Quarterly'!$H$4="Quarterly",EDATE(C138,3),EDATE(C138,1))))</f>
        <v>-</v>
      </c>
      <c r="D139" s="54">
        <f>IF(A139&gt;'Lease Quarterly'!$E$4,0,'Lease Quarterly'!$G$4)*((1+$M$4)^(((((IF($H$4="Yearly",ROUNDDOWN(IF(A139-($N$4)&lt;0,0,((A139-($N$4)/(($N$4))))/($N$4)),0),IF($H$4="Monthly",ROUNDDOWN(IF(A139-($N$4*12)&lt;0,0,((A139-(12*$N$4)/((12*$N$4))))/($N$4*12)),0),ROUNDDOWN(IF(A139-($N$4*4)&lt;0,0,((A139-(4*$N$4)/((4*$N$4))))/($N$4*4)),0)))))))))+(IF(A139=$E$4,$J$4,0))</f>
        <v>0</v>
      </c>
      <c r="E139" s="49">
        <f>IF(D139=0,0,1/((1+IF('Lease Quarterly'!$H$4="Yearly",'Lease Quarterly'!$D$4,IF('Lease Quarterly'!$H$4="Quarterly",'Lease Quarterly'!$D$4/4,'Lease Quarterly'!$D$4/12)))^IF($E$17=1,A138,A139)))</f>
        <v>0</v>
      </c>
      <c r="F139" s="55">
        <f t="shared" si="15"/>
        <v>0</v>
      </c>
      <c r="G139" s="56"/>
      <c r="H139" s="38">
        <f t="shared" si="21"/>
        <v>123</v>
      </c>
      <c r="I139" s="9" t="str">
        <f t="shared" si="16"/>
        <v>-</v>
      </c>
      <c r="J139" s="47">
        <f>IF(H139&gt;'Lease Quarterly'!$E$4,0,M138)</f>
        <v>0</v>
      </c>
      <c r="K139" s="47">
        <f>IF(IF('Lease Quarterly'!$H$4="Yearly",J139*'Lease Quarterly'!$D$4,IF('Lease Quarterly'!$H$4="Quarterly",J139*('Lease Quarterly'!$D$4/4),J139*'Lease Quarterly'!$D$4/12))&gt;0,IF('Lease Quarterly'!$H$4="Yearly",J139*'Lease Quarterly'!$D$4,IF('Lease Quarterly'!$H$4="Quarterly",J139*('Lease Quarterly'!$D$4/4),J139*'Lease Quarterly'!$D$4/12)),-L139-J139)</f>
        <v>0</v>
      </c>
      <c r="L139" s="47">
        <f t="shared" si="17"/>
        <v>0</v>
      </c>
      <c r="M139" s="47">
        <f t="shared" si="18"/>
        <v>0</v>
      </c>
      <c r="N139" s="57"/>
      <c r="O139" s="38">
        <v>123</v>
      </c>
      <c r="P139" s="58">
        <f t="shared" si="22"/>
        <v>88664</v>
      </c>
      <c r="Q139" s="47">
        <f t="shared" si="23"/>
        <v>0</v>
      </c>
      <c r="R139" s="47">
        <f>IF(S138&lt;1,0,-'Lease Quarterly'!$K$4/'Lease Quarterly'!$L$4)</f>
        <v>0</v>
      </c>
      <c r="S139" s="47">
        <f t="shared" si="19"/>
        <v>0</v>
      </c>
      <c r="AE139"/>
      <c r="AF139" s="6"/>
    </row>
    <row r="140" spans="1:32" x14ac:dyDescent="0.25">
      <c r="A140" s="53">
        <f t="shared" si="20"/>
        <v>124</v>
      </c>
      <c r="B140" s="29">
        <f t="shared" si="14"/>
        <v>0</v>
      </c>
      <c r="C140" s="9" t="str">
        <f>IF(D140=0,"-",IF('Lease Quarterly'!$H$4="Yearly",EDATE(C139,12),IF('Lease Quarterly'!$H$4="Quarterly",EDATE(C139,3),EDATE(C139,1))))</f>
        <v>-</v>
      </c>
      <c r="D140" s="54">
        <f>IF(A140&gt;'Lease Quarterly'!$E$4,0,'Lease Quarterly'!$G$4)*((1+$M$4)^(((((IF($H$4="Yearly",ROUNDDOWN(IF(A140-($N$4)&lt;0,0,((A140-($N$4)/(($N$4))))/($N$4)),0),IF($H$4="Monthly",ROUNDDOWN(IF(A140-($N$4*12)&lt;0,0,((A140-(12*$N$4)/((12*$N$4))))/($N$4*12)),0),ROUNDDOWN(IF(A140-($N$4*4)&lt;0,0,((A140-(4*$N$4)/((4*$N$4))))/($N$4*4)),0)))))))))+(IF(A140=$E$4,$J$4,0))</f>
        <v>0</v>
      </c>
      <c r="E140" s="49">
        <f>IF(D140=0,0,1/((1+IF('Lease Quarterly'!$H$4="Yearly",'Lease Quarterly'!$D$4,IF('Lease Quarterly'!$H$4="Quarterly",'Lease Quarterly'!$D$4/4,'Lease Quarterly'!$D$4/12)))^IF($E$17=1,A139,A140)))</f>
        <v>0</v>
      </c>
      <c r="F140" s="55">
        <f t="shared" si="15"/>
        <v>0</v>
      </c>
      <c r="G140" s="56"/>
      <c r="H140" s="38">
        <f t="shared" si="21"/>
        <v>124</v>
      </c>
      <c r="I140" s="9" t="str">
        <f t="shared" si="16"/>
        <v>-</v>
      </c>
      <c r="J140" s="47">
        <f>IF(H140&gt;'Lease Quarterly'!$E$4,0,M139)</f>
        <v>0</v>
      </c>
      <c r="K140" s="47">
        <f>IF(IF('Lease Quarterly'!$H$4="Yearly",J140*'Lease Quarterly'!$D$4,IF('Lease Quarterly'!$H$4="Quarterly",J140*('Lease Quarterly'!$D$4/4),J140*'Lease Quarterly'!$D$4/12))&gt;0,IF('Lease Quarterly'!$H$4="Yearly",J140*'Lease Quarterly'!$D$4,IF('Lease Quarterly'!$H$4="Quarterly",J140*('Lease Quarterly'!$D$4/4),J140*'Lease Quarterly'!$D$4/12)),-L140-J140)</f>
        <v>0</v>
      </c>
      <c r="L140" s="47">
        <f t="shared" si="17"/>
        <v>0</v>
      </c>
      <c r="M140" s="47">
        <f t="shared" si="18"/>
        <v>0</v>
      </c>
      <c r="N140" s="57"/>
      <c r="O140" s="38">
        <v>124</v>
      </c>
      <c r="P140" s="58">
        <f t="shared" si="22"/>
        <v>89029</v>
      </c>
      <c r="Q140" s="47">
        <f t="shared" si="23"/>
        <v>0</v>
      </c>
      <c r="R140" s="47">
        <f>IF(S139&lt;1,0,-'Lease Quarterly'!$K$4/'Lease Quarterly'!$L$4)</f>
        <v>0</v>
      </c>
      <c r="S140" s="47">
        <f t="shared" si="19"/>
        <v>0</v>
      </c>
      <c r="AE140"/>
      <c r="AF140" s="6"/>
    </row>
    <row r="141" spans="1:32" x14ac:dyDescent="0.25">
      <c r="A141" s="53">
        <f t="shared" si="20"/>
        <v>125</v>
      </c>
      <c r="B141" s="29">
        <f t="shared" si="14"/>
        <v>0</v>
      </c>
      <c r="C141" s="9" t="str">
        <f>IF(D141=0,"-",IF('Lease Quarterly'!$H$4="Yearly",EDATE(C140,12),IF('Lease Quarterly'!$H$4="Quarterly",EDATE(C140,3),EDATE(C140,1))))</f>
        <v>-</v>
      </c>
      <c r="D141" s="54">
        <f>IF(A141&gt;'Lease Quarterly'!$E$4,0,'Lease Quarterly'!$G$4)*((1+$M$4)^(((((IF($H$4="Yearly",ROUNDDOWN(IF(A141-($N$4)&lt;0,0,((A141-($N$4)/(($N$4))))/($N$4)),0),IF($H$4="Monthly",ROUNDDOWN(IF(A141-($N$4*12)&lt;0,0,((A141-(12*$N$4)/((12*$N$4))))/($N$4*12)),0),ROUNDDOWN(IF(A141-($N$4*4)&lt;0,0,((A141-(4*$N$4)/((4*$N$4))))/($N$4*4)),0)))))))))+(IF(A141=$E$4,$J$4,0))</f>
        <v>0</v>
      </c>
      <c r="E141" s="49">
        <f>IF(D141=0,0,1/((1+IF('Lease Quarterly'!$H$4="Yearly",'Lease Quarterly'!$D$4,IF('Lease Quarterly'!$H$4="Quarterly",'Lease Quarterly'!$D$4/4,'Lease Quarterly'!$D$4/12)))^IF($E$17=1,A140,A141)))</f>
        <v>0</v>
      </c>
      <c r="F141" s="55">
        <f t="shared" si="15"/>
        <v>0</v>
      </c>
      <c r="G141" s="56"/>
      <c r="H141" s="38">
        <f t="shared" si="21"/>
        <v>125</v>
      </c>
      <c r="I141" s="9" t="str">
        <f t="shared" si="16"/>
        <v>-</v>
      </c>
      <c r="J141" s="47">
        <f>IF(H141&gt;'Lease Quarterly'!$E$4,0,M140)</f>
        <v>0</v>
      </c>
      <c r="K141" s="47">
        <f>IF(IF('Lease Quarterly'!$H$4="Yearly",J141*'Lease Quarterly'!$D$4,IF('Lease Quarterly'!$H$4="Quarterly",J141*('Lease Quarterly'!$D$4/4),J141*'Lease Quarterly'!$D$4/12))&gt;0,IF('Lease Quarterly'!$H$4="Yearly",J141*'Lease Quarterly'!$D$4,IF('Lease Quarterly'!$H$4="Quarterly",J141*('Lease Quarterly'!$D$4/4),J141*'Lease Quarterly'!$D$4/12)),-L141-J141)</f>
        <v>0</v>
      </c>
      <c r="L141" s="47">
        <f t="shared" si="17"/>
        <v>0</v>
      </c>
      <c r="M141" s="47">
        <f t="shared" si="18"/>
        <v>0</v>
      </c>
      <c r="N141" s="57"/>
      <c r="O141" s="38">
        <v>125</v>
      </c>
      <c r="P141" s="58">
        <f t="shared" si="22"/>
        <v>89395</v>
      </c>
      <c r="Q141" s="47">
        <f t="shared" si="23"/>
        <v>0</v>
      </c>
      <c r="R141" s="47">
        <f>IF(S140&lt;1,0,-'Lease Quarterly'!$K$4/'Lease Quarterly'!$L$4)</f>
        <v>0</v>
      </c>
      <c r="S141" s="47">
        <f t="shared" si="19"/>
        <v>0</v>
      </c>
      <c r="AE141"/>
      <c r="AF141" s="6"/>
    </row>
    <row r="142" spans="1:32" x14ac:dyDescent="0.25">
      <c r="A142" s="53">
        <f t="shared" si="20"/>
        <v>126</v>
      </c>
      <c r="B142" s="29">
        <f t="shared" si="14"/>
        <v>0</v>
      </c>
      <c r="C142" s="9" t="str">
        <f>IF(D142=0,"-",IF('Lease Quarterly'!$H$4="Yearly",EDATE(C141,12),IF('Lease Quarterly'!$H$4="Quarterly",EDATE(C141,3),EDATE(C141,1))))</f>
        <v>-</v>
      </c>
      <c r="D142" s="54">
        <f>IF(A142&gt;'Lease Quarterly'!$E$4,0,'Lease Quarterly'!$G$4)*((1+$M$4)^(((((IF($H$4="Yearly",ROUNDDOWN(IF(A142-($N$4)&lt;0,0,((A142-($N$4)/(($N$4))))/($N$4)),0),IF($H$4="Monthly",ROUNDDOWN(IF(A142-($N$4*12)&lt;0,0,((A142-(12*$N$4)/((12*$N$4))))/($N$4*12)),0),ROUNDDOWN(IF(A142-($N$4*4)&lt;0,0,((A142-(4*$N$4)/((4*$N$4))))/($N$4*4)),0)))))))))+(IF(A142=$E$4,$J$4,0))</f>
        <v>0</v>
      </c>
      <c r="E142" s="49">
        <f>IF(D142=0,0,1/((1+IF('Lease Quarterly'!$H$4="Yearly",'Lease Quarterly'!$D$4,IF('Lease Quarterly'!$H$4="Quarterly",'Lease Quarterly'!$D$4/4,'Lease Quarterly'!$D$4/12)))^IF($E$17=1,A141,A142)))</f>
        <v>0</v>
      </c>
      <c r="F142" s="55">
        <f t="shared" si="15"/>
        <v>0</v>
      </c>
      <c r="G142" s="56"/>
      <c r="H142" s="38">
        <f t="shared" si="21"/>
        <v>126</v>
      </c>
      <c r="I142" s="9" t="str">
        <f t="shared" si="16"/>
        <v>-</v>
      </c>
      <c r="J142" s="47">
        <f>IF(H142&gt;'Lease Quarterly'!$E$4,0,M141)</f>
        <v>0</v>
      </c>
      <c r="K142" s="47">
        <f>IF(IF('Lease Quarterly'!$H$4="Yearly",J142*'Lease Quarterly'!$D$4,IF('Lease Quarterly'!$H$4="Quarterly",J142*('Lease Quarterly'!$D$4/4),J142*'Lease Quarterly'!$D$4/12))&gt;0,IF('Lease Quarterly'!$H$4="Yearly",J142*'Lease Quarterly'!$D$4,IF('Lease Quarterly'!$H$4="Quarterly",J142*('Lease Quarterly'!$D$4/4),J142*'Lease Quarterly'!$D$4/12)),-L142-J142)</f>
        <v>0</v>
      </c>
      <c r="L142" s="47">
        <f t="shared" si="17"/>
        <v>0</v>
      </c>
      <c r="M142" s="47">
        <f t="shared" si="18"/>
        <v>0</v>
      </c>
      <c r="N142" s="57"/>
      <c r="O142" s="38">
        <v>126</v>
      </c>
      <c r="P142" s="58">
        <f t="shared" si="22"/>
        <v>89760</v>
      </c>
      <c r="Q142" s="47">
        <f t="shared" si="23"/>
        <v>0</v>
      </c>
      <c r="R142" s="47">
        <f>IF(S141&lt;1,0,-'Lease Quarterly'!$K$4/'Lease Quarterly'!$L$4)</f>
        <v>0</v>
      </c>
      <c r="S142" s="47">
        <f t="shared" si="19"/>
        <v>0</v>
      </c>
      <c r="AE142"/>
      <c r="AF142" s="6"/>
    </row>
    <row r="143" spans="1:32" x14ac:dyDescent="0.25">
      <c r="A143" s="53">
        <f t="shared" si="20"/>
        <v>127</v>
      </c>
      <c r="B143" s="29">
        <f t="shared" si="14"/>
        <v>0</v>
      </c>
      <c r="C143" s="9" t="str">
        <f>IF(D143=0,"-",IF('Lease Quarterly'!$H$4="Yearly",EDATE(C142,12),IF('Lease Quarterly'!$H$4="Quarterly",EDATE(C142,3),EDATE(C142,1))))</f>
        <v>-</v>
      </c>
      <c r="D143" s="54">
        <f>IF(A143&gt;'Lease Quarterly'!$E$4,0,'Lease Quarterly'!$G$4)*((1+$M$4)^(((((IF($H$4="Yearly",ROUNDDOWN(IF(A143-($N$4)&lt;0,0,((A143-($N$4)/(($N$4))))/($N$4)),0),IF($H$4="Monthly",ROUNDDOWN(IF(A143-($N$4*12)&lt;0,0,((A143-(12*$N$4)/((12*$N$4))))/($N$4*12)),0),ROUNDDOWN(IF(A143-($N$4*4)&lt;0,0,((A143-(4*$N$4)/((4*$N$4))))/($N$4*4)),0)))))))))+(IF(A143=$E$4,$J$4,0))</f>
        <v>0</v>
      </c>
      <c r="E143" s="49">
        <f>IF(D143=0,0,1/((1+IF('Lease Quarterly'!$H$4="Yearly",'Lease Quarterly'!$D$4,IF('Lease Quarterly'!$H$4="Quarterly",'Lease Quarterly'!$D$4/4,'Lease Quarterly'!$D$4/12)))^IF($E$17=1,A142,A143)))</f>
        <v>0</v>
      </c>
      <c r="F143" s="55">
        <f t="shared" si="15"/>
        <v>0</v>
      </c>
      <c r="G143" s="56"/>
      <c r="H143" s="38">
        <f t="shared" si="21"/>
        <v>127</v>
      </c>
      <c r="I143" s="9" t="str">
        <f t="shared" si="16"/>
        <v>-</v>
      </c>
      <c r="J143" s="47">
        <f>IF(H143&gt;'Lease Quarterly'!$E$4,0,M142)</f>
        <v>0</v>
      </c>
      <c r="K143" s="47">
        <f>IF(IF('Lease Quarterly'!$H$4="Yearly",J143*'Lease Quarterly'!$D$4,IF('Lease Quarterly'!$H$4="Quarterly",J143*('Lease Quarterly'!$D$4/4),J143*'Lease Quarterly'!$D$4/12))&gt;0,IF('Lease Quarterly'!$H$4="Yearly",J143*'Lease Quarterly'!$D$4,IF('Lease Quarterly'!$H$4="Quarterly",J143*('Lease Quarterly'!$D$4/4),J143*'Lease Quarterly'!$D$4/12)),-L143-J143)</f>
        <v>0</v>
      </c>
      <c r="L143" s="47">
        <f t="shared" si="17"/>
        <v>0</v>
      </c>
      <c r="M143" s="47">
        <f t="shared" si="18"/>
        <v>0</v>
      </c>
      <c r="N143" s="57"/>
      <c r="O143" s="38">
        <v>127</v>
      </c>
      <c r="P143" s="58">
        <f t="shared" si="22"/>
        <v>90125</v>
      </c>
      <c r="Q143" s="47">
        <f t="shared" si="23"/>
        <v>0</v>
      </c>
      <c r="R143" s="47">
        <f>IF(S142&lt;1,0,-'Lease Quarterly'!$K$4/'Lease Quarterly'!$L$4)</f>
        <v>0</v>
      </c>
      <c r="S143" s="47">
        <f t="shared" si="19"/>
        <v>0</v>
      </c>
      <c r="AE143"/>
      <c r="AF143" s="6"/>
    </row>
    <row r="144" spans="1:32" x14ac:dyDescent="0.25">
      <c r="A144" s="53">
        <f t="shared" si="20"/>
        <v>128</v>
      </c>
      <c r="B144" s="29">
        <f t="shared" si="14"/>
        <v>0</v>
      </c>
      <c r="C144" s="9" t="str">
        <f>IF(D144=0,"-",IF('Lease Quarterly'!$H$4="Yearly",EDATE(C143,12),IF('Lease Quarterly'!$H$4="Quarterly",EDATE(C143,3),EDATE(C143,1))))</f>
        <v>-</v>
      </c>
      <c r="D144" s="54">
        <f>IF(A144&gt;'Lease Quarterly'!$E$4,0,'Lease Quarterly'!$G$4)*((1+$M$4)^(((((IF($H$4="Yearly",ROUNDDOWN(IF(A144-($N$4)&lt;0,0,((A144-($N$4)/(($N$4))))/($N$4)),0),IF($H$4="Monthly",ROUNDDOWN(IF(A144-($N$4*12)&lt;0,0,((A144-(12*$N$4)/((12*$N$4))))/($N$4*12)),0),ROUNDDOWN(IF(A144-($N$4*4)&lt;0,0,((A144-(4*$N$4)/((4*$N$4))))/($N$4*4)),0)))))))))+(IF(A144=$E$4,$J$4,0))</f>
        <v>0</v>
      </c>
      <c r="E144" s="49">
        <f>IF(D144=0,0,1/((1+IF('Lease Quarterly'!$H$4="Yearly",'Lease Quarterly'!$D$4,IF('Lease Quarterly'!$H$4="Quarterly",'Lease Quarterly'!$D$4/4,'Lease Quarterly'!$D$4/12)))^IF($E$17=1,A143,A144)))</f>
        <v>0</v>
      </c>
      <c r="F144" s="55">
        <f t="shared" si="15"/>
        <v>0</v>
      </c>
      <c r="G144" s="56"/>
      <c r="H144" s="38">
        <f t="shared" si="21"/>
        <v>128</v>
      </c>
      <c r="I144" s="9" t="str">
        <f t="shared" si="16"/>
        <v>-</v>
      </c>
      <c r="J144" s="47">
        <f>IF(H144&gt;'Lease Quarterly'!$E$4,0,M143)</f>
        <v>0</v>
      </c>
      <c r="K144" s="47">
        <f>IF(IF('Lease Quarterly'!$H$4="Yearly",J144*'Lease Quarterly'!$D$4,IF('Lease Quarterly'!$H$4="Quarterly",J144*('Lease Quarterly'!$D$4/4),J144*'Lease Quarterly'!$D$4/12))&gt;0,IF('Lease Quarterly'!$H$4="Yearly",J144*'Lease Quarterly'!$D$4,IF('Lease Quarterly'!$H$4="Quarterly",J144*('Lease Quarterly'!$D$4/4),J144*'Lease Quarterly'!$D$4/12)),-L144-J144)</f>
        <v>0</v>
      </c>
      <c r="L144" s="47">
        <f t="shared" si="17"/>
        <v>0</v>
      </c>
      <c r="M144" s="47">
        <f t="shared" si="18"/>
        <v>0</v>
      </c>
      <c r="N144" s="57"/>
      <c r="O144" s="38">
        <v>128</v>
      </c>
      <c r="P144" s="58">
        <f t="shared" si="22"/>
        <v>90490</v>
      </c>
      <c r="Q144" s="47">
        <f t="shared" si="23"/>
        <v>0</v>
      </c>
      <c r="R144" s="47">
        <f>IF(S143&lt;1,0,-'Lease Quarterly'!$K$4/'Lease Quarterly'!$L$4)</f>
        <v>0</v>
      </c>
      <c r="S144" s="47">
        <f t="shared" si="19"/>
        <v>0</v>
      </c>
      <c r="AE144"/>
      <c r="AF144" s="6"/>
    </row>
    <row r="145" spans="1:32" x14ac:dyDescent="0.25">
      <c r="A145" s="53">
        <f t="shared" si="20"/>
        <v>129</v>
      </c>
      <c r="B145" s="29">
        <f t="shared" ref="B145:B208" si="24">IF(C145="-",0,YEAR(C145))</f>
        <v>0</v>
      </c>
      <c r="C145" s="9" t="str">
        <f>IF(D145=0,"-",IF('Lease Quarterly'!$H$4="Yearly",EDATE(C144,12),IF('Lease Quarterly'!$H$4="Quarterly",EDATE(C144,3),EDATE(C144,1))))</f>
        <v>-</v>
      </c>
      <c r="D145" s="54">
        <f>IF(A145&gt;'Lease Quarterly'!$E$4,0,'Lease Quarterly'!$G$4)*((1+$M$4)^(((((IF($H$4="Yearly",ROUNDDOWN(IF(A145-($N$4)&lt;0,0,((A145-($N$4)/(($N$4))))/($N$4)),0),IF($H$4="Monthly",ROUNDDOWN(IF(A145-($N$4*12)&lt;0,0,((A145-(12*$N$4)/((12*$N$4))))/($N$4*12)),0),ROUNDDOWN(IF(A145-($N$4*4)&lt;0,0,((A145-(4*$N$4)/((4*$N$4))))/($N$4*4)),0)))))))))+(IF(A145=$E$4,$J$4,0))</f>
        <v>0</v>
      </c>
      <c r="E145" s="49">
        <f>IF(D145=0,0,1/((1+IF('Lease Quarterly'!$H$4="Yearly",'Lease Quarterly'!$D$4,IF('Lease Quarterly'!$H$4="Quarterly",'Lease Quarterly'!$D$4/4,'Lease Quarterly'!$D$4/12)))^IF($E$17=1,A144,A145)))</f>
        <v>0</v>
      </c>
      <c r="F145" s="55">
        <f t="shared" ref="F145:F208" si="25">D145*E145</f>
        <v>0</v>
      </c>
      <c r="G145" s="56"/>
      <c r="H145" s="38">
        <f t="shared" si="21"/>
        <v>129</v>
      </c>
      <c r="I145" s="9" t="str">
        <f t="shared" ref="I145:I208" si="26">C145</f>
        <v>-</v>
      </c>
      <c r="J145" s="47">
        <f>IF(H145&gt;'Lease Quarterly'!$E$4,0,M144)</f>
        <v>0</v>
      </c>
      <c r="K145" s="47">
        <f>IF(IF('Lease Quarterly'!$H$4="Yearly",J145*'Lease Quarterly'!$D$4,IF('Lease Quarterly'!$H$4="Quarterly",J145*('Lease Quarterly'!$D$4/4),J145*'Lease Quarterly'!$D$4/12))&gt;0,IF('Lease Quarterly'!$H$4="Yearly",J145*'Lease Quarterly'!$D$4,IF('Lease Quarterly'!$H$4="Quarterly",J145*('Lease Quarterly'!$D$4/4),J145*'Lease Quarterly'!$D$4/12)),-L145-J145)</f>
        <v>0</v>
      </c>
      <c r="L145" s="47">
        <f t="shared" si="17"/>
        <v>0</v>
      </c>
      <c r="M145" s="47">
        <f t="shared" si="18"/>
        <v>0</v>
      </c>
      <c r="N145" s="57"/>
      <c r="O145" s="38">
        <v>129</v>
      </c>
      <c r="P145" s="58">
        <f t="shared" si="22"/>
        <v>90856</v>
      </c>
      <c r="Q145" s="47">
        <f t="shared" si="23"/>
        <v>0</v>
      </c>
      <c r="R145" s="47">
        <f>IF(S144&lt;1,0,-'Lease Quarterly'!$K$4/'Lease Quarterly'!$L$4)</f>
        <v>0</v>
      </c>
      <c r="S145" s="47">
        <f t="shared" si="19"/>
        <v>0</v>
      </c>
      <c r="AE145"/>
      <c r="AF145" s="6"/>
    </row>
    <row r="146" spans="1:32" x14ac:dyDescent="0.25">
      <c r="A146" s="53">
        <f t="shared" si="20"/>
        <v>130</v>
      </c>
      <c r="B146" s="29">
        <f t="shared" si="24"/>
        <v>0</v>
      </c>
      <c r="C146" s="9" t="str">
        <f>IF(D146=0,"-",IF('Lease Quarterly'!$H$4="Yearly",EDATE(C145,12),IF('Lease Quarterly'!$H$4="Quarterly",EDATE(C145,3),EDATE(C145,1))))</f>
        <v>-</v>
      </c>
      <c r="D146" s="54">
        <f>IF(A146&gt;'Lease Quarterly'!$E$4,0,'Lease Quarterly'!$G$4)*((1+$M$4)^(((((IF($H$4="Yearly",ROUNDDOWN(IF(A146-($N$4)&lt;0,0,((A146-($N$4)/(($N$4))))/($N$4)),0),IF($H$4="Monthly",ROUNDDOWN(IF(A146-($N$4*12)&lt;0,0,((A146-(12*$N$4)/((12*$N$4))))/($N$4*12)),0),ROUNDDOWN(IF(A146-($N$4*4)&lt;0,0,((A146-(4*$N$4)/((4*$N$4))))/($N$4*4)),0)))))))))+(IF(A146=$E$4,$J$4,0))</f>
        <v>0</v>
      </c>
      <c r="E146" s="49">
        <f>IF(D146=0,0,1/((1+IF('Lease Quarterly'!$H$4="Yearly",'Lease Quarterly'!$D$4,IF('Lease Quarterly'!$H$4="Quarterly",'Lease Quarterly'!$D$4/4,'Lease Quarterly'!$D$4/12)))^IF($E$17=1,A145,A146)))</f>
        <v>0</v>
      </c>
      <c r="F146" s="55">
        <f t="shared" si="25"/>
        <v>0</v>
      </c>
      <c r="G146" s="56"/>
      <c r="H146" s="38">
        <f t="shared" si="21"/>
        <v>130</v>
      </c>
      <c r="I146" s="9" t="str">
        <f t="shared" si="26"/>
        <v>-</v>
      </c>
      <c r="J146" s="47">
        <f>IF(H146&gt;'Lease Quarterly'!$E$4,0,M145)</f>
        <v>0</v>
      </c>
      <c r="K146" s="47">
        <f>IF(IF('Lease Quarterly'!$H$4="Yearly",J146*'Lease Quarterly'!$D$4,IF('Lease Quarterly'!$H$4="Quarterly",J146*('Lease Quarterly'!$D$4/4),J146*'Lease Quarterly'!$D$4/12))&gt;0,IF('Lease Quarterly'!$H$4="Yearly",J146*'Lease Quarterly'!$D$4,IF('Lease Quarterly'!$H$4="Quarterly",J146*('Lease Quarterly'!$D$4/4),J146*'Lease Quarterly'!$D$4/12)),-L146-J146)</f>
        <v>0</v>
      </c>
      <c r="L146" s="47">
        <f t="shared" ref="L146:L209" si="27">D146</f>
        <v>0</v>
      </c>
      <c r="M146" s="47">
        <f t="shared" ref="M146:M209" si="28">J146+K146-L146</f>
        <v>0</v>
      </c>
      <c r="N146" s="57"/>
      <c r="O146" s="38">
        <v>130</v>
      </c>
      <c r="P146" s="58">
        <f t="shared" si="22"/>
        <v>91221</v>
      </c>
      <c r="Q146" s="47">
        <f t="shared" si="23"/>
        <v>0</v>
      </c>
      <c r="R146" s="47">
        <f>IF(S145&lt;1,0,-'Lease Quarterly'!$K$4/'Lease Quarterly'!$L$4)</f>
        <v>0</v>
      </c>
      <c r="S146" s="47">
        <f t="shared" ref="S146:S209" si="29">IF(S145&lt;1,0,SUM(Q146:R146))</f>
        <v>0</v>
      </c>
      <c r="AE146"/>
      <c r="AF146" s="6"/>
    </row>
    <row r="147" spans="1:32" x14ac:dyDescent="0.25">
      <c r="A147" s="53">
        <f t="shared" ref="A147:A210" si="30">A146+1</f>
        <v>131</v>
      </c>
      <c r="B147" s="29">
        <f t="shared" si="24"/>
        <v>0</v>
      </c>
      <c r="C147" s="9" t="str">
        <f>IF(D147=0,"-",IF('Lease Quarterly'!$H$4="Yearly",EDATE(C146,12),IF('Lease Quarterly'!$H$4="Quarterly",EDATE(C146,3),EDATE(C146,1))))</f>
        <v>-</v>
      </c>
      <c r="D147" s="54">
        <f>IF(A147&gt;'Lease Quarterly'!$E$4,0,'Lease Quarterly'!$G$4)*((1+$M$4)^(((((IF($H$4="Yearly",ROUNDDOWN(IF(A147-($N$4)&lt;0,0,((A147-($N$4)/(($N$4))))/($N$4)),0),IF($H$4="Monthly",ROUNDDOWN(IF(A147-($N$4*12)&lt;0,0,((A147-(12*$N$4)/((12*$N$4))))/($N$4*12)),0),ROUNDDOWN(IF(A147-($N$4*4)&lt;0,0,((A147-(4*$N$4)/((4*$N$4))))/($N$4*4)),0)))))))))+(IF(A147=$E$4,$J$4,0))</f>
        <v>0</v>
      </c>
      <c r="E147" s="49">
        <f>IF(D147=0,0,1/((1+IF('Lease Quarterly'!$H$4="Yearly",'Lease Quarterly'!$D$4,IF('Lease Quarterly'!$H$4="Quarterly",'Lease Quarterly'!$D$4/4,'Lease Quarterly'!$D$4/12)))^IF($E$17=1,A146,A147)))</f>
        <v>0</v>
      </c>
      <c r="F147" s="55">
        <f t="shared" si="25"/>
        <v>0</v>
      </c>
      <c r="G147" s="56"/>
      <c r="H147" s="38">
        <f t="shared" ref="H147:H210" si="31">H146+1</f>
        <v>131</v>
      </c>
      <c r="I147" s="9" t="str">
        <f t="shared" si="26"/>
        <v>-</v>
      </c>
      <c r="J147" s="47">
        <f>IF(H147&gt;'Lease Quarterly'!$E$4,0,M146)</f>
        <v>0</v>
      </c>
      <c r="K147" s="47">
        <f>IF(IF('Lease Quarterly'!$H$4="Yearly",J147*'Lease Quarterly'!$D$4,IF('Lease Quarterly'!$H$4="Quarterly",J147*('Lease Quarterly'!$D$4/4),J147*'Lease Quarterly'!$D$4/12))&gt;0,IF('Lease Quarterly'!$H$4="Yearly",J147*'Lease Quarterly'!$D$4,IF('Lease Quarterly'!$H$4="Quarterly",J147*('Lease Quarterly'!$D$4/4),J147*'Lease Quarterly'!$D$4/12)),-L147-J147)</f>
        <v>0</v>
      </c>
      <c r="L147" s="47">
        <f t="shared" si="27"/>
        <v>0</v>
      </c>
      <c r="M147" s="47">
        <f t="shared" si="28"/>
        <v>0</v>
      </c>
      <c r="N147" s="57"/>
      <c r="O147" s="38">
        <v>131</v>
      </c>
      <c r="P147" s="58">
        <f t="shared" ref="P147:P210" si="32">DATE(YEAR(P146)+1,MONTH(P146),DAY(P146))</f>
        <v>91586</v>
      </c>
      <c r="Q147" s="47">
        <f t="shared" ref="Q147:Q210" si="33">S146</f>
        <v>0</v>
      </c>
      <c r="R147" s="47">
        <f>IF(S146&lt;1,0,-'Lease Quarterly'!$K$4/'Lease Quarterly'!$L$4)</f>
        <v>0</v>
      </c>
      <c r="S147" s="47">
        <f t="shared" si="29"/>
        <v>0</v>
      </c>
      <c r="AE147"/>
      <c r="AF147" s="6"/>
    </row>
    <row r="148" spans="1:32" x14ac:dyDescent="0.25">
      <c r="A148" s="53">
        <f t="shared" si="30"/>
        <v>132</v>
      </c>
      <c r="B148" s="29">
        <f t="shared" si="24"/>
        <v>0</v>
      </c>
      <c r="C148" s="9" t="str">
        <f>IF(D148=0,"-",IF('Lease Quarterly'!$H$4="Yearly",EDATE(C147,12),IF('Lease Quarterly'!$H$4="Quarterly",EDATE(C147,3),EDATE(C147,1))))</f>
        <v>-</v>
      </c>
      <c r="D148" s="54">
        <f>IF(A148&gt;'Lease Quarterly'!$E$4,0,'Lease Quarterly'!$G$4)*((1+$M$4)^(((((IF($H$4="Yearly",ROUNDDOWN(IF(A148-($N$4)&lt;0,0,((A148-($N$4)/(($N$4))))/($N$4)),0),IF($H$4="Monthly",ROUNDDOWN(IF(A148-($N$4*12)&lt;0,0,((A148-(12*$N$4)/((12*$N$4))))/($N$4*12)),0),ROUNDDOWN(IF(A148-($N$4*4)&lt;0,0,((A148-(4*$N$4)/((4*$N$4))))/($N$4*4)),0)))))))))+(IF(A148=$E$4,$J$4,0))</f>
        <v>0</v>
      </c>
      <c r="E148" s="49">
        <f>IF(D148=0,0,1/((1+IF('Lease Quarterly'!$H$4="Yearly",'Lease Quarterly'!$D$4,IF('Lease Quarterly'!$H$4="Quarterly",'Lease Quarterly'!$D$4/4,'Lease Quarterly'!$D$4/12)))^IF($E$17=1,A147,A148)))</f>
        <v>0</v>
      </c>
      <c r="F148" s="55">
        <f t="shared" si="25"/>
        <v>0</v>
      </c>
      <c r="G148" s="56"/>
      <c r="H148" s="38">
        <f t="shared" si="31"/>
        <v>132</v>
      </c>
      <c r="I148" s="9" t="str">
        <f t="shared" si="26"/>
        <v>-</v>
      </c>
      <c r="J148" s="47">
        <f>IF(H148&gt;'Lease Quarterly'!$E$4,0,M147)</f>
        <v>0</v>
      </c>
      <c r="K148" s="47">
        <f>IF(IF('Lease Quarterly'!$H$4="Yearly",J148*'Lease Quarterly'!$D$4,IF('Lease Quarterly'!$H$4="Quarterly",J148*('Lease Quarterly'!$D$4/4),J148*'Lease Quarterly'!$D$4/12))&gt;0,IF('Lease Quarterly'!$H$4="Yearly",J148*'Lease Quarterly'!$D$4,IF('Lease Quarterly'!$H$4="Quarterly",J148*('Lease Quarterly'!$D$4/4),J148*'Lease Quarterly'!$D$4/12)),-L148-J148)</f>
        <v>0</v>
      </c>
      <c r="L148" s="47">
        <f t="shared" si="27"/>
        <v>0</v>
      </c>
      <c r="M148" s="47">
        <f t="shared" si="28"/>
        <v>0</v>
      </c>
      <c r="N148" s="57"/>
      <c r="O148" s="38">
        <v>132</v>
      </c>
      <c r="P148" s="58">
        <f t="shared" si="32"/>
        <v>91951</v>
      </c>
      <c r="Q148" s="47">
        <f t="shared" si="33"/>
        <v>0</v>
      </c>
      <c r="R148" s="47">
        <f>IF(S147&lt;1,0,-'Lease Quarterly'!$K$4/'Lease Quarterly'!$L$4)</f>
        <v>0</v>
      </c>
      <c r="S148" s="47">
        <f t="shared" si="29"/>
        <v>0</v>
      </c>
      <c r="AE148"/>
      <c r="AF148" s="6"/>
    </row>
    <row r="149" spans="1:32" x14ac:dyDescent="0.25">
      <c r="A149" s="53">
        <f t="shared" si="30"/>
        <v>133</v>
      </c>
      <c r="B149" s="29">
        <f t="shared" si="24"/>
        <v>0</v>
      </c>
      <c r="C149" s="9" t="str">
        <f>IF(D149=0,"-",IF('Lease Quarterly'!$H$4="Yearly",EDATE(C148,12),IF('Lease Quarterly'!$H$4="Quarterly",EDATE(C148,3),EDATE(C148,1))))</f>
        <v>-</v>
      </c>
      <c r="D149" s="54">
        <f>IF(A149&gt;'Lease Quarterly'!$E$4,0,'Lease Quarterly'!$G$4)*((1+$M$4)^(((((IF($H$4="Yearly",ROUNDDOWN(IF(A149-($N$4)&lt;0,0,((A149-($N$4)/(($N$4))))/($N$4)),0),IF($H$4="Monthly",ROUNDDOWN(IF(A149-($N$4*12)&lt;0,0,((A149-(12*$N$4)/((12*$N$4))))/($N$4*12)),0),ROUNDDOWN(IF(A149-($N$4*4)&lt;0,0,((A149-(4*$N$4)/((4*$N$4))))/($N$4*4)),0)))))))))+(IF(A149=$E$4,$J$4,0))</f>
        <v>0</v>
      </c>
      <c r="E149" s="49">
        <f>IF(D149=0,0,1/((1+IF('Lease Quarterly'!$H$4="Yearly",'Lease Quarterly'!$D$4,IF('Lease Quarterly'!$H$4="Quarterly",'Lease Quarterly'!$D$4/4,'Lease Quarterly'!$D$4/12)))^IF($E$17=1,A148,A149)))</f>
        <v>0</v>
      </c>
      <c r="F149" s="55">
        <f t="shared" si="25"/>
        <v>0</v>
      </c>
      <c r="G149" s="56"/>
      <c r="H149" s="38">
        <f t="shared" si="31"/>
        <v>133</v>
      </c>
      <c r="I149" s="9" t="str">
        <f t="shared" si="26"/>
        <v>-</v>
      </c>
      <c r="J149" s="47">
        <f>IF(H149&gt;'Lease Quarterly'!$E$4,0,M148)</f>
        <v>0</v>
      </c>
      <c r="K149" s="47">
        <f>IF(IF('Lease Quarterly'!$H$4="Yearly",J149*'Lease Quarterly'!$D$4,IF('Lease Quarterly'!$H$4="Quarterly",J149*('Lease Quarterly'!$D$4/4),J149*'Lease Quarterly'!$D$4/12))&gt;0,IF('Lease Quarterly'!$H$4="Yearly",J149*'Lease Quarterly'!$D$4,IF('Lease Quarterly'!$H$4="Quarterly",J149*('Lease Quarterly'!$D$4/4),J149*'Lease Quarterly'!$D$4/12)),-L149-J149)</f>
        <v>0</v>
      </c>
      <c r="L149" s="47">
        <f t="shared" si="27"/>
        <v>0</v>
      </c>
      <c r="M149" s="47">
        <f t="shared" si="28"/>
        <v>0</v>
      </c>
      <c r="N149" s="57"/>
      <c r="O149" s="38">
        <v>133</v>
      </c>
      <c r="P149" s="58">
        <f t="shared" si="32"/>
        <v>92317</v>
      </c>
      <c r="Q149" s="47">
        <f t="shared" si="33"/>
        <v>0</v>
      </c>
      <c r="R149" s="47">
        <f>IF(S148&lt;1,0,-'Lease Quarterly'!$K$4/'Lease Quarterly'!$L$4)</f>
        <v>0</v>
      </c>
      <c r="S149" s="47">
        <f t="shared" si="29"/>
        <v>0</v>
      </c>
      <c r="AE149"/>
      <c r="AF149" s="6"/>
    </row>
    <row r="150" spans="1:32" x14ac:dyDescent="0.25">
      <c r="A150" s="53">
        <f t="shared" si="30"/>
        <v>134</v>
      </c>
      <c r="B150" s="29">
        <f t="shared" si="24"/>
        <v>0</v>
      </c>
      <c r="C150" s="9" t="str">
        <f>IF(D150=0,"-",IF('Lease Quarterly'!$H$4="Yearly",EDATE(C149,12),IF('Lease Quarterly'!$H$4="Quarterly",EDATE(C149,3),EDATE(C149,1))))</f>
        <v>-</v>
      </c>
      <c r="D150" s="54">
        <f>IF(A150&gt;'Lease Quarterly'!$E$4,0,'Lease Quarterly'!$G$4)*((1+$M$4)^(((((IF($H$4="Yearly",ROUNDDOWN(IF(A150-($N$4)&lt;0,0,((A150-($N$4)/(($N$4))))/($N$4)),0),IF($H$4="Monthly",ROUNDDOWN(IF(A150-($N$4*12)&lt;0,0,((A150-(12*$N$4)/((12*$N$4))))/($N$4*12)),0),ROUNDDOWN(IF(A150-($N$4*4)&lt;0,0,((A150-(4*$N$4)/((4*$N$4))))/($N$4*4)),0)))))))))+(IF(A150=$E$4,$J$4,0))</f>
        <v>0</v>
      </c>
      <c r="E150" s="49">
        <f>IF(D150=0,0,1/((1+IF('Lease Quarterly'!$H$4="Yearly",'Lease Quarterly'!$D$4,IF('Lease Quarterly'!$H$4="Quarterly",'Lease Quarterly'!$D$4/4,'Lease Quarterly'!$D$4/12)))^IF($E$17=1,A149,A150)))</f>
        <v>0</v>
      </c>
      <c r="F150" s="55">
        <f t="shared" si="25"/>
        <v>0</v>
      </c>
      <c r="G150" s="56"/>
      <c r="H150" s="38">
        <f t="shared" si="31"/>
        <v>134</v>
      </c>
      <c r="I150" s="9" t="str">
        <f t="shared" si="26"/>
        <v>-</v>
      </c>
      <c r="J150" s="47">
        <f>IF(H150&gt;'Lease Quarterly'!$E$4,0,M149)</f>
        <v>0</v>
      </c>
      <c r="K150" s="47">
        <f>IF(IF('Lease Quarterly'!$H$4="Yearly",J150*'Lease Quarterly'!$D$4,IF('Lease Quarterly'!$H$4="Quarterly",J150*('Lease Quarterly'!$D$4/4),J150*'Lease Quarterly'!$D$4/12))&gt;0,IF('Lease Quarterly'!$H$4="Yearly",J150*'Lease Quarterly'!$D$4,IF('Lease Quarterly'!$H$4="Quarterly",J150*('Lease Quarterly'!$D$4/4),J150*'Lease Quarterly'!$D$4/12)),-L150-J150)</f>
        <v>0</v>
      </c>
      <c r="L150" s="47">
        <f t="shared" si="27"/>
        <v>0</v>
      </c>
      <c r="M150" s="47">
        <f t="shared" si="28"/>
        <v>0</v>
      </c>
      <c r="N150" s="57"/>
      <c r="O150" s="38">
        <v>134</v>
      </c>
      <c r="P150" s="58">
        <f t="shared" si="32"/>
        <v>92682</v>
      </c>
      <c r="Q150" s="47">
        <f t="shared" si="33"/>
        <v>0</v>
      </c>
      <c r="R150" s="47">
        <f>IF(S149&lt;1,0,-'Lease Quarterly'!$K$4/'Lease Quarterly'!$L$4)</f>
        <v>0</v>
      </c>
      <c r="S150" s="47">
        <f t="shared" si="29"/>
        <v>0</v>
      </c>
      <c r="AE150"/>
      <c r="AF150" s="6"/>
    </row>
    <row r="151" spans="1:32" x14ac:dyDescent="0.25">
      <c r="A151" s="53">
        <f t="shared" si="30"/>
        <v>135</v>
      </c>
      <c r="B151" s="29">
        <f t="shared" si="24"/>
        <v>0</v>
      </c>
      <c r="C151" s="9" t="str">
        <f>IF(D151=0,"-",IF('Lease Quarterly'!$H$4="Yearly",EDATE(C150,12),IF('Lease Quarterly'!$H$4="Quarterly",EDATE(C150,3),EDATE(C150,1))))</f>
        <v>-</v>
      </c>
      <c r="D151" s="54">
        <f>IF(A151&gt;'Lease Quarterly'!$E$4,0,'Lease Quarterly'!$G$4)*((1+$M$4)^(((((IF($H$4="Yearly",ROUNDDOWN(IF(A151-($N$4)&lt;0,0,((A151-($N$4)/(($N$4))))/($N$4)),0),IF($H$4="Monthly",ROUNDDOWN(IF(A151-($N$4*12)&lt;0,0,((A151-(12*$N$4)/((12*$N$4))))/($N$4*12)),0),ROUNDDOWN(IF(A151-($N$4*4)&lt;0,0,((A151-(4*$N$4)/((4*$N$4))))/($N$4*4)),0)))))))))+(IF(A151=$E$4,$J$4,0))</f>
        <v>0</v>
      </c>
      <c r="E151" s="49">
        <f>IF(D151=0,0,1/((1+IF('Lease Quarterly'!$H$4="Yearly",'Lease Quarterly'!$D$4,IF('Lease Quarterly'!$H$4="Quarterly",'Lease Quarterly'!$D$4/4,'Lease Quarterly'!$D$4/12)))^IF($E$17=1,A150,A151)))</f>
        <v>0</v>
      </c>
      <c r="F151" s="55">
        <f t="shared" si="25"/>
        <v>0</v>
      </c>
      <c r="G151" s="56"/>
      <c r="H151" s="38">
        <f t="shared" si="31"/>
        <v>135</v>
      </c>
      <c r="I151" s="9" t="str">
        <f t="shared" si="26"/>
        <v>-</v>
      </c>
      <c r="J151" s="47">
        <f>IF(H151&gt;'Lease Quarterly'!$E$4,0,M150)</f>
        <v>0</v>
      </c>
      <c r="K151" s="47">
        <f>IF(IF('Lease Quarterly'!$H$4="Yearly",J151*'Lease Quarterly'!$D$4,IF('Lease Quarterly'!$H$4="Quarterly",J151*('Lease Quarterly'!$D$4/4),J151*'Lease Quarterly'!$D$4/12))&gt;0,IF('Lease Quarterly'!$H$4="Yearly",J151*'Lease Quarterly'!$D$4,IF('Lease Quarterly'!$H$4="Quarterly",J151*('Lease Quarterly'!$D$4/4),J151*'Lease Quarterly'!$D$4/12)),-L151-J151)</f>
        <v>0</v>
      </c>
      <c r="L151" s="47">
        <f t="shared" si="27"/>
        <v>0</v>
      </c>
      <c r="M151" s="47">
        <f t="shared" si="28"/>
        <v>0</v>
      </c>
      <c r="N151" s="57"/>
      <c r="O151" s="38">
        <v>135</v>
      </c>
      <c r="P151" s="58">
        <f t="shared" si="32"/>
        <v>93047</v>
      </c>
      <c r="Q151" s="47">
        <f t="shared" si="33"/>
        <v>0</v>
      </c>
      <c r="R151" s="47">
        <f>IF(S150&lt;1,0,-'Lease Quarterly'!$K$4/'Lease Quarterly'!$L$4)</f>
        <v>0</v>
      </c>
      <c r="S151" s="47">
        <f t="shared" si="29"/>
        <v>0</v>
      </c>
      <c r="AE151"/>
      <c r="AF151" s="6"/>
    </row>
    <row r="152" spans="1:32" x14ac:dyDescent="0.25">
      <c r="A152" s="53">
        <f t="shared" si="30"/>
        <v>136</v>
      </c>
      <c r="B152" s="29">
        <f t="shared" si="24"/>
        <v>0</v>
      </c>
      <c r="C152" s="9" t="str">
        <f>IF(D152=0,"-",IF('Lease Quarterly'!$H$4="Yearly",EDATE(C151,12),IF('Lease Quarterly'!$H$4="Quarterly",EDATE(C151,3),EDATE(C151,1))))</f>
        <v>-</v>
      </c>
      <c r="D152" s="54">
        <f>IF(A152&gt;'Lease Quarterly'!$E$4,0,'Lease Quarterly'!$G$4)*((1+$M$4)^(((((IF($H$4="Yearly",ROUNDDOWN(IF(A152-($N$4)&lt;0,0,((A152-($N$4)/(($N$4))))/($N$4)),0),IF($H$4="Monthly",ROUNDDOWN(IF(A152-($N$4*12)&lt;0,0,((A152-(12*$N$4)/((12*$N$4))))/($N$4*12)),0),ROUNDDOWN(IF(A152-($N$4*4)&lt;0,0,((A152-(4*$N$4)/((4*$N$4))))/($N$4*4)),0)))))))))+(IF(A152=$E$4,$J$4,0))</f>
        <v>0</v>
      </c>
      <c r="E152" s="49">
        <f>IF(D152=0,0,1/((1+IF('Lease Quarterly'!$H$4="Yearly",'Lease Quarterly'!$D$4,IF('Lease Quarterly'!$H$4="Quarterly",'Lease Quarterly'!$D$4/4,'Lease Quarterly'!$D$4/12)))^IF($E$17=1,A151,A152)))</f>
        <v>0</v>
      </c>
      <c r="F152" s="55">
        <f t="shared" si="25"/>
        <v>0</v>
      </c>
      <c r="G152" s="56"/>
      <c r="H152" s="38">
        <f t="shared" si="31"/>
        <v>136</v>
      </c>
      <c r="I152" s="9" t="str">
        <f t="shared" si="26"/>
        <v>-</v>
      </c>
      <c r="J152" s="47">
        <f>IF(H152&gt;'Lease Quarterly'!$E$4,0,M151)</f>
        <v>0</v>
      </c>
      <c r="K152" s="47">
        <f>IF(IF('Lease Quarterly'!$H$4="Yearly",J152*'Lease Quarterly'!$D$4,IF('Lease Quarterly'!$H$4="Quarterly",J152*('Lease Quarterly'!$D$4/4),J152*'Lease Quarterly'!$D$4/12))&gt;0,IF('Lease Quarterly'!$H$4="Yearly",J152*'Lease Quarterly'!$D$4,IF('Lease Quarterly'!$H$4="Quarterly",J152*('Lease Quarterly'!$D$4/4),J152*'Lease Quarterly'!$D$4/12)),-L152-J152)</f>
        <v>0</v>
      </c>
      <c r="L152" s="47">
        <f t="shared" si="27"/>
        <v>0</v>
      </c>
      <c r="M152" s="47">
        <f t="shared" si="28"/>
        <v>0</v>
      </c>
      <c r="N152" s="57"/>
      <c r="O152" s="38">
        <v>136</v>
      </c>
      <c r="P152" s="58">
        <f t="shared" si="32"/>
        <v>93412</v>
      </c>
      <c r="Q152" s="47">
        <f t="shared" si="33"/>
        <v>0</v>
      </c>
      <c r="R152" s="47">
        <f>IF(S151&lt;1,0,-'Lease Quarterly'!$K$4/'Lease Quarterly'!$L$4)</f>
        <v>0</v>
      </c>
      <c r="S152" s="47">
        <f t="shared" si="29"/>
        <v>0</v>
      </c>
      <c r="AE152"/>
      <c r="AF152" s="6"/>
    </row>
    <row r="153" spans="1:32" x14ac:dyDescent="0.25">
      <c r="A153" s="53">
        <f t="shared" si="30"/>
        <v>137</v>
      </c>
      <c r="B153" s="29">
        <f t="shared" si="24"/>
        <v>0</v>
      </c>
      <c r="C153" s="9" t="str">
        <f>IF(D153=0,"-",IF('Lease Quarterly'!$H$4="Yearly",EDATE(C152,12),IF('Lease Quarterly'!$H$4="Quarterly",EDATE(C152,3),EDATE(C152,1))))</f>
        <v>-</v>
      </c>
      <c r="D153" s="54">
        <f>IF(A153&gt;'Lease Quarterly'!$E$4,0,'Lease Quarterly'!$G$4)*((1+$M$4)^(((((IF($H$4="Yearly",ROUNDDOWN(IF(A153-($N$4)&lt;0,0,((A153-($N$4)/(($N$4))))/($N$4)),0),IF($H$4="Monthly",ROUNDDOWN(IF(A153-($N$4*12)&lt;0,0,((A153-(12*$N$4)/((12*$N$4))))/($N$4*12)),0),ROUNDDOWN(IF(A153-($N$4*4)&lt;0,0,((A153-(4*$N$4)/((4*$N$4))))/($N$4*4)),0)))))))))+(IF(A153=$E$4,$J$4,0))</f>
        <v>0</v>
      </c>
      <c r="E153" s="49">
        <f>IF(D153=0,0,1/((1+IF('Lease Quarterly'!$H$4="Yearly",'Lease Quarterly'!$D$4,IF('Lease Quarterly'!$H$4="Quarterly",'Lease Quarterly'!$D$4/4,'Lease Quarterly'!$D$4/12)))^IF($E$17=1,A152,A153)))</f>
        <v>0</v>
      </c>
      <c r="F153" s="55">
        <f t="shared" si="25"/>
        <v>0</v>
      </c>
      <c r="G153" s="56"/>
      <c r="H153" s="38">
        <f t="shared" si="31"/>
        <v>137</v>
      </c>
      <c r="I153" s="9" t="str">
        <f t="shared" si="26"/>
        <v>-</v>
      </c>
      <c r="J153" s="47">
        <f>IF(H153&gt;'Lease Quarterly'!$E$4,0,M152)</f>
        <v>0</v>
      </c>
      <c r="K153" s="47">
        <f>IF(IF('Lease Quarterly'!$H$4="Yearly",J153*'Lease Quarterly'!$D$4,IF('Lease Quarterly'!$H$4="Quarterly",J153*('Lease Quarterly'!$D$4/4),J153*'Lease Quarterly'!$D$4/12))&gt;0,IF('Lease Quarterly'!$H$4="Yearly",J153*'Lease Quarterly'!$D$4,IF('Lease Quarterly'!$H$4="Quarterly",J153*('Lease Quarterly'!$D$4/4),J153*'Lease Quarterly'!$D$4/12)),-L153-J153)</f>
        <v>0</v>
      </c>
      <c r="L153" s="47">
        <f t="shared" si="27"/>
        <v>0</v>
      </c>
      <c r="M153" s="47">
        <f t="shared" si="28"/>
        <v>0</v>
      </c>
      <c r="N153" s="57"/>
      <c r="O153" s="38">
        <v>137</v>
      </c>
      <c r="P153" s="58">
        <f t="shared" si="32"/>
        <v>93778</v>
      </c>
      <c r="Q153" s="47">
        <f t="shared" si="33"/>
        <v>0</v>
      </c>
      <c r="R153" s="47">
        <f>IF(S152&lt;1,0,-'Lease Quarterly'!$K$4/'Lease Quarterly'!$L$4)</f>
        <v>0</v>
      </c>
      <c r="S153" s="47">
        <f t="shared" si="29"/>
        <v>0</v>
      </c>
      <c r="AE153"/>
      <c r="AF153" s="6"/>
    </row>
    <row r="154" spans="1:32" x14ac:dyDescent="0.25">
      <c r="A154" s="53">
        <f t="shared" si="30"/>
        <v>138</v>
      </c>
      <c r="B154" s="29">
        <f t="shared" si="24"/>
        <v>0</v>
      </c>
      <c r="C154" s="9" t="str">
        <f>IF(D154=0,"-",IF('Lease Quarterly'!$H$4="Yearly",EDATE(C153,12),IF('Lease Quarterly'!$H$4="Quarterly",EDATE(C153,3),EDATE(C153,1))))</f>
        <v>-</v>
      </c>
      <c r="D154" s="54">
        <f>IF(A154&gt;'Lease Quarterly'!$E$4,0,'Lease Quarterly'!$G$4)*((1+$M$4)^(((((IF($H$4="Yearly",ROUNDDOWN(IF(A154-($N$4)&lt;0,0,((A154-($N$4)/(($N$4))))/($N$4)),0),IF($H$4="Monthly",ROUNDDOWN(IF(A154-($N$4*12)&lt;0,0,((A154-(12*$N$4)/((12*$N$4))))/($N$4*12)),0),ROUNDDOWN(IF(A154-($N$4*4)&lt;0,0,((A154-(4*$N$4)/((4*$N$4))))/($N$4*4)),0)))))))))+(IF(A154=$E$4,$J$4,0))</f>
        <v>0</v>
      </c>
      <c r="E154" s="49">
        <f>IF(D154=0,0,1/((1+IF('Lease Quarterly'!$H$4="Yearly",'Lease Quarterly'!$D$4,IF('Lease Quarterly'!$H$4="Quarterly",'Lease Quarterly'!$D$4/4,'Lease Quarterly'!$D$4/12)))^IF($E$17=1,A153,A154)))</f>
        <v>0</v>
      </c>
      <c r="F154" s="55">
        <f t="shared" si="25"/>
        <v>0</v>
      </c>
      <c r="G154" s="56"/>
      <c r="H154" s="38">
        <f t="shared" si="31"/>
        <v>138</v>
      </c>
      <c r="I154" s="9" t="str">
        <f t="shared" si="26"/>
        <v>-</v>
      </c>
      <c r="J154" s="47">
        <f>IF(H154&gt;'Lease Quarterly'!$E$4,0,M153)</f>
        <v>0</v>
      </c>
      <c r="K154" s="47">
        <f>IF(IF('Lease Quarterly'!$H$4="Yearly",J154*'Lease Quarterly'!$D$4,IF('Lease Quarterly'!$H$4="Quarterly",J154*('Lease Quarterly'!$D$4/4),J154*'Lease Quarterly'!$D$4/12))&gt;0,IF('Lease Quarterly'!$H$4="Yearly",J154*'Lease Quarterly'!$D$4,IF('Lease Quarterly'!$H$4="Quarterly",J154*('Lease Quarterly'!$D$4/4),J154*'Lease Quarterly'!$D$4/12)),-L154-J154)</f>
        <v>0</v>
      </c>
      <c r="L154" s="47">
        <f t="shared" si="27"/>
        <v>0</v>
      </c>
      <c r="M154" s="47">
        <f t="shared" si="28"/>
        <v>0</v>
      </c>
      <c r="N154" s="57"/>
      <c r="O154" s="38">
        <v>138</v>
      </c>
      <c r="P154" s="58">
        <f t="shared" si="32"/>
        <v>94143</v>
      </c>
      <c r="Q154" s="47">
        <f t="shared" si="33"/>
        <v>0</v>
      </c>
      <c r="R154" s="47">
        <f>IF(S153&lt;1,0,-'Lease Quarterly'!$K$4/'Lease Quarterly'!$L$4)</f>
        <v>0</v>
      </c>
      <c r="S154" s="47">
        <f t="shared" si="29"/>
        <v>0</v>
      </c>
      <c r="AE154"/>
      <c r="AF154" s="6"/>
    </row>
    <row r="155" spans="1:32" x14ac:dyDescent="0.25">
      <c r="A155" s="53">
        <f t="shared" si="30"/>
        <v>139</v>
      </c>
      <c r="B155" s="29">
        <f t="shared" si="24"/>
        <v>0</v>
      </c>
      <c r="C155" s="9" t="str">
        <f>IF(D155=0,"-",IF('Lease Quarterly'!$H$4="Yearly",EDATE(C154,12),IF('Lease Quarterly'!$H$4="Quarterly",EDATE(C154,3),EDATE(C154,1))))</f>
        <v>-</v>
      </c>
      <c r="D155" s="54">
        <f>IF(A155&gt;'Lease Quarterly'!$E$4,0,'Lease Quarterly'!$G$4)*((1+$M$4)^(((((IF($H$4="Yearly",ROUNDDOWN(IF(A155-($N$4)&lt;0,0,((A155-($N$4)/(($N$4))))/($N$4)),0),IF($H$4="Monthly",ROUNDDOWN(IF(A155-($N$4*12)&lt;0,0,((A155-(12*$N$4)/((12*$N$4))))/($N$4*12)),0),ROUNDDOWN(IF(A155-($N$4*4)&lt;0,0,((A155-(4*$N$4)/((4*$N$4))))/($N$4*4)),0)))))))))+(IF(A155=$E$4,$J$4,0))</f>
        <v>0</v>
      </c>
      <c r="E155" s="49">
        <f>IF(D155=0,0,1/((1+IF('Lease Quarterly'!$H$4="Yearly",'Lease Quarterly'!$D$4,IF('Lease Quarterly'!$H$4="Quarterly",'Lease Quarterly'!$D$4/4,'Lease Quarterly'!$D$4/12)))^IF($E$17=1,A154,A155)))</f>
        <v>0</v>
      </c>
      <c r="F155" s="55">
        <f t="shared" si="25"/>
        <v>0</v>
      </c>
      <c r="G155" s="56"/>
      <c r="H155" s="38">
        <f t="shared" si="31"/>
        <v>139</v>
      </c>
      <c r="I155" s="9" t="str">
        <f t="shared" si="26"/>
        <v>-</v>
      </c>
      <c r="J155" s="47">
        <f>IF(H155&gt;'Lease Quarterly'!$E$4,0,M154)</f>
        <v>0</v>
      </c>
      <c r="K155" s="47">
        <f>IF(IF('Lease Quarterly'!$H$4="Yearly",J155*'Lease Quarterly'!$D$4,IF('Lease Quarterly'!$H$4="Quarterly",J155*('Lease Quarterly'!$D$4/4),J155*'Lease Quarterly'!$D$4/12))&gt;0,IF('Lease Quarterly'!$H$4="Yearly",J155*'Lease Quarterly'!$D$4,IF('Lease Quarterly'!$H$4="Quarterly",J155*('Lease Quarterly'!$D$4/4),J155*'Lease Quarterly'!$D$4/12)),-L155-J155)</f>
        <v>0</v>
      </c>
      <c r="L155" s="47">
        <f t="shared" si="27"/>
        <v>0</v>
      </c>
      <c r="M155" s="47">
        <f t="shared" si="28"/>
        <v>0</v>
      </c>
      <c r="N155" s="57"/>
      <c r="O155" s="38">
        <v>139</v>
      </c>
      <c r="P155" s="58">
        <f t="shared" si="32"/>
        <v>94508</v>
      </c>
      <c r="Q155" s="47">
        <f t="shared" si="33"/>
        <v>0</v>
      </c>
      <c r="R155" s="47">
        <f>IF(S154&lt;1,0,-'Lease Quarterly'!$K$4/'Lease Quarterly'!$L$4)</f>
        <v>0</v>
      </c>
      <c r="S155" s="47">
        <f t="shared" si="29"/>
        <v>0</v>
      </c>
      <c r="AE155"/>
      <c r="AF155" s="6"/>
    </row>
    <row r="156" spans="1:32" x14ac:dyDescent="0.25">
      <c r="A156" s="53">
        <f t="shared" si="30"/>
        <v>140</v>
      </c>
      <c r="B156" s="29">
        <f t="shared" si="24"/>
        <v>0</v>
      </c>
      <c r="C156" s="9" t="str">
        <f>IF(D156=0,"-",IF('Lease Quarterly'!$H$4="Yearly",EDATE(C155,12),IF('Lease Quarterly'!$H$4="Quarterly",EDATE(C155,3),EDATE(C155,1))))</f>
        <v>-</v>
      </c>
      <c r="D156" s="54">
        <f>IF(A156&gt;'Lease Quarterly'!$E$4,0,'Lease Quarterly'!$G$4)*((1+$M$4)^(((((IF($H$4="Yearly",ROUNDDOWN(IF(A156-($N$4)&lt;0,0,((A156-($N$4)/(($N$4))))/($N$4)),0),IF($H$4="Monthly",ROUNDDOWN(IF(A156-($N$4*12)&lt;0,0,((A156-(12*$N$4)/((12*$N$4))))/($N$4*12)),0),ROUNDDOWN(IF(A156-($N$4*4)&lt;0,0,((A156-(4*$N$4)/((4*$N$4))))/($N$4*4)),0)))))))))+(IF(A156=$E$4,$J$4,0))</f>
        <v>0</v>
      </c>
      <c r="E156" s="49">
        <f>IF(D156=0,0,1/((1+IF('Lease Quarterly'!$H$4="Yearly",'Lease Quarterly'!$D$4,IF('Lease Quarterly'!$H$4="Quarterly",'Lease Quarterly'!$D$4/4,'Lease Quarterly'!$D$4/12)))^IF($E$17=1,A155,A156)))</f>
        <v>0</v>
      </c>
      <c r="F156" s="55">
        <f t="shared" si="25"/>
        <v>0</v>
      </c>
      <c r="G156" s="56"/>
      <c r="H156" s="38">
        <f t="shared" si="31"/>
        <v>140</v>
      </c>
      <c r="I156" s="9" t="str">
        <f t="shared" si="26"/>
        <v>-</v>
      </c>
      <c r="J156" s="47">
        <f>IF(H156&gt;'Lease Quarterly'!$E$4,0,M155)</f>
        <v>0</v>
      </c>
      <c r="K156" s="47">
        <f>IF(IF('Lease Quarterly'!$H$4="Yearly",J156*'Lease Quarterly'!$D$4,IF('Lease Quarterly'!$H$4="Quarterly",J156*('Lease Quarterly'!$D$4/4),J156*'Lease Quarterly'!$D$4/12))&gt;0,IF('Lease Quarterly'!$H$4="Yearly",J156*'Lease Quarterly'!$D$4,IF('Lease Quarterly'!$H$4="Quarterly",J156*('Lease Quarterly'!$D$4/4),J156*'Lease Quarterly'!$D$4/12)),-L156-J156)</f>
        <v>0</v>
      </c>
      <c r="L156" s="47">
        <f t="shared" si="27"/>
        <v>0</v>
      </c>
      <c r="M156" s="47">
        <f t="shared" si="28"/>
        <v>0</v>
      </c>
      <c r="N156" s="57"/>
      <c r="O156" s="38">
        <v>140</v>
      </c>
      <c r="P156" s="58">
        <f t="shared" si="32"/>
        <v>94873</v>
      </c>
      <c r="Q156" s="47">
        <f t="shared" si="33"/>
        <v>0</v>
      </c>
      <c r="R156" s="47">
        <f>IF(S155&lt;1,0,-'Lease Quarterly'!$K$4/'Lease Quarterly'!$L$4)</f>
        <v>0</v>
      </c>
      <c r="S156" s="47">
        <f t="shared" si="29"/>
        <v>0</v>
      </c>
      <c r="AE156"/>
      <c r="AF156" s="6"/>
    </row>
    <row r="157" spans="1:32" x14ac:dyDescent="0.25">
      <c r="A157" s="53">
        <f t="shared" si="30"/>
        <v>141</v>
      </c>
      <c r="B157" s="29">
        <f t="shared" si="24"/>
        <v>0</v>
      </c>
      <c r="C157" s="9" t="str">
        <f>IF(D157=0,"-",IF('Lease Quarterly'!$H$4="Yearly",EDATE(C156,12),IF('Lease Quarterly'!$H$4="Quarterly",EDATE(C156,3),EDATE(C156,1))))</f>
        <v>-</v>
      </c>
      <c r="D157" s="54">
        <f>IF(A157&gt;'Lease Quarterly'!$E$4,0,'Lease Quarterly'!$G$4)*((1+$M$4)^(((((IF($H$4="Yearly",ROUNDDOWN(IF(A157-($N$4)&lt;0,0,((A157-($N$4)/(($N$4))))/($N$4)),0),IF($H$4="Monthly",ROUNDDOWN(IF(A157-($N$4*12)&lt;0,0,((A157-(12*$N$4)/((12*$N$4))))/($N$4*12)),0),ROUNDDOWN(IF(A157-($N$4*4)&lt;0,0,((A157-(4*$N$4)/((4*$N$4))))/($N$4*4)),0)))))))))+(IF(A157=$E$4,$J$4,0))</f>
        <v>0</v>
      </c>
      <c r="E157" s="49">
        <f>IF(D157=0,0,1/((1+IF('Lease Quarterly'!$H$4="Yearly",'Lease Quarterly'!$D$4,IF('Lease Quarterly'!$H$4="Quarterly",'Lease Quarterly'!$D$4/4,'Lease Quarterly'!$D$4/12)))^IF($E$17=1,A156,A157)))</f>
        <v>0</v>
      </c>
      <c r="F157" s="55">
        <f t="shared" si="25"/>
        <v>0</v>
      </c>
      <c r="G157" s="56"/>
      <c r="H157" s="38">
        <f t="shared" si="31"/>
        <v>141</v>
      </c>
      <c r="I157" s="9" t="str">
        <f t="shared" si="26"/>
        <v>-</v>
      </c>
      <c r="J157" s="47">
        <f>IF(H157&gt;'Lease Quarterly'!$E$4,0,M156)</f>
        <v>0</v>
      </c>
      <c r="K157" s="47">
        <f>IF(IF('Lease Quarterly'!$H$4="Yearly",J157*'Lease Quarterly'!$D$4,IF('Lease Quarterly'!$H$4="Quarterly",J157*('Lease Quarterly'!$D$4/4),J157*'Lease Quarterly'!$D$4/12))&gt;0,IF('Lease Quarterly'!$H$4="Yearly",J157*'Lease Quarterly'!$D$4,IF('Lease Quarterly'!$H$4="Quarterly",J157*('Lease Quarterly'!$D$4/4),J157*'Lease Quarterly'!$D$4/12)),-L157-J157)</f>
        <v>0</v>
      </c>
      <c r="L157" s="47">
        <f t="shared" si="27"/>
        <v>0</v>
      </c>
      <c r="M157" s="47">
        <f t="shared" si="28"/>
        <v>0</v>
      </c>
      <c r="N157" s="57"/>
      <c r="O157" s="38">
        <v>141</v>
      </c>
      <c r="P157" s="58">
        <f t="shared" si="32"/>
        <v>95239</v>
      </c>
      <c r="Q157" s="47">
        <f t="shared" si="33"/>
        <v>0</v>
      </c>
      <c r="R157" s="47">
        <f>IF(S156&lt;1,0,-'Lease Quarterly'!$K$4/'Lease Quarterly'!$L$4)</f>
        <v>0</v>
      </c>
      <c r="S157" s="47">
        <f t="shared" si="29"/>
        <v>0</v>
      </c>
      <c r="AE157"/>
      <c r="AF157" s="6"/>
    </row>
    <row r="158" spans="1:32" x14ac:dyDescent="0.25">
      <c r="A158" s="53">
        <f t="shared" si="30"/>
        <v>142</v>
      </c>
      <c r="B158" s="29">
        <f t="shared" si="24"/>
        <v>0</v>
      </c>
      <c r="C158" s="9" t="str">
        <f>IF(D158=0,"-",IF('Lease Quarterly'!$H$4="Yearly",EDATE(C157,12),IF('Lease Quarterly'!$H$4="Quarterly",EDATE(C157,3),EDATE(C157,1))))</f>
        <v>-</v>
      </c>
      <c r="D158" s="54">
        <f>IF(A158&gt;'Lease Quarterly'!$E$4,0,'Lease Quarterly'!$G$4)*((1+$M$4)^(((((IF($H$4="Yearly",ROUNDDOWN(IF(A158-($N$4)&lt;0,0,((A158-($N$4)/(($N$4))))/($N$4)),0),IF($H$4="Monthly",ROUNDDOWN(IF(A158-($N$4*12)&lt;0,0,((A158-(12*$N$4)/((12*$N$4))))/($N$4*12)),0),ROUNDDOWN(IF(A158-($N$4*4)&lt;0,0,((A158-(4*$N$4)/((4*$N$4))))/($N$4*4)),0)))))))))+(IF(A158=$E$4,$J$4,0))</f>
        <v>0</v>
      </c>
      <c r="E158" s="49">
        <f>IF(D158=0,0,1/((1+IF('Lease Quarterly'!$H$4="Yearly",'Lease Quarterly'!$D$4,IF('Lease Quarterly'!$H$4="Quarterly",'Lease Quarterly'!$D$4/4,'Lease Quarterly'!$D$4/12)))^IF($E$17=1,A157,A158)))</f>
        <v>0</v>
      </c>
      <c r="F158" s="55">
        <f t="shared" si="25"/>
        <v>0</v>
      </c>
      <c r="G158" s="56"/>
      <c r="H158" s="38">
        <f t="shared" si="31"/>
        <v>142</v>
      </c>
      <c r="I158" s="9" t="str">
        <f t="shared" si="26"/>
        <v>-</v>
      </c>
      <c r="J158" s="47">
        <f>IF(H158&gt;'Lease Quarterly'!$E$4,0,M157)</f>
        <v>0</v>
      </c>
      <c r="K158" s="47">
        <f>IF(IF('Lease Quarterly'!$H$4="Yearly",J158*'Lease Quarterly'!$D$4,IF('Lease Quarterly'!$H$4="Quarterly",J158*('Lease Quarterly'!$D$4/4),J158*'Lease Quarterly'!$D$4/12))&gt;0,IF('Lease Quarterly'!$H$4="Yearly",J158*'Lease Quarterly'!$D$4,IF('Lease Quarterly'!$H$4="Quarterly",J158*('Lease Quarterly'!$D$4/4),J158*'Lease Quarterly'!$D$4/12)),-L158-J158)</f>
        <v>0</v>
      </c>
      <c r="L158" s="47">
        <f t="shared" si="27"/>
        <v>0</v>
      </c>
      <c r="M158" s="47">
        <f t="shared" si="28"/>
        <v>0</v>
      </c>
      <c r="N158" s="57"/>
      <c r="O158" s="38">
        <v>142</v>
      </c>
      <c r="P158" s="58">
        <f t="shared" si="32"/>
        <v>95604</v>
      </c>
      <c r="Q158" s="47">
        <f t="shared" si="33"/>
        <v>0</v>
      </c>
      <c r="R158" s="47">
        <f>IF(S157&lt;1,0,-'Lease Quarterly'!$K$4/'Lease Quarterly'!$L$4)</f>
        <v>0</v>
      </c>
      <c r="S158" s="47">
        <f t="shared" si="29"/>
        <v>0</v>
      </c>
      <c r="AE158"/>
      <c r="AF158" s="6"/>
    </row>
    <row r="159" spans="1:32" x14ac:dyDescent="0.25">
      <c r="A159" s="53">
        <f t="shared" si="30"/>
        <v>143</v>
      </c>
      <c r="B159" s="29">
        <f t="shared" si="24"/>
        <v>0</v>
      </c>
      <c r="C159" s="9" t="str">
        <f>IF(D159=0,"-",IF('Lease Quarterly'!$H$4="Yearly",EDATE(C158,12),IF('Lease Quarterly'!$H$4="Quarterly",EDATE(C158,3),EDATE(C158,1))))</f>
        <v>-</v>
      </c>
      <c r="D159" s="54">
        <f>IF(A159&gt;'Lease Quarterly'!$E$4,0,'Lease Quarterly'!$G$4)*((1+$M$4)^(((((IF($H$4="Yearly",ROUNDDOWN(IF(A159-($N$4)&lt;0,0,((A159-($N$4)/(($N$4))))/($N$4)),0),IF($H$4="Monthly",ROUNDDOWN(IF(A159-($N$4*12)&lt;0,0,((A159-(12*$N$4)/((12*$N$4))))/($N$4*12)),0),ROUNDDOWN(IF(A159-($N$4*4)&lt;0,0,((A159-(4*$N$4)/((4*$N$4))))/($N$4*4)),0)))))))))+(IF(A159=$E$4,$J$4,0))</f>
        <v>0</v>
      </c>
      <c r="E159" s="49">
        <f>IF(D159=0,0,1/((1+IF('Lease Quarterly'!$H$4="Yearly",'Lease Quarterly'!$D$4,IF('Lease Quarterly'!$H$4="Quarterly",'Lease Quarterly'!$D$4/4,'Lease Quarterly'!$D$4/12)))^IF($E$17=1,A158,A159)))</f>
        <v>0</v>
      </c>
      <c r="F159" s="55">
        <f t="shared" si="25"/>
        <v>0</v>
      </c>
      <c r="G159" s="56"/>
      <c r="H159" s="38">
        <f t="shared" si="31"/>
        <v>143</v>
      </c>
      <c r="I159" s="9" t="str">
        <f t="shared" si="26"/>
        <v>-</v>
      </c>
      <c r="J159" s="47">
        <f>IF(H159&gt;'Lease Quarterly'!$E$4,0,M158)</f>
        <v>0</v>
      </c>
      <c r="K159" s="47">
        <f>IF(IF('Lease Quarterly'!$H$4="Yearly",J159*'Lease Quarterly'!$D$4,IF('Lease Quarterly'!$H$4="Quarterly",J159*('Lease Quarterly'!$D$4/4),J159*'Lease Quarterly'!$D$4/12))&gt;0,IF('Lease Quarterly'!$H$4="Yearly",J159*'Lease Quarterly'!$D$4,IF('Lease Quarterly'!$H$4="Quarterly",J159*('Lease Quarterly'!$D$4/4),J159*'Lease Quarterly'!$D$4/12)),-L159-J159)</f>
        <v>0</v>
      </c>
      <c r="L159" s="47">
        <f t="shared" si="27"/>
        <v>0</v>
      </c>
      <c r="M159" s="47">
        <f t="shared" si="28"/>
        <v>0</v>
      </c>
      <c r="N159" s="57"/>
      <c r="O159" s="38">
        <v>143</v>
      </c>
      <c r="P159" s="58">
        <f t="shared" si="32"/>
        <v>95969</v>
      </c>
      <c r="Q159" s="47">
        <f t="shared" si="33"/>
        <v>0</v>
      </c>
      <c r="R159" s="47">
        <f>IF(S158&lt;1,0,-'Lease Quarterly'!$K$4/'Lease Quarterly'!$L$4)</f>
        <v>0</v>
      </c>
      <c r="S159" s="47">
        <f t="shared" si="29"/>
        <v>0</v>
      </c>
      <c r="AE159"/>
      <c r="AF159" s="6"/>
    </row>
    <row r="160" spans="1:32" x14ac:dyDescent="0.25">
      <c r="A160" s="53">
        <f t="shared" si="30"/>
        <v>144</v>
      </c>
      <c r="B160" s="29">
        <f t="shared" si="24"/>
        <v>0</v>
      </c>
      <c r="C160" s="9" t="str">
        <f>IF(D160=0,"-",IF('Lease Quarterly'!$H$4="Yearly",EDATE(C159,12),IF('Lease Quarterly'!$H$4="Quarterly",EDATE(C159,3),EDATE(C159,1))))</f>
        <v>-</v>
      </c>
      <c r="D160" s="54">
        <f>IF(A160&gt;'Lease Quarterly'!$E$4,0,'Lease Quarterly'!$G$4)*((1+$M$4)^(((((IF($H$4="Yearly",ROUNDDOWN(IF(A160-($N$4)&lt;0,0,((A160-($N$4)/(($N$4))))/($N$4)),0),IF($H$4="Monthly",ROUNDDOWN(IF(A160-($N$4*12)&lt;0,0,((A160-(12*$N$4)/((12*$N$4))))/($N$4*12)),0),ROUNDDOWN(IF(A160-($N$4*4)&lt;0,0,((A160-(4*$N$4)/((4*$N$4))))/($N$4*4)),0)))))))))+(IF(A160=$E$4,$J$4,0))</f>
        <v>0</v>
      </c>
      <c r="E160" s="49">
        <f>IF(D160=0,0,1/((1+IF('Lease Quarterly'!$H$4="Yearly",'Lease Quarterly'!$D$4,IF('Lease Quarterly'!$H$4="Quarterly",'Lease Quarterly'!$D$4/4,'Lease Quarterly'!$D$4/12)))^IF($E$17=1,A159,A160)))</f>
        <v>0</v>
      </c>
      <c r="F160" s="55">
        <f t="shared" si="25"/>
        <v>0</v>
      </c>
      <c r="G160" s="56"/>
      <c r="H160" s="38">
        <f t="shared" si="31"/>
        <v>144</v>
      </c>
      <c r="I160" s="9" t="str">
        <f t="shared" si="26"/>
        <v>-</v>
      </c>
      <c r="J160" s="47">
        <f>IF(H160&gt;'Lease Quarterly'!$E$4,0,M159)</f>
        <v>0</v>
      </c>
      <c r="K160" s="47">
        <f>IF(IF('Lease Quarterly'!$H$4="Yearly",J160*'Lease Quarterly'!$D$4,IF('Lease Quarterly'!$H$4="Quarterly",J160*('Lease Quarterly'!$D$4/4),J160*'Lease Quarterly'!$D$4/12))&gt;0,IF('Lease Quarterly'!$H$4="Yearly",J160*'Lease Quarterly'!$D$4,IF('Lease Quarterly'!$H$4="Quarterly",J160*('Lease Quarterly'!$D$4/4),J160*'Lease Quarterly'!$D$4/12)),-L160-J160)</f>
        <v>0</v>
      </c>
      <c r="L160" s="47">
        <f t="shared" si="27"/>
        <v>0</v>
      </c>
      <c r="M160" s="47">
        <f t="shared" si="28"/>
        <v>0</v>
      </c>
      <c r="N160" s="57"/>
      <c r="O160" s="38">
        <v>144</v>
      </c>
      <c r="P160" s="58">
        <f t="shared" si="32"/>
        <v>96334</v>
      </c>
      <c r="Q160" s="47">
        <f t="shared" si="33"/>
        <v>0</v>
      </c>
      <c r="R160" s="47">
        <f>IF(S159&lt;1,0,-'Lease Quarterly'!$K$4/'Lease Quarterly'!$L$4)</f>
        <v>0</v>
      </c>
      <c r="S160" s="47">
        <f t="shared" si="29"/>
        <v>0</v>
      </c>
      <c r="AE160"/>
      <c r="AF160" s="6"/>
    </row>
    <row r="161" spans="1:32" x14ac:dyDescent="0.25">
      <c r="A161" s="53">
        <f t="shared" si="30"/>
        <v>145</v>
      </c>
      <c r="B161" s="29">
        <f t="shared" si="24"/>
        <v>0</v>
      </c>
      <c r="C161" s="9" t="str">
        <f>IF(D161=0,"-",IF('Lease Quarterly'!$H$4="Yearly",EDATE(C160,12),IF('Lease Quarterly'!$H$4="Quarterly",EDATE(C160,3),EDATE(C160,1))))</f>
        <v>-</v>
      </c>
      <c r="D161" s="54">
        <f>IF(A161&gt;'Lease Quarterly'!$E$4,0,'Lease Quarterly'!$G$4)*((1+$M$4)^(((((IF($H$4="Yearly",ROUNDDOWN(IF(A161-($N$4)&lt;0,0,((A161-($N$4)/(($N$4))))/($N$4)),0),IF($H$4="Monthly",ROUNDDOWN(IF(A161-($N$4*12)&lt;0,0,((A161-(12*$N$4)/((12*$N$4))))/($N$4*12)),0),ROUNDDOWN(IF(A161-($N$4*4)&lt;0,0,((A161-(4*$N$4)/((4*$N$4))))/($N$4*4)),0)))))))))+(IF(A161=$E$4,$J$4,0))</f>
        <v>0</v>
      </c>
      <c r="E161" s="49">
        <f>IF(D161=0,0,1/((1+IF('Lease Quarterly'!$H$4="Yearly",'Lease Quarterly'!$D$4,IF('Lease Quarterly'!$H$4="Quarterly",'Lease Quarterly'!$D$4/4,'Lease Quarterly'!$D$4/12)))^IF($E$17=1,A160,A161)))</f>
        <v>0</v>
      </c>
      <c r="F161" s="55">
        <f t="shared" si="25"/>
        <v>0</v>
      </c>
      <c r="G161" s="56"/>
      <c r="H161" s="38">
        <f t="shared" si="31"/>
        <v>145</v>
      </c>
      <c r="I161" s="9" t="str">
        <f t="shared" si="26"/>
        <v>-</v>
      </c>
      <c r="J161" s="47">
        <f>IF(H161&gt;'Lease Quarterly'!$E$4,0,M160)</f>
        <v>0</v>
      </c>
      <c r="K161" s="47">
        <f>IF(IF('Lease Quarterly'!$H$4="Yearly",J161*'Lease Quarterly'!$D$4,IF('Lease Quarterly'!$H$4="Quarterly",J161*('Lease Quarterly'!$D$4/4),J161*'Lease Quarterly'!$D$4/12))&gt;0,IF('Lease Quarterly'!$H$4="Yearly",J161*'Lease Quarterly'!$D$4,IF('Lease Quarterly'!$H$4="Quarterly",J161*('Lease Quarterly'!$D$4/4),J161*'Lease Quarterly'!$D$4/12)),-L161-J161)</f>
        <v>0</v>
      </c>
      <c r="L161" s="47">
        <f t="shared" si="27"/>
        <v>0</v>
      </c>
      <c r="M161" s="47">
        <f t="shared" si="28"/>
        <v>0</v>
      </c>
      <c r="N161" s="57"/>
      <c r="O161" s="38">
        <v>145</v>
      </c>
      <c r="P161" s="58">
        <f t="shared" si="32"/>
        <v>96700</v>
      </c>
      <c r="Q161" s="47">
        <f t="shared" si="33"/>
        <v>0</v>
      </c>
      <c r="R161" s="47">
        <f>IF(S160&lt;1,0,-'Lease Quarterly'!$K$4/'Lease Quarterly'!$L$4)</f>
        <v>0</v>
      </c>
      <c r="S161" s="47">
        <f t="shared" si="29"/>
        <v>0</v>
      </c>
      <c r="AE161"/>
      <c r="AF161" s="6"/>
    </row>
    <row r="162" spans="1:32" x14ac:dyDescent="0.25">
      <c r="A162" s="53">
        <f t="shared" si="30"/>
        <v>146</v>
      </c>
      <c r="B162" s="29">
        <f t="shared" si="24"/>
        <v>0</v>
      </c>
      <c r="C162" s="9" t="str">
        <f>IF(D162=0,"-",IF('Lease Quarterly'!$H$4="Yearly",EDATE(C161,12),IF('Lease Quarterly'!$H$4="Quarterly",EDATE(C161,3),EDATE(C161,1))))</f>
        <v>-</v>
      </c>
      <c r="D162" s="54">
        <f>IF(A162&gt;'Lease Quarterly'!$E$4,0,'Lease Quarterly'!$G$4)*((1+$M$4)^(((((IF($H$4="Yearly",ROUNDDOWN(IF(A162-($N$4)&lt;0,0,((A162-($N$4)/(($N$4))))/($N$4)),0),IF($H$4="Monthly",ROUNDDOWN(IF(A162-($N$4*12)&lt;0,0,((A162-(12*$N$4)/((12*$N$4))))/($N$4*12)),0),ROUNDDOWN(IF(A162-($N$4*4)&lt;0,0,((A162-(4*$N$4)/((4*$N$4))))/($N$4*4)),0)))))))))+(IF(A162=$E$4,$J$4,0))</f>
        <v>0</v>
      </c>
      <c r="E162" s="49">
        <f>IF(D162=0,0,1/((1+IF('Lease Quarterly'!$H$4="Yearly",'Lease Quarterly'!$D$4,IF('Lease Quarterly'!$H$4="Quarterly",'Lease Quarterly'!$D$4/4,'Lease Quarterly'!$D$4/12)))^IF($E$17=1,A161,A162)))</f>
        <v>0</v>
      </c>
      <c r="F162" s="55">
        <f t="shared" si="25"/>
        <v>0</v>
      </c>
      <c r="G162" s="56"/>
      <c r="H162" s="38">
        <f t="shared" si="31"/>
        <v>146</v>
      </c>
      <c r="I162" s="9" t="str">
        <f t="shared" si="26"/>
        <v>-</v>
      </c>
      <c r="J162" s="47">
        <f>IF(H162&gt;'Lease Quarterly'!$E$4,0,M161)</f>
        <v>0</v>
      </c>
      <c r="K162" s="47">
        <f>IF(IF('Lease Quarterly'!$H$4="Yearly",J162*'Lease Quarterly'!$D$4,IF('Lease Quarterly'!$H$4="Quarterly",J162*('Lease Quarterly'!$D$4/4),J162*'Lease Quarterly'!$D$4/12))&gt;0,IF('Lease Quarterly'!$H$4="Yearly",J162*'Lease Quarterly'!$D$4,IF('Lease Quarterly'!$H$4="Quarterly",J162*('Lease Quarterly'!$D$4/4),J162*'Lease Quarterly'!$D$4/12)),-L162-J162)</f>
        <v>0</v>
      </c>
      <c r="L162" s="47">
        <f t="shared" si="27"/>
        <v>0</v>
      </c>
      <c r="M162" s="47">
        <f t="shared" si="28"/>
        <v>0</v>
      </c>
      <c r="N162" s="57"/>
      <c r="O162" s="38">
        <v>146</v>
      </c>
      <c r="P162" s="58">
        <f t="shared" si="32"/>
        <v>97065</v>
      </c>
      <c r="Q162" s="47">
        <f t="shared" si="33"/>
        <v>0</v>
      </c>
      <c r="R162" s="47">
        <f>IF(S161&lt;1,0,-'Lease Quarterly'!$K$4/'Lease Quarterly'!$L$4)</f>
        <v>0</v>
      </c>
      <c r="S162" s="47">
        <f t="shared" si="29"/>
        <v>0</v>
      </c>
      <c r="AE162"/>
      <c r="AF162" s="6"/>
    </row>
    <row r="163" spans="1:32" x14ac:dyDescent="0.25">
      <c r="A163" s="53">
        <f t="shared" si="30"/>
        <v>147</v>
      </c>
      <c r="B163" s="29">
        <f t="shared" si="24"/>
        <v>0</v>
      </c>
      <c r="C163" s="9" t="str">
        <f>IF(D163=0,"-",IF('Lease Quarterly'!$H$4="Yearly",EDATE(C162,12),IF('Lease Quarterly'!$H$4="Quarterly",EDATE(C162,3),EDATE(C162,1))))</f>
        <v>-</v>
      </c>
      <c r="D163" s="54">
        <f>IF(A163&gt;'Lease Quarterly'!$E$4,0,'Lease Quarterly'!$G$4)*((1+$M$4)^(((((IF($H$4="Yearly",ROUNDDOWN(IF(A163-($N$4)&lt;0,0,((A163-($N$4)/(($N$4))))/($N$4)),0),IF($H$4="Monthly",ROUNDDOWN(IF(A163-($N$4*12)&lt;0,0,((A163-(12*$N$4)/((12*$N$4))))/($N$4*12)),0),ROUNDDOWN(IF(A163-($N$4*4)&lt;0,0,((A163-(4*$N$4)/((4*$N$4))))/($N$4*4)),0)))))))))+(IF(A163=$E$4,$J$4,0))</f>
        <v>0</v>
      </c>
      <c r="E163" s="49">
        <f>IF(D163=0,0,1/((1+IF('Lease Quarterly'!$H$4="Yearly",'Lease Quarterly'!$D$4,IF('Lease Quarterly'!$H$4="Quarterly",'Lease Quarterly'!$D$4/4,'Lease Quarterly'!$D$4/12)))^IF($E$17=1,A162,A163)))</f>
        <v>0</v>
      </c>
      <c r="F163" s="55">
        <f t="shared" si="25"/>
        <v>0</v>
      </c>
      <c r="G163" s="56"/>
      <c r="H163" s="38">
        <f t="shared" si="31"/>
        <v>147</v>
      </c>
      <c r="I163" s="9" t="str">
        <f t="shared" si="26"/>
        <v>-</v>
      </c>
      <c r="J163" s="47">
        <f>IF(H163&gt;'Lease Quarterly'!$E$4,0,M162)</f>
        <v>0</v>
      </c>
      <c r="K163" s="47">
        <f>IF(IF('Lease Quarterly'!$H$4="Yearly",J163*'Lease Quarterly'!$D$4,IF('Lease Quarterly'!$H$4="Quarterly",J163*('Lease Quarterly'!$D$4/4),J163*'Lease Quarterly'!$D$4/12))&gt;0,IF('Lease Quarterly'!$H$4="Yearly",J163*'Lease Quarterly'!$D$4,IF('Lease Quarterly'!$H$4="Quarterly",J163*('Lease Quarterly'!$D$4/4),J163*'Lease Quarterly'!$D$4/12)),-L163-J163)</f>
        <v>0</v>
      </c>
      <c r="L163" s="47">
        <f t="shared" si="27"/>
        <v>0</v>
      </c>
      <c r="M163" s="47">
        <f t="shared" si="28"/>
        <v>0</v>
      </c>
      <c r="N163" s="57"/>
      <c r="O163" s="38">
        <v>147</v>
      </c>
      <c r="P163" s="58">
        <f t="shared" si="32"/>
        <v>97430</v>
      </c>
      <c r="Q163" s="47">
        <f t="shared" si="33"/>
        <v>0</v>
      </c>
      <c r="R163" s="47">
        <f>IF(S162&lt;1,0,-'Lease Quarterly'!$K$4/'Lease Quarterly'!$L$4)</f>
        <v>0</v>
      </c>
      <c r="S163" s="47">
        <f t="shared" si="29"/>
        <v>0</v>
      </c>
      <c r="AE163"/>
      <c r="AF163" s="6"/>
    </row>
    <row r="164" spans="1:32" x14ac:dyDescent="0.25">
      <c r="A164" s="53">
        <f t="shared" si="30"/>
        <v>148</v>
      </c>
      <c r="B164" s="29">
        <f t="shared" si="24"/>
        <v>0</v>
      </c>
      <c r="C164" s="9" t="str">
        <f>IF(D164=0,"-",IF('Lease Quarterly'!$H$4="Yearly",EDATE(C163,12),IF('Lease Quarterly'!$H$4="Quarterly",EDATE(C163,3),EDATE(C163,1))))</f>
        <v>-</v>
      </c>
      <c r="D164" s="54">
        <f>IF(A164&gt;'Lease Quarterly'!$E$4,0,'Lease Quarterly'!$G$4)*((1+$M$4)^(((((IF($H$4="Yearly",ROUNDDOWN(IF(A164-($N$4)&lt;0,0,((A164-($N$4)/(($N$4))))/($N$4)),0),IF($H$4="Monthly",ROUNDDOWN(IF(A164-($N$4*12)&lt;0,0,((A164-(12*$N$4)/((12*$N$4))))/($N$4*12)),0),ROUNDDOWN(IF(A164-($N$4*4)&lt;0,0,((A164-(4*$N$4)/((4*$N$4))))/($N$4*4)),0)))))))))+(IF(A164=$E$4,$J$4,0))</f>
        <v>0</v>
      </c>
      <c r="E164" s="49">
        <f>IF(D164=0,0,1/((1+IF('Lease Quarterly'!$H$4="Yearly",'Lease Quarterly'!$D$4,IF('Lease Quarterly'!$H$4="Quarterly",'Lease Quarterly'!$D$4/4,'Lease Quarterly'!$D$4/12)))^IF($E$17=1,A163,A164)))</f>
        <v>0</v>
      </c>
      <c r="F164" s="55">
        <f t="shared" si="25"/>
        <v>0</v>
      </c>
      <c r="G164" s="56"/>
      <c r="H164" s="38">
        <f t="shared" si="31"/>
        <v>148</v>
      </c>
      <c r="I164" s="9" t="str">
        <f t="shared" si="26"/>
        <v>-</v>
      </c>
      <c r="J164" s="47">
        <f>IF(H164&gt;'Lease Quarterly'!$E$4,0,M163)</f>
        <v>0</v>
      </c>
      <c r="K164" s="47">
        <f>IF(IF('Lease Quarterly'!$H$4="Yearly",J164*'Lease Quarterly'!$D$4,IF('Lease Quarterly'!$H$4="Quarterly",J164*('Lease Quarterly'!$D$4/4),J164*'Lease Quarterly'!$D$4/12))&gt;0,IF('Lease Quarterly'!$H$4="Yearly",J164*'Lease Quarterly'!$D$4,IF('Lease Quarterly'!$H$4="Quarterly",J164*('Lease Quarterly'!$D$4/4),J164*'Lease Quarterly'!$D$4/12)),-L164-J164)</f>
        <v>0</v>
      </c>
      <c r="L164" s="47">
        <f t="shared" si="27"/>
        <v>0</v>
      </c>
      <c r="M164" s="47">
        <f t="shared" si="28"/>
        <v>0</v>
      </c>
      <c r="N164" s="57"/>
      <c r="O164" s="38">
        <v>148</v>
      </c>
      <c r="P164" s="58">
        <f t="shared" si="32"/>
        <v>97795</v>
      </c>
      <c r="Q164" s="47">
        <f t="shared" si="33"/>
        <v>0</v>
      </c>
      <c r="R164" s="47">
        <f>IF(S163&lt;1,0,-'Lease Quarterly'!$K$4/'Lease Quarterly'!$L$4)</f>
        <v>0</v>
      </c>
      <c r="S164" s="47">
        <f t="shared" si="29"/>
        <v>0</v>
      </c>
      <c r="AE164"/>
      <c r="AF164" s="6"/>
    </row>
    <row r="165" spans="1:32" x14ac:dyDescent="0.25">
      <c r="A165" s="53">
        <f t="shared" si="30"/>
        <v>149</v>
      </c>
      <c r="B165" s="29">
        <f t="shared" si="24"/>
        <v>0</v>
      </c>
      <c r="C165" s="9" t="str">
        <f>IF(D165=0,"-",IF('Lease Quarterly'!$H$4="Yearly",EDATE(C164,12),IF('Lease Quarterly'!$H$4="Quarterly",EDATE(C164,3),EDATE(C164,1))))</f>
        <v>-</v>
      </c>
      <c r="D165" s="54">
        <f>IF(A165&gt;'Lease Quarterly'!$E$4,0,'Lease Quarterly'!$G$4)*((1+$M$4)^(((((IF($H$4="Yearly",ROUNDDOWN(IF(A165-($N$4)&lt;0,0,((A165-($N$4)/(($N$4))))/($N$4)),0),IF($H$4="Monthly",ROUNDDOWN(IF(A165-($N$4*12)&lt;0,0,((A165-(12*$N$4)/((12*$N$4))))/($N$4*12)),0),ROUNDDOWN(IF(A165-($N$4*4)&lt;0,0,((A165-(4*$N$4)/((4*$N$4))))/($N$4*4)),0)))))))))+(IF(A165=$E$4,$J$4,0))</f>
        <v>0</v>
      </c>
      <c r="E165" s="49">
        <f>IF(D165=0,0,1/((1+IF('Lease Quarterly'!$H$4="Yearly",'Lease Quarterly'!$D$4,IF('Lease Quarterly'!$H$4="Quarterly",'Lease Quarterly'!$D$4/4,'Lease Quarterly'!$D$4/12)))^IF($E$17=1,A164,A165)))</f>
        <v>0</v>
      </c>
      <c r="F165" s="55">
        <f t="shared" si="25"/>
        <v>0</v>
      </c>
      <c r="G165" s="56"/>
      <c r="H165" s="38">
        <f t="shared" si="31"/>
        <v>149</v>
      </c>
      <c r="I165" s="9" t="str">
        <f t="shared" si="26"/>
        <v>-</v>
      </c>
      <c r="J165" s="47">
        <f>IF(H165&gt;'Lease Quarterly'!$E$4,0,M164)</f>
        <v>0</v>
      </c>
      <c r="K165" s="47">
        <f>IF(IF('Lease Quarterly'!$H$4="Yearly",J165*'Lease Quarterly'!$D$4,IF('Lease Quarterly'!$H$4="Quarterly",J165*('Lease Quarterly'!$D$4/4),J165*'Lease Quarterly'!$D$4/12))&gt;0,IF('Lease Quarterly'!$H$4="Yearly",J165*'Lease Quarterly'!$D$4,IF('Lease Quarterly'!$H$4="Quarterly",J165*('Lease Quarterly'!$D$4/4),J165*'Lease Quarterly'!$D$4/12)),-L165-J165)</f>
        <v>0</v>
      </c>
      <c r="L165" s="47">
        <f t="shared" si="27"/>
        <v>0</v>
      </c>
      <c r="M165" s="47">
        <f t="shared" si="28"/>
        <v>0</v>
      </c>
      <c r="N165" s="57"/>
      <c r="O165" s="38">
        <v>149</v>
      </c>
      <c r="P165" s="58">
        <f t="shared" si="32"/>
        <v>98161</v>
      </c>
      <c r="Q165" s="47">
        <f t="shared" si="33"/>
        <v>0</v>
      </c>
      <c r="R165" s="47">
        <f>IF(S164&lt;1,0,-'Lease Quarterly'!$K$4/'Lease Quarterly'!$L$4)</f>
        <v>0</v>
      </c>
      <c r="S165" s="47">
        <f t="shared" si="29"/>
        <v>0</v>
      </c>
      <c r="AE165"/>
      <c r="AF165" s="6"/>
    </row>
    <row r="166" spans="1:32" x14ac:dyDescent="0.25">
      <c r="A166" s="53">
        <f t="shared" si="30"/>
        <v>150</v>
      </c>
      <c r="B166" s="29">
        <f t="shared" si="24"/>
        <v>0</v>
      </c>
      <c r="C166" s="9" t="str">
        <f>IF(D166=0,"-",IF('Lease Quarterly'!$H$4="Yearly",EDATE(C165,12),IF('Lease Quarterly'!$H$4="Quarterly",EDATE(C165,3),EDATE(C165,1))))</f>
        <v>-</v>
      </c>
      <c r="D166" s="54">
        <f>IF(A166&gt;'Lease Quarterly'!$E$4,0,'Lease Quarterly'!$G$4)*((1+$M$4)^(((((IF($H$4="Yearly",ROUNDDOWN(IF(A166-($N$4)&lt;0,0,((A166-($N$4)/(($N$4))))/($N$4)),0),IF($H$4="Monthly",ROUNDDOWN(IF(A166-($N$4*12)&lt;0,0,((A166-(12*$N$4)/((12*$N$4))))/($N$4*12)),0),ROUNDDOWN(IF(A166-($N$4*4)&lt;0,0,((A166-(4*$N$4)/((4*$N$4))))/($N$4*4)),0)))))))))+(IF(A166=$E$4,$J$4,0))</f>
        <v>0</v>
      </c>
      <c r="E166" s="49">
        <f>IF(D166=0,0,1/((1+IF('Lease Quarterly'!$H$4="Yearly",'Lease Quarterly'!$D$4,IF('Lease Quarterly'!$H$4="Quarterly",'Lease Quarterly'!$D$4/4,'Lease Quarterly'!$D$4/12)))^IF($E$17=1,A165,A166)))</f>
        <v>0</v>
      </c>
      <c r="F166" s="55">
        <f t="shared" si="25"/>
        <v>0</v>
      </c>
      <c r="G166" s="56"/>
      <c r="H166" s="38">
        <f t="shared" si="31"/>
        <v>150</v>
      </c>
      <c r="I166" s="9" t="str">
        <f t="shared" si="26"/>
        <v>-</v>
      </c>
      <c r="J166" s="47">
        <f>IF(H166&gt;'Lease Quarterly'!$E$4,0,M165)</f>
        <v>0</v>
      </c>
      <c r="K166" s="47">
        <f>IF(IF('Lease Quarterly'!$H$4="Yearly",J166*'Lease Quarterly'!$D$4,IF('Lease Quarterly'!$H$4="Quarterly",J166*('Lease Quarterly'!$D$4/4),J166*'Lease Quarterly'!$D$4/12))&gt;0,IF('Lease Quarterly'!$H$4="Yearly",J166*'Lease Quarterly'!$D$4,IF('Lease Quarterly'!$H$4="Quarterly",J166*('Lease Quarterly'!$D$4/4),J166*'Lease Quarterly'!$D$4/12)),-L166-J166)</f>
        <v>0</v>
      </c>
      <c r="L166" s="47">
        <f t="shared" si="27"/>
        <v>0</v>
      </c>
      <c r="M166" s="47">
        <f t="shared" si="28"/>
        <v>0</v>
      </c>
      <c r="N166" s="57"/>
      <c r="O166" s="38">
        <v>150</v>
      </c>
      <c r="P166" s="58">
        <f t="shared" si="32"/>
        <v>98526</v>
      </c>
      <c r="Q166" s="47">
        <f t="shared" si="33"/>
        <v>0</v>
      </c>
      <c r="R166" s="47">
        <f>IF(S165&lt;1,0,-'Lease Quarterly'!$K$4/'Lease Quarterly'!$L$4)</f>
        <v>0</v>
      </c>
      <c r="S166" s="47">
        <f t="shared" si="29"/>
        <v>0</v>
      </c>
      <c r="AE166"/>
      <c r="AF166" s="6"/>
    </row>
    <row r="167" spans="1:32" x14ac:dyDescent="0.25">
      <c r="A167" s="53">
        <f t="shared" si="30"/>
        <v>151</v>
      </c>
      <c r="B167" s="29">
        <f t="shared" si="24"/>
        <v>0</v>
      </c>
      <c r="C167" s="9" t="str">
        <f>IF(D167=0,"-",IF('Lease Quarterly'!$H$4="Yearly",EDATE(C166,12),IF('Lease Quarterly'!$H$4="Quarterly",EDATE(C166,3),EDATE(C166,1))))</f>
        <v>-</v>
      </c>
      <c r="D167" s="54">
        <f>IF(A167&gt;'Lease Quarterly'!$E$4,0,'Lease Quarterly'!$G$4)*((1+$M$4)^(((((IF($H$4="Yearly",ROUNDDOWN(IF(A167-($N$4)&lt;0,0,((A167-($N$4)/(($N$4))))/($N$4)),0),IF($H$4="Monthly",ROUNDDOWN(IF(A167-($N$4*12)&lt;0,0,((A167-(12*$N$4)/((12*$N$4))))/($N$4*12)),0),ROUNDDOWN(IF(A167-($N$4*4)&lt;0,0,((A167-(4*$N$4)/((4*$N$4))))/($N$4*4)),0)))))))))+(IF(A167=$E$4,$J$4,0))</f>
        <v>0</v>
      </c>
      <c r="E167" s="49">
        <f>IF(D167=0,0,1/((1+IF('Lease Quarterly'!$H$4="Yearly",'Lease Quarterly'!$D$4,IF('Lease Quarterly'!$H$4="Quarterly",'Lease Quarterly'!$D$4/4,'Lease Quarterly'!$D$4/12)))^IF($E$17=1,A166,A167)))</f>
        <v>0</v>
      </c>
      <c r="F167" s="55">
        <f t="shared" si="25"/>
        <v>0</v>
      </c>
      <c r="G167" s="56"/>
      <c r="H167" s="38">
        <f t="shared" si="31"/>
        <v>151</v>
      </c>
      <c r="I167" s="9" t="str">
        <f t="shared" si="26"/>
        <v>-</v>
      </c>
      <c r="J167" s="47">
        <f>IF(H167&gt;'Lease Quarterly'!$E$4,0,M166)</f>
        <v>0</v>
      </c>
      <c r="K167" s="47">
        <f>IF(IF('Lease Quarterly'!$H$4="Yearly",J167*'Lease Quarterly'!$D$4,IF('Lease Quarterly'!$H$4="Quarterly",J167*('Lease Quarterly'!$D$4/4),J167*'Lease Quarterly'!$D$4/12))&gt;0,IF('Lease Quarterly'!$H$4="Yearly",J167*'Lease Quarterly'!$D$4,IF('Lease Quarterly'!$H$4="Quarterly",J167*('Lease Quarterly'!$D$4/4),J167*'Lease Quarterly'!$D$4/12)),-L167-J167)</f>
        <v>0</v>
      </c>
      <c r="L167" s="47">
        <f t="shared" si="27"/>
        <v>0</v>
      </c>
      <c r="M167" s="47">
        <f t="shared" si="28"/>
        <v>0</v>
      </c>
      <c r="N167" s="57"/>
      <c r="O167" s="38">
        <v>151</v>
      </c>
      <c r="P167" s="58">
        <f t="shared" si="32"/>
        <v>98891</v>
      </c>
      <c r="Q167" s="47">
        <f t="shared" si="33"/>
        <v>0</v>
      </c>
      <c r="R167" s="47">
        <f>IF(S166&lt;1,0,-'Lease Quarterly'!$K$4/'Lease Quarterly'!$L$4)</f>
        <v>0</v>
      </c>
      <c r="S167" s="47">
        <f t="shared" si="29"/>
        <v>0</v>
      </c>
      <c r="AE167"/>
      <c r="AF167" s="6"/>
    </row>
    <row r="168" spans="1:32" x14ac:dyDescent="0.25">
      <c r="A168" s="53">
        <f t="shared" si="30"/>
        <v>152</v>
      </c>
      <c r="B168" s="29">
        <f t="shared" si="24"/>
        <v>0</v>
      </c>
      <c r="C168" s="9" t="str">
        <f>IF(D168=0,"-",IF('Lease Quarterly'!$H$4="Yearly",EDATE(C167,12),IF('Lease Quarterly'!$H$4="Quarterly",EDATE(C167,3),EDATE(C167,1))))</f>
        <v>-</v>
      </c>
      <c r="D168" s="54">
        <f>IF(A168&gt;'Lease Quarterly'!$E$4,0,'Lease Quarterly'!$G$4)*((1+$M$4)^(((((IF($H$4="Yearly",ROUNDDOWN(IF(A168-($N$4)&lt;0,0,((A168-($N$4)/(($N$4))))/($N$4)),0),IF($H$4="Monthly",ROUNDDOWN(IF(A168-($N$4*12)&lt;0,0,((A168-(12*$N$4)/((12*$N$4))))/($N$4*12)),0),ROUNDDOWN(IF(A168-($N$4*4)&lt;0,0,((A168-(4*$N$4)/((4*$N$4))))/($N$4*4)),0)))))))))+(IF(A168=$E$4,$J$4,0))</f>
        <v>0</v>
      </c>
      <c r="E168" s="49">
        <f>IF(D168=0,0,1/((1+IF('Lease Quarterly'!$H$4="Yearly",'Lease Quarterly'!$D$4,IF('Lease Quarterly'!$H$4="Quarterly",'Lease Quarterly'!$D$4/4,'Lease Quarterly'!$D$4/12)))^IF($E$17=1,A167,A168)))</f>
        <v>0</v>
      </c>
      <c r="F168" s="55">
        <f t="shared" si="25"/>
        <v>0</v>
      </c>
      <c r="G168" s="56"/>
      <c r="H168" s="38">
        <f t="shared" si="31"/>
        <v>152</v>
      </c>
      <c r="I168" s="9" t="str">
        <f t="shared" si="26"/>
        <v>-</v>
      </c>
      <c r="J168" s="47">
        <f>IF(H168&gt;'Lease Quarterly'!$E$4,0,M167)</f>
        <v>0</v>
      </c>
      <c r="K168" s="47">
        <f>IF(IF('Lease Quarterly'!$H$4="Yearly",J168*'Lease Quarterly'!$D$4,IF('Lease Quarterly'!$H$4="Quarterly",J168*('Lease Quarterly'!$D$4/4),J168*'Lease Quarterly'!$D$4/12))&gt;0,IF('Lease Quarterly'!$H$4="Yearly",J168*'Lease Quarterly'!$D$4,IF('Lease Quarterly'!$H$4="Quarterly",J168*('Lease Quarterly'!$D$4/4),J168*'Lease Quarterly'!$D$4/12)),-L168-J168)</f>
        <v>0</v>
      </c>
      <c r="L168" s="47">
        <f t="shared" si="27"/>
        <v>0</v>
      </c>
      <c r="M168" s="47">
        <f t="shared" si="28"/>
        <v>0</v>
      </c>
      <c r="N168" s="57"/>
      <c r="O168" s="38">
        <v>152</v>
      </c>
      <c r="P168" s="58">
        <f t="shared" si="32"/>
        <v>99256</v>
      </c>
      <c r="Q168" s="47">
        <f t="shared" si="33"/>
        <v>0</v>
      </c>
      <c r="R168" s="47">
        <f>IF(S167&lt;1,0,-'Lease Quarterly'!$K$4/'Lease Quarterly'!$L$4)</f>
        <v>0</v>
      </c>
      <c r="S168" s="47">
        <f t="shared" si="29"/>
        <v>0</v>
      </c>
      <c r="AE168"/>
      <c r="AF168" s="6"/>
    </row>
    <row r="169" spans="1:32" x14ac:dyDescent="0.25">
      <c r="A169" s="53">
        <f t="shared" si="30"/>
        <v>153</v>
      </c>
      <c r="B169" s="29">
        <f t="shared" si="24"/>
        <v>0</v>
      </c>
      <c r="C169" s="9" t="str">
        <f>IF(D169=0,"-",IF('Lease Quarterly'!$H$4="Yearly",EDATE(C168,12),IF('Lease Quarterly'!$H$4="Quarterly",EDATE(C168,3),EDATE(C168,1))))</f>
        <v>-</v>
      </c>
      <c r="D169" s="54">
        <f>IF(A169&gt;'Lease Quarterly'!$E$4,0,'Lease Quarterly'!$G$4)*((1+$M$4)^(((((IF($H$4="Yearly",ROUNDDOWN(IF(A169-($N$4)&lt;0,0,((A169-($N$4)/(($N$4))))/($N$4)),0),IF($H$4="Monthly",ROUNDDOWN(IF(A169-($N$4*12)&lt;0,0,((A169-(12*$N$4)/((12*$N$4))))/($N$4*12)),0),ROUNDDOWN(IF(A169-($N$4*4)&lt;0,0,((A169-(4*$N$4)/((4*$N$4))))/($N$4*4)),0)))))))))+(IF(A169=$E$4,$J$4,0))</f>
        <v>0</v>
      </c>
      <c r="E169" s="49">
        <f>IF(D169=0,0,1/((1+IF('Lease Quarterly'!$H$4="Yearly",'Lease Quarterly'!$D$4,IF('Lease Quarterly'!$H$4="Quarterly",'Lease Quarterly'!$D$4/4,'Lease Quarterly'!$D$4/12)))^IF($E$17=1,A168,A169)))</f>
        <v>0</v>
      </c>
      <c r="F169" s="55">
        <f t="shared" si="25"/>
        <v>0</v>
      </c>
      <c r="G169" s="56"/>
      <c r="H169" s="38">
        <f t="shared" si="31"/>
        <v>153</v>
      </c>
      <c r="I169" s="9" t="str">
        <f t="shared" si="26"/>
        <v>-</v>
      </c>
      <c r="J169" s="47">
        <f>IF(H169&gt;'Lease Quarterly'!$E$4,0,M168)</f>
        <v>0</v>
      </c>
      <c r="K169" s="47">
        <f>IF(IF('Lease Quarterly'!$H$4="Yearly",J169*'Lease Quarterly'!$D$4,IF('Lease Quarterly'!$H$4="Quarterly",J169*('Lease Quarterly'!$D$4/4),J169*'Lease Quarterly'!$D$4/12))&gt;0,IF('Lease Quarterly'!$H$4="Yearly",J169*'Lease Quarterly'!$D$4,IF('Lease Quarterly'!$H$4="Quarterly",J169*('Lease Quarterly'!$D$4/4),J169*'Lease Quarterly'!$D$4/12)),-L169-J169)</f>
        <v>0</v>
      </c>
      <c r="L169" s="47">
        <f t="shared" si="27"/>
        <v>0</v>
      </c>
      <c r="M169" s="47">
        <f t="shared" si="28"/>
        <v>0</v>
      </c>
      <c r="N169" s="57"/>
      <c r="O169" s="38">
        <v>153</v>
      </c>
      <c r="P169" s="58">
        <f t="shared" si="32"/>
        <v>99622</v>
      </c>
      <c r="Q169" s="47">
        <f t="shared" si="33"/>
        <v>0</v>
      </c>
      <c r="R169" s="47">
        <f>IF(S168&lt;1,0,-'Lease Quarterly'!$K$4/'Lease Quarterly'!$L$4)</f>
        <v>0</v>
      </c>
      <c r="S169" s="47">
        <f t="shared" si="29"/>
        <v>0</v>
      </c>
      <c r="AE169"/>
      <c r="AF169" s="6"/>
    </row>
    <row r="170" spans="1:32" x14ac:dyDescent="0.25">
      <c r="A170" s="53">
        <f t="shared" si="30"/>
        <v>154</v>
      </c>
      <c r="B170" s="29">
        <f t="shared" si="24"/>
        <v>0</v>
      </c>
      <c r="C170" s="9" t="str">
        <f>IF(D170=0,"-",IF('Lease Quarterly'!$H$4="Yearly",EDATE(C169,12),IF('Lease Quarterly'!$H$4="Quarterly",EDATE(C169,3),EDATE(C169,1))))</f>
        <v>-</v>
      </c>
      <c r="D170" s="54">
        <f>IF(A170&gt;'Lease Quarterly'!$E$4,0,'Lease Quarterly'!$G$4)*((1+$M$4)^(((((IF($H$4="Yearly",ROUNDDOWN(IF(A170-($N$4)&lt;0,0,((A170-($N$4)/(($N$4))))/($N$4)),0),IF($H$4="Monthly",ROUNDDOWN(IF(A170-($N$4*12)&lt;0,0,((A170-(12*$N$4)/((12*$N$4))))/($N$4*12)),0),ROUNDDOWN(IF(A170-($N$4*4)&lt;0,0,((A170-(4*$N$4)/((4*$N$4))))/($N$4*4)),0)))))))))+(IF(A170=$E$4,$J$4,0))</f>
        <v>0</v>
      </c>
      <c r="E170" s="49">
        <f>IF(D170=0,0,1/((1+IF('Lease Quarterly'!$H$4="Yearly",'Lease Quarterly'!$D$4,IF('Lease Quarterly'!$H$4="Quarterly",'Lease Quarterly'!$D$4/4,'Lease Quarterly'!$D$4/12)))^IF($E$17=1,A169,A170)))</f>
        <v>0</v>
      </c>
      <c r="F170" s="55">
        <f t="shared" si="25"/>
        <v>0</v>
      </c>
      <c r="G170" s="56"/>
      <c r="H170" s="38">
        <f t="shared" si="31"/>
        <v>154</v>
      </c>
      <c r="I170" s="9" t="str">
        <f t="shared" si="26"/>
        <v>-</v>
      </c>
      <c r="J170" s="47">
        <f>IF(H170&gt;'Lease Quarterly'!$E$4,0,M169)</f>
        <v>0</v>
      </c>
      <c r="K170" s="47">
        <f>IF(IF('Lease Quarterly'!$H$4="Yearly",J170*'Lease Quarterly'!$D$4,IF('Lease Quarterly'!$H$4="Quarterly",J170*('Lease Quarterly'!$D$4/4),J170*'Lease Quarterly'!$D$4/12))&gt;0,IF('Lease Quarterly'!$H$4="Yearly",J170*'Lease Quarterly'!$D$4,IF('Lease Quarterly'!$H$4="Quarterly",J170*('Lease Quarterly'!$D$4/4),J170*'Lease Quarterly'!$D$4/12)),-L170-J170)</f>
        <v>0</v>
      </c>
      <c r="L170" s="47">
        <f t="shared" si="27"/>
        <v>0</v>
      </c>
      <c r="M170" s="47">
        <f t="shared" si="28"/>
        <v>0</v>
      </c>
      <c r="N170" s="57"/>
      <c r="O170" s="38">
        <v>154</v>
      </c>
      <c r="P170" s="58">
        <f t="shared" si="32"/>
        <v>99987</v>
      </c>
      <c r="Q170" s="47">
        <f t="shared" si="33"/>
        <v>0</v>
      </c>
      <c r="R170" s="47">
        <f>IF(S169&lt;1,0,-'Lease Quarterly'!$K$4/'Lease Quarterly'!$L$4)</f>
        <v>0</v>
      </c>
      <c r="S170" s="47">
        <f t="shared" si="29"/>
        <v>0</v>
      </c>
      <c r="AE170"/>
      <c r="AF170" s="6"/>
    </row>
    <row r="171" spans="1:32" x14ac:dyDescent="0.25">
      <c r="A171" s="53">
        <f t="shared" si="30"/>
        <v>155</v>
      </c>
      <c r="B171" s="29">
        <f t="shared" si="24"/>
        <v>0</v>
      </c>
      <c r="C171" s="9" t="str">
        <f>IF(D171=0,"-",IF('Lease Quarterly'!$H$4="Yearly",EDATE(C170,12),IF('Lease Quarterly'!$H$4="Quarterly",EDATE(C170,3),EDATE(C170,1))))</f>
        <v>-</v>
      </c>
      <c r="D171" s="54">
        <f>IF(A171&gt;'Lease Quarterly'!$E$4,0,'Lease Quarterly'!$G$4)*((1+$M$4)^(((((IF($H$4="Yearly",ROUNDDOWN(IF(A171-($N$4)&lt;0,0,((A171-($N$4)/(($N$4))))/($N$4)),0),IF($H$4="Monthly",ROUNDDOWN(IF(A171-($N$4*12)&lt;0,0,((A171-(12*$N$4)/((12*$N$4))))/($N$4*12)),0),ROUNDDOWN(IF(A171-($N$4*4)&lt;0,0,((A171-(4*$N$4)/((4*$N$4))))/($N$4*4)),0)))))))))+(IF(A171=$E$4,$J$4,0))</f>
        <v>0</v>
      </c>
      <c r="E171" s="49">
        <f>IF(D171=0,0,1/((1+IF('Lease Quarterly'!$H$4="Yearly",'Lease Quarterly'!$D$4,IF('Lease Quarterly'!$H$4="Quarterly",'Lease Quarterly'!$D$4/4,'Lease Quarterly'!$D$4/12)))^IF($E$17=1,A170,A171)))</f>
        <v>0</v>
      </c>
      <c r="F171" s="55">
        <f t="shared" si="25"/>
        <v>0</v>
      </c>
      <c r="G171" s="56"/>
      <c r="H171" s="38">
        <f t="shared" si="31"/>
        <v>155</v>
      </c>
      <c r="I171" s="9" t="str">
        <f t="shared" si="26"/>
        <v>-</v>
      </c>
      <c r="J171" s="47">
        <f>IF(H171&gt;'Lease Quarterly'!$E$4,0,M170)</f>
        <v>0</v>
      </c>
      <c r="K171" s="47">
        <f>IF(IF('Lease Quarterly'!$H$4="Yearly",J171*'Lease Quarterly'!$D$4,IF('Lease Quarterly'!$H$4="Quarterly",J171*('Lease Quarterly'!$D$4/4),J171*'Lease Quarterly'!$D$4/12))&gt;0,IF('Lease Quarterly'!$H$4="Yearly",J171*'Lease Quarterly'!$D$4,IF('Lease Quarterly'!$H$4="Quarterly",J171*('Lease Quarterly'!$D$4/4),J171*'Lease Quarterly'!$D$4/12)),-L171-J171)</f>
        <v>0</v>
      </c>
      <c r="L171" s="47">
        <f t="shared" si="27"/>
        <v>0</v>
      </c>
      <c r="M171" s="47">
        <f t="shared" si="28"/>
        <v>0</v>
      </c>
      <c r="N171" s="57"/>
      <c r="O171" s="38">
        <v>155</v>
      </c>
      <c r="P171" s="58">
        <f t="shared" si="32"/>
        <v>100352</v>
      </c>
      <c r="Q171" s="47">
        <f t="shared" si="33"/>
        <v>0</v>
      </c>
      <c r="R171" s="47">
        <f>IF(S170&lt;1,0,-'Lease Quarterly'!$K$4/'Lease Quarterly'!$L$4)</f>
        <v>0</v>
      </c>
      <c r="S171" s="47">
        <f t="shared" si="29"/>
        <v>0</v>
      </c>
      <c r="AE171"/>
      <c r="AF171" s="6"/>
    </row>
    <row r="172" spans="1:32" x14ac:dyDescent="0.25">
      <c r="A172" s="53">
        <f t="shared" si="30"/>
        <v>156</v>
      </c>
      <c r="B172" s="29">
        <f t="shared" si="24"/>
        <v>0</v>
      </c>
      <c r="C172" s="9" t="str">
        <f>IF(D172=0,"-",IF('Lease Quarterly'!$H$4="Yearly",EDATE(C171,12),IF('Lease Quarterly'!$H$4="Quarterly",EDATE(C171,3),EDATE(C171,1))))</f>
        <v>-</v>
      </c>
      <c r="D172" s="54">
        <f>IF(A172&gt;'Lease Quarterly'!$E$4,0,'Lease Quarterly'!$G$4)*((1+$M$4)^(((((IF($H$4="Yearly",ROUNDDOWN(IF(A172-($N$4)&lt;0,0,((A172-($N$4)/(($N$4))))/($N$4)),0),IF($H$4="Monthly",ROUNDDOWN(IF(A172-($N$4*12)&lt;0,0,((A172-(12*$N$4)/((12*$N$4))))/($N$4*12)),0),ROUNDDOWN(IF(A172-($N$4*4)&lt;0,0,((A172-(4*$N$4)/((4*$N$4))))/($N$4*4)),0)))))))))+(IF(A172=$E$4,$J$4,0))</f>
        <v>0</v>
      </c>
      <c r="E172" s="49">
        <f>IF(D172=0,0,1/((1+IF('Lease Quarterly'!$H$4="Yearly",'Lease Quarterly'!$D$4,IF('Lease Quarterly'!$H$4="Quarterly",'Lease Quarterly'!$D$4/4,'Lease Quarterly'!$D$4/12)))^IF($E$17=1,A171,A172)))</f>
        <v>0</v>
      </c>
      <c r="F172" s="55">
        <f t="shared" si="25"/>
        <v>0</v>
      </c>
      <c r="G172" s="56"/>
      <c r="H172" s="38">
        <f t="shared" si="31"/>
        <v>156</v>
      </c>
      <c r="I172" s="9" t="str">
        <f t="shared" si="26"/>
        <v>-</v>
      </c>
      <c r="J172" s="47">
        <f>IF(H172&gt;'Lease Quarterly'!$E$4,0,M171)</f>
        <v>0</v>
      </c>
      <c r="K172" s="47">
        <f>IF(IF('Lease Quarterly'!$H$4="Yearly",J172*'Lease Quarterly'!$D$4,IF('Lease Quarterly'!$H$4="Quarterly",J172*('Lease Quarterly'!$D$4/4),J172*'Lease Quarterly'!$D$4/12))&gt;0,IF('Lease Quarterly'!$H$4="Yearly",J172*'Lease Quarterly'!$D$4,IF('Lease Quarterly'!$H$4="Quarterly",J172*('Lease Quarterly'!$D$4/4),J172*'Lease Quarterly'!$D$4/12)),-L172-J172)</f>
        <v>0</v>
      </c>
      <c r="L172" s="47">
        <f t="shared" si="27"/>
        <v>0</v>
      </c>
      <c r="M172" s="47">
        <f t="shared" si="28"/>
        <v>0</v>
      </c>
      <c r="N172" s="57"/>
      <c r="O172" s="38">
        <v>156</v>
      </c>
      <c r="P172" s="58">
        <f t="shared" si="32"/>
        <v>100717</v>
      </c>
      <c r="Q172" s="47">
        <f t="shared" si="33"/>
        <v>0</v>
      </c>
      <c r="R172" s="47">
        <f>IF(S171&lt;1,0,-'Lease Quarterly'!$K$4/'Lease Quarterly'!$L$4)</f>
        <v>0</v>
      </c>
      <c r="S172" s="47">
        <f t="shared" si="29"/>
        <v>0</v>
      </c>
      <c r="AE172"/>
      <c r="AF172" s="6"/>
    </row>
    <row r="173" spans="1:32" x14ac:dyDescent="0.25">
      <c r="A173" s="53">
        <f t="shared" si="30"/>
        <v>157</v>
      </c>
      <c r="B173" s="29">
        <f t="shared" si="24"/>
        <v>0</v>
      </c>
      <c r="C173" s="9" t="str">
        <f>IF(D173=0,"-",IF('Lease Quarterly'!$H$4="Yearly",EDATE(C172,12),IF('Lease Quarterly'!$H$4="Quarterly",EDATE(C172,3),EDATE(C172,1))))</f>
        <v>-</v>
      </c>
      <c r="D173" s="54">
        <f>IF(A173&gt;'Lease Quarterly'!$E$4,0,'Lease Quarterly'!$G$4)*((1+$M$4)^(((((IF($H$4="Yearly",ROUNDDOWN(IF(A173-($N$4)&lt;0,0,((A173-($N$4)/(($N$4))))/($N$4)),0),IF($H$4="Monthly",ROUNDDOWN(IF(A173-($N$4*12)&lt;0,0,((A173-(12*$N$4)/((12*$N$4))))/($N$4*12)),0),ROUNDDOWN(IF(A173-($N$4*4)&lt;0,0,((A173-(4*$N$4)/((4*$N$4))))/($N$4*4)),0)))))))))+(IF(A173=$E$4,$J$4,0))</f>
        <v>0</v>
      </c>
      <c r="E173" s="49">
        <f>IF(D173=0,0,1/((1+IF('Lease Quarterly'!$H$4="Yearly",'Lease Quarterly'!$D$4,IF('Lease Quarterly'!$H$4="Quarterly",'Lease Quarterly'!$D$4/4,'Lease Quarterly'!$D$4/12)))^IF($E$17=1,A172,A173)))</f>
        <v>0</v>
      </c>
      <c r="F173" s="55">
        <f t="shared" si="25"/>
        <v>0</v>
      </c>
      <c r="G173" s="56"/>
      <c r="H173" s="38">
        <f t="shared" si="31"/>
        <v>157</v>
      </c>
      <c r="I173" s="9" t="str">
        <f t="shared" si="26"/>
        <v>-</v>
      </c>
      <c r="J173" s="47">
        <f>IF(H173&gt;'Lease Quarterly'!$E$4,0,M172)</f>
        <v>0</v>
      </c>
      <c r="K173" s="47">
        <f>IF(IF('Lease Quarterly'!$H$4="Yearly",J173*'Lease Quarterly'!$D$4,IF('Lease Quarterly'!$H$4="Quarterly",J173*('Lease Quarterly'!$D$4/4),J173*'Lease Quarterly'!$D$4/12))&gt;0,IF('Lease Quarterly'!$H$4="Yearly",J173*'Lease Quarterly'!$D$4,IF('Lease Quarterly'!$H$4="Quarterly",J173*('Lease Quarterly'!$D$4/4),J173*'Lease Quarterly'!$D$4/12)),-L173-J173)</f>
        <v>0</v>
      </c>
      <c r="L173" s="47">
        <f t="shared" si="27"/>
        <v>0</v>
      </c>
      <c r="M173" s="47">
        <f t="shared" si="28"/>
        <v>0</v>
      </c>
      <c r="N173" s="57"/>
      <c r="O173" s="38">
        <v>157</v>
      </c>
      <c r="P173" s="58">
        <f t="shared" si="32"/>
        <v>101083</v>
      </c>
      <c r="Q173" s="47">
        <f t="shared" si="33"/>
        <v>0</v>
      </c>
      <c r="R173" s="47">
        <f>IF(S172&lt;1,0,-'Lease Quarterly'!$K$4/'Lease Quarterly'!$L$4)</f>
        <v>0</v>
      </c>
      <c r="S173" s="47">
        <f t="shared" si="29"/>
        <v>0</v>
      </c>
      <c r="AE173"/>
      <c r="AF173" s="6"/>
    </row>
    <row r="174" spans="1:32" x14ac:dyDescent="0.25">
      <c r="A174" s="53">
        <f t="shared" si="30"/>
        <v>158</v>
      </c>
      <c r="B174" s="29">
        <f t="shared" si="24"/>
        <v>0</v>
      </c>
      <c r="C174" s="9" t="str">
        <f>IF(D174=0,"-",IF('Lease Quarterly'!$H$4="Yearly",EDATE(C173,12),IF('Lease Quarterly'!$H$4="Quarterly",EDATE(C173,3),EDATE(C173,1))))</f>
        <v>-</v>
      </c>
      <c r="D174" s="54">
        <f>IF(A174&gt;'Lease Quarterly'!$E$4,0,'Lease Quarterly'!$G$4)*((1+$M$4)^(((((IF($H$4="Yearly",ROUNDDOWN(IF(A174-($N$4)&lt;0,0,((A174-($N$4)/(($N$4))))/($N$4)),0),IF($H$4="Monthly",ROUNDDOWN(IF(A174-($N$4*12)&lt;0,0,((A174-(12*$N$4)/((12*$N$4))))/($N$4*12)),0),ROUNDDOWN(IF(A174-($N$4*4)&lt;0,0,((A174-(4*$N$4)/((4*$N$4))))/($N$4*4)),0)))))))))+(IF(A174=$E$4,$J$4,0))</f>
        <v>0</v>
      </c>
      <c r="E174" s="49">
        <f>IF(D174=0,0,1/((1+IF('Lease Quarterly'!$H$4="Yearly",'Lease Quarterly'!$D$4,IF('Lease Quarterly'!$H$4="Quarterly",'Lease Quarterly'!$D$4/4,'Lease Quarterly'!$D$4/12)))^IF($E$17=1,A173,A174)))</f>
        <v>0</v>
      </c>
      <c r="F174" s="55">
        <f t="shared" si="25"/>
        <v>0</v>
      </c>
      <c r="G174" s="56"/>
      <c r="H174" s="38">
        <f t="shared" si="31"/>
        <v>158</v>
      </c>
      <c r="I174" s="9" t="str">
        <f t="shared" si="26"/>
        <v>-</v>
      </c>
      <c r="J174" s="47">
        <f>IF(H174&gt;'Lease Quarterly'!$E$4,0,M173)</f>
        <v>0</v>
      </c>
      <c r="K174" s="47">
        <f>IF(IF('Lease Quarterly'!$H$4="Yearly",J174*'Lease Quarterly'!$D$4,IF('Lease Quarterly'!$H$4="Quarterly",J174*('Lease Quarterly'!$D$4/4),J174*'Lease Quarterly'!$D$4/12))&gt;0,IF('Lease Quarterly'!$H$4="Yearly",J174*'Lease Quarterly'!$D$4,IF('Lease Quarterly'!$H$4="Quarterly",J174*('Lease Quarterly'!$D$4/4),J174*'Lease Quarterly'!$D$4/12)),-L174-J174)</f>
        <v>0</v>
      </c>
      <c r="L174" s="47">
        <f t="shared" si="27"/>
        <v>0</v>
      </c>
      <c r="M174" s="47">
        <f t="shared" si="28"/>
        <v>0</v>
      </c>
      <c r="N174" s="57"/>
      <c r="O174" s="38">
        <v>158</v>
      </c>
      <c r="P174" s="58">
        <f t="shared" si="32"/>
        <v>101448</v>
      </c>
      <c r="Q174" s="47">
        <f t="shared" si="33"/>
        <v>0</v>
      </c>
      <c r="R174" s="47">
        <f>IF(S173&lt;1,0,-'Lease Quarterly'!$K$4/'Lease Quarterly'!$L$4)</f>
        <v>0</v>
      </c>
      <c r="S174" s="47">
        <f t="shared" si="29"/>
        <v>0</v>
      </c>
      <c r="AE174"/>
      <c r="AF174" s="6"/>
    </row>
    <row r="175" spans="1:32" x14ac:dyDescent="0.25">
      <c r="A175" s="53">
        <f t="shared" si="30"/>
        <v>159</v>
      </c>
      <c r="B175" s="29">
        <f t="shared" si="24"/>
        <v>0</v>
      </c>
      <c r="C175" s="9" t="str">
        <f>IF(D175=0,"-",IF('Lease Quarterly'!$H$4="Yearly",EDATE(C174,12),IF('Lease Quarterly'!$H$4="Quarterly",EDATE(C174,3),EDATE(C174,1))))</f>
        <v>-</v>
      </c>
      <c r="D175" s="54">
        <f>IF(A175&gt;'Lease Quarterly'!$E$4,0,'Lease Quarterly'!$G$4)*((1+$M$4)^(((((IF($H$4="Yearly",ROUNDDOWN(IF(A175-($N$4)&lt;0,0,((A175-($N$4)/(($N$4))))/($N$4)),0),IF($H$4="Monthly",ROUNDDOWN(IF(A175-($N$4*12)&lt;0,0,((A175-(12*$N$4)/((12*$N$4))))/($N$4*12)),0),ROUNDDOWN(IF(A175-($N$4*4)&lt;0,0,((A175-(4*$N$4)/((4*$N$4))))/($N$4*4)),0)))))))))+(IF(A175=$E$4,$J$4,0))</f>
        <v>0</v>
      </c>
      <c r="E175" s="49">
        <f>IF(D175=0,0,1/((1+IF('Lease Quarterly'!$H$4="Yearly",'Lease Quarterly'!$D$4,IF('Lease Quarterly'!$H$4="Quarterly",'Lease Quarterly'!$D$4/4,'Lease Quarterly'!$D$4/12)))^IF($E$17=1,A174,A175)))</f>
        <v>0</v>
      </c>
      <c r="F175" s="55">
        <f t="shared" si="25"/>
        <v>0</v>
      </c>
      <c r="G175" s="56"/>
      <c r="H175" s="38">
        <f t="shared" si="31"/>
        <v>159</v>
      </c>
      <c r="I175" s="9" t="str">
        <f t="shared" si="26"/>
        <v>-</v>
      </c>
      <c r="J175" s="47">
        <f>IF(H175&gt;'Lease Quarterly'!$E$4,0,M174)</f>
        <v>0</v>
      </c>
      <c r="K175" s="47">
        <f>IF(IF('Lease Quarterly'!$H$4="Yearly",J175*'Lease Quarterly'!$D$4,IF('Lease Quarterly'!$H$4="Quarterly",J175*('Lease Quarterly'!$D$4/4),J175*'Lease Quarterly'!$D$4/12))&gt;0,IF('Lease Quarterly'!$H$4="Yearly",J175*'Lease Quarterly'!$D$4,IF('Lease Quarterly'!$H$4="Quarterly",J175*('Lease Quarterly'!$D$4/4),J175*'Lease Quarterly'!$D$4/12)),-L175-J175)</f>
        <v>0</v>
      </c>
      <c r="L175" s="47">
        <f t="shared" si="27"/>
        <v>0</v>
      </c>
      <c r="M175" s="47">
        <f t="shared" si="28"/>
        <v>0</v>
      </c>
      <c r="N175" s="57"/>
      <c r="O175" s="38">
        <v>159</v>
      </c>
      <c r="P175" s="58">
        <f t="shared" si="32"/>
        <v>101813</v>
      </c>
      <c r="Q175" s="47">
        <f t="shared" si="33"/>
        <v>0</v>
      </c>
      <c r="R175" s="47">
        <f>IF(S174&lt;1,0,-'Lease Quarterly'!$K$4/'Lease Quarterly'!$L$4)</f>
        <v>0</v>
      </c>
      <c r="S175" s="47">
        <f t="shared" si="29"/>
        <v>0</v>
      </c>
      <c r="AE175"/>
      <c r="AF175" s="6"/>
    </row>
    <row r="176" spans="1:32" x14ac:dyDescent="0.25">
      <c r="A176" s="53">
        <f t="shared" si="30"/>
        <v>160</v>
      </c>
      <c r="B176" s="29">
        <f t="shared" si="24"/>
        <v>0</v>
      </c>
      <c r="C176" s="9" t="str">
        <f>IF(D176=0,"-",IF('Lease Quarterly'!$H$4="Yearly",EDATE(C175,12),IF('Lease Quarterly'!$H$4="Quarterly",EDATE(C175,3),EDATE(C175,1))))</f>
        <v>-</v>
      </c>
      <c r="D176" s="54">
        <f>IF(A176&gt;'Lease Quarterly'!$E$4,0,'Lease Quarterly'!$G$4)*((1+$M$4)^(((((IF($H$4="Yearly",ROUNDDOWN(IF(A176-($N$4)&lt;0,0,((A176-($N$4)/(($N$4))))/($N$4)),0),IF($H$4="Monthly",ROUNDDOWN(IF(A176-($N$4*12)&lt;0,0,((A176-(12*$N$4)/((12*$N$4))))/($N$4*12)),0),ROUNDDOWN(IF(A176-($N$4*4)&lt;0,0,((A176-(4*$N$4)/((4*$N$4))))/($N$4*4)),0)))))))))+(IF(A176=$E$4,$J$4,0))</f>
        <v>0</v>
      </c>
      <c r="E176" s="49">
        <f>IF(D176=0,0,1/((1+IF('Lease Quarterly'!$H$4="Yearly",'Lease Quarterly'!$D$4,IF('Lease Quarterly'!$H$4="Quarterly",'Lease Quarterly'!$D$4/4,'Lease Quarterly'!$D$4/12)))^IF($E$17=1,A175,A176)))</f>
        <v>0</v>
      </c>
      <c r="F176" s="55">
        <f t="shared" si="25"/>
        <v>0</v>
      </c>
      <c r="G176" s="56"/>
      <c r="H176" s="38">
        <f t="shared" si="31"/>
        <v>160</v>
      </c>
      <c r="I176" s="9" t="str">
        <f t="shared" si="26"/>
        <v>-</v>
      </c>
      <c r="J176" s="47">
        <f>IF(H176&gt;'Lease Quarterly'!$E$4,0,M175)</f>
        <v>0</v>
      </c>
      <c r="K176" s="47">
        <f>IF(IF('Lease Quarterly'!$H$4="Yearly",J176*'Lease Quarterly'!$D$4,IF('Lease Quarterly'!$H$4="Quarterly",J176*('Lease Quarterly'!$D$4/4),J176*'Lease Quarterly'!$D$4/12))&gt;0,IF('Lease Quarterly'!$H$4="Yearly",J176*'Lease Quarterly'!$D$4,IF('Lease Quarterly'!$H$4="Quarterly",J176*('Lease Quarterly'!$D$4/4),J176*'Lease Quarterly'!$D$4/12)),-L176-J176)</f>
        <v>0</v>
      </c>
      <c r="L176" s="47">
        <f t="shared" si="27"/>
        <v>0</v>
      </c>
      <c r="M176" s="47">
        <f t="shared" si="28"/>
        <v>0</v>
      </c>
      <c r="N176" s="57"/>
      <c r="O176" s="38">
        <v>160</v>
      </c>
      <c r="P176" s="58">
        <f t="shared" si="32"/>
        <v>102178</v>
      </c>
      <c r="Q176" s="47">
        <f t="shared" si="33"/>
        <v>0</v>
      </c>
      <c r="R176" s="47">
        <f>IF(S175&lt;1,0,-'Lease Quarterly'!$K$4/'Lease Quarterly'!$L$4)</f>
        <v>0</v>
      </c>
      <c r="S176" s="47">
        <f t="shared" si="29"/>
        <v>0</v>
      </c>
      <c r="AE176"/>
      <c r="AF176" s="6"/>
    </row>
    <row r="177" spans="1:32" x14ac:dyDescent="0.25">
      <c r="A177" s="53">
        <f t="shared" si="30"/>
        <v>161</v>
      </c>
      <c r="B177" s="29">
        <f t="shared" si="24"/>
        <v>0</v>
      </c>
      <c r="C177" s="9" t="str">
        <f>IF(D177=0,"-",IF('Lease Quarterly'!$H$4="Yearly",EDATE(C176,12),IF('Lease Quarterly'!$H$4="Quarterly",EDATE(C176,3),EDATE(C176,1))))</f>
        <v>-</v>
      </c>
      <c r="D177" s="54">
        <f>IF(A177&gt;'Lease Quarterly'!$E$4,0,'Lease Quarterly'!$G$4)*((1+$M$4)^(((((IF($H$4="Yearly",ROUNDDOWN(IF(A177-($N$4)&lt;0,0,((A177-($N$4)/(($N$4))))/($N$4)),0),IF($H$4="Monthly",ROUNDDOWN(IF(A177-($N$4*12)&lt;0,0,((A177-(12*$N$4)/((12*$N$4))))/($N$4*12)),0),ROUNDDOWN(IF(A177-($N$4*4)&lt;0,0,((A177-(4*$N$4)/((4*$N$4))))/($N$4*4)),0)))))))))+(IF(A177=$E$4,$J$4,0))</f>
        <v>0</v>
      </c>
      <c r="E177" s="49">
        <f>IF(D177=0,0,1/((1+IF('Lease Quarterly'!$H$4="Yearly",'Lease Quarterly'!$D$4,IF('Lease Quarterly'!$H$4="Quarterly",'Lease Quarterly'!$D$4/4,'Lease Quarterly'!$D$4/12)))^IF($E$17=1,A176,A177)))</f>
        <v>0</v>
      </c>
      <c r="F177" s="55">
        <f t="shared" si="25"/>
        <v>0</v>
      </c>
      <c r="G177" s="56"/>
      <c r="H177" s="38">
        <f t="shared" si="31"/>
        <v>161</v>
      </c>
      <c r="I177" s="9" t="str">
        <f t="shared" si="26"/>
        <v>-</v>
      </c>
      <c r="J177" s="47">
        <f>IF(H177&gt;'Lease Quarterly'!$E$4,0,M176)</f>
        <v>0</v>
      </c>
      <c r="K177" s="47">
        <f>IF(IF('Lease Quarterly'!$H$4="Yearly",J177*'Lease Quarterly'!$D$4,IF('Lease Quarterly'!$H$4="Quarterly",J177*('Lease Quarterly'!$D$4/4),J177*'Lease Quarterly'!$D$4/12))&gt;0,IF('Lease Quarterly'!$H$4="Yearly",J177*'Lease Quarterly'!$D$4,IF('Lease Quarterly'!$H$4="Quarterly",J177*('Lease Quarterly'!$D$4/4),J177*'Lease Quarterly'!$D$4/12)),-L177-J177)</f>
        <v>0</v>
      </c>
      <c r="L177" s="47">
        <f t="shared" si="27"/>
        <v>0</v>
      </c>
      <c r="M177" s="47">
        <f t="shared" si="28"/>
        <v>0</v>
      </c>
      <c r="N177" s="57"/>
      <c r="O177" s="38">
        <v>161</v>
      </c>
      <c r="P177" s="58">
        <f t="shared" si="32"/>
        <v>102544</v>
      </c>
      <c r="Q177" s="47">
        <f t="shared" si="33"/>
        <v>0</v>
      </c>
      <c r="R177" s="47">
        <f>IF(S176&lt;1,0,-'Lease Quarterly'!$K$4/'Lease Quarterly'!$L$4)</f>
        <v>0</v>
      </c>
      <c r="S177" s="47">
        <f t="shared" si="29"/>
        <v>0</v>
      </c>
      <c r="AE177"/>
      <c r="AF177" s="6"/>
    </row>
    <row r="178" spans="1:32" x14ac:dyDescent="0.25">
      <c r="A178" s="53">
        <f t="shared" si="30"/>
        <v>162</v>
      </c>
      <c r="B178" s="29">
        <f t="shared" si="24"/>
        <v>0</v>
      </c>
      <c r="C178" s="9" t="str">
        <f>IF(D178=0,"-",IF('Lease Quarterly'!$H$4="Yearly",EDATE(C177,12),IF('Lease Quarterly'!$H$4="Quarterly",EDATE(C177,3),EDATE(C177,1))))</f>
        <v>-</v>
      </c>
      <c r="D178" s="54">
        <f>IF(A178&gt;'Lease Quarterly'!$E$4,0,'Lease Quarterly'!$G$4)*((1+$M$4)^(((((IF($H$4="Yearly",ROUNDDOWN(IF(A178-($N$4)&lt;0,0,((A178-($N$4)/(($N$4))))/($N$4)),0),IF($H$4="Monthly",ROUNDDOWN(IF(A178-($N$4*12)&lt;0,0,((A178-(12*$N$4)/((12*$N$4))))/($N$4*12)),0),ROUNDDOWN(IF(A178-($N$4*4)&lt;0,0,((A178-(4*$N$4)/((4*$N$4))))/($N$4*4)),0)))))))))+(IF(A178=$E$4,$J$4,0))</f>
        <v>0</v>
      </c>
      <c r="E178" s="49">
        <f>IF(D178=0,0,1/((1+IF('Lease Quarterly'!$H$4="Yearly",'Lease Quarterly'!$D$4,IF('Lease Quarterly'!$H$4="Quarterly",'Lease Quarterly'!$D$4/4,'Lease Quarterly'!$D$4/12)))^IF($E$17=1,A177,A178)))</f>
        <v>0</v>
      </c>
      <c r="F178" s="55">
        <f t="shared" si="25"/>
        <v>0</v>
      </c>
      <c r="G178" s="56"/>
      <c r="H178" s="38">
        <f t="shared" si="31"/>
        <v>162</v>
      </c>
      <c r="I178" s="9" t="str">
        <f t="shared" si="26"/>
        <v>-</v>
      </c>
      <c r="J178" s="47">
        <f>IF(H178&gt;'Lease Quarterly'!$E$4,0,M177)</f>
        <v>0</v>
      </c>
      <c r="K178" s="47">
        <f>IF(IF('Lease Quarterly'!$H$4="Yearly",J178*'Lease Quarterly'!$D$4,IF('Lease Quarterly'!$H$4="Quarterly",J178*('Lease Quarterly'!$D$4/4),J178*'Lease Quarterly'!$D$4/12))&gt;0,IF('Lease Quarterly'!$H$4="Yearly",J178*'Lease Quarterly'!$D$4,IF('Lease Quarterly'!$H$4="Quarterly",J178*('Lease Quarterly'!$D$4/4),J178*'Lease Quarterly'!$D$4/12)),-L178-J178)</f>
        <v>0</v>
      </c>
      <c r="L178" s="47">
        <f t="shared" si="27"/>
        <v>0</v>
      </c>
      <c r="M178" s="47">
        <f t="shared" si="28"/>
        <v>0</v>
      </c>
      <c r="N178" s="57"/>
      <c r="O178" s="38">
        <v>162</v>
      </c>
      <c r="P178" s="58">
        <f t="shared" si="32"/>
        <v>102909</v>
      </c>
      <c r="Q178" s="47">
        <f t="shared" si="33"/>
        <v>0</v>
      </c>
      <c r="R178" s="47">
        <f>IF(S177&lt;1,0,-'Lease Quarterly'!$K$4/'Lease Quarterly'!$L$4)</f>
        <v>0</v>
      </c>
      <c r="S178" s="47">
        <f t="shared" si="29"/>
        <v>0</v>
      </c>
      <c r="AE178"/>
      <c r="AF178" s="6"/>
    </row>
    <row r="179" spans="1:32" x14ac:dyDescent="0.25">
      <c r="A179" s="53">
        <f t="shared" si="30"/>
        <v>163</v>
      </c>
      <c r="B179" s="29">
        <f t="shared" si="24"/>
        <v>0</v>
      </c>
      <c r="C179" s="9" t="str">
        <f>IF(D179=0,"-",IF('Lease Quarterly'!$H$4="Yearly",EDATE(C178,12),IF('Lease Quarterly'!$H$4="Quarterly",EDATE(C178,3),EDATE(C178,1))))</f>
        <v>-</v>
      </c>
      <c r="D179" s="54">
        <f>IF(A179&gt;'Lease Quarterly'!$E$4,0,'Lease Quarterly'!$G$4)*((1+$M$4)^(((((IF($H$4="Yearly",ROUNDDOWN(IF(A179-($N$4)&lt;0,0,((A179-($N$4)/(($N$4))))/($N$4)),0),IF($H$4="Monthly",ROUNDDOWN(IF(A179-($N$4*12)&lt;0,0,((A179-(12*$N$4)/((12*$N$4))))/($N$4*12)),0),ROUNDDOWN(IF(A179-($N$4*4)&lt;0,0,((A179-(4*$N$4)/((4*$N$4))))/($N$4*4)),0)))))))))+(IF(A179=$E$4,$J$4,0))</f>
        <v>0</v>
      </c>
      <c r="E179" s="49">
        <f>IF(D179=0,0,1/((1+IF('Lease Quarterly'!$H$4="Yearly",'Lease Quarterly'!$D$4,IF('Lease Quarterly'!$H$4="Quarterly",'Lease Quarterly'!$D$4/4,'Lease Quarterly'!$D$4/12)))^IF($E$17=1,A178,A179)))</f>
        <v>0</v>
      </c>
      <c r="F179" s="55">
        <f t="shared" si="25"/>
        <v>0</v>
      </c>
      <c r="G179" s="56"/>
      <c r="H179" s="38">
        <f t="shared" si="31"/>
        <v>163</v>
      </c>
      <c r="I179" s="9" t="str">
        <f t="shared" si="26"/>
        <v>-</v>
      </c>
      <c r="J179" s="47">
        <f>IF(H179&gt;'Lease Quarterly'!$E$4,0,M178)</f>
        <v>0</v>
      </c>
      <c r="K179" s="47">
        <f>IF(IF('Lease Quarterly'!$H$4="Yearly",J179*'Lease Quarterly'!$D$4,IF('Lease Quarterly'!$H$4="Quarterly",J179*('Lease Quarterly'!$D$4/4),J179*'Lease Quarterly'!$D$4/12))&gt;0,IF('Lease Quarterly'!$H$4="Yearly",J179*'Lease Quarterly'!$D$4,IF('Lease Quarterly'!$H$4="Quarterly",J179*('Lease Quarterly'!$D$4/4),J179*'Lease Quarterly'!$D$4/12)),-L179-J179)</f>
        <v>0</v>
      </c>
      <c r="L179" s="47">
        <f t="shared" si="27"/>
        <v>0</v>
      </c>
      <c r="M179" s="47">
        <f t="shared" si="28"/>
        <v>0</v>
      </c>
      <c r="N179" s="57"/>
      <c r="O179" s="38">
        <v>163</v>
      </c>
      <c r="P179" s="58">
        <f t="shared" si="32"/>
        <v>103274</v>
      </c>
      <c r="Q179" s="47">
        <f t="shared" si="33"/>
        <v>0</v>
      </c>
      <c r="R179" s="47">
        <f>IF(S178&lt;1,0,-'Lease Quarterly'!$K$4/'Lease Quarterly'!$L$4)</f>
        <v>0</v>
      </c>
      <c r="S179" s="47">
        <f t="shared" si="29"/>
        <v>0</v>
      </c>
      <c r="AE179"/>
      <c r="AF179" s="6"/>
    </row>
    <row r="180" spans="1:32" x14ac:dyDescent="0.25">
      <c r="A180" s="53">
        <f t="shared" si="30"/>
        <v>164</v>
      </c>
      <c r="B180" s="29">
        <f t="shared" si="24"/>
        <v>0</v>
      </c>
      <c r="C180" s="9" t="str">
        <f>IF(D180=0,"-",IF('Lease Quarterly'!$H$4="Yearly",EDATE(C179,12),IF('Lease Quarterly'!$H$4="Quarterly",EDATE(C179,3),EDATE(C179,1))))</f>
        <v>-</v>
      </c>
      <c r="D180" s="54">
        <f>IF(A180&gt;'Lease Quarterly'!$E$4,0,'Lease Quarterly'!$G$4)*((1+$M$4)^(((((IF($H$4="Yearly",ROUNDDOWN(IF(A180-($N$4)&lt;0,0,((A180-($N$4)/(($N$4))))/($N$4)),0),IF($H$4="Monthly",ROUNDDOWN(IF(A180-($N$4*12)&lt;0,0,((A180-(12*$N$4)/((12*$N$4))))/($N$4*12)),0),ROUNDDOWN(IF(A180-($N$4*4)&lt;0,0,((A180-(4*$N$4)/((4*$N$4))))/($N$4*4)),0)))))))))+(IF(A180=$E$4,$J$4,0))</f>
        <v>0</v>
      </c>
      <c r="E180" s="49">
        <f>IF(D180=0,0,1/((1+IF('Lease Quarterly'!$H$4="Yearly",'Lease Quarterly'!$D$4,IF('Lease Quarterly'!$H$4="Quarterly",'Lease Quarterly'!$D$4/4,'Lease Quarterly'!$D$4/12)))^IF($E$17=1,A179,A180)))</f>
        <v>0</v>
      </c>
      <c r="F180" s="55">
        <f t="shared" si="25"/>
        <v>0</v>
      </c>
      <c r="G180" s="56"/>
      <c r="H180" s="38">
        <f t="shared" si="31"/>
        <v>164</v>
      </c>
      <c r="I180" s="9" t="str">
        <f t="shared" si="26"/>
        <v>-</v>
      </c>
      <c r="J180" s="47">
        <f>IF(H180&gt;'Lease Quarterly'!$E$4,0,M179)</f>
        <v>0</v>
      </c>
      <c r="K180" s="47">
        <f>IF(IF('Lease Quarterly'!$H$4="Yearly",J180*'Lease Quarterly'!$D$4,IF('Lease Quarterly'!$H$4="Quarterly",J180*('Lease Quarterly'!$D$4/4),J180*'Lease Quarterly'!$D$4/12))&gt;0,IF('Lease Quarterly'!$H$4="Yearly",J180*'Lease Quarterly'!$D$4,IF('Lease Quarterly'!$H$4="Quarterly",J180*('Lease Quarterly'!$D$4/4),J180*'Lease Quarterly'!$D$4/12)),-L180-J180)</f>
        <v>0</v>
      </c>
      <c r="L180" s="47">
        <f t="shared" si="27"/>
        <v>0</v>
      </c>
      <c r="M180" s="47">
        <f t="shared" si="28"/>
        <v>0</v>
      </c>
      <c r="N180" s="57"/>
      <c r="O180" s="38">
        <v>164</v>
      </c>
      <c r="P180" s="58">
        <f t="shared" si="32"/>
        <v>103639</v>
      </c>
      <c r="Q180" s="47">
        <f t="shared" si="33"/>
        <v>0</v>
      </c>
      <c r="R180" s="47">
        <f>IF(S179&lt;1,0,-'Lease Quarterly'!$K$4/'Lease Quarterly'!$L$4)</f>
        <v>0</v>
      </c>
      <c r="S180" s="47">
        <f t="shared" si="29"/>
        <v>0</v>
      </c>
      <c r="AE180"/>
      <c r="AF180" s="6"/>
    </row>
    <row r="181" spans="1:32" x14ac:dyDescent="0.25">
      <c r="A181" s="53">
        <f t="shared" si="30"/>
        <v>165</v>
      </c>
      <c r="B181" s="29">
        <f t="shared" si="24"/>
        <v>0</v>
      </c>
      <c r="C181" s="9" t="str">
        <f>IF(D181=0,"-",IF('Lease Quarterly'!$H$4="Yearly",EDATE(C180,12),IF('Lease Quarterly'!$H$4="Quarterly",EDATE(C180,3),EDATE(C180,1))))</f>
        <v>-</v>
      </c>
      <c r="D181" s="54">
        <f>IF(A181&gt;'Lease Quarterly'!$E$4,0,'Lease Quarterly'!$G$4)*((1+$M$4)^(((((IF($H$4="Yearly",ROUNDDOWN(IF(A181-($N$4)&lt;0,0,((A181-($N$4)/(($N$4))))/($N$4)),0),IF($H$4="Monthly",ROUNDDOWN(IF(A181-($N$4*12)&lt;0,0,((A181-(12*$N$4)/((12*$N$4))))/($N$4*12)),0),ROUNDDOWN(IF(A181-($N$4*4)&lt;0,0,((A181-(4*$N$4)/((4*$N$4))))/($N$4*4)),0)))))))))+(IF(A181=$E$4,$J$4,0))</f>
        <v>0</v>
      </c>
      <c r="E181" s="49">
        <f>IF(D181=0,0,1/((1+IF('Lease Quarterly'!$H$4="Yearly",'Lease Quarterly'!$D$4,IF('Lease Quarterly'!$H$4="Quarterly",'Lease Quarterly'!$D$4/4,'Lease Quarterly'!$D$4/12)))^IF($E$17=1,A180,A181)))</f>
        <v>0</v>
      </c>
      <c r="F181" s="55">
        <f t="shared" si="25"/>
        <v>0</v>
      </c>
      <c r="G181" s="56"/>
      <c r="H181" s="38">
        <f t="shared" si="31"/>
        <v>165</v>
      </c>
      <c r="I181" s="9" t="str">
        <f t="shared" si="26"/>
        <v>-</v>
      </c>
      <c r="J181" s="47">
        <f>IF(H181&gt;'Lease Quarterly'!$E$4,0,M180)</f>
        <v>0</v>
      </c>
      <c r="K181" s="47">
        <f>IF(IF('Lease Quarterly'!$H$4="Yearly",J181*'Lease Quarterly'!$D$4,IF('Lease Quarterly'!$H$4="Quarterly",J181*('Lease Quarterly'!$D$4/4),J181*'Lease Quarterly'!$D$4/12))&gt;0,IF('Lease Quarterly'!$H$4="Yearly",J181*'Lease Quarterly'!$D$4,IF('Lease Quarterly'!$H$4="Quarterly",J181*('Lease Quarterly'!$D$4/4),J181*'Lease Quarterly'!$D$4/12)),-L181-J181)</f>
        <v>0</v>
      </c>
      <c r="L181" s="47">
        <f t="shared" si="27"/>
        <v>0</v>
      </c>
      <c r="M181" s="47">
        <f t="shared" si="28"/>
        <v>0</v>
      </c>
      <c r="N181" s="57"/>
      <c r="O181" s="38">
        <v>165</v>
      </c>
      <c r="P181" s="58">
        <f t="shared" si="32"/>
        <v>104005</v>
      </c>
      <c r="Q181" s="47">
        <f t="shared" si="33"/>
        <v>0</v>
      </c>
      <c r="R181" s="47">
        <f>IF(S180&lt;1,0,-'Lease Quarterly'!$K$4/'Lease Quarterly'!$L$4)</f>
        <v>0</v>
      </c>
      <c r="S181" s="47">
        <f t="shared" si="29"/>
        <v>0</v>
      </c>
      <c r="AE181"/>
      <c r="AF181" s="6"/>
    </row>
    <row r="182" spans="1:32" x14ac:dyDescent="0.25">
      <c r="A182" s="53">
        <f t="shared" si="30"/>
        <v>166</v>
      </c>
      <c r="B182" s="29">
        <f t="shared" si="24"/>
        <v>0</v>
      </c>
      <c r="C182" s="9" t="str">
        <f>IF(D182=0,"-",IF('Lease Quarterly'!$H$4="Yearly",EDATE(C181,12),IF('Lease Quarterly'!$H$4="Quarterly",EDATE(C181,3),EDATE(C181,1))))</f>
        <v>-</v>
      </c>
      <c r="D182" s="54">
        <f>IF(A182&gt;'Lease Quarterly'!$E$4,0,'Lease Quarterly'!$G$4)*((1+$M$4)^(((((IF($H$4="Yearly",ROUNDDOWN(IF(A182-($N$4)&lt;0,0,((A182-($N$4)/(($N$4))))/($N$4)),0),IF($H$4="Monthly",ROUNDDOWN(IF(A182-($N$4*12)&lt;0,0,((A182-(12*$N$4)/((12*$N$4))))/($N$4*12)),0),ROUNDDOWN(IF(A182-($N$4*4)&lt;0,0,((A182-(4*$N$4)/((4*$N$4))))/($N$4*4)),0)))))))))+(IF(A182=$E$4,$J$4,0))</f>
        <v>0</v>
      </c>
      <c r="E182" s="49">
        <f>IF(D182=0,0,1/((1+IF('Lease Quarterly'!$H$4="Yearly",'Lease Quarterly'!$D$4,IF('Lease Quarterly'!$H$4="Quarterly",'Lease Quarterly'!$D$4/4,'Lease Quarterly'!$D$4/12)))^IF($E$17=1,A181,A182)))</f>
        <v>0</v>
      </c>
      <c r="F182" s="55">
        <f t="shared" si="25"/>
        <v>0</v>
      </c>
      <c r="G182" s="56"/>
      <c r="H182" s="38">
        <f t="shared" si="31"/>
        <v>166</v>
      </c>
      <c r="I182" s="9" t="str">
        <f t="shared" si="26"/>
        <v>-</v>
      </c>
      <c r="J182" s="47">
        <f>IF(H182&gt;'Lease Quarterly'!$E$4,0,M181)</f>
        <v>0</v>
      </c>
      <c r="K182" s="47">
        <f>IF(IF('Lease Quarterly'!$H$4="Yearly",J182*'Lease Quarterly'!$D$4,IF('Lease Quarterly'!$H$4="Quarterly",J182*('Lease Quarterly'!$D$4/4),J182*'Lease Quarterly'!$D$4/12))&gt;0,IF('Lease Quarterly'!$H$4="Yearly",J182*'Lease Quarterly'!$D$4,IF('Lease Quarterly'!$H$4="Quarterly",J182*('Lease Quarterly'!$D$4/4),J182*'Lease Quarterly'!$D$4/12)),-L182-J182)</f>
        <v>0</v>
      </c>
      <c r="L182" s="47">
        <f t="shared" si="27"/>
        <v>0</v>
      </c>
      <c r="M182" s="47">
        <f t="shared" si="28"/>
        <v>0</v>
      </c>
      <c r="N182" s="57"/>
      <c r="O182" s="38">
        <v>166</v>
      </c>
      <c r="P182" s="58">
        <f t="shared" si="32"/>
        <v>104370</v>
      </c>
      <c r="Q182" s="47">
        <f t="shared" si="33"/>
        <v>0</v>
      </c>
      <c r="R182" s="47">
        <f>IF(S181&lt;1,0,-'Lease Quarterly'!$K$4/'Lease Quarterly'!$L$4)</f>
        <v>0</v>
      </c>
      <c r="S182" s="47">
        <f t="shared" si="29"/>
        <v>0</v>
      </c>
      <c r="AE182"/>
      <c r="AF182" s="6"/>
    </row>
    <row r="183" spans="1:32" x14ac:dyDescent="0.25">
      <c r="A183" s="53">
        <f t="shared" si="30"/>
        <v>167</v>
      </c>
      <c r="B183" s="29">
        <f t="shared" si="24"/>
        <v>0</v>
      </c>
      <c r="C183" s="9" t="str">
        <f>IF(D183=0,"-",IF('Lease Quarterly'!$H$4="Yearly",EDATE(C182,12),IF('Lease Quarterly'!$H$4="Quarterly",EDATE(C182,3),EDATE(C182,1))))</f>
        <v>-</v>
      </c>
      <c r="D183" s="54">
        <f>IF(A183&gt;'Lease Quarterly'!$E$4,0,'Lease Quarterly'!$G$4)*((1+$M$4)^(((((IF($H$4="Yearly",ROUNDDOWN(IF(A183-($N$4)&lt;0,0,((A183-($N$4)/(($N$4))))/($N$4)),0),IF($H$4="Monthly",ROUNDDOWN(IF(A183-($N$4*12)&lt;0,0,((A183-(12*$N$4)/((12*$N$4))))/($N$4*12)),0),ROUNDDOWN(IF(A183-($N$4*4)&lt;0,0,((A183-(4*$N$4)/((4*$N$4))))/($N$4*4)),0)))))))))+(IF(A183=$E$4,$J$4,0))</f>
        <v>0</v>
      </c>
      <c r="E183" s="49">
        <f>IF(D183=0,0,1/((1+IF('Lease Quarterly'!$H$4="Yearly",'Lease Quarterly'!$D$4,IF('Lease Quarterly'!$H$4="Quarterly",'Lease Quarterly'!$D$4/4,'Lease Quarterly'!$D$4/12)))^IF($E$17=1,A182,A183)))</f>
        <v>0</v>
      </c>
      <c r="F183" s="55">
        <f t="shared" si="25"/>
        <v>0</v>
      </c>
      <c r="G183" s="56"/>
      <c r="H183" s="38">
        <f t="shared" si="31"/>
        <v>167</v>
      </c>
      <c r="I183" s="9" t="str">
        <f t="shared" si="26"/>
        <v>-</v>
      </c>
      <c r="J183" s="47">
        <f>IF(H183&gt;'Lease Quarterly'!$E$4,0,M182)</f>
        <v>0</v>
      </c>
      <c r="K183" s="47">
        <f>IF(IF('Lease Quarterly'!$H$4="Yearly",J183*'Lease Quarterly'!$D$4,IF('Lease Quarterly'!$H$4="Quarterly",J183*('Lease Quarterly'!$D$4/4),J183*'Lease Quarterly'!$D$4/12))&gt;0,IF('Lease Quarterly'!$H$4="Yearly",J183*'Lease Quarterly'!$D$4,IF('Lease Quarterly'!$H$4="Quarterly",J183*('Lease Quarterly'!$D$4/4),J183*'Lease Quarterly'!$D$4/12)),-L183-J183)</f>
        <v>0</v>
      </c>
      <c r="L183" s="47">
        <f t="shared" si="27"/>
        <v>0</v>
      </c>
      <c r="M183" s="47">
        <f t="shared" si="28"/>
        <v>0</v>
      </c>
      <c r="N183" s="57"/>
      <c r="O183" s="38">
        <v>167</v>
      </c>
      <c r="P183" s="58">
        <f t="shared" si="32"/>
        <v>104735</v>
      </c>
      <c r="Q183" s="47">
        <f t="shared" si="33"/>
        <v>0</v>
      </c>
      <c r="R183" s="47">
        <f>IF(S182&lt;1,0,-'Lease Quarterly'!$K$4/'Lease Quarterly'!$L$4)</f>
        <v>0</v>
      </c>
      <c r="S183" s="47">
        <f t="shared" si="29"/>
        <v>0</v>
      </c>
      <c r="AE183"/>
      <c r="AF183" s="6"/>
    </row>
    <row r="184" spans="1:32" x14ac:dyDescent="0.25">
      <c r="A184" s="53">
        <f t="shared" si="30"/>
        <v>168</v>
      </c>
      <c r="B184" s="29">
        <f t="shared" si="24"/>
        <v>0</v>
      </c>
      <c r="C184" s="9" t="str">
        <f>IF(D184=0,"-",IF('Lease Quarterly'!$H$4="Yearly",EDATE(C183,12),IF('Lease Quarterly'!$H$4="Quarterly",EDATE(C183,3),EDATE(C183,1))))</f>
        <v>-</v>
      </c>
      <c r="D184" s="54">
        <f>IF(A184&gt;'Lease Quarterly'!$E$4,0,'Lease Quarterly'!$G$4)*((1+$M$4)^(((((IF($H$4="Yearly",ROUNDDOWN(IF(A184-($N$4)&lt;0,0,((A184-($N$4)/(($N$4))))/($N$4)),0),IF($H$4="Monthly",ROUNDDOWN(IF(A184-($N$4*12)&lt;0,0,((A184-(12*$N$4)/((12*$N$4))))/($N$4*12)),0),ROUNDDOWN(IF(A184-($N$4*4)&lt;0,0,((A184-(4*$N$4)/((4*$N$4))))/($N$4*4)),0)))))))))+(IF(A184=$E$4,$J$4,0))</f>
        <v>0</v>
      </c>
      <c r="E184" s="49">
        <f>IF(D184=0,0,1/((1+IF('Lease Quarterly'!$H$4="Yearly",'Lease Quarterly'!$D$4,IF('Lease Quarterly'!$H$4="Quarterly",'Lease Quarterly'!$D$4/4,'Lease Quarterly'!$D$4/12)))^IF($E$17=1,A183,A184)))</f>
        <v>0</v>
      </c>
      <c r="F184" s="55">
        <f t="shared" si="25"/>
        <v>0</v>
      </c>
      <c r="G184" s="56"/>
      <c r="H184" s="38">
        <f t="shared" si="31"/>
        <v>168</v>
      </c>
      <c r="I184" s="9" t="str">
        <f t="shared" si="26"/>
        <v>-</v>
      </c>
      <c r="J184" s="47">
        <f>IF(H184&gt;'Lease Quarterly'!$E$4,0,M183)</f>
        <v>0</v>
      </c>
      <c r="K184" s="47">
        <f>IF(IF('Lease Quarterly'!$H$4="Yearly",J184*'Lease Quarterly'!$D$4,IF('Lease Quarterly'!$H$4="Quarterly",J184*('Lease Quarterly'!$D$4/4),J184*'Lease Quarterly'!$D$4/12))&gt;0,IF('Lease Quarterly'!$H$4="Yearly",J184*'Lease Quarterly'!$D$4,IF('Lease Quarterly'!$H$4="Quarterly",J184*('Lease Quarterly'!$D$4/4),J184*'Lease Quarterly'!$D$4/12)),-L184-J184)</f>
        <v>0</v>
      </c>
      <c r="L184" s="47">
        <f t="shared" si="27"/>
        <v>0</v>
      </c>
      <c r="M184" s="47">
        <f t="shared" si="28"/>
        <v>0</v>
      </c>
      <c r="N184" s="57"/>
      <c r="O184" s="38">
        <v>168</v>
      </c>
      <c r="P184" s="58">
        <f t="shared" si="32"/>
        <v>105100</v>
      </c>
      <c r="Q184" s="47">
        <f t="shared" si="33"/>
        <v>0</v>
      </c>
      <c r="R184" s="47">
        <f>IF(S183&lt;1,0,-'Lease Quarterly'!$K$4/'Lease Quarterly'!$L$4)</f>
        <v>0</v>
      </c>
      <c r="S184" s="47">
        <f t="shared" si="29"/>
        <v>0</v>
      </c>
      <c r="AE184"/>
      <c r="AF184" s="6"/>
    </row>
    <row r="185" spans="1:32" x14ac:dyDescent="0.25">
      <c r="A185" s="53">
        <f t="shared" si="30"/>
        <v>169</v>
      </c>
      <c r="B185" s="29">
        <f t="shared" si="24"/>
        <v>0</v>
      </c>
      <c r="C185" s="9" t="str">
        <f>IF(D185=0,"-",IF('Lease Quarterly'!$H$4="Yearly",EDATE(C184,12),IF('Lease Quarterly'!$H$4="Quarterly",EDATE(C184,3),EDATE(C184,1))))</f>
        <v>-</v>
      </c>
      <c r="D185" s="54">
        <f>IF(A185&gt;'Lease Quarterly'!$E$4,0,'Lease Quarterly'!$G$4)*((1+$M$4)^(((((IF($H$4="Yearly",ROUNDDOWN(IF(A185-($N$4)&lt;0,0,((A185-($N$4)/(($N$4))))/($N$4)),0),IF($H$4="Monthly",ROUNDDOWN(IF(A185-($N$4*12)&lt;0,0,((A185-(12*$N$4)/((12*$N$4))))/($N$4*12)),0),ROUNDDOWN(IF(A185-($N$4*4)&lt;0,0,((A185-(4*$N$4)/((4*$N$4))))/($N$4*4)),0)))))))))+(IF(A185=$E$4,$J$4,0))</f>
        <v>0</v>
      </c>
      <c r="E185" s="49">
        <f>IF(D185=0,0,1/((1+IF('Lease Quarterly'!$H$4="Yearly",'Lease Quarterly'!$D$4,IF('Lease Quarterly'!$H$4="Quarterly",'Lease Quarterly'!$D$4/4,'Lease Quarterly'!$D$4/12)))^IF($E$17=1,A184,A185)))</f>
        <v>0</v>
      </c>
      <c r="F185" s="55">
        <f t="shared" si="25"/>
        <v>0</v>
      </c>
      <c r="G185" s="56"/>
      <c r="H185" s="38">
        <f t="shared" si="31"/>
        <v>169</v>
      </c>
      <c r="I185" s="9" t="str">
        <f t="shared" si="26"/>
        <v>-</v>
      </c>
      <c r="J185" s="47">
        <f>IF(H185&gt;'Lease Quarterly'!$E$4,0,M184)</f>
        <v>0</v>
      </c>
      <c r="K185" s="47">
        <f>IF(IF('Lease Quarterly'!$H$4="Yearly",J185*'Lease Quarterly'!$D$4,IF('Lease Quarterly'!$H$4="Quarterly",J185*('Lease Quarterly'!$D$4/4),J185*'Lease Quarterly'!$D$4/12))&gt;0,IF('Lease Quarterly'!$H$4="Yearly",J185*'Lease Quarterly'!$D$4,IF('Lease Quarterly'!$H$4="Quarterly",J185*('Lease Quarterly'!$D$4/4),J185*'Lease Quarterly'!$D$4/12)),-L185-J185)</f>
        <v>0</v>
      </c>
      <c r="L185" s="47">
        <f t="shared" si="27"/>
        <v>0</v>
      </c>
      <c r="M185" s="47">
        <f t="shared" si="28"/>
        <v>0</v>
      </c>
      <c r="N185" s="57"/>
      <c r="O185" s="38">
        <v>169</v>
      </c>
      <c r="P185" s="58">
        <f t="shared" si="32"/>
        <v>105466</v>
      </c>
      <c r="Q185" s="47">
        <f t="shared" si="33"/>
        <v>0</v>
      </c>
      <c r="R185" s="47">
        <f>IF(S184&lt;1,0,-'Lease Quarterly'!$K$4/'Lease Quarterly'!$L$4)</f>
        <v>0</v>
      </c>
      <c r="S185" s="47">
        <f t="shared" si="29"/>
        <v>0</v>
      </c>
      <c r="AE185"/>
      <c r="AF185" s="6"/>
    </row>
    <row r="186" spans="1:32" x14ac:dyDescent="0.25">
      <c r="A186" s="53">
        <f t="shared" si="30"/>
        <v>170</v>
      </c>
      <c r="B186" s="29">
        <f t="shared" si="24"/>
        <v>0</v>
      </c>
      <c r="C186" s="9" t="str">
        <f>IF(D186=0,"-",IF('Lease Quarterly'!$H$4="Yearly",EDATE(C185,12),IF('Lease Quarterly'!$H$4="Quarterly",EDATE(C185,3),EDATE(C185,1))))</f>
        <v>-</v>
      </c>
      <c r="D186" s="54">
        <f>IF(A186&gt;'Lease Quarterly'!$E$4,0,'Lease Quarterly'!$G$4)*((1+$M$4)^(((((IF($H$4="Yearly",ROUNDDOWN(IF(A186-($N$4)&lt;0,0,((A186-($N$4)/(($N$4))))/($N$4)),0),IF($H$4="Monthly",ROUNDDOWN(IF(A186-($N$4*12)&lt;0,0,((A186-(12*$N$4)/((12*$N$4))))/($N$4*12)),0),ROUNDDOWN(IF(A186-($N$4*4)&lt;0,0,((A186-(4*$N$4)/((4*$N$4))))/($N$4*4)),0)))))))))+(IF(A186=$E$4,$J$4,0))</f>
        <v>0</v>
      </c>
      <c r="E186" s="49">
        <f>IF(D186=0,0,1/((1+IF('Lease Quarterly'!$H$4="Yearly",'Lease Quarterly'!$D$4,IF('Lease Quarterly'!$H$4="Quarterly",'Lease Quarterly'!$D$4/4,'Lease Quarterly'!$D$4/12)))^IF($E$17=1,A185,A186)))</f>
        <v>0</v>
      </c>
      <c r="F186" s="55">
        <f t="shared" si="25"/>
        <v>0</v>
      </c>
      <c r="G186" s="56"/>
      <c r="H186" s="38">
        <f t="shared" si="31"/>
        <v>170</v>
      </c>
      <c r="I186" s="9" t="str">
        <f t="shared" si="26"/>
        <v>-</v>
      </c>
      <c r="J186" s="47">
        <f>IF(H186&gt;'Lease Quarterly'!$E$4,0,M185)</f>
        <v>0</v>
      </c>
      <c r="K186" s="47">
        <f>IF(IF('Lease Quarterly'!$H$4="Yearly",J186*'Lease Quarterly'!$D$4,IF('Lease Quarterly'!$H$4="Quarterly",J186*('Lease Quarterly'!$D$4/4),J186*'Lease Quarterly'!$D$4/12))&gt;0,IF('Lease Quarterly'!$H$4="Yearly",J186*'Lease Quarterly'!$D$4,IF('Lease Quarterly'!$H$4="Quarterly",J186*('Lease Quarterly'!$D$4/4),J186*'Lease Quarterly'!$D$4/12)),-L186-J186)</f>
        <v>0</v>
      </c>
      <c r="L186" s="47">
        <f t="shared" si="27"/>
        <v>0</v>
      </c>
      <c r="M186" s="47">
        <f t="shared" si="28"/>
        <v>0</v>
      </c>
      <c r="N186" s="57"/>
      <c r="O186" s="38">
        <v>170</v>
      </c>
      <c r="P186" s="58">
        <f t="shared" si="32"/>
        <v>105831</v>
      </c>
      <c r="Q186" s="47">
        <f t="shared" si="33"/>
        <v>0</v>
      </c>
      <c r="R186" s="47">
        <f>IF(S185&lt;1,0,-'Lease Quarterly'!$K$4/'Lease Quarterly'!$L$4)</f>
        <v>0</v>
      </c>
      <c r="S186" s="47">
        <f t="shared" si="29"/>
        <v>0</v>
      </c>
      <c r="AE186"/>
      <c r="AF186" s="6"/>
    </row>
    <row r="187" spans="1:32" x14ac:dyDescent="0.25">
      <c r="A187" s="53">
        <f t="shared" si="30"/>
        <v>171</v>
      </c>
      <c r="B187" s="29">
        <f t="shared" si="24"/>
        <v>0</v>
      </c>
      <c r="C187" s="9" t="str">
        <f>IF(D187=0,"-",IF('Lease Quarterly'!$H$4="Yearly",EDATE(C186,12),IF('Lease Quarterly'!$H$4="Quarterly",EDATE(C186,3),EDATE(C186,1))))</f>
        <v>-</v>
      </c>
      <c r="D187" s="54">
        <f>IF(A187&gt;'Lease Quarterly'!$E$4,0,'Lease Quarterly'!$G$4)*((1+$M$4)^(((((IF($H$4="Yearly",ROUNDDOWN(IF(A187-($N$4)&lt;0,0,((A187-($N$4)/(($N$4))))/($N$4)),0),IF($H$4="Monthly",ROUNDDOWN(IF(A187-($N$4*12)&lt;0,0,((A187-(12*$N$4)/((12*$N$4))))/($N$4*12)),0),ROUNDDOWN(IF(A187-($N$4*4)&lt;0,0,((A187-(4*$N$4)/((4*$N$4))))/($N$4*4)),0)))))))))+(IF(A187=$E$4,$J$4,0))</f>
        <v>0</v>
      </c>
      <c r="E187" s="49">
        <f>IF(D187=0,0,1/((1+IF('Lease Quarterly'!$H$4="Yearly",'Lease Quarterly'!$D$4,IF('Lease Quarterly'!$H$4="Quarterly",'Lease Quarterly'!$D$4/4,'Lease Quarterly'!$D$4/12)))^IF($E$17=1,A186,A187)))</f>
        <v>0</v>
      </c>
      <c r="F187" s="55">
        <f t="shared" si="25"/>
        <v>0</v>
      </c>
      <c r="G187" s="56"/>
      <c r="H187" s="38">
        <f t="shared" si="31"/>
        <v>171</v>
      </c>
      <c r="I187" s="9" t="str">
        <f t="shared" si="26"/>
        <v>-</v>
      </c>
      <c r="J187" s="47">
        <f>IF(H187&gt;'Lease Quarterly'!$E$4,0,M186)</f>
        <v>0</v>
      </c>
      <c r="K187" s="47">
        <f>IF(IF('Lease Quarterly'!$H$4="Yearly",J187*'Lease Quarterly'!$D$4,IF('Lease Quarterly'!$H$4="Quarterly",J187*('Lease Quarterly'!$D$4/4),J187*'Lease Quarterly'!$D$4/12))&gt;0,IF('Lease Quarterly'!$H$4="Yearly",J187*'Lease Quarterly'!$D$4,IF('Lease Quarterly'!$H$4="Quarterly",J187*('Lease Quarterly'!$D$4/4),J187*'Lease Quarterly'!$D$4/12)),-L187-J187)</f>
        <v>0</v>
      </c>
      <c r="L187" s="47">
        <f t="shared" si="27"/>
        <v>0</v>
      </c>
      <c r="M187" s="47">
        <f t="shared" si="28"/>
        <v>0</v>
      </c>
      <c r="N187" s="57"/>
      <c r="O187" s="38">
        <v>171</v>
      </c>
      <c r="P187" s="58">
        <f t="shared" si="32"/>
        <v>106196</v>
      </c>
      <c r="Q187" s="47">
        <f t="shared" si="33"/>
        <v>0</v>
      </c>
      <c r="R187" s="47">
        <f>IF(S186&lt;1,0,-'Lease Quarterly'!$K$4/'Lease Quarterly'!$L$4)</f>
        <v>0</v>
      </c>
      <c r="S187" s="47">
        <f t="shared" si="29"/>
        <v>0</v>
      </c>
      <c r="AE187"/>
      <c r="AF187" s="6"/>
    </row>
    <row r="188" spans="1:32" x14ac:dyDescent="0.25">
      <c r="A188" s="53">
        <f t="shared" si="30"/>
        <v>172</v>
      </c>
      <c r="B188" s="29">
        <f t="shared" si="24"/>
        <v>0</v>
      </c>
      <c r="C188" s="9" t="str">
        <f>IF(D188=0,"-",IF('Lease Quarterly'!$H$4="Yearly",EDATE(C187,12),IF('Lease Quarterly'!$H$4="Quarterly",EDATE(C187,3),EDATE(C187,1))))</f>
        <v>-</v>
      </c>
      <c r="D188" s="54">
        <f>IF(A188&gt;'Lease Quarterly'!$E$4,0,'Lease Quarterly'!$G$4)*((1+$M$4)^(((((IF($H$4="Yearly",ROUNDDOWN(IF(A188-($N$4)&lt;0,0,((A188-($N$4)/(($N$4))))/($N$4)),0),IF($H$4="Monthly",ROUNDDOWN(IF(A188-($N$4*12)&lt;0,0,((A188-(12*$N$4)/((12*$N$4))))/($N$4*12)),0),ROUNDDOWN(IF(A188-($N$4*4)&lt;0,0,((A188-(4*$N$4)/((4*$N$4))))/($N$4*4)),0)))))))))+(IF(A188=$E$4,$J$4,0))</f>
        <v>0</v>
      </c>
      <c r="E188" s="49">
        <f>IF(D188=0,0,1/((1+IF('Lease Quarterly'!$H$4="Yearly",'Lease Quarterly'!$D$4,IF('Lease Quarterly'!$H$4="Quarterly",'Lease Quarterly'!$D$4/4,'Lease Quarterly'!$D$4/12)))^IF($E$17=1,A187,A188)))</f>
        <v>0</v>
      </c>
      <c r="F188" s="55">
        <f t="shared" si="25"/>
        <v>0</v>
      </c>
      <c r="G188" s="56"/>
      <c r="H188" s="38">
        <f t="shared" si="31"/>
        <v>172</v>
      </c>
      <c r="I188" s="9" t="str">
        <f t="shared" si="26"/>
        <v>-</v>
      </c>
      <c r="J188" s="47">
        <f>IF(H188&gt;'Lease Quarterly'!$E$4,0,M187)</f>
        <v>0</v>
      </c>
      <c r="K188" s="47">
        <f>IF(IF('Lease Quarterly'!$H$4="Yearly",J188*'Lease Quarterly'!$D$4,IF('Lease Quarterly'!$H$4="Quarterly",J188*('Lease Quarterly'!$D$4/4),J188*'Lease Quarterly'!$D$4/12))&gt;0,IF('Lease Quarterly'!$H$4="Yearly",J188*'Lease Quarterly'!$D$4,IF('Lease Quarterly'!$H$4="Quarterly",J188*('Lease Quarterly'!$D$4/4),J188*'Lease Quarterly'!$D$4/12)),-L188-J188)</f>
        <v>0</v>
      </c>
      <c r="L188" s="47">
        <f t="shared" si="27"/>
        <v>0</v>
      </c>
      <c r="M188" s="47">
        <f t="shared" si="28"/>
        <v>0</v>
      </c>
      <c r="N188" s="57"/>
      <c r="O188" s="38">
        <v>172</v>
      </c>
      <c r="P188" s="58">
        <f t="shared" si="32"/>
        <v>106561</v>
      </c>
      <c r="Q188" s="47">
        <f t="shared" si="33"/>
        <v>0</v>
      </c>
      <c r="R188" s="47">
        <f>IF(S187&lt;1,0,-'Lease Quarterly'!$K$4/'Lease Quarterly'!$L$4)</f>
        <v>0</v>
      </c>
      <c r="S188" s="47">
        <f t="shared" si="29"/>
        <v>0</v>
      </c>
      <c r="AE188"/>
      <c r="AF188" s="6"/>
    </row>
    <row r="189" spans="1:32" x14ac:dyDescent="0.25">
      <c r="A189" s="53">
        <f t="shared" si="30"/>
        <v>173</v>
      </c>
      <c r="B189" s="29">
        <f t="shared" si="24"/>
        <v>0</v>
      </c>
      <c r="C189" s="9" t="str">
        <f>IF(D189=0,"-",IF('Lease Quarterly'!$H$4="Yearly",EDATE(C188,12),IF('Lease Quarterly'!$H$4="Quarterly",EDATE(C188,3),EDATE(C188,1))))</f>
        <v>-</v>
      </c>
      <c r="D189" s="54">
        <f>IF(A189&gt;'Lease Quarterly'!$E$4,0,'Lease Quarterly'!$G$4)*((1+$M$4)^(((((IF($H$4="Yearly",ROUNDDOWN(IF(A189-($N$4)&lt;0,0,((A189-($N$4)/(($N$4))))/($N$4)),0),IF($H$4="Monthly",ROUNDDOWN(IF(A189-($N$4*12)&lt;0,0,((A189-(12*$N$4)/((12*$N$4))))/($N$4*12)),0),ROUNDDOWN(IF(A189-($N$4*4)&lt;0,0,((A189-(4*$N$4)/((4*$N$4))))/($N$4*4)),0)))))))))+(IF(A189=$E$4,$J$4,0))</f>
        <v>0</v>
      </c>
      <c r="E189" s="49">
        <f>IF(D189=0,0,1/((1+IF('Lease Quarterly'!$H$4="Yearly",'Lease Quarterly'!$D$4,IF('Lease Quarterly'!$H$4="Quarterly",'Lease Quarterly'!$D$4/4,'Lease Quarterly'!$D$4/12)))^IF($E$17=1,A188,A189)))</f>
        <v>0</v>
      </c>
      <c r="F189" s="55">
        <f t="shared" si="25"/>
        <v>0</v>
      </c>
      <c r="G189" s="56"/>
      <c r="H189" s="38">
        <f t="shared" si="31"/>
        <v>173</v>
      </c>
      <c r="I189" s="9" t="str">
        <f t="shared" si="26"/>
        <v>-</v>
      </c>
      <c r="J189" s="47">
        <f>IF(H189&gt;'Lease Quarterly'!$E$4,0,M188)</f>
        <v>0</v>
      </c>
      <c r="K189" s="47">
        <f>IF(IF('Lease Quarterly'!$H$4="Yearly",J189*'Lease Quarterly'!$D$4,IF('Lease Quarterly'!$H$4="Quarterly",J189*('Lease Quarterly'!$D$4/4),J189*'Lease Quarterly'!$D$4/12))&gt;0,IF('Lease Quarterly'!$H$4="Yearly",J189*'Lease Quarterly'!$D$4,IF('Lease Quarterly'!$H$4="Quarterly",J189*('Lease Quarterly'!$D$4/4),J189*'Lease Quarterly'!$D$4/12)),-L189-J189)</f>
        <v>0</v>
      </c>
      <c r="L189" s="47">
        <f t="shared" si="27"/>
        <v>0</v>
      </c>
      <c r="M189" s="47">
        <f t="shared" si="28"/>
        <v>0</v>
      </c>
      <c r="N189" s="57"/>
      <c r="O189" s="38">
        <v>173</v>
      </c>
      <c r="P189" s="58">
        <f t="shared" si="32"/>
        <v>106927</v>
      </c>
      <c r="Q189" s="47">
        <f t="shared" si="33"/>
        <v>0</v>
      </c>
      <c r="R189" s="47">
        <f>IF(S188&lt;1,0,-'Lease Quarterly'!$K$4/'Lease Quarterly'!$L$4)</f>
        <v>0</v>
      </c>
      <c r="S189" s="47">
        <f t="shared" si="29"/>
        <v>0</v>
      </c>
      <c r="AE189"/>
      <c r="AF189" s="6"/>
    </row>
    <row r="190" spans="1:32" x14ac:dyDescent="0.25">
      <c r="A190" s="53">
        <f t="shared" si="30"/>
        <v>174</v>
      </c>
      <c r="B190" s="29">
        <f t="shared" si="24"/>
        <v>0</v>
      </c>
      <c r="C190" s="9" t="str">
        <f>IF(D190=0,"-",IF('Lease Quarterly'!$H$4="Yearly",EDATE(C189,12),IF('Lease Quarterly'!$H$4="Quarterly",EDATE(C189,3),EDATE(C189,1))))</f>
        <v>-</v>
      </c>
      <c r="D190" s="54">
        <f>IF(A190&gt;'Lease Quarterly'!$E$4,0,'Lease Quarterly'!$G$4)*((1+$M$4)^(((((IF($H$4="Yearly",ROUNDDOWN(IF(A190-($N$4)&lt;0,0,((A190-($N$4)/(($N$4))))/($N$4)),0),IF($H$4="Monthly",ROUNDDOWN(IF(A190-($N$4*12)&lt;0,0,((A190-(12*$N$4)/((12*$N$4))))/($N$4*12)),0),ROUNDDOWN(IF(A190-($N$4*4)&lt;0,0,((A190-(4*$N$4)/((4*$N$4))))/($N$4*4)),0)))))))))+(IF(A190=$E$4,$J$4,0))</f>
        <v>0</v>
      </c>
      <c r="E190" s="49">
        <f>IF(D190=0,0,1/((1+IF('Lease Quarterly'!$H$4="Yearly",'Lease Quarterly'!$D$4,IF('Lease Quarterly'!$H$4="Quarterly",'Lease Quarterly'!$D$4/4,'Lease Quarterly'!$D$4/12)))^IF($E$17=1,A189,A190)))</f>
        <v>0</v>
      </c>
      <c r="F190" s="55">
        <f t="shared" si="25"/>
        <v>0</v>
      </c>
      <c r="G190" s="56"/>
      <c r="H190" s="38">
        <f t="shared" si="31"/>
        <v>174</v>
      </c>
      <c r="I190" s="9" t="str">
        <f t="shared" si="26"/>
        <v>-</v>
      </c>
      <c r="J190" s="47">
        <f>IF(H190&gt;'Lease Quarterly'!$E$4,0,M189)</f>
        <v>0</v>
      </c>
      <c r="K190" s="47">
        <f>IF(IF('Lease Quarterly'!$H$4="Yearly",J190*'Lease Quarterly'!$D$4,IF('Lease Quarterly'!$H$4="Quarterly",J190*('Lease Quarterly'!$D$4/4),J190*'Lease Quarterly'!$D$4/12))&gt;0,IF('Lease Quarterly'!$H$4="Yearly",J190*'Lease Quarterly'!$D$4,IF('Lease Quarterly'!$H$4="Quarterly",J190*('Lease Quarterly'!$D$4/4),J190*'Lease Quarterly'!$D$4/12)),-L190-J190)</f>
        <v>0</v>
      </c>
      <c r="L190" s="47">
        <f t="shared" si="27"/>
        <v>0</v>
      </c>
      <c r="M190" s="47">
        <f t="shared" si="28"/>
        <v>0</v>
      </c>
      <c r="N190" s="57"/>
      <c r="O190" s="38">
        <v>174</v>
      </c>
      <c r="P190" s="58">
        <f t="shared" si="32"/>
        <v>107292</v>
      </c>
      <c r="Q190" s="47">
        <f t="shared" si="33"/>
        <v>0</v>
      </c>
      <c r="R190" s="47">
        <f>IF(S189&lt;1,0,-'Lease Quarterly'!$K$4/'Lease Quarterly'!$L$4)</f>
        <v>0</v>
      </c>
      <c r="S190" s="47">
        <f t="shared" si="29"/>
        <v>0</v>
      </c>
      <c r="AE190"/>
      <c r="AF190" s="6"/>
    </row>
    <row r="191" spans="1:32" x14ac:dyDescent="0.25">
      <c r="A191" s="53">
        <f t="shared" si="30"/>
        <v>175</v>
      </c>
      <c r="B191" s="29">
        <f t="shared" si="24"/>
        <v>0</v>
      </c>
      <c r="C191" s="9" t="str">
        <f>IF(D191=0,"-",IF('Lease Quarterly'!$H$4="Yearly",EDATE(C190,12),IF('Lease Quarterly'!$H$4="Quarterly",EDATE(C190,3),EDATE(C190,1))))</f>
        <v>-</v>
      </c>
      <c r="D191" s="54">
        <f>IF(A191&gt;'Lease Quarterly'!$E$4,0,'Lease Quarterly'!$G$4)*((1+$M$4)^(((((IF($H$4="Yearly",ROUNDDOWN(IF(A191-($N$4)&lt;0,0,((A191-($N$4)/(($N$4))))/($N$4)),0),IF($H$4="Monthly",ROUNDDOWN(IF(A191-($N$4*12)&lt;0,0,((A191-(12*$N$4)/((12*$N$4))))/($N$4*12)),0),ROUNDDOWN(IF(A191-($N$4*4)&lt;0,0,((A191-(4*$N$4)/((4*$N$4))))/($N$4*4)),0)))))))))+(IF(A191=$E$4,$J$4,0))</f>
        <v>0</v>
      </c>
      <c r="E191" s="49">
        <f>IF(D191=0,0,1/((1+IF('Lease Quarterly'!$H$4="Yearly",'Lease Quarterly'!$D$4,IF('Lease Quarterly'!$H$4="Quarterly",'Lease Quarterly'!$D$4/4,'Lease Quarterly'!$D$4/12)))^IF($E$17=1,A190,A191)))</f>
        <v>0</v>
      </c>
      <c r="F191" s="55">
        <f t="shared" si="25"/>
        <v>0</v>
      </c>
      <c r="G191" s="56"/>
      <c r="H191" s="38">
        <f t="shared" si="31"/>
        <v>175</v>
      </c>
      <c r="I191" s="9" t="str">
        <f t="shared" si="26"/>
        <v>-</v>
      </c>
      <c r="J191" s="47">
        <f>IF(H191&gt;'Lease Quarterly'!$E$4,0,M190)</f>
        <v>0</v>
      </c>
      <c r="K191" s="47">
        <f>IF(IF('Lease Quarterly'!$H$4="Yearly",J191*'Lease Quarterly'!$D$4,IF('Lease Quarterly'!$H$4="Quarterly",J191*('Lease Quarterly'!$D$4/4),J191*'Lease Quarterly'!$D$4/12))&gt;0,IF('Lease Quarterly'!$H$4="Yearly",J191*'Lease Quarterly'!$D$4,IF('Lease Quarterly'!$H$4="Quarterly",J191*('Lease Quarterly'!$D$4/4),J191*'Lease Quarterly'!$D$4/12)),-L191-J191)</f>
        <v>0</v>
      </c>
      <c r="L191" s="47">
        <f t="shared" si="27"/>
        <v>0</v>
      </c>
      <c r="M191" s="47">
        <f t="shared" si="28"/>
        <v>0</v>
      </c>
      <c r="N191" s="57"/>
      <c r="O191" s="38">
        <v>175</v>
      </c>
      <c r="P191" s="58">
        <f t="shared" si="32"/>
        <v>107657</v>
      </c>
      <c r="Q191" s="47">
        <f t="shared" si="33"/>
        <v>0</v>
      </c>
      <c r="R191" s="47">
        <f>IF(S190&lt;1,0,-'Lease Quarterly'!$K$4/'Lease Quarterly'!$L$4)</f>
        <v>0</v>
      </c>
      <c r="S191" s="47">
        <f t="shared" si="29"/>
        <v>0</v>
      </c>
      <c r="AE191"/>
      <c r="AF191" s="6"/>
    </row>
    <row r="192" spans="1:32" x14ac:dyDescent="0.25">
      <c r="A192" s="53">
        <f t="shared" si="30"/>
        <v>176</v>
      </c>
      <c r="B192" s="29">
        <f t="shared" si="24"/>
        <v>0</v>
      </c>
      <c r="C192" s="9" t="str">
        <f>IF(D192=0,"-",IF('Lease Quarterly'!$H$4="Yearly",EDATE(C191,12),IF('Lease Quarterly'!$H$4="Quarterly",EDATE(C191,3),EDATE(C191,1))))</f>
        <v>-</v>
      </c>
      <c r="D192" s="54">
        <f>IF(A192&gt;'Lease Quarterly'!$E$4,0,'Lease Quarterly'!$G$4)*((1+$M$4)^(((((IF($H$4="Yearly",ROUNDDOWN(IF(A192-($N$4)&lt;0,0,((A192-($N$4)/(($N$4))))/($N$4)),0),IF($H$4="Monthly",ROUNDDOWN(IF(A192-($N$4*12)&lt;0,0,((A192-(12*$N$4)/((12*$N$4))))/($N$4*12)),0),ROUNDDOWN(IF(A192-($N$4*4)&lt;0,0,((A192-(4*$N$4)/((4*$N$4))))/($N$4*4)),0)))))))))+(IF(A192=$E$4,$J$4,0))</f>
        <v>0</v>
      </c>
      <c r="E192" s="49">
        <f>IF(D192=0,0,1/((1+IF('Lease Quarterly'!$H$4="Yearly",'Lease Quarterly'!$D$4,IF('Lease Quarterly'!$H$4="Quarterly",'Lease Quarterly'!$D$4/4,'Lease Quarterly'!$D$4/12)))^IF($E$17=1,A191,A192)))</f>
        <v>0</v>
      </c>
      <c r="F192" s="55">
        <f t="shared" si="25"/>
        <v>0</v>
      </c>
      <c r="G192" s="56"/>
      <c r="H192" s="38">
        <f t="shared" si="31"/>
        <v>176</v>
      </c>
      <c r="I192" s="9" t="str">
        <f t="shared" si="26"/>
        <v>-</v>
      </c>
      <c r="J192" s="47">
        <f>IF(H192&gt;'Lease Quarterly'!$E$4,0,M191)</f>
        <v>0</v>
      </c>
      <c r="K192" s="47">
        <f>IF(IF('Lease Quarterly'!$H$4="Yearly",J192*'Lease Quarterly'!$D$4,IF('Lease Quarterly'!$H$4="Quarterly",J192*('Lease Quarterly'!$D$4/4),J192*'Lease Quarterly'!$D$4/12))&gt;0,IF('Lease Quarterly'!$H$4="Yearly",J192*'Lease Quarterly'!$D$4,IF('Lease Quarterly'!$H$4="Quarterly",J192*('Lease Quarterly'!$D$4/4),J192*'Lease Quarterly'!$D$4/12)),-L192-J192)</f>
        <v>0</v>
      </c>
      <c r="L192" s="47">
        <f t="shared" si="27"/>
        <v>0</v>
      </c>
      <c r="M192" s="47">
        <f t="shared" si="28"/>
        <v>0</v>
      </c>
      <c r="N192" s="57"/>
      <c r="O192" s="38">
        <v>176</v>
      </c>
      <c r="P192" s="58">
        <f t="shared" si="32"/>
        <v>108022</v>
      </c>
      <c r="Q192" s="47">
        <f t="shared" si="33"/>
        <v>0</v>
      </c>
      <c r="R192" s="47">
        <f>IF(S191&lt;1,0,-'Lease Quarterly'!$K$4/'Lease Quarterly'!$L$4)</f>
        <v>0</v>
      </c>
      <c r="S192" s="47">
        <f t="shared" si="29"/>
        <v>0</v>
      </c>
      <c r="AE192"/>
      <c r="AF192" s="6"/>
    </row>
    <row r="193" spans="1:32" x14ac:dyDescent="0.25">
      <c r="A193" s="53">
        <f t="shared" si="30"/>
        <v>177</v>
      </c>
      <c r="B193" s="29">
        <f t="shared" si="24"/>
        <v>0</v>
      </c>
      <c r="C193" s="9" t="str">
        <f>IF(D193=0,"-",IF('Lease Quarterly'!$H$4="Yearly",EDATE(C192,12),IF('Lease Quarterly'!$H$4="Quarterly",EDATE(C192,3),EDATE(C192,1))))</f>
        <v>-</v>
      </c>
      <c r="D193" s="54">
        <f>IF(A193&gt;'Lease Quarterly'!$E$4,0,'Lease Quarterly'!$G$4)*((1+$M$4)^(((((IF($H$4="Yearly",ROUNDDOWN(IF(A193-($N$4)&lt;0,0,((A193-($N$4)/(($N$4))))/($N$4)),0),IF($H$4="Monthly",ROUNDDOWN(IF(A193-($N$4*12)&lt;0,0,((A193-(12*$N$4)/((12*$N$4))))/($N$4*12)),0),ROUNDDOWN(IF(A193-($N$4*4)&lt;0,0,((A193-(4*$N$4)/((4*$N$4))))/($N$4*4)),0)))))))))+(IF(A193=$E$4,$J$4,0))</f>
        <v>0</v>
      </c>
      <c r="E193" s="49">
        <f>IF(D193=0,0,1/((1+IF('Lease Quarterly'!$H$4="Yearly",'Lease Quarterly'!$D$4,IF('Lease Quarterly'!$H$4="Quarterly",'Lease Quarterly'!$D$4/4,'Lease Quarterly'!$D$4/12)))^IF($E$17=1,A192,A193)))</f>
        <v>0</v>
      </c>
      <c r="F193" s="55">
        <f t="shared" si="25"/>
        <v>0</v>
      </c>
      <c r="G193" s="56"/>
      <c r="H193" s="38">
        <f t="shared" si="31"/>
        <v>177</v>
      </c>
      <c r="I193" s="9" t="str">
        <f t="shared" si="26"/>
        <v>-</v>
      </c>
      <c r="J193" s="47">
        <f>IF(H193&gt;'Lease Quarterly'!$E$4,0,M192)</f>
        <v>0</v>
      </c>
      <c r="K193" s="47">
        <f>IF(IF('Lease Quarterly'!$H$4="Yearly",J193*'Lease Quarterly'!$D$4,IF('Lease Quarterly'!$H$4="Quarterly",J193*('Lease Quarterly'!$D$4/4),J193*'Lease Quarterly'!$D$4/12))&gt;0,IF('Lease Quarterly'!$H$4="Yearly",J193*'Lease Quarterly'!$D$4,IF('Lease Quarterly'!$H$4="Quarterly",J193*('Lease Quarterly'!$D$4/4),J193*'Lease Quarterly'!$D$4/12)),-L193-J193)</f>
        <v>0</v>
      </c>
      <c r="L193" s="47">
        <f t="shared" si="27"/>
        <v>0</v>
      </c>
      <c r="M193" s="47">
        <f t="shared" si="28"/>
        <v>0</v>
      </c>
      <c r="N193" s="57"/>
      <c r="O193" s="38">
        <v>177</v>
      </c>
      <c r="P193" s="58">
        <f t="shared" si="32"/>
        <v>108388</v>
      </c>
      <c r="Q193" s="47">
        <f t="shared" si="33"/>
        <v>0</v>
      </c>
      <c r="R193" s="47">
        <f>IF(S192&lt;1,0,-'Lease Quarterly'!$K$4/'Lease Quarterly'!$L$4)</f>
        <v>0</v>
      </c>
      <c r="S193" s="47">
        <f t="shared" si="29"/>
        <v>0</v>
      </c>
      <c r="AE193"/>
      <c r="AF193" s="6"/>
    </row>
    <row r="194" spans="1:32" x14ac:dyDescent="0.25">
      <c r="A194" s="53">
        <f t="shared" si="30"/>
        <v>178</v>
      </c>
      <c r="B194" s="29">
        <f t="shared" si="24"/>
        <v>0</v>
      </c>
      <c r="C194" s="9" t="str">
        <f>IF(D194=0,"-",IF('Lease Quarterly'!$H$4="Yearly",EDATE(C193,12),IF('Lease Quarterly'!$H$4="Quarterly",EDATE(C193,3),EDATE(C193,1))))</f>
        <v>-</v>
      </c>
      <c r="D194" s="54">
        <f>IF(A194&gt;'Lease Quarterly'!$E$4,0,'Lease Quarterly'!$G$4)*((1+$M$4)^(((((IF($H$4="Yearly",ROUNDDOWN(IF(A194-($N$4)&lt;0,0,((A194-($N$4)/(($N$4))))/($N$4)),0),IF($H$4="Monthly",ROUNDDOWN(IF(A194-($N$4*12)&lt;0,0,((A194-(12*$N$4)/((12*$N$4))))/($N$4*12)),0),ROUNDDOWN(IF(A194-($N$4*4)&lt;0,0,((A194-(4*$N$4)/((4*$N$4))))/($N$4*4)),0)))))))))+(IF(A194=$E$4,$J$4,0))</f>
        <v>0</v>
      </c>
      <c r="E194" s="49">
        <f>IF(D194=0,0,1/((1+IF('Lease Quarterly'!$H$4="Yearly",'Lease Quarterly'!$D$4,IF('Lease Quarterly'!$H$4="Quarterly",'Lease Quarterly'!$D$4/4,'Lease Quarterly'!$D$4/12)))^IF($E$17=1,A193,A194)))</f>
        <v>0</v>
      </c>
      <c r="F194" s="55">
        <f t="shared" si="25"/>
        <v>0</v>
      </c>
      <c r="G194" s="56"/>
      <c r="H194" s="38">
        <f t="shared" si="31"/>
        <v>178</v>
      </c>
      <c r="I194" s="9" t="str">
        <f t="shared" si="26"/>
        <v>-</v>
      </c>
      <c r="J194" s="47">
        <f>IF(H194&gt;'Lease Quarterly'!$E$4,0,M193)</f>
        <v>0</v>
      </c>
      <c r="K194" s="47">
        <f>IF(IF('Lease Quarterly'!$H$4="Yearly",J194*'Lease Quarterly'!$D$4,IF('Lease Quarterly'!$H$4="Quarterly",J194*('Lease Quarterly'!$D$4/4),J194*'Lease Quarterly'!$D$4/12))&gt;0,IF('Lease Quarterly'!$H$4="Yearly",J194*'Lease Quarterly'!$D$4,IF('Lease Quarterly'!$H$4="Quarterly",J194*('Lease Quarterly'!$D$4/4),J194*'Lease Quarterly'!$D$4/12)),-L194-J194)</f>
        <v>0</v>
      </c>
      <c r="L194" s="47">
        <f t="shared" si="27"/>
        <v>0</v>
      </c>
      <c r="M194" s="47">
        <f t="shared" si="28"/>
        <v>0</v>
      </c>
      <c r="N194" s="57"/>
      <c r="O194" s="38">
        <v>178</v>
      </c>
      <c r="P194" s="58">
        <f t="shared" si="32"/>
        <v>108753</v>
      </c>
      <c r="Q194" s="47">
        <f t="shared" si="33"/>
        <v>0</v>
      </c>
      <c r="R194" s="47">
        <f>IF(S193&lt;1,0,-'Lease Quarterly'!$K$4/'Lease Quarterly'!$L$4)</f>
        <v>0</v>
      </c>
      <c r="S194" s="47">
        <f t="shared" si="29"/>
        <v>0</v>
      </c>
      <c r="AE194"/>
      <c r="AF194" s="6"/>
    </row>
    <row r="195" spans="1:32" x14ac:dyDescent="0.25">
      <c r="A195" s="53">
        <f t="shared" si="30"/>
        <v>179</v>
      </c>
      <c r="B195" s="29">
        <f t="shared" si="24"/>
        <v>0</v>
      </c>
      <c r="C195" s="9" t="str">
        <f>IF(D195=0,"-",IF('Lease Quarterly'!$H$4="Yearly",EDATE(C194,12),IF('Lease Quarterly'!$H$4="Quarterly",EDATE(C194,3),EDATE(C194,1))))</f>
        <v>-</v>
      </c>
      <c r="D195" s="54">
        <f>IF(A195&gt;'Lease Quarterly'!$E$4,0,'Lease Quarterly'!$G$4)*((1+$M$4)^(((((IF($H$4="Yearly",ROUNDDOWN(IF(A195-($N$4)&lt;0,0,((A195-($N$4)/(($N$4))))/($N$4)),0),IF($H$4="Monthly",ROUNDDOWN(IF(A195-($N$4*12)&lt;0,0,((A195-(12*$N$4)/((12*$N$4))))/($N$4*12)),0),ROUNDDOWN(IF(A195-($N$4*4)&lt;0,0,((A195-(4*$N$4)/((4*$N$4))))/($N$4*4)),0)))))))))+(IF(A195=$E$4,$J$4,0))</f>
        <v>0</v>
      </c>
      <c r="E195" s="49">
        <f>IF(D195=0,0,1/((1+IF('Lease Quarterly'!$H$4="Yearly",'Lease Quarterly'!$D$4,IF('Lease Quarterly'!$H$4="Quarterly",'Lease Quarterly'!$D$4/4,'Lease Quarterly'!$D$4/12)))^IF($E$17=1,A194,A195)))</f>
        <v>0</v>
      </c>
      <c r="F195" s="55">
        <f t="shared" si="25"/>
        <v>0</v>
      </c>
      <c r="G195" s="56"/>
      <c r="H195" s="38">
        <f t="shared" si="31"/>
        <v>179</v>
      </c>
      <c r="I195" s="9" t="str">
        <f t="shared" si="26"/>
        <v>-</v>
      </c>
      <c r="J195" s="47">
        <f>IF(H195&gt;'Lease Quarterly'!$E$4,0,M194)</f>
        <v>0</v>
      </c>
      <c r="K195" s="47">
        <f>IF(IF('Lease Quarterly'!$H$4="Yearly",J195*'Lease Quarterly'!$D$4,IF('Lease Quarterly'!$H$4="Quarterly",J195*('Lease Quarterly'!$D$4/4),J195*'Lease Quarterly'!$D$4/12))&gt;0,IF('Lease Quarterly'!$H$4="Yearly",J195*'Lease Quarterly'!$D$4,IF('Lease Quarterly'!$H$4="Quarterly",J195*('Lease Quarterly'!$D$4/4),J195*'Lease Quarterly'!$D$4/12)),-L195-J195)</f>
        <v>0</v>
      </c>
      <c r="L195" s="47">
        <f t="shared" si="27"/>
        <v>0</v>
      </c>
      <c r="M195" s="47">
        <f t="shared" si="28"/>
        <v>0</v>
      </c>
      <c r="N195" s="57"/>
      <c r="O195" s="38">
        <v>179</v>
      </c>
      <c r="P195" s="58">
        <f t="shared" si="32"/>
        <v>109118</v>
      </c>
      <c r="Q195" s="47">
        <f t="shared" si="33"/>
        <v>0</v>
      </c>
      <c r="R195" s="47">
        <f>IF(S194&lt;1,0,-'Lease Quarterly'!$K$4/'Lease Quarterly'!$L$4)</f>
        <v>0</v>
      </c>
      <c r="S195" s="47">
        <f t="shared" si="29"/>
        <v>0</v>
      </c>
      <c r="AE195"/>
      <c r="AF195" s="6"/>
    </row>
    <row r="196" spans="1:32" x14ac:dyDescent="0.25">
      <c r="A196" s="53">
        <f t="shared" si="30"/>
        <v>180</v>
      </c>
      <c r="B196" s="29">
        <f t="shared" si="24"/>
        <v>0</v>
      </c>
      <c r="C196" s="9" t="str">
        <f>IF(D196=0,"-",IF('Lease Quarterly'!$H$4="Yearly",EDATE(C195,12),IF('Lease Quarterly'!$H$4="Quarterly",EDATE(C195,3),EDATE(C195,1))))</f>
        <v>-</v>
      </c>
      <c r="D196" s="54">
        <f>IF(A196&gt;'Lease Quarterly'!$E$4,0,'Lease Quarterly'!$G$4)*((1+$M$4)^(((((IF($H$4="Yearly",ROUNDDOWN(IF(A196-($N$4)&lt;0,0,((A196-($N$4)/(($N$4))))/($N$4)),0),IF($H$4="Monthly",ROUNDDOWN(IF(A196-($N$4*12)&lt;0,0,((A196-(12*$N$4)/((12*$N$4))))/($N$4*12)),0),ROUNDDOWN(IF(A196-($N$4*4)&lt;0,0,((A196-(4*$N$4)/((4*$N$4))))/($N$4*4)),0)))))))))+(IF(A196=$E$4,$J$4,0))</f>
        <v>0</v>
      </c>
      <c r="E196" s="49">
        <f>IF(D196=0,0,1/((1+IF('Lease Quarterly'!$H$4="Yearly",'Lease Quarterly'!$D$4,IF('Lease Quarterly'!$H$4="Quarterly",'Lease Quarterly'!$D$4/4,'Lease Quarterly'!$D$4/12)))^IF($E$17=1,A195,A196)))</f>
        <v>0</v>
      </c>
      <c r="F196" s="55">
        <f t="shared" si="25"/>
        <v>0</v>
      </c>
      <c r="G196" s="56"/>
      <c r="H196" s="38">
        <f t="shared" si="31"/>
        <v>180</v>
      </c>
      <c r="I196" s="9" t="str">
        <f t="shared" si="26"/>
        <v>-</v>
      </c>
      <c r="J196" s="47">
        <f>IF(H196&gt;'Lease Quarterly'!$E$4,0,M195)</f>
        <v>0</v>
      </c>
      <c r="K196" s="47">
        <f>IF(IF('Lease Quarterly'!$H$4="Yearly",J196*'Lease Quarterly'!$D$4,IF('Lease Quarterly'!$H$4="Quarterly",J196*('Lease Quarterly'!$D$4/4),J196*'Lease Quarterly'!$D$4/12))&gt;0,IF('Lease Quarterly'!$H$4="Yearly",J196*'Lease Quarterly'!$D$4,IF('Lease Quarterly'!$H$4="Quarterly",J196*('Lease Quarterly'!$D$4/4),J196*'Lease Quarterly'!$D$4/12)),-L196-J196)</f>
        <v>0</v>
      </c>
      <c r="L196" s="47">
        <f t="shared" si="27"/>
        <v>0</v>
      </c>
      <c r="M196" s="47">
        <f t="shared" si="28"/>
        <v>0</v>
      </c>
      <c r="N196" s="57"/>
      <c r="O196" s="38">
        <v>180</v>
      </c>
      <c r="P196" s="58">
        <f t="shared" si="32"/>
        <v>109483</v>
      </c>
      <c r="Q196" s="47">
        <f t="shared" si="33"/>
        <v>0</v>
      </c>
      <c r="R196" s="47">
        <f>IF(S195&lt;1,0,-'Lease Quarterly'!$K$4/'Lease Quarterly'!$L$4)</f>
        <v>0</v>
      </c>
      <c r="S196" s="47">
        <f t="shared" si="29"/>
        <v>0</v>
      </c>
      <c r="AE196"/>
      <c r="AF196" s="6"/>
    </row>
    <row r="197" spans="1:32" x14ac:dyDescent="0.25">
      <c r="A197" s="53">
        <f t="shared" si="30"/>
        <v>181</v>
      </c>
      <c r="B197" s="29">
        <f t="shared" si="24"/>
        <v>0</v>
      </c>
      <c r="C197" s="9" t="str">
        <f>IF(D197=0,"-",IF('Lease Quarterly'!$H$4="Yearly",EDATE(C196,12),IF('Lease Quarterly'!$H$4="Quarterly",EDATE(C196,3),EDATE(C196,1))))</f>
        <v>-</v>
      </c>
      <c r="D197" s="54">
        <f>IF(A197&gt;'Lease Quarterly'!$E$4,0,'Lease Quarterly'!$G$4)*((1+$M$4)^(((((IF($H$4="Yearly",ROUNDDOWN(IF(A197-($N$4)&lt;0,0,((A197-($N$4)/(($N$4))))/($N$4)),0),IF($H$4="Monthly",ROUNDDOWN(IF(A197-($N$4*12)&lt;0,0,((A197-(12*$N$4)/((12*$N$4))))/($N$4*12)),0),ROUNDDOWN(IF(A197-($N$4*4)&lt;0,0,((A197-(4*$N$4)/((4*$N$4))))/($N$4*4)),0)))))))))+(IF(A197=$E$4,$J$4,0))</f>
        <v>0</v>
      </c>
      <c r="E197" s="49">
        <f>IF(D197=0,0,1/((1+IF('Lease Quarterly'!$H$4="Yearly",'Lease Quarterly'!$D$4,IF('Lease Quarterly'!$H$4="Quarterly",'Lease Quarterly'!$D$4/4,'Lease Quarterly'!$D$4/12)))^IF($E$17=1,A196,A197)))</f>
        <v>0</v>
      </c>
      <c r="F197" s="55">
        <f t="shared" si="25"/>
        <v>0</v>
      </c>
      <c r="G197" s="56"/>
      <c r="H197" s="38">
        <f t="shared" si="31"/>
        <v>181</v>
      </c>
      <c r="I197" s="9" t="str">
        <f t="shared" si="26"/>
        <v>-</v>
      </c>
      <c r="J197" s="47">
        <f>IF(H197&gt;'Lease Quarterly'!$E$4,0,M196)</f>
        <v>0</v>
      </c>
      <c r="K197" s="47">
        <f>IF(IF('Lease Quarterly'!$H$4="Yearly",J197*'Lease Quarterly'!$D$4,IF('Lease Quarterly'!$H$4="Quarterly",J197*('Lease Quarterly'!$D$4/4),J197*'Lease Quarterly'!$D$4/12))&gt;0,IF('Lease Quarterly'!$H$4="Yearly",J197*'Lease Quarterly'!$D$4,IF('Lease Quarterly'!$H$4="Quarterly",J197*('Lease Quarterly'!$D$4/4),J197*'Lease Quarterly'!$D$4/12)),-L197-J197)</f>
        <v>0</v>
      </c>
      <c r="L197" s="47">
        <f t="shared" si="27"/>
        <v>0</v>
      </c>
      <c r="M197" s="47">
        <f t="shared" si="28"/>
        <v>0</v>
      </c>
      <c r="N197" s="57"/>
      <c r="O197" s="38">
        <v>181</v>
      </c>
      <c r="P197" s="58">
        <f t="shared" si="32"/>
        <v>109848</v>
      </c>
      <c r="Q197" s="47">
        <f t="shared" si="33"/>
        <v>0</v>
      </c>
      <c r="R197" s="47">
        <f>IF(S196&lt;1,0,-'Lease Quarterly'!$K$4/'Lease Quarterly'!$L$4)</f>
        <v>0</v>
      </c>
      <c r="S197" s="47">
        <f t="shared" si="29"/>
        <v>0</v>
      </c>
      <c r="AE197"/>
      <c r="AF197" s="6"/>
    </row>
    <row r="198" spans="1:32" x14ac:dyDescent="0.25">
      <c r="A198" s="53">
        <f t="shared" si="30"/>
        <v>182</v>
      </c>
      <c r="B198" s="29">
        <f t="shared" si="24"/>
        <v>0</v>
      </c>
      <c r="C198" s="9" t="str">
        <f>IF(D198=0,"-",IF('Lease Quarterly'!$H$4="Yearly",EDATE(C197,12),IF('Lease Quarterly'!$H$4="Quarterly",EDATE(C197,3),EDATE(C197,1))))</f>
        <v>-</v>
      </c>
      <c r="D198" s="54">
        <f>IF(A198&gt;'Lease Quarterly'!$E$4,0,'Lease Quarterly'!$G$4)*((1+$M$4)^(((((IF($H$4="Yearly",ROUNDDOWN(IF(A198-($N$4)&lt;0,0,((A198-($N$4)/(($N$4))))/($N$4)),0),IF($H$4="Monthly",ROUNDDOWN(IF(A198-($N$4*12)&lt;0,0,((A198-(12*$N$4)/((12*$N$4))))/($N$4*12)),0),ROUNDDOWN(IF(A198-($N$4*4)&lt;0,0,((A198-(4*$N$4)/((4*$N$4))))/($N$4*4)),0)))))))))+(IF(A198=$E$4,$J$4,0))</f>
        <v>0</v>
      </c>
      <c r="E198" s="49">
        <f>IF(D198=0,0,1/((1+IF('Lease Quarterly'!$H$4="Yearly",'Lease Quarterly'!$D$4,IF('Lease Quarterly'!$H$4="Quarterly",'Lease Quarterly'!$D$4/4,'Lease Quarterly'!$D$4/12)))^IF($E$17=1,A197,A198)))</f>
        <v>0</v>
      </c>
      <c r="F198" s="55">
        <f t="shared" si="25"/>
        <v>0</v>
      </c>
      <c r="G198" s="56"/>
      <c r="H198" s="38">
        <f t="shared" si="31"/>
        <v>182</v>
      </c>
      <c r="I198" s="9" t="str">
        <f t="shared" si="26"/>
        <v>-</v>
      </c>
      <c r="J198" s="47">
        <f>IF(H198&gt;'Lease Quarterly'!$E$4,0,M197)</f>
        <v>0</v>
      </c>
      <c r="K198" s="47">
        <f>IF(IF('Lease Quarterly'!$H$4="Yearly",J198*'Lease Quarterly'!$D$4,IF('Lease Quarterly'!$H$4="Quarterly",J198*('Lease Quarterly'!$D$4/4),J198*'Lease Quarterly'!$D$4/12))&gt;0,IF('Lease Quarterly'!$H$4="Yearly",J198*'Lease Quarterly'!$D$4,IF('Lease Quarterly'!$H$4="Quarterly",J198*('Lease Quarterly'!$D$4/4),J198*'Lease Quarterly'!$D$4/12)),-L198-J198)</f>
        <v>0</v>
      </c>
      <c r="L198" s="47">
        <f t="shared" si="27"/>
        <v>0</v>
      </c>
      <c r="M198" s="47">
        <f t="shared" si="28"/>
        <v>0</v>
      </c>
      <c r="N198" s="57"/>
      <c r="O198" s="38">
        <v>182</v>
      </c>
      <c r="P198" s="58">
        <f t="shared" si="32"/>
        <v>110213</v>
      </c>
      <c r="Q198" s="47">
        <f t="shared" si="33"/>
        <v>0</v>
      </c>
      <c r="R198" s="47">
        <f>IF(S197&lt;1,0,-'Lease Quarterly'!$K$4/'Lease Quarterly'!$L$4)</f>
        <v>0</v>
      </c>
      <c r="S198" s="47">
        <f t="shared" si="29"/>
        <v>0</v>
      </c>
      <c r="AE198"/>
      <c r="AF198" s="6"/>
    </row>
    <row r="199" spans="1:32" x14ac:dyDescent="0.25">
      <c r="A199" s="53">
        <f t="shared" si="30"/>
        <v>183</v>
      </c>
      <c r="B199" s="29">
        <f t="shared" si="24"/>
        <v>0</v>
      </c>
      <c r="C199" s="9" t="str">
        <f>IF(D199=0,"-",IF('Lease Quarterly'!$H$4="Yearly",EDATE(C198,12),IF('Lease Quarterly'!$H$4="Quarterly",EDATE(C198,3),EDATE(C198,1))))</f>
        <v>-</v>
      </c>
      <c r="D199" s="54">
        <f>IF(A199&gt;'Lease Quarterly'!$E$4,0,'Lease Quarterly'!$G$4)*((1+$M$4)^(((((IF($H$4="Yearly",ROUNDDOWN(IF(A199-($N$4)&lt;0,0,((A199-($N$4)/(($N$4))))/($N$4)),0),IF($H$4="Monthly",ROUNDDOWN(IF(A199-($N$4*12)&lt;0,0,((A199-(12*$N$4)/((12*$N$4))))/($N$4*12)),0),ROUNDDOWN(IF(A199-($N$4*4)&lt;0,0,((A199-(4*$N$4)/((4*$N$4))))/($N$4*4)),0)))))))))+(IF(A199=$E$4,$J$4,0))</f>
        <v>0</v>
      </c>
      <c r="E199" s="49">
        <f>IF(D199=0,0,1/((1+IF('Lease Quarterly'!$H$4="Yearly",'Lease Quarterly'!$D$4,IF('Lease Quarterly'!$H$4="Quarterly",'Lease Quarterly'!$D$4/4,'Lease Quarterly'!$D$4/12)))^IF($E$17=1,A198,A199)))</f>
        <v>0</v>
      </c>
      <c r="F199" s="55">
        <f t="shared" si="25"/>
        <v>0</v>
      </c>
      <c r="G199" s="56"/>
      <c r="H199" s="38">
        <f t="shared" si="31"/>
        <v>183</v>
      </c>
      <c r="I199" s="9" t="str">
        <f t="shared" si="26"/>
        <v>-</v>
      </c>
      <c r="J199" s="47">
        <f>IF(H199&gt;'Lease Quarterly'!$E$4,0,M198)</f>
        <v>0</v>
      </c>
      <c r="K199" s="47">
        <f>IF(IF('Lease Quarterly'!$H$4="Yearly",J199*'Lease Quarterly'!$D$4,IF('Lease Quarterly'!$H$4="Quarterly",J199*('Lease Quarterly'!$D$4/4),J199*'Lease Quarterly'!$D$4/12))&gt;0,IF('Lease Quarterly'!$H$4="Yearly",J199*'Lease Quarterly'!$D$4,IF('Lease Quarterly'!$H$4="Quarterly",J199*('Lease Quarterly'!$D$4/4),J199*'Lease Quarterly'!$D$4/12)),-L199-J199)</f>
        <v>0</v>
      </c>
      <c r="L199" s="47">
        <f t="shared" si="27"/>
        <v>0</v>
      </c>
      <c r="M199" s="47">
        <f t="shared" si="28"/>
        <v>0</v>
      </c>
      <c r="N199" s="57"/>
      <c r="O199" s="38">
        <v>183</v>
      </c>
      <c r="P199" s="58">
        <f t="shared" si="32"/>
        <v>110578</v>
      </c>
      <c r="Q199" s="47">
        <f t="shared" si="33"/>
        <v>0</v>
      </c>
      <c r="R199" s="47">
        <f>IF(S198&lt;1,0,-'Lease Quarterly'!$K$4/'Lease Quarterly'!$L$4)</f>
        <v>0</v>
      </c>
      <c r="S199" s="47">
        <f t="shared" si="29"/>
        <v>0</v>
      </c>
      <c r="AE199"/>
      <c r="AF199" s="6"/>
    </row>
    <row r="200" spans="1:32" x14ac:dyDescent="0.25">
      <c r="A200" s="53">
        <f t="shared" si="30"/>
        <v>184</v>
      </c>
      <c r="B200" s="29">
        <f t="shared" si="24"/>
        <v>0</v>
      </c>
      <c r="C200" s="9" t="str">
        <f>IF(D200=0,"-",IF('Lease Quarterly'!$H$4="Yearly",EDATE(C199,12),IF('Lease Quarterly'!$H$4="Quarterly",EDATE(C199,3),EDATE(C199,1))))</f>
        <v>-</v>
      </c>
      <c r="D200" s="54">
        <f>IF(A200&gt;'Lease Quarterly'!$E$4,0,'Lease Quarterly'!$G$4)*((1+$M$4)^(((((IF($H$4="Yearly",ROUNDDOWN(IF(A200-($N$4)&lt;0,0,((A200-($N$4)/(($N$4))))/($N$4)),0),IF($H$4="Monthly",ROUNDDOWN(IF(A200-($N$4*12)&lt;0,0,((A200-(12*$N$4)/((12*$N$4))))/($N$4*12)),0),ROUNDDOWN(IF(A200-($N$4*4)&lt;0,0,((A200-(4*$N$4)/((4*$N$4))))/($N$4*4)),0)))))))))+(IF(A200=$E$4,$J$4,0))</f>
        <v>0</v>
      </c>
      <c r="E200" s="49">
        <f>IF(D200=0,0,1/((1+IF('Lease Quarterly'!$H$4="Yearly",'Lease Quarterly'!$D$4,IF('Lease Quarterly'!$H$4="Quarterly",'Lease Quarterly'!$D$4/4,'Lease Quarterly'!$D$4/12)))^IF($E$17=1,A199,A200)))</f>
        <v>0</v>
      </c>
      <c r="F200" s="55">
        <f t="shared" si="25"/>
        <v>0</v>
      </c>
      <c r="G200" s="56"/>
      <c r="H200" s="38">
        <f t="shared" si="31"/>
        <v>184</v>
      </c>
      <c r="I200" s="9" t="str">
        <f t="shared" si="26"/>
        <v>-</v>
      </c>
      <c r="J200" s="47">
        <f>IF(H200&gt;'Lease Quarterly'!$E$4,0,M199)</f>
        <v>0</v>
      </c>
      <c r="K200" s="47">
        <f>IF(IF('Lease Quarterly'!$H$4="Yearly",J200*'Lease Quarterly'!$D$4,IF('Lease Quarterly'!$H$4="Quarterly",J200*('Lease Quarterly'!$D$4/4),J200*'Lease Quarterly'!$D$4/12))&gt;0,IF('Lease Quarterly'!$H$4="Yearly",J200*'Lease Quarterly'!$D$4,IF('Lease Quarterly'!$H$4="Quarterly",J200*('Lease Quarterly'!$D$4/4),J200*'Lease Quarterly'!$D$4/12)),-L200-J200)</f>
        <v>0</v>
      </c>
      <c r="L200" s="47">
        <f t="shared" si="27"/>
        <v>0</v>
      </c>
      <c r="M200" s="47">
        <f t="shared" si="28"/>
        <v>0</v>
      </c>
      <c r="N200" s="57"/>
      <c r="O200" s="38">
        <v>184</v>
      </c>
      <c r="P200" s="58">
        <f t="shared" si="32"/>
        <v>110943</v>
      </c>
      <c r="Q200" s="47">
        <f t="shared" si="33"/>
        <v>0</v>
      </c>
      <c r="R200" s="47">
        <f>IF(S199&lt;1,0,-'Lease Quarterly'!$K$4/'Lease Quarterly'!$L$4)</f>
        <v>0</v>
      </c>
      <c r="S200" s="47">
        <f t="shared" si="29"/>
        <v>0</v>
      </c>
      <c r="AE200"/>
      <c r="AF200" s="6"/>
    </row>
    <row r="201" spans="1:32" x14ac:dyDescent="0.25">
      <c r="A201" s="53">
        <f t="shared" si="30"/>
        <v>185</v>
      </c>
      <c r="B201" s="29">
        <f t="shared" si="24"/>
        <v>0</v>
      </c>
      <c r="C201" s="9" t="str">
        <f>IF(D201=0,"-",IF('Lease Quarterly'!$H$4="Yearly",EDATE(C200,12),IF('Lease Quarterly'!$H$4="Quarterly",EDATE(C200,3),EDATE(C200,1))))</f>
        <v>-</v>
      </c>
      <c r="D201" s="54">
        <f>IF(A201&gt;'Lease Quarterly'!$E$4,0,'Lease Quarterly'!$G$4)*((1+$M$4)^(((((IF($H$4="Yearly",ROUNDDOWN(IF(A201-($N$4)&lt;0,0,((A201-($N$4)/(($N$4))))/($N$4)),0),IF($H$4="Monthly",ROUNDDOWN(IF(A201-($N$4*12)&lt;0,0,((A201-(12*$N$4)/((12*$N$4))))/($N$4*12)),0),ROUNDDOWN(IF(A201-($N$4*4)&lt;0,0,((A201-(4*$N$4)/((4*$N$4))))/($N$4*4)),0)))))))))+(IF(A201=$E$4,$J$4,0))</f>
        <v>0</v>
      </c>
      <c r="E201" s="49">
        <f>IF(D201=0,0,1/((1+IF('Lease Quarterly'!$H$4="Yearly",'Lease Quarterly'!$D$4,IF('Lease Quarterly'!$H$4="Quarterly",'Lease Quarterly'!$D$4/4,'Lease Quarterly'!$D$4/12)))^IF($E$17=1,A200,A201)))</f>
        <v>0</v>
      </c>
      <c r="F201" s="55">
        <f t="shared" si="25"/>
        <v>0</v>
      </c>
      <c r="G201" s="56"/>
      <c r="H201" s="38">
        <f t="shared" si="31"/>
        <v>185</v>
      </c>
      <c r="I201" s="9" t="str">
        <f t="shared" si="26"/>
        <v>-</v>
      </c>
      <c r="J201" s="47">
        <f>IF(H201&gt;'Lease Quarterly'!$E$4,0,M200)</f>
        <v>0</v>
      </c>
      <c r="K201" s="47">
        <f>IF(IF('Lease Quarterly'!$H$4="Yearly",J201*'Lease Quarterly'!$D$4,IF('Lease Quarterly'!$H$4="Quarterly",J201*('Lease Quarterly'!$D$4/4),J201*'Lease Quarterly'!$D$4/12))&gt;0,IF('Lease Quarterly'!$H$4="Yearly",J201*'Lease Quarterly'!$D$4,IF('Lease Quarterly'!$H$4="Quarterly",J201*('Lease Quarterly'!$D$4/4),J201*'Lease Quarterly'!$D$4/12)),-L201-J201)</f>
        <v>0</v>
      </c>
      <c r="L201" s="47">
        <f t="shared" si="27"/>
        <v>0</v>
      </c>
      <c r="M201" s="47">
        <f t="shared" si="28"/>
        <v>0</v>
      </c>
      <c r="N201" s="57"/>
      <c r="O201" s="38">
        <v>185</v>
      </c>
      <c r="P201" s="58">
        <f t="shared" si="32"/>
        <v>111309</v>
      </c>
      <c r="Q201" s="47">
        <f t="shared" si="33"/>
        <v>0</v>
      </c>
      <c r="R201" s="47">
        <f>IF(S200&lt;1,0,-'Lease Quarterly'!$K$4/'Lease Quarterly'!$L$4)</f>
        <v>0</v>
      </c>
      <c r="S201" s="47">
        <f t="shared" si="29"/>
        <v>0</v>
      </c>
      <c r="AE201"/>
      <c r="AF201" s="6"/>
    </row>
    <row r="202" spans="1:32" x14ac:dyDescent="0.25">
      <c r="A202" s="53">
        <f t="shared" si="30"/>
        <v>186</v>
      </c>
      <c r="B202" s="29">
        <f t="shared" si="24"/>
        <v>0</v>
      </c>
      <c r="C202" s="9" t="str">
        <f>IF(D202=0,"-",IF('Lease Quarterly'!$H$4="Yearly",EDATE(C201,12),IF('Lease Quarterly'!$H$4="Quarterly",EDATE(C201,3),EDATE(C201,1))))</f>
        <v>-</v>
      </c>
      <c r="D202" s="54">
        <f>IF(A202&gt;'Lease Quarterly'!$E$4,0,'Lease Quarterly'!$G$4)*((1+$M$4)^(((((IF($H$4="Yearly",ROUNDDOWN(IF(A202-($N$4)&lt;0,0,((A202-($N$4)/(($N$4))))/($N$4)),0),IF($H$4="Monthly",ROUNDDOWN(IF(A202-($N$4*12)&lt;0,0,((A202-(12*$N$4)/((12*$N$4))))/($N$4*12)),0),ROUNDDOWN(IF(A202-($N$4*4)&lt;0,0,((A202-(4*$N$4)/((4*$N$4))))/($N$4*4)),0)))))))))+(IF(A202=$E$4,$J$4,0))</f>
        <v>0</v>
      </c>
      <c r="E202" s="49">
        <f>IF(D202=0,0,1/((1+IF('Lease Quarterly'!$H$4="Yearly",'Lease Quarterly'!$D$4,IF('Lease Quarterly'!$H$4="Quarterly",'Lease Quarterly'!$D$4/4,'Lease Quarterly'!$D$4/12)))^IF($E$17=1,A201,A202)))</f>
        <v>0</v>
      </c>
      <c r="F202" s="55">
        <f t="shared" si="25"/>
        <v>0</v>
      </c>
      <c r="G202" s="56"/>
      <c r="H202" s="38">
        <f t="shared" si="31"/>
        <v>186</v>
      </c>
      <c r="I202" s="9" t="str">
        <f t="shared" si="26"/>
        <v>-</v>
      </c>
      <c r="J202" s="47">
        <f>IF(H202&gt;'Lease Quarterly'!$E$4,0,M201)</f>
        <v>0</v>
      </c>
      <c r="K202" s="47">
        <f>IF(IF('Lease Quarterly'!$H$4="Yearly",J202*'Lease Quarterly'!$D$4,IF('Lease Quarterly'!$H$4="Quarterly",J202*('Lease Quarterly'!$D$4/4),J202*'Lease Quarterly'!$D$4/12))&gt;0,IF('Lease Quarterly'!$H$4="Yearly",J202*'Lease Quarterly'!$D$4,IF('Lease Quarterly'!$H$4="Quarterly",J202*('Lease Quarterly'!$D$4/4),J202*'Lease Quarterly'!$D$4/12)),-L202-J202)</f>
        <v>0</v>
      </c>
      <c r="L202" s="47">
        <f t="shared" si="27"/>
        <v>0</v>
      </c>
      <c r="M202" s="47">
        <f t="shared" si="28"/>
        <v>0</v>
      </c>
      <c r="N202" s="57"/>
      <c r="O202" s="38">
        <v>186</v>
      </c>
      <c r="P202" s="58">
        <f t="shared" si="32"/>
        <v>111674</v>
      </c>
      <c r="Q202" s="47">
        <f t="shared" si="33"/>
        <v>0</v>
      </c>
      <c r="R202" s="47">
        <f>IF(S201&lt;1,0,-'Lease Quarterly'!$K$4/'Lease Quarterly'!$L$4)</f>
        <v>0</v>
      </c>
      <c r="S202" s="47">
        <f t="shared" si="29"/>
        <v>0</v>
      </c>
      <c r="AE202"/>
      <c r="AF202" s="6"/>
    </row>
    <row r="203" spans="1:32" x14ac:dyDescent="0.25">
      <c r="A203" s="53">
        <f t="shared" si="30"/>
        <v>187</v>
      </c>
      <c r="B203" s="29">
        <f t="shared" si="24"/>
        <v>0</v>
      </c>
      <c r="C203" s="9" t="str">
        <f>IF(D203=0,"-",IF('Lease Quarterly'!$H$4="Yearly",EDATE(C202,12),IF('Lease Quarterly'!$H$4="Quarterly",EDATE(C202,3),EDATE(C202,1))))</f>
        <v>-</v>
      </c>
      <c r="D203" s="54">
        <f>IF(A203&gt;'Lease Quarterly'!$E$4,0,'Lease Quarterly'!$G$4)*((1+$M$4)^(((((IF($H$4="Yearly",ROUNDDOWN(IF(A203-($N$4)&lt;0,0,((A203-($N$4)/(($N$4))))/($N$4)),0),IF($H$4="Monthly",ROUNDDOWN(IF(A203-($N$4*12)&lt;0,0,((A203-(12*$N$4)/((12*$N$4))))/($N$4*12)),0),ROUNDDOWN(IF(A203-($N$4*4)&lt;0,0,((A203-(4*$N$4)/((4*$N$4))))/($N$4*4)),0)))))))))+(IF(A203=$E$4,$J$4,0))</f>
        <v>0</v>
      </c>
      <c r="E203" s="49">
        <f>IF(D203=0,0,1/((1+IF('Lease Quarterly'!$H$4="Yearly",'Lease Quarterly'!$D$4,IF('Lease Quarterly'!$H$4="Quarterly",'Lease Quarterly'!$D$4/4,'Lease Quarterly'!$D$4/12)))^IF($E$17=1,A202,A203)))</f>
        <v>0</v>
      </c>
      <c r="F203" s="55">
        <f t="shared" si="25"/>
        <v>0</v>
      </c>
      <c r="G203" s="56"/>
      <c r="H203" s="38">
        <f t="shared" si="31"/>
        <v>187</v>
      </c>
      <c r="I203" s="9" t="str">
        <f t="shared" si="26"/>
        <v>-</v>
      </c>
      <c r="J203" s="47">
        <f>IF(H203&gt;'Lease Quarterly'!$E$4,0,M202)</f>
        <v>0</v>
      </c>
      <c r="K203" s="47">
        <f>IF(IF('Lease Quarterly'!$H$4="Yearly",J203*'Lease Quarterly'!$D$4,IF('Lease Quarterly'!$H$4="Quarterly",J203*('Lease Quarterly'!$D$4/4),J203*'Lease Quarterly'!$D$4/12))&gt;0,IF('Lease Quarterly'!$H$4="Yearly",J203*'Lease Quarterly'!$D$4,IF('Lease Quarterly'!$H$4="Quarterly",J203*('Lease Quarterly'!$D$4/4),J203*'Lease Quarterly'!$D$4/12)),-L203-J203)</f>
        <v>0</v>
      </c>
      <c r="L203" s="47">
        <f t="shared" si="27"/>
        <v>0</v>
      </c>
      <c r="M203" s="47">
        <f t="shared" si="28"/>
        <v>0</v>
      </c>
      <c r="N203" s="57"/>
      <c r="O203" s="38">
        <v>187</v>
      </c>
      <c r="P203" s="58">
        <f t="shared" si="32"/>
        <v>112039</v>
      </c>
      <c r="Q203" s="47">
        <f t="shared" si="33"/>
        <v>0</v>
      </c>
      <c r="R203" s="47">
        <f>IF(S202&lt;1,0,-'Lease Quarterly'!$K$4/'Lease Quarterly'!$L$4)</f>
        <v>0</v>
      </c>
      <c r="S203" s="47">
        <f t="shared" si="29"/>
        <v>0</v>
      </c>
      <c r="AE203"/>
      <c r="AF203" s="6"/>
    </row>
    <row r="204" spans="1:32" x14ac:dyDescent="0.25">
      <c r="A204" s="53">
        <f t="shared" si="30"/>
        <v>188</v>
      </c>
      <c r="B204" s="29">
        <f t="shared" si="24"/>
        <v>0</v>
      </c>
      <c r="C204" s="9" t="str">
        <f>IF(D204=0,"-",IF('Lease Quarterly'!$H$4="Yearly",EDATE(C203,12),IF('Lease Quarterly'!$H$4="Quarterly",EDATE(C203,3),EDATE(C203,1))))</f>
        <v>-</v>
      </c>
      <c r="D204" s="54">
        <f>IF(A204&gt;'Lease Quarterly'!$E$4,0,'Lease Quarterly'!$G$4)*((1+$M$4)^(((((IF($H$4="Yearly",ROUNDDOWN(IF(A204-($N$4)&lt;0,0,((A204-($N$4)/(($N$4))))/($N$4)),0),IF($H$4="Monthly",ROUNDDOWN(IF(A204-($N$4*12)&lt;0,0,((A204-(12*$N$4)/((12*$N$4))))/($N$4*12)),0),ROUNDDOWN(IF(A204-($N$4*4)&lt;0,0,((A204-(4*$N$4)/((4*$N$4))))/($N$4*4)),0)))))))))+(IF(A204=$E$4,$J$4,0))</f>
        <v>0</v>
      </c>
      <c r="E204" s="49">
        <f>IF(D204=0,0,1/((1+IF('Lease Quarterly'!$H$4="Yearly",'Lease Quarterly'!$D$4,IF('Lease Quarterly'!$H$4="Quarterly",'Lease Quarterly'!$D$4/4,'Lease Quarterly'!$D$4/12)))^IF($E$17=1,A203,A204)))</f>
        <v>0</v>
      </c>
      <c r="F204" s="55">
        <f t="shared" si="25"/>
        <v>0</v>
      </c>
      <c r="G204" s="56"/>
      <c r="H204" s="38">
        <f t="shared" si="31"/>
        <v>188</v>
      </c>
      <c r="I204" s="9" t="str">
        <f t="shared" si="26"/>
        <v>-</v>
      </c>
      <c r="J204" s="47">
        <f>IF(H204&gt;'Lease Quarterly'!$E$4,0,M203)</f>
        <v>0</v>
      </c>
      <c r="K204" s="47">
        <f>IF(IF('Lease Quarterly'!$H$4="Yearly",J204*'Lease Quarterly'!$D$4,IF('Lease Quarterly'!$H$4="Quarterly",J204*('Lease Quarterly'!$D$4/4),J204*'Lease Quarterly'!$D$4/12))&gt;0,IF('Lease Quarterly'!$H$4="Yearly",J204*'Lease Quarterly'!$D$4,IF('Lease Quarterly'!$H$4="Quarterly",J204*('Lease Quarterly'!$D$4/4),J204*'Lease Quarterly'!$D$4/12)),-L204-J204)</f>
        <v>0</v>
      </c>
      <c r="L204" s="47">
        <f t="shared" si="27"/>
        <v>0</v>
      </c>
      <c r="M204" s="47">
        <f t="shared" si="28"/>
        <v>0</v>
      </c>
      <c r="N204" s="57"/>
      <c r="O204" s="38">
        <v>188</v>
      </c>
      <c r="P204" s="58">
        <f t="shared" si="32"/>
        <v>112404</v>
      </c>
      <c r="Q204" s="47">
        <f t="shared" si="33"/>
        <v>0</v>
      </c>
      <c r="R204" s="47">
        <f>IF(S203&lt;1,0,-'Lease Quarterly'!$K$4/'Lease Quarterly'!$L$4)</f>
        <v>0</v>
      </c>
      <c r="S204" s="47">
        <f t="shared" si="29"/>
        <v>0</v>
      </c>
      <c r="AE204"/>
      <c r="AF204" s="6"/>
    </row>
    <row r="205" spans="1:32" x14ac:dyDescent="0.25">
      <c r="A205" s="53">
        <f t="shared" si="30"/>
        <v>189</v>
      </c>
      <c r="B205" s="29">
        <f t="shared" si="24"/>
        <v>0</v>
      </c>
      <c r="C205" s="9" t="str">
        <f>IF(D205=0,"-",IF('Lease Quarterly'!$H$4="Yearly",EDATE(C204,12),IF('Lease Quarterly'!$H$4="Quarterly",EDATE(C204,3),EDATE(C204,1))))</f>
        <v>-</v>
      </c>
      <c r="D205" s="54">
        <f>IF(A205&gt;'Lease Quarterly'!$E$4,0,'Lease Quarterly'!$G$4)*((1+$M$4)^(((((IF($H$4="Yearly",ROUNDDOWN(IF(A205-($N$4)&lt;0,0,((A205-($N$4)/(($N$4))))/($N$4)),0),IF($H$4="Monthly",ROUNDDOWN(IF(A205-($N$4*12)&lt;0,0,((A205-(12*$N$4)/((12*$N$4))))/($N$4*12)),0),ROUNDDOWN(IF(A205-($N$4*4)&lt;0,0,((A205-(4*$N$4)/((4*$N$4))))/($N$4*4)),0)))))))))+(IF(A205=$E$4,$J$4,0))</f>
        <v>0</v>
      </c>
      <c r="E205" s="49">
        <f>IF(D205=0,0,1/((1+IF('Lease Quarterly'!$H$4="Yearly",'Lease Quarterly'!$D$4,IF('Lease Quarterly'!$H$4="Quarterly",'Lease Quarterly'!$D$4/4,'Lease Quarterly'!$D$4/12)))^IF($E$17=1,A204,A205)))</f>
        <v>0</v>
      </c>
      <c r="F205" s="55">
        <f t="shared" si="25"/>
        <v>0</v>
      </c>
      <c r="G205" s="56"/>
      <c r="H205" s="38">
        <f t="shared" si="31"/>
        <v>189</v>
      </c>
      <c r="I205" s="9" t="str">
        <f t="shared" si="26"/>
        <v>-</v>
      </c>
      <c r="J205" s="47">
        <f>IF(H205&gt;'Lease Quarterly'!$E$4,0,M204)</f>
        <v>0</v>
      </c>
      <c r="K205" s="47">
        <f>IF(IF('Lease Quarterly'!$H$4="Yearly",J205*'Lease Quarterly'!$D$4,IF('Lease Quarterly'!$H$4="Quarterly",J205*('Lease Quarterly'!$D$4/4),J205*'Lease Quarterly'!$D$4/12))&gt;0,IF('Lease Quarterly'!$H$4="Yearly",J205*'Lease Quarterly'!$D$4,IF('Lease Quarterly'!$H$4="Quarterly",J205*('Lease Quarterly'!$D$4/4),J205*'Lease Quarterly'!$D$4/12)),-L205-J205)</f>
        <v>0</v>
      </c>
      <c r="L205" s="47">
        <f t="shared" si="27"/>
        <v>0</v>
      </c>
      <c r="M205" s="47">
        <f t="shared" si="28"/>
        <v>0</v>
      </c>
      <c r="N205" s="57"/>
      <c r="O205" s="38">
        <v>189</v>
      </c>
      <c r="P205" s="58">
        <f t="shared" si="32"/>
        <v>112770</v>
      </c>
      <c r="Q205" s="47">
        <f t="shared" si="33"/>
        <v>0</v>
      </c>
      <c r="R205" s="47">
        <f>IF(S204&lt;1,0,-'Lease Quarterly'!$K$4/'Lease Quarterly'!$L$4)</f>
        <v>0</v>
      </c>
      <c r="S205" s="47">
        <f t="shared" si="29"/>
        <v>0</v>
      </c>
      <c r="AE205"/>
      <c r="AF205" s="6"/>
    </row>
    <row r="206" spans="1:32" x14ac:dyDescent="0.25">
      <c r="A206" s="53">
        <f t="shared" si="30"/>
        <v>190</v>
      </c>
      <c r="B206" s="29">
        <f t="shared" si="24"/>
        <v>0</v>
      </c>
      <c r="C206" s="9" t="str">
        <f>IF(D206=0,"-",IF('Lease Quarterly'!$H$4="Yearly",EDATE(C205,12),IF('Lease Quarterly'!$H$4="Quarterly",EDATE(C205,3),EDATE(C205,1))))</f>
        <v>-</v>
      </c>
      <c r="D206" s="54">
        <f>IF(A206&gt;'Lease Quarterly'!$E$4,0,'Lease Quarterly'!$G$4)*((1+$M$4)^(((((IF($H$4="Yearly",ROUNDDOWN(IF(A206-($N$4)&lt;0,0,((A206-($N$4)/(($N$4))))/($N$4)),0),IF($H$4="Monthly",ROUNDDOWN(IF(A206-($N$4*12)&lt;0,0,((A206-(12*$N$4)/((12*$N$4))))/($N$4*12)),0),ROUNDDOWN(IF(A206-($N$4*4)&lt;0,0,((A206-(4*$N$4)/((4*$N$4))))/($N$4*4)),0)))))))))+(IF(A206=$E$4,$J$4,0))</f>
        <v>0</v>
      </c>
      <c r="E206" s="49">
        <f>IF(D206=0,0,1/((1+IF('Lease Quarterly'!$H$4="Yearly",'Lease Quarterly'!$D$4,IF('Lease Quarterly'!$H$4="Quarterly",'Lease Quarterly'!$D$4/4,'Lease Quarterly'!$D$4/12)))^IF($E$17=1,A205,A206)))</f>
        <v>0</v>
      </c>
      <c r="F206" s="55">
        <f t="shared" si="25"/>
        <v>0</v>
      </c>
      <c r="G206" s="56"/>
      <c r="H206" s="38">
        <f t="shared" si="31"/>
        <v>190</v>
      </c>
      <c r="I206" s="9" t="str">
        <f t="shared" si="26"/>
        <v>-</v>
      </c>
      <c r="J206" s="47">
        <f>IF(H206&gt;'Lease Quarterly'!$E$4,0,M205)</f>
        <v>0</v>
      </c>
      <c r="K206" s="47">
        <f>IF(IF('Lease Quarterly'!$H$4="Yearly",J206*'Lease Quarterly'!$D$4,IF('Lease Quarterly'!$H$4="Quarterly",J206*('Lease Quarterly'!$D$4/4),J206*'Lease Quarterly'!$D$4/12))&gt;0,IF('Lease Quarterly'!$H$4="Yearly",J206*'Lease Quarterly'!$D$4,IF('Lease Quarterly'!$H$4="Quarterly",J206*('Lease Quarterly'!$D$4/4),J206*'Lease Quarterly'!$D$4/12)),-L206-J206)</f>
        <v>0</v>
      </c>
      <c r="L206" s="47">
        <f t="shared" si="27"/>
        <v>0</v>
      </c>
      <c r="M206" s="47">
        <f t="shared" si="28"/>
        <v>0</v>
      </c>
      <c r="N206" s="57"/>
      <c r="O206" s="38">
        <v>190</v>
      </c>
      <c r="P206" s="58">
        <f t="shared" si="32"/>
        <v>113135</v>
      </c>
      <c r="Q206" s="47">
        <f t="shared" si="33"/>
        <v>0</v>
      </c>
      <c r="R206" s="47">
        <f>IF(S205&lt;1,0,-'Lease Quarterly'!$K$4/'Lease Quarterly'!$L$4)</f>
        <v>0</v>
      </c>
      <c r="S206" s="47">
        <f t="shared" si="29"/>
        <v>0</v>
      </c>
      <c r="AE206"/>
      <c r="AF206" s="6"/>
    </row>
    <row r="207" spans="1:32" x14ac:dyDescent="0.25">
      <c r="A207" s="53">
        <f t="shared" si="30"/>
        <v>191</v>
      </c>
      <c r="B207" s="29">
        <f t="shared" si="24"/>
        <v>0</v>
      </c>
      <c r="C207" s="9" t="str">
        <f>IF(D207=0,"-",IF('Lease Quarterly'!$H$4="Yearly",EDATE(C206,12),IF('Lease Quarterly'!$H$4="Quarterly",EDATE(C206,3),EDATE(C206,1))))</f>
        <v>-</v>
      </c>
      <c r="D207" s="54">
        <f>IF(A207&gt;'Lease Quarterly'!$E$4,0,'Lease Quarterly'!$G$4)*((1+$M$4)^(((((IF($H$4="Yearly",ROUNDDOWN(IF(A207-($N$4)&lt;0,0,((A207-($N$4)/(($N$4))))/($N$4)),0),IF($H$4="Monthly",ROUNDDOWN(IF(A207-($N$4*12)&lt;0,0,((A207-(12*$N$4)/((12*$N$4))))/($N$4*12)),0),ROUNDDOWN(IF(A207-($N$4*4)&lt;0,0,((A207-(4*$N$4)/((4*$N$4))))/($N$4*4)),0)))))))))+(IF(A207=$E$4,$J$4,0))</f>
        <v>0</v>
      </c>
      <c r="E207" s="49">
        <f>IF(D207=0,0,1/((1+IF('Lease Quarterly'!$H$4="Yearly",'Lease Quarterly'!$D$4,IF('Lease Quarterly'!$H$4="Quarterly",'Lease Quarterly'!$D$4/4,'Lease Quarterly'!$D$4/12)))^IF($E$17=1,A206,A207)))</f>
        <v>0</v>
      </c>
      <c r="F207" s="55">
        <f t="shared" si="25"/>
        <v>0</v>
      </c>
      <c r="G207" s="56"/>
      <c r="H207" s="38">
        <f t="shared" si="31"/>
        <v>191</v>
      </c>
      <c r="I207" s="9" t="str">
        <f t="shared" si="26"/>
        <v>-</v>
      </c>
      <c r="J207" s="47">
        <f>IF(H207&gt;'Lease Quarterly'!$E$4,0,M206)</f>
        <v>0</v>
      </c>
      <c r="K207" s="47">
        <f>IF(IF('Lease Quarterly'!$H$4="Yearly",J207*'Lease Quarterly'!$D$4,IF('Lease Quarterly'!$H$4="Quarterly",J207*('Lease Quarterly'!$D$4/4),J207*'Lease Quarterly'!$D$4/12))&gt;0,IF('Lease Quarterly'!$H$4="Yearly",J207*'Lease Quarterly'!$D$4,IF('Lease Quarterly'!$H$4="Quarterly",J207*('Lease Quarterly'!$D$4/4),J207*'Lease Quarterly'!$D$4/12)),-L207-J207)</f>
        <v>0</v>
      </c>
      <c r="L207" s="47">
        <f t="shared" si="27"/>
        <v>0</v>
      </c>
      <c r="M207" s="47">
        <f t="shared" si="28"/>
        <v>0</v>
      </c>
      <c r="N207" s="57"/>
      <c r="O207" s="38">
        <v>191</v>
      </c>
      <c r="P207" s="58">
        <f t="shared" si="32"/>
        <v>113500</v>
      </c>
      <c r="Q207" s="47">
        <f t="shared" si="33"/>
        <v>0</v>
      </c>
      <c r="R207" s="47">
        <f>IF(S206&lt;1,0,-'Lease Quarterly'!$K$4/'Lease Quarterly'!$L$4)</f>
        <v>0</v>
      </c>
      <c r="S207" s="47">
        <f t="shared" si="29"/>
        <v>0</v>
      </c>
      <c r="AE207"/>
      <c r="AF207" s="6"/>
    </row>
    <row r="208" spans="1:32" x14ac:dyDescent="0.25">
      <c r="A208" s="53">
        <f t="shared" si="30"/>
        <v>192</v>
      </c>
      <c r="B208" s="29">
        <f t="shared" si="24"/>
        <v>0</v>
      </c>
      <c r="C208" s="9" t="str">
        <f>IF(D208=0,"-",IF('Lease Quarterly'!$H$4="Yearly",EDATE(C207,12),IF('Lease Quarterly'!$H$4="Quarterly",EDATE(C207,3),EDATE(C207,1))))</f>
        <v>-</v>
      </c>
      <c r="D208" s="54">
        <f>IF(A208&gt;'Lease Quarterly'!$E$4,0,'Lease Quarterly'!$G$4)*((1+$M$4)^(((((IF($H$4="Yearly",ROUNDDOWN(IF(A208-($N$4)&lt;0,0,((A208-($N$4)/(($N$4))))/($N$4)),0),IF($H$4="Monthly",ROUNDDOWN(IF(A208-($N$4*12)&lt;0,0,((A208-(12*$N$4)/((12*$N$4))))/($N$4*12)),0),ROUNDDOWN(IF(A208-($N$4*4)&lt;0,0,((A208-(4*$N$4)/((4*$N$4))))/($N$4*4)),0)))))))))+(IF(A208=$E$4,$J$4,0))</f>
        <v>0</v>
      </c>
      <c r="E208" s="49">
        <f>IF(D208=0,0,1/((1+IF('Lease Quarterly'!$H$4="Yearly",'Lease Quarterly'!$D$4,IF('Lease Quarterly'!$H$4="Quarterly",'Lease Quarterly'!$D$4/4,'Lease Quarterly'!$D$4/12)))^IF($E$17=1,A207,A208)))</f>
        <v>0</v>
      </c>
      <c r="F208" s="55">
        <f t="shared" si="25"/>
        <v>0</v>
      </c>
      <c r="G208" s="56"/>
      <c r="H208" s="38">
        <f t="shared" si="31"/>
        <v>192</v>
      </c>
      <c r="I208" s="9" t="str">
        <f t="shared" si="26"/>
        <v>-</v>
      </c>
      <c r="J208" s="47">
        <f>IF(H208&gt;'Lease Quarterly'!$E$4,0,M207)</f>
        <v>0</v>
      </c>
      <c r="K208" s="47">
        <f>IF(IF('Lease Quarterly'!$H$4="Yearly",J208*'Lease Quarterly'!$D$4,IF('Lease Quarterly'!$H$4="Quarterly",J208*('Lease Quarterly'!$D$4/4),J208*'Lease Quarterly'!$D$4/12))&gt;0,IF('Lease Quarterly'!$H$4="Yearly",J208*'Lease Quarterly'!$D$4,IF('Lease Quarterly'!$H$4="Quarterly",J208*('Lease Quarterly'!$D$4/4),J208*'Lease Quarterly'!$D$4/12)),-L208-J208)</f>
        <v>0</v>
      </c>
      <c r="L208" s="47">
        <f t="shared" si="27"/>
        <v>0</v>
      </c>
      <c r="M208" s="47">
        <f t="shared" si="28"/>
        <v>0</v>
      </c>
      <c r="N208" s="57"/>
      <c r="O208" s="38">
        <v>192</v>
      </c>
      <c r="P208" s="58">
        <f t="shared" si="32"/>
        <v>113865</v>
      </c>
      <c r="Q208" s="47">
        <f t="shared" si="33"/>
        <v>0</v>
      </c>
      <c r="R208" s="47">
        <f>IF(S207&lt;1,0,-'Lease Quarterly'!$K$4/'Lease Quarterly'!$L$4)</f>
        <v>0</v>
      </c>
      <c r="S208" s="47">
        <f t="shared" si="29"/>
        <v>0</v>
      </c>
      <c r="AE208"/>
      <c r="AF208" s="6"/>
    </row>
    <row r="209" spans="1:32" x14ac:dyDescent="0.25">
      <c r="A209" s="53">
        <f t="shared" si="30"/>
        <v>193</v>
      </c>
      <c r="B209" s="29">
        <f t="shared" ref="B209:B272" si="34">IF(C209="-",0,YEAR(C209))</f>
        <v>0</v>
      </c>
      <c r="C209" s="9" t="str">
        <f>IF(D209=0,"-",IF('Lease Quarterly'!$H$4="Yearly",EDATE(C208,12),IF('Lease Quarterly'!$H$4="Quarterly",EDATE(C208,3),EDATE(C208,1))))</f>
        <v>-</v>
      </c>
      <c r="D209" s="54">
        <f>IF(A209&gt;'Lease Quarterly'!$E$4,0,'Lease Quarterly'!$G$4)*((1+$M$4)^(((((IF($H$4="Yearly",ROUNDDOWN(IF(A209-($N$4)&lt;0,0,((A209-($N$4)/(($N$4))))/($N$4)),0),IF($H$4="Monthly",ROUNDDOWN(IF(A209-($N$4*12)&lt;0,0,((A209-(12*$N$4)/((12*$N$4))))/($N$4*12)),0),ROUNDDOWN(IF(A209-($N$4*4)&lt;0,0,((A209-(4*$N$4)/((4*$N$4))))/($N$4*4)),0)))))))))+(IF(A209=$E$4,$J$4,0))</f>
        <v>0</v>
      </c>
      <c r="E209" s="49">
        <f>IF(D209=0,0,1/((1+IF('Lease Quarterly'!$H$4="Yearly",'Lease Quarterly'!$D$4,IF('Lease Quarterly'!$H$4="Quarterly",'Lease Quarterly'!$D$4/4,'Lease Quarterly'!$D$4/12)))^IF($E$17=1,A208,A209)))</f>
        <v>0</v>
      </c>
      <c r="F209" s="55">
        <f t="shared" ref="F209:F272" si="35">D209*E209</f>
        <v>0</v>
      </c>
      <c r="G209" s="56"/>
      <c r="H209" s="38">
        <f t="shared" si="31"/>
        <v>193</v>
      </c>
      <c r="I209" s="9" t="str">
        <f t="shared" ref="I209:I272" si="36">C209</f>
        <v>-</v>
      </c>
      <c r="J209" s="47">
        <f>IF(H209&gt;'Lease Quarterly'!$E$4,0,M208)</f>
        <v>0</v>
      </c>
      <c r="K209" s="47">
        <f>IF(IF('Lease Quarterly'!$H$4="Yearly",J209*'Lease Quarterly'!$D$4,IF('Lease Quarterly'!$H$4="Quarterly",J209*('Lease Quarterly'!$D$4/4),J209*'Lease Quarterly'!$D$4/12))&gt;0,IF('Lease Quarterly'!$H$4="Yearly",J209*'Lease Quarterly'!$D$4,IF('Lease Quarterly'!$H$4="Quarterly",J209*('Lease Quarterly'!$D$4/4),J209*'Lease Quarterly'!$D$4/12)),-L209-J209)</f>
        <v>0</v>
      </c>
      <c r="L209" s="47">
        <f t="shared" si="27"/>
        <v>0</v>
      </c>
      <c r="M209" s="47">
        <f t="shared" si="28"/>
        <v>0</v>
      </c>
      <c r="N209" s="57"/>
      <c r="O209" s="38">
        <v>193</v>
      </c>
      <c r="P209" s="58">
        <f t="shared" si="32"/>
        <v>114231</v>
      </c>
      <c r="Q209" s="47">
        <f t="shared" si="33"/>
        <v>0</v>
      </c>
      <c r="R209" s="47">
        <f>IF(S208&lt;1,0,-'Lease Quarterly'!$K$4/'Lease Quarterly'!$L$4)</f>
        <v>0</v>
      </c>
      <c r="S209" s="47">
        <f t="shared" si="29"/>
        <v>0</v>
      </c>
      <c r="AE209"/>
      <c r="AF209" s="6"/>
    </row>
    <row r="210" spans="1:32" x14ac:dyDescent="0.25">
      <c r="A210" s="53">
        <f t="shared" si="30"/>
        <v>194</v>
      </c>
      <c r="B210" s="29">
        <f t="shared" si="34"/>
        <v>0</v>
      </c>
      <c r="C210" s="9" t="str">
        <f>IF(D210=0,"-",IF('Lease Quarterly'!$H$4="Yearly",EDATE(C209,12),IF('Lease Quarterly'!$H$4="Quarterly",EDATE(C209,3),EDATE(C209,1))))</f>
        <v>-</v>
      </c>
      <c r="D210" s="54">
        <f>IF(A210&gt;'Lease Quarterly'!$E$4,0,'Lease Quarterly'!$G$4)*((1+$M$4)^(((((IF($H$4="Yearly",ROUNDDOWN(IF(A210-($N$4)&lt;0,0,((A210-($N$4)/(($N$4))))/($N$4)),0),IF($H$4="Monthly",ROUNDDOWN(IF(A210-($N$4*12)&lt;0,0,((A210-(12*$N$4)/((12*$N$4))))/($N$4*12)),0),ROUNDDOWN(IF(A210-($N$4*4)&lt;0,0,((A210-(4*$N$4)/((4*$N$4))))/($N$4*4)),0)))))))))+(IF(A210=$E$4,$J$4,0))</f>
        <v>0</v>
      </c>
      <c r="E210" s="49">
        <f>IF(D210=0,0,1/((1+IF('Lease Quarterly'!$H$4="Yearly",'Lease Quarterly'!$D$4,IF('Lease Quarterly'!$H$4="Quarterly",'Lease Quarterly'!$D$4/4,'Lease Quarterly'!$D$4/12)))^IF($E$17=1,A209,A210)))</f>
        <v>0</v>
      </c>
      <c r="F210" s="55">
        <f t="shared" si="35"/>
        <v>0</v>
      </c>
      <c r="G210" s="56"/>
      <c r="H210" s="38">
        <f t="shared" si="31"/>
        <v>194</v>
      </c>
      <c r="I210" s="9" t="str">
        <f t="shared" si="36"/>
        <v>-</v>
      </c>
      <c r="J210" s="47">
        <f>IF(H210&gt;'Lease Quarterly'!$E$4,0,M209)</f>
        <v>0</v>
      </c>
      <c r="K210" s="47">
        <f>IF(IF('Lease Quarterly'!$H$4="Yearly",J210*'Lease Quarterly'!$D$4,IF('Lease Quarterly'!$H$4="Quarterly",J210*('Lease Quarterly'!$D$4/4),J210*'Lease Quarterly'!$D$4/12))&gt;0,IF('Lease Quarterly'!$H$4="Yearly",J210*'Lease Quarterly'!$D$4,IF('Lease Quarterly'!$H$4="Quarterly",J210*('Lease Quarterly'!$D$4/4),J210*'Lease Quarterly'!$D$4/12)),-L210-J210)</f>
        <v>0</v>
      </c>
      <c r="L210" s="47">
        <f t="shared" ref="L210:L273" si="37">D210</f>
        <v>0</v>
      </c>
      <c r="M210" s="47">
        <f t="shared" ref="M210:M273" si="38">J210+K210-L210</f>
        <v>0</v>
      </c>
      <c r="N210" s="57"/>
      <c r="O210" s="38">
        <v>194</v>
      </c>
      <c r="P210" s="58">
        <f t="shared" si="32"/>
        <v>114596</v>
      </c>
      <c r="Q210" s="47">
        <f t="shared" si="33"/>
        <v>0</v>
      </c>
      <c r="R210" s="47">
        <f>IF(S209&lt;1,0,-'Lease Quarterly'!$K$4/'Lease Quarterly'!$L$4)</f>
        <v>0</v>
      </c>
      <c r="S210" s="47">
        <f t="shared" ref="S210:S273" si="39">IF(S209&lt;1,0,SUM(Q210:R210))</f>
        <v>0</v>
      </c>
      <c r="AE210"/>
      <c r="AF210" s="6"/>
    </row>
    <row r="211" spans="1:32" x14ac:dyDescent="0.25">
      <c r="A211" s="53">
        <f t="shared" ref="A211:A274" si="40">A210+1</f>
        <v>195</v>
      </c>
      <c r="B211" s="29">
        <f t="shared" si="34"/>
        <v>0</v>
      </c>
      <c r="C211" s="9" t="str">
        <f>IF(D211=0,"-",IF('Lease Quarterly'!$H$4="Yearly",EDATE(C210,12),IF('Lease Quarterly'!$H$4="Quarterly",EDATE(C210,3),EDATE(C210,1))))</f>
        <v>-</v>
      </c>
      <c r="D211" s="54">
        <f>IF(A211&gt;'Lease Quarterly'!$E$4,0,'Lease Quarterly'!$G$4)*((1+$M$4)^(((((IF($H$4="Yearly",ROUNDDOWN(IF(A211-($N$4)&lt;0,0,((A211-($N$4)/(($N$4))))/($N$4)),0),IF($H$4="Monthly",ROUNDDOWN(IF(A211-($N$4*12)&lt;0,0,((A211-(12*$N$4)/((12*$N$4))))/($N$4*12)),0),ROUNDDOWN(IF(A211-($N$4*4)&lt;0,0,((A211-(4*$N$4)/((4*$N$4))))/($N$4*4)),0)))))))))+(IF(A211=$E$4,$J$4,0))</f>
        <v>0</v>
      </c>
      <c r="E211" s="49">
        <f>IF(D211=0,0,1/((1+IF('Lease Quarterly'!$H$4="Yearly",'Lease Quarterly'!$D$4,IF('Lease Quarterly'!$H$4="Quarterly",'Lease Quarterly'!$D$4/4,'Lease Quarterly'!$D$4/12)))^IF($E$17=1,A210,A211)))</f>
        <v>0</v>
      </c>
      <c r="F211" s="55">
        <f t="shared" si="35"/>
        <v>0</v>
      </c>
      <c r="G211" s="56"/>
      <c r="H211" s="38">
        <f t="shared" ref="H211:H274" si="41">H210+1</f>
        <v>195</v>
      </c>
      <c r="I211" s="9" t="str">
        <f t="shared" si="36"/>
        <v>-</v>
      </c>
      <c r="J211" s="47">
        <f>IF(H211&gt;'Lease Quarterly'!$E$4,0,M210)</f>
        <v>0</v>
      </c>
      <c r="K211" s="47">
        <f>IF(IF('Lease Quarterly'!$H$4="Yearly",J211*'Lease Quarterly'!$D$4,IF('Lease Quarterly'!$H$4="Quarterly",J211*('Lease Quarterly'!$D$4/4),J211*'Lease Quarterly'!$D$4/12))&gt;0,IF('Lease Quarterly'!$H$4="Yearly",J211*'Lease Quarterly'!$D$4,IF('Lease Quarterly'!$H$4="Quarterly",J211*('Lease Quarterly'!$D$4/4),J211*'Lease Quarterly'!$D$4/12)),-L211-J211)</f>
        <v>0</v>
      </c>
      <c r="L211" s="47">
        <f t="shared" si="37"/>
        <v>0</v>
      </c>
      <c r="M211" s="47">
        <f t="shared" si="38"/>
        <v>0</v>
      </c>
      <c r="N211" s="57"/>
      <c r="O211" s="38">
        <v>195</v>
      </c>
      <c r="P211" s="58">
        <f t="shared" ref="P211:P274" si="42">DATE(YEAR(P210)+1,MONTH(P210),DAY(P210))</f>
        <v>114961</v>
      </c>
      <c r="Q211" s="47">
        <f t="shared" ref="Q211:Q274" si="43">S210</f>
        <v>0</v>
      </c>
      <c r="R211" s="47">
        <f>IF(S210&lt;1,0,-'Lease Quarterly'!$K$4/'Lease Quarterly'!$L$4)</f>
        <v>0</v>
      </c>
      <c r="S211" s="47">
        <f t="shared" si="39"/>
        <v>0</v>
      </c>
      <c r="AE211"/>
      <c r="AF211" s="6"/>
    </row>
    <row r="212" spans="1:32" x14ac:dyDescent="0.25">
      <c r="A212" s="53">
        <f t="shared" si="40"/>
        <v>196</v>
      </c>
      <c r="B212" s="29">
        <f t="shared" si="34"/>
        <v>0</v>
      </c>
      <c r="C212" s="9" t="str">
        <f>IF(D212=0,"-",IF('Lease Quarterly'!$H$4="Yearly",EDATE(C211,12),IF('Lease Quarterly'!$H$4="Quarterly",EDATE(C211,3),EDATE(C211,1))))</f>
        <v>-</v>
      </c>
      <c r="D212" s="54">
        <f>IF(A212&gt;'Lease Quarterly'!$E$4,0,'Lease Quarterly'!$G$4)*((1+$M$4)^(((((IF($H$4="Yearly",ROUNDDOWN(IF(A212-($N$4)&lt;0,0,((A212-($N$4)/(($N$4))))/($N$4)),0),IF($H$4="Monthly",ROUNDDOWN(IF(A212-($N$4*12)&lt;0,0,((A212-(12*$N$4)/((12*$N$4))))/($N$4*12)),0),ROUNDDOWN(IF(A212-($N$4*4)&lt;0,0,((A212-(4*$N$4)/((4*$N$4))))/($N$4*4)),0)))))))))+(IF(A212=$E$4,$J$4,0))</f>
        <v>0</v>
      </c>
      <c r="E212" s="49">
        <f>IF(D212=0,0,1/((1+IF('Lease Quarterly'!$H$4="Yearly",'Lease Quarterly'!$D$4,IF('Lease Quarterly'!$H$4="Quarterly",'Lease Quarterly'!$D$4/4,'Lease Quarterly'!$D$4/12)))^IF($E$17=1,A211,A212)))</f>
        <v>0</v>
      </c>
      <c r="F212" s="55">
        <f t="shared" si="35"/>
        <v>0</v>
      </c>
      <c r="G212" s="56"/>
      <c r="H212" s="38">
        <f t="shared" si="41"/>
        <v>196</v>
      </c>
      <c r="I212" s="9" t="str">
        <f t="shared" si="36"/>
        <v>-</v>
      </c>
      <c r="J212" s="47">
        <f>IF(H212&gt;'Lease Quarterly'!$E$4,0,M211)</f>
        <v>0</v>
      </c>
      <c r="K212" s="47">
        <f>IF(IF('Lease Quarterly'!$H$4="Yearly",J212*'Lease Quarterly'!$D$4,IF('Lease Quarterly'!$H$4="Quarterly",J212*('Lease Quarterly'!$D$4/4),J212*'Lease Quarterly'!$D$4/12))&gt;0,IF('Lease Quarterly'!$H$4="Yearly",J212*'Lease Quarterly'!$D$4,IF('Lease Quarterly'!$H$4="Quarterly",J212*('Lease Quarterly'!$D$4/4),J212*'Lease Quarterly'!$D$4/12)),-L212-J212)</f>
        <v>0</v>
      </c>
      <c r="L212" s="47">
        <f t="shared" si="37"/>
        <v>0</v>
      </c>
      <c r="M212" s="47">
        <f t="shared" si="38"/>
        <v>0</v>
      </c>
      <c r="N212" s="57"/>
      <c r="O212" s="38">
        <v>196</v>
      </c>
      <c r="P212" s="58">
        <f t="shared" si="42"/>
        <v>115326</v>
      </c>
      <c r="Q212" s="47">
        <f t="shared" si="43"/>
        <v>0</v>
      </c>
      <c r="R212" s="47">
        <f>IF(S211&lt;1,0,-'Lease Quarterly'!$K$4/'Lease Quarterly'!$L$4)</f>
        <v>0</v>
      </c>
      <c r="S212" s="47">
        <f t="shared" si="39"/>
        <v>0</v>
      </c>
      <c r="AE212"/>
      <c r="AF212" s="6"/>
    </row>
    <row r="213" spans="1:32" x14ac:dyDescent="0.25">
      <c r="A213" s="53">
        <f t="shared" si="40"/>
        <v>197</v>
      </c>
      <c r="B213" s="29">
        <f t="shared" si="34"/>
        <v>0</v>
      </c>
      <c r="C213" s="9" t="str">
        <f>IF(D213=0,"-",IF('Lease Quarterly'!$H$4="Yearly",EDATE(C212,12),IF('Lease Quarterly'!$H$4="Quarterly",EDATE(C212,3),EDATE(C212,1))))</f>
        <v>-</v>
      </c>
      <c r="D213" s="54">
        <f>IF(A213&gt;'Lease Quarterly'!$E$4,0,'Lease Quarterly'!$G$4)*((1+$M$4)^(((((IF($H$4="Yearly",ROUNDDOWN(IF(A213-($N$4)&lt;0,0,((A213-($N$4)/(($N$4))))/($N$4)),0),IF($H$4="Monthly",ROUNDDOWN(IF(A213-($N$4*12)&lt;0,0,((A213-(12*$N$4)/((12*$N$4))))/($N$4*12)),0),ROUNDDOWN(IF(A213-($N$4*4)&lt;0,0,((A213-(4*$N$4)/((4*$N$4))))/($N$4*4)),0)))))))))+(IF(A213=$E$4,$J$4,0))</f>
        <v>0</v>
      </c>
      <c r="E213" s="49">
        <f>IF(D213=0,0,1/((1+IF('Lease Quarterly'!$H$4="Yearly",'Lease Quarterly'!$D$4,IF('Lease Quarterly'!$H$4="Quarterly",'Lease Quarterly'!$D$4/4,'Lease Quarterly'!$D$4/12)))^IF($E$17=1,A212,A213)))</f>
        <v>0</v>
      </c>
      <c r="F213" s="55">
        <f t="shared" si="35"/>
        <v>0</v>
      </c>
      <c r="G213" s="56"/>
      <c r="H213" s="38">
        <f t="shared" si="41"/>
        <v>197</v>
      </c>
      <c r="I213" s="9" t="str">
        <f t="shared" si="36"/>
        <v>-</v>
      </c>
      <c r="J213" s="47">
        <f>IF(H213&gt;'Lease Quarterly'!$E$4,0,M212)</f>
        <v>0</v>
      </c>
      <c r="K213" s="47">
        <f>IF(IF('Lease Quarterly'!$H$4="Yearly",J213*'Lease Quarterly'!$D$4,IF('Lease Quarterly'!$H$4="Quarterly",J213*('Lease Quarterly'!$D$4/4),J213*'Lease Quarterly'!$D$4/12))&gt;0,IF('Lease Quarterly'!$H$4="Yearly",J213*'Lease Quarterly'!$D$4,IF('Lease Quarterly'!$H$4="Quarterly",J213*('Lease Quarterly'!$D$4/4),J213*'Lease Quarterly'!$D$4/12)),-L213-J213)</f>
        <v>0</v>
      </c>
      <c r="L213" s="47">
        <f t="shared" si="37"/>
        <v>0</v>
      </c>
      <c r="M213" s="47">
        <f t="shared" si="38"/>
        <v>0</v>
      </c>
      <c r="N213" s="57"/>
      <c r="O213" s="38">
        <v>197</v>
      </c>
      <c r="P213" s="58">
        <f t="shared" si="42"/>
        <v>115692</v>
      </c>
      <c r="Q213" s="47">
        <f t="shared" si="43"/>
        <v>0</v>
      </c>
      <c r="R213" s="47">
        <f>IF(S212&lt;1,0,-'Lease Quarterly'!$K$4/'Lease Quarterly'!$L$4)</f>
        <v>0</v>
      </c>
      <c r="S213" s="47">
        <f t="shared" si="39"/>
        <v>0</v>
      </c>
      <c r="AE213"/>
      <c r="AF213" s="6"/>
    </row>
    <row r="214" spans="1:32" x14ac:dyDescent="0.25">
      <c r="A214" s="53">
        <f t="shared" si="40"/>
        <v>198</v>
      </c>
      <c r="B214" s="29">
        <f t="shared" si="34"/>
        <v>0</v>
      </c>
      <c r="C214" s="9" t="str">
        <f>IF(D214=0,"-",IF('Lease Quarterly'!$H$4="Yearly",EDATE(C213,12),IF('Lease Quarterly'!$H$4="Quarterly",EDATE(C213,3),EDATE(C213,1))))</f>
        <v>-</v>
      </c>
      <c r="D214" s="54">
        <f>IF(A214&gt;'Lease Quarterly'!$E$4,0,'Lease Quarterly'!$G$4)*((1+$M$4)^(((((IF($H$4="Yearly",ROUNDDOWN(IF(A214-($N$4)&lt;0,0,((A214-($N$4)/(($N$4))))/($N$4)),0),IF($H$4="Monthly",ROUNDDOWN(IF(A214-($N$4*12)&lt;0,0,((A214-(12*$N$4)/((12*$N$4))))/($N$4*12)),0),ROUNDDOWN(IF(A214-($N$4*4)&lt;0,0,((A214-(4*$N$4)/((4*$N$4))))/($N$4*4)),0)))))))))+(IF(A214=$E$4,$J$4,0))</f>
        <v>0</v>
      </c>
      <c r="E214" s="49">
        <f>IF(D214=0,0,1/((1+IF('Lease Quarterly'!$H$4="Yearly",'Lease Quarterly'!$D$4,IF('Lease Quarterly'!$H$4="Quarterly",'Lease Quarterly'!$D$4/4,'Lease Quarterly'!$D$4/12)))^IF($E$17=1,A213,A214)))</f>
        <v>0</v>
      </c>
      <c r="F214" s="55">
        <f t="shared" si="35"/>
        <v>0</v>
      </c>
      <c r="G214" s="56"/>
      <c r="H214" s="38">
        <f t="shared" si="41"/>
        <v>198</v>
      </c>
      <c r="I214" s="9" t="str">
        <f t="shared" si="36"/>
        <v>-</v>
      </c>
      <c r="J214" s="47">
        <f>IF(H214&gt;'Lease Quarterly'!$E$4,0,M213)</f>
        <v>0</v>
      </c>
      <c r="K214" s="47">
        <f>IF(IF('Lease Quarterly'!$H$4="Yearly",J214*'Lease Quarterly'!$D$4,IF('Lease Quarterly'!$H$4="Quarterly",J214*('Lease Quarterly'!$D$4/4),J214*'Lease Quarterly'!$D$4/12))&gt;0,IF('Lease Quarterly'!$H$4="Yearly",J214*'Lease Quarterly'!$D$4,IF('Lease Quarterly'!$H$4="Quarterly",J214*('Lease Quarterly'!$D$4/4),J214*'Lease Quarterly'!$D$4/12)),-L214-J214)</f>
        <v>0</v>
      </c>
      <c r="L214" s="47">
        <f t="shared" si="37"/>
        <v>0</v>
      </c>
      <c r="M214" s="47">
        <f t="shared" si="38"/>
        <v>0</v>
      </c>
      <c r="N214" s="57"/>
      <c r="O214" s="38">
        <v>198</v>
      </c>
      <c r="P214" s="58">
        <f t="shared" si="42"/>
        <v>116057</v>
      </c>
      <c r="Q214" s="47">
        <f t="shared" si="43"/>
        <v>0</v>
      </c>
      <c r="R214" s="47">
        <f>IF(S213&lt;1,0,-'Lease Quarterly'!$K$4/'Lease Quarterly'!$L$4)</f>
        <v>0</v>
      </c>
      <c r="S214" s="47">
        <f t="shared" si="39"/>
        <v>0</v>
      </c>
      <c r="AE214"/>
      <c r="AF214" s="6"/>
    </row>
    <row r="215" spans="1:32" x14ac:dyDescent="0.25">
      <c r="A215" s="53">
        <f t="shared" si="40"/>
        <v>199</v>
      </c>
      <c r="B215" s="29">
        <f t="shared" si="34"/>
        <v>0</v>
      </c>
      <c r="C215" s="9" t="str">
        <f>IF(D215=0,"-",IF('Lease Quarterly'!$H$4="Yearly",EDATE(C214,12),IF('Lease Quarterly'!$H$4="Quarterly",EDATE(C214,3),EDATE(C214,1))))</f>
        <v>-</v>
      </c>
      <c r="D215" s="54">
        <f>IF(A215&gt;'Lease Quarterly'!$E$4,0,'Lease Quarterly'!$G$4)*((1+$M$4)^(((((IF($H$4="Yearly",ROUNDDOWN(IF(A215-($N$4)&lt;0,0,((A215-($N$4)/(($N$4))))/($N$4)),0),IF($H$4="Monthly",ROUNDDOWN(IF(A215-($N$4*12)&lt;0,0,((A215-(12*$N$4)/((12*$N$4))))/($N$4*12)),0),ROUNDDOWN(IF(A215-($N$4*4)&lt;0,0,((A215-(4*$N$4)/((4*$N$4))))/($N$4*4)),0)))))))))+(IF(A215=$E$4,$J$4,0))</f>
        <v>0</v>
      </c>
      <c r="E215" s="49">
        <f>IF(D215=0,0,1/((1+IF('Lease Quarterly'!$H$4="Yearly",'Lease Quarterly'!$D$4,IF('Lease Quarterly'!$H$4="Quarterly",'Lease Quarterly'!$D$4/4,'Lease Quarterly'!$D$4/12)))^IF($E$17=1,A214,A215)))</f>
        <v>0</v>
      </c>
      <c r="F215" s="55">
        <f t="shared" si="35"/>
        <v>0</v>
      </c>
      <c r="G215" s="56"/>
      <c r="H215" s="38">
        <f t="shared" si="41"/>
        <v>199</v>
      </c>
      <c r="I215" s="9" t="str">
        <f t="shared" si="36"/>
        <v>-</v>
      </c>
      <c r="J215" s="47">
        <f>IF(H215&gt;'Lease Quarterly'!$E$4,0,M214)</f>
        <v>0</v>
      </c>
      <c r="K215" s="47">
        <f>IF(IF('Lease Quarterly'!$H$4="Yearly",J215*'Lease Quarterly'!$D$4,IF('Lease Quarterly'!$H$4="Quarterly",J215*('Lease Quarterly'!$D$4/4),J215*'Lease Quarterly'!$D$4/12))&gt;0,IF('Lease Quarterly'!$H$4="Yearly",J215*'Lease Quarterly'!$D$4,IF('Lease Quarterly'!$H$4="Quarterly",J215*('Lease Quarterly'!$D$4/4),J215*'Lease Quarterly'!$D$4/12)),-L215-J215)</f>
        <v>0</v>
      </c>
      <c r="L215" s="47">
        <f t="shared" si="37"/>
        <v>0</v>
      </c>
      <c r="M215" s="47">
        <f t="shared" si="38"/>
        <v>0</v>
      </c>
      <c r="N215" s="57"/>
      <c r="O215" s="38">
        <v>199</v>
      </c>
      <c r="P215" s="58">
        <f t="shared" si="42"/>
        <v>116422</v>
      </c>
      <c r="Q215" s="47">
        <f t="shared" si="43"/>
        <v>0</v>
      </c>
      <c r="R215" s="47">
        <f>IF(S214&lt;1,0,-'Lease Quarterly'!$K$4/'Lease Quarterly'!$L$4)</f>
        <v>0</v>
      </c>
      <c r="S215" s="47">
        <f t="shared" si="39"/>
        <v>0</v>
      </c>
      <c r="AE215"/>
      <c r="AF215" s="6"/>
    </row>
    <row r="216" spans="1:32" x14ac:dyDescent="0.25">
      <c r="A216" s="53">
        <f t="shared" si="40"/>
        <v>200</v>
      </c>
      <c r="B216" s="29">
        <f t="shared" si="34"/>
        <v>0</v>
      </c>
      <c r="C216" s="9" t="str">
        <f>IF(D216=0,"-",IF('Lease Quarterly'!$H$4="Yearly",EDATE(C215,12),IF('Lease Quarterly'!$H$4="Quarterly",EDATE(C215,3),EDATE(C215,1))))</f>
        <v>-</v>
      </c>
      <c r="D216" s="54">
        <f>IF(A216&gt;'Lease Quarterly'!$E$4,0,'Lease Quarterly'!$G$4)*((1+$M$4)^(((((IF($H$4="Yearly",ROUNDDOWN(IF(A216-($N$4)&lt;0,0,((A216-($N$4)/(($N$4))))/($N$4)),0),IF($H$4="Monthly",ROUNDDOWN(IF(A216-($N$4*12)&lt;0,0,((A216-(12*$N$4)/((12*$N$4))))/($N$4*12)),0),ROUNDDOWN(IF(A216-($N$4*4)&lt;0,0,((A216-(4*$N$4)/((4*$N$4))))/($N$4*4)),0)))))))))+(IF(A216=$E$4,$J$4,0))</f>
        <v>0</v>
      </c>
      <c r="E216" s="49">
        <f>IF(D216=0,0,1/((1+IF('Lease Quarterly'!$H$4="Yearly",'Lease Quarterly'!$D$4,IF('Lease Quarterly'!$H$4="Quarterly",'Lease Quarterly'!$D$4/4,'Lease Quarterly'!$D$4/12)))^IF($E$17=1,A215,A216)))</f>
        <v>0</v>
      </c>
      <c r="F216" s="55">
        <f t="shared" si="35"/>
        <v>0</v>
      </c>
      <c r="G216" s="56"/>
      <c r="H216" s="38">
        <f t="shared" si="41"/>
        <v>200</v>
      </c>
      <c r="I216" s="9" t="str">
        <f t="shared" si="36"/>
        <v>-</v>
      </c>
      <c r="J216" s="47">
        <f>IF(H216&gt;'Lease Quarterly'!$E$4,0,M215)</f>
        <v>0</v>
      </c>
      <c r="K216" s="47">
        <f>IF(IF('Lease Quarterly'!$H$4="Yearly",J216*'Lease Quarterly'!$D$4,IF('Lease Quarterly'!$H$4="Quarterly",J216*('Lease Quarterly'!$D$4/4),J216*'Lease Quarterly'!$D$4/12))&gt;0,IF('Lease Quarterly'!$H$4="Yearly",J216*'Lease Quarterly'!$D$4,IF('Lease Quarterly'!$H$4="Quarterly",J216*('Lease Quarterly'!$D$4/4),J216*'Lease Quarterly'!$D$4/12)),-L216-J216)</f>
        <v>0</v>
      </c>
      <c r="L216" s="47">
        <f t="shared" si="37"/>
        <v>0</v>
      </c>
      <c r="M216" s="47">
        <f t="shared" si="38"/>
        <v>0</v>
      </c>
      <c r="N216" s="57"/>
      <c r="O216" s="38">
        <v>200</v>
      </c>
      <c r="P216" s="58">
        <f t="shared" si="42"/>
        <v>116787</v>
      </c>
      <c r="Q216" s="47">
        <f t="shared" si="43"/>
        <v>0</v>
      </c>
      <c r="R216" s="47">
        <f>IF(S215&lt;1,0,-'Lease Quarterly'!$K$4/'Lease Quarterly'!$L$4)</f>
        <v>0</v>
      </c>
      <c r="S216" s="47">
        <f t="shared" si="39"/>
        <v>0</v>
      </c>
      <c r="AE216"/>
      <c r="AF216" s="6"/>
    </row>
    <row r="217" spans="1:32" x14ac:dyDescent="0.25">
      <c r="A217" s="53">
        <f t="shared" si="40"/>
        <v>201</v>
      </c>
      <c r="B217" s="29">
        <f t="shared" si="34"/>
        <v>0</v>
      </c>
      <c r="C217" s="9" t="str">
        <f>IF(D217=0,"-",IF('Lease Quarterly'!$H$4="Yearly",EDATE(C216,12),IF('Lease Quarterly'!$H$4="Quarterly",EDATE(C216,3),EDATE(C216,1))))</f>
        <v>-</v>
      </c>
      <c r="D217" s="54">
        <f>IF(A217&gt;'Lease Quarterly'!$E$4,0,'Lease Quarterly'!$G$4)*((1+$M$4)^(((((IF($H$4="Yearly",ROUNDDOWN(IF(A217-($N$4)&lt;0,0,((A217-($N$4)/(($N$4))))/($N$4)),0),IF($H$4="Monthly",ROUNDDOWN(IF(A217-($N$4*12)&lt;0,0,((A217-(12*$N$4)/((12*$N$4))))/($N$4*12)),0),ROUNDDOWN(IF(A217-($N$4*4)&lt;0,0,((A217-(4*$N$4)/((4*$N$4))))/($N$4*4)),0)))))))))+(IF(A217=$E$4,$J$4,0))</f>
        <v>0</v>
      </c>
      <c r="E217" s="49">
        <f>IF(D217=0,0,1/((1+IF('Lease Quarterly'!$H$4="Yearly",'Lease Quarterly'!$D$4,IF('Lease Quarterly'!$H$4="Quarterly",'Lease Quarterly'!$D$4/4,'Lease Quarterly'!$D$4/12)))^IF($E$17=1,A216,A217)))</f>
        <v>0</v>
      </c>
      <c r="F217" s="55">
        <f t="shared" si="35"/>
        <v>0</v>
      </c>
      <c r="G217" s="56"/>
      <c r="H217" s="38">
        <f t="shared" si="41"/>
        <v>201</v>
      </c>
      <c r="I217" s="9" t="str">
        <f t="shared" si="36"/>
        <v>-</v>
      </c>
      <c r="J217" s="47">
        <f>IF(H217&gt;'Lease Quarterly'!$E$4,0,M216)</f>
        <v>0</v>
      </c>
      <c r="K217" s="47">
        <f>IF(IF('Lease Quarterly'!$H$4="Yearly",J217*'Lease Quarterly'!$D$4,IF('Lease Quarterly'!$H$4="Quarterly",J217*('Lease Quarterly'!$D$4/4),J217*'Lease Quarterly'!$D$4/12))&gt;0,IF('Lease Quarterly'!$H$4="Yearly",J217*'Lease Quarterly'!$D$4,IF('Lease Quarterly'!$H$4="Quarterly",J217*('Lease Quarterly'!$D$4/4),J217*'Lease Quarterly'!$D$4/12)),-L217-J217)</f>
        <v>0</v>
      </c>
      <c r="L217" s="47">
        <f t="shared" si="37"/>
        <v>0</v>
      </c>
      <c r="M217" s="47">
        <f t="shared" si="38"/>
        <v>0</v>
      </c>
      <c r="N217" s="57"/>
      <c r="O217" s="38">
        <v>201</v>
      </c>
      <c r="P217" s="58">
        <f t="shared" si="42"/>
        <v>117153</v>
      </c>
      <c r="Q217" s="47">
        <f t="shared" si="43"/>
        <v>0</v>
      </c>
      <c r="R217" s="47">
        <f>IF(S216&lt;1,0,-'Lease Quarterly'!$K$4/'Lease Quarterly'!$L$4)</f>
        <v>0</v>
      </c>
      <c r="S217" s="47">
        <f t="shared" si="39"/>
        <v>0</v>
      </c>
      <c r="AE217"/>
      <c r="AF217" s="6"/>
    </row>
    <row r="218" spans="1:32" x14ac:dyDescent="0.25">
      <c r="A218" s="53">
        <f t="shared" si="40"/>
        <v>202</v>
      </c>
      <c r="B218" s="29">
        <f t="shared" si="34"/>
        <v>0</v>
      </c>
      <c r="C218" s="9" t="str">
        <f>IF(D218=0,"-",IF('Lease Quarterly'!$H$4="Yearly",EDATE(C217,12),IF('Lease Quarterly'!$H$4="Quarterly",EDATE(C217,3),EDATE(C217,1))))</f>
        <v>-</v>
      </c>
      <c r="D218" s="54">
        <f>IF(A218&gt;'Lease Quarterly'!$E$4,0,'Lease Quarterly'!$G$4)*((1+$M$4)^(((((IF($H$4="Yearly",ROUNDDOWN(IF(A218-($N$4)&lt;0,0,((A218-($N$4)/(($N$4))))/($N$4)),0),IF($H$4="Monthly",ROUNDDOWN(IF(A218-($N$4*12)&lt;0,0,((A218-(12*$N$4)/((12*$N$4))))/($N$4*12)),0),ROUNDDOWN(IF(A218-($N$4*4)&lt;0,0,((A218-(4*$N$4)/((4*$N$4))))/($N$4*4)),0)))))))))+(IF(A218=$E$4,$J$4,0))</f>
        <v>0</v>
      </c>
      <c r="E218" s="49">
        <f>IF(D218=0,0,1/((1+IF('Lease Quarterly'!$H$4="Yearly",'Lease Quarterly'!$D$4,IF('Lease Quarterly'!$H$4="Quarterly",'Lease Quarterly'!$D$4/4,'Lease Quarterly'!$D$4/12)))^IF($E$17=1,A217,A218)))</f>
        <v>0</v>
      </c>
      <c r="F218" s="55">
        <f t="shared" si="35"/>
        <v>0</v>
      </c>
      <c r="G218" s="56"/>
      <c r="H218" s="38">
        <f t="shared" si="41"/>
        <v>202</v>
      </c>
      <c r="I218" s="9" t="str">
        <f t="shared" si="36"/>
        <v>-</v>
      </c>
      <c r="J218" s="47">
        <f>IF(H218&gt;'Lease Quarterly'!$E$4,0,M217)</f>
        <v>0</v>
      </c>
      <c r="K218" s="47">
        <f>IF(IF('Lease Quarterly'!$H$4="Yearly",J218*'Lease Quarterly'!$D$4,IF('Lease Quarterly'!$H$4="Quarterly",J218*('Lease Quarterly'!$D$4/4),J218*'Lease Quarterly'!$D$4/12))&gt;0,IF('Lease Quarterly'!$H$4="Yearly",J218*'Lease Quarterly'!$D$4,IF('Lease Quarterly'!$H$4="Quarterly",J218*('Lease Quarterly'!$D$4/4),J218*'Lease Quarterly'!$D$4/12)),-L218-J218)</f>
        <v>0</v>
      </c>
      <c r="L218" s="47">
        <f t="shared" si="37"/>
        <v>0</v>
      </c>
      <c r="M218" s="47">
        <f t="shared" si="38"/>
        <v>0</v>
      </c>
      <c r="N218" s="57"/>
      <c r="O218" s="38">
        <v>202</v>
      </c>
      <c r="P218" s="58">
        <f t="shared" si="42"/>
        <v>117518</v>
      </c>
      <c r="Q218" s="47">
        <f t="shared" si="43"/>
        <v>0</v>
      </c>
      <c r="R218" s="47">
        <f>IF(S217&lt;1,0,-'Lease Quarterly'!$K$4/'Lease Quarterly'!$L$4)</f>
        <v>0</v>
      </c>
      <c r="S218" s="47">
        <f t="shared" si="39"/>
        <v>0</v>
      </c>
      <c r="AE218"/>
      <c r="AF218" s="6"/>
    </row>
    <row r="219" spans="1:32" x14ac:dyDescent="0.25">
      <c r="A219" s="53">
        <f t="shared" si="40"/>
        <v>203</v>
      </c>
      <c r="B219" s="29">
        <f t="shared" si="34"/>
        <v>0</v>
      </c>
      <c r="C219" s="9" t="str">
        <f>IF(D219=0,"-",IF('Lease Quarterly'!$H$4="Yearly",EDATE(C218,12),IF('Lease Quarterly'!$H$4="Quarterly",EDATE(C218,3),EDATE(C218,1))))</f>
        <v>-</v>
      </c>
      <c r="D219" s="54">
        <f>IF(A219&gt;'Lease Quarterly'!$E$4,0,'Lease Quarterly'!$G$4)*((1+$M$4)^(((((IF($H$4="Yearly",ROUNDDOWN(IF(A219-($N$4)&lt;0,0,((A219-($N$4)/(($N$4))))/($N$4)),0),IF($H$4="Monthly",ROUNDDOWN(IF(A219-($N$4*12)&lt;0,0,((A219-(12*$N$4)/((12*$N$4))))/($N$4*12)),0),ROUNDDOWN(IF(A219-($N$4*4)&lt;0,0,((A219-(4*$N$4)/((4*$N$4))))/($N$4*4)),0)))))))))+(IF(A219=$E$4,$J$4,0))</f>
        <v>0</v>
      </c>
      <c r="E219" s="49">
        <f>IF(D219=0,0,1/((1+IF('Lease Quarterly'!$H$4="Yearly",'Lease Quarterly'!$D$4,IF('Lease Quarterly'!$H$4="Quarterly",'Lease Quarterly'!$D$4/4,'Lease Quarterly'!$D$4/12)))^IF($E$17=1,A218,A219)))</f>
        <v>0</v>
      </c>
      <c r="F219" s="55">
        <f t="shared" si="35"/>
        <v>0</v>
      </c>
      <c r="G219" s="56"/>
      <c r="H219" s="38">
        <f t="shared" si="41"/>
        <v>203</v>
      </c>
      <c r="I219" s="9" t="str">
        <f t="shared" si="36"/>
        <v>-</v>
      </c>
      <c r="J219" s="47">
        <f>IF(H219&gt;'Lease Quarterly'!$E$4,0,M218)</f>
        <v>0</v>
      </c>
      <c r="K219" s="47">
        <f>IF(IF('Lease Quarterly'!$H$4="Yearly",J219*'Lease Quarterly'!$D$4,IF('Lease Quarterly'!$H$4="Quarterly",J219*('Lease Quarterly'!$D$4/4),J219*'Lease Quarterly'!$D$4/12))&gt;0,IF('Lease Quarterly'!$H$4="Yearly",J219*'Lease Quarterly'!$D$4,IF('Lease Quarterly'!$H$4="Quarterly",J219*('Lease Quarterly'!$D$4/4),J219*'Lease Quarterly'!$D$4/12)),-L219-J219)</f>
        <v>0</v>
      </c>
      <c r="L219" s="47">
        <f t="shared" si="37"/>
        <v>0</v>
      </c>
      <c r="M219" s="47">
        <f t="shared" si="38"/>
        <v>0</v>
      </c>
      <c r="N219" s="57"/>
      <c r="O219" s="38">
        <v>203</v>
      </c>
      <c r="P219" s="58">
        <f t="shared" si="42"/>
        <v>117883</v>
      </c>
      <c r="Q219" s="47">
        <f t="shared" si="43"/>
        <v>0</v>
      </c>
      <c r="R219" s="47">
        <f>IF(S218&lt;1,0,-'Lease Quarterly'!$K$4/'Lease Quarterly'!$L$4)</f>
        <v>0</v>
      </c>
      <c r="S219" s="47">
        <f t="shared" si="39"/>
        <v>0</v>
      </c>
      <c r="AE219"/>
      <c r="AF219" s="6"/>
    </row>
    <row r="220" spans="1:32" x14ac:dyDescent="0.25">
      <c r="A220" s="53">
        <f t="shared" si="40"/>
        <v>204</v>
      </c>
      <c r="B220" s="29">
        <f t="shared" si="34"/>
        <v>0</v>
      </c>
      <c r="C220" s="9" t="str">
        <f>IF(D220=0,"-",IF('Lease Quarterly'!$H$4="Yearly",EDATE(C219,12),IF('Lease Quarterly'!$H$4="Quarterly",EDATE(C219,3),EDATE(C219,1))))</f>
        <v>-</v>
      </c>
      <c r="D220" s="54">
        <f>IF(A220&gt;'Lease Quarterly'!$E$4,0,'Lease Quarterly'!$G$4)*((1+$M$4)^(((((IF($H$4="Yearly",ROUNDDOWN(IF(A220-($N$4)&lt;0,0,((A220-($N$4)/(($N$4))))/($N$4)),0),IF($H$4="Monthly",ROUNDDOWN(IF(A220-($N$4*12)&lt;0,0,((A220-(12*$N$4)/((12*$N$4))))/($N$4*12)),0),ROUNDDOWN(IF(A220-($N$4*4)&lt;0,0,((A220-(4*$N$4)/((4*$N$4))))/($N$4*4)),0)))))))))+(IF(A220=$E$4,$J$4,0))</f>
        <v>0</v>
      </c>
      <c r="E220" s="49">
        <f>IF(D220=0,0,1/((1+IF('Lease Quarterly'!$H$4="Yearly",'Lease Quarterly'!$D$4,IF('Lease Quarterly'!$H$4="Quarterly",'Lease Quarterly'!$D$4/4,'Lease Quarterly'!$D$4/12)))^IF($E$17=1,A219,A220)))</f>
        <v>0</v>
      </c>
      <c r="F220" s="55">
        <f t="shared" si="35"/>
        <v>0</v>
      </c>
      <c r="G220" s="56"/>
      <c r="H220" s="38">
        <f t="shared" si="41"/>
        <v>204</v>
      </c>
      <c r="I220" s="9" t="str">
        <f t="shared" si="36"/>
        <v>-</v>
      </c>
      <c r="J220" s="47">
        <f>IF(H220&gt;'Lease Quarterly'!$E$4,0,M219)</f>
        <v>0</v>
      </c>
      <c r="K220" s="47">
        <f>IF(IF('Lease Quarterly'!$H$4="Yearly",J220*'Lease Quarterly'!$D$4,IF('Lease Quarterly'!$H$4="Quarterly",J220*('Lease Quarterly'!$D$4/4),J220*'Lease Quarterly'!$D$4/12))&gt;0,IF('Lease Quarterly'!$H$4="Yearly",J220*'Lease Quarterly'!$D$4,IF('Lease Quarterly'!$H$4="Quarterly",J220*('Lease Quarterly'!$D$4/4),J220*'Lease Quarterly'!$D$4/12)),-L220-J220)</f>
        <v>0</v>
      </c>
      <c r="L220" s="47">
        <f t="shared" si="37"/>
        <v>0</v>
      </c>
      <c r="M220" s="47">
        <f t="shared" si="38"/>
        <v>0</v>
      </c>
      <c r="N220" s="57"/>
      <c r="O220" s="38">
        <v>204</v>
      </c>
      <c r="P220" s="58">
        <f t="shared" si="42"/>
        <v>118248</v>
      </c>
      <c r="Q220" s="47">
        <f t="shared" si="43"/>
        <v>0</v>
      </c>
      <c r="R220" s="47">
        <f>IF(S219&lt;1,0,-'Lease Quarterly'!$K$4/'Lease Quarterly'!$L$4)</f>
        <v>0</v>
      </c>
      <c r="S220" s="47">
        <f t="shared" si="39"/>
        <v>0</v>
      </c>
      <c r="AE220"/>
      <c r="AF220" s="6"/>
    </row>
    <row r="221" spans="1:32" x14ac:dyDescent="0.25">
      <c r="A221" s="53">
        <f t="shared" si="40"/>
        <v>205</v>
      </c>
      <c r="B221" s="29">
        <f t="shared" si="34"/>
        <v>0</v>
      </c>
      <c r="C221" s="9" t="str">
        <f>IF(D221=0,"-",IF('Lease Quarterly'!$H$4="Yearly",EDATE(C220,12),IF('Lease Quarterly'!$H$4="Quarterly",EDATE(C220,3),EDATE(C220,1))))</f>
        <v>-</v>
      </c>
      <c r="D221" s="54">
        <f>IF(A221&gt;'Lease Quarterly'!$E$4,0,'Lease Quarterly'!$G$4)*((1+$M$4)^(((((IF($H$4="Yearly",ROUNDDOWN(IF(A221-($N$4)&lt;0,0,((A221-($N$4)/(($N$4))))/($N$4)),0),IF($H$4="Monthly",ROUNDDOWN(IF(A221-($N$4*12)&lt;0,0,((A221-(12*$N$4)/((12*$N$4))))/($N$4*12)),0),ROUNDDOWN(IF(A221-($N$4*4)&lt;0,0,((A221-(4*$N$4)/((4*$N$4))))/($N$4*4)),0)))))))))+(IF(A221=$E$4,$J$4,0))</f>
        <v>0</v>
      </c>
      <c r="E221" s="49">
        <f>IF(D221=0,0,1/((1+IF('Lease Quarterly'!$H$4="Yearly",'Lease Quarterly'!$D$4,IF('Lease Quarterly'!$H$4="Quarterly",'Lease Quarterly'!$D$4/4,'Lease Quarterly'!$D$4/12)))^IF($E$17=1,A220,A221)))</f>
        <v>0</v>
      </c>
      <c r="F221" s="55">
        <f t="shared" si="35"/>
        <v>0</v>
      </c>
      <c r="G221" s="56"/>
      <c r="H221" s="38">
        <f t="shared" si="41"/>
        <v>205</v>
      </c>
      <c r="I221" s="9" t="str">
        <f t="shared" si="36"/>
        <v>-</v>
      </c>
      <c r="J221" s="47">
        <f>IF(H221&gt;'Lease Quarterly'!$E$4,0,M220)</f>
        <v>0</v>
      </c>
      <c r="K221" s="47">
        <f>IF(IF('Lease Quarterly'!$H$4="Yearly",J221*'Lease Quarterly'!$D$4,IF('Lease Quarterly'!$H$4="Quarterly",J221*('Lease Quarterly'!$D$4/4),J221*'Lease Quarterly'!$D$4/12))&gt;0,IF('Lease Quarterly'!$H$4="Yearly",J221*'Lease Quarterly'!$D$4,IF('Lease Quarterly'!$H$4="Quarterly",J221*('Lease Quarterly'!$D$4/4),J221*'Lease Quarterly'!$D$4/12)),-L221-J221)</f>
        <v>0</v>
      </c>
      <c r="L221" s="47">
        <f t="shared" si="37"/>
        <v>0</v>
      </c>
      <c r="M221" s="47">
        <f t="shared" si="38"/>
        <v>0</v>
      </c>
      <c r="N221" s="57"/>
      <c r="O221" s="38">
        <v>205</v>
      </c>
      <c r="P221" s="58">
        <f t="shared" si="42"/>
        <v>118614</v>
      </c>
      <c r="Q221" s="47">
        <f t="shared" si="43"/>
        <v>0</v>
      </c>
      <c r="R221" s="47">
        <f>IF(S220&lt;1,0,-'Lease Quarterly'!$K$4/'Lease Quarterly'!$L$4)</f>
        <v>0</v>
      </c>
      <c r="S221" s="47">
        <f t="shared" si="39"/>
        <v>0</v>
      </c>
      <c r="AE221"/>
      <c r="AF221" s="6"/>
    </row>
    <row r="222" spans="1:32" x14ac:dyDescent="0.25">
      <c r="A222" s="53">
        <f t="shared" si="40"/>
        <v>206</v>
      </c>
      <c r="B222" s="29">
        <f t="shared" si="34"/>
        <v>0</v>
      </c>
      <c r="C222" s="9" t="str">
        <f>IF(D222=0,"-",IF('Lease Quarterly'!$H$4="Yearly",EDATE(C221,12),IF('Lease Quarterly'!$H$4="Quarterly",EDATE(C221,3),EDATE(C221,1))))</f>
        <v>-</v>
      </c>
      <c r="D222" s="54">
        <f>IF(A222&gt;'Lease Quarterly'!$E$4,0,'Lease Quarterly'!$G$4)*((1+$M$4)^(((((IF($H$4="Yearly",ROUNDDOWN(IF(A222-($N$4)&lt;0,0,((A222-($N$4)/(($N$4))))/($N$4)),0),IF($H$4="Monthly",ROUNDDOWN(IF(A222-($N$4*12)&lt;0,0,((A222-(12*$N$4)/((12*$N$4))))/($N$4*12)),0),ROUNDDOWN(IF(A222-($N$4*4)&lt;0,0,((A222-(4*$N$4)/((4*$N$4))))/($N$4*4)),0)))))))))+(IF(A222=$E$4,$J$4,0))</f>
        <v>0</v>
      </c>
      <c r="E222" s="49">
        <f>IF(D222=0,0,1/((1+IF('Lease Quarterly'!$H$4="Yearly",'Lease Quarterly'!$D$4,IF('Lease Quarterly'!$H$4="Quarterly",'Lease Quarterly'!$D$4/4,'Lease Quarterly'!$D$4/12)))^IF($E$17=1,A221,A222)))</f>
        <v>0</v>
      </c>
      <c r="F222" s="55">
        <f t="shared" si="35"/>
        <v>0</v>
      </c>
      <c r="G222" s="56"/>
      <c r="H222" s="38">
        <f t="shared" si="41"/>
        <v>206</v>
      </c>
      <c r="I222" s="9" t="str">
        <f t="shared" si="36"/>
        <v>-</v>
      </c>
      <c r="J222" s="47">
        <f>IF(H222&gt;'Lease Quarterly'!$E$4,0,M221)</f>
        <v>0</v>
      </c>
      <c r="K222" s="47">
        <f>IF(IF('Lease Quarterly'!$H$4="Yearly",J222*'Lease Quarterly'!$D$4,IF('Lease Quarterly'!$H$4="Quarterly",J222*('Lease Quarterly'!$D$4/4),J222*'Lease Quarterly'!$D$4/12))&gt;0,IF('Lease Quarterly'!$H$4="Yearly",J222*'Lease Quarterly'!$D$4,IF('Lease Quarterly'!$H$4="Quarterly",J222*('Lease Quarterly'!$D$4/4),J222*'Lease Quarterly'!$D$4/12)),-L222-J222)</f>
        <v>0</v>
      </c>
      <c r="L222" s="47">
        <f t="shared" si="37"/>
        <v>0</v>
      </c>
      <c r="M222" s="47">
        <f t="shared" si="38"/>
        <v>0</v>
      </c>
      <c r="N222" s="57"/>
      <c r="O222" s="38">
        <v>206</v>
      </c>
      <c r="P222" s="58">
        <f t="shared" si="42"/>
        <v>118979</v>
      </c>
      <c r="Q222" s="47">
        <f t="shared" si="43"/>
        <v>0</v>
      </c>
      <c r="R222" s="47">
        <f>IF(S221&lt;1,0,-'Lease Quarterly'!$K$4/'Lease Quarterly'!$L$4)</f>
        <v>0</v>
      </c>
      <c r="S222" s="47">
        <f t="shared" si="39"/>
        <v>0</v>
      </c>
      <c r="AE222"/>
      <c r="AF222" s="6"/>
    </row>
    <row r="223" spans="1:32" x14ac:dyDescent="0.25">
      <c r="A223" s="53">
        <f t="shared" si="40"/>
        <v>207</v>
      </c>
      <c r="B223" s="29">
        <f t="shared" si="34"/>
        <v>0</v>
      </c>
      <c r="C223" s="9" t="str">
        <f>IF(D223=0,"-",IF('Lease Quarterly'!$H$4="Yearly",EDATE(C222,12),IF('Lease Quarterly'!$H$4="Quarterly",EDATE(C222,3),EDATE(C222,1))))</f>
        <v>-</v>
      </c>
      <c r="D223" s="54">
        <f>IF(A223&gt;'Lease Quarterly'!$E$4,0,'Lease Quarterly'!$G$4)*((1+$M$4)^(((((IF($H$4="Yearly",ROUNDDOWN(IF(A223-($N$4)&lt;0,0,((A223-($N$4)/(($N$4))))/($N$4)),0),IF($H$4="Monthly",ROUNDDOWN(IF(A223-($N$4*12)&lt;0,0,((A223-(12*$N$4)/((12*$N$4))))/($N$4*12)),0),ROUNDDOWN(IF(A223-($N$4*4)&lt;0,0,((A223-(4*$N$4)/((4*$N$4))))/($N$4*4)),0)))))))))+(IF(A223=$E$4,$J$4,0))</f>
        <v>0</v>
      </c>
      <c r="E223" s="49">
        <f>IF(D223=0,0,1/((1+IF('Lease Quarterly'!$H$4="Yearly",'Lease Quarterly'!$D$4,IF('Lease Quarterly'!$H$4="Quarterly",'Lease Quarterly'!$D$4/4,'Lease Quarterly'!$D$4/12)))^IF($E$17=1,A222,A223)))</f>
        <v>0</v>
      </c>
      <c r="F223" s="55">
        <f t="shared" si="35"/>
        <v>0</v>
      </c>
      <c r="G223" s="56"/>
      <c r="H223" s="38">
        <f t="shared" si="41"/>
        <v>207</v>
      </c>
      <c r="I223" s="9" t="str">
        <f t="shared" si="36"/>
        <v>-</v>
      </c>
      <c r="J223" s="47">
        <f>IF(H223&gt;'Lease Quarterly'!$E$4,0,M222)</f>
        <v>0</v>
      </c>
      <c r="K223" s="47">
        <f>IF(IF('Lease Quarterly'!$H$4="Yearly",J223*'Lease Quarterly'!$D$4,IF('Lease Quarterly'!$H$4="Quarterly",J223*('Lease Quarterly'!$D$4/4),J223*'Lease Quarterly'!$D$4/12))&gt;0,IF('Lease Quarterly'!$H$4="Yearly",J223*'Lease Quarterly'!$D$4,IF('Lease Quarterly'!$H$4="Quarterly",J223*('Lease Quarterly'!$D$4/4),J223*'Lease Quarterly'!$D$4/12)),-L223-J223)</f>
        <v>0</v>
      </c>
      <c r="L223" s="47">
        <f t="shared" si="37"/>
        <v>0</v>
      </c>
      <c r="M223" s="47">
        <f t="shared" si="38"/>
        <v>0</v>
      </c>
      <c r="N223" s="57"/>
      <c r="O223" s="38">
        <v>207</v>
      </c>
      <c r="P223" s="58">
        <f t="shared" si="42"/>
        <v>119344</v>
      </c>
      <c r="Q223" s="47">
        <f t="shared" si="43"/>
        <v>0</v>
      </c>
      <c r="R223" s="47">
        <f>IF(S222&lt;1,0,-'Lease Quarterly'!$K$4/'Lease Quarterly'!$L$4)</f>
        <v>0</v>
      </c>
      <c r="S223" s="47">
        <f t="shared" si="39"/>
        <v>0</v>
      </c>
      <c r="AE223"/>
      <c r="AF223" s="6"/>
    </row>
    <row r="224" spans="1:32" x14ac:dyDescent="0.25">
      <c r="A224" s="53">
        <f t="shared" si="40"/>
        <v>208</v>
      </c>
      <c r="B224" s="29">
        <f t="shared" si="34"/>
        <v>0</v>
      </c>
      <c r="C224" s="9" t="str">
        <f>IF(D224=0,"-",IF('Lease Quarterly'!$H$4="Yearly",EDATE(C223,12),IF('Lease Quarterly'!$H$4="Quarterly",EDATE(C223,3),EDATE(C223,1))))</f>
        <v>-</v>
      </c>
      <c r="D224" s="54">
        <f>IF(A224&gt;'Lease Quarterly'!$E$4,0,'Lease Quarterly'!$G$4)*((1+$M$4)^(((((IF($H$4="Yearly",ROUNDDOWN(IF(A224-($N$4)&lt;0,0,((A224-($N$4)/(($N$4))))/($N$4)),0),IF($H$4="Monthly",ROUNDDOWN(IF(A224-($N$4*12)&lt;0,0,((A224-(12*$N$4)/((12*$N$4))))/($N$4*12)),0),ROUNDDOWN(IF(A224-($N$4*4)&lt;0,0,((A224-(4*$N$4)/((4*$N$4))))/($N$4*4)),0)))))))))+(IF(A224=$E$4,$J$4,0))</f>
        <v>0</v>
      </c>
      <c r="E224" s="49">
        <f>IF(D224=0,0,1/((1+IF('Lease Quarterly'!$H$4="Yearly",'Lease Quarterly'!$D$4,IF('Lease Quarterly'!$H$4="Quarterly",'Lease Quarterly'!$D$4/4,'Lease Quarterly'!$D$4/12)))^IF($E$17=1,A223,A224)))</f>
        <v>0</v>
      </c>
      <c r="F224" s="55">
        <f t="shared" si="35"/>
        <v>0</v>
      </c>
      <c r="G224" s="56"/>
      <c r="H224" s="38">
        <f t="shared" si="41"/>
        <v>208</v>
      </c>
      <c r="I224" s="9" t="str">
        <f t="shared" si="36"/>
        <v>-</v>
      </c>
      <c r="J224" s="47">
        <f>IF(H224&gt;'Lease Quarterly'!$E$4,0,M223)</f>
        <v>0</v>
      </c>
      <c r="K224" s="47">
        <f>IF(IF('Lease Quarterly'!$H$4="Yearly",J224*'Lease Quarterly'!$D$4,IF('Lease Quarterly'!$H$4="Quarterly",J224*('Lease Quarterly'!$D$4/4),J224*'Lease Quarterly'!$D$4/12))&gt;0,IF('Lease Quarterly'!$H$4="Yearly",J224*'Lease Quarterly'!$D$4,IF('Lease Quarterly'!$H$4="Quarterly",J224*('Lease Quarterly'!$D$4/4),J224*'Lease Quarterly'!$D$4/12)),-L224-J224)</f>
        <v>0</v>
      </c>
      <c r="L224" s="47">
        <f t="shared" si="37"/>
        <v>0</v>
      </c>
      <c r="M224" s="47">
        <f t="shared" si="38"/>
        <v>0</v>
      </c>
      <c r="N224" s="57"/>
      <c r="O224" s="38">
        <v>208</v>
      </c>
      <c r="P224" s="58">
        <f t="shared" si="42"/>
        <v>119709</v>
      </c>
      <c r="Q224" s="47">
        <f t="shared" si="43"/>
        <v>0</v>
      </c>
      <c r="R224" s="47">
        <f>IF(S223&lt;1,0,-'Lease Quarterly'!$K$4/'Lease Quarterly'!$L$4)</f>
        <v>0</v>
      </c>
      <c r="S224" s="47">
        <f t="shared" si="39"/>
        <v>0</v>
      </c>
      <c r="AE224"/>
      <c r="AF224" s="6"/>
    </row>
    <row r="225" spans="1:32" x14ac:dyDescent="0.25">
      <c r="A225" s="53">
        <f t="shared" si="40"/>
        <v>209</v>
      </c>
      <c r="B225" s="29">
        <f t="shared" si="34"/>
        <v>0</v>
      </c>
      <c r="C225" s="9" t="str">
        <f>IF(D225=0,"-",IF('Lease Quarterly'!$H$4="Yearly",EDATE(C224,12),IF('Lease Quarterly'!$H$4="Quarterly",EDATE(C224,3),EDATE(C224,1))))</f>
        <v>-</v>
      </c>
      <c r="D225" s="54">
        <f>IF(A225&gt;'Lease Quarterly'!$E$4,0,'Lease Quarterly'!$G$4)*((1+$M$4)^(((((IF($H$4="Yearly",ROUNDDOWN(IF(A225-($N$4)&lt;0,0,((A225-($N$4)/(($N$4))))/($N$4)),0),IF($H$4="Monthly",ROUNDDOWN(IF(A225-($N$4*12)&lt;0,0,((A225-(12*$N$4)/((12*$N$4))))/($N$4*12)),0),ROUNDDOWN(IF(A225-($N$4*4)&lt;0,0,((A225-(4*$N$4)/((4*$N$4))))/($N$4*4)),0)))))))))+(IF(A225=$E$4,$J$4,0))</f>
        <v>0</v>
      </c>
      <c r="E225" s="49">
        <f>IF(D225=0,0,1/((1+IF('Lease Quarterly'!$H$4="Yearly",'Lease Quarterly'!$D$4,IF('Lease Quarterly'!$H$4="Quarterly",'Lease Quarterly'!$D$4/4,'Lease Quarterly'!$D$4/12)))^IF($E$17=1,A224,A225)))</f>
        <v>0</v>
      </c>
      <c r="F225" s="55">
        <f t="shared" si="35"/>
        <v>0</v>
      </c>
      <c r="G225" s="56"/>
      <c r="H225" s="38">
        <f t="shared" si="41"/>
        <v>209</v>
      </c>
      <c r="I225" s="9" t="str">
        <f t="shared" si="36"/>
        <v>-</v>
      </c>
      <c r="J225" s="47">
        <f>IF(H225&gt;'Lease Quarterly'!$E$4,0,M224)</f>
        <v>0</v>
      </c>
      <c r="K225" s="47">
        <f>IF(IF('Lease Quarterly'!$H$4="Yearly",J225*'Lease Quarterly'!$D$4,IF('Lease Quarterly'!$H$4="Quarterly",J225*('Lease Quarterly'!$D$4/4),J225*'Lease Quarterly'!$D$4/12))&gt;0,IF('Lease Quarterly'!$H$4="Yearly",J225*'Lease Quarterly'!$D$4,IF('Lease Quarterly'!$H$4="Quarterly",J225*('Lease Quarterly'!$D$4/4),J225*'Lease Quarterly'!$D$4/12)),-L225-J225)</f>
        <v>0</v>
      </c>
      <c r="L225" s="47">
        <f t="shared" si="37"/>
        <v>0</v>
      </c>
      <c r="M225" s="47">
        <f t="shared" si="38"/>
        <v>0</v>
      </c>
      <c r="N225" s="57"/>
      <c r="O225" s="38">
        <v>209</v>
      </c>
      <c r="P225" s="58">
        <f t="shared" si="42"/>
        <v>120075</v>
      </c>
      <c r="Q225" s="47">
        <f t="shared" si="43"/>
        <v>0</v>
      </c>
      <c r="R225" s="47">
        <f>IF(S224&lt;1,0,-'Lease Quarterly'!$K$4/'Lease Quarterly'!$L$4)</f>
        <v>0</v>
      </c>
      <c r="S225" s="47">
        <f t="shared" si="39"/>
        <v>0</v>
      </c>
      <c r="AE225"/>
      <c r="AF225" s="6"/>
    </row>
    <row r="226" spans="1:32" x14ac:dyDescent="0.25">
      <c r="A226" s="53">
        <f t="shared" si="40"/>
        <v>210</v>
      </c>
      <c r="B226" s="29">
        <f t="shared" si="34"/>
        <v>0</v>
      </c>
      <c r="C226" s="9" t="str">
        <f>IF(D226=0,"-",IF('Lease Quarterly'!$H$4="Yearly",EDATE(C225,12),IF('Lease Quarterly'!$H$4="Quarterly",EDATE(C225,3),EDATE(C225,1))))</f>
        <v>-</v>
      </c>
      <c r="D226" s="54">
        <f>IF(A226&gt;'Lease Quarterly'!$E$4,0,'Lease Quarterly'!$G$4)*((1+$M$4)^(((((IF($H$4="Yearly",ROUNDDOWN(IF(A226-($N$4)&lt;0,0,((A226-($N$4)/(($N$4))))/($N$4)),0),IF($H$4="Monthly",ROUNDDOWN(IF(A226-($N$4*12)&lt;0,0,((A226-(12*$N$4)/((12*$N$4))))/($N$4*12)),0),ROUNDDOWN(IF(A226-($N$4*4)&lt;0,0,((A226-(4*$N$4)/((4*$N$4))))/($N$4*4)),0)))))))))+(IF(A226=$E$4,$J$4,0))</f>
        <v>0</v>
      </c>
      <c r="E226" s="49">
        <f>IF(D226=0,0,1/((1+IF('Lease Quarterly'!$H$4="Yearly",'Lease Quarterly'!$D$4,IF('Lease Quarterly'!$H$4="Quarterly",'Lease Quarterly'!$D$4/4,'Lease Quarterly'!$D$4/12)))^IF($E$17=1,A225,A226)))</f>
        <v>0</v>
      </c>
      <c r="F226" s="55">
        <f t="shared" si="35"/>
        <v>0</v>
      </c>
      <c r="G226" s="56"/>
      <c r="H226" s="38">
        <f t="shared" si="41"/>
        <v>210</v>
      </c>
      <c r="I226" s="9" t="str">
        <f t="shared" si="36"/>
        <v>-</v>
      </c>
      <c r="J226" s="47">
        <f>IF(H226&gt;'Lease Quarterly'!$E$4,0,M225)</f>
        <v>0</v>
      </c>
      <c r="K226" s="47">
        <f>IF(IF('Lease Quarterly'!$H$4="Yearly",J226*'Lease Quarterly'!$D$4,IF('Lease Quarterly'!$H$4="Quarterly",J226*('Lease Quarterly'!$D$4/4),J226*'Lease Quarterly'!$D$4/12))&gt;0,IF('Lease Quarterly'!$H$4="Yearly",J226*'Lease Quarterly'!$D$4,IF('Lease Quarterly'!$H$4="Quarterly",J226*('Lease Quarterly'!$D$4/4),J226*'Lease Quarterly'!$D$4/12)),-L226-J226)</f>
        <v>0</v>
      </c>
      <c r="L226" s="47">
        <f t="shared" si="37"/>
        <v>0</v>
      </c>
      <c r="M226" s="47">
        <f t="shared" si="38"/>
        <v>0</v>
      </c>
      <c r="N226" s="57"/>
      <c r="O226" s="38">
        <v>210</v>
      </c>
      <c r="P226" s="58">
        <f t="shared" si="42"/>
        <v>120440</v>
      </c>
      <c r="Q226" s="47">
        <f t="shared" si="43"/>
        <v>0</v>
      </c>
      <c r="R226" s="47">
        <f>IF(S225&lt;1,0,-'Lease Quarterly'!$K$4/'Lease Quarterly'!$L$4)</f>
        <v>0</v>
      </c>
      <c r="S226" s="47">
        <f t="shared" si="39"/>
        <v>0</v>
      </c>
      <c r="AE226"/>
      <c r="AF226" s="6"/>
    </row>
    <row r="227" spans="1:32" x14ac:dyDescent="0.25">
      <c r="A227" s="53">
        <f t="shared" si="40"/>
        <v>211</v>
      </c>
      <c r="B227" s="29">
        <f t="shared" si="34"/>
        <v>0</v>
      </c>
      <c r="C227" s="9" t="str">
        <f>IF(D227=0,"-",IF('Lease Quarterly'!$H$4="Yearly",EDATE(C226,12),IF('Lease Quarterly'!$H$4="Quarterly",EDATE(C226,3),EDATE(C226,1))))</f>
        <v>-</v>
      </c>
      <c r="D227" s="54">
        <f>IF(A227&gt;'Lease Quarterly'!$E$4,0,'Lease Quarterly'!$G$4)*((1+$M$4)^(((((IF($H$4="Yearly",ROUNDDOWN(IF(A227-($N$4)&lt;0,0,((A227-($N$4)/(($N$4))))/($N$4)),0),IF($H$4="Monthly",ROUNDDOWN(IF(A227-($N$4*12)&lt;0,0,((A227-(12*$N$4)/((12*$N$4))))/($N$4*12)),0),ROUNDDOWN(IF(A227-($N$4*4)&lt;0,0,((A227-(4*$N$4)/((4*$N$4))))/($N$4*4)),0)))))))))+(IF(A227=$E$4,$J$4,0))</f>
        <v>0</v>
      </c>
      <c r="E227" s="49">
        <f>IF(D227=0,0,1/((1+IF('Lease Quarterly'!$H$4="Yearly",'Lease Quarterly'!$D$4,IF('Lease Quarterly'!$H$4="Quarterly",'Lease Quarterly'!$D$4/4,'Lease Quarterly'!$D$4/12)))^IF($E$17=1,A226,A227)))</f>
        <v>0</v>
      </c>
      <c r="F227" s="55">
        <f t="shared" si="35"/>
        <v>0</v>
      </c>
      <c r="G227" s="56"/>
      <c r="H227" s="38">
        <f t="shared" si="41"/>
        <v>211</v>
      </c>
      <c r="I227" s="9" t="str">
        <f t="shared" si="36"/>
        <v>-</v>
      </c>
      <c r="J227" s="47">
        <f>IF(H227&gt;'Lease Quarterly'!$E$4,0,M226)</f>
        <v>0</v>
      </c>
      <c r="K227" s="47">
        <f>IF(IF('Lease Quarterly'!$H$4="Yearly",J227*'Lease Quarterly'!$D$4,IF('Lease Quarterly'!$H$4="Quarterly",J227*('Lease Quarterly'!$D$4/4),J227*'Lease Quarterly'!$D$4/12))&gt;0,IF('Lease Quarterly'!$H$4="Yearly",J227*'Lease Quarterly'!$D$4,IF('Lease Quarterly'!$H$4="Quarterly",J227*('Lease Quarterly'!$D$4/4),J227*'Lease Quarterly'!$D$4/12)),-L227-J227)</f>
        <v>0</v>
      </c>
      <c r="L227" s="47">
        <f t="shared" si="37"/>
        <v>0</v>
      </c>
      <c r="M227" s="47">
        <f t="shared" si="38"/>
        <v>0</v>
      </c>
      <c r="N227" s="57"/>
      <c r="O227" s="38">
        <v>211</v>
      </c>
      <c r="P227" s="58">
        <f t="shared" si="42"/>
        <v>120805</v>
      </c>
      <c r="Q227" s="47">
        <f t="shared" si="43"/>
        <v>0</v>
      </c>
      <c r="R227" s="47">
        <f>IF(S226&lt;1,0,-'Lease Quarterly'!$K$4/'Lease Quarterly'!$L$4)</f>
        <v>0</v>
      </c>
      <c r="S227" s="47">
        <f t="shared" si="39"/>
        <v>0</v>
      </c>
      <c r="AE227"/>
      <c r="AF227" s="6"/>
    </row>
    <row r="228" spans="1:32" x14ac:dyDescent="0.25">
      <c r="A228" s="53">
        <f t="shared" si="40"/>
        <v>212</v>
      </c>
      <c r="B228" s="29">
        <f t="shared" si="34"/>
        <v>0</v>
      </c>
      <c r="C228" s="9" t="str">
        <f>IF(D228=0,"-",IF('Lease Quarterly'!$H$4="Yearly",EDATE(C227,12),IF('Lease Quarterly'!$H$4="Quarterly",EDATE(C227,3),EDATE(C227,1))))</f>
        <v>-</v>
      </c>
      <c r="D228" s="54">
        <f>IF(A228&gt;'Lease Quarterly'!$E$4,0,'Lease Quarterly'!$G$4)*((1+$M$4)^(((((IF($H$4="Yearly",ROUNDDOWN(IF(A228-($N$4)&lt;0,0,((A228-($N$4)/(($N$4))))/($N$4)),0),IF($H$4="Monthly",ROUNDDOWN(IF(A228-($N$4*12)&lt;0,0,((A228-(12*$N$4)/((12*$N$4))))/($N$4*12)),0),ROUNDDOWN(IF(A228-($N$4*4)&lt;0,0,((A228-(4*$N$4)/((4*$N$4))))/($N$4*4)),0)))))))))+(IF(A228=$E$4,$J$4,0))</f>
        <v>0</v>
      </c>
      <c r="E228" s="49">
        <f>IF(D228=0,0,1/((1+IF('Lease Quarterly'!$H$4="Yearly",'Lease Quarterly'!$D$4,IF('Lease Quarterly'!$H$4="Quarterly",'Lease Quarterly'!$D$4/4,'Lease Quarterly'!$D$4/12)))^IF($E$17=1,A227,A228)))</f>
        <v>0</v>
      </c>
      <c r="F228" s="55">
        <f t="shared" si="35"/>
        <v>0</v>
      </c>
      <c r="G228" s="56"/>
      <c r="H228" s="38">
        <f t="shared" si="41"/>
        <v>212</v>
      </c>
      <c r="I228" s="9" t="str">
        <f t="shared" si="36"/>
        <v>-</v>
      </c>
      <c r="J228" s="47">
        <f>IF(H228&gt;'Lease Quarterly'!$E$4,0,M227)</f>
        <v>0</v>
      </c>
      <c r="K228" s="47">
        <f>IF(IF('Lease Quarterly'!$H$4="Yearly",J228*'Lease Quarterly'!$D$4,IF('Lease Quarterly'!$H$4="Quarterly",J228*('Lease Quarterly'!$D$4/4),J228*'Lease Quarterly'!$D$4/12))&gt;0,IF('Lease Quarterly'!$H$4="Yearly",J228*'Lease Quarterly'!$D$4,IF('Lease Quarterly'!$H$4="Quarterly",J228*('Lease Quarterly'!$D$4/4),J228*'Lease Quarterly'!$D$4/12)),-L228-J228)</f>
        <v>0</v>
      </c>
      <c r="L228" s="47">
        <f t="shared" si="37"/>
        <v>0</v>
      </c>
      <c r="M228" s="47">
        <f t="shared" si="38"/>
        <v>0</v>
      </c>
      <c r="N228" s="57"/>
      <c r="O228" s="38">
        <v>212</v>
      </c>
      <c r="P228" s="58">
        <f t="shared" si="42"/>
        <v>121170</v>
      </c>
      <c r="Q228" s="47">
        <f t="shared" si="43"/>
        <v>0</v>
      </c>
      <c r="R228" s="47">
        <f>IF(S227&lt;1,0,-'Lease Quarterly'!$K$4/'Lease Quarterly'!$L$4)</f>
        <v>0</v>
      </c>
      <c r="S228" s="47">
        <f t="shared" si="39"/>
        <v>0</v>
      </c>
      <c r="AE228"/>
      <c r="AF228" s="6"/>
    </row>
    <row r="229" spans="1:32" x14ac:dyDescent="0.25">
      <c r="A229" s="53">
        <f t="shared" si="40"/>
        <v>213</v>
      </c>
      <c r="B229" s="29">
        <f t="shared" si="34"/>
        <v>0</v>
      </c>
      <c r="C229" s="9" t="str">
        <f>IF(D229=0,"-",IF('Lease Quarterly'!$H$4="Yearly",EDATE(C228,12),IF('Lease Quarterly'!$H$4="Quarterly",EDATE(C228,3),EDATE(C228,1))))</f>
        <v>-</v>
      </c>
      <c r="D229" s="54">
        <f>IF(A229&gt;'Lease Quarterly'!$E$4,0,'Lease Quarterly'!$G$4)*((1+$M$4)^(((((IF($H$4="Yearly",ROUNDDOWN(IF(A229-($N$4)&lt;0,0,((A229-($N$4)/(($N$4))))/($N$4)),0),IF($H$4="Monthly",ROUNDDOWN(IF(A229-($N$4*12)&lt;0,0,((A229-(12*$N$4)/((12*$N$4))))/($N$4*12)),0),ROUNDDOWN(IF(A229-($N$4*4)&lt;0,0,((A229-(4*$N$4)/((4*$N$4))))/($N$4*4)),0)))))))))+(IF(A229=$E$4,$J$4,0))</f>
        <v>0</v>
      </c>
      <c r="E229" s="49">
        <f>IF(D229=0,0,1/((1+IF('Lease Quarterly'!$H$4="Yearly",'Lease Quarterly'!$D$4,IF('Lease Quarterly'!$H$4="Quarterly",'Lease Quarterly'!$D$4/4,'Lease Quarterly'!$D$4/12)))^IF($E$17=1,A228,A229)))</f>
        <v>0</v>
      </c>
      <c r="F229" s="55">
        <f t="shared" si="35"/>
        <v>0</v>
      </c>
      <c r="G229" s="56"/>
      <c r="H229" s="38">
        <f t="shared" si="41"/>
        <v>213</v>
      </c>
      <c r="I229" s="9" t="str">
        <f t="shared" si="36"/>
        <v>-</v>
      </c>
      <c r="J229" s="47">
        <f>IF(H229&gt;'Lease Quarterly'!$E$4,0,M228)</f>
        <v>0</v>
      </c>
      <c r="K229" s="47">
        <f>IF(IF('Lease Quarterly'!$H$4="Yearly",J229*'Lease Quarterly'!$D$4,IF('Lease Quarterly'!$H$4="Quarterly",J229*('Lease Quarterly'!$D$4/4),J229*'Lease Quarterly'!$D$4/12))&gt;0,IF('Lease Quarterly'!$H$4="Yearly",J229*'Lease Quarterly'!$D$4,IF('Lease Quarterly'!$H$4="Quarterly",J229*('Lease Quarterly'!$D$4/4),J229*'Lease Quarterly'!$D$4/12)),-L229-J229)</f>
        <v>0</v>
      </c>
      <c r="L229" s="47">
        <f t="shared" si="37"/>
        <v>0</v>
      </c>
      <c r="M229" s="47">
        <f t="shared" si="38"/>
        <v>0</v>
      </c>
      <c r="N229" s="57"/>
      <c r="O229" s="38">
        <v>213</v>
      </c>
      <c r="P229" s="58">
        <f t="shared" si="42"/>
        <v>121536</v>
      </c>
      <c r="Q229" s="47">
        <f t="shared" si="43"/>
        <v>0</v>
      </c>
      <c r="R229" s="47">
        <f>IF(S228&lt;1,0,-'Lease Quarterly'!$K$4/'Lease Quarterly'!$L$4)</f>
        <v>0</v>
      </c>
      <c r="S229" s="47">
        <f t="shared" si="39"/>
        <v>0</v>
      </c>
      <c r="AE229"/>
      <c r="AF229" s="6"/>
    </row>
    <row r="230" spans="1:32" x14ac:dyDescent="0.25">
      <c r="A230" s="53">
        <f t="shared" si="40"/>
        <v>214</v>
      </c>
      <c r="B230" s="29">
        <f t="shared" si="34"/>
        <v>0</v>
      </c>
      <c r="C230" s="9" t="str">
        <f>IF(D230=0,"-",IF('Lease Quarterly'!$H$4="Yearly",EDATE(C229,12),IF('Lease Quarterly'!$H$4="Quarterly",EDATE(C229,3),EDATE(C229,1))))</f>
        <v>-</v>
      </c>
      <c r="D230" s="54">
        <f>IF(A230&gt;'Lease Quarterly'!$E$4,0,'Lease Quarterly'!$G$4)*((1+$M$4)^(((((IF($H$4="Yearly",ROUNDDOWN(IF(A230-($N$4)&lt;0,0,((A230-($N$4)/(($N$4))))/($N$4)),0),IF($H$4="Monthly",ROUNDDOWN(IF(A230-($N$4*12)&lt;0,0,((A230-(12*$N$4)/((12*$N$4))))/($N$4*12)),0),ROUNDDOWN(IF(A230-($N$4*4)&lt;0,0,((A230-(4*$N$4)/((4*$N$4))))/($N$4*4)),0)))))))))+(IF(A230=$E$4,$J$4,0))</f>
        <v>0</v>
      </c>
      <c r="E230" s="49">
        <f>IF(D230=0,0,1/((1+IF('Lease Quarterly'!$H$4="Yearly",'Lease Quarterly'!$D$4,IF('Lease Quarterly'!$H$4="Quarterly",'Lease Quarterly'!$D$4/4,'Lease Quarterly'!$D$4/12)))^IF($E$17=1,A229,A230)))</f>
        <v>0</v>
      </c>
      <c r="F230" s="55">
        <f t="shared" si="35"/>
        <v>0</v>
      </c>
      <c r="G230" s="56"/>
      <c r="H230" s="38">
        <f t="shared" si="41"/>
        <v>214</v>
      </c>
      <c r="I230" s="9" t="str">
        <f t="shared" si="36"/>
        <v>-</v>
      </c>
      <c r="J230" s="47">
        <f>IF(H230&gt;'Lease Quarterly'!$E$4,0,M229)</f>
        <v>0</v>
      </c>
      <c r="K230" s="47">
        <f>IF(IF('Lease Quarterly'!$H$4="Yearly",J230*'Lease Quarterly'!$D$4,IF('Lease Quarterly'!$H$4="Quarterly",J230*('Lease Quarterly'!$D$4/4),J230*'Lease Quarterly'!$D$4/12))&gt;0,IF('Lease Quarterly'!$H$4="Yearly",J230*'Lease Quarterly'!$D$4,IF('Lease Quarterly'!$H$4="Quarterly",J230*('Lease Quarterly'!$D$4/4),J230*'Lease Quarterly'!$D$4/12)),-L230-J230)</f>
        <v>0</v>
      </c>
      <c r="L230" s="47">
        <f t="shared" si="37"/>
        <v>0</v>
      </c>
      <c r="M230" s="47">
        <f t="shared" si="38"/>
        <v>0</v>
      </c>
      <c r="N230" s="57"/>
      <c r="O230" s="38">
        <v>214</v>
      </c>
      <c r="P230" s="58">
        <f t="shared" si="42"/>
        <v>121901</v>
      </c>
      <c r="Q230" s="47">
        <f t="shared" si="43"/>
        <v>0</v>
      </c>
      <c r="R230" s="47">
        <f>IF(S229&lt;1,0,-'Lease Quarterly'!$K$4/'Lease Quarterly'!$L$4)</f>
        <v>0</v>
      </c>
      <c r="S230" s="47">
        <f t="shared" si="39"/>
        <v>0</v>
      </c>
      <c r="AE230"/>
      <c r="AF230" s="6"/>
    </row>
    <row r="231" spans="1:32" x14ac:dyDescent="0.25">
      <c r="A231" s="53">
        <f t="shared" si="40"/>
        <v>215</v>
      </c>
      <c r="B231" s="29">
        <f t="shared" si="34"/>
        <v>0</v>
      </c>
      <c r="C231" s="9" t="str">
        <f>IF(D231=0,"-",IF('Lease Quarterly'!$H$4="Yearly",EDATE(C230,12),IF('Lease Quarterly'!$H$4="Quarterly",EDATE(C230,3),EDATE(C230,1))))</f>
        <v>-</v>
      </c>
      <c r="D231" s="54">
        <f>IF(A231&gt;'Lease Quarterly'!$E$4,0,'Lease Quarterly'!$G$4)*((1+$M$4)^(((((IF($H$4="Yearly",ROUNDDOWN(IF(A231-($N$4)&lt;0,0,((A231-($N$4)/(($N$4))))/($N$4)),0),IF($H$4="Monthly",ROUNDDOWN(IF(A231-($N$4*12)&lt;0,0,((A231-(12*$N$4)/((12*$N$4))))/($N$4*12)),0),ROUNDDOWN(IF(A231-($N$4*4)&lt;0,0,((A231-(4*$N$4)/((4*$N$4))))/($N$4*4)),0)))))))))+(IF(A231=$E$4,$J$4,0))</f>
        <v>0</v>
      </c>
      <c r="E231" s="49">
        <f>IF(D231=0,0,1/((1+IF('Lease Quarterly'!$H$4="Yearly",'Lease Quarterly'!$D$4,IF('Lease Quarterly'!$H$4="Quarterly",'Lease Quarterly'!$D$4/4,'Lease Quarterly'!$D$4/12)))^IF($E$17=1,A230,A231)))</f>
        <v>0</v>
      </c>
      <c r="F231" s="55">
        <f t="shared" si="35"/>
        <v>0</v>
      </c>
      <c r="G231" s="56"/>
      <c r="H231" s="38">
        <f t="shared" si="41"/>
        <v>215</v>
      </c>
      <c r="I231" s="9" t="str">
        <f t="shared" si="36"/>
        <v>-</v>
      </c>
      <c r="J231" s="47">
        <f>IF(H231&gt;'Lease Quarterly'!$E$4,0,M230)</f>
        <v>0</v>
      </c>
      <c r="K231" s="47">
        <f>IF(IF('Lease Quarterly'!$H$4="Yearly",J231*'Lease Quarterly'!$D$4,IF('Lease Quarterly'!$H$4="Quarterly",J231*('Lease Quarterly'!$D$4/4),J231*'Lease Quarterly'!$D$4/12))&gt;0,IF('Lease Quarterly'!$H$4="Yearly",J231*'Lease Quarterly'!$D$4,IF('Lease Quarterly'!$H$4="Quarterly",J231*('Lease Quarterly'!$D$4/4),J231*'Lease Quarterly'!$D$4/12)),-L231-J231)</f>
        <v>0</v>
      </c>
      <c r="L231" s="47">
        <f t="shared" si="37"/>
        <v>0</v>
      </c>
      <c r="M231" s="47">
        <f t="shared" si="38"/>
        <v>0</v>
      </c>
      <c r="N231" s="57"/>
      <c r="O231" s="38">
        <v>215</v>
      </c>
      <c r="P231" s="58">
        <f t="shared" si="42"/>
        <v>122266</v>
      </c>
      <c r="Q231" s="47">
        <f t="shared" si="43"/>
        <v>0</v>
      </c>
      <c r="R231" s="47">
        <f>IF(S230&lt;1,0,-'Lease Quarterly'!$K$4/'Lease Quarterly'!$L$4)</f>
        <v>0</v>
      </c>
      <c r="S231" s="47">
        <f t="shared" si="39"/>
        <v>0</v>
      </c>
      <c r="AE231"/>
      <c r="AF231" s="6"/>
    </row>
    <row r="232" spans="1:32" x14ac:dyDescent="0.25">
      <c r="A232" s="53">
        <f t="shared" si="40"/>
        <v>216</v>
      </c>
      <c r="B232" s="29">
        <f t="shared" si="34"/>
        <v>0</v>
      </c>
      <c r="C232" s="9" t="str">
        <f>IF(D232=0,"-",IF('Lease Quarterly'!$H$4="Yearly",EDATE(C231,12),IF('Lease Quarterly'!$H$4="Quarterly",EDATE(C231,3),EDATE(C231,1))))</f>
        <v>-</v>
      </c>
      <c r="D232" s="54">
        <f>IF(A232&gt;'Lease Quarterly'!$E$4,0,'Lease Quarterly'!$G$4)*((1+$M$4)^(((((IF($H$4="Yearly",ROUNDDOWN(IF(A232-($N$4)&lt;0,0,((A232-($N$4)/(($N$4))))/($N$4)),0),IF($H$4="Monthly",ROUNDDOWN(IF(A232-($N$4*12)&lt;0,0,((A232-(12*$N$4)/((12*$N$4))))/($N$4*12)),0),ROUNDDOWN(IF(A232-($N$4*4)&lt;0,0,((A232-(4*$N$4)/((4*$N$4))))/($N$4*4)),0)))))))))+(IF(A232=$E$4,$J$4,0))</f>
        <v>0</v>
      </c>
      <c r="E232" s="49">
        <f>IF(D232=0,0,1/((1+IF('Lease Quarterly'!$H$4="Yearly",'Lease Quarterly'!$D$4,IF('Lease Quarterly'!$H$4="Quarterly",'Lease Quarterly'!$D$4/4,'Lease Quarterly'!$D$4/12)))^IF($E$17=1,A231,A232)))</f>
        <v>0</v>
      </c>
      <c r="F232" s="55">
        <f t="shared" si="35"/>
        <v>0</v>
      </c>
      <c r="G232" s="56"/>
      <c r="H232" s="38">
        <f t="shared" si="41"/>
        <v>216</v>
      </c>
      <c r="I232" s="9" t="str">
        <f t="shared" si="36"/>
        <v>-</v>
      </c>
      <c r="J232" s="47">
        <f>IF(H232&gt;'Lease Quarterly'!$E$4,0,M231)</f>
        <v>0</v>
      </c>
      <c r="K232" s="47">
        <f>IF(IF('Lease Quarterly'!$H$4="Yearly",J232*'Lease Quarterly'!$D$4,IF('Lease Quarterly'!$H$4="Quarterly",J232*('Lease Quarterly'!$D$4/4),J232*'Lease Quarterly'!$D$4/12))&gt;0,IF('Lease Quarterly'!$H$4="Yearly",J232*'Lease Quarterly'!$D$4,IF('Lease Quarterly'!$H$4="Quarterly",J232*('Lease Quarterly'!$D$4/4),J232*'Lease Quarterly'!$D$4/12)),-L232-J232)</f>
        <v>0</v>
      </c>
      <c r="L232" s="47">
        <f t="shared" si="37"/>
        <v>0</v>
      </c>
      <c r="M232" s="47">
        <f t="shared" si="38"/>
        <v>0</v>
      </c>
      <c r="N232" s="57"/>
      <c r="O232" s="38">
        <v>216</v>
      </c>
      <c r="P232" s="58">
        <f t="shared" si="42"/>
        <v>122631</v>
      </c>
      <c r="Q232" s="47">
        <f t="shared" si="43"/>
        <v>0</v>
      </c>
      <c r="R232" s="47">
        <f>IF(S231&lt;1,0,-'Lease Quarterly'!$K$4/'Lease Quarterly'!$L$4)</f>
        <v>0</v>
      </c>
      <c r="S232" s="47">
        <f t="shared" si="39"/>
        <v>0</v>
      </c>
      <c r="AE232"/>
      <c r="AF232" s="6"/>
    </row>
    <row r="233" spans="1:32" x14ac:dyDescent="0.25">
      <c r="A233" s="53">
        <f t="shared" si="40"/>
        <v>217</v>
      </c>
      <c r="B233" s="29">
        <f t="shared" si="34"/>
        <v>0</v>
      </c>
      <c r="C233" s="9" t="str">
        <f>IF(D233=0,"-",IF('Lease Quarterly'!$H$4="Yearly",EDATE(C232,12),IF('Lease Quarterly'!$H$4="Quarterly",EDATE(C232,3),EDATE(C232,1))))</f>
        <v>-</v>
      </c>
      <c r="D233" s="54">
        <f>IF(A233&gt;'Lease Quarterly'!$E$4,0,'Lease Quarterly'!$G$4)*((1+$M$4)^(((((IF($H$4="Yearly",ROUNDDOWN(IF(A233-($N$4)&lt;0,0,((A233-($N$4)/(($N$4))))/($N$4)),0),IF($H$4="Monthly",ROUNDDOWN(IF(A233-($N$4*12)&lt;0,0,((A233-(12*$N$4)/((12*$N$4))))/($N$4*12)),0),ROUNDDOWN(IF(A233-($N$4*4)&lt;0,0,((A233-(4*$N$4)/((4*$N$4))))/($N$4*4)),0)))))))))+(IF(A233=$E$4,$J$4,0))</f>
        <v>0</v>
      </c>
      <c r="E233" s="49">
        <f>IF(D233=0,0,1/((1+IF('Lease Quarterly'!$H$4="Yearly",'Lease Quarterly'!$D$4,IF('Lease Quarterly'!$H$4="Quarterly",'Lease Quarterly'!$D$4/4,'Lease Quarterly'!$D$4/12)))^IF($E$17=1,A232,A233)))</f>
        <v>0</v>
      </c>
      <c r="F233" s="55">
        <f t="shared" si="35"/>
        <v>0</v>
      </c>
      <c r="G233" s="56"/>
      <c r="H233" s="38">
        <f t="shared" si="41"/>
        <v>217</v>
      </c>
      <c r="I233" s="9" t="str">
        <f t="shared" si="36"/>
        <v>-</v>
      </c>
      <c r="J233" s="47">
        <f>IF(H233&gt;'Lease Quarterly'!$E$4,0,M232)</f>
        <v>0</v>
      </c>
      <c r="K233" s="47">
        <f>IF(IF('Lease Quarterly'!$H$4="Yearly",J233*'Lease Quarterly'!$D$4,IF('Lease Quarterly'!$H$4="Quarterly",J233*('Lease Quarterly'!$D$4/4),J233*'Lease Quarterly'!$D$4/12))&gt;0,IF('Lease Quarterly'!$H$4="Yearly",J233*'Lease Quarterly'!$D$4,IF('Lease Quarterly'!$H$4="Quarterly",J233*('Lease Quarterly'!$D$4/4),J233*'Lease Quarterly'!$D$4/12)),-L233-J233)</f>
        <v>0</v>
      </c>
      <c r="L233" s="47">
        <f t="shared" si="37"/>
        <v>0</v>
      </c>
      <c r="M233" s="47">
        <f t="shared" si="38"/>
        <v>0</v>
      </c>
      <c r="N233" s="57"/>
      <c r="O233" s="38">
        <v>217</v>
      </c>
      <c r="P233" s="58">
        <f t="shared" si="42"/>
        <v>122997</v>
      </c>
      <c r="Q233" s="47">
        <f t="shared" si="43"/>
        <v>0</v>
      </c>
      <c r="R233" s="47">
        <f>IF(S232&lt;1,0,-'Lease Quarterly'!$K$4/'Lease Quarterly'!$L$4)</f>
        <v>0</v>
      </c>
      <c r="S233" s="47">
        <f t="shared" si="39"/>
        <v>0</v>
      </c>
      <c r="AE233"/>
      <c r="AF233" s="6"/>
    </row>
    <row r="234" spans="1:32" x14ac:dyDescent="0.25">
      <c r="A234" s="53">
        <f t="shared" si="40"/>
        <v>218</v>
      </c>
      <c r="B234" s="29">
        <f t="shared" si="34"/>
        <v>0</v>
      </c>
      <c r="C234" s="9" t="str">
        <f>IF(D234=0,"-",IF('Lease Quarterly'!$H$4="Yearly",EDATE(C233,12),IF('Lease Quarterly'!$H$4="Quarterly",EDATE(C233,3),EDATE(C233,1))))</f>
        <v>-</v>
      </c>
      <c r="D234" s="54">
        <f>IF(A234&gt;'Lease Quarterly'!$E$4,0,'Lease Quarterly'!$G$4)*((1+$M$4)^(((((IF($H$4="Yearly",ROUNDDOWN(IF(A234-($N$4)&lt;0,0,((A234-($N$4)/(($N$4))))/($N$4)),0),IF($H$4="Monthly",ROUNDDOWN(IF(A234-($N$4*12)&lt;0,0,((A234-(12*$N$4)/((12*$N$4))))/($N$4*12)),0),ROUNDDOWN(IF(A234-($N$4*4)&lt;0,0,((A234-(4*$N$4)/((4*$N$4))))/($N$4*4)),0)))))))))+(IF(A234=$E$4,$J$4,0))</f>
        <v>0</v>
      </c>
      <c r="E234" s="49">
        <f>IF(D234=0,0,1/((1+IF('Lease Quarterly'!$H$4="Yearly",'Lease Quarterly'!$D$4,IF('Lease Quarterly'!$H$4="Quarterly",'Lease Quarterly'!$D$4/4,'Lease Quarterly'!$D$4/12)))^IF($E$17=1,A233,A234)))</f>
        <v>0</v>
      </c>
      <c r="F234" s="55">
        <f t="shared" si="35"/>
        <v>0</v>
      </c>
      <c r="G234" s="56"/>
      <c r="H234" s="38">
        <f t="shared" si="41"/>
        <v>218</v>
      </c>
      <c r="I234" s="9" t="str">
        <f t="shared" si="36"/>
        <v>-</v>
      </c>
      <c r="J234" s="47">
        <f>IF(H234&gt;'Lease Quarterly'!$E$4,0,M233)</f>
        <v>0</v>
      </c>
      <c r="K234" s="47">
        <f>IF(IF('Lease Quarterly'!$H$4="Yearly",J234*'Lease Quarterly'!$D$4,IF('Lease Quarterly'!$H$4="Quarterly",J234*('Lease Quarterly'!$D$4/4),J234*'Lease Quarterly'!$D$4/12))&gt;0,IF('Lease Quarterly'!$H$4="Yearly",J234*'Lease Quarterly'!$D$4,IF('Lease Quarterly'!$H$4="Quarterly",J234*('Lease Quarterly'!$D$4/4),J234*'Lease Quarterly'!$D$4/12)),-L234-J234)</f>
        <v>0</v>
      </c>
      <c r="L234" s="47">
        <f t="shared" si="37"/>
        <v>0</v>
      </c>
      <c r="M234" s="47">
        <f t="shared" si="38"/>
        <v>0</v>
      </c>
      <c r="N234" s="57"/>
      <c r="O234" s="38">
        <v>218</v>
      </c>
      <c r="P234" s="58">
        <f t="shared" si="42"/>
        <v>123362</v>
      </c>
      <c r="Q234" s="47">
        <f t="shared" si="43"/>
        <v>0</v>
      </c>
      <c r="R234" s="47">
        <f>IF(S233&lt;1,0,-'Lease Quarterly'!$K$4/'Lease Quarterly'!$L$4)</f>
        <v>0</v>
      </c>
      <c r="S234" s="47">
        <f t="shared" si="39"/>
        <v>0</v>
      </c>
      <c r="AE234"/>
      <c r="AF234" s="6"/>
    </row>
    <row r="235" spans="1:32" x14ac:dyDescent="0.25">
      <c r="A235" s="53">
        <f t="shared" si="40"/>
        <v>219</v>
      </c>
      <c r="B235" s="29">
        <f t="shared" si="34"/>
        <v>0</v>
      </c>
      <c r="C235" s="9" t="str">
        <f>IF(D235=0,"-",IF('Lease Quarterly'!$H$4="Yearly",EDATE(C234,12),IF('Lease Quarterly'!$H$4="Quarterly",EDATE(C234,3),EDATE(C234,1))))</f>
        <v>-</v>
      </c>
      <c r="D235" s="54">
        <f>IF(A235&gt;'Lease Quarterly'!$E$4,0,'Lease Quarterly'!$G$4)*((1+$M$4)^(((((IF($H$4="Yearly",ROUNDDOWN(IF(A235-($N$4)&lt;0,0,((A235-($N$4)/(($N$4))))/($N$4)),0),IF($H$4="Monthly",ROUNDDOWN(IF(A235-($N$4*12)&lt;0,0,((A235-(12*$N$4)/((12*$N$4))))/($N$4*12)),0),ROUNDDOWN(IF(A235-($N$4*4)&lt;0,0,((A235-(4*$N$4)/((4*$N$4))))/($N$4*4)),0)))))))))+(IF(A235=$E$4,$J$4,0))</f>
        <v>0</v>
      </c>
      <c r="E235" s="49">
        <f>IF(D235=0,0,1/((1+IF('Lease Quarterly'!$H$4="Yearly",'Lease Quarterly'!$D$4,IF('Lease Quarterly'!$H$4="Quarterly",'Lease Quarterly'!$D$4/4,'Lease Quarterly'!$D$4/12)))^IF($E$17=1,A234,A235)))</f>
        <v>0</v>
      </c>
      <c r="F235" s="55">
        <f t="shared" si="35"/>
        <v>0</v>
      </c>
      <c r="G235" s="56"/>
      <c r="H235" s="38">
        <f t="shared" si="41"/>
        <v>219</v>
      </c>
      <c r="I235" s="9" t="str">
        <f t="shared" si="36"/>
        <v>-</v>
      </c>
      <c r="J235" s="47">
        <f>IF(H235&gt;'Lease Quarterly'!$E$4,0,M234)</f>
        <v>0</v>
      </c>
      <c r="K235" s="47">
        <f>IF(IF('Lease Quarterly'!$H$4="Yearly",J235*'Lease Quarterly'!$D$4,IF('Lease Quarterly'!$H$4="Quarterly",J235*('Lease Quarterly'!$D$4/4),J235*'Lease Quarterly'!$D$4/12))&gt;0,IF('Lease Quarterly'!$H$4="Yearly",J235*'Lease Quarterly'!$D$4,IF('Lease Quarterly'!$H$4="Quarterly",J235*('Lease Quarterly'!$D$4/4),J235*'Lease Quarterly'!$D$4/12)),-L235-J235)</f>
        <v>0</v>
      </c>
      <c r="L235" s="47">
        <f t="shared" si="37"/>
        <v>0</v>
      </c>
      <c r="M235" s="47">
        <f t="shared" si="38"/>
        <v>0</v>
      </c>
      <c r="N235" s="57"/>
      <c r="O235" s="38">
        <v>219</v>
      </c>
      <c r="P235" s="58">
        <f t="shared" si="42"/>
        <v>123727</v>
      </c>
      <c r="Q235" s="47">
        <f t="shared" si="43"/>
        <v>0</v>
      </c>
      <c r="R235" s="47">
        <f>IF(S234&lt;1,0,-'Lease Quarterly'!$K$4/'Lease Quarterly'!$L$4)</f>
        <v>0</v>
      </c>
      <c r="S235" s="47">
        <f t="shared" si="39"/>
        <v>0</v>
      </c>
      <c r="AE235"/>
      <c r="AF235" s="6"/>
    </row>
    <row r="236" spans="1:32" x14ac:dyDescent="0.25">
      <c r="A236" s="53">
        <f t="shared" si="40"/>
        <v>220</v>
      </c>
      <c r="B236" s="29">
        <f t="shared" si="34"/>
        <v>0</v>
      </c>
      <c r="C236" s="9" t="str">
        <f>IF(D236=0,"-",IF('Lease Quarterly'!$H$4="Yearly",EDATE(C235,12),IF('Lease Quarterly'!$H$4="Quarterly",EDATE(C235,3),EDATE(C235,1))))</f>
        <v>-</v>
      </c>
      <c r="D236" s="54">
        <f>IF(A236&gt;'Lease Quarterly'!$E$4,0,'Lease Quarterly'!$G$4)*((1+$M$4)^(((((IF($H$4="Yearly",ROUNDDOWN(IF(A236-($N$4)&lt;0,0,((A236-($N$4)/(($N$4))))/($N$4)),0),IF($H$4="Monthly",ROUNDDOWN(IF(A236-($N$4*12)&lt;0,0,((A236-(12*$N$4)/((12*$N$4))))/($N$4*12)),0),ROUNDDOWN(IF(A236-($N$4*4)&lt;0,0,((A236-(4*$N$4)/((4*$N$4))))/($N$4*4)),0)))))))))+(IF(A236=$E$4,$J$4,0))</f>
        <v>0</v>
      </c>
      <c r="E236" s="49">
        <f>IF(D236=0,0,1/((1+IF('Lease Quarterly'!$H$4="Yearly",'Lease Quarterly'!$D$4,IF('Lease Quarterly'!$H$4="Quarterly",'Lease Quarterly'!$D$4/4,'Lease Quarterly'!$D$4/12)))^IF($E$17=1,A235,A236)))</f>
        <v>0</v>
      </c>
      <c r="F236" s="55">
        <f t="shared" si="35"/>
        <v>0</v>
      </c>
      <c r="G236" s="56"/>
      <c r="H236" s="38">
        <f t="shared" si="41"/>
        <v>220</v>
      </c>
      <c r="I236" s="9" t="str">
        <f t="shared" si="36"/>
        <v>-</v>
      </c>
      <c r="J236" s="47">
        <f>IF(H236&gt;'Lease Quarterly'!$E$4,0,M235)</f>
        <v>0</v>
      </c>
      <c r="K236" s="47">
        <f>IF(IF('Lease Quarterly'!$H$4="Yearly",J236*'Lease Quarterly'!$D$4,IF('Lease Quarterly'!$H$4="Quarterly",J236*('Lease Quarterly'!$D$4/4),J236*'Lease Quarterly'!$D$4/12))&gt;0,IF('Lease Quarterly'!$H$4="Yearly",J236*'Lease Quarterly'!$D$4,IF('Lease Quarterly'!$H$4="Quarterly",J236*('Lease Quarterly'!$D$4/4),J236*'Lease Quarterly'!$D$4/12)),-L236-J236)</f>
        <v>0</v>
      </c>
      <c r="L236" s="47">
        <f t="shared" si="37"/>
        <v>0</v>
      </c>
      <c r="M236" s="47">
        <f t="shared" si="38"/>
        <v>0</v>
      </c>
      <c r="N236" s="57"/>
      <c r="O236" s="38">
        <v>220</v>
      </c>
      <c r="P236" s="58">
        <f t="shared" si="42"/>
        <v>124092</v>
      </c>
      <c r="Q236" s="47">
        <f t="shared" si="43"/>
        <v>0</v>
      </c>
      <c r="R236" s="47">
        <f>IF(S235&lt;1,0,-'Lease Quarterly'!$K$4/'Lease Quarterly'!$L$4)</f>
        <v>0</v>
      </c>
      <c r="S236" s="47">
        <f t="shared" si="39"/>
        <v>0</v>
      </c>
      <c r="AE236"/>
      <c r="AF236" s="6"/>
    </row>
    <row r="237" spans="1:32" x14ac:dyDescent="0.25">
      <c r="A237" s="53">
        <f t="shared" si="40"/>
        <v>221</v>
      </c>
      <c r="B237" s="29">
        <f t="shared" si="34"/>
        <v>0</v>
      </c>
      <c r="C237" s="9" t="str">
        <f>IF(D237=0,"-",IF('Lease Quarterly'!$H$4="Yearly",EDATE(C236,12),IF('Lease Quarterly'!$H$4="Quarterly",EDATE(C236,3),EDATE(C236,1))))</f>
        <v>-</v>
      </c>
      <c r="D237" s="54">
        <f>IF(A237&gt;'Lease Quarterly'!$E$4,0,'Lease Quarterly'!$G$4)*((1+$M$4)^(((((IF($H$4="Yearly",ROUNDDOWN(IF(A237-($N$4)&lt;0,0,((A237-($N$4)/(($N$4))))/($N$4)),0),IF($H$4="Monthly",ROUNDDOWN(IF(A237-($N$4*12)&lt;0,0,((A237-(12*$N$4)/((12*$N$4))))/($N$4*12)),0),ROUNDDOWN(IF(A237-($N$4*4)&lt;0,0,((A237-(4*$N$4)/((4*$N$4))))/($N$4*4)),0)))))))))+(IF(A237=$E$4,$J$4,0))</f>
        <v>0</v>
      </c>
      <c r="E237" s="49">
        <f>IF(D237=0,0,1/((1+IF('Lease Quarterly'!$H$4="Yearly",'Lease Quarterly'!$D$4,IF('Lease Quarterly'!$H$4="Quarterly",'Lease Quarterly'!$D$4/4,'Lease Quarterly'!$D$4/12)))^IF($E$17=1,A236,A237)))</f>
        <v>0</v>
      </c>
      <c r="F237" s="55">
        <f t="shared" si="35"/>
        <v>0</v>
      </c>
      <c r="G237" s="56"/>
      <c r="H237" s="38">
        <f t="shared" si="41"/>
        <v>221</v>
      </c>
      <c r="I237" s="9" t="str">
        <f t="shared" si="36"/>
        <v>-</v>
      </c>
      <c r="J237" s="47">
        <f>IF(H237&gt;'Lease Quarterly'!$E$4,0,M236)</f>
        <v>0</v>
      </c>
      <c r="K237" s="47">
        <f>IF(IF('Lease Quarterly'!$H$4="Yearly",J237*'Lease Quarterly'!$D$4,IF('Lease Quarterly'!$H$4="Quarterly",J237*('Lease Quarterly'!$D$4/4),J237*'Lease Quarterly'!$D$4/12))&gt;0,IF('Lease Quarterly'!$H$4="Yearly",J237*'Lease Quarterly'!$D$4,IF('Lease Quarterly'!$H$4="Quarterly",J237*('Lease Quarterly'!$D$4/4),J237*'Lease Quarterly'!$D$4/12)),-L237-J237)</f>
        <v>0</v>
      </c>
      <c r="L237" s="47">
        <f t="shared" si="37"/>
        <v>0</v>
      </c>
      <c r="M237" s="47">
        <f t="shared" si="38"/>
        <v>0</v>
      </c>
      <c r="N237" s="57"/>
      <c r="O237" s="38">
        <v>221</v>
      </c>
      <c r="P237" s="58">
        <f t="shared" si="42"/>
        <v>124458</v>
      </c>
      <c r="Q237" s="47">
        <f t="shared" si="43"/>
        <v>0</v>
      </c>
      <c r="R237" s="47">
        <f>IF(S236&lt;1,0,-'Lease Quarterly'!$K$4/'Lease Quarterly'!$L$4)</f>
        <v>0</v>
      </c>
      <c r="S237" s="47">
        <f t="shared" si="39"/>
        <v>0</v>
      </c>
      <c r="AE237"/>
      <c r="AF237" s="6"/>
    </row>
    <row r="238" spans="1:32" x14ac:dyDescent="0.25">
      <c r="A238" s="53">
        <f t="shared" si="40"/>
        <v>222</v>
      </c>
      <c r="B238" s="29">
        <f t="shared" si="34"/>
        <v>0</v>
      </c>
      <c r="C238" s="9" t="str">
        <f>IF(D238=0,"-",IF('Lease Quarterly'!$H$4="Yearly",EDATE(C237,12),IF('Lease Quarterly'!$H$4="Quarterly",EDATE(C237,3),EDATE(C237,1))))</f>
        <v>-</v>
      </c>
      <c r="D238" s="54">
        <f>IF(A238&gt;'Lease Quarterly'!$E$4,0,'Lease Quarterly'!$G$4)*((1+$M$4)^(((((IF($H$4="Yearly",ROUNDDOWN(IF(A238-($N$4)&lt;0,0,((A238-($N$4)/(($N$4))))/($N$4)),0),IF($H$4="Monthly",ROUNDDOWN(IF(A238-($N$4*12)&lt;0,0,((A238-(12*$N$4)/((12*$N$4))))/($N$4*12)),0),ROUNDDOWN(IF(A238-($N$4*4)&lt;0,0,((A238-(4*$N$4)/((4*$N$4))))/($N$4*4)),0)))))))))+(IF(A238=$E$4,$J$4,0))</f>
        <v>0</v>
      </c>
      <c r="E238" s="49">
        <f>IF(D238=0,0,1/((1+IF('Lease Quarterly'!$H$4="Yearly",'Lease Quarterly'!$D$4,IF('Lease Quarterly'!$H$4="Quarterly",'Lease Quarterly'!$D$4/4,'Lease Quarterly'!$D$4/12)))^IF($E$17=1,A237,A238)))</f>
        <v>0</v>
      </c>
      <c r="F238" s="55">
        <f t="shared" si="35"/>
        <v>0</v>
      </c>
      <c r="G238" s="56"/>
      <c r="H238" s="38">
        <f t="shared" si="41"/>
        <v>222</v>
      </c>
      <c r="I238" s="9" t="str">
        <f t="shared" si="36"/>
        <v>-</v>
      </c>
      <c r="J238" s="47">
        <f>IF(H238&gt;'Lease Quarterly'!$E$4,0,M237)</f>
        <v>0</v>
      </c>
      <c r="K238" s="47">
        <f>IF(IF('Lease Quarterly'!$H$4="Yearly",J238*'Lease Quarterly'!$D$4,IF('Lease Quarterly'!$H$4="Quarterly",J238*('Lease Quarterly'!$D$4/4),J238*'Lease Quarterly'!$D$4/12))&gt;0,IF('Lease Quarterly'!$H$4="Yearly",J238*'Lease Quarterly'!$D$4,IF('Lease Quarterly'!$H$4="Quarterly",J238*('Lease Quarterly'!$D$4/4),J238*'Lease Quarterly'!$D$4/12)),-L238-J238)</f>
        <v>0</v>
      </c>
      <c r="L238" s="47">
        <f t="shared" si="37"/>
        <v>0</v>
      </c>
      <c r="M238" s="47">
        <f t="shared" si="38"/>
        <v>0</v>
      </c>
      <c r="N238" s="57"/>
      <c r="O238" s="38">
        <v>222</v>
      </c>
      <c r="P238" s="58">
        <f t="shared" si="42"/>
        <v>124823</v>
      </c>
      <c r="Q238" s="47">
        <f t="shared" si="43"/>
        <v>0</v>
      </c>
      <c r="R238" s="47">
        <f>IF(S237&lt;1,0,-'Lease Quarterly'!$K$4/'Lease Quarterly'!$L$4)</f>
        <v>0</v>
      </c>
      <c r="S238" s="47">
        <f t="shared" si="39"/>
        <v>0</v>
      </c>
      <c r="AE238"/>
      <c r="AF238" s="6"/>
    </row>
    <row r="239" spans="1:32" x14ac:dyDescent="0.25">
      <c r="A239" s="53">
        <f t="shared" si="40"/>
        <v>223</v>
      </c>
      <c r="B239" s="29">
        <f t="shared" si="34"/>
        <v>0</v>
      </c>
      <c r="C239" s="9" t="str">
        <f>IF(D239=0,"-",IF('Lease Quarterly'!$H$4="Yearly",EDATE(C238,12),IF('Lease Quarterly'!$H$4="Quarterly",EDATE(C238,3),EDATE(C238,1))))</f>
        <v>-</v>
      </c>
      <c r="D239" s="54">
        <f>IF(A239&gt;'Lease Quarterly'!$E$4,0,'Lease Quarterly'!$G$4)*((1+$M$4)^(((((IF($H$4="Yearly",ROUNDDOWN(IF(A239-($N$4)&lt;0,0,((A239-($N$4)/(($N$4))))/($N$4)),0),IF($H$4="Monthly",ROUNDDOWN(IF(A239-($N$4*12)&lt;0,0,((A239-(12*$N$4)/((12*$N$4))))/($N$4*12)),0),ROUNDDOWN(IF(A239-($N$4*4)&lt;0,0,((A239-(4*$N$4)/((4*$N$4))))/($N$4*4)),0)))))))))+(IF(A239=$E$4,$J$4,0))</f>
        <v>0</v>
      </c>
      <c r="E239" s="49">
        <f>IF(D239=0,0,1/((1+IF('Lease Quarterly'!$H$4="Yearly",'Lease Quarterly'!$D$4,IF('Lease Quarterly'!$H$4="Quarterly",'Lease Quarterly'!$D$4/4,'Lease Quarterly'!$D$4/12)))^IF($E$17=1,A238,A239)))</f>
        <v>0</v>
      </c>
      <c r="F239" s="55">
        <f t="shared" si="35"/>
        <v>0</v>
      </c>
      <c r="G239" s="56"/>
      <c r="H239" s="38">
        <f t="shared" si="41"/>
        <v>223</v>
      </c>
      <c r="I239" s="9" t="str">
        <f t="shared" si="36"/>
        <v>-</v>
      </c>
      <c r="J239" s="47">
        <f>IF(H239&gt;'Lease Quarterly'!$E$4,0,M238)</f>
        <v>0</v>
      </c>
      <c r="K239" s="47">
        <f>IF(IF('Lease Quarterly'!$H$4="Yearly",J239*'Lease Quarterly'!$D$4,IF('Lease Quarterly'!$H$4="Quarterly",J239*('Lease Quarterly'!$D$4/4),J239*'Lease Quarterly'!$D$4/12))&gt;0,IF('Lease Quarterly'!$H$4="Yearly",J239*'Lease Quarterly'!$D$4,IF('Lease Quarterly'!$H$4="Quarterly",J239*('Lease Quarterly'!$D$4/4),J239*'Lease Quarterly'!$D$4/12)),-L239-J239)</f>
        <v>0</v>
      </c>
      <c r="L239" s="47">
        <f t="shared" si="37"/>
        <v>0</v>
      </c>
      <c r="M239" s="47">
        <f t="shared" si="38"/>
        <v>0</v>
      </c>
      <c r="N239" s="57"/>
      <c r="O239" s="38">
        <v>223</v>
      </c>
      <c r="P239" s="58">
        <f t="shared" si="42"/>
        <v>125188</v>
      </c>
      <c r="Q239" s="47">
        <f t="shared" si="43"/>
        <v>0</v>
      </c>
      <c r="R239" s="47">
        <f>IF(S238&lt;1,0,-'Lease Quarterly'!$K$4/'Lease Quarterly'!$L$4)</f>
        <v>0</v>
      </c>
      <c r="S239" s="47">
        <f t="shared" si="39"/>
        <v>0</v>
      </c>
      <c r="AE239"/>
      <c r="AF239" s="6"/>
    </row>
    <row r="240" spans="1:32" x14ac:dyDescent="0.25">
      <c r="A240" s="53">
        <f t="shared" si="40"/>
        <v>224</v>
      </c>
      <c r="B240" s="29">
        <f t="shared" si="34"/>
        <v>0</v>
      </c>
      <c r="C240" s="9" t="str">
        <f>IF(D240=0,"-",IF('Lease Quarterly'!$H$4="Yearly",EDATE(C239,12),IF('Lease Quarterly'!$H$4="Quarterly",EDATE(C239,3),EDATE(C239,1))))</f>
        <v>-</v>
      </c>
      <c r="D240" s="54">
        <f>IF(A240&gt;'Lease Quarterly'!$E$4,0,'Lease Quarterly'!$G$4)*((1+$M$4)^(((((IF($H$4="Yearly",ROUNDDOWN(IF(A240-($N$4)&lt;0,0,((A240-($N$4)/(($N$4))))/($N$4)),0),IF($H$4="Monthly",ROUNDDOWN(IF(A240-($N$4*12)&lt;0,0,((A240-(12*$N$4)/((12*$N$4))))/($N$4*12)),0),ROUNDDOWN(IF(A240-($N$4*4)&lt;0,0,((A240-(4*$N$4)/((4*$N$4))))/($N$4*4)),0)))))))))+(IF(A240=$E$4,$J$4,0))</f>
        <v>0</v>
      </c>
      <c r="E240" s="49">
        <f>IF(D240=0,0,1/((1+IF('Lease Quarterly'!$H$4="Yearly",'Lease Quarterly'!$D$4,IF('Lease Quarterly'!$H$4="Quarterly",'Lease Quarterly'!$D$4/4,'Lease Quarterly'!$D$4/12)))^IF($E$17=1,A239,A240)))</f>
        <v>0</v>
      </c>
      <c r="F240" s="55">
        <f t="shared" si="35"/>
        <v>0</v>
      </c>
      <c r="G240" s="56"/>
      <c r="H240" s="38">
        <f t="shared" si="41"/>
        <v>224</v>
      </c>
      <c r="I240" s="9" t="str">
        <f t="shared" si="36"/>
        <v>-</v>
      </c>
      <c r="J240" s="47">
        <f>IF(H240&gt;'Lease Quarterly'!$E$4,0,M239)</f>
        <v>0</v>
      </c>
      <c r="K240" s="47">
        <f>IF(IF('Lease Quarterly'!$H$4="Yearly",J240*'Lease Quarterly'!$D$4,IF('Lease Quarterly'!$H$4="Quarterly",J240*('Lease Quarterly'!$D$4/4),J240*'Lease Quarterly'!$D$4/12))&gt;0,IF('Lease Quarterly'!$H$4="Yearly",J240*'Lease Quarterly'!$D$4,IF('Lease Quarterly'!$H$4="Quarterly",J240*('Lease Quarterly'!$D$4/4),J240*'Lease Quarterly'!$D$4/12)),-L240-J240)</f>
        <v>0</v>
      </c>
      <c r="L240" s="47">
        <f t="shared" si="37"/>
        <v>0</v>
      </c>
      <c r="M240" s="47">
        <f t="shared" si="38"/>
        <v>0</v>
      </c>
      <c r="N240" s="57"/>
      <c r="O240" s="38">
        <v>224</v>
      </c>
      <c r="P240" s="58">
        <f t="shared" si="42"/>
        <v>125553</v>
      </c>
      <c r="Q240" s="47">
        <f t="shared" si="43"/>
        <v>0</v>
      </c>
      <c r="R240" s="47">
        <f>IF(S239&lt;1,0,-'Lease Quarterly'!$K$4/'Lease Quarterly'!$L$4)</f>
        <v>0</v>
      </c>
      <c r="S240" s="47">
        <f t="shared" si="39"/>
        <v>0</v>
      </c>
      <c r="AE240"/>
      <c r="AF240" s="6"/>
    </row>
    <row r="241" spans="1:32" x14ac:dyDescent="0.25">
      <c r="A241" s="53">
        <f t="shared" si="40"/>
        <v>225</v>
      </c>
      <c r="B241" s="29">
        <f t="shared" si="34"/>
        <v>0</v>
      </c>
      <c r="C241" s="9" t="str">
        <f>IF(D241=0,"-",IF('Lease Quarterly'!$H$4="Yearly",EDATE(C240,12),IF('Lease Quarterly'!$H$4="Quarterly",EDATE(C240,3),EDATE(C240,1))))</f>
        <v>-</v>
      </c>
      <c r="D241" s="54">
        <f>IF(A241&gt;'Lease Quarterly'!$E$4,0,'Lease Quarterly'!$G$4)*((1+$M$4)^(((((IF($H$4="Yearly",ROUNDDOWN(IF(A241-($N$4)&lt;0,0,((A241-($N$4)/(($N$4))))/($N$4)),0),IF($H$4="Monthly",ROUNDDOWN(IF(A241-($N$4*12)&lt;0,0,((A241-(12*$N$4)/((12*$N$4))))/($N$4*12)),0),ROUNDDOWN(IF(A241-($N$4*4)&lt;0,0,((A241-(4*$N$4)/((4*$N$4))))/($N$4*4)),0)))))))))+(IF(A241=$E$4,$J$4,0))</f>
        <v>0</v>
      </c>
      <c r="E241" s="49">
        <f>IF(D241=0,0,1/((1+IF('Lease Quarterly'!$H$4="Yearly",'Lease Quarterly'!$D$4,IF('Lease Quarterly'!$H$4="Quarterly",'Lease Quarterly'!$D$4/4,'Lease Quarterly'!$D$4/12)))^IF($E$17=1,A240,A241)))</f>
        <v>0</v>
      </c>
      <c r="F241" s="55">
        <f t="shared" si="35"/>
        <v>0</v>
      </c>
      <c r="G241" s="56"/>
      <c r="H241" s="38">
        <f t="shared" si="41"/>
        <v>225</v>
      </c>
      <c r="I241" s="9" t="str">
        <f t="shared" si="36"/>
        <v>-</v>
      </c>
      <c r="J241" s="47">
        <f>IF(H241&gt;'Lease Quarterly'!$E$4,0,M240)</f>
        <v>0</v>
      </c>
      <c r="K241" s="47">
        <f>IF(IF('Lease Quarterly'!$H$4="Yearly",J241*'Lease Quarterly'!$D$4,IF('Lease Quarterly'!$H$4="Quarterly",J241*('Lease Quarterly'!$D$4/4),J241*'Lease Quarterly'!$D$4/12))&gt;0,IF('Lease Quarterly'!$H$4="Yearly",J241*'Lease Quarterly'!$D$4,IF('Lease Quarterly'!$H$4="Quarterly",J241*('Lease Quarterly'!$D$4/4),J241*'Lease Quarterly'!$D$4/12)),-L241-J241)</f>
        <v>0</v>
      </c>
      <c r="L241" s="47">
        <f t="shared" si="37"/>
        <v>0</v>
      </c>
      <c r="M241" s="47">
        <f t="shared" si="38"/>
        <v>0</v>
      </c>
      <c r="N241" s="57"/>
      <c r="O241" s="38">
        <v>225</v>
      </c>
      <c r="P241" s="58">
        <f t="shared" si="42"/>
        <v>125919</v>
      </c>
      <c r="Q241" s="47">
        <f t="shared" si="43"/>
        <v>0</v>
      </c>
      <c r="R241" s="47">
        <f>IF(S240&lt;1,0,-'Lease Quarterly'!$K$4/'Lease Quarterly'!$L$4)</f>
        <v>0</v>
      </c>
      <c r="S241" s="47">
        <f t="shared" si="39"/>
        <v>0</v>
      </c>
      <c r="AE241"/>
      <c r="AF241" s="6"/>
    </row>
    <row r="242" spans="1:32" x14ac:dyDescent="0.25">
      <c r="A242" s="53">
        <f t="shared" si="40"/>
        <v>226</v>
      </c>
      <c r="B242" s="29">
        <f t="shared" si="34"/>
        <v>0</v>
      </c>
      <c r="C242" s="9" t="str">
        <f>IF(D242=0,"-",IF('Lease Quarterly'!$H$4="Yearly",EDATE(C241,12),IF('Lease Quarterly'!$H$4="Quarterly",EDATE(C241,3),EDATE(C241,1))))</f>
        <v>-</v>
      </c>
      <c r="D242" s="54">
        <f>IF(A242&gt;'Lease Quarterly'!$E$4,0,'Lease Quarterly'!$G$4)*((1+$M$4)^(((((IF($H$4="Yearly",ROUNDDOWN(IF(A242-($N$4)&lt;0,0,((A242-($N$4)/(($N$4))))/($N$4)),0),IF($H$4="Monthly",ROUNDDOWN(IF(A242-($N$4*12)&lt;0,0,((A242-(12*$N$4)/((12*$N$4))))/($N$4*12)),0),ROUNDDOWN(IF(A242-($N$4*4)&lt;0,0,((A242-(4*$N$4)/((4*$N$4))))/($N$4*4)),0)))))))))+(IF(A242=$E$4,$J$4,0))</f>
        <v>0</v>
      </c>
      <c r="E242" s="49">
        <f>IF(D242=0,0,1/((1+IF('Lease Quarterly'!$H$4="Yearly",'Lease Quarterly'!$D$4,IF('Lease Quarterly'!$H$4="Quarterly",'Lease Quarterly'!$D$4/4,'Lease Quarterly'!$D$4/12)))^IF($E$17=1,A241,A242)))</f>
        <v>0</v>
      </c>
      <c r="F242" s="55">
        <f t="shared" si="35"/>
        <v>0</v>
      </c>
      <c r="G242" s="56"/>
      <c r="H242" s="38">
        <f t="shared" si="41"/>
        <v>226</v>
      </c>
      <c r="I242" s="9" t="str">
        <f t="shared" si="36"/>
        <v>-</v>
      </c>
      <c r="J242" s="47">
        <f>IF(H242&gt;'Lease Quarterly'!$E$4,0,M241)</f>
        <v>0</v>
      </c>
      <c r="K242" s="47">
        <f>IF(IF('Lease Quarterly'!$H$4="Yearly",J242*'Lease Quarterly'!$D$4,IF('Lease Quarterly'!$H$4="Quarterly",J242*('Lease Quarterly'!$D$4/4),J242*'Lease Quarterly'!$D$4/12))&gt;0,IF('Lease Quarterly'!$H$4="Yearly",J242*'Lease Quarterly'!$D$4,IF('Lease Quarterly'!$H$4="Quarterly",J242*('Lease Quarterly'!$D$4/4),J242*'Lease Quarterly'!$D$4/12)),-L242-J242)</f>
        <v>0</v>
      </c>
      <c r="L242" s="47">
        <f t="shared" si="37"/>
        <v>0</v>
      </c>
      <c r="M242" s="47">
        <f t="shared" si="38"/>
        <v>0</v>
      </c>
      <c r="N242" s="57"/>
      <c r="O242" s="38">
        <v>226</v>
      </c>
      <c r="P242" s="58">
        <f t="shared" si="42"/>
        <v>126284</v>
      </c>
      <c r="Q242" s="47">
        <f t="shared" si="43"/>
        <v>0</v>
      </c>
      <c r="R242" s="47">
        <f>IF(S241&lt;1,0,-'Lease Quarterly'!$K$4/'Lease Quarterly'!$L$4)</f>
        <v>0</v>
      </c>
      <c r="S242" s="47">
        <f t="shared" si="39"/>
        <v>0</v>
      </c>
      <c r="AE242"/>
      <c r="AF242" s="6"/>
    </row>
    <row r="243" spans="1:32" x14ac:dyDescent="0.25">
      <c r="A243" s="53">
        <f t="shared" si="40"/>
        <v>227</v>
      </c>
      <c r="B243" s="29">
        <f t="shared" si="34"/>
        <v>0</v>
      </c>
      <c r="C243" s="9" t="str">
        <f>IF(D243=0,"-",IF('Lease Quarterly'!$H$4="Yearly",EDATE(C242,12),IF('Lease Quarterly'!$H$4="Quarterly",EDATE(C242,3),EDATE(C242,1))))</f>
        <v>-</v>
      </c>
      <c r="D243" s="54">
        <f>IF(A243&gt;'Lease Quarterly'!$E$4,0,'Lease Quarterly'!$G$4)*((1+$M$4)^(((((IF($H$4="Yearly",ROUNDDOWN(IF(A243-($N$4)&lt;0,0,((A243-($N$4)/(($N$4))))/($N$4)),0),IF($H$4="Monthly",ROUNDDOWN(IF(A243-($N$4*12)&lt;0,0,((A243-(12*$N$4)/((12*$N$4))))/($N$4*12)),0),ROUNDDOWN(IF(A243-($N$4*4)&lt;0,0,((A243-(4*$N$4)/((4*$N$4))))/($N$4*4)),0)))))))))+(IF(A243=$E$4,$J$4,0))</f>
        <v>0</v>
      </c>
      <c r="E243" s="49">
        <f>IF(D243=0,0,1/((1+IF('Lease Quarterly'!$H$4="Yearly",'Lease Quarterly'!$D$4,IF('Lease Quarterly'!$H$4="Quarterly",'Lease Quarterly'!$D$4/4,'Lease Quarterly'!$D$4/12)))^IF($E$17=1,A242,A243)))</f>
        <v>0</v>
      </c>
      <c r="F243" s="55">
        <f t="shared" si="35"/>
        <v>0</v>
      </c>
      <c r="G243" s="56"/>
      <c r="H243" s="38">
        <f t="shared" si="41"/>
        <v>227</v>
      </c>
      <c r="I243" s="9" t="str">
        <f t="shared" si="36"/>
        <v>-</v>
      </c>
      <c r="J243" s="47">
        <f>IF(H243&gt;'Lease Quarterly'!$E$4,0,M242)</f>
        <v>0</v>
      </c>
      <c r="K243" s="47">
        <f>IF(IF('Lease Quarterly'!$H$4="Yearly",J243*'Lease Quarterly'!$D$4,IF('Lease Quarterly'!$H$4="Quarterly",J243*('Lease Quarterly'!$D$4/4),J243*'Lease Quarterly'!$D$4/12))&gt;0,IF('Lease Quarterly'!$H$4="Yearly",J243*'Lease Quarterly'!$D$4,IF('Lease Quarterly'!$H$4="Quarterly",J243*('Lease Quarterly'!$D$4/4),J243*'Lease Quarterly'!$D$4/12)),-L243-J243)</f>
        <v>0</v>
      </c>
      <c r="L243" s="47">
        <f t="shared" si="37"/>
        <v>0</v>
      </c>
      <c r="M243" s="47">
        <f t="shared" si="38"/>
        <v>0</v>
      </c>
      <c r="N243" s="57"/>
      <c r="O243" s="38">
        <v>227</v>
      </c>
      <c r="P243" s="58">
        <f t="shared" si="42"/>
        <v>126649</v>
      </c>
      <c r="Q243" s="47">
        <f t="shared" si="43"/>
        <v>0</v>
      </c>
      <c r="R243" s="47">
        <f>IF(S242&lt;1,0,-'Lease Quarterly'!$K$4/'Lease Quarterly'!$L$4)</f>
        <v>0</v>
      </c>
      <c r="S243" s="47">
        <f t="shared" si="39"/>
        <v>0</v>
      </c>
      <c r="AE243"/>
      <c r="AF243" s="6"/>
    </row>
    <row r="244" spans="1:32" x14ac:dyDescent="0.25">
      <c r="A244" s="53">
        <f t="shared" si="40"/>
        <v>228</v>
      </c>
      <c r="B244" s="29">
        <f t="shared" si="34"/>
        <v>0</v>
      </c>
      <c r="C244" s="9" t="str">
        <f>IF(D244=0,"-",IF('Lease Quarterly'!$H$4="Yearly",EDATE(C243,12),IF('Lease Quarterly'!$H$4="Quarterly",EDATE(C243,3),EDATE(C243,1))))</f>
        <v>-</v>
      </c>
      <c r="D244" s="54">
        <f>IF(A244&gt;'Lease Quarterly'!$E$4,0,'Lease Quarterly'!$G$4)*((1+$M$4)^(((((IF($H$4="Yearly",ROUNDDOWN(IF(A244-($N$4)&lt;0,0,((A244-($N$4)/(($N$4))))/($N$4)),0),IF($H$4="Monthly",ROUNDDOWN(IF(A244-($N$4*12)&lt;0,0,((A244-(12*$N$4)/((12*$N$4))))/($N$4*12)),0),ROUNDDOWN(IF(A244-($N$4*4)&lt;0,0,((A244-(4*$N$4)/((4*$N$4))))/($N$4*4)),0)))))))))+(IF(A244=$E$4,$J$4,0))</f>
        <v>0</v>
      </c>
      <c r="E244" s="49">
        <f>IF(D244=0,0,1/((1+IF('Lease Quarterly'!$H$4="Yearly",'Lease Quarterly'!$D$4,IF('Lease Quarterly'!$H$4="Quarterly",'Lease Quarterly'!$D$4/4,'Lease Quarterly'!$D$4/12)))^IF($E$17=1,A243,A244)))</f>
        <v>0</v>
      </c>
      <c r="F244" s="55">
        <f t="shared" si="35"/>
        <v>0</v>
      </c>
      <c r="G244" s="56"/>
      <c r="H244" s="38">
        <f t="shared" si="41"/>
        <v>228</v>
      </c>
      <c r="I244" s="9" t="str">
        <f t="shared" si="36"/>
        <v>-</v>
      </c>
      <c r="J244" s="47">
        <f>IF(H244&gt;'Lease Quarterly'!$E$4,0,M243)</f>
        <v>0</v>
      </c>
      <c r="K244" s="47">
        <f>IF(IF('Lease Quarterly'!$H$4="Yearly",J244*'Lease Quarterly'!$D$4,IF('Lease Quarterly'!$H$4="Quarterly",J244*('Lease Quarterly'!$D$4/4),J244*'Lease Quarterly'!$D$4/12))&gt;0,IF('Lease Quarterly'!$H$4="Yearly",J244*'Lease Quarterly'!$D$4,IF('Lease Quarterly'!$H$4="Quarterly",J244*('Lease Quarterly'!$D$4/4),J244*'Lease Quarterly'!$D$4/12)),-L244-J244)</f>
        <v>0</v>
      </c>
      <c r="L244" s="47">
        <f t="shared" si="37"/>
        <v>0</v>
      </c>
      <c r="M244" s="47">
        <f t="shared" si="38"/>
        <v>0</v>
      </c>
      <c r="N244" s="57"/>
      <c r="O244" s="38">
        <v>228</v>
      </c>
      <c r="P244" s="58">
        <f t="shared" si="42"/>
        <v>127014</v>
      </c>
      <c r="Q244" s="47">
        <f t="shared" si="43"/>
        <v>0</v>
      </c>
      <c r="R244" s="47">
        <f>IF(S243&lt;1,0,-'Lease Quarterly'!$K$4/'Lease Quarterly'!$L$4)</f>
        <v>0</v>
      </c>
      <c r="S244" s="47">
        <f t="shared" si="39"/>
        <v>0</v>
      </c>
      <c r="AE244"/>
      <c r="AF244" s="6"/>
    </row>
    <row r="245" spans="1:32" x14ac:dyDescent="0.25">
      <c r="A245" s="53">
        <f t="shared" si="40"/>
        <v>229</v>
      </c>
      <c r="B245" s="29">
        <f t="shared" si="34"/>
        <v>0</v>
      </c>
      <c r="C245" s="9" t="str">
        <f>IF(D245=0,"-",IF('Lease Quarterly'!$H$4="Yearly",EDATE(C244,12),IF('Lease Quarterly'!$H$4="Quarterly",EDATE(C244,3),EDATE(C244,1))))</f>
        <v>-</v>
      </c>
      <c r="D245" s="54">
        <f>IF(A245&gt;'Lease Quarterly'!$E$4,0,'Lease Quarterly'!$G$4)*((1+$M$4)^(((((IF($H$4="Yearly",ROUNDDOWN(IF(A245-($N$4)&lt;0,0,((A245-($N$4)/(($N$4))))/($N$4)),0),IF($H$4="Monthly",ROUNDDOWN(IF(A245-($N$4*12)&lt;0,0,((A245-(12*$N$4)/((12*$N$4))))/($N$4*12)),0),ROUNDDOWN(IF(A245-($N$4*4)&lt;0,0,((A245-(4*$N$4)/((4*$N$4))))/($N$4*4)),0)))))))))+(IF(A245=$E$4,$J$4,0))</f>
        <v>0</v>
      </c>
      <c r="E245" s="49">
        <f>IF(D245=0,0,1/((1+IF('Lease Quarterly'!$H$4="Yearly",'Lease Quarterly'!$D$4,IF('Lease Quarterly'!$H$4="Quarterly",'Lease Quarterly'!$D$4/4,'Lease Quarterly'!$D$4/12)))^IF($E$17=1,A244,A245)))</f>
        <v>0</v>
      </c>
      <c r="F245" s="55">
        <f t="shared" si="35"/>
        <v>0</v>
      </c>
      <c r="G245" s="56"/>
      <c r="H245" s="38">
        <f t="shared" si="41"/>
        <v>229</v>
      </c>
      <c r="I245" s="9" t="str">
        <f t="shared" si="36"/>
        <v>-</v>
      </c>
      <c r="J245" s="47">
        <f>IF(H245&gt;'Lease Quarterly'!$E$4,0,M244)</f>
        <v>0</v>
      </c>
      <c r="K245" s="47">
        <f>IF(IF('Lease Quarterly'!$H$4="Yearly",J245*'Lease Quarterly'!$D$4,IF('Lease Quarterly'!$H$4="Quarterly",J245*('Lease Quarterly'!$D$4/4),J245*'Lease Quarterly'!$D$4/12))&gt;0,IF('Lease Quarterly'!$H$4="Yearly",J245*'Lease Quarterly'!$D$4,IF('Lease Quarterly'!$H$4="Quarterly",J245*('Lease Quarterly'!$D$4/4),J245*'Lease Quarterly'!$D$4/12)),-L245-J245)</f>
        <v>0</v>
      </c>
      <c r="L245" s="47">
        <f t="shared" si="37"/>
        <v>0</v>
      </c>
      <c r="M245" s="47">
        <f t="shared" si="38"/>
        <v>0</v>
      </c>
      <c r="N245" s="57"/>
      <c r="O245" s="38">
        <v>229</v>
      </c>
      <c r="P245" s="58">
        <f t="shared" si="42"/>
        <v>127380</v>
      </c>
      <c r="Q245" s="47">
        <f t="shared" si="43"/>
        <v>0</v>
      </c>
      <c r="R245" s="47">
        <f>IF(S244&lt;1,0,-'Lease Quarterly'!$K$4/'Lease Quarterly'!$L$4)</f>
        <v>0</v>
      </c>
      <c r="S245" s="47">
        <f t="shared" si="39"/>
        <v>0</v>
      </c>
      <c r="AE245"/>
      <c r="AF245" s="6"/>
    </row>
    <row r="246" spans="1:32" x14ac:dyDescent="0.25">
      <c r="A246" s="53">
        <f t="shared" si="40"/>
        <v>230</v>
      </c>
      <c r="B246" s="29">
        <f t="shared" si="34"/>
        <v>0</v>
      </c>
      <c r="C246" s="9" t="str">
        <f>IF(D246=0,"-",IF('Lease Quarterly'!$H$4="Yearly",EDATE(C245,12),IF('Lease Quarterly'!$H$4="Quarterly",EDATE(C245,3),EDATE(C245,1))))</f>
        <v>-</v>
      </c>
      <c r="D246" s="54">
        <f>IF(A246&gt;'Lease Quarterly'!$E$4,0,'Lease Quarterly'!$G$4)*((1+$M$4)^(((((IF($H$4="Yearly",ROUNDDOWN(IF(A246-($N$4)&lt;0,0,((A246-($N$4)/(($N$4))))/($N$4)),0),IF($H$4="Monthly",ROUNDDOWN(IF(A246-($N$4*12)&lt;0,0,((A246-(12*$N$4)/((12*$N$4))))/($N$4*12)),0),ROUNDDOWN(IF(A246-($N$4*4)&lt;0,0,((A246-(4*$N$4)/((4*$N$4))))/($N$4*4)),0)))))))))+(IF(A246=$E$4,$J$4,0))</f>
        <v>0</v>
      </c>
      <c r="E246" s="49">
        <f>IF(D246=0,0,1/((1+IF('Lease Quarterly'!$H$4="Yearly",'Lease Quarterly'!$D$4,IF('Lease Quarterly'!$H$4="Quarterly",'Lease Quarterly'!$D$4/4,'Lease Quarterly'!$D$4/12)))^IF($E$17=1,A245,A246)))</f>
        <v>0</v>
      </c>
      <c r="F246" s="55">
        <f t="shared" si="35"/>
        <v>0</v>
      </c>
      <c r="G246" s="56"/>
      <c r="H246" s="38">
        <f t="shared" si="41"/>
        <v>230</v>
      </c>
      <c r="I246" s="9" t="str">
        <f t="shared" si="36"/>
        <v>-</v>
      </c>
      <c r="J246" s="47">
        <f>IF(H246&gt;'Lease Quarterly'!$E$4,0,M245)</f>
        <v>0</v>
      </c>
      <c r="K246" s="47">
        <f>IF(IF('Lease Quarterly'!$H$4="Yearly",J246*'Lease Quarterly'!$D$4,IF('Lease Quarterly'!$H$4="Quarterly",J246*('Lease Quarterly'!$D$4/4),J246*'Lease Quarterly'!$D$4/12))&gt;0,IF('Lease Quarterly'!$H$4="Yearly",J246*'Lease Quarterly'!$D$4,IF('Lease Quarterly'!$H$4="Quarterly",J246*('Lease Quarterly'!$D$4/4),J246*'Lease Quarterly'!$D$4/12)),-L246-J246)</f>
        <v>0</v>
      </c>
      <c r="L246" s="47">
        <f t="shared" si="37"/>
        <v>0</v>
      </c>
      <c r="M246" s="47">
        <f t="shared" si="38"/>
        <v>0</v>
      </c>
      <c r="N246" s="57"/>
      <c r="O246" s="38">
        <v>230</v>
      </c>
      <c r="P246" s="58">
        <f t="shared" si="42"/>
        <v>127745</v>
      </c>
      <c r="Q246" s="47">
        <f t="shared" si="43"/>
        <v>0</v>
      </c>
      <c r="R246" s="47">
        <f>IF(S245&lt;1,0,-'Lease Quarterly'!$K$4/'Lease Quarterly'!$L$4)</f>
        <v>0</v>
      </c>
      <c r="S246" s="47">
        <f t="shared" si="39"/>
        <v>0</v>
      </c>
      <c r="AE246"/>
      <c r="AF246" s="6"/>
    </row>
    <row r="247" spans="1:32" x14ac:dyDescent="0.25">
      <c r="A247" s="53">
        <f t="shared" si="40"/>
        <v>231</v>
      </c>
      <c r="B247" s="29">
        <f t="shared" si="34"/>
        <v>0</v>
      </c>
      <c r="C247" s="9" t="str">
        <f>IF(D247=0,"-",IF('Lease Quarterly'!$H$4="Yearly",EDATE(C246,12),IF('Lease Quarterly'!$H$4="Quarterly",EDATE(C246,3),EDATE(C246,1))))</f>
        <v>-</v>
      </c>
      <c r="D247" s="54">
        <f>IF(A247&gt;'Lease Quarterly'!$E$4,0,'Lease Quarterly'!$G$4)*((1+$M$4)^(((((IF($H$4="Yearly",ROUNDDOWN(IF(A247-($N$4)&lt;0,0,((A247-($N$4)/(($N$4))))/($N$4)),0),IF($H$4="Monthly",ROUNDDOWN(IF(A247-($N$4*12)&lt;0,0,((A247-(12*$N$4)/((12*$N$4))))/($N$4*12)),0),ROUNDDOWN(IF(A247-($N$4*4)&lt;0,0,((A247-(4*$N$4)/((4*$N$4))))/($N$4*4)),0)))))))))+(IF(A247=$E$4,$J$4,0))</f>
        <v>0</v>
      </c>
      <c r="E247" s="49">
        <f>IF(D247=0,0,1/((1+IF('Lease Quarterly'!$H$4="Yearly",'Lease Quarterly'!$D$4,IF('Lease Quarterly'!$H$4="Quarterly",'Lease Quarterly'!$D$4/4,'Lease Quarterly'!$D$4/12)))^IF($E$17=1,A246,A247)))</f>
        <v>0</v>
      </c>
      <c r="F247" s="55">
        <f t="shared" si="35"/>
        <v>0</v>
      </c>
      <c r="G247" s="56"/>
      <c r="H247" s="38">
        <f t="shared" si="41"/>
        <v>231</v>
      </c>
      <c r="I247" s="9" t="str">
        <f t="shared" si="36"/>
        <v>-</v>
      </c>
      <c r="J247" s="47">
        <f>IF(H247&gt;'Lease Quarterly'!$E$4,0,M246)</f>
        <v>0</v>
      </c>
      <c r="K247" s="47">
        <f>IF(IF('Lease Quarterly'!$H$4="Yearly",J247*'Lease Quarterly'!$D$4,IF('Lease Quarterly'!$H$4="Quarterly",J247*('Lease Quarterly'!$D$4/4),J247*'Lease Quarterly'!$D$4/12))&gt;0,IF('Lease Quarterly'!$H$4="Yearly",J247*'Lease Quarterly'!$D$4,IF('Lease Quarterly'!$H$4="Quarterly",J247*('Lease Quarterly'!$D$4/4),J247*'Lease Quarterly'!$D$4/12)),-L247-J247)</f>
        <v>0</v>
      </c>
      <c r="L247" s="47">
        <f t="shared" si="37"/>
        <v>0</v>
      </c>
      <c r="M247" s="47">
        <f t="shared" si="38"/>
        <v>0</v>
      </c>
      <c r="N247" s="57"/>
      <c r="O247" s="38">
        <v>231</v>
      </c>
      <c r="P247" s="58">
        <f t="shared" si="42"/>
        <v>128110</v>
      </c>
      <c r="Q247" s="47">
        <f t="shared" si="43"/>
        <v>0</v>
      </c>
      <c r="R247" s="47">
        <f>IF(S246&lt;1,0,-'Lease Quarterly'!$K$4/'Lease Quarterly'!$L$4)</f>
        <v>0</v>
      </c>
      <c r="S247" s="47">
        <f t="shared" si="39"/>
        <v>0</v>
      </c>
      <c r="AE247"/>
      <c r="AF247" s="6"/>
    </row>
    <row r="248" spans="1:32" x14ac:dyDescent="0.25">
      <c r="A248" s="53">
        <f t="shared" si="40"/>
        <v>232</v>
      </c>
      <c r="B248" s="29">
        <f t="shared" si="34"/>
        <v>0</v>
      </c>
      <c r="C248" s="9" t="str">
        <f>IF(D248=0,"-",IF('Lease Quarterly'!$H$4="Yearly",EDATE(C247,12),IF('Lease Quarterly'!$H$4="Quarterly",EDATE(C247,3),EDATE(C247,1))))</f>
        <v>-</v>
      </c>
      <c r="D248" s="54">
        <f>IF(A248&gt;'Lease Quarterly'!$E$4,0,'Lease Quarterly'!$G$4)*((1+$M$4)^(((((IF($H$4="Yearly",ROUNDDOWN(IF(A248-($N$4)&lt;0,0,((A248-($N$4)/(($N$4))))/($N$4)),0),IF($H$4="Monthly",ROUNDDOWN(IF(A248-($N$4*12)&lt;0,0,((A248-(12*$N$4)/((12*$N$4))))/($N$4*12)),0),ROUNDDOWN(IF(A248-($N$4*4)&lt;0,0,((A248-(4*$N$4)/((4*$N$4))))/($N$4*4)),0)))))))))+(IF(A248=$E$4,$J$4,0))</f>
        <v>0</v>
      </c>
      <c r="E248" s="49">
        <f>IF(D248=0,0,1/((1+IF('Lease Quarterly'!$H$4="Yearly",'Lease Quarterly'!$D$4,IF('Lease Quarterly'!$H$4="Quarterly",'Lease Quarterly'!$D$4/4,'Lease Quarterly'!$D$4/12)))^IF($E$17=1,A247,A248)))</f>
        <v>0</v>
      </c>
      <c r="F248" s="55">
        <f t="shared" si="35"/>
        <v>0</v>
      </c>
      <c r="G248" s="56"/>
      <c r="H248" s="38">
        <f t="shared" si="41"/>
        <v>232</v>
      </c>
      <c r="I248" s="9" t="str">
        <f t="shared" si="36"/>
        <v>-</v>
      </c>
      <c r="J248" s="47">
        <f>IF(H248&gt;'Lease Quarterly'!$E$4,0,M247)</f>
        <v>0</v>
      </c>
      <c r="K248" s="47">
        <f>IF(IF('Lease Quarterly'!$H$4="Yearly",J248*'Lease Quarterly'!$D$4,IF('Lease Quarterly'!$H$4="Quarterly",J248*('Lease Quarterly'!$D$4/4),J248*'Lease Quarterly'!$D$4/12))&gt;0,IF('Lease Quarterly'!$H$4="Yearly",J248*'Lease Quarterly'!$D$4,IF('Lease Quarterly'!$H$4="Quarterly",J248*('Lease Quarterly'!$D$4/4),J248*'Lease Quarterly'!$D$4/12)),-L248-J248)</f>
        <v>0</v>
      </c>
      <c r="L248" s="47">
        <f t="shared" si="37"/>
        <v>0</v>
      </c>
      <c r="M248" s="47">
        <f t="shared" si="38"/>
        <v>0</v>
      </c>
      <c r="N248" s="57"/>
      <c r="O248" s="38">
        <v>232</v>
      </c>
      <c r="P248" s="58">
        <f t="shared" si="42"/>
        <v>128475</v>
      </c>
      <c r="Q248" s="47">
        <f t="shared" si="43"/>
        <v>0</v>
      </c>
      <c r="R248" s="47">
        <f>IF(S247&lt;1,0,-'Lease Quarterly'!$K$4/'Lease Quarterly'!$L$4)</f>
        <v>0</v>
      </c>
      <c r="S248" s="47">
        <f t="shared" si="39"/>
        <v>0</v>
      </c>
      <c r="AE248"/>
      <c r="AF248" s="6"/>
    </row>
    <row r="249" spans="1:32" x14ac:dyDescent="0.25">
      <c r="A249" s="53">
        <f t="shared" si="40"/>
        <v>233</v>
      </c>
      <c r="B249" s="29">
        <f t="shared" si="34"/>
        <v>0</v>
      </c>
      <c r="C249" s="9" t="str">
        <f>IF(D249=0,"-",IF('Lease Quarterly'!$H$4="Yearly",EDATE(C248,12),IF('Lease Quarterly'!$H$4="Quarterly",EDATE(C248,3),EDATE(C248,1))))</f>
        <v>-</v>
      </c>
      <c r="D249" s="54">
        <f>IF(A249&gt;'Lease Quarterly'!$E$4,0,'Lease Quarterly'!$G$4)*((1+$M$4)^(((((IF($H$4="Yearly",ROUNDDOWN(IF(A249-($N$4)&lt;0,0,((A249-($N$4)/(($N$4))))/($N$4)),0),IF($H$4="Monthly",ROUNDDOWN(IF(A249-($N$4*12)&lt;0,0,((A249-(12*$N$4)/((12*$N$4))))/($N$4*12)),0),ROUNDDOWN(IF(A249-($N$4*4)&lt;0,0,((A249-(4*$N$4)/((4*$N$4))))/($N$4*4)),0)))))))))+(IF(A249=$E$4,$J$4,0))</f>
        <v>0</v>
      </c>
      <c r="E249" s="49">
        <f>IF(D249=0,0,1/((1+IF('Lease Quarterly'!$H$4="Yearly",'Lease Quarterly'!$D$4,IF('Lease Quarterly'!$H$4="Quarterly",'Lease Quarterly'!$D$4/4,'Lease Quarterly'!$D$4/12)))^IF($E$17=1,A248,A249)))</f>
        <v>0</v>
      </c>
      <c r="F249" s="55">
        <f t="shared" si="35"/>
        <v>0</v>
      </c>
      <c r="G249" s="56"/>
      <c r="H249" s="38">
        <f t="shared" si="41"/>
        <v>233</v>
      </c>
      <c r="I249" s="9" t="str">
        <f t="shared" si="36"/>
        <v>-</v>
      </c>
      <c r="J249" s="47">
        <f>IF(H249&gt;'Lease Quarterly'!$E$4,0,M248)</f>
        <v>0</v>
      </c>
      <c r="K249" s="47">
        <f>IF(IF('Lease Quarterly'!$H$4="Yearly",J249*'Lease Quarterly'!$D$4,IF('Lease Quarterly'!$H$4="Quarterly",J249*('Lease Quarterly'!$D$4/4),J249*'Lease Quarterly'!$D$4/12))&gt;0,IF('Lease Quarterly'!$H$4="Yearly",J249*'Lease Quarterly'!$D$4,IF('Lease Quarterly'!$H$4="Quarterly",J249*('Lease Quarterly'!$D$4/4),J249*'Lease Quarterly'!$D$4/12)),-L249-J249)</f>
        <v>0</v>
      </c>
      <c r="L249" s="47">
        <f t="shared" si="37"/>
        <v>0</v>
      </c>
      <c r="M249" s="47">
        <f t="shared" si="38"/>
        <v>0</v>
      </c>
      <c r="N249" s="57"/>
      <c r="O249" s="38">
        <v>233</v>
      </c>
      <c r="P249" s="58">
        <f t="shared" si="42"/>
        <v>128841</v>
      </c>
      <c r="Q249" s="47">
        <f t="shared" si="43"/>
        <v>0</v>
      </c>
      <c r="R249" s="47">
        <f>IF(S248&lt;1,0,-'Lease Quarterly'!$K$4/'Lease Quarterly'!$L$4)</f>
        <v>0</v>
      </c>
      <c r="S249" s="47">
        <f t="shared" si="39"/>
        <v>0</v>
      </c>
      <c r="AE249"/>
      <c r="AF249" s="6"/>
    </row>
    <row r="250" spans="1:32" x14ac:dyDescent="0.25">
      <c r="A250" s="53">
        <f t="shared" si="40"/>
        <v>234</v>
      </c>
      <c r="B250" s="29">
        <f t="shared" si="34"/>
        <v>0</v>
      </c>
      <c r="C250" s="9" t="str">
        <f>IF(D250=0,"-",IF('Lease Quarterly'!$H$4="Yearly",EDATE(C249,12),IF('Lease Quarterly'!$H$4="Quarterly",EDATE(C249,3),EDATE(C249,1))))</f>
        <v>-</v>
      </c>
      <c r="D250" s="54">
        <f>IF(A250&gt;'Lease Quarterly'!$E$4,0,'Lease Quarterly'!$G$4)*((1+$M$4)^(((((IF($H$4="Yearly",ROUNDDOWN(IF(A250-($N$4)&lt;0,0,((A250-($N$4)/(($N$4))))/($N$4)),0),IF($H$4="Monthly",ROUNDDOWN(IF(A250-($N$4*12)&lt;0,0,((A250-(12*$N$4)/((12*$N$4))))/($N$4*12)),0),ROUNDDOWN(IF(A250-($N$4*4)&lt;0,0,((A250-(4*$N$4)/((4*$N$4))))/($N$4*4)),0)))))))))+(IF(A250=$E$4,$J$4,0))</f>
        <v>0</v>
      </c>
      <c r="E250" s="49">
        <f>IF(D250=0,0,1/((1+IF('Lease Quarterly'!$H$4="Yearly",'Lease Quarterly'!$D$4,IF('Lease Quarterly'!$H$4="Quarterly",'Lease Quarterly'!$D$4/4,'Lease Quarterly'!$D$4/12)))^IF($E$17=1,A249,A250)))</f>
        <v>0</v>
      </c>
      <c r="F250" s="55">
        <f t="shared" si="35"/>
        <v>0</v>
      </c>
      <c r="G250" s="56"/>
      <c r="H250" s="38">
        <f t="shared" si="41"/>
        <v>234</v>
      </c>
      <c r="I250" s="9" t="str">
        <f t="shared" si="36"/>
        <v>-</v>
      </c>
      <c r="J250" s="47">
        <f>IF(H250&gt;'Lease Quarterly'!$E$4,0,M249)</f>
        <v>0</v>
      </c>
      <c r="K250" s="47">
        <f>IF(IF('Lease Quarterly'!$H$4="Yearly",J250*'Lease Quarterly'!$D$4,IF('Lease Quarterly'!$H$4="Quarterly",J250*('Lease Quarterly'!$D$4/4),J250*'Lease Quarterly'!$D$4/12))&gt;0,IF('Lease Quarterly'!$H$4="Yearly",J250*'Lease Quarterly'!$D$4,IF('Lease Quarterly'!$H$4="Quarterly",J250*('Lease Quarterly'!$D$4/4),J250*'Lease Quarterly'!$D$4/12)),-L250-J250)</f>
        <v>0</v>
      </c>
      <c r="L250" s="47">
        <f t="shared" si="37"/>
        <v>0</v>
      </c>
      <c r="M250" s="47">
        <f t="shared" si="38"/>
        <v>0</v>
      </c>
      <c r="N250" s="57"/>
      <c r="O250" s="38">
        <v>234</v>
      </c>
      <c r="P250" s="58">
        <f t="shared" si="42"/>
        <v>129206</v>
      </c>
      <c r="Q250" s="47">
        <f t="shared" si="43"/>
        <v>0</v>
      </c>
      <c r="R250" s="47">
        <f>IF(S249&lt;1,0,-'Lease Quarterly'!$K$4/'Lease Quarterly'!$L$4)</f>
        <v>0</v>
      </c>
      <c r="S250" s="47">
        <f t="shared" si="39"/>
        <v>0</v>
      </c>
      <c r="AE250"/>
      <c r="AF250" s="6"/>
    </row>
    <row r="251" spans="1:32" x14ac:dyDescent="0.25">
      <c r="A251" s="53">
        <f t="shared" si="40"/>
        <v>235</v>
      </c>
      <c r="B251" s="29">
        <f t="shared" si="34"/>
        <v>0</v>
      </c>
      <c r="C251" s="9" t="str">
        <f>IF(D251=0,"-",IF('Lease Quarterly'!$H$4="Yearly",EDATE(C250,12),IF('Lease Quarterly'!$H$4="Quarterly",EDATE(C250,3),EDATE(C250,1))))</f>
        <v>-</v>
      </c>
      <c r="D251" s="54">
        <f>IF(A251&gt;'Lease Quarterly'!$E$4,0,'Lease Quarterly'!$G$4)*((1+$M$4)^(((((IF($H$4="Yearly",ROUNDDOWN(IF(A251-($N$4)&lt;0,0,((A251-($N$4)/(($N$4))))/($N$4)),0),IF($H$4="Monthly",ROUNDDOWN(IF(A251-($N$4*12)&lt;0,0,((A251-(12*$N$4)/((12*$N$4))))/($N$4*12)),0),ROUNDDOWN(IF(A251-($N$4*4)&lt;0,0,((A251-(4*$N$4)/((4*$N$4))))/($N$4*4)),0)))))))))+(IF(A251=$E$4,$J$4,0))</f>
        <v>0</v>
      </c>
      <c r="E251" s="49">
        <f>IF(D251=0,0,1/((1+IF('Lease Quarterly'!$H$4="Yearly",'Lease Quarterly'!$D$4,IF('Lease Quarterly'!$H$4="Quarterly",'Lease Quarterly'!$D$4/4,'Lease Quarterly'!$D$4/12)))^IF($E$17=1,A250,A251)))</f>
        <v>0</v>
      </c>
      <c r="F251" s="55">
        <f t="shared" si="35"/>
        <v>0</v>
      </c>
      <c r="G251" s="56"/>
      <c r="H251" s="38">
        <f t="shared" si="41"/>
        <v>235</v>
      </c>
      <c r="I251" s="9" t="str">
        <f t="shared" si="36"/>
        <v>-</v>
      </c>
      <c r="J251" s="47">
        <f>IF(H251&gt;'Lease Quarterly'!$E$4,0,M250)</f>
        <v>0</v>
      </c>
      <c r="K251" s="47">
        <f>IF(IF('Lease Quarterly'!$H$4="Yearly",J251*'Lease Quarterly'!$D$4,IF('Lease Quarterly'!$H$4="Quarterly",J251*('Lease Quarterly'!$D$4/4),J251*'Lease Quarterly'!$D$4/12))&gt;0,IF('Lease Quarterly'!$H$4="Yearly",J251*'Lease Quarterly'!$D$4,IF('Lease Quarterly'!$H$4="Quarterly",J251*('Lease Quarterly'!$D$4/4),J251*'Lease Quarterly'!$D$4/12)),-L251-J251)</f>
        <v>0</v>
      </c>
      <c r="L251" s="47">
        <f t="shared" si="37"/>
        <v>0</v>
      </c>
      <c r="M251" s="47">
        <f t="shared" si="38"/>
        <v>0</v>
      </c>
      <c r="N251" s="57"/>
      <c r="O251" s="38">
        <v>235</v>
      </c>
      <c r="P251" s="58">
        <f t="shared" si="42"/>
        <v>129571</v>
      </c>
      <c r="Q251" s="47">
        <f t="shared" si="43"/>
        <v>0</v>
      </c>
      <c r="R251" s="47">
        <f>IF(S250&lt;1,0,-'Lease Quarterly'!$K$4/'Lease Quarterly'!$L$4)</f>
        <v>0</v>
      </c>
      <c r="S251" s="47">
        <f t="shared" si="39"/>
        <v>0</v>
      </c>
      <c r="AE251"/>
      <c r="AF251" s="6"/>
    </row>
    <row r="252" spans="1:32" x14ac:dyDescent="0.25">
      <c r="A252" s="53">
        <f t="shared" si="40"/>
        <v>236</v>
      </c>
      <c r="B252" s="29">
        <f t="shared" si="34"/>
        <v>0</v>
      </c>
      <c r="C252" s="9" t="str">
        <f>IF(D252=0,"-",IF('Lease Quarterly'!$H$4="Yearly",EDATE(C251,12),IF('Lease Quarterly'!$H$4="Quarterly",EDATE(C251,3),EDATE(C251,1))))</f>
        <v>-</v>
      </c>
      <c r="D252" s="54">
        <f>IF(A252&gt;'Lease Quarterly'!$E$4,0,'Lease Quarterly'!$G$4)*((1+$M$4)^(((((IF($H$4="Yearly",ROUNDDOWN(IF(A252-($N$4)&lt;0,0,((A252-($N$4)/(($N$4))))/($N$4)),0),IF($H$4="Monthly",ROUNDDOWN(IF(A252-($N$4*12)&lt;0,0,((A252-(12*$N$4)/((12*$N$4))))/($N$4*12)),0),ROUNDDOWN(IF(A252-($N$4*4)&lt;0,0,((A252-(4*$N$4)/((4*$N$4))))/($N$4*4)),0)))))))))+(IF(A252=$E$4,$J$4,0))</f>
        <v>0</v>
      </c>
      <c r="E252" s="49">
        <f>IF(D252=0,0,1/((1+IF('Lease Quarterly'!$H$4="Yearly",'Lease Quarterly'!$D$4,IF('Lease Quarterly'!$H$4="Quarterly",'Lease Quarterly'!$D$4/4,'Lease Quarterly'!$D$4/12)))^IF($E$17=1,A251,A252)))</f>
        <v>0</v>
      </c>
      <c r="F252" s="55">
        <f t="shared" si="35"/>
        <v>0</v>
      </c>
      <c r="G252" s="56"/>
      <c r="H252" s="38">
        <f t="shared" si="41"/>
        <v>236</v>
      </c>
      <c r="I252" s="9" t="str">
        <f t="shared" si="36"/>
        <v>-</v>
      </c>
      <c r="J252" s="47">
        <f>IF(H252&gt;'Lease Quarterly'!$E$4,0,M251)</f>
        <v>0</v>
      </c>
      <c r="K252" s="47">
        <f>IF(IF('Lease Quarterly'!$H$4="Yearly",J252*'Lease Quarterly'!$D$4,IF('Lease Quarterly'!$H$4="Quarterly",J252*('Lease Quarterly'!$D$4/4),J252*'Lease Quarterly'!$D$4/12))&gt;0,IF('Lease Quarterly'!$H$4="Yearly",J252*'Lease Quarterly'!$D$4,IF('Lease Quarterly'!$H$4="Quarterly",J252*('Lease Quarterly'!$D$4/4),J252*'Lease Quarterly'!$D$4/12)),-L252-J252)</f>
        <v>0</v>
      </c>
      <c r="L252" s="47">
        <f t="shared" si="37"/>
        <v>0</v>
      </c>
      <c r="M252" s="47">
        <f t="shared" si="38"/>
        <v>0</v>
      </c>
      <c r="N252" s="57"/>
      <c r="O252" s="38">
        <v>236</v>
      </c>
      <c r="P252" s="58">
        <f t="shared" si="42"/>
        <v>129936</v>
      </c>
      <c r="Q252" s="47">
        <f t="shared" si="43"/>
        <v>0</v>
      </c>
      <c r="R252" s="47">
        <f>IF(S251&lt;1,0,-'Lease Quarterly'!$K$4/'Lease Quarterly'!$L$4)</f>
        <v>0</v>
      </c>
      <c r="S252" s="47">
        <f t="shared" si="39"/>
        <v>0</v>
      </c>
      <c r="AE252"/>
      <c r="AF252" s="6"/>
    </row>
    <row r="253" spans="1:32" x14ac:dyDescent="0.25">
      <c r="A253" s="53">
        <f t="shared" si="40"/>
        <v>237</v>
      </c>
      <c r="B253" s="29">
        <f t="shared" si="34"/>
        <v>0</v>
      </c>
      <c r="C253" s="9" t="str">
        <f>IF(D253=0,"-",IF('Lease Quarterly'!$H$4="Yearly",EDATE(C252,12),IF('Lease Quarterly'!$H$4="Quarterly",EDATE(C252,3),EDATE(C252,1))))</f>
        <v>-</v>
      </c>
      <c r="D253" s="54">
        <f>IF(A253&gt;'Lease Quarterly'!$E$4,0,'Lease Quarterly'!$G$4)*((1+$M$4)^(((((IF($H$4="Yearly",ROUNDDOWN(IF(A253-($N$4)&lt;0,0,((A253-($N$4)/(($N$4))))/($N$4)),0),IF($H$4="Monthly",ROUNDDOWN(IF(A253-($N$4*12)&lt;0,0,((A253-(12*$N$4)/((12*$N$4))))/($N$4*12)),0),ROUNDDOWN(IF(A253-($N$4*4)&lt;0,0,((A253-(4*$N$4)/((4*$N$4))))/($N$4*4)),0)))))))))+(IF(A253=$E$4,$J$4,0))</f>
        <v>0</v>
      </c>
      <c r="E253" s="49">
        <f>IF(D253=0,0,1/((1+IF('Lease Quarterly'!$H$4="Yearly",'Lease Quarterly'!$D$4,IF('Lease Quarterly'!$H$4="Quarterly",'Lease Quarterly'!$D$4/4,'Lease Quarterly'!$D$4/12)))^IF($E$17=1,A252,A253)))</f>
        <v>0</v>
      </c>
      <c r="F253" s="55">
        <f t="shared" si="35"/>
        <v>0</v>
      </c>
      <c r="G253" s="56"/>
      <c r="H253" s="38">
        <f t="shared" si="41"/>
        <v>237</v>
      </c>
      <c r="I253" s="9" t="str">
        <f t="shared" si="36"/>
        <v>-</v>
      </c>
      <c r="J253" s="47">
        <f>IF(H253&gt;'Lease Quarterly'!$E$4,0,M252)</f>
        <v>0</v>
      </c>
      <c r="K253" s="47">
        <f>IF(IF('Lease Quarterly'!$H$4="Yearly",J253*'Lease Quarterly'!$D$4,IF('Lease Quarterly'!$H$4="Quarterly",J253*('Lease Quarterly'!$D$4/4),J253*'Lease Quarterly'!$D$4/12))&gt;0,IF('Lease Quarterly'!$H$4="Yearly",J253*'Lease Quarterly'!$D$4,IF('Lease Quarterly'!$H$4="Quarterly",J253*('Lease Quarterly'!$D$4/4),J253*'Lease Quarterly'!$D$4/12)),-L253-J253)</f>
        <v>0</v>
      </c>
      <c r="L253" s="47">
        <f t="shared" si="37"/>
        <v>0</v>
      </c>
      <c r="M253" s="47">
        <f t="shared" si="38"/>
        <v>0</v>
      </c>
      <c r="N253" s="57"/>
      <c r="O253" s="38">
        <v>237</v>
      </c>
      <c r="P253" s="58">
        <f t="shared" si="42"/>
        <v>130302</v>
      </c>
      <c r="Q253" s="47">
        <f t="shared" si="43"/>
        <v>0</v>
      </c>
      <c r="R253" s="47">
        <f>IF(S252&lt;1,0,-'Lease Quarterly'!$K$4/'Lease Quarterly'!$L$4)</f>
        <v>0</v>
      </c>
      <c r="S253" s="47">
        <f t="shared" si="39"/>
        <v>0</v>
      </c>
      <c r="AE253"/>
      <c r="AF253" s="6"/>
    </row>
    <row r="254" spans="1:32" x14ac:dyDescent="0.25">
      <c r="A254" s="53">
        <f t="shared" si="40"/>
        <v>238</v>
      </c>
      <c r="B254" s="29">
        <f t="shared" si="34"/>
        <v>0</v>
      </c>
      <c r="C254" s="9" t="str">
        <f>IF(D254=0,"-",IF('Lease Quarterly'!$H$4="Yearly",EDATE(C253,12),IF('Lease Quarterly'!$H$4="Quarterly",EDATE(C253,3),EDATE(C253,1))))</f>
        <v>-</v>
      </c>
      <c r="D254" s="54">
        <f>IF(A254&gt;'Lease Quarterly'!$E$4,0,'Lease Quarterly'!$G$4)*((1+$M$4)^(((((IF($H$4="Yearly",ROUNDDOWN(IF(A254-($N$4)&lt;0,0,((A254-($N$4)/(($N$4))))/($N$4)),0),IF($H$4="Monthly",ROUNDDOWN(IF(A254-($N$4*12)&lt;0,0,((A254-(12*$N$4)/((12*$N$4))))/($N$4*12)),0),ROUNDDOWN(IF(A254-($N$4*4)&lt;0,0,((A254-(4*$N$4)/((4*$N$4))))/($N$4*4)),0)))))))))+(IF(A254=$E$4,$J$4,0))</f>
        <v>0</v>
      </c>
      <c r="E254" s="49">
        <f>IF(D254=0,0,1/((1+IF('Lease Quarterly'!$H$4="Yearly",'Lease Quarterly'!$D$4,IF('Lease Quarterly'!$H$4="Quarterly",'Lease Quarterly'!$D$4/4,'Lease Quarterly'!$D$4/12)))^IF($E$17=1,A253,A254)))</f>
        <v>0</v>
      </c>
      <c r="F254" s="55">
        <f t="shared" si="35"/>
        <v>0</v>
      </c>
      <c r="G254" s="56"/>
      <c r="H254" s="38">
        <f t="shared" si="41"/>
        <v>238</v>
      </c>
      <c r="I254" s="9" t="str">
        <f t="shared" si="36"/>
        <v>-</v>
      </c>
      <c r="J254" s="47">
        <f>IF(H254&gt;'Lease Quarterly'!$E$4,0,M253)</f>
        <v>0</v>
      </c>
      <c r="K254" s="47">
        <f>IF(IF('Lease Quarterly'!$H$4="Yearly",J254*'Lease Quarterly'!$D$4,IF('Lease Quarterly'!$H$4="Quarterly",J254*('Lease Quarterly'!$D$4/4),J254*'Lease Quarterly'!$D$4/12))&gt;0,IF('Lease Quarterly'!$H$4="Yearly",J254*'Lease Quarterly'!$D$4,IF('Lease Quarterly'!$H$4="Quarterly",J254*('Lease Quarterly'!$D$4/4),J254*'Lease Quarterly'!$D$4/12)),-L254-J254)</f>
        <v>0</v>
      </c>
      <c r="L254" s="47">
        <f t="shared" si="37"/>
        <v>0</v>
      </c>
      <c r="M254" s="47">
        <f t="shared" si="38"/>
        <v>0</v>
      </c>
      <c r="N254" s="57"/>
      <c r="O254" s="38">
        <v>237</v>
      </c>
      <c r="P254" s="58">
        <f t="shared" si="42"/>
        <v>130667</v>
      </c>
      <c r="Q254" s="47">
        <f t="shared" si="43"/>
        <v>0</v>
      </c>
      <c r="R254" s="47">
        <f>IF(S253&lt;1,0,-'Lease Quarterly'!$K$4/'Lease Quarterly'!$L$4)</f>
        <v>0</v>
      </c>
      <c r="S254" s="47">
        <f t="shared" si="39"/>
        <v>0</v>
      </c>
      <c r="AE254"/>
      <c r="AF254" s="6"/>
    </row>
    <row r="255" spans="1:32" x14ac:dyDescent="0.25">
      <c r="A255" s="53">
        <f t="shared" si="40"/>
        <v>239</v>
      </c>
      <c r="B255" s="29">
        <f t="shared" si="34"/>
        <v>0</v>
      </c>
      <c r="C255" s="9" t="str">
        <f>IF(D255=0,"-",IF('Lease Quarterly'!$H$4="Yearly",EDATE(C254,12),IF('Lease Quarterly'!$H$4="Quarterly",EDATE(C254,3),EDATE(C254,1))))</f>
        <v>-</v>
      </c>
      <c r="D255" s="54">
        <f>IF(A255&gt;'Lease Quarterly'!$E$4,0,'Lease Quarterly'!$G$4)*((1+$M$4)^(((((IF($H$4="Yearly",ROUNDDOWN(IF(A255-($N$4)&lt;0,0,((A255-($N$4)/(($N$4))))/($N$4)),0),IF($H$4="Monthly",ROUNDDOWN(IF(A255-($N$4*12)&lt;0,0,((A255-(12*$N$4)/((12*$N$4))))/($N$4*12)),0),ROUNDDOWN(IF(A255-($N$4*4)&lt;0,0,((A255-(4*$N$4)/((4*$N$4))))/($N$4*4)),0)))))))))+(IF(A255=$E$4,$J$4,0))</f>
        <v>0</v>
      </c>
      <c r="E255" s="49">
        <f>IF(D255=0,0,1/((1+IF('Lease Quarterly'!$H$4="Yearly",'Lease Quarterly'!$D$4,IF('Lease Quarterly'!$H$4="Quarterly",'Lease Quarterly'!$D$4/4,'Lease Quarterly'!$D$4/12)))^IF($E$17=1,A254,A255)))</f>
        <v>0</v>
      </c>
      <c r="F255" s="55">
        <f t="shared" si="35"/>
        <v>0</v>
      </c>
      <c r="G255" s="56"/>
      <c r="H255" s="38">
        <f t="shared" si="41"/>
        <v>239</v>
      </c>
      <c r="I255" s="9" t="str">
        <f t="shared" si="36"/>
        <v>-</v>
      </c>
      <c r="J255" s="47">
        <f>IF(H255&gt;'Lease Quarterly'!$E$4,0,M254)</f>
        <v>0</v>
      </c>
      <c r="K255" s="47">
        <f>IF(IF('Lease Quarterly'!$H$4="Yearly",J255*'Lease Quarterly'!$D$4,IF('Lease Quarterly'!$H$4="Quarterly",J255*('Lease Quarterly'!$D$4/4),J255*'Lease Quarterly'!$D$4/12))&gt;0,IF('Lease Quarterly'!$H$4="Yearly",J255*'Lease Quarterly'!$D$4,IF('Lease Quarterly'!$H$4="Quarterly",J255*('Lease Quarterly'!$D$4/4),J255*'Lease Quarterly'!$D$4/12)),-L255-J255)</f>
        <v>0</v>
      </c>
      <c r="L255" s="47">
        <f t="shared" si="37"/>
        <v>0</v>
      </c>
      <c r="M255" s="47">
        <f t="shared" si="38"/>
        <v>0</v>
      </c>
      <c r="N255" s="57"/>
      <c r="O255" s="38">
        <v>237</v>
      </c>
      <c r="P255" s="58">
        <f t="shared" si="42"/>
        <v>131032</v>
      </c>
      <c r="Q255" s="47">
        <f t="shared" si="43"/>
        <v>0</v>
      </c>
      <c r="R255" s="47">
        <f>IF(S254&lt;1,0,-'Lease Quarterly'!$K$4/'Lease Quarterly'!$L$4)</f>
        <v>0</v>
      </c>
      <c r="S255" s="47">
        <f t="shared" si="39"/>
        <v>0</v>
      </c>
      <c r="AE255"/>
      <c r="AF255" s="6"/>
    </row>
    <row r="256" spans="1:32" x14ac:dyDescent="0.25">
      <c r="A256" s="53">
        <f t="shared" si="40"/>
        <v>240</v>
      </c>
      <c r="B256" s="29">
        <f t="shared" si="34"/>
        <v>0</v>
      </c>
      <c r="C256" s="9" t="str">
        <f>IF(D256=0,"-",IF('Lease Quarterly'!$H$4="Yearly",EDATE(C255,12),IF('Lease Quarterly'!$H$4="Quarterly",EDATE(C255,3),EDATE(C255,1))))</f>
        <v>-</v>
      </c>
      <c r="D256" s="54">
        <f>IF(A256&gt;'Lease Quarterly'!$E$4,0,'Lease Quarterly'!$G$4)*((1+$M$4)^(((((IF($H$4="Yearly",ROUNDDOWN(IF(A256-($N$4)&lt;0,0,((A256-($N$4)/(($N$4))))/($N$4)),0),IF($H$4="Monthly",ROUNDDOWN(IF(A256-($N$4*12)&lt;0,0,((A256-(12*$N$4)/((12*$N$4))))/($N$4*12)),0),ROUNDDOWN(IF(A256-($N$4*4)&lt;0,0,((A256-(4*$N$4)/((4*$N$4))))/($N$4*4)),0)))))))))+(IF(A256=$E$4,$J$4,0))</f>
        <v>0</v>
      </c>
      <c r="E256" s="49">
        <f>IF(D256=0,0,1/((1+IF('Lease Quarterly'!$H$4="Yearly",'Lease Quarterly'!$D$4,IF('Lease Quarterly'!$H$4="Quarterly",'Lease Quarterly'!$D$4/4,'Lease Quarterly'!$D$4/12)))^IF($E$17=1,A255,A256)))</f>
        <v>0</v>
      </c>
      <c r="F256" s="55">
        <f t="shared" si="35"/>
        <v>0</v>
      </c>
      <c r="G256" s="56"/>
      <c r="H256" s="38">
        <f t="shared" si="41"/>
        <v>240</v>
      </c>
      <c r="I256" s="9" t="str">
        <f t="shared" si="36"/>
        <v>-</v>
      </c>
      <c r="J256" s="47">
        <f>IF(H256&gt;'Lease Quarterly'!$E$4,0,M255)</f>
        <v>0</v>
      </c>
      <c r="K256" s="47">
        <f>IF(IF('Lease Quarterly'!$H$4="Yearly",J256*'Lease Quarterly'!$D$4,IF('Lease Quarterly'!$H$4="Quarterly",J256*('Lease Quarterly'!$D$4/4),J256*'Lease Quarterly'!$D$4/12))&gt;0,IF('Lease Quarterly'!$H$4="Yearly",J256*'Lease Quarterly'!$D$4,IF('Lease Quarterly'!$H$4="Quarterly",J256*('Lease Quarterly'!$D$4/4),J256*'Lease Quarterly'!$D$4/12)),-L256-J256)</f>
        <v>0</v>
      </c>
      <c r="L256" s="47">
        <f t="shared" si="37"/>
        <v>0</v>
      </c>
      <c r="M256" s="47">
        <f t="shared" si="38"/>
        <v>0</v>
      </c>
      <c r="N256" s="57"/>
      <c r="O256" s="38">
        <v>237</v>
      </c>
      <c r="P256" s="58">
        <f t="shared" si="42"/>
        <v>131397</v>
      </c>
      <c r="Q256" s="47">
        <f t="shared" si="43"/>
        <v>0</v>
      </c>
      <c r="R256" s="47">
        <f>IF(S255&lt;1,0,-'Lease Quarterly'!$K$4/'Lease Quarterly'!$L$4)</f>
        <v>0</v>
      </c>
      <c r="S256" s="47">
        <f t="shared" si="39"/>
        <v>0</v>
      </c>
      <c r="AE256"/>
      <c r="AF256" s="6"/>
    </row>
    <row r="257" spans="1:32" x14ac:dyDescent="0.25">
      <c r="A257" s="53">
        <f t="shared" si="40"/>
        <v>241</v>
      </c>
      <c r="B257" s="29">
        <f t="shared" si="34"/>
        <v>0</v>
      </c>
      <c r="C257" s="9" t="str">
        <f>IF(D257=0,"-",IF('Lease Quarterly'!$H$4="Yearly",EDATE(C256,12),IF('Lease Quarterly'!$H$4="Quarterly",EDATE(C256,3),EDATE(C256,1))))</f>
        <v>-</v>
      </c>
      <c r="D257" s="54">
        <f>IF(A257&gt;'Lease Quarterly'!$E$4,0,'Lease Quarterly'!$G$4)*((1+$M$4)^(((((IF($H$4="Yearly",ROUNDDOWN(IF(A257-($N$4)&lt;0,0,((A257-($N$4)/(($N$4))))/($N$4)),0),IF($H$4="Monthly",ROUNDDOWN(IF(A257-($N$4*12)&lt;0,0,((A257-(12*$N$4)/((12*$N$4))))/($N$4*12)),0),ROUNDDOWN(IF(A257-($N$4*4)&lt;0,0,((A257-(4*$N$4)/((4*$N$4))))/($N$4*4)),0)))))))))+(IF(A257=$E$4,$J$4,0))</f>
        <v>0</v>
      </c>
      <c r="E257" s="49">
        <f>IF(D257=0,0,1/((1+IF('Lease Quarterly'!$H$4="Yearly",'Lease Quarterly'!$D$4,IF('Lease Quarterly'!$H$4="Quarterly",'Lease Quarterly'!$D$4/4,'Lease Quarterly'!$D$4/12)))^IF($E$17=1,A256,A257)))</f>
        <v>0</v>
      </c>
      <c r="F257" s="55">
        <f t="shared" si="35"/>
        <v>0</v>
      </c>
      <c r="G257" s="56"/>
      <c r="H257" s="38">
        <f t="shared" si="41"/>
        <v>241</v>
      </c>
      <c r="I257" s="9" t="str">
        <f t="shared" si="36"/>
        <v>-</v>
      </c>
      <c r="J257" s="47">
        <f>IF(H257&gt;'Lease Quarterly'!$E$4,0,M256)</f>
        <v>0</v>
      </c>
      <c r="K257" s="47">
        <f>IF(IF('Lease Quarterly'!$H$4="Yearly",J257*'Lease Quarterly'!$D$4,IF('Lease Quarterly'!$H$4="Quarterly",J257*('Lease Quarterly'!$D$4/4),J257*'Lease Quarterly'!$D$4/12))&gt;0,IF('Lease Quarterly'!$H$4="Yearly",J257*'Lease Quarterly'!$D$4,IF('Lease Quarterly'!$H$4="Quarterly",J257*('Lease Quarterly'!$D$4/4),J257*'Lease Quarterly'!$D$4/12)),-L257-J257)</f>
        <v>0</v>
      </c>
      <c r="L257" s="47">
        <f t="shared" si="37"/>
        <v>0</v>
      </c>
      <c r="M257" s="47">
        <f t="shared" si="38"/>
        <v>0</v>
      </c>
      <c r="N257" s="57"/>
      <c r="O257" s="38">
        <v>237</v>
      </c>
      <c r="P257" s="58">
        <f t="shared" si="42"/>
        <v>131763</v>
      </c>
      <c r="Q257" s="47">
        <f t="shared" si="43"/>
        <v>0</v>
      </c>
      <c r="R257" s="47">
        <f>IF(S256&lt;1,0,-'Lease Quarterly'!$K$4/'Lease Quarterly'!$L$4)</f>
        <v>0</v>
      </c>
      <c r="S257" s="47">
        <f t="shared" si="39"/>
        <v>0</v>
      </c>
      <c r="AE257"/>
      <c r="AF257" s="6"/>
    </row>
    <row r="258" spans="1:32" x14ac:dyDescent="0.25">
      <c r="A258" s="53">
        <f t="shared" si="40"/>
        <v>242</v>
      </c>
      <c r="B258" s="29">
        <f t="shared" si="34"/>
        <v>0</v>
      </c>
      <c r="C258" s="9" t="str">
        <f>IF(D258=0,"-",IF('Lease Quarterly'!$H$4="Yearly",EDATE(C257,12),IF('Lease Quarterly'!$H$4="Quarterly",EDATE(C257,3),EDATE(C257,1))))</f>
        <v>-</v>
      </c>
      <c r="D258" s="54">
        <f>IF(A258&gt;'Lease Quarterly'!$E$4,0,'Lease Quarterly'!$G$4)*((1+$M$4)^(((((IF($H$4="Yearly",ROUNDDOWN(IF(A258-($N$4)&lt;0,0,((A258-($N$4)/(($N$4))))/($N$4)),0),IF($H$4="Monthly",ROUNDDOWN(IF(A258-($N$4*12)&lt;0,0,((A258-(12*$N$4)/((12*$N$4))))/($N$4*12)),0),ROUNDDOWN(IF(A258-($N$4*4)&lt;0,0,((A258-(4*$N$4)/((4*$N$4))))/($N$4*4)),0)))))))))+(IF(A258=$E$4,$J$4,0))</f>
        <v>0</v>
      </c>
      <c r="E258" s="49">
        <f>IF(D258=0,0,1/((1+IF('Lease Quarterly'!$H$4="Yearly",'Lease Quarterly'!$D$4,IF('Lease Quarterly'!$H$4="Quarterly",'Lease Quarterly'!$D$4/4,'Lease Quarterly'!$D$4/12)))^IF($E$17=1,A257,A258)))</f>
        <v>0</v>
      </c>
      <c r="F258" s="55">
        <f t="shared" si="35"/>
        <v>0</v>
      </c>
      <c r="G258" s="56"/>
      <c r="H258" s="38">
        <f t="shared" si="41"/>
        <v>242</v>
      </c>
      <c r="I258" s="9" t="str">
        <f t="shared" si="36"/>
        <v>-</v>
      </c>
      <c r="J258" s="47">
        <f>IF(H258&gt;'Lease Quarterly'!$E$4,0,M257)</f>
        <v>0</v>
      </c>
      <c r="K258" s="47">
        <f>IF(IF('Lease Quarterly'!$H$4="Yearly",J258*'Lease Quarterly'!$D$4,IF('Lease Quarterly'!$H$4="Quarterly",J258*('Lease Quarterly'!$D$4/4),J258*'Lease Quarterly'!$D$4/12))&gt;0,IF('Lease Quarterly'!$H$4="Yearly",J258*'Lease Quarterly'!$D$4,IF('Lease Quarterly'!$H$4="Quarterly",J258*('Lease Quarterly'!$D$4/4),J258*'Lease Quarterly'!$D$4/12)),-L258-J258)</f>
        <v>0</v>
      </c>
      <c r="L258" s="47">
        <f t="shared" si="37"/>
        <v>0</v>
      </c>
      <c r="M258" s="47">
        <f t="shared" si="38"/>
        <v>0</v>
      </c>
      <c r="N258" s="57"/>
      <c r="O258" s="38">
        <v>237</v>
      </c>
      <c r="P258" s="58">
        <f t="shared" si="42"/>
        <v>132128</v>
      </c>
      <c r="Q258" s="47">
        <f t="shared" si="43"/>
        <v>0</v>
      </c>
      <c r="R258" s="47">
        <f>IF(S257&lt;1,0,-'Lease Quarterly'!$K$4/'Lease Quarterly'!$L$4)</f>
        <v>0</v>
      </c>
      <c r="S258" s="47">
        <f t="shared" si="39"/>
        <v>0</v>
      </c>
      <c r="AE258"/>
      <c r="AF258" s="6"/>
    </row>
    <row r="259" spans="1:32" x14ac:dyDescent="0.25">
      <c r="A259" s="53">
        <f t="shared" si="40"/>
        <v>243</v>
      </c>
      <c r="B259" s="29">
        <f t="shared" si="34"/>
        <v>0</v>
      </c>
      <c r="C259" s="9" t="str">
        <f>IF(D259=0,"-",IF('Lease Quarterly'!$H$4="Yearly",EDATE(C258,12),IF('Lease Quarterly'!$H$4="Quarterly",EDATE(C258,3),EDATE(C258,1))))</f>
        <v>-</v>
      </c>
      <c r="D259" s="54">
        <f>IF(A259&gt;'Lease Quarterly'!$E$4,0,'Lease Quarterly'!$G$4)*((1+$M$4)^(((((IF($H$4="Yearly",ROUNDDOWN(IF(A259-($N$4)&lt;0,0,((A259-($N$4)/(($N$4))))/($N$4)),0),IF($H$4="Monthly",ROUNDDOWN(IF(A259-($N$4*12)&lt;0,0,((A259-(12*$N$4)/((12*$N$4))))/($N$4*12)),0),ROUNDDOWN(IF(A259-($N$4*4)&lt;0,0,((A259-(4*$N$4)/((4*$N$4))))/($N$4*4)),0)))))))))+(IF(A259=$E$4,$J$4,0))</f>
        <v>0</v>
      </c>
      <c r="E259" s="49">
        <f>IF(D259=0,0,1/((1+IF('Lease Quarterly'!$H$4="Yearly",'Lease Quarterly'!$D$4,IF('Lease Quarterly'!$H$4="Quarterly",'Lease Quarterly'!$D$4/4,'Lease Quarterly'!$D$4/12)))^IF($E$17=1,A258,A259)))</f>
        <v>0</v>
      </c>
      <c r="F259" s="55">
        <f t="shared" si="35"/>
        <v>0</v>
      </c>
      <c r="G259" s="56"/>
      <c r="H259" s="38">
        <f t="shared" si="41"/>
        <v>243</v>
      </c>
      <c r="I259" s="9" t="str">
        <f t="shared" si="36"/>
        <v>-</v>
      </c>
      <c r="J259" s="47">
        <f>IF(H259&gt;'Lease Quarterly'!$E$4,0,M258)</f>
        <v>0</v>
      </c>
      <c r="K259" s="47">
        <f>IF(IF('Lease Quarterly'!$H$4="Yearly",J259*'Lease Quarterly'!$D$4,IF('Lease Quarterly'!$H$4="Quarterly",J259*('Lease Quarterly'!$D$4/4),J259*'Lease Quarterly'!$D$4/12))&gt;0,IF('Lease Quarterly'!$H$4="Yearly",J259*'Lease Quarterly'!$D$4,IF('Lease Quarterly'!$H$4="Quarterly",J259*('Lease Quarterly'!$D$4/4),J259*'Lease Quarterly'!$D$4/12)),-L259-J259)</f>
        <v>0</v>
      </c>
      <c r="L259" s="47">
        <f t="shared" si="37"/>
        <v>0</v>
      </c>
      <c r="M259" s="47">
        <f t="shared" si="38"/>
        <v>0</v>
      </c>
      <c r="N259" s="57"/>
      <c r="O259" s="38">
        <v>237</v>
      </c>
      <c r="P259" s="58">
        <f t="shared" si="42"/>
        <v>132493</v>
      </c>
      <c r="Q259" s="47">
        <f t="shared" si="43"/>
        <v>0</v>
      </c>
      <c r="R259" s="47">
        <f>IF(S258&lt;1,0,-'Lease Quarterly'!$K$4/'Lease Quarterly'!$L$4)</f>
        <v>0</v>
      </c>
      <c r="S259" s="47">
        <f t="shared" si="39"/>
        <v>0</v>
      </c>
      <c r="AE259"/>
      <c r="AF259" s="6"/>
    </row>
    <row r="260" spans="1:32" x14ac:dyDescent="0.25">
      <c r="A260" s="53">
        <f t="shared" si="40"/>
        <v>244</v>
      </c>
      <c r="B260" s="29">
        <f t="shared" si="34"/>
        <v>0</v>
      </c>
      <c r="C260" s="9" t="str">
        <f>IF(D260=0,"-",IF('Lease Quarterly'!$H$4="Yearly",EDATE(C259,12),IF('Lease Quarterly'!$H$4="Quarterly",EDATE(C259,3),EDATE(C259,1))))</f>
        <v>-</v>
      </c>
      <c r="D260" s="54">
        <f>IF(A260&gt;'Lease Quarterly'!$E$4,0,'Lease Quarterly'!$G$4)*((1+$M$4)^(((((IF($H$4="Yearly",ROUNDDOWN(IF(A260-($N$4)&lt;0,0,((A260-($N$4)/(($N$4))))/($N$4)),0),IF($H$4="Monthly",ROUNDDOWN(IF(A260-($N$4*12)&lt;0,0,((A260-(12*$N$4)/((12*$N$4))))/($N$4*12)),0),ROUNDDOWN(IF(A260-($N$4*4)&lt;0,0,((A260-(4*$N$4)/((4*$N$4))))/($N$4*4)),0)))))))))+(IF(A260=$E$4,$J$4,0))</f>
        <v>0</v>
      </c>
      <c r="E260" s="49">
        <f>IF(D260=0,0,1/((1+IF('Lease Quarterly'!$H$4="Yearly",'Lease Quarterly'!$D$4,IF('Lease Quarterly'!$H$4="Quarterly",'Lease Quarterly'!$D$4/4,'Lease Quarterly'!$D$4/12)))^IF($E$17=1,A259,A260)))</f>
        <v>0</v>
      </c>
      <c r="F260" s="55">
        <f t="shared" si="35"/>
        <v>0</v>
      </c>
      <c r="G260" s="56"/>
      <c r="H260" s="38">
        <f t="shared" si="41"/>
        <v>244</v>
      </c>
      <c r="I260" s="9" t="str">
        <f t="shared" si="36"/>
        <v>-</v>
      </c>
      <c r="J260" s="47">
        <f>IF(H260&gt;'Lease Quarterly'!$E$4,0,M259)</f>
        <v>0</v>
      </c>
      <c r="K260" s="47">
        <f>IF(IF('Lease Quarterly'!$H$4="Yearly",J260*'Lease Quarterly'!$D$4,IF('Lease Quarterly'!$H$4="Quarterly",J260*('Lease Quarterly'!$D$4/4),J260*'Lease Quarterly'!$D$4/12))&gt;0,IF('Lease Quarterly'!$H$4="Yearly",J260*'Lease Quarterly'!$D$4,IF('Lease Quarterly'!$H$4="Quarterly",J260*('Lease Quarterly'!$D$4/4),J260*'Lease Quarterly'!$D$4/12)),-L260-J260)</f>
        <v>0</v>
      </c>
      <c r="L260" s="47">
        <f t="shared" si="37"/>
        <v>0</v>
      </c>
      <c r="M260" s="47">
        <f t="shared" si="38"/>
        <v>0</v>
      </c>
      <c r="N260" s="57"/>
      <c r="O260" s="38">
        <v>237</v>
      </c>
      <c r="P260" s="58">
        <f t="shared" si="42"/>
        <v>132858</v>
      </c>
      <c r="Q260" s="47">
        <f t="shared" si="43"/>
        <v>0</v>
      </c>
      <c r="R260" s="47">
        <f>IF(S259&lt;1,0,-'Lease Quarterly'!$K$4/'Lease Quarterly'!$L$4)</f>
        <v>0</v>
      </c>
      <c r="S260" s="47">
        <f t="shared" si="39"/>
        <v>0</v>
      </c>
      <c r="AE260"/>
      <c r="AF260" s="6"/>
    </row>
    <row r="261" spans="1:32" x14ac:dyDescent="0.25">
      <c r="A261" s="53">
        <f t="shared" si="40"/>
        <v>245</v>
      </c>
      <c r="B261" s="29">
        <f t="shared" si="34"/>
        <v>0</v>
      </c>
      <c r="C261" s="9" t="str">
        <f>IF(D261=0,"-",IF('Lease Quarterly'!$H$4="Yearly",EDATE(C260,12),IF('Lease Quarterly'!$H$4="Quarterly",EDATE(C260,3),EDATE(C260,1))))</f>
        <v>-</v>
      </c>
      <c r="D261" s="54">
        <f>IF(A261&gt;'Lease Quarterly'!$E$4,0,'Lease Quarterly'!$G$4)*((1+$M$4)^(((((IF($H$4="Yearly",ROUNDDOWN(IF(A261-($N$4)&lt;0,0,((A261-($N$4)/(($N$4))))/($N$4)),0),IF($H$4="Monthly",ROUNDDOWN(IF(A261-($N$4*12)&lt;0,0,((A261-(12*$N$4)/((12*$N$4))))/($N$4*12)),0),ROUNDDOWN(IF(A261-($N$4*4)&lt;0,0,((A261-(4*$N$4)/((4*$N$4))))/($N$4*4)),0)))))))))+(IF(A261=$E$4,$J$4,0))</f>
        <v>0</v>
      </c>
      <c r="E261" s="49">
        <f>IF(D261=0,0,1/((1+IF('Lease Quarterly'!$H$4="Yearly",'Lease Quarterly'!$D$4,IF('Lease Quarterly'!$H$4="Quarterly",'Lease Quarterly'!$D$4/4,'Lease Quarterly'!$D$4/12)))^IF($E$17=1,A260,A261)))</f>
        <v>0</v>
      </c>
      <c r="F261" s="55">
        <f t="shared" si="35"/>
        <v>0</v>
      </c>
      <c r="G261" s="56"/>
      <c r="H261" s="38">
        <f t="shared" si="41"/>
        <v>245</v>
      </c>
      <c r="I261" s="9" t="str">
        <f t="shared" si="36"/>
        <v>-</v>
      </c>
      <c r="J261" s="47">
        <f>IF(H261&gt;'Lease Quarterly'!$E$4,0,M260)</f>
        <v>0</v>
      </c>
      <c r="K261" s="47">
        <f>IF(IF('Lease Quarterly'!$H$4="Yearly",J261*'Lease Quarterly'!$D$4,IF('Lease Quarterly'!$H$4="Quarterly",J261*('Lease Quarterly'!$D$4/4),J261*'Lease Quarterly'!$D$4/12))&gt;0,IF('Lease Quarterly'!$H$4="Yearly",J261*'Lease Quarterly'!$D$4,IF('Lease Quarterly'!$H$4="Quarterly",J261*('Lease Quarterly'!$D$4/4),J261*'Lease Quarterly'!$D$4/12)),-L261-J261)</f>
        <v>0</v>
      </c>
      <c r="L261" s="47">
        <f t="shared" si="37"/>
        <v>0</v>
      </c>
      <c r="M261" s="47">
        <f t="shared" si="38"/>
        <v>0</v>
      </c>
      <c r="N261" s="57"/>
      <c r="O261" s="38">
        <v>237</v>
      </c>
      <c r="P261" s="58">
        <f t="shared" si="42"/>
        <v>133224</v>
      </c>
      <c r="Q261" s="47">
        <f t="shared" si="43"/>
        <v>0</v>
      </c>
      <c r="R261" s="47">
        <f>IF(S260&lt;1,0,-'Lease Quarterly'!$K$4/'Lease Quarterly'!$L$4)</f>
        <v>0</v>
      </c>
      <c r="S261" s="47">
        <f t="shared" si="39"/>
        <v>0</v>
      </c>
      <c r="AE261"/>
      <c r="AF261" s="6"/>
    </row>
    <row r="262" spans="1:32" x14ac:dyDescent="0.25">
      <c r="A262" s="53">
        <f t="shared" si="40"/>
        <v>246</v>
      </c>
      <c r="B262" s="29">
        <f t="shared" si="34"/>
        <v>0</v>
      </c>
      <c r="C262" s="9" t="str">
        <f>IF(D262=0,"-",IF('Lease Quarterly'!$H$4="Yearly",EDATE(C261,12),IF('Lease Quarterly'!$H$4="Quarterly",EDATE(C261,3),EDATE(C261,1))))</f>
        <v>-</v>
      </c>
      <c r="D262" s="54">
        <f>IF(A262&gt;'Lease Quarterly'!$E$4,0,'Lease Quarterly'!$G$4)*((1+$M$4)^(((((IF($H$4="Yearly",ROUNDDOWN(IF(A262-($N$4)&lt;0,0,((A262-($N$4)/(($N$4))))/($N$4)),0),IF($H$4="Monthly",ROUNDDOWN(IF(A262-($N$4*12)&lt;0,0,((A262-(12*$N$4)/((12*$N$4))))/($N$4*12)),0),ROUNDDOWN(IF(A262-($N$4*4)&lt;0,0,((A262-(4*$N$4)/((4*$N$4))))/($N$4*4)),0)))))))))+(IF(A262=$E$4,$J$4,0))</f>
        <v>0</v>
      </c>
      <c r="E262" s="49">
        <f>IF(D262=0,0,1/((1+IF('Lease Quarterly'!$H$4="Yearly",'Lease Quarterly'!$D$4,IF('Lease Quarterly'!$H$4="Quarterly",'Lease Quarterly'!$D$4/4,'Lease Quarterly'!$D$4/12)))^IF($E$17=1,A261,A262)))</f>
        <v>0</v>
      </c>
      <c r="F262" s="55">
        <f t="shared" si="35"/>
        <v>0</v>
      </c>
      <c r="G262" s="56"/>
      <c r="H262" s="38">
        <f t="shared" si="41"/>
        <v>246</v>
      </c>
      <c r="I262" s="9" t="str">
        <f t="shared" si="36"/>
        <v>-</v>
      </c>
      <c r="J262" s="47">
        <f>IF(H262&gt;'Lease Quarterly'!$E$4,0,M261)</f>
        <v>0</v>
      </c>
      <c r="K262" s="47">
        <f>IF(IF('Lease Quarterly'!$H$4="Yearly",J262*'Lease Quarterly'!$D$4,IF('Lease Quarterly'!$H$4="Quarterly",J262*('Lease Quarterly'!$D$4/4),J262*'Lease Quarterly'!$D$4/12))&gt;0,IF('Lease Quarterly'!$H$4="Yearly",J262*'Lease Quarterly'!$D$4,IF('Lease Quarterly'!$H$4="Quarterly",J262*('Lease Quarterly'!$D$4/4),J262*'Lease Quarterly'!$D$4/12)),-L262-J262)</f>
        <v>0</v>
      </c>
      <c r="L262" s="47">
        <f t="shared" si="37"/>
        <v>0</v>
      </c>
      <c r="M262" s="47">
        <f t="shared" si="38"/>
        <v>0</v>
      </c>
      <c r="N262" s="57"/>
      <c r="O262" s="38">
        <v>237</v>
      </c>
      <c r="P262" s="58">
        <f t="shared" si="42"/>
        <v>133589</v>
      </c>
      <c r="Q262" s="47">
        <f t="shared" si="43"/>
        <v>0</v>
      </c>
      <c r="R262" s="47">
        <f>IF(S261&lt;1,0,-'Lease Quarterly'!$K$4/'Lease Quarterly'!$L$4)</f>
        <v>0</v>
      </c>
      <c r="S262" s="47">
        <f t="shared" si="39"/>
        <v>0</v>
      </c>
      <c r="AE262"/>
      <c r="AF262" s="6"/>
    </row>
    <row r="263" spans="1:32" x14ac:dyDescent="0.25">
      <c r="A263" s="53">
        <f t="shared" si="40"/>
        <v>247</v>
      </c>
      <c r="B263" s="29">
        <f t="shared" si="34"/>
        <v>0</v>
      </c>
      <c r="C263" s="9" t="str">
        <f>IF(D263=0,"-",IF('Lease Quarterly'!$H$4="Yearly",EDATE(C262,12),IF('Lease Quarterly'!$H$4="Quarterly",EDATE(C262,3),EDATE(C262,1))))</f>
        <v>-</v>
      </c>
      <c r="D263" s="54">
        <f>IF(A263&gt;'Lease Quarterly'!$E$4,0,'Lease Quarterly'!$G$4)*((1+$M$4)^(((((IF($H$4="Yearly",ROUNDDOWN(IF(A263-($N$4)&lt;0,0,((A263-($N$4)/(($N$4))))/($N$4)),0),IF($H$4="Monthly",ROUNDDOWN(IF(A263-($N$4*12)&lt;0,0,((A263-(12*$N$4)/((12*$N$4))))/($N$4*12)),0),ROUNDDOWN(IF(A263-($N$4*4)&lt;0,0,((A263-(4*$N$4)/((4*$N$4))))/($N$4*4)),0)))))))))+(IF(A263=$E$4,$J$4,0))</f>
        <v>0</v>
      </c>
      <c r="E263" s="49">
        <f>IF(D263=0,0,1/((1+IF('Lease Quarterly'!$H$4="Yearly",'Lease Quarterly'!$D$4,IF('Lease Quarterly'!$H$4="Quarterly",'Lease Quarterly'!$D$4/4,'Lease Quarterly'!$D$4/12)))^IF($E$17=1,A262,A263)))</f>
        <v>0</v>
      </c>
      <c r="F263" s="55">
        <f t="shared" si="35"/>
        <v>0</v>
      </c>
      <c r="G263" s="56"/>
      <c r="H263" s="38">
        <f t="shared" si="41"/>
        <v>247</v>
      </c>
      <c r="I263" s="9" t="str">
        <f t="shared" si="36"/>
        <v>-</v>
      </c>
      <c r="J263" s="47">
        <f>IF(H263&gt;'Lease Quarterly'!$E$4,0,M262)</f>
        <v>0</v>
      </c>
      <c r="K263" s="47">
        <f>IF(IF('Lease Quarterly'!$H$4="Yearly",J263*'Lease Quarterly'!$D$4,IF('Lease Quarterly'!$H$4="Quarterly",J263*('Lease Quarterly'!$D$4/4),J263*'Lease Quarterly'!$D$4/12))&gt;0,IF('Lease Quarterly'!$H$4="Yearly",J263*'Lease Quarterly'!$D$4,IF('Lease Quarterly'!$H$4="Quarterly",J263*('Lease Quarterly'!$D$4/4),J263*'Lease Quarterly'!$D$4/12)),-L263-J263)</f>
        <v>0</v>
      </c>
      <c r="L263" s="47">
        <f t="shared" si="37"/>
        <v>0</v>
      </c>
      <c r="M263" s="47">
        <f t="shared" si="38"/>
        <v>0</v>
      </c>
      <c r="N263" s="57"/>
      <c r="O263" s="38">
        <v>237</v>
      </c>
      <c r="P263" s="58">
        <f t="shared" si="42"/>
        <v>133954</v>
      </c>
      <c r="Q263" s="47">
        <f t="shared" si="43"/>
        <v>0</v>
      </c>
      <c r="R263" s="47">
        <f>IF(S262&lt;1,0,-'Lease Quarterly'!$K$4/'Lease Quarterly'!$L$4)</f>
        <v>0</v>
      </c>
      <c r="S263" s="47">
        <f t="shared" si="39"/>
        <v>0</v>
      </c>
      <c r="AE263"/>
      <c r="AF263" s="6"/>
    </row>
    <row r="264" spans="1:32" x14ac:dyDescent="0.25">
      <c r="A264" s="53">
        <f t="shared" si="40"/>
        <v>248</v>
      </c>
      <c r="B264" s="29">
        <f t="shared" si="34"/>
        <v>0</v>
      </c>
      <c r="C264" s="9" t="str">
        <f>IF(D264=0,"-",IF('Lease Quarterly'!$H$4="Yearly",EDATE(C263,12),IF('Lease Quarterly'!$H$4="Quarterly",EDATE(C263,3),EDATE(C263,1))))</f>
        <v>-</v>
      </c>
      <c r="D264" s="54">
        <f>IF(A264&gt;'Lease Quarterly'!$E$4,0,'Lease Quarterly'!$G$4)*((1+$M$4)^(((((IF($H$4="Yearly",ROUNDDOWN(IF(A264-($N$4)&lt;0,0,((A264-($N$4)/(($N$4))))/($N$4)),0),IF($H$4="Monthly",ROUNDDOWN(IF(A264-($N$4*12)&lt;0,0,((A264-(12*$N$4)/((12*$N$4))))/($N$4*12)),0),ROUNDDOWN(IF(A264-($N$4*4)&lt;0,0,((A264-(4*$N$4)/((4*$N$4))))/($N$4*4)),0)))))))))+(IF(A264=$E$4,$J$4,0))</f>
        <v>0</v>
      </c>
      <c r="E264" s="49">
        <f>IF(D264=0,0,1/((1+IF('Lease Quarterly'!$H$4="Yearly",'Lease Quarterly'!$D$4,IF('Lease Quarterly'!$H$4="Quarterly",'Lease Quarterly'!$D$4/4,'Lease Quarterly'!$D$4/12)))^IF($E$17=1,A263,A264)))</f>
        <v>0</v>
      </c>
      <c r="F264" s="55">
        <f t="shared" si="35"/>
        <v>0</v>
      </c>
      <c r="G264" s="56"/>
      <c r="H264" s="38">
        <f t="shared" si="41"/>
        <v>248</v>
      </c>
      <c r="I264" s="9" t="str">
        <f t="shared" si="36"/>
        <v>-</v>
      </c>
      <c r="J264" s="47">
        <f>IF(H264&gt;'Lease Quarterly'!$E$4,0,M263)</f>
        <v>0</v>
      </c>
      <c r="K264" s="47">
        <f>IF(IF('Lease Quarterly'!$H$4="Yearly",J264*'Lease Quarterly'!$D$4,IF('Lease Quarterly'!$H$4="Quarterly",J264*('Lease Quarterly'!$D$4/4),J264*'Lease Quarterly'!$D$4/12))&gt;0,IF('Lease Quarterly'!$H$4="Yearly",J264*'Lease Quarterly'!$D$4,IF('Lease Quarterly'!$H$4="Quarterly",J264*('Lease Quarterly'!$D$4/4),J264*'Lease Quarterly'!$D$4/12)),-L264-J264)</f>
        <v>0</v>
      </c>
      <c r="L264" s="47">
        <f t="shared" si="37"/>
        <v>0</v>
      </c>
      <c r="M264" s="47">
        <f t="shared" si="38"/>
        <v>0</v>
      </c>
      <c r="N264" s="57"/>
      <c r="O264" s="38">
        <v>237</v>
      </c>
      <c r="P264" s="58">
        <f t="shared" si="42"/>
        <v>134319</v>
      </c>
      <c r="Q264" s="47">
        <f t="shared" si="43"/>
        <v>0</v>
      </c>
      <c r="R264" s="47">
        <f>IF(S263&lt;1,0,-'Lease Quarterly'!$K$4/'Lease Quarterly'!$L$4)</f>
        <v>0</v>
      </c>
      <c r="S264" s="47">
        <f t="shared" si="39"/>
        <v>0</v>
      </c>
      <c r="AE264"/>
      <c r="AF264" s="6"/>
    </row>
    <row r="265" spans="1:32" x14ac:dyDescent="0.25">
      <c r="A265" s="53">
        <f t="shared" si="40"/>
        <v>249</v>
      </c>
      <c r="B265" s="29">
        <f t="shared" si="34"/>
        <v>0</v>
      </c>
      <c r="C265" s="9" t="str">
        <f>IF(D265=0,"-",IF('Lease Quarterly'!$H$4="Yearly",EDATE(C264,12),IF('Lease Quarterly'!$H$4="Quarterly",EDATE(C264,3),EDATE(C264,1))))</f>
        <v>-</v>
      </c>
      <c r="D265" s="54">
        <f>IF(A265&gt;'Lease Quarterly'!$E$4,0,'Lease Quarterly'!$G$4)*((1+$M$4)^(((((IF($H$4="Yearly",ROUNDDOWN(IF(A265-($N$4)&lt;0,0,((A265-($N$4)/(($N$4))))/($N$4)),0),IF($H$4="Monthly",ROUNDDOWN(IF(A265-($N$4*12)&lt;0,0,((A265-(12*$N$4)/((12*$N$4))))/($N$4*12)),0),ROUNDDOWN(IF(A265-($N$4*4)&lt;0,0,((A265-(4*$N$4)/((4*$N$4))))/($N$4*4)),0)))))))))+(IF(A265=$E$4,$J$4,0))</f>
        <v>0</v>
      </c>
      <c r="E265" s="49">
        <f>IF(D265=0,0,1/((1+IF('Lease Quarterly'!$H$4="Yearly",'Lease Quarterly'!$D$4,IF('Lease Quarterly'!$H$4="Quarterly",'Lease Quarterly'!$D$4/4,'Lease Quarterly'!$D$4/12)))^IF($E$17=1,A264,A265)))</f>
        <v>0</v>
      </c>
      <c r="F265" s="55">
        <f t="shared" si="35"/>
        <v>0</v>
      </c>
      <c r="G265" s="56"/>
      <c r="H265" s="38">
        <f t="shared" si="41"/>
        <v>249</v>
      </c>
      <c r="I265" s="9" t="str">
        <f t="shared" si="36"/>
        <v>-</v>
      </c>
      <c r="J265" s="47">
        <f>IF(H265&gt;'Lease Quarterly'!$E$4,0,M264)</f>
        <v>0</v>
      </c>
      <c r="K265" s="47">
        <f>IF(IF('Lease Quarterly'!$H$4="Yearly",J265*'Lease Quarterly'!$D$4,IF('Lease Quarterly'!$H$4="Quarterly",J265*('Lease Quarterly'!$D$4/4),J265*'Lease Quarterly'!$D$4/12))&gt;0,IF('Lease Quarterly'!$H$4="Yearly",J265*'Lease Quarterly'!$D$4,IF('Lease Quarterly'!$H$4="Quarterly",J265*('Lease Quarterly'!$D$4/4),J265*'Lease Quarterly'!$D$4/12)),-L265-J265)</f>
        <v>0</v>
      </c>
      <c r="L265" s="47">
        <f t="shared" si="37"/>
        <v>0</v>
      </c>
      <c r="M265" s="47">
        <f t="shared" si="38"/>
        <v>0</v>
      </c>
      <c r="N265" s="57"/>
      <c r="O265" s="38">
        <v>237</v>
      </c>
      <c r="P265" s="58">
        <f t="shared" si="42"/>
        <v>134685</v>
      </c>
      <c r="Q265" s="47">
        <f t="shared" si="43"/>
        <v>0</v>
      </c>
      <c r="R265" s="47">
        <f>IF(S264&lt;1,0,-'Lease Quarterly'!$K$4/'Lease Quarterly'!$L$4)</f>
        <v>0</v>
      </c>
      <c r="S265" s="47">
        <f t="shared" si="39"/>
        <v>0</v>
      </c>
      <c r="AE265"/>
      <c r="AF265" s="6"/>
    </row>
    <row r="266" spans="1:32" x14ac:dyDescent="0.25">
      <c r="A266" s="53">
        <f t="shared" si="40"/>
        <v>250</v>
      </c>
      <c r="B266" s="29">
        <f t="shared" si="34"/>
        <v>0</v>
      </c>
      <c r="C266" s="9" t="str">
        <f>IF(D266=0,"-",IF('Lease Quarterly'!$H$4="Yearly",EDATE(C265,12),IF('Lease Quarterly'!$H$4="Quarterly",EDATE(C265,3),EDATE(C265,1))))</f>
        <v>-</v>
      </c>
      <c r="D266" s="54">
        <f>IF(A266&gt;'Lease Quarterly'!$E$4,0,'Lease Quarterly'!$G$4)*((1+$M$4)^(((((IF($H$4="Yearly",ROUNDDOWN(IF(A266-($N$4)&lt;0,0,((A266-($N$4)/(($N$4))))/($N$4)),0),IF($H$4="Monthly",ROUNDDOWN(IF(A266-($N$4*12)&lt;0,0,((A266-(12*$N$4)/((12*$N$4))))/($N$4*12)),0),ROUNDDOWN(IF(A266-($N$4*4)&lt;0,0,((A266-(4*$N$4)/((4*$N$4))))/($N$4*4)),0)))))))))+(IF(A266=$E$4,$J$4,0))</f>
        <v>0</v>
      </c>
      <c r="E266" s="49">
        <f>IF(D266=0,0,1/((1+IF('Lease Quarterly'!$H$4="Yearly",'Lease Quarterly'!$D$4,IF('Lease Quarterly'!$H$4="Quarterly",'Lease Quarterly'!$D$4/4,'Lease Quarterly'!$D$4/12)))^IF($E$17=1,A265,A266)))</f>
        <v>0</v>
      </c>
      <c r="F266" s="55">
        <f t="shared" si="35"/>
        <v>0</v>
      </c>
      <c r="G266" s="56"/>
      <c r="H266" s="38">
        <f t="shared" si="41"/>
        <v>250</v>
      </c>
      <c r="I266" s="9" t="str">
        <f t="shared" si="36"/>
        <v>-</v>
      </c>
      <c r="J266" s="47">
        <f>IF(H266&gt;'Lease Quarterly'!$E$4,0,M265)</f>
        <v>0</v>
      </c>
      <c r="K266" s="47">
        <f>IF(IF('Lease Quarterly'!$H$4="Yearly",J266*'Lease Quarterly'!$D$4,IF('Lease Quarterly'!$H$4="Quarterly",J266*('Lease Quarterly'!$D$4/4),J266*'Lease Quarterly'!$D$4/12))&gt;0,IF('Lease Quarterly'!$H$4="Yearly",J266*'Lease Quarterly'!$D$4,IF('Lease Quarterly'!$H$4="Quarterly",J266*('Lease Quarterly'!$D$4/4),J266*'Lease Quarterly'!$D$4/12)),-L266-J266)</f>
        <v>0</v>
      </c>
      <c r="L266" s="47">
        <f t="shared" si="37"/>
        <v>0</v>
      </c>
      <c r="M266" s="47">
        <f t="shared" si="38"/>
        <v>0</v>
      </c>
      <c r="N266" s="57"/>
      <c r="O266" s="38">
        <v>237</v>
      </c>
      <c r="P266" s="58">
        <f t="shared" si="42"/>
        <v>135050</v>
      </c>
      <c r="Q266" s="47">
        <f t="shared" si="43"/>
        <v>0</v>
      </c>
      <c r="R266" s="47">
        <f>IF(S265&lt;1,0,-'Lease Quarterly'!$K$4/'Lease Quarterly'!$L$4)</f>
        <v>0</v>
      </c>
      <c r="S266" s="47">
        <f t="shared" si="39"/>
        <v>0</v>
      </c>
      <c r="AE266"/>
      <c r="AF266" s="6"/>
    </row>
    <row r="267" spans="1:32" x14ac:dyDescent="0.25">
      <c r="A267" s="53">
        <f t="shared" si="40"/>
        <v>251</v>
      </c>
      <c r="B267" s="29">
        <f t="shared" si="34"/>
        <v>0</v>
      </c>
      <c r="C267" s="9" t="str">
        <f>IF(D267=0,"-",IF('Lease Quarterly'!$H$4="Yearly",EDATE(C266,12),IF('Lease Quarterly'!$H$4="Quarterly",EDATE(C266,3),EDATE(C266,1))))</f>
        <v>-</v>
      </c>
      <c r="D267" s="54">
        <f>IF(A267&gt;'Lease Quarterly'!$E$4,0,'Lease Quarterly'!$G$4)*((1+$M$4)^(((((IF($H$4="Yearly",ROUNDDOWN(IF(A267-($N$4)&lt;0,0,((A267-($N$4)/(($N$4))))/($N$4)),0),IF($H$4="Monthly",ROUNDDOWN(IF(A267-($N$4*12)&lt;0,0,((A267-(12*$N$4)/((12*$N$4))))/($N$4*12)),0),ROUNDDOWN(IF(A267-($N$4*4)&lt;0,0,((A267-(4*$N$4)/((4*$N$4))))/($N$4*4)),0)))))))))+(IF(A267=$E$4,$J$4,0))</f>
        <v>0</v>
      </c>
      <c r="E267" s="49">
        <f>IF(D267=0,0,1/((1+IF('Lease Quarterly'!$H$4="Yearly",'Lease Quarterly'!$D$4,IF('Lease Quarterly'!$H$4="Quarterly",'Lease Quarterly'!$D$4/4,'Lease Quarterly'!$D$4/12)))^IF($E$17=1,A266,A267)))</f>
        <v>0</v>
      </c>
      <c r="F267" s="55">
        <f t="shared" si="35"/>
        <v>0</v>
      </c>
      <c r="G267" s="56"/>
      <c r="H267" s="38">
        <f t="shared" si="41"/>
        <v>251</v>
      </c>
      <c r="I267" s="9" t="str">
        <f t="shared" si="36"/>
        <v>-</v>
      </c>
      <c r="J267" s="47">
        <f>IF(H267&gt;'Lease Quarterly'!$E$4,0,M266)</f>
        <v>0</v>
      </c>
      <c r="K267" s="47">
        <f>IF(IF('Lease Quarterly'!$H$4="Yearly",J267*'Lease Quarterly'!$D$4,IF('Lease Quarterly'!$H$4="Quarterly",J267*('Lease Quarterly'!$D$4/4),J267*'Lease Quarterly'!$D$4/12))&gt;0,IF('Lease Quarterly'!$H$4="Yearly",J267*'Lease Quarterly'!$D$4,IF('Lease Quarterly'!$H$4="Quarterly",J267*('Lease Quarterly'!$D$4/4),J267*'Lease Quarterly'!$D$4/12)),-L267-J267)</f>
        <v>0</v>
      </c>
      <c r="L267" s="47">
        <f t="shared" si="37"/>
        <v>0</v>
      </c>
      <c r="M267" s="47">
        <f t="shared" si="38"/>
        <v>0</v>
      </c>
      <c r="N267" s="57"/>
      <c r="O267" s="38">
        <v>237</v>
      </c>
      <c r="P267" s="58">
        <f t="shared" si="42"/>
        <v>135415</v>
      </c>
      <c r="Q267" s="47">
        <f t="shared" si="43"/>
        <v>0</v>
      </c>
      <c r="R267" s="47">
        <f>IF(S266&lt;1,0,-'Lease Quarterly'!$K$4/'Lease Quarterly'!$L$4)</f>
        <v>0</v>
      </c>
      <c r="S267" s="47">
        <f t="shared" si="39"/>
        <v>0</v>
      </c>
      <c r="AE267"/>
      <c r="AF267" s="6"/>
    </row>
    <row r="268" spans="1:32" x14ac:dyDescent="0.25">
      <c r="A268" s="53">
        <f t="shared" si="40"/>
        <v>252</v>
      </c>
      <c r="B268" s="29">
        <f t="shared" si="34"/>
        <v>0</v>
      </c>
      <c r="C268" s="9" t="str">
        <f>IF(D268=0,"-",IF('Lease Quarterly'!$H$4="Yearly",EDATE(C267,12),IF('Lease Quarterly'!$H$4="Quarterly",EDATE(C267,3),EDATE(C267,1))))</f>
        <v>-</v>
      </c>
      <c r="D268" s="54">
        <f>IF(A268&gt;'Lease Quarterly'!$E$4,0,'Lease Quarterly'!$G$4)*((1+$M$4)^(((((IF($H$4="Yearly",ROUNDDOWN(IF(A268-($N$4)&lt;0,0,((A268-($N$4)/(($N$4))))/($N$4)),0),IF($H$4="Monthly",ROUNDDOWN(IF(A268-($N$4*12)&lt;0,0,((A268-(12*$N$4)/((12*$N$4))))/($N$4*12)),0),ROUNDDOWN(IF(A268-($N$4*4)&lt;0,0,((A268-(4*$N$4)/((4*$N$4))))/($N$4*4)),0)))))))))+(IF(A268=$E$4,$J$4,0))</f>
        <v>0</v>
      </c>
      <c r="E268" s="49">
        <f>IF(D268=0,0,1/((1+IF('Lease Quarterly'!$H$4="Yearly",'Lease Quarterly'!$D$4,IF('Lease Quarterly'!$H$4="Quarterly",'Lease Quarterly'!$D$4/4,'Lease Quarterly'!$D$4/12)))^IF($E$17=1,A267,A268)))</f>
        <v>0</v>
      </c>
      <c r="F268" s="55">
        <f t="shared" si="35"/>
        <v>0</v>
      </c>
      <c r="G268" s="56"/>
      <c r="H268" s="38">
        <f t="shared" si="41"/>
        <v>252</v>
      </c>
      <c r="I268" s="9" t="str">
        <f t="shared" si="36"/>
        <v>-</v>
      </c>
      <c r="J268" s="47">
        <f>IF(H268&gt;'Lease Quarterly'!$E$4,0,M267)</f>
        <v>0</v>
      </c>
      <c r="K268" s="47">
        <f>IF(IF('Lease Quarterly'!$H$4="Yearly",J268*'Lease Quarterly'!$D$4,IF('Lease Quarterly'!$H$4="Quarterly",J268*('Lease Quarterly'!$D$4/4),J268*'Lease Quarterly'!$D$4/12))&gt;0,IF('Lease Quarterly'!$H$4="Yearly",J268*'Lease Quarterly'!$D$4,IF('Lease Quarterly'!$H$4="Quarterly",J268*('Lease Quarterly'!$D$4/4),J268*'Lease Quarterly'!$D$4/12)),-L268-J268)</f>
        <v>0</v>
      </c>
      <c r="L268" s="47">
        <f t="shared" si="37"/>
        <v>0</v>
      </c>
      <c r="M268" s="47">
        <f t="shared" si="38"/>
        <v>0</v>
      </c>
      <c r="N268" s="57"/>
      <c r="O268" s="38">
        <v>237</v>
      </c>
      <c r="P268" s="58">
        <f t="shared" si="42"/>
        <v>135780</v>
      </c>
      <c r="Q268" s="47">
        <f t="shared" si="43"/>
        <v>0</v>
      </c>
      <c r="R268" s="47">
        <f>IF(S267&lt;1,0,-'Lease Quarterly'!$K$4/'Lease Quarterly'!$L$4)</f>
        <v>0</v>
      </c>
      <c r="S268" s="47">
        <f t="shared" si="39"/>
        <v>0</v>
      </c>
      <c r="AE268"/>
      <c r="AF268" s="6"/>
    </row>
    <row r="269" spans="1:32" x14ac:dyDescent="0.25">
      <c r="A269" s="53">
        <f t="shared" si="40"/>
        <v>253</v>
      </c>
      <c r="B269" s="29">
        <f t="shared" si="34"/>
        <v>0</v>
      </c>
      <c r="C269" s="9" t="str">
        <f>IF(D269=0,"-",IF('Lease Quarterly'!$H$4="Yearly",EDATE(C268,12),IF('Lease Quarterly'!$H$4="Quarterly",EDATE(C268,3),EDATE(C268,1))))</f>
        <v>-</v>
      </c>
      <c r="D269" s="54">
        <f>IF(A269&gt;'Lease Quarterly'!$E$4,0,'Lease Quarterly'!$G$4)*((1+$M$4)^(((((IF($H$4="Yearly",ROUNDDOWN(IF(A269-($N$4)&lt;0,0,((A269-($N$4)/(($N$4))))/($N$4)),0),IF($H$4="Monthly",ROUNDDOWN(IF(A269-($N$4*12)&lt;0,0,((A269-(12*$N$4)/((12*$N$4))))/($N$4*12)),0),ROUNDDOWN(IF(A269-($N$4*4)&lt;0,0,((A269-(4*$N$4)/((4*$N$4))))/($N$4*4)),0)))))))))+(IF(A269=$E$4,$J$4,0))</f>
        <v>0</v>
      </c>
      <c r="E269" s="49">
        <f>IF(D269=0,0,1/((1+IF('Lease Quarterly'!$H$4="Yearly",'Lease Quarterly'!$D$4,IF('Lease Quarterly'!$H$4="Quarterly",'Lease Quarterly'!$D$4/4,'Lease Quarterly'!$D$4/12)))^IF($E$17=1,A268,A269)))</f>
        <v>0</v>
      </c>
      <c r="F269" s="55">
        <f t="shared" si="35"/>
        <v>0</v>
      </c>
      <c r="G269" s="56"/>
      <c r="H269" s="38">
        <f t="shared" si="41"/>
        <v>253</v>
      </c>
      <c r="I269" s="9" t="str">
        <f t="shared" si="36"/>
        <v>-</v>
      </c>
      <c r="J269" s="47">
        <f>IF(H269&gt;'Lease Quarterly'!$E$4,0,M268)</f>
        <v>0</v>
      </c>
      <c r="K269" s="47">
        <f>IF(IF('Lease Quarterly'!$H$4="Yearly",J269*'Lease Quarterly'!$D$4,IF('Lease Quarterly'!$H$4="Quarterly",J269*('Lease Quarterly'!$D$4/4),J269*'Lease Quarterly'!$D$4/12))&gt;0,IF('Lease Quarterly'!$H$4="Yearly",J269*'Lease Quarterly'!$D$4,IF('Lease Quarterly'!$H$4="Quarterly",J269*('Lease Quarterly'!$D$4/4),J269*'Lease Quarterly'!$D$4/12)),-L269-J269)</f>
        <v>0</v>
      </c>
      <c r="L269" s="47">
        <f t="shared" si="37"/>
        <v>0</v>
      </c>
      <c r="M269" s="47">
        <f t="shared" si="38"/>
        <v>0</v>
      </c>
      <c r="N269" s="57"/>
      <c r="O269" s="38">
        <v>237</v>
      </c>
      <c r="P269" s="58">
        <f t="shared" si="42"/>
        <v>136146</v>
      </c>
      <c r="Q269" s="47">
        <f t="shared" si="43"/>
        <v>0</v>
      </c>
      <c r="R269" s="47">
        <f>IF(S268&lt;1,0,-'Lease Quarterly'!$K$4/'Lease Quarterly'!$L$4)</f>
        <v>0</v>
      </c>
      <c r="S269" s="47">
        <f t="shared" si="39"/>
        <v>0</v>
      </c>
      <c r="AE269"/>
      <c r="AF269" s="6"/>
    </row>
    <row r="270" spans="1:32" x14ac:dyDescent="0.25">
      <c r="A270" s="53">
        <f t="shared" si="40"/>
        <v>254</v>
      </c>
      <c r="B270" s="29">
        <f t="shared" si="34"/>
        <v>0</v>
      </c>
      <c r="C270" s="9" t="str">
        <f>IF(D270=0,"-",IF('Lease Quarterly'!$H$4="Yearly",EDATE(C269,12),IF('Lease Quarterly'!$H$4="Quarterly",EDATE(C269,3),EDATE(C269,1))))</f>
        <v>-</v>
      </c>
      <c r="D270" s="54">
        <f>IF(A270&gt;'Lease Quarterly'!$E$4,0,'Lease Quarterly'!$G$4)*((1+$M$4)^(((((IF($H$4="Yearly",ROUNDDOWN(IF(A270-($N$4)&lt;0,0,((A270-($N$4)/(($N$4))))/($N$4)),0),IF($H$4="Monthly",ROUNDDOWN(IF(A270-($N$4*12)&lt;0,0,((A270-(12*$N$4)/((12*$N$4))))/($N$4*12)),0),ROUNDDOWN(IF(A270-($N$4*4)&lt;0,0,((A270-(4*$N$4)/((4*$N$4))))/($N$4*4)),0)))))))))+(IF(A270=$E$4,$J$4,0))</f>
        <v>0</v>
      </c>
      <c r="E270" s="49">
        <f>IF(D270=0,0,1/((1+IF('Lease Quarterly'!$H$4="Yearly",'Lease Quarterly'!$D$4,IF('Lease Quarterly'!$H$4="Quarterly",'Lease Quarterly'!$D$4/4,'Lease Quarterly'!$D$4/12)))^IF($E$17=1,A269,A270)))</f>
        <v>0</v>
      </c>
      <c r="F270" s="55">
        <f t="shared" si="35"/>
        <v>0</v>
      </c>
      <c r="G270" s="56"/>
      <c r="H270" s="38">
        <f t="shared" si="41"/>
        <v>254</v>
      </c>
      <c r="I270" s="9" t="str">
        <f t="shared" si="36"/>
        <v>-</v>
      </c>
      <c r="J270" s="47">
        <f>IF(H270&gt;'Lease Quarterly'!$E$4,0,M269)</f>
        <v>0</v>
      </c>
      <c r="K270" s="47">
        <f>IF(IF('Lease Quarterly'!$H$4="Yearly",J270*'Lease Quarterly'!$D$4,IF('Lease Quarterly'!$H$4="Quarterly",J270*('Lease Quarterly'!$D$4/4),J270*'Lease Quarterly'!$D$4/12))&gt;0,IF('Lease Quarterly'!$H$4="Yearly",J270*'Lease Quarterly'!$D$4,IF('Lease Quarterly'!$H$4="Quarterly",J270*('Lease Quarterly'!$D$4/4),J270*'Lease Quarterly'!$D$4/12)),-L270-J270)</f>
        <v>0</v>
      </c>
      <c r="L270" s="47">
        <f t="shared" si="37"/>
        <v>0</v>
      </c>
      <c r="M270" s="47">
        <f t="shared" si="38"/>
        <v>0</v>
      </c>
      <c r="N270" s="57"/>
      <c r="O270" s="38">
        <v>237</v>
      </c>
      <c r="P270" s="58">
        <f t="shared" si="42"/>
        <v>136511</v>
      </c>
      <c r="Q270" s="47">
        <f t="shared" si="43"/>
        <v>0</v>
      </c>
      <c r="R270" s="47">
        <f>IF(S269&lt;1,0,-'Lease Quarterly'!$K$4/'Lease Quarterly'!$L$4)</f>
        <v>0</v>
      </c>
      <c r="S270" s="47">
        <f t="shared" si="39"/>
        <v>0</v>
      </c>
      <c r="AE270"/>
      <c r="AF270" s="6"/>
    </row>
    <row r="271" spans="1:32" x14ac:dyDescent="0.25">
      <c r="A271" s="53">
        <f t="shared" si="40"/>
        <v>255</v>
      </c>
      <c r="B271" s="29">
        <f t="shared" si="34"/>
        <v>0</v>
      </c>
      <c r="C271" s="9" t="str">
        <f>IF(D271=0,"-",IF('Lease Quarterly'!$H$4="Yearly",EDATE(C270,12),IF('Lease Quarterly'!$H$4="Quarterly",EDATE(C270,3),EDATE(C270,1))))</f>
        <v>-</v>
      </c>
      <c r="D271" s="54">
        <f>IF(A271&gt;'Lease Quarterly'!$E$4,0,'Lease Quarterly'!$G$4)*((1+$M$4)^(((((IF($H$4="Yearly",ROUNDDOWN(IF(A271-($N$4)&lt;0,0,((A271-($N$4)/(($N$4))))/($N$4)),0),IF($H$4="Monthly",ROUNDDOWN(IF(A271-($N$4*12)&lt;0,0,((A271-(12*$N$4)/((12*$N$4))))/($N$4*12)),0),ROUNDDOWN(IF(A271-($N$4*4)&lt;0,0,((A271-(4*$N$4)/((4*$N$4))))/($N$4*4)),0)))))))))+(IF(A271=$E$4,$J$4,0))</f>
        <v>0</v>
      </c>
      <c r="E271" s="49">
        <f>IF(D271=0,0,1/((1+IF('Lease Quarterly'!$H$4="Yearly",'Lease Quarterly'!$D$4,IF('Lease Quarterly'!$H$4="Quarterly",'Lease Quarterly'!$D$4/4,'Lease Quarterly'!$D$4/12)))^IF($E$17=1,A270,A271)))</f>
        <v>0</v>
      </c>
      <c r="F271" s="55">
        <f t="shared" si="35"/>
        <v>0</v>
      </c>
      <c r="G271" s="56"/>
      <c r="H271" s="38">
        <f t="shared" si="41"/>
        <v>255</v>
      </c>
      <c r="I271" s="9" t="str">
        <f t="shared" si="36"/>
        <v>-</v>
      </c>
      <c r="J271" s="47">
        <f>IF(H271&gt;'Lease Quarterly'!$E$4,0,M270)</f>
        <v>0</v>
      </c>
      <c r="K271" s="47">
        <f>IF(IF('Lease Quarterly'!$H$4="Yearly",J271*'Lease Quarterly'!$D$4,IF('Lease Quarterly'!$H$4="Quarterly",J271*('Lease Quarterly'!$D$4/4),J271*'Lease Quarterly'!$D$4/12))&gt;0,IF('Lease Quarterly'!$H$4="Yearly",J271*'Lease Quarterly'!$D$4,IF('Lease Quarterly'!$H$4="Quarterly",J271*('Lease Quarterly'!$D$4/4),J271*'Lease Quarterly'!$D$4/12)),-L271-J271)</f>
        <v>0</v>
      </c>
      <c r="L271" s="47">
        <f t="shared" si="37"/>
        <v>0</v>
      </c>
      <c r="M271" s="47">
        <f t="shared" si="38"/>
        <v>0</v>
      </c>
      <c r="N271" s="57"/>
      <c r="O271" s="38">
        <v>237</v>
      </c>
      <c r="P271" s="58">
        <f t="shared" si="42"/>
        <v>136876</v>
      </c>
      <c r="Q271" s="47">
        <f t="shared" si="43"/>
        <v>0</v>
      </c>
      <c r="R271" s="47">
        <f>IF(S270&lt;1,0,-'Lease Quarterly'!$K$4/'Lease Quarterly'!$L$4)</f>
        <v>0</v>
      </c>
      <c r="S271" s="47">
        <f t="shared" si="39"/>
        <v>0</v>
      </c>
      <c r="AE271"/>
      <c r="AF271" s="6"/>
    </row>
    <row r="272" spans="1:32" x14ac:dyDescent="0.25">
      <c r="A272" s="53">
        <f t="shared" si="40"/>
        <v>256</v>
      </c>
      <c r="B272" s="29">
        <f t="shared" si="34"/>
        <v>0</v>
      </c>
      <c r="C272" s="9" t="str">
        <f>IF(D272=0,"-",IF('Lease Quarterly'!$H$4="Yearly",EDATE(C271,12),IF('Lease Quarterly'!$H$4="Quarterly",EDATE(C271,3),EDATE(C271,1))))</f>
        <v>-</v>
      </c>
      <c r="D272" s="54">
        <f>IF(A272&gt;'Lease Quarterly'!$E$4,0,'Lease Quarterly'!$G$4)*((1+$M$4)^(((((IF($H$4="Yearly",ROUNDDOWN(IF(A272-($N$4)&lt;0,0,((A272-($N$4)/(($N$4))))/($N$4)),0),IF($H$4="Monthly",ROUNDDOWN(IF(A272-($N$4*12)&lt;0,0,((A272-(12*$N$4)/((12*$N$4))))/($N$4*12)),0),ROUNDDOWN(IF(A272-($N$4*4)&lt;0,0,((A272-(4*$N$4)/((4*$N$4))))/($N$4*4)),0)))))))))+(IF(A272=$E$4,$J$4,0))</f>
        <v>0</v>
      </c>
      <c r="E272" s="49">
        <f>IF(D272=0,0,1/((1+IF('Lease Quarterly'!$H$4="Yearly",'Lease Quarterly'!$D$4,IF('Lease Quarterly'!$H$4="Quarterly",'Lease Quarterly'!$D$4/4,'Lease Quarterly'!$D$4/12)))^IF($E$17=1,A271,A272)))</f>
        <v>0</v>
      </c>
      <c r="F272" s="55">
        <f t="shared" si="35"/>
        <v>0</v>
      </c>
      <c r="G272" s="56"/>
      <c r="H272" s="38">
        <f t="shared" si="41"/>
        <v>256</v>
      </c>
      <c r="I272" s="9" t="str">
        <f t="shared" si="36"/>
        <v>-</v>
      </c>
      <c r="J272" s="47">
        <f>IF(H272&gt;'Lease Quarterly'!$E$4,0,M271)</f>
        <v>0</v>
      </c>
      <c r="K272" s="47">
        <f>IF(IF('Lease Quarterly'!$H$4="Yearly",J272*'Lease Quarterly'!$D$4,IF('Lease Quarterly'!$H$4="Quarterly",J272*('Lease Quarterly'!$D$4/4),J272*'Lease Quarterly'!$D$4/12))&gt;0,IF('Lease Quarterly'!$H$4="Yearly",J272*'Lease Quarterly'!$D$4,IF('Lease Quarterly'!$H$4="Quarterly",J272*('Lease Quarterly'!$D$4/4),J272*'Lease Quarterly'!$D$4/12)),-L272-J272)</f>
        <v>0</v>
      </c>
      <c r="L272" s="47">
        <f t="shared" si="37"/>
        <v>0</v>
      </c>
      <c r="M272" s="47">
        <f t="shared" si="38"/>
        <v>0</v>
      </c>
      <c r="N272" s="57"/>
      <c r="O272" s="38">
        <v>237</v>
      </c>
      <c r="P272" s="58">
        <f t="shared" si="42"/>
        <v>137241</v>
      </c>
      <c r="Q272" s="47">
        <f t="shared" si="43"/>
        <v>0</v>
      </c>
      <c r="R272" s="47">
        <f>IF(S271&lt;1,0,-'Lease Quarterly'!$K$4/'Lease Quarterly'!$L$4)</f>
        <v>0</v>
      </c>
      <c r="S272" s="47">
        <f t="shared" si="39"/>
        <v>0</v>
      </c>
      <c r="AE272"/>
      <c r="AF272" s="6"/>
    </row>
    <row r="273" spans="1:32" x14ac:dyDescent="0.25">
      <c r="A273" s="53">
        <f t="shared" si="40"/>
        <v>257</v>
      </c>
      <c r="B273" s="29">
        <f t="shared" ref="B273:B336" si="44">IF(C273="-",0,YEAR(C273))</f>
        <v>0</v>
      </c>
      <c r="C273" s="9" t="str">
        <f>IF(D273=0,"-",IF('Lease Quarterly'!$H$4="Yearly",EDATE(C272,12),IF('Lease Quarterly'!$H$4="Quarterly",EDATE(C272,3),EDATE(C272,1))))</f>
        <v>-</v>
      </c>
      <c r="D273" s="54">
        <f>IF(A273&gt;'Lease Quarterly'!$E$4,0,'Lease Quarterly'!$G$4)*((1+$M$4)^(((((IF($H$4="Yearly",ROUNDDOWN(IF(A273-($N$4)&lt;0,0,((A273-($N$4)/(($N$4))))/($N$4)),0),IF($H$4="Monthly",ROUNDDOWN(IF(A273-($N$4*12)&lt;0,0,((A273-(12*$N$4)/((12*$N$4))))/($N$4*12)),0),ROUNDDOWN(IF(A273-($N$4*4)&lt;0,0,((A273-(4*$N$4)/((4*$N$4))))/($N$4*4)),0)))))))))+(IF(A273=$E$4,$J$4,0))</f>
        <v>0</v>
      </c>
      <c r="E273" s="49">
        <f>IF(D273=0,0,1/((1+IF('Lease Quarterly'!$H$4="Yearly",'Lease Quarterly'!$D$4,IF('Lease Quarterly'!$H$4="Quarterly",'Lease Quarterly'!$D$4/4,'Lease Quarterly'!$D$4/12)))^IF($E$17=1,A272,A273)))</f>
        <v>0</v>
      </c>
      <c r="F273" s="55">
        <f t="shared" ref="F273:F336" si="45">D273*E273</f>
        <v>0</v>
      </c>
      <c r="G273" s="56"/>
      <c r="H273" s="38">
        <f t="shared" si="41"/>
        <v>257</v>
      </c>
      <c r="I273" s="9" t="str">
        <f t="shared" ref="I273:I336" si="46">C273</f>
        <v>-</v>
      </c>
      <c r="J273" s="47">
        <f>IF(H273&gt;'Lease Quarterly'!$E$4,0,M272)</f>
        <v>0</v>
      </c>
      <c r="K273" s="47">
        <f>IF(IF('Lease Quarterly'!$H$4="Yearly",J273*'Lease Quarterly'!$D$4,IF('Lease Quarterly'!$H$4="Quarterly",J273*('Lease Quarterly'!$D$4/4),J273*'Lease Quarterly'!$D$4/12))&gt;0,IF('Lease Quarterly'!$H$4="Yearly",J273*'Lease Quarterly'!$D$4,IF('Lease Quarterly'!$H$4="Quarterly",J273*('Lease Quarterly'!$D$4/4),J273*'Lease Quarterly'!$D$4/12)),-L273-J273)</f>
        <v>0</v>
      </c>
      <c r="L273" s="47">
        <f t="shared" si="37"/>
        <v>0</v>
      </c>
      <c r="M273" s="47">
        <f t="shared" si="38"/>
        <v>0</v>
      </c>
      <c r="N273" s="57"/>
      <c r="O273" s="38">
        <v>237</v>
      </c>
      <c r="P273" s="58">
        <f t="shared" si="42"/>
        <v>137607</v>
      </c>
      <c r="Q273" s="47">
        <f t="shared" si="43"/>
        <v>0</v>
      </c>
      <c r="R273" s="47">
        <f>IF(S272&lt;1,0,-'Lease Quarterly'!$K$4/'Lease Quarterly'!$L$4)</f>
        <v>0</v>
      </c>
      <c r="S273" s="47">
        <f t="shared" si="39"/>
        <v>0</v>
      </c>
      <c r="AE273"/>
      <c r="AF273" s="6"/>
    </row>
    <row r="274" spans="1:32" x14ac:dyDescent="0.25">
      <c r="A274" s="53">
        <f t="shared" si="40"/>
        <v>258</v>
      </c>
      <c r="B274" s="29">
        <f t="shared" si="44"/>
        <v>0</v>
      </c>
      <c r="C274" s="9" t="str">
        <f>IF(D274=0,"-",IF('Lease Quarterly'!$H$4="Yearly",EDATE(C273,12),IF('Lease Quarterly'!$H$4="Quarterly",EDATE(C273,3),EDATE(C273,1))))</f>
        <v>-</v>
      </c>
      <c r="D274" s="54">
        <f>IF(A274&gt;'Lease Quarterly'!$E$4,0,'Lease Quarterly'!$G$4)*((1+$M$4)^(((((IF($H$4="Yearly",ROUNDDOWN(IF(A274-($N$4)&lt;0,0,((A274-($N$4)/(($N$4))))/($N$4)),0),IF($H$4="Monthly",ROUNDDOWN(IF(A274-($N$4*12)&lt;0,0,((A274-(12*$N$4)/((12*$N$4))))/($N$4*12)),0),ROUNDDOWN(IF(A274-($N$4*4)&lt;0,0,((A274-(4*$N$4)/((4*$N$4))))/($N$4*4)),0)))))))))+(IF(A274=$E$4,$J$4,0))</f>
        <v>0</v>
      </c>
      <c r="E274" s="49">
        <f>IF(D274=0,0,1/((1+IF('Lease Quarterly'!$H$4="Yearly",'Lease Quarterly'!$D$4,IF('Lease Quarterly'!$H$4="Quarterly",'Lease Quarterly'!$D$4/4,'Lease Quarterly'!$D$4/12)))^IF($E$17=1,A273,A274)))</f>
        <v>0</v>
      </c>
      <c r="F274" s="55">
        <f t="shared" si="45"/>
        <v>0</v>
      </c>
      <c r="G274" s="56"/>
      <c r="H274" s="38">
        <f t="shared" si="41"/>
        <v>258</v>
      </c>
      <c r="I274" s="9" t="str">
        <f t="shared" si="46"/>
        <v>-</v>
      </c>
      <c r="J274" s="47">
        <f>IF(H274&gt;'Lease Quarterly'!$E$4,0,M273)</f>
        <v>0</v>
      </c>
      <c r="K274" s="47">
        <f>IF(IF('Lease Quarterly'!$H$4="Yearly",J274*'Lease Quarterly'!$D$4,IF('Lease Quarterly'!$H$4="Quarterly",J274*('Lease Quarterly'!$D$4/4),J274*'Lease Quarterly'!$D$4/12))&gt;0,IF('Lease Quarterly'!$H$4="Yearly",J274*'Lease Quarterly'!$D$4,IF('Lease Quarterly'!$H$4="Quarterly",J274*('Lease Quarterly'!$D$4/4),J274*'Lease Quarterly'!$D$4/12)),-L274-J274)</f>
        <v>0</v>
      </c>
      <c r="L274" s="47">
        <f t="shared" ref="L274:L337" si="47">D274</f>
        <v>0</v>
      </c>
      <c r="M274" s="47">
        <f t="shared" ref="M274:M337" si="48">J274+K274-L274</f>
        <v>0</v>
      </c>
      <c r="N274" s="57"/>
      <c r="O274" s="38">
        <v>237</v>
      </c>
      <c r="P274" s="58">
        <f t="shared" si="42"/>
        <v>137972</v>
      </c>
      <c r="Q274" s="47">
        <f t="shared" si="43"/>
        <v>0</v>
      </c>
      <c r="R274" s="47">
        <f>IF(S273&lt;1,0,-'Lease Quarterly'!$K$4/'Lease Quarterly'!$L$4)</f>
        <v>0</v>
      </c>
      <c r="S274" s="47">
        <f t="shared" ref="S274:S337" si="49">IF(S273&lt;1,0,SUM(Q274:R274))</f>
        <v>0</v>
      </c>
      <c r="AE274"/>
      <c r="AF274" s="6"/>
    </row>
    <row r="275" spans="1:32" x14ac:dyDescent="0.25">
      <c r="A275" s="53">
        <f t="shared" ref="A275:A338" si="50">A274+1</f>
        <v>259</v>
      </c>
      <c r="B275" s="29">
        <f t="shared" si="44"/>
        <v>0</v>
      </c>
      <c r="C275" s="9" t="str">
        <f>IF(D275=0,"-",IF('Lease Quarterly'!$H$4="Yearly",EDATE(C274,12),IF('Lease Quarterly'!$H$4="Quarterly",EDATE(C274,3),EDATE(C274,1))))</f>
        <v>-</v>
      </c>
      <c r="D275" s="54">
        <f>IF(A275&gt;'Lease Quarterly'!$E$4,0,'Lease Quarterly'!$G$4)*((1+$M$4)^(((((IF($H$4="Yearly",ROUNDDOWN(IF(A275-($N$4)&lt;0,0,((A275-($N$4)/(($N$4))))/($N$4)),0),IF($H$4="Monthly",ROUNDDOWN(IF(A275-($N$4*12)&lt;0,0,((A275-(12*$N$4)/((12*$N$4))))/($N$4*12)),0),ROUNDDOWN(IF(A275-($N$4*4)&lt;0,0,((A275-(4*$N$4)/((4*$N$4))))/($N$4*4)),0)))))))))+(IF(A275=$E$4,$J$4,0))</f>
        <v>0</v>
      </c>
      <c r="E275" s="49">
        <f>IF(D275=0,0,1/((1+IF('Lease Quarterly'!$H$4="Yearly",'Lease Quarterly'!$D$4,IF('Lease Quarterly'!$H$4="Quarterly",'Lease Quarterly'!$D$4/4,'Lease Quarterly'!$D$4/12)))^IF($E$17=1,A274,A275)))</f>
        <v>0</v>
      </c>
      <c r="F275" s="55">
        <f t="shared" si="45"/>
        <v>0</v>
      </c>
      <c r="G275" s="56"/>
      <c r="H275" s="38">
        <f t="shared" ref="H275:H338" si="51">H274+1</f>
        <v>259</v>
      </c>
      <c r="I275" s="9" t="str">
        <f t="shared" si="46"/>
        <v>-</v>
      </c>
      <c r="J275" s="47">
        <f>IF(H275&gt;'Lease Quarterly'!$E$4,0,M274)</f>
        <v>0</v>
      </c>
      <c r="K275" s="47">
        <f>IF(IF('Lease Quarterly'!$H$4="Yearly",J275*'Lease Quarterly'!$D$4,IF('Lease Quarterly'!$H$4="Quarterly",J275*('Lease Quarterly'!$D$4/4),J275*'Lease Quarterly'!$D$4/12))&gt;0,IF('Lease Quarterly'!$H$4="Yearly",J275*'Lease Quarterly'!$D$4,IF('Lease Quarterly'!$H$4="Quarterly",J275*('Lease Quarterly'!$D$4/4),J275*'Lease Quarterly'!$D$4/12)),-L275-J275)</f>
        <v>0</v>
      </c>
      <c r="L275" s="47">
        <f t="shared" si="47"/>
        <v>0</v>
      </c>
      <c r="M275" s="47">
        <f t="shared" si="48"/>
        <v>0</v>
      </c>
      <c r="N275" s="57"/>
      <c r="O275" s="38">
        <v>237</v>
      </c>
      <c r="P275" s="58">
        <f t="shared" ref="P275:P338" si="52">DATE(YEAR(P274)+1,MONTH(P274),DAY(P274))</f>
        <v>138337</v>
      </c>
      <c r="Q275" s="47">
        <f t="shared" ref="Q275:Q338" si="53">S274</f>
        <v>0</v>
      </c>
      <c r="R275" s="47">
        <f>IF(S274&lt;1,0,-'Lease Quarterly'!$K$4/'Lease Quarterly'!$L$4)</f>
        <v>0</v>
      </c>
      <c r="S275" s="47">
        <f t="shared" si="49"/>
        <v>0</v>
      </c>
      <c r="AE275"/>
      <c r="AF275" s="6"/>
    </row>
    <row r="276" spans="1:32" x14ac:dyDescent="0.25">
      <c r="A276" s="53">
        <f t="shared" si="50"/>
        <v>260</v>
      </c>
      <c r="B276" s="29">
        <f t="shared" si="44"/>
        <v>0</v>
      </c>
      <c r="C276" s="9" t="str">
        <f>IF(D276=0,"-",IF('Lease Quarterly'!$H$4="Yearly",EDATE(C275,12),IF('Lease Quarterly'!$H$4="Quarterly",EDATE(C275,3),EDATE(C275,1))))</f>
        <v>-</v>
      </c>
      <c r="D276" s="54">
        <f>IF(A276&gt;'Lease Quarterly'!$E$4,0,'Lease Quarterly'!$G$4)*((1+$M$4)^(((((IF($H$4="Yearly",ROUNDDOWN(IF(A276-($N$4)&lt;0,0,((A276-($N$4)/(($N$4))))/($N$4)),0),IF($H$4="Monthly",ROUNDDOWN(IF(A276-($N$4*12)&lt;0,0,((A276-(12*$N$4)/((12*$N$4))))/($N$4*12)),0),ROUNDDOWN(IF(A276-($N$4*4)&lt;0,0,((A276-(4*$N$4)/((4*$N$4))))/($N$4*4)),0)))))))))+(IF(A276=$E$4,$J$4,0))</f>
        <v>0</v>
      </c>
      <c r="E276" s="49">
        <f>IF(D276=0,0,1/((1+IF('Lease Quarterly'!$H$4="Yearly",'Lease Quarterly'!$D$4,IF('Lease Quarterly'!$H$4="Quarterly",'Lease Quarterly'!$D$4/4,'Lease Quarterly'!$D$4/12)))^IF($E$17=1,A275,A276)))</f>
        <v>0</v>
      </c>
      <c r="F276" s="55">
        <f t="shared" si="45"/>
        <v>0</v>
      </c>
      <c r="G276" s="56"/>
      <c r="H276" s="38">
        <f t="shared" si="51"/>
        <v>260</v>
      </c>
      <c r="I276" s="9" t="str">
        <f t="shared" si="46"/>
        <v>-</v>
      </c>
      <c r="J276" s="47">
        <f>IF(H276&gt;'Lease Quarterly'!$E$4,0,M275)</f>
        <v>0</v>
      </c>
      <c r="K276" s="47">
        <f>IF(IF('Lease Quarterly'!$H$4="Yearly",J276*'Lease Quarterly'!$D$4,IF('Lease Quarterly'!$H$4="Quarterly",J276*('Lease Quarterly'!$D$4/4),J276*'Lease Quarterly'!$D$4/12))&gt;0,IF('Lease Quarterly'!$H$4="Yearly",J276*'Lease Quarterly'!$D$4,IF('Lease Quarterly'!$H$4="Quarterly",J276*('Lease Quarterly'!$D$4/4),J276*'Lease Quarterly'!$D$4/12)),-L276-J276)</f>
        <v>0</v>
      </c>
      <c r="L276" s="47">
        <f t="shared" si="47"/>
        <v>0</v>
      </c>
      <c r="M276" s="47">
        <f t="shared" si="48"/>
        <v>0</v>
      </c>
      <c r="N276" s="57"/>
      <c r="O276" s="38">
        <v>237</v>
      </c>
      <c r="P276" s="58">
        <f t="shared" si="52"/>
        <v>138702</v>
      </c>
      <c r="Q276" s="47">
        <f t="shared" si="53"/>
        <v>0</v>
      </c>
      <c r="R276" s="47">
        <f>IF(S275&lt;1,0,-'Lease Quarterly'!$K$4/'Lease Quarterly'!$L$4)</f>
        <v>0</v>
      </c>
      <c r="S276" s="47">
        <f t="shared" si="49"/>
        <v>0</v>
      </c>
      <c r="AE276"/>
      <c r="AF276" s="6"/>
    </row>
    <row r="277" spans="1:32" x14ac:dyDescent="0.25">
      <c r="A277" s="53">
        <f t="shared" si="50"/>
        <v>261</v>
      </c>
      <c r="B277" s="29">
        <f t="shared" si="44"/>
        <v>0</v>
      </c>
      <c r="C277" s="9" t="str">
        <f>IF(D277=0,"-",IF('Lease Quarterly'!$H$4="Yearly",EDATE(C276,12),IF('Lease Quarterly'!$H$4="Quarterly",EDATE(C276,3),EDATE(C276,1))))</f>
        <v>-</v>
      </c>
      <c r="D277" s="54">
        <f>IF(A277&gt;'Lease Quarterly'!$E$4,0,'Lease Quarterly'!$G$4)*((1+$M$4)^(((((IF($H$4="Yearly",ROUNDDOWN(IF(A277-($N$4)&lt;0,0,((A277-($N$4)/(($N$4))))/($N$4)),0),IF($H$4="Monthly",ROUNDDOWN(IF(A277-($N$4*12)&lt;0,0,((A277-(12*$N$4)/((12*$N$4))))/($N$4*12)),0),ROUNDDOWN(IF(A277-($N$4*4)&lt;0,0,((A277-(4*$N$4)/((4*$N$4))))/($N$4*4)),0)))))))))+(IF(A277=$E$4,$J$4,0))</f>
        <v>0</v>
      </c>
      <c r="E277" s="49">
        <f>IF(D277=0,0,1/((1+IF('Lease Quarterly'!$H$4="Yearly",'Lease Quarterly'!$D$4,IF('Lease Quarterly'!$H$4="Quarterly",'Lease Quarterly'!$D$4/4,'Lease Quarterly'!$D$4/12)))^IF($E$17=1,A276,A277)))</f>
        <v>0</v>
      </c>
      <c r="F277" s="55">
        <f t="shared" si="45"/>
        <v>0</v>
      </c>
      <c r="G277" s="56"/>
      <c r="H277" s="38">
        <f t="shared" si="51"/>
        <v>261</v>
      </c>
      <c r="I277" s="9" t="str">
        <f t="shared" si="46"/>
        <v>-</v>
      </c>
      <c r="J277" s="47">
        <f>IF(H277&gt;'Lease Quarterly'!$E$4,0,M276)</f>
        <v>0</v>
      </c>
      <c r="K277" s="47">
        <f>IF(IF('Lease Quarterly'!$H$4="Yearly",J277*'Lease Quarterly'!$D$4,IF('Lease Quarterly'!$H$4="Quarterly",J277*('Lease Quarterly'!$D$4/4),J277*'Lease Quarterly'!$D$4/12))&gt;0,IF('Lease Quarterly'!$H$4="Yearly",J277*'Lease Quarterly'!$D$4,IF('Lease Quarterly'!$H$4="Quarterly",J277*('Lease Quarterly'!$D$4/4),J277*'Lease Quarterly'!$D$4/12)),-L277-J277)</f>
        <v>0</v>
      </c>
      <c r="L277" s="47">
        <f t="shared" si="47"/>
        <v>0</v>
      </c>
      <c r="M277" s="47">
        <f t="shared" si="48"/>
        <v>0</v>
      </c>
      <c r="N277" s="57"/>
      <c r="O277" s="38">
        <v>237</v>
      </c>
      <c r="P277" s="58">
        <f t="shared" si="52"/>
        <v>139068</v>
      </c>
      <c r="Q277" s="47">
        <f t="shared" si="53"/>
        <v>0</v>
      </c>
      <c r="R277" s="47">
        <f>IF(S276&lt;1,0,-'Lease Quarterly'!$K$4/'Lease Quarterly'!$L$4)</f>
        <v>0</v>
      </c>
      <c r="S277" s="47">
        <f t="shared" si="49"/>
        <v>0</v>
      </c>
      <c r="AE277"/>
      <c r="AF277" s="6"/>
    </row>
    <row r="278" spans="1:32" x14ac:dyDescent="0.25">
      <c r="A278" s="53">
        <f t="shared" si="50"/>
        <v>262</v>
      </c>
      <c r="B278" s="29">
        <f t="shared" si="44"/>
        <v>0</v>
      </c>
      <c r="C278" s="9" t="str">
        <f>IF(D278=0,"-",IF('Lease Quarterly'!$H$4="Yearly",EDATE(C277,12),IF('Lease Quarterly'!$H$4="Quarterly",EDATE(C277,3),EDATE(C277,1))))</f>
        <v>-</v>
      </c>
      <c r="D278" s="54">
        <f>IF(A278&gt;'Lease Quarterly'!$E$4,0,'Lease Quarterly'!$G$4)*((1+$M$4)^(((((IF($H$4="Yearly",ROUNDDOWN(IF(A278-($N$4)&lt;0,0,((A278-($N$4)/(($N$4))))/($N$4)),0),IF($H$4="Monthly",ROUNDDOWN(IF(A278-($N$4*12)&lt;0,0,((A278-(12*$N$4)/((12*$N$4))))/($N$4*12)),0),ROUNDDOWN(IF(A278-($N$4*4)&lt;0,0,((A278-(4*$N$4)/((4*$N$4))))/($N$4*4)),0)))))))))+(IF(A278=$E$4,$J$4,0))</f>
        <v>0</v>
      </c>
      <c r="E278" s="49">
        <f>IF(D278=0,0,1/((1+IF('Lease Quarterly'!$H$4="Yearly",'Lease Quarterly'!$D$4,IF('Lease Quarterly'!$H$4="Quarterly",'Lease Quarterly'!$D$4/4,'Lease Quarterly'!$D$4/12)))^IF($E$17=1,A277,A278)))</f>
        <v>0</v>
      </c>
      <c r="F278" s="55">
        <f t="shared" si="45"/>
        <v>0</v>
      </c>
      <c r="G278" s="56"/>
      <c r="H278" s="38">
        <f t="shared" si="51"/>
        <v>262</v>
      </c>
      <c r="I278" s="9" t="str">
        <f t="shared" si="46"/>
        <v>-</v>
      </c>
      <c r="J278" s="47">
        <f>IF(H278&gt;'Lease Quarterly'!$E$4,0,M277)</f>
        <v>0</v>
      </c>
      <c r="K278" s="47">
        <f>IF(IF('Lease Quarterly'!$H$4="Yearly",J278*'Lease Quarterly'!$D$4,IF('Lease Quarterly'!$H$4="Quarterly",J278*('Lease Quarterly'!$D$4/4),J278*'Lease Quarterly'!$D$4/12))&gt;0,IF('Lease Quarterly'!$H$4="Yearly",J278*'Lease Quarterly'!$D$4,IF('Lease Quarterly'!$H$4="Quarterly",J278*('Lease Quarterly'!$D$4/4),J278*'Lease Quarterly'!$D$4/12)),-L278-J278)</f>
        <v>0</v>
      </c>
      <c r="L278" s="47">
        <f t="shared" si="47"/>
        <v>0</v>
      </c>
      <c r="M278" s="47">
        <f t="shared" si="48"/>
        <v>0</v>
      </c>
      <c r="N278" s="57"/>
      <c r="O278" s="38">
        <v>237</v>
      </c>
      <c r="P278" s="58">
        <f t="shared" si="52"/>
        <v>139433</v>
      </c>
      <c r="Q278" s="47">
        <f t="shared" si="53"/>
        <v>0</v>
      </c>
      <c r="R278" s="47">
        <f>IF(S277&lt;1,0,-'Lease Quarterly'!$K$4/'Lease Quarterly'!$L$4)</f>
        <v>0</v>
      </c>
      <c r="S278" s="47">
        <f t="shared" si="49"/>
        <v>0</v>
      </c>
      <c r="AE278"/>
      <c r="AF278" s="6"/>
    </row>
    <row r="279" spans="1:32" x14ac:dyDescent="0.25">
      <c r="A279" s="53">
        <f t="shared" si="50"/>
        <v>263</v>
      </c>
      <c r="B279" s="29">
        <f t="shared" si="44"/>
        <v>0</v>
      </c>
      <c r="C279" s="9" t="str">
        <f>IF(D279=0,"-",IF('Lease Quarterly'!$H$4="Yearly",EDATE(C278,12),IF('Lease Quarterly'!$H$4="Quarterly",EDATE(C278,3),EDATE(C278,1))))</f>
        <v>-</v>
      </c>
      <c r="D279" s="54">
        <f>IF(A279&gt;'Lease Quarterly'!$E$4,0,'Lease Quarterly'!$G$4)*((1+$M$4)^(((((IF($H$4="Yearly",ROUNDDOWN(IF(A279-($N$4)&lt;0,0,((A279-($N$4)/(($N$4))))/($N$4)),0),IF($H$4="Monthly",ROUNDDOWN(IF(A279-($N$4*12)&lt;0,0,((A279-(12*$N$4)/((12*$N$4))))/($N$4*12)),0),ROUNDDOWN(IF(A279-($N$4*4)&lt;0,0,((A279-(4*$N$4)/((4*$N$4))))/($N$4*4)),0)))))))))+(IF(A279=$E$4,$J$4,0))</f>
        <v>0</v>
      </c>
      <c r="E279" s="49">
        <f>IF(D279=0,0,1/((1+IF('Lease Quarterly'!$H$4="Yearly",'Lease Quarterly'!$D$4,IF('Lease Quarterly'!$H$4="Quarterly",'Lease Quarterly'!$D$4/4,'Lease Quarterly'!$D$4/12)))^IF($E$17=1,A278,A279)))</f>
        <v>0</v>
      </c>
      <c r="F279" s="55">
        <f t="shared" si="45"/>
        <v>0</v>
      </c>
      <c r="G279" s="56"/>
      <c r="H279" s="38">
        <f t="shared" si="51"/>
        <v>263</v>
      </c>
      <c r="I279" s="9" t="str">
        <f t="shared" si="46"/>
        <v>-</v>
      </c>
      <c r="J279" s="47">
        <f>IF(H279&gt;'Lease Quarterly'!$E$4,0,M278)</f>
        <v>0</v>
      </c>
      <c r="K279" s="47">
        <f>IF(IF('Lease Quarterly'!$H$4="Yearly",J279*'Lease Quarterly'!$D$4,IF('Lease Quarterly'!$H$4="Quarterly",J279*('Lease Quarterly'!$D$4/4),J279*'Lease Quarterly'!$D$4/12))&gt;0,IF('Lease Quarterly'!$H$4="Yearly",J279*'Lease Quarterly'!$D$4,IF('Lease Quarterly'!$H$4="Quarterly",J279*('Lease Quarterly'!$D$4/4),J279*'Lease Quarterly'!$D$4/12)),-L279-J279)</f>
        <v>0</v>
      </c>
      <c r="L279" s="47">
        <f t="shared" si="47"/>
        <v>0</v>
      </c>
      <c r="M279" s="47">
        <f t="shared" si="48"/>
        <v>0</v>
      </c>
      <c r="N279" s="57"/>
      <c r="O279" s="38">
        <v>237</v>
      </c>
      <c r="P279" s="58">
        <f t="shared" si="52"/>
        <v>139798</v>
      </c>
      <c r="Q279" s="47">
        <f t="shared" si="53"/>
        <v>0</v>
      </c>
      <c r="R279" s="47">
        <f>IF(S278&lt;1,0,-'Lease Quarterly'!$K$4/'Lease Quarterly'!$L$4)</f>
        <v>0</v>
      </c>
      <c r="S279" s="47">
        <f t="shared" si="49"/>
        <v>0</v>
      </c>
      <c r="AE279"/>
      <c r="AF279" s="6"/>
    </row>
    <row r="280" spans="1:32" x14ac:dyDescent="0.25">
      <c r="A280" s="53">
        <f t="shared" si="50"/>
        <v>264</v>
      </c>
      <c r="B280" s="29">
        <f t="shared" si="44"/>
        <v>0</v>
      </c>
      <c r="C280" s="9" t="str">
        <f>IF(D280=0,"-",IF('Lease Quarterly'!$H$4="Yearly",EDATE(C279,12),IF('Lease Quarterly'!$H$4="Quarterly",EDATE(C279,3),EDATE(C279,1))))</f>
        <v>-</v>
      </c>
      <c r="D280" s="54">
        <f>IF(A280&gt;'Lease Quarterly'!$E$4,0,'Lease Quarterly'!$G$4)*((1+$M$4)^(((((IF($H$4="Yearly",ROUNDDOWN(IF(A280-($N$4)&lt;0,0,((A280-($N$4)/(($N$4))))/($N$4)),0),IF($H$4="Monthly",ROUNDDOWN(IF(A280-($N$4*12)&lt;0,0,((A280-(12*$N$4)/((12*$N$4))))/($N$4*12)),0),ROUNDDOWN(IF(A280-($N$4*4)&lt;0,0,((A280-(4*$N$4)/((4*$N$4))))/($N$4*4)),0)))))))))+(IF(A280=$E$4,$J$4,0))</f>
        <v>0</v>
      </c>
      <c r="E280" s="49">
        <f>IF(D280=0,0,1/((1+IF('Lease Quarterly'!$H$4="Yearly",'Lease Quarterly'!$D$4,IF('Lease Quarterly'!$H$4="Quarterly",'Lease Quarterly'!$D$4/4,'Lease Quarterly'!$D$4/12)))^IF($E$17=1,A279,A280)))</f>
        <v>0</v>
      </c>
      <c r="F280" s="55">
        <f t="shared" si="45"/>
        <v>0</v>
      </c>
      <c r="G280" s="56"/>
      <c r="H280" s="38">
        <f t="shared" si="51"/>
        <v>264</v>
      </c>
      <c r="I280" s="9" t="str">
        <f t="shared" si="46"/>
        <v>-</v>
      </c>
      <c r="J280" s="47">
        <f>IF(H280&gt;'Lease Quarterly'!$E$4,0,M279)</f>
        <v>0</v>
      </c>
      <c r="K280" s="47">
        <f>IF(IF('Lease Quarterly'!$H$4="Yearly",J280*'Lease Quarterly'!$D$4,IF('Lease Quarterly'!$H$4="Quarterly",J280*('Lease Quarterly'!$D$4/4),J280*'Lease Quarterly'!$D$4/12))&gt;0,IF('Lease Quarterly'!$H$4="Yearly",J280*'Lease Quarterly'!$D$4,IF('Lease Quarterly'!$H$4="Quarterly",J280*('Lease Quarterly'!$D$4/4),J280*'Lease Quarterly'!$D$4/12)),-L280-J280)</f>
        <v>0</v>
      </c>
      <c r="L280" s="47">
        <f t="shared" si="47"/>
        <v>0</v>
      </c>
      <c r="M280" s="47">
        <f t="shared" si="48"/>
        <v>0</v>
      </c>
      <c r="N280" s="57"/>
      <c r="O280" s="38">
        <v>237</v>
      </c>
      <c r="P280" s="58">
        <f t="shared" si="52"/>
        <v>140163</v>
      </c>
      <c r="Q280" s="47">
        <f t="shared" si="53"/>
        <v>0</v>
      </c>
      <c r="R280" s="47">
        <f>IF(S279&lt;1,0,-'Lease Quarterly'!$K$4/'Lease Quarterly'!$L$4)</f>
        <v>0</v>
      </c>
      <c r="S280" s="47">
        <f t="shared" si="49"/>
        <v>0</v>
      </c>
      <c r="AE280"/>
      <c r="AF280" s="6"/>
    </row>
    <row r="281" spans="1:32" x14ac:dyDescent="0.25">
      <c r="A281" s="53">
        <f t="shared" si="50"/>
        <v>265</v>
      </c>
      <c r="B281" s="29">
        <f t="shared" si="44"/>
        <v>0</v>
      </c>
      <c r="C281" s="9" t="str">
        <f>IF(D281=0,"-",IF('Lease Quarterly'!$H$4="Yearly",EDATE(C280,12),IF('Lease Quarterly'!$H$4="Quarterly",EDATE(C280,3),EDATE(C280,1))))</f>
        <v>-</v>
      </c>
      <c r="D281" s="54">
        <f>IF(A281&gt;'Lease Quarterly'!$E$4,0,'Lease Quarterly'!$G$4)*((1+$M$4)^(((((IF($H$4="Yearly",ROUNDDOWN(IF(A281-($N$4)&lt;0,0,((A281-($N$4)/(($N$4))))/($N$4)),0),IF($H$4="Monthly",ROUNDDOWN(IF(A281-($N$4*12)&lt;0,0,((A281-(12*$N$4)/((12*$N$4))))/($N$4*12)),0),ROUNDDOWN(IF(A281-($N$4*4)&lt;0,0,((A281-(4*$N$4)/((4*$N$4))))/($N$4*4)),0)))))))))+(IF(A281=$E$4,$J$4,0))</f>
        <v>0</v>
      </c>
      <c r="E281" s="49">
        <f>IF(D281=0,0,1/((1+IF('Lease Quarterly'!$H$4="Yearly",'Lease Quarterly'!$D$4,IF('Lease Quarterly'!$H$4="Quarterly",'Lease Quarterly'!$D$4/4,'Lease Quarterly'!$D$4/12)))^IF($E$17=1,A280,A281)))</f>
        <v>0</v>
      </c>
      <c r="F281" s="55">
        <f t="shared" si="45"/>
        <v>0</v>
      </c>
      <c r="G281" s="56"/>
      <c r="H281" s="38">
        <f t="shared" si="51"/>
        <v>265</v>
      </c>
      <c r="I281" s="9" t="str">
        <f t="shared" si="46"/>
        <v>-</v>
      </c>
      <c r="J281" s="47">
        <f>IF(H281&gt;'Lease Quarterly'!$E$4,0,M280)</f>
        <v>0</v>
      </c>
      <c r="K281" s="47">
        <f>IF(IF('Lease Quarterly'!$H$4="Yearly",J281*'Lease Quarterly'!$D$4,IF('Lease Quarterly'!$H$4="Quarterly",J281*('Lease Quarterly'!$D$4/4),J281*'Lease Quarterly'!$D$4/12))&gt;0,IF('Lease Quarterly'!$H$4="Yearly",J281*'Lease Quarterly'!$D$4,IF('Lease Quarterly'!$H$4="Quarterly",J281*('Lease Quarterly'!$D$4/4),J281*'Lease Quarterly'!$D$4/12)),-L281-J281)</f>
        <v>0</v>
      </c>
      <c r="L281" s="47">
        <f t="shared" si="47"/>
        <v>0</v>
      </c>
      <c r="M281" s="47">
        <f t="shared" si="48"/>
        <v>0</v>
      </c>
      <c r="N281" s="57"/>
      <c r="O281" s="38">
        <v>237</v>
      </c>
      <c r="P281" s="58">
        <f t="shared" si="52"/>
        <v>140529</v>
      </c>
      <c r="Q281" s="47">
        <f t="shared" si="53"/>
        <v>0</v>
      </c>
      <c r="R281" s="47">
        <f>IF(S280&lt;1,0,-'Lease Quarterly'!$K$4/'Lease Quarterly'!$L$4)</f>
        <v>0</v>
      </c>
      <c r="S281" s="47">
        <f t="shared" si="49"/>
        <v>0</v>
      </c>
      <c r="AE281"/>
      <c r="AF281" s="6"/>
    </row>
    <row r="282" spans="1:32" x14ac:dyDescent="0.25">
      <c r="A282" s="53">
        <f t="shared" si="50"/>
        <v>266</v>
      </c>
      <c r="B282" s="29">
        <f t="shared" si="44"/>
        <v>0</v>
      </c>
      <c r="C282" s="9" t="str">
        <f>IF(D282=0,"-",IF('Lease Quarterly'!$H$4="Yearly",EDATE(C281,12),IF('Lease Quarterly'!$H$4="Quarterly",EDATE(C281,3),EDATE(C281,1))))</f>
        <v>-</v>
      </c>
      <c r="D282" s="54">
        <f>IF(A282&gt;'Lease Quarterly'!$E$4,0,'Lease Quarterly'!$G$4)*((1+$M$4)^(((((IF($H$4="Yearly",ROUNDDOWN(IF(A282-($N$4)&lt;0,0,((A282-($N$4)/(($N$4))))/($N$4)),0),IF($H$4="Monthly",ROUNDDOWN(IF(A282-($N$4*12)&lt;0,0,((A282-(12*$N$4)/((12*$N$4))))/($N$4*12)),0),ROUNDDOWN(IF(A282-($N$4*4)&lt;0,0,((A282-(4*$N$4)/((4*$N$4))))/($N$4*4)),0)))))))))+(IF(A282=$E$4,$J$4,0))</f>
        <v>0</v>
      </c>
      <c r="E282" s="49">
        <f>IF(D282=0,0,1/((1+IF('Lease Quarterly'!$H$4="Yearly",'Lease Quarterly'!$D$4,IF('Lease Quarterly'!$H$4="Quarterly",'Lease Quarterly'!$D$4/4,'Lease Quarterly'!$D$4/12)))^IF($E$17=1,A281,A282)))</f>
        <v>0</v>
      </c>
      <c r="F282" s="55">
        <f t="shared" si="45"/>
        <v>0</v>
      </c>
      <c r="G282" s="56"/>
      <c r="H282" s="38">
        <f t="shared" si="51"/>
        <v>266</v>
      </c>
      <c r="I282" s="9" t="str">
        <f t="shared" si="46"/>
        <v>-</v>
      </c>
      <c r="J282" s="47">
        <f>IF(H282&gt;'Lease Quarterly'!$E$4,0,M281)</f>
        <v>0</v>
      </c>
      <c r="K282" s="47">
        <f>IF(IF('Lease Quarterly'!$H$4="Yearly",J282*'Lease Quarterly'!$D$4,IF('Lease Quarterly'!$H$4="Quarterly",J282*('Lease Quarterly'!$D$4/4),J282*'Lease Quarterly'!$D$4/12))&gt;0,IF('Lease Quarterly'!$H$4="Yearly",J282*'Lease Quarterly'!$D$4,IF('Lease Quarterly'!$H$4="Quarterly",J282*('Lease Quarterly'!$D$4/4),J282*'Lease Quarterly'!$D$4/12)),-L282-J282)</f>
        <v>0</v>
      </c>
      <c r="L282" s="47">
        <f t="shared" si="47"/>
        <v>0</v>
      </c>
      <c r="M282" s="47">
        <f t="shared" si="48"/>
        <v>0</v>
      </c>
      <c r="N282" s="57"/>
      <c r="O282" s="38">
        <v>237</v>
      </c>
      <c r="P282" s="58">
        <f t="shared" si="52"/>
        <v>140894</v>
      </c>
      <c r="Q282" s="47">
        <f t="shared" si="53"/>
        <v>0</v>
      </c>
      <c r="R282" s="47">
        <f>IF(S281&lt;1,0,-'Lease Quarterly'!$K$4/'Lease Quarterly'!$L$4)</f>
        <v>0</v>
      </c>
      <c r="S282" s="47">
        <f t="shared" si="49"/>
        <v>0</v>
      </c>
      <c r="AE282"/>
      <c r="AF282" s="6"/>
    </row>
    <row r="283" spans="1:32" x14ac:dyDescent="0.25">
      <c r="A283" s="53">
        <f t="shared" si="50"/>
        <v>267</v>
      </c>
      <c r="B283" s="29">
        <f t="shared" si="44"/>
        <v>0</v>
      </c>
      <c r="C283" s="9" t="str">
        <f>IF(D283=0,"-",IF('Lease Quarterly'!$H$4="Yearly",EDATE(C282,12),IF('Lease Quarterly'!$H$4="Quarterly",EDATE(C282,3),EDATE(C282,1))))</f>
        <v>-</v>
      </c>
      <c r="D283" s="54">
        <f>IF(A283&gt;'Lease Quarterly'!$E$4,0,'Lease Quarterly'!$G$4)*((1+$M$4)^(((((IF($H$4="Yearly",ROUNDDOWN(IF(A283-($N$4)&lt;0,0,((A283-($N$4)/(($N$4))))/($N$4)),0),IF($H$4="Monthly",ROUNDDOWN(IF(A283-($N$4*12)&lt;0,0,((A283-(12*$N$4)/((12*$N$4))))/($N$4*12)),0),ROUNDDOWN(IF(A283-($N$4*4)&lt;0,0,((A283-(4*$N$4)/((4*$N$4))))/($N$4*4)),0)))))))))+(IF(A283=$E$4,$J$4,0))</f>
        <v>0</v>
      </c>
      <c r="E283" s="49">
        <f>IF(D283=0,0,1/((1+IF('Lease Quarterly'!$H$4="Yearly",'Lease Quarterly'!$D$4,IF('Lease Quarterly'!$H$4="Quarterly",'Lease Quarterly'!$D$4/4,'Lease Quarterly'!$D$4/12)))^IF($E$17=1,A282,A283)))</f>
        <v>0</v>
      </c>
      <c r="F283" s="55">
        <f t="shared" si="45"/>
        <v>0</v>
      </c>
      <c r="G283" s="56"/>
      <c r="H283" s="38">
        <f t="shared" si="51"/>
        <v>267</v>
      </c>
      <c r="I283" s="9" t="str">
        <f t="shared" si="46"/>
        <v>-</v>
      </c>
      <c r="J283" s="47">
        <f>IF(H283&gt;'Lease Quarterly'!$E$4,0,M282)</f>
        <v>0</v>
      </c>
      <c r="K283" s="47">
        <f>IF(IF('Lease Quarterly'!$H$4="Yearly",J283*'Lease Quarterly'!$D$4,IF('Lease Quarterly'!$H$4="Quarterly",J283*('Lease Quarterly'!$D$4/4),J283*'Lease Quarterly'!$D$4/12))&gt;0,IF('Lease Quarterly'!$H$4="Yearly",J283*'Lease Quarterly'!$D$4,IF('Lease Quarterly'!$H$4="Quarterly",J283*('Lease Quarterly'!$D$4/4),J283*'Lease Quarterly'!$D$4/12)),-L283-J283)</f>
        <v>0</v>
      </c>
      <c r="L283" s="47">
        <f t="shared" si="47"/>
        <v>0</v>
      </c>
      <c r="M283" s="47">
        <f t="shared" si="48"/>
        <v>0</v>
      </c>
      <c r="N283" s="57"/>
      <c r="O283" s="38">
        <v>237</v>
      </c>
      <c r="P283" s="58">
        <f t="shared" si="52"/>
        <v>141259</v>
      </c>
      <c r="Q283" s="47">
        <f t="shared" si="53"/>
        <v>0</v>
      </c>
      <c r="R283" s="47">
        <f>IF(S282&lt;1,0,-'Lease Quarterly'!$K$4/'Lease Quarterly'!$L$4)</f>
        <v>0</v>
      </c>
      <c r="S283" s="47">
        <f t="shared" si="49"/>
        <v>0</v>
      </c>
      <c r="AE283"/>
      <c r="AF283" s="6"/>
    </row>
    <row r="284" spans="1:32" x14ac:dyDescent="0.25">
      <c r="A284" s="53">
        <f t="shared" si="50"/>
        <v>268</v>
      </c>
      <c r="B284" s="29">
        <f t="shared" si="44"/>
        <v>0</v>
      </c>
      <c r="C284" s="9" t="str">
        <f>IF(D284=0,"-",IF('Lease Quarterly'!$H$4="Yearly",EDATE(C283,12),IF('Lease Quarterly'!$H$4="Quarterly",EDATE(C283,3),EDATE(C283,1))))</f>
        <v>-</v>
      </c>
      <c r="D284" s="54">
        <f>IF(A284&gt;'Lease Quarterly'!$E$4,0,'Lease Quarterly'!$G$4)*((1+$M$4)^(((((IF($H$4="Yearly",ROUNDDOWN(IF(A284-($N$4)&lt;0,0,((A284-($N$4)/(($N$4))))/($N$4)),0),IF($H$4="Monthly",ROUNDDOWN(IF(A284-($N$4*12)&lt;0,0,((A284-(12*$N$4)/((12*$N$4))))/($N$4*12)),0),ROUNDDOWN(IF(A284-($N$4*4)&lt;0,0,((A284-(4*$N$4)/((4*$N$4))))/($N$4*4)),0)))))))))+(IF(A284=$E$4,$J$4,0))</f>
        <v>0</v>
      </c>
      <c r="E284" s="49">
        <f>IF(D284=0,0,1/((1+IF('Lease Quarterly'!$H$4="Yearly",'Lease Quarterly'!$D$4,IF('Lease Quarterly'!$H$4="Quarterly",'Lease Quarterly'!$D$4/4,'Lease Quarterly'!$D$4/12)))^IF($E$17=1,A283,A284)))</f>
        <v>0</v>
      </c>
      <c r="F284" s="55">
        <f t="shared" si="45"/>
        <v>0</v>
      </c>
      <c r="G284" s="56"/>
      <c r="H284" s="38">
        <f t="shared" si="51"/>
        <v>268</v>
      </c>
      <c r="I284" s="9" t="str">
        <f t="shared" si="46"/>
        <v>-</v>
      </c>
      <c r="J284" s="47">
        <f>IF(H284&gt;'Lease Quarterly'!$E$4,0,M283)</f>
        <v>0</v>
      </c>
      <c r="K284" s="47">
        <f>IF(IF('Lease Quarterly'!$H$4="Yearly",J284*'Lease Quarterly'!$D$4,IF('Lease Quarterly'!$H$4="Quarterly",J284*('Lease Quarterly'!$D$4/4),J284*'Lease Quarterly'!$D$4/12))&gt;0,IF('Lease Quarterly'!$H$4="Yearly",J284*'Lease Quarterly'!$D$4,IF('Lease Quarterly'!$H$4="Quarterly",J284*('Lease Quarterly'!$D$4/4),J284*'Lease Quarterly'!$D$4/12)),-L284-J284)</f>
        <v>0</v>
      </c>
      <c r="L284" s="47">
        <f t="shared" si="47"/>
        <v>0</v>
      </c>
      <c r="M284" s="47">
        <f t="shared" si="48"/>
        <v>0</v>
      </c>
      <c r="N284" s="57"/>
      <c r="O284" s="38">
        <v>237</v>
      </c>
      <c r="P284" s="58">
        <f t="shared" si="52"/>
        <v>141624</v>
      </c>
      <c r="Q284" s="47">
        <f t="shared" si="53"/>
        <v>0</v>
      </c>
      <c r="R284" s="47">
        <f>IF(S283&lt;1,0,-'Lease Quarterly'!$K$4/'Lease Quarterly'!$L$4)</f>
        <v>0</v>
      </c>
      <c r="S284" s="47">
        <f t="shared" si="49"/>
        <v>0</v>
      </c>
      <c r="AE284"/>
      <c r="AF284" s="6"/>
    </row>
    <row r="285" spans="1:32" x14ac:dyDescent="0.25">
      <c r="A285" s="53">
        <f t="shared" si="50"/>
        <v>269</v>
      </c>
      <c r="B285" s="29">
        <f t="shared" si="44"/>
        <v>0</v>
      </c>
      <c r="C285" s="9" t="str">
        <f>IF(D285=0,"-",IF('Lease Quarterly'!$H$4="Yearly",EDATE(C284,12),IF('Lease Quarterly'!$H$4="Quarterly",EDATE(C284,3),EDATE(C284,1))))</f>
        <v>-</v>
      </c>
      <c r="D285" s="54">
        <f>IF(A285&gt;'Lease Quarterly'!$E$4,0,'Lease Quarterly'!$G$4)*((1+$M$4)^(((((IF($H$4="Yearly",ROUNDDOWN(IF(A285-($N$4)&lt;0,0,((A285-($N$4)/(($N$4))))/($N$4)),0),IF($H$4="Monthly",ROUNDDOWN(IF(A285-($N$4*12)&lt;0,0,((A285-(12*$N$4)/((12*$N$4))))/($N$4*12)),0),ROUNDDOWN(IF(A285-($N$4*4)&lt;0,0,((A285-(4*$N$4)/((4*$N$4))))/($N$4*4)),0)))))))))+(IF(A285=$E$4,$J$4,0))</f>
        <v>0</v>
      </c>
      <c r="E285" s="49">
        <f>IF(D285=0,0,1/((1+IF('Lease Quarterly'!$H$4="Yearly",'Lease Quarterly'!$D$4,IF('Lease Quarterly'!$H$4="Quarterly",'Lease Quarterly'!$D$4/4,'Lease Quarterly'!$D$4/12)))^IF($E$17=1,A284,A285)))</f>
        <v>0</v>
      </c>
      <c r="F285" s="55">
        <f t="shared" si="45"/>
        <v>0</v>
      </c>
      <c r="G285" s="56"/>
      <c r="H285" s="38">
        <f t="shared" si="51"/>
        <v>269</v>
      </c>
      <c r="I285" s="9" t="str">
        <f t="shared" si="46"/>
        <v>-</v>
      </c>
      <c r="J285" s="47">
        <f>IF(H285&gt;'Lease Quarterly'!$E$4,0,M284)</f>
        <v>0</v>
      </c>
      <c r="K285" s="47">
        <f>IF(IF('Lease Quarterly'!$H$4="Yearly",J285*'Lease Quarterly'!$D$4,IF('Lease Quarterly'!$H$4="Quarterly",J285*('Lease Quarterly'!$D$4/4),J285*'Lease Quarterly'!$D$4/12))&gt;0,IF('Lease Quarterly'!$H$4="Yearly",J285*'Lease Quarterly'!$D$4,IF('Lease Quarterly'!$H$4="Quarterly",J285*('Lease Quarterly'!$D$4/4),J285*'Lease Quarterly'!$D$4/12)),-L285-J285)</f>
        <v>0</v>
      </c>
      <c r="L285" s="47">
        <f t="shared" si="47"/>
        <v>0</v>
      </c>
      <c r="M285" s="47">
        <f t="shared" si="48"/>
        <v>0</v>
      </c>
      <c r="N285" s="57"/>
      <c r="O285" s="38">
        <v>237</v>
      </c>
      <c r="P285" s="58">
        <f t="shared" si="52"/>
        <v>141990</v>
      </c>
      <c r="Q285" s="47">
        <f t="shared" si="53"/>
        <v>0</v>
      </c>
      <c r="R285" s="47">
        <f>IF(S284&lt;1,0,-'Lease Quarterly'!$K$4/'Lease Quarterly'!$L$4)</f>
        <v>0</v>
      </c>
      <c r="S285" s="47">
        <f t="shared" si="49"/>
        <v>0</v>
      </c>
      <c r="AE285"/>
      <c r="AF285" s="6"/>
    </row>
    <row r="286" spans="1:32" x14ac:dyDescent="0.25">
      <c r="A286" s="53">
        <f t="shared" si="50"/>
        <v>270</v>
      </c>
      <c r="B286" s="29">
        <f t="shared" si="44"/>
        <v>0</v>
      </c>
      <c r="C286" s="9" t="str">
        <f>IF(D286=0,"-",IF('Lease Quarterly'!$H$4="Yearly",EDATE(C285,12),IF('Lease Quarterly'!$H$4="Quarterly",EDATE(C285,3),EDATE(C285,1))))</f>
        <v>-</v>
      </c>
      <c r="D286" s="54">
        <f>IF(A286&gt;'Lease Quarterly'!$E$4,0,'Lease Quarterly'!$G$4)*((1+$M$4)^(((((IF($H$4="Yearly",ROUNDDOWN(IF(A286-($N$4)&lt;0,0,((A286-($N$4)/(($N$4))))/($N$4)),0),IF($H$4="Monthly",ROUNDDOWN(IF(A286-($N$4*12)&lt;0,0,((A286-(12*$N$4)/((12*$N$4))))/($N$4*12)),0),ROUNDDOWN(IF(A286-($N$4*4)&lt;0,0,((A286-(4*$N$4)/((4*$N$4))))/($N$4*4)),0)))))))))+(IF(A286=$E$4,$J$4,0))</f>
        <v>0</v>
      </c>
      <c r="E286" s="49">
        <f>IF(D286=0,0,1/((1+IF('Lease Quarterly'!$H$4="Yearly",'Lease Quarterly'!$D$4,IF('Lease Quarterly'!$H$4="Quarterly",'Lease Quarterly'!$D$4/4,'Lease Quarterly'!$D$4/12)))^IF($E$17=1,A285,A286)))</f>
        <v>0</v>
      </c>
      <c r="F286" s="55">
        <f t="shared" si="45"/>
        <v>0</v>
      </c>
      <c r="G286" s="56"/>
      <c r="H286" s="38">
        <f t="shared" si="51"/>
        <v>270</v>
      </c>
      <c r="I286" s="9" t="str">
        <f t="shared" si="46"/>
        <v>-</v>
      </c>
      <c r="J286" s="47">
        <f>IF(H286&gt;'Lease Quarterly'!$E$4,0,M285)</f>
        <v>0</v>
      </c>
      <c r="K286" s="47">
        <f>IF(IF('Lease Quarterly'!$H$4="Yearly",J286*'Lease Quarterly'!$D$4,IF('Lease Quarterly'!$H$4="Quarterly",J286*('Lease Quarterly'!$D$4/4),J286*'Lease Quarterly'!$D$4/12))&gt;0,IF('Lease Quarterly'!$H$4="Yearly",J286*'Lease Quarterly'!$D$4,IF('Lease Quarterly'!$H$4="Quarterly",J286*('Lease Quarterly'!$D$4/4),J286*'Lease Quarterly'!$D$4/12)),-L286-J286)</f>
        <v>0</v>
      </c>
      <c r="L286" s="47">
        <f t="shared" si="47"/>
        <v>0</v>
      </c>
      <c r="M286" s="47">
        <f t="shared" si="48"/>
        <v>0</v>
      </c>
      <c r="N286" s="57"/>
      <c r="O286" s="38">
        <v>237</v>
      </c>
      <c r="P286" s="58">
        <f t="shared" si="52"/>
        <v>142355</v>
      </c>
      <c r="Q286" s="47">
        <f t="shared" si="53"/>
        <v>0</v>
      </c>
      <c r="R286" s="47">
        <f>IF(S285&lt;1,0,-'Lease Quarterly'!$K$4/'Lease Quarterly'!$L$4)</f>
        <v>0</v>
      </c>
      <c r="S286" s="47">
        <f t="shared" si="49"/>
        <v>0</v>
      </c>
      <c r="AE286"/>
      <c r="AF286" s="6"/>
    </row>
    <row r="287" spans="1:32" x14ac:dyDescent="0.25">
      <c r="A287" s="53">
        <f t="shared" si="50"/>
        <v>271</v>
      </c>
      <c r="B287" s="29">
        <f t="shared" si="44"/>
        <v>0</v>
      </c>
      <c r="C287" s="9" t="str">
        <f>IF(D287=0,"-",IF('Lease Quarterly'!$H$4="Yearly",EDATE(C286,12),IF('Lease Quarterly'!$H$4="Quarterly",EDATE(C286,3),EDATE(C286,1))))</f>
        <v>-</v>
      </c>
      <c r="D287" s="54">
        <f>IF(A287&gt;'Lease Quarterly'!$E$4,0,'Lease Quarterly'!$G$4)*((1+$M$4)^(((((IF($H$4="Yearly",ROUNDDOWN(IF(A287-($N$4)&lt;0,0,((A287-($N$4)/(($N$4))))/($N$4)),0),IF($H$4="Monthly",ROUNDDOWN(IF(A287-($N$4*12)&lt;0,0,((A287-(12*$N$4)/((12*$N$4))))/($N$4*12)),0),ROUNDDOWN(IF(A287-($N$4*4)&lt;0,0,((A287-(4*$N$4)/((4*$N$4))))/($N$4*4)),0)))))))))+(IF(A287=$E$4,$J$4,0))</f>
        <v>0</v>
      </c>
      <c r="E287" s="49">
        <f>IF(D287=0,0,1/((1+IF('Lease Quarterly'!$H$4="Yearly",'Lease Quarterly'!$D$4,IF('Lease Quarterly'!$H$4="Quarterly",'Lease Quarterly'!$D$4/4,'Lease Quarterly'!$D$4/12)))^IF($E$17=1,A286,A287)))</f>
        <v>0</v>
      </c>
      <c r="F287" s="55">
        <f t="shared" si="45"/>
        <v>0</v>
      </c>
      <c r="G287" s="56"/>
      <c r="H287" s="38">
        <f t="shared" si="51"/>
        <v>271</v>
      </c>
      <c r="I287" s="9" t="str">
        <f t="shared" si="46"/>
        <v>-</v>
      </c>
      <c r="J287" s="47">
        <f>IF(H287&gt;'Lease Quarterly'!$E$4,0,M286)</f>
        <v>0</v>
      </c>
      <c r="K287" s="47">
        <f>IF(IF('Lease Quarterly'!$H$4="Yearly",J287*'Lease Quarterly'!$D$4,IF('Lease Quarterly'!$H$4="Quarterly",J287*('Lease Quarterly'!$D$4/4),J287*'Lease Quarterly'!$D$4/12))&gt;0,IF('Lease Quarterly'!$H$4="Yearly",J287*'Lease Quarterly'!$D$4,IF('Lease Quarterly'!$H$4="Quarterly",J287*('Lease Quarterly'!$D$4/4),J287*'Lease Quarterly'!$D$4/12)),-L287-J287)</f>
        <v>0</v>
      </c>
      <c r="L287" s="47">
        <f t="shared" si="47"/>
        <v>0</v>
      </c>
      <c r="M287" s="47">
        <f t="shared" si="48"/>
        <v>0</v>
      </c>
      <c r="N287" s="57"/>
      <c r="O287" s="38">
        <v>237</v>
      </c>
      <c r="P287" s="58">
        <f t="shared" si="52"/>
        <v>142720</v>
      </c>
      <c r="Q287" s="47">
        <f t="shared" si="53"/>
        <v>0</v>
      </c>
      <c r="R287" s="47">
        <f>IF(S286&lt;1,0,-'Lease Quarterly'!$K$4/'Lease Quarterly'!$L$4)</f>
        <v>0</v>
      </c>
      <c r="S287" s="47">
        <f t="shared" si="49"/>
        <v>0</v>
      </c>
      <c r="AE287"/>
      <c r="AF287" s="6"/>
    </row>
    <row r="288" spans="1:32" x14ac:dyDescent="0.25">
      <c r="A288" s="53">
        <f t="shared" si="50"/>
        <v>272</v>
      </c>
      <c r="B288" s="29">
        <f t="shared" si="44"/>
        <v>0</v>
      </c>
      <c r="C288" s="9" t="str">
        <f>IF(D288=0,"-",IF('Lease Quarterly'!$H$4="Yearly",EDATE(C287,12),IF('Lease Quarterly'!$H$4="Quarterly",EDATE(C287,3),EDATE(C287,1))))</f>
        <v>-</v>
      </c>
      <c r="D288" s="54">
        <f>IF(A288&gt;'Lease Quarterly'!$E$4,0,'Lease Quarterly'!$G$4)*((1+$M$4)^(((((IF($H$4="Yearly",ROUNDDOWN(IF(A288-($N$4)&lt;0,0,((A288-($N$4)/(($N$4))))/($N$4)),0),IF($H$4="Monthly",ROUNDDOWN(IF(A288-($N$4*12)&lt;0,0,((A288-(12*$N$4)/((12*$N$4))))/($N$4*12)),0),ROUNDDOWN(IF(A288-($N$4*4)&lt;0,0,((A288-(4*$N$4)/((4*$N$4))))/($N$4*4)),0)))))))))+(IF(A288=$E$4,$J$4,0))</f>
        <v>0</v>
      </c>
      <c r="E288" s="49">
        <f>IF(D288=0,0,1/((1+IF('Lease Quarterly'!$H$4="Yearly",'Lease Quarterly'!$D$4,IF('Lease Quarterly'!$H$4="Quarterly",'Lease Quarterly'!$D$4/4,'Lease Quarterly'!$D$4/12)))^IF($E$17=1,A287,A288)))</f>
        <v>0</v>
      </c>
      <c r="F288" s="55">
        <f t="shared" si="45"/>
        <v>0</v>
      </c>
      <c r="G288" s="56"/>
      <c r="H288" s="38">
        <f t="shared" si="51"/>
        <v>272</v>
      </c>
      <c r="I288" s="9" t="str">
        <f t="shared" si="46"/>
        <v>-</v>
      </c>
      <c r="J288" s="47">
        <f>IF(H288&gt;'Lease Quarterly'!$E$4,0,M287)</f>
        <v>0</v>
      </c>
      <c r="K288" s="47">
        <f>IF(IF('Lease Quarterly'!$H$4="Yearly",J288*'Lease Quarterly'!$D$4,IF('Lease Quarterly'!$H$4="Quarterly",J288*('Lease Quarterly'!$D$4/4),J288*'Lease Quarterly'!$D$4/12))&gt;0,IF('Lease Quarterly'!$H$4="Yearly",J288*'Lease Quarterly'!$D$4,IF('Lease Quarterly'!$H$4="Quarterly",J288*('Lease Quarterly'!$D$4/4),J288*'Lease Quarterly'!$D$4/12)),-L288-J288)</f>
        <v>0</v>
      </c>
      <c r="L288" s="47">
        <f t="shared" si="47"/>
        <v>0</v>
      </c>
      <c r="M288" s="47">
        <f t="shared" si="48"/>
        <v>0</v>
      </c>
      <c r="N288" s="57"/>
      <c r="O288" s="38">
        <v>237</v>
      </c>
      <c r="P288" s="58">
        <f t="shared" si="52"/>
        <v>143085</v>
      </c>
      <c r="Q288" s="47">
        <f t="shared" si="53"/>
        <v>0</v>
      </c>
      <c r="R288" s="47">
        <f>IF(S287&lt;1,0,-'Lease Quarterly'!$K$4/'Lease Quarterly'!$L$4)</f>
        <v>0</v>
      </c>
      <c r="S288" s="47">
        <f t="shared" si="49"/>
        <v>0</v>
      </c>
      <c r="AE288"/>
      <c r="AF288" s="6"/>
    </row>
    <row r="289" spans="1:32" x14ac:dyDescent="0.25">
      <c r="A289" s="53">
        <f t="shared" si="50"/>
        <v>273</v>
      </c>
      <c r="B289" s="29">
        <f t="shared" si="44"/>
        <v>0</v>
      </c>
      <c r="C289" s="9" t="str">
        <f>IF(D289=0,"-",IF('Lease Quarterly'!$H$4="Yearly",EDATE(C288,12),IF('Lease Quarterly'!$H$4="Quarterly",EDATE(C288,3),EDATE(C288,1))))</f>
        <v>-</v>
      </c>
      <c r="D289" s="54">
        <f>IF(A289&gt;'Lease Quarterly'!$E$4,0,'Lease Quarterly'!$G$4)*((1+$M$4)^(((((IF($H$4="Yearly",ROUNDDOWN(IF(A289-($N$4)&lt;0,0,((A289-($N$4)/(($N$4))))/($N$4)),0),IF($H$4="Monthly",ROUNDDOWN(IF(A289-($N$4*12)&lt;0,0,((A289-(12*$N$4)/((12*$N$4))))/($N$4*12)),0),ROUNDDOWN(IF(A289-($N$4*4)&lt;0,0,((A289-(4*$N$4)/((4*$N$4))))/($N$4*4)),0)))))))))+(IF(A289=$E$4,$J$4,0))</f>
        <v>0</v>
      </c>
      <c r="E289" s="49">
        <f>IF(D289=0,0,1/((1+IF('Lease Quarterly'!$H$4="Yearly",'Lease Quarterly'!$D$4,IF('Lease Quarterly'!$H$4="Quarterly",'Lease Quarterly'!$D$4/4,'Lease Quarterly'!$D$4/12)))^IF($E$17=1,A288,A289)))</f>
        <v>0</v>
      </c>
      <c r="F289" s="55">
        <f t="shared" si="45"/>
        <v>0</v>
      </c>
      <c r="G289" s="56"/>
      <c r="H289" s="38">
        <f t="shared" si="51"/>
        <v>273</v>
      </c>
      <c r="I289" s="9" t="str">
        <f t="shared" si="46"/>
        <v>-</v>
      </c>
      <c r="J289" s="47">
        <f>IF(H289&gt;'Lease Quarterly'!$E$4,0,M288)</f>
        <v>0</v>
      </c>
      <c r="K289" s="47">
        <f>IF(IF('Lease Quarterly'!$H$4="Yearly",J289*'Lease Quarterly'!$D$4,IF('Lease Quarterly'!$H$4="Quarterly",J289*('Lease Quarterly'!$D$4/4),J289*'Lease Quarterly'!$D$4/12))&gt;0,IF('Lease Quarterly'!$H$4="Yearly",J289*'Lease Quarterly'!$D$4,IF('Lease Quarterly'!$H$4="Quarterly",J289*('Lease Quarterly'!$D$4/4),J289*'Lease Quarterly'!$D$4/12)),-L289-J289)</f>
        <v>0</v>
      </c>
      <c r="L289" s="47">
        <f t="shared" si="47"/>
        <v>0</v>
      </c>
      <c r="M289" s="47">
        <f t="shared" si="48"/>
        <v>0</v>
      </c>
      <c r="N289" s="57"/>
      <c r="O289" s="38">
        <v>237</v>
      </c>
      <c r="P289" s="58">
        <f t="shared" si="52"/>
        <v>143451</v>
      </c>
      <c r="Q289" s="47">
        <f t="shared" si="53"/>
        <v>0</v>
      </c>
      <c r="R289" s="47">
        <f>IF(S288&lt;1,0,-'Lease Quarterly'!$K$4/'Lease Quarterly'!$L$4)</f>
        <v>0</v>
      </c>
      <c r="S289" s="47">
        <f t="shared" si="49"/>
        <v>0</v>
      </c>
      <c r="AE289"/>
      <c r="AF289" s="6"/>
    </row>
    <row r="290" spans="1:32" x14ac:dyDescent="0.25">
      <c r="A290" s="53">
        <f t="shared" si="50"/>
        <v>274</v>
      </c>
      <c r="B290" s="29">
        <f t="shared" si="44"/>
        <v>0</v>
      </c>
      <c r="C290" s="9" t="str">
        <f>IF(D290=0,"-",IF('Lease Quarterly'!$H$4="Yearly",EDATE(C289,12),IF('Lease Quarterly'!$H$4="Quarterly",EDATE(C289,3),EDATE(C289,1))))</f>
        <v>-</v>
      </c>
      <c r="D290" s="54">
        <f>IF(A290&gt;'Lease Quarterly'!$E$4,0,'Lease Quarterly'!$G$4)*((1+$M$4)^(((((IF($H$4="Yearly",ROUNDDOWN(IF(A290-($N$4)&lt;0,0,((A290-($N$4)/(($N$4))))/($N$4)),0),IF($H$4="Monthly",ROUNDDOWN(IF(A290-($N$4*12)&lt;0,0,((A290-(12*$N$4)/((12*$N$4))))/($N$4*12)),0),ROUNDDOWN(IF(A290-($N$4*4)&lt;0,0,((A290-(4*$N$4)/((4*$N$4))))/($N$4*4)),0)))))))))+(IF(A290=$E$4,$J$4,0))</f>
        <v>0</v>
      </c>
      <c r="E290" s="49">
        <f>IF(D290=0,0,1/((1+IF('Lease Quarterly'!$H$4="Yearly",'Lease Quarterly'!$D$4,IF('Lease Quarterly'!$H$4="Quarterly",'Lease Quarterly'!$D$4/4,'Lease Quarterly'!$D$4/12)))^IF($E$17=1,A289,A290)))</f>
        <v>0</v>
      </c>
      <c r="F290" s="55">
        <f t="shared" si="45"/>
        <v>0</v>
      </c>
      <c r="G290" s="56"/>
      <c r="H290" s="38">
        <f t="shared" si="51"/>
        <v>274</v>
      </c>
      <c r="I290" s="9" t="str">
        <f t="shared" si="46"/>
        <v>-</v>
      </c>
      <c r="J290" s="47">
        <f>IF(H290&gt;'Lease Quarterly'!$E$4,0,M289)</f>
        <v>0</v>
      </c>
      <c r="K290" s="47">
        <f>IF(IF('Lease Quarterly'!$H$4="Yearly",J290*'Lease Quarterly'!$D$4,IF('Lease Quarterly'!$H$4="Quarterly",J290*('Lease Quarterly'!$D$4/4),J290*'Lease Quarterly'!$D$4/12))&gt;0,IF('Lease Quarterly'!$H$4="Yearly",J290*'Lease Quarterly'!$D$4,IF('Lease Quarterly'!$H$4="Quarterly",J290*('Lease Quarterly'!$D$4/4),J290*'Lease Quarterly'!$D$4/12)),-L290-J290)</f>
        <v>0</v>
      </c>
      <c r="L290" s="47">
        <f t="shared" si="47"/>
        <v>0</v>
      </c>
      <c r="M290" s="47">
        <f t="shared" si="48"/>
        <v>0</v>
      </c>
      <c r="N290" s="57"/>
      <c r="O290" s="38">
        <v>237</v>
      </c>
      <c r="P290" s="58">
        <f t="shared" si="52"/>
        <v>143816</v>
      </c>
      <c r="Q290" s="47">
        <f t="shared" si="53"/>
        <v>0</v>
      </c>
      <c r="R290" s="47">
        <f>IF(S289&lt;1,0,-'Lease Quarterly'!$K$4/'Lease Quarterly'!$L$4)</f>
        <v>0</v>
      </c>
      <c r="S290" s="47">
        <f t="shared" si="49"/>
        <v>0</v>
      </c>
      <c r="AE290"/>
      <c r="AF290" s="6"/>
    </row>
    <row r="291" spans="1:32" x14ac:dyDescent="0.25">
      <c r="A291" s="53">
        <f t="shared" si="50"/>
        <v>275</v>
      </c>
      <c r="B291" s="29">
        <f t="shared" si="44"/>
        <v>0</v>
      </c>
      <c r="C291" s="9" t="str">
        <f>IF(D291=0,"-",IF('Lease Quarterly'!$H$4="Yearly",EDATE(C290,12),IF('Lease Quarterly'!$H$4="Quarterly",EDATE(C290,3),EDATE(C290,1))))</f>
        <v>-</v>
      </c>
      <c r="D291" s="54">
        <f>IF(A291&gt;'Lease Quarterly'!$E$4,0,'Lease Quarterly'!$G$4)*((1+$M$4)^(((((IF($H$4="Yearly",ROUNDDOWN(IF(A291-($N$4)&lt;0,0,((A291-($N$4)/(($N$4))))/($N$4)),0),IF($H$4="Monthly",ROUNDDOWN(IF(A291-($N$4*12)&lt;0,0,((A291-(12*$N$4)/((12*$N$4))))/($N$4*12)),0),ROUNDDOWN(IF(A291-($N$4*4)&lt;0,0,((A291-(4*$N$4)/((4*$N$4))))/($N$4*4)),0)))))))))+(IF(A291=$E$4,$J$4,0))</f>
        <v>0</v>
      </c>
      <c r="E291" s="49">
        <f>IF(D291=0,0,1/((1+IF('Lease Quarterly'!$H$4="Yearly",'Lease Quarterly'!$D$4,IF('Lease Quarterly'!$H$4="Quarterly",'Lease Quarterly'!$D$4/4,'Lease Quarterly'!$D$4/12)))^IF($E$17=1,A290,A291)))</f>
        <v>0</v>
      </c>
      <c r="F291" s="55">
        <f t="shared" si="45"/>
        <v>0</v>
      </c>
      <c r="G291" s="56"/>
      <c r="H291" s="38">
        <f t="shared" si="51"/>
        <v>275</v>
      </c>
      <c r="I291" s="9" t="str">
        <f t="shared" si="46"/>
        <v>-</v>
      </c>
      <c r="J291" s="47">
        <f>IF(H291&gt;'Lease Quarterly'!$E$4,0,M290)</f>
        <v>0</v>
      </c>
      <c r="K291" s="47">
        <f>IF(IF('Lease Quarterly'!$H$4="Yearly",J291*'Lease Quarterly'!$D$4,IF('Lease Quarterly'!$H$4="Quarterly",J291*('Lease Quarterly'!$D$4/4),J291*'Lease Quarterly'!$D$4/12))&gt;0,IF('Lease Quarterly'!$H$4="Yearly",J291*'Lease Quarterly'!$D$4,IF('Lease Quarterly'!$H$4="Quarterly",J291*('Lease Quarterly'!$D$4/4),J291*'Lease Quarterly'!$D$4/12)),-L291-J291)</f>
        <v>0</v>
      </c>
      <c r="L291" s="47">
        <f t="shared" si="47"/>
        <v>0</v>
      </c>
      <c r="M291" s="47">
        <f t="shared" si="48"/>
        <v>0</v>
      </c>
      <c r="N291" s="57"/>
      <c r="O291" s="38">
        <v>237</v>
      </c>
      <c r="P291" s="58">
        <f t="shared" si="52"/>
        <v>144181</v>
      </c>
      <c r="Q291" s="47">
        <f t="shared" si="53"/>
        <v>0</v>
      </c>
      <c r="R291" s="47">
        <f>IF(S290&lt;1,0,-'Lease Quarterly'!$K$4/'Lease Quarterly'!$L$4)</f>
        <v>0</v>
      </c>
      <c r="S291" s="47">
        <f t="shared" si="49"/>
        <v>0</v>
      </c>
      <c r="AE291"/>
      <c r="AF291" s="6"/>
    </row>
    <row r="292" spans="1:32" x14ac:dyDescent="0.25">
      <c r="A292" s="53">
        <f t="shared" si="50"/>
        <v>276</v>
      </c>
      <c r="B292" s="29">
        <f t="shared" si="44"/>
        <v>0</v>
      </c>
      <c r="C292" s="9" t="str">
        <f>IF(D292=0,"-",IF('Lease Quarterly'!$H$4="Yearly",EDATE(C291,12),IF('Lease Quarterly'!$H$4="Quarterly",EDATE(C291,3),EDATE(C291,1))))</f>
        <v>-</v>
      </c>
      <c r="D292" s="54">
        <f>IF(A292&gt;'Lease Quarterly'!$E$4,0,'Lease Quarterly'!$G$4)*((1+$M$4)^(((((IF($H$4="Yearly",ROUNDDOWN(IF(A292-($N$4)&lt;0,0,((A292-($N$4)/(($N$4))))/($N$4)),0),IF($H$4="Monthly",ROUNDDOWN(IF(A292-($N$4*12)&lt;0,0,((A292-(12*$N$4)/((12*$N$4))))/($N$4*12)),0),ROUNDDOWN(IF(A292-($N$4*4)&lt;0,0,((A292-(4*$N$4)/((4*$N$4))))/($N$4*4)),0)))))))))+(IF(A292=$E$4,$J$4,0))</f>
        <v>0</v>
      </c>
      <c r="E292" s="49">
        <f>IF(D292=0,0,1/((1+IF('Lease Quarterly'!$H$4="Yearly",'Lease Quarterly'!$D$4,IF('Lease Quarterly'!$H$4="Quarterly",'Lease Quarterly'!$D$4/4,'Lease Quarterly'!$D$4/12)))^IF($E$17=1,A291,A292)))</f>
        <v>0</v>
      </c>
      <c r="F292" s="55">
        <f t="shared" si="45"/>
        <v>0</v>
      </c>
      <c r="G292" s="56"/>
      <c r="H292" s="38">
        <f t="shared" si="51"/>
        <v>276</v>
      </c>
      <c r="I292" s="9" t="str">
        <f t="shared" si="46"/>
        <v>-</v>
      </c>
      <c r="J292" s="47">
        <f>IF(H292&gt;'Lease Quarterly'!$E$4,0,M291)</f>
        <v>0</v>
      </c>
      <c r="K292" s="47">
        <f>IF(IF('Lease Quarterly'!$H$4="Yearly",J292*'Lease Quarterly'!$D$4,IF('Lease Quarterly'!$H$4="Quarterly",J292*('Lease Quarterly'!$D$4/4),J292*'Lease Quarterly'!$D$4/12))&gt;0,IF('Lease Quarterly'!$H$4="Yearly",J292*'Lease Quarterly'!$D$4,IF('Lease Quarterly'!$H$4="Quarterly",J292*('Lease Quarterly'!$D$4/4),J292*'Lease Quarterly'!$D$4/12)),-L292-J292)</f>
        <v>0</v>
      </c>
      <c r="L292" s="47">
        <f t="shared" si="47"/>
        <v>0</v>
      </c>
      <c r="M292" s="47">
        <f t="shared" si="48"/>
        <v>0</v>
      </c>
      <c r="N292" s="57"/>
      <c r="O292" s="38">
        <v>237</v>
      </c>
      <c r="P292" s="58">
        <f t="shared" si="52"/>
        <v>144546</v>
      </c>
      <c r="Q292" s="47">
        <f t="shared" si="53"/>
        <v>0</v>
      </c>
      <c r="R292" s="47">
        <f>IF(S291&lt;1,0,-'Lease Quarterly'!$K$4/'Lease Quarterly'!$L$4)</f>
        <v>0</v>
      </c>
      <c r="S292" s="47">
        <f t="shared" si="49"/>
        <v>0</v>
      </c>
      <c r="AE292"/>
      <c r="AF292" s="6"/>
    </row>
    <row r="293" spans="1:32" x14ac:dyDescent="0.25">
      <c r="A293" s="53">
        <f t="shared" si="50"/>
        <v>277</v>
      </c>
      <c r="B293" s="29">
        <f t="shared" si="44"/>
        <v>0</v>
      </c>
      <c r="C293" s="9" t="str">
        <f>IF(D293=0,"-",IF('Lease Quarterly'!$H$4="Yearly",EDATE(C292,12),IF('Lease Quarterly'!$H$4="Quarterly",EDATE(C292,3),EDATE(C292,1))))</f>
        <v>-</v>
      </c>
      <c r="D293" s="54">
        <f>IF(A293&gt;'Lease Quarterly'!$E$4,0,'Lease Quarterly'!$G$4)*((1+$M$4)^(((((IF($H$4="Yearly",ROUNDDOWN(IF(A293-($N$4)&lt;0,0,((A293-($N$4)/(($N$4))))/($N$4)),0),IF($H$4="Monthly",ROUNDDOWN(IF(A293-($N$4*12)&lt;0,0,((A293-(12*$N$4)/((12*$N$4))))/($N$4*12)),0),ROUNDDOWN(IF(A293-($N$4*4)&lt;0,0,((A293-(4*$N$4)/((4*$N$4))))/($N$4*4)),0)))))))))+(IF(A293=$E$4,$J$4,0))</f>
        <v>0</v>
      </c>
      <c r="E293" s="49">
        <f>IF(D293=0,0,1/((1+IF('Lease Quarterly'!$H$4="Yearly",'Lease Quarterly'!$D$4,IF('Lease Quarterly'!$H$4="Quarterly",'Lease Quarterly'!$D$4/4,'Lease Quarterly'!$D$4/12)))^IF($E$17=1,A292,A293)))</f>
        <v>0</v>
      </c>
      <c r="F293" s="55">
        <f t="shared" si="45"/>
        <v>0</v>
      </c>
      <c r="G293" s="56"/>
      <c r="H293" s="38">
        <f t="shared" si="51"/>
        <v>277</v>
      </c>
      <c r="I293" s="9" t="str">
        <f t="shared" si="46"/>
        <v>-</v>
      </c>
      <c r="J293" s="47">
        <f>IF(H293&gt;'Lease Quarterly'!$E$4,0,M292)</f>
        <v>0</v>
      </c>
      <c r="K293" s="47">
        <f>IF(IF('Lease Quarterly'!$H$4="Yearly",J293*'Lease Quarterly'!$D$4,IF('Lease Quarterly'!$H$4="Quarterly",J293*('Lease Quarterly'!$D$4/4),J293*'Lease Quarterly'!$D$4/12))&gt;0,IF('Lease Quarterly'!$H$4="Yearly",J293*'Lease Quarterly'!$D$4,IF('Lease Quarterly'!$H$4="Quarterly",J293*('Lease Quarterly'!$D$4/4),J293*'Lease Quarterly'!$D$4/12)),-L293-J293)</f>
        <v>0</v>
      </c>
      <c r="L293" s="47">
        <f t="shared" si="47"/>
        <v>0</v>
      </c>
      <c r="M293" s="47">
        <f t="shared" si="48"/>
        <v>0</v>
      </c>
      <c r="N293" s="57"/>
      <c r="O293" s="38">
        <v>237</v>
      </c>
      <c r="P293" s="58">
        <f t="shared" si="52"/>
        <v>144912</v>
      </c>
      <c r="Q293" s="47">
        <f t="shared" si="53"/>
        <v>0</v>
      </c>
      <c r="R293" s="47">
        <f>IF(S292&lt;1,0,-'Lease Quarterly'!$K$4/'Lease Quarterly'!$L$4)</f>
        <v>0</v>
      </c>
      <c r="S293" s="47">
        <f t="shared" si="49"/>
        <v>0</v>
      </c>
      <c r="AE293"/>
      <c r="AF293" s="6"/>
    </row>
    <row r="294" spans="1:32" x14ac:dyDescent="0.25">
      <c r="A294" s="53">
        <f t="shared" si="50"/>
        <v>278</v>
      </c>
      <c r="B294" s="29">
        <f t="shared" si="44"/>
        <v>0</v>
      </c>
      <c r="C294" s="9" t="str">
        <f>IF(D294=0,"-",IF('Lease Quarterly'!$H$4="Yearly",EDATE(C293,12),IF('Lease Quarterly'!$H$4="Quarterly",EDATE(C293,3),EDATE(C293,1))))</f>
        <v>-</v>
      </c>
      <c r="D294" s="54">
        <f>IF(A294&gt;'Lease Quarterly'!$E$4,0,'Lease Quarterly'!$G$4)*((1+$M$4)^(((((IF($H$4="Yearly",ROUNDDOWN(IF(A294-($N$4)&lt;0,0,((A294-($N$4)/(($N$4))))/($N$4)),0),IF($H$4="Monthly",ROUNDDOWN(IF(A294-($N$4*12)&lt;0,0,((A294-(12*$N$4)/((12*$N$4))))/($N$4*12)),0),ROUNDDOWN(IF(A294-($N$4*4)&lt;0,0,((A294-(4*$N$4)/((4*$N$4))))/($N$4*4)),0)))))))))+(IF(A294=$E$4,$J$4,0))</f>
        <v>0</v>
      </c>
      <c r="E294" s="49">
        <f>IF(D294=0,0,1/((1+IF('Lease Quarterly'!$H$4="Yearly",'Lease Quarterly'!$D$4,IF('Lease Quarterly'!$H$4="Quarterly",'Lease Quarterly'!$D$4/4,'Lease Quarterly'!$D$4/12)))^IF($E$17=1,A293,A294)))</f>
        <v>0</v>
      </c>
      <c r="F294" s="55">
        <f t="shared" si="45"/>
        <v>0</v>
      </c>
      <c r="G294" s="56"/>
      <c r="H294" s="38">
        <f t="shared" si="51"/>
        <v>278</v>
      </c>
      <c r="I294" s="9" t="str">
        <f t="shared" si="46"/>
        <v>-</v>
      </c>
      <c r="J294" s="47">
        <f>IF(H294&gt;'Lease Quarterly'!$E$4,0,M293)</f>
        <v>0</v>
      </c>
      <c r="K294" s="47">
        <f>IF(IF('Lease Quarterly'!$H$4="Yearly",J294*'Lease Quarterly'!$D$4,IF('Lease Quarterly'!$H$4="Quarterly",J294*('Lease Quarterly'!$D$4/4),J294*'Lease Quarterly'!$D$4/12))&gt;0,IF('Lease Quarterly'!$H$4="Yearly",J294*'Lease Quarterly'!$D$4,IF('Lease Quarterly'!$H$4="Quarterly",J294*('Lease Quarterly'!$D$4/4),J294*'Lease Quarterly'!$D$4/12)),-L294-J294)</f>
        <v>0</v>
      </c>
      <c r="L294" s="47">
        <f t="shared" si="47"/>
        <v>0</v>
      </c>
      <c r="M294" s="47">
        <f t="shared" si="48"/>
        <v>0</v>
      </c>
      <c r="N294" s="57"/>
      <c r="O294" s="38">
        <v>237</v>
      </c>
      <c r="P294" s="58">
        <f t="shared" si="52"/>
        <v>145277</v>
      </c>
      <c r="Q294" s="47">
        <f t="shared" si="53"/>
        <v>0</v>
      </c>
      <c r="R294" s="47">
        <f>IF(S293&lt;1,0,-'Lease Quarterly'!$K$4/'Lease Quarterly'!$L$4)</f>
        <v>0</v>
      </c>
      <c r="S294" s="47">
        <f t="shared" si="49"/>
        <v>0</v>
      </c>
      <c r="AE294"/>
      <c r="AF294" s="6"/>
    </row>
    <row r="295" spans="1:32" x14ac:dyDescent="0.25">
      <c r="A295" s="53">
        <f t="shared" si="50"/>
        <v>279</v>
      </c>
      <c r="B295" s="29">
        <f t="shared" si="44"/>
        <v>0</v>
      </c>
      <c r="C295" s="9" t="str">
        <f>IF(D295=0,"-",IF('Lease Quarterly'!$H$4="Yearly",EDATE(C294,12),IF('Lease Quarterly'!$H$4="Quarterly",EDATE(C294,3),EDATE(C294,1))))</f>
        <v>-</v>
      </c>
      <c r="D295" s="54">
        <f>IF(A295&gt;'Lease Quarterly'!$E$4,0,'Lease Quarterly'!$G$4)*((1+$M$4)^(((((IF($H$4="Yearly",ROUNDDOWN(IF(A295-($N$4)&lt;0,0,((A295-($N$4)/(($N$4))))/($N$4)),0),IF($H$4="Monthly",ROUNDDOWN(IF(A295-($N$4*12)&lt;0,0,((A295-(12*$N$4)/((12*$N$4))))/($N$4*12)),0),ROUNDDOWN(IF(A295-($N$4*4)&lt;0,0,((A295-(4*$N$4)/((4*$N$4))))/($N$4*4)),0)))))))))+(IF(A295=$E$4,$J$4,0))</f>
        <v>0</v>
      </c>
      <c r="E295" s="49">
        <f>IF(D295=0,0,1/((1+IF('Lease Quarterly'!$H$4="Yearly",'Lease Quarterly'!$D$4,IF('Lease Quarterly'!$H$4="Quarterly",'Lease Quarterly'!$D$4/4,'Lease Quarterly'!$D$4/12)))^IF($E$17=1,A294,A295)))</f>
        <v>0</v>
      </c>
      <c r="F295" s="55">
        <f t="shared" si="45"/>
        <v>0</v>
      </c>
      <c r="G295" s="56"/>
      <c r="H295" s="38">
        <f t="shared" si="51"/>
        <v>279</v>
      </c>
      <c r="I295" s="9" t="str">
        <f t="shared" si="46"/>
        <v>-</v>
      </c>
      <c r="J295" s="47">
        <f>IF(H295&gt;'Lease Quarterly'!$E$4,0,M294)</f>
        <v>0</v>
      </c>
      <c r="K295" s="47">
        <f>IF(IF('Lease Quarterly'!$H$4="Yearly",J295*'Lease Quarterly'!$D$4,IF('Lease Quarterly'!$H$4="Quarterly",J295*('Lease Quarterly'!$D$4/4),J295*'Lease Quarterly'!$D$4/12))&gt;0,IF('Lease Quarterly'!$H$4="Yearly",J295*'Lease Quarterly'!$D$4,IF('Lease Quarterly'!$H$4="Quarterly",J295*('Lease Quarterly'!$D$4/4),J295*'Lease Quarterly'!$D$4/12)),-L295-J295)</f>
        <v>0</v>
      </c>
      <c r="L295" s="47">
        <f t="shared" si="47"/>
        <v>0</v>
      </c>
      <c r="M295" s="47">
        <f t="shared" si="48"/>
        <v>0</v>
      </c>
      <c r="N295" s="57"/>
      <c r="O295" s="38">
        <v>237</v>
      </c>
      <c r="P295" s="58">
        <f t="shared" si="52"/>
        <v>145642</v>
      </c>
      <c r="Q295" s="47">
        <f t="shared" si="53"/>
        <v>0</v>
      </c>
      <c r="R295" s="47">
        <f>IF(S294&lt;1,0,-'Lease Quarterly'!$K$4/'Lease Quarterly'!$L$4)</f>
        <v>0</v>
      </c>
      <c r="S295" s="47">
        <f t="shared" si="49"/>
        <v>0</v>
      </c>
      <c r="AE295"/>
      <c r="AF295" s="6"/>
    </row>
    <row r="296" spans="1:32" x14ac:dyDescent="0.25">
      <c r="A296" s="53">
        <f t="shared" si="50"/>
        <v>280</v>
      </c>
      <c r="B296" s="29">
        <f t="shared" si="44"/>
        <v>0</v>
      </c>
      <c r="C296" s="9" t="str">
        <f>IF(D296=0,"-",IF('Lease Quarterly'!$H$4="Yearly",EDATE(C295,12),IF('Lease Quarterly'!$H$4="Quarterly",EDATE(C295,3),EDATE(C295,1))))</f>
        <v>-</v>
      </c>
      <c r="D296" s="54">
        <f>IF(A296&gt;'Lease Quarterly'!$E$4,0,'Lease Quarterly'!$G$4)*((1+$M$4)^(((((IF($H$4="Yearly",ROUNDDOWN(IF(A296-($N$4)&lt;0,0,((A296-($N$4)/(($N$4))))/($N$4)),0),IF($H$4="Monthly",ROUNDDOWN(IF(A296-($N$4*12)&lt;0,0,((A296-(12*$N$4)/((12*$N$4))))/($N$4*12)),0),ROUNDDOWN(IF(A296-($N$4*4)&lt;0,0,((A296-(4*$N$4)/((4*$N$4))))/($N$4*4)),0)))))))))+(IF(A296=$E$4,$J$4,0))</f>
        <v>0</v>
      </c>
      <c r="E296" s="49">
        <f>IF(D296=0,0,1/((1+IF('Lease Quarterly'!$H$4="Yearly",'Lease Quarterly'!$D$4,IF('Lease Quarterly'!$H$4="Quarterly",'Lease Quarterly'!$D$4/4,'Lease Quarterly'!$D$4/12)))^IF($E$17=1,A295,A296)))</f>
        <v>0</v>
      </c>
      <c r="F296" s="55">
        <f t="shared" si="45"/>
        <v>0</v>
      </c>
      <c r="G296" s="56"/>
      <c r="H296" s="38">
        <f t="shared" si="51"/>
        <v>280</v>
      </c>
      <c r="I296" s="9" t="str">
        <f t="shared" si="46"/>
        <v>-</v>
      </c>
      <c r="J296" s="47">
        <f>IF(H296&gt;'Lease Quarterly'!$E$4,0,M295)</f>
        <v>0</v>
      </c>
      <c r="K296" s="47">
        <f>IF(IF('Lease Quarterly'!$H$4="Yearly",J296*'Lease Quarterly'!$D$4,IF('Lease Quarterly'!$H$4="Quarterly",J296*('Lease Quarterly'!$D$4/4),J296*'Lease Quarterly'!$D$4/12))&gt;0,IF('Lease Quarterly'!$H$4="Yearly",J296*'Lease Quarterly'!$D$4,IF('Lease Quarterly'!$H$4="Quarterly",J296*('Lease Quarterly'!$D$4/4),J296*'Lease Quarterly'!$D$4/12)),-L296-J296)</f>
        <v>0</v>
      </c>
      <c r="L296" s="47">
        <f t="shared" si="47"/>
        <v>0</v>
      </c>
      <c r="M296" s="47">
        <f t="shared" si="48"/>
        <v>0</v>
      </c>
      <c r="N296" s="57"/>
      <c r="O296" s="38">
        <v>237</v>
      </c>
      <c r="P296" s="58">
        <f t="shared" si="52"/>
        <v>146007</v>
      </c>
      <c r="Q296" s="47">
        <f t="shared" si="53"/>
        <v>0</v>
      </c>
      <c r="R296" s="47">
        <f>IF(S295&lt;1,0,-'Lease Quarterly'!$K$4/'Lease Quarterly'!$L$4)</f>
        <v>0</v>
      </c>
      <c r="S296" s="47">
        <f t="shared" si="49"/>
        <v>0</v>
      </c>
      <c r="AE296"/>
      <c r="AF296" s="6"/>
    </row>
    <row r="297" spans="1:32" x14ac:dyDescent="0.25">
      <c r="A297" s="53">
        <f t="shared" si="50"/>
        <v>281</v>
      </c>
      <c r="B297" s="29">
        <f t="shared" si="44"/>
        <v>0</v>
      </c>
      <c r="C297" s="9" t="str">
        <f>IF(D297=0,"-",IF('Lease Quarterly'!$H$4="Yearly",EDATE(C296,12),IF('Lease Quarterly'!$H$4="Quarterly",EDATE(C296,3),EDATE(C296,1))))</f>
        <v>-</v>
      </c>
      <c r="D297" s="54">
        <f>IF(A297&gt;'Lease Quarterly'!$E$4,0,'Lease Quarterly'!$G$4)*((1+$M$4)^(((((IF($H$4="Yearly",ROUNDDOWN(IF(A297-($N$4)&lt;0,0,((A297-($N$4)/(($N$4))))/($N$4)),0),IF($H$4="Monthly",ROUNDDOWN(IF(A297-($N$4*12)&lt;0,0,((A297-(12*$N$4)/((12*$N$4))))/($N$4*12)),0),ROUNDDOWN(IF(A297-($N$4*4)&lt;0,0,((A297-(4*$N$4)/((4*$N$4))))/($N$4*4)),0)))))))))+(IF(A297=$E$4,$J$4,0))</f>
        <v>0</v>
      </c>
      <c r="E297" s="49">
        <f>IF(D297=0,0,1/((1+IF('Lease Quarterly'!$H$4="Yearly",'Lease Quarterly'!$D$4,IF('Lease Quarterly'!$H$4="Quarterly",'Lease Quarterly'!$D$4/4,'Lease Quarterly'!$D$4/12)))^IF($E$17=1,A296,A297)))</f>
        <v>0</v>
      </c>
      <c r="F297" s="55">
        <f t="shared" si="45"/>
        <v>0</v>
      </c>
      <c r="G297" s="56"/>
      <c r="H297" s="38">
        <f t="shared" si="51"/>
        <v>281</v>
      </c>
      <c r="I297" s="9" t="str">
        <f t="shared" si="46"/>
        <v>-</v>
      </c>
      <c r="J297" s="47">
        <f>IF(H297&gt;'Lease Quarterly'!$E$4,0,M296)</f>
        <v>0</v>
      </c>
      <c r="K297" s="47">
        <f>IF(IF('Lease Quarterly'!$H$4="Yearly",J297*'Lease Quarterly'!$D$4,IF('Lease Quarterly'!$H$4="Quarterly",J297*('Lease Quarterly'!$D$4/4),J297*'Lease Quarterly'!$D$4/12))&gt;0,IF('Lease Quarterly'!$H$4="Yearly",J297*'Lease Quarterly'!$D$4,IF('Lease Quarterly'!$H$4="Quarterly",J297*('Lease Quarterly'!$D$4/4),J297*'Lease Quarterly'!$D$4/12)),-L297-J297)</f>
        <v>0</v>
      </c>
      <c r="L297" s="47">
        <f t="shared" si="47"/>
        <v>0</v>
      </c>
      <c r="M297" s="47">
        <f t="shared" si="48"/>
        <v>0</v>
      </c>
      <c r="N297" s="57"/>
      <c r="O297" s="38">
        <v>237</v>
      </c>
      <c r="P297" s="58">
        <f t="shared" si="52"/>
        <v>146372</v>
      </c>
      <c r="Q297" s="47">
        <f t="shared" si="53"/>
        <v>0</v>
      </c>
      <c r="R297" s="47">
        <f>IF(S296&lt;1,0,-'Lease Quarterly'!$K$4/'Lease Quarterly'!$L$4)</f>
        <v>0</v>
      </c>
      <c r="S297" s="47">
        <f t="shared" si="49"/>
        <v>0</v>
      </c>
      <c r="AE297"/>
      <c r="AF297" s="6"/>
    </row>
    <row r="298" spans="1:32" x14ac:dyDescent="0.25">
      <c r="A298" s="53">
        <f t="shared" si="50"/>
        <v>282</v>
      </c>
      <c r="B298" s="29">
        <f t="shared" si="44"/>
        <v>0</v>
      </c>
      <c r="C298" s="9" t="str">
        <f>IF(D298=0,"-",IF('Lease Quarterly'!$H$4="Yearly",EDATE(C297,12),IF('Lease Quarterly'!$H$4="Quarterly",EDATE(C297,3),EDATE(C297,1))))</f>
        <v>-</v>
      </c>
      <c r="D298" s="54">
        <f>IF(A298&gt;'Lease Quarterly'!$E$4,0,'Lease Quarterly'!$G$4)*((1+$M$4)^(((((IF($H$4="Yearly",ROUNDDOWN(IF(A298-($N$4)&lt;0,0,((A298-($N$4)/(($N$4))))/($N$4)),0),IF($H$4="Monthly",ROUNDDOWN(IF(A298-($N$4*12)&lt;0,0,((A298-(12*$N$4)/((12*$N$4))))/($N$4*12)),0),ROUNDDOWN(IF(A298-($N$4*4)&lt;0,0,((A298-(4*$N$4)/((4*$N$4))))/($N$4*4)),0)))))))))+(IF(A298=$E$4,$J$4,0))</f>
        <v>0</v>
      </c>
      <c r="E298" s="49">
        <f>IF(D298=0,0,1/((1+IF('Lease Quarterly'!$H$4="Yearly",'Lease Quarterly'!$D$4,IF('Lease Quarterly'!$H$4="Quarterly",'Lease Quarterly'!$D$4/4,'Lease Quarterly'!$D$4/12)))^IF($E$17=1,A297,A298)))</f>
        <v>0</v>
      </c>
      <c r="F298" s="55">
        <f t="shared" si="45"/>
        <v>0</v>
      </c>
      <c r="G298" s="56"/>
      <c r="H298" s="38">
        <f t="shared" si="51"/>
        <v>282</v>
      </c>
      <c r="I298" s="9" t="str">
        <f t="shared" si="46"/>
        <v>-</v>
      </c>
      <c r="J298" s="47">
        <f>IF(H298&gt;'Lease Quarterly'!$E$4,0,M297)</f>
        <v>0</v>
      </c>
      <c r="K298" s="47">
        <f>IF(IF('Lease Quarterly'!$H$4="Yearly",J298*'Lease Quarterly'!$D$4,IF('Lease Quarterly'!$H$4="Quarterly",J298*('Lease Quarterly'!$D$4/4),J298*'Lease Quarterly'!$D$4/12))&gt;0,IF('Lease Quarterly'!$H$4="Yearly",J298*'Lease Quarterly'!$D$4,IF('Lease Quarterly'!$H$4="Quarterly",J298*('Lease Quarterly'!$D$4/4),J298*'Lease Quarterly'!$D$4/12)),-L298-J298)</f>
        <v>0</v>
      </c>
      <c r="L298" s="47">
        <f t="shared" si="47"/>
        <v>0</v>
      </c>
      <c r="M298" s="47">
        <f t="shared" si="48"/>
        <v>0</v>
      </c>
      <c r="N298" s="57"/>
      <c r="O298" s="38">
        <v>237</v>
      </c>
      <c r="P298" s="58">
        <f t="shared" si="52"/>
        <v>146737</v>
      </c>
      <c r="Q298" s="47">
        <f t="shared" si="53"/>
        <v>0</v>
      </c>
      <c r="R298" s="47">
        <f>IF(S297&lt;1,0,-'Lease Quarterly'!$K$4/'Lease Quarterly'!$L$4)</f>
        <v>0</v>
      </c>
      <c r="S298" s="47">
        <f t="shared" si="49"/>
        <v>0</v>
      </c>
      <c r="AE298"/>
      <c r="AF298" s="6"/>
    </row>
    <row r="299" spans="1:32" x14ac:dyDescent="0.25">
      <c r="A299" s="53">
        <f t="shared" si="50"/>
        <v>283</v>
      </c>
      <c r="B299" s="29">
        <f t="shared" si="44"/>
        <v>0</v>
      </c>
      <c r="C299" s="9" t="str">
        <f>IF(D299=0,"-",IF('Lease Quarterly'!$H$4="Yearly",EDATE(C298,12),IF('Lease Quarterly'!$H$4="Quarterly",EDATE(C298,3),EDATE(C298,1))))</f>
        <v>-</v>
      </c>
      <c r="D299" s="54">
        <f>IF(A299&gt;'Lease Quarterly'!$E$4,0,'Lease Quarterly'!$G$4)*((1+$M$4)^(((((IF($H$4="Yearly",ROUNDDOWN(IF(A299-($N$4)&lt;0,0,((A299-($N$4)/(($N$4))))/($N$4)),0),IF($H$4="Monthly",ROUNDDOWN(IF(A299-($N$4*12)&lt;0,0,((A299-(12*$N$4)/((12*$N$4))))/($N$4*12)),0),ROUNDDOWN(IF(A299-($N$4*4)&lt;0,0,((A299-(4*$N$4)/((4*$N$4))))/($N$4*4)),0)))))))))+(IF(A299=$E$4,$J$4,0))</f>
        <v>0</v>
      </c>
      <c r="E299" s="49">
        <f>IF(D299=0,0,1/((1+IF('Lease Quarterly'!$H$4="Yearly",'Lease Quarterly'!$D$4,IF('Lease Quarterly'!$H$4="Quarterly",'Lease Quarterly'!$D$4/4,'Lease Quarterly'!$D$4/12)))^IF($E$17=1,A298,A299)))</f>
        <v>0</v>
      </c>
      <c r="F299" s="55">
        <f t="shared" si="45"/>
        <v>0</v>
      </c>
      <c r="G299" s="56"/>
      <c r="H299" s="38">
        <f t="shared" si="51"/>
        <v>283</v>
      </c>
      <c r="I299" s="9" t="str">
        <f t="shared" si="46"/>
        <v>-</v>
      </c>
      <c r="J299" s="47">
        <f>IF(H299&gt;'Lease Quarterly'!$E$4,0,M298)</f>
        <v>0</v>
      </c>
      <c r="K299" s="47">
        <f>IF(IF('Lease Quarterly'!$H$4="Yearly",J299*'Lease Quarterly'!$D$4,IF('Lease Quarterly'!$H$4="Quarterly",J299*('Lease Quarterly'!$D$4/4),J299*'Lease Quarterly'!$D$4/12))&gt;0,IF('Lease Quarterly'!$H$4="Yearly",J299*'Lease Quarterly'!$D$4,IF('Lease Quarterly'!$H$4="Quarterly",J299*('Lease Quarterly'!$D$4/4),J299*'Lease Quarterly'!$D$4/12)),-L299-J299)</f>
        <v>0</v>
      </c>
      <c r="L299" s="47">
        <f t="shared" si="47"/>
        <v>0</v>
      </c>
      <c r="M299" s="47">
        <f t="shared" si="48"/>
        <v>0</v>
      </c>
      <c r="N299" s="57"/>
      <c r="O299" s="38">
        <v>237</v>
      </c>
      <c r="P299" s="58">
        <f t="shared" si="52"/>
        <v>147102</v>
      </c>
      <c r="Q299" s="47">
        <f t="shared" si="53"/>
        <v>0</v>
      </c>
      <c r="R299" s="47">
        <f>IF(S298&lt;1,0,-'Lease Quarterly'!$K$4/'Lease Quarterly'!$L$4)</f>
        <v>0</v>
      </c>
      <c r="S299" s="47">
        <f t="shared" si="49"/>
        <v>0</v>
      </c>
      <c r="AE299"/>
      <c r="AF299" s="6"/>
    </row>
    <row r="300" spans="1:32" x14ac:dyDescent="0.25">
      <c r="A300" s="53">
        <f t="shared" si="50"/>
        <v>284</v>
      </c>
      <c r="B300" s="29">
        <f t="shared" si="44"/>
        <v>0</v>
      </c>
      <c r="C300" s="9" t="str">
        <f>IF(D300=0,"-",IF('Lease Quarterly'!$H$4="Yearly",EDATE(C299,12),IF('Lease Quarterly'!$H$4="Quarterly",EDATE(C299,3),EDATE(C299,1))))</f>
        <v>-</v>
      </c>
      <c r="D300" s="54">
        <f>IF(A300&gt;'Lease Quarterly'!$E$4,0,'Lease Quarterly'!$G$4)*((1+$M$4)^(((((IF($H$4="Yearly",ROUNDDOWN(IF(A300-($N$4)&lt;0,0,((A300-($N$4)/(($N$4))))/($N$4)),0),IF($H$4="Monthly",ROUNDDOWN(IF(A300-($N$4*12)&lt;0,0,((A300-(12*$N$4)/((12*$N$4))))/($N$4*12)),0),ROUNDDOWN(IF(A300-($N$4*4)&lt;0,0,((A300-(4*$N$4)/((4*$N$4))))/($N$4*4)),0)))))))))+(IF(A300=$E$4,$J$4,0))</f>
        <v>0</v>
      </c>
      <c r="E300" s="49">
        <f>IF(D300=0,0,1/((1+IF('Lease Quarterly'!$H$4="Yearly",'Lease Quarterly'!$D$4,IF('Lease Quarterly'!$H$4="Quarterly",'Lease Quarterly'!$D$4/4,'Lease Quarterly'!$D$4/12)))^IF($E$17=1,A299,A300)))</f>
        <v>0</v>
      </c>
      <c r="F300" s="55">
        <f t="shared" si="45"/>
        <v>0</v>
      </c>
      <c r="G300" s="56"/>
      <c r="H300" s="38">
        <f t="shared" si="51"/>
        <v>284</v>
      </c>
      <c r="I300" s="9" t="str">
        <f t="shared" si="46"/>
        <v>-</v>
      </c>
      <c r="J300" s="47">
        <f>IF(H300&gt;'Lease Quarterly'!$E$4,0,M299)</f>
        <v>0</v>
      </c>
      <c r="K300" s="47">
        <f>IF(IF('Lease Quarterly'!$H$4="Yearly",J300*'Lease Quarterly'!$D$4,IF('Lease Quarterly'!$H$4="Quarterly",J300*('Lease Quarterly'!$D$4/4),J300*'Lease Quarterly'!$D$4/12))&gt;0,IF('Lease Quarterly'!$H$4="Yearly",J300*'Lease Quarterly'!$D$4,IF('Lease Quarterly'!$H$4="Quarterly",J300*('Lease Quarterly'!$D$4/4),J300*'Lease Quarterly'!$D$4/12)),-L300-J300)</f>
        <v>0</v>
      </c>
      <c r="L300" s="47">
        <f t="shared" si="47"/>
        <v>0</v>
      </c>
      <c r="M300" s="47">
        <f t="shared" si="48"/>
        <v>0</v>
      </c>
      <c r="N300" s="57"/>
      <c r="O300" s="38">
        <v>237</v>
      </c>
      <c r="P300" s="58">
        <f t="shared" si="52"/>
        <v>147467</v>
      </c>
      <c r="Q300" s="47">
        <f t="shared" si="53"/>
        <v>0</v>
      </c>
      <c r="R300" s="47">
        <f>IF(S299&lt;1,0,-'Lease Quarterly'!$K$4/'Lease Quarterly'!$L$4)</f>
        <v>0</v>
      </c>
      <c r="S300" s="47">
        <f t="shared" si="49"/>
        <v>0</v>
      </c>
      <c r="AE300"/>
      <c r="AF300" s="6"/>
    </row>
    <row r="301" spans="1:32" x14ac:dyDescent="0.25">
      <c r="A301" s="53">
        <f t="shared" si="50"/>
        <v>285</v>
      </c>
      <c r="B301" s="29">
        <f t="shared" si="44"/>
        <v>0</v>
      </c>
      <c r="C301" s="9" t="str">
        <f>IF(D301=0,"-",IF('Lease Quarterly'!$H$4="Yearly",EDATE(C300,12),IF('Lease Quarterly'!$H$4="Quarterly",EDATE(C300,3),EDATE(C300,1))))</f>
        <v>-</v>
      </c>
      <c r="D301" s="54">
        <f>IF(A301&gt;'Lease Quarterly'!$E$4,0,'Lease Quarterly'!$G$4)*((1+$M$4)^(((((IF($H$4="Yearly",ROUNDDOWN(IF(A301-($N$4)&lt;0,0,((A301-($N$4)/(($N$4))))/($N$4)),0),IF($H$4="Monthly",ROUNDDOWN(IF(A301-($N$4*12)&lt;0,0,((A301-(12*$N$4)/((12*$N$4))))/($N$4*12)),0),ROUNDDOWN(IF(A301-($N$4*4)&lt;0,0,((A301-(4*$N$4)/((4*$N$4))))/($N$4*4)),0)))))))))+(IF(A301=$E$4,$J$4,0))</f>
        <v>0</v>
      </c>
      <c r="E301" s="49">
        <f>IF(D301=0,0,1/((1+IF('Lease Quarterly'!$H$4="Yearly",'Lease Quarterly'!$D$4,IF('Lease Quarterly'!$H$4="Quarterly",'Lease Quarterly'!$D$4/4,'Lease Quarterly'!$D$4/12)))^IF($E$17=1,A300,A301)))</f>
        <v>0</v>
      </c>
      <c r="F301" s="55">
        <f t="shared" si="45"/>
        <v>0</v>
      </c>
      <c r="G301" s="56"/>
      <c r="H301" s="38">
        <f t="shared" si="51"/>
        <v>285</v>
      </c>
      <c r="I301" s="9" t="str">
        <f t="shared" si="46"/>
        <v>-</v>
      </c>
      <c r="J301" s="47">
        <f>IF(H301&gt;'Lease Quarterly'!$E$4,0,M300)</f>
        <v>0</v>
      </c>
      <c r="K301" s="47">
        <f>IF(IF('Lease Quarterly'!$H$4="Yearly",J301*'Lease Quarterly'!$D$4,IF('Lease Quarterly'!$H$4="Quarterly",J301*('Lease Quarterly'!$D$4/4),J301*'Lease Quarterly'!$D$4/12))&gt;0,IF('Lease Quarterly'!$H$4="Yearly",J301*'Lease Quarterly'!$D$4,IF('Lease Quarterly'!$H$4="Quarterly",J301*('Lease Quarterly'!$D$4/4),J301*'Lease Quarterly'!$D$4/12)),-L301-J301)</f>
        <v>0</v>
      </c>
      <c r="L301" s="47">
        <f t="shared" si="47"/>
        <v>0</v>
      </c>
      <c r="M301" s="47">
        <f t="shared" si="48"/>
        <v>0</v>
      </c>
      <c r="N301" s="57"/>
      <c r="O301" s="38">
        <v>237</v>
      </c>
      <c r="P301" s="58">
        <f t="shared" si="52"/>
        <v>147833</v>
      </c>
      <c r="Q301" s="47">
        <f t="shared" si="53"/>
        <v>0</v>
      </c>
      <c r="R301" s="47">
        <f>IF(S300&lt;1,0,-'Lease Quarterly'!$K$4/'Lease Quarterly'!$L$4)</f>
        <v>0</v>
      </c>
      <c r="S301" s="47">
        <f t="shared" si="49"/>
        <v>0</v>
      </c>
      <c r="AE301"/>
      <c r="AF301" s="6"/>
    </row>
    <row r="302" spans="1:32" x14ac:dyDescent="0.25">
      <c r="A302" s="53">
        <f t="shared" si="50"/>
        <v>286</v>
      </c>
      <c r="B302" s="29">
        <f t="shared" si="44"/>
        <v>0</v>
      </c>
      <c r="C302" s="9" t="str">
        <f>IF(D302=0,"-",IF('Lease Quarterly'!$H$4="Yearly",EDATE(C301,12),IF('Lease Quarterly'!$H$4="Quarterly",EDATE(C301,3),EDATE(C301,1))))</f>
        <v>-</v>
      </c>
      <c r="D302" s="54">
        <f>IF(A302&gt;'Lease Quarterly'!$E$4,0,'Lease Quarterly'!$G$4)*((1+$M$4)^(((((IF($H$4="Yearly",ROUNDDOWN(IF(A302-($N$4)&lt;0,0,((A302-($N$4)/(($N$4))))/($N$4)),0),IF($H$4="Monthly",ROUNDDOWN(IF(A302-($N$4*12)&lt;0,0,((A302-(12*$N$4)/((12*$N$4))))/($N$4*12)),0),ROUNDDOWN(IF(A302-($N$4*4)&lt;0,0,((A302-(4*$N$4)/((4*$N$4))))/($N$4*4)),0)))))))))+(IF(A302=$E$4,$J$4,0))</f>
        <v>0</v>
      </c>
      <c r="E302" s="49">
        <f>IF(D302=0,0,1/((1+IF('Lease Quarterly'!$H$4="Yearly",'Lease Quarterly'!$D$4,IF('Lease Quarterly'!$H$4="Quarterly",'Lease Quarterly'!$D$4/4,'Lease Quarterly'!$D$4/12)))^IF($E$17=1,A301,A302)))</f>
        <v>0</v>
      </c>
      <c r="F302" s="55">
        <f t="shared" si="45"/>
        <v>0</v>
      </c>
      <c r="G302" s="56"/>
      <c r="H302" s="38">
        <f t="shared" si="51"/>
        <v>286</v>
      </c>
      <c r="I302" s="9" t="str">
        <f t="shared" si="46"/>
        <v>-</v>
      </c>
      <c r="J302" s="47">
        <f>IF(H302&gt;'Lease Quarterly'!$E$4,0,M301)</f>
        <v>0</v>
      </c>
      <c r="K302" s="47">
        <f>IF(IF('Lease Quarterly'!$H$4="Yearly",J302*'Lease Quarterly'!$D$4,IF('Lease Quarterly'!$H$4="Quarterly",J302*('Lease Quarterly'!$D$4/4),J302*'Lease Quarterly'!$D$4/12))&gt;0,IF('Lease Quarterly'!$H$4="Yearly",J302*'Lease Quarterly'!$D$4,IF('Lease Quarterly'!$H$4="Quarterly",J302*('Lease Quarterly'!$D$4/4),J302*'Lease Quarterly'!$D$4/12)),-L302-J302)</f>
        <v>0</v>
      </c>
      <c r="L302" s="47">
        <f t="shared" si="47"/>
        <v>0</v>
      </c>
      <c r="M302" s="47">
        <f t="shared" si="48"/>
        <v>0</v>
      </c>
      <c r="N302" s="57"/>
      <c r="O302" s="38">
        <v>237</v>
      </c>
      <c r="P302" s="58">
        <f t="shared" si="52"/>
        <v>148198</v>
      </c>
      <c r="Q302" s="47">
        <f t="shared" si="53"/>
        <v>0</v>
      </c>
      <c r="R302" s="47">
        <f>IF(S301&lt;1,0,-'Lease Quarterly'!$K$4/'Lease Quarterly'!$L$4)</f>
        <v>0</v>
      </c>
      <c r="S302" s="47">
        <f t="shared" si="49"/>
        <v>0</v>
      </c>
      <c r="AE302"/>
      <c r="AF302" s="6"/>
    </row>
    <row r="303" spans="1:32" x14ac:dyDescent="0.25">
      <c r="A303" s="53">
        <f t="shared" si="50"/>
        <v>287</v>
      </c>
      <c r="B303" s="29">
        <f t="shared" si="44"/>
        <v>0</v>
      </c>
      <c r="C303" s="9" t="str">
        <f>IF(D303=0,"-",IF('Lease Quarterly'!$H$4="Yearly",EDATE(C302,12),IF('Lease Quarterly'!$H$4="Quarterly",EDATE(C302,3),EDATE(C302,1))))</f>
        <v>-</v>
      </c>
      <c r="D303" s="54">
        <f>IF(A303&gt;'Lease Quarterly'!$E$4,0,'Lease Quarterly'!$G$4)*((1+$M$4)^(((((IF($H$4="Yearly",ROUNDDOWN(IF(A303-($N$4)&lt;0,0,((A303-($N$4)/(($N$4))))/($N$4)),0),IF($H$4="Monthly",ROUNDDOWN(IF(A303-($N$4*12)&lt;0,0,((A303-(12*$N$4)/((12*$N$4))))/($N$4*12)),0),ROUNDDOWN(IF(A303-($N$4*4)&lt;0,0,((A303-(4*$N$4)/((4*$N$4))))/($N$4*4)),0)))))))))+(IF(A303=$E$4,$J$4,0))</f>
        <v>0</v>
      </c>
      <c r="E303" s="49">
        <f>IF(D303=0,0,1/((1+IF('Lease Quarterly'!$H$4="Yearly",'Lease Quarterly'!$D$4,IF('Lease Quarterly'!$H$4="Quarterly",'Lease Quarterly'!$D$4/4,'Lease Quarterly'!$D$4/12)))^IF($E$17=1,A302,A303)))</f>
        <v>0</v>
      </c>
      <c r="F303" s="55">
        <f t="shared" si="45"/>
        <v>0</v>
      </c>
      <c r="G303" s="56"/>
      <c r="H303" s="38">
        <f t="shared" si="51"/>
        <v>287</v>
      </c>
      <c r="I303" s="9" t="str">
        <f t="shared" si="46"/>
        <v>-</v>
      </c>
      <c r="J303" s="47">
        <f>IF(H303&gt;'Lease Quarterly'!$E$4,0,M302)</f>
        <v>0</v>
      </c>
      <c r="K303" s="47">
        <f>IF(IF('Lease Quarterly'!$H$4="Yearly",J303*'Lease Quarterly'!$D$4,IF('Lease Quarterly'!$H$4="Quarterly",J303*('Lease Quarterly'!$D$4/4),J303*'Lease Quarterly'!$D$4/12))&gt;0,IF('Lease Quarterly'!$H$4="Yearly",J303*'Lease Quarterly'!$D$4,IF('Lease Quarterly'!$H$4="Quarterly",J303*('Lease Quarterly'!$D$4/4),J303*'Lease Quarterly'!$D$4/12)),-L303-J303)</f>
        <v>0</v>
      </c>
      <c r="L303" s="47">
        <f t="shared" si="47"/>
        <v>0</v>
      </c>
      <c r="M303" s="47">
        <f t="shared" si="48"/>
        <v>0</v>
      </c>
      <c r="N303" s="57"/>
      <c r="O303" s="38">
        <v>237</v>
      </c>
      <c r="P303" s="58">
        <f t="shared" si="52"/>
        <v>148563</v>
      </c>
      <c r="Q303" s="47">
        <f t="shared" si="53"/>
        <v>0</v>
      </c>
      <c r="R303" s="47">
        <f>IF(S302&lt;1,0,-'Lease Quarterly'!$K$4/'Lease Quarterly'!$L$4)</f>
        <v>0</v>
      </c>
      <c r="S303" s="47">
        <f t="shared" si="49"/>
        <v>0</v>
      </c>
      <c r="AE303"/>
      <c r="AF303" s="6"/>
    </row>
    <row r="304" spans="1:32" x14ac:dyDescent="0.25">
      <c r="A304" s="53">
        <f t="shared" si="50"/>
        <v>288</v>
      </c>
      <c r="B304" s="29">
        <f t="shared" si="44"/>
        <v>0</v>
      </c>
      <c r="C304" s="9" t="str">
        <f>IF(D304=0,"-",IF('Lease Quarterly'!$H$4="Yearly",EDATE(C303,12),IF('Lease Quarterly'!$H$4="Quarterly",EDATE(C303,3),EDATE(C303,1))))</f>
        <v>-</v>
      </c>
      <c r="D304" s="54">
        <f>IF(A304&gt;'Lease Quarterly'!$E$4,0,'Lease Quarterly'!$G$4)*((1+$M$4)^(((((IF($H$4="Yearly",ROUNDDOWN(IF(A304-($N$4)&lt;0,0,((A304-($N$4)/(($N$4))))/($N$4)),0),IF($H$4="Monthly",ROUNDDOWN(IF(A304-($N$4*12)&lt;0,0,((A304-(12*$N$4)/((12*$N$4))))/($N$4*12)),0),ROUNDDOWN(IF(A304-($N$4*4)&lt;0,0,((A304-(4*$N$4)/((4*$N$4))))/($N$4*4)),0)))))))))+(IF(A304=$E$4,$J$4,0))</f>
        <v>0</v>
      </c>
      <c r="E304" s="49">
        <f>IF(D304=0,0,1/((1+IF('Lease Quarterly'!$H$4="Yearly",'Lease Quarterly'!$D$4,IF('Lease Quarterly'!$H$4="Quarterly",'Lease Quarterly'!$D$4/4,'Lease Quarterly'!$D$4/12)))^IF($E$17=1,A303,A304)))</f>
        <v>0</v>
      </c>
      <c r="F304" s="55">
        <f t="shared" si="45"/>
        <v>0</v>
      </c>
      <c r="G304" s="56"/>
      <c r="H304" s="38">
        <f t="shared" si="51"/>
        <v>288</v>
      </c>
      <c r="I304" s="9" t="str">
        <f t="shared" si="46"/>
        <v>-</v>
      </c>
      <c r="J304" s="47">
        <f>IF(H304&gt;'Lease Quarterly'!$E$4,0,M303)</f>
        <v>0</v>
      </c>
      <c r="K304" s="47">
        <f>IF(IF('Lease Quarterly'!$H$4="Yearly",J304*'Lease Quarterly'!$D$4,IF('Lease Quarterly'!$H$4="Quarterly",J304*('Lease Quarterly'!$D$4/4),J304*'Lease Quarterly'!$D$4/12))&gt;0,IF('Lease Quarterly'!$H$4="Yearly",J304*'Lease Quarterly'!$D$4,IF('Lease Quarterly'!$H$4="Quarterly",J304*('Lease Quarterly'!$D$4/4),J304*'Lease Quarterly'!$D$4/12)),-L304-J304)</f>
        <v>0</v>
      </c>
      <c r="L304" s="47">
        <f t="shared" si="47"/>
        <v>0</v>
      </c>
      <c r="M304" s="47">
        <f t="shared" si="48"/>
        <v>0</v>
      </c>
      <c r="N304" s="57"/>
      <c r="O304" s="38">
        <v>237</v>
      </c>
      <c r="P304" s="58">
        <f t="shared" si="52"/>
        <v>148928</v>
      </c>
      <c r="Q304" s="47">
        <f t="shared" si="53"/>
        <v>0</v>
      </c>
      <c r="R304" s="47">
        <f>IF(S303&lt;1,0,-'Lease Quarterly'!$K$4/'Lease Quarterly'!$L$4)</f>
        <v>0</v>
      </c>
      <c r="S304" s="47">
        <f t="shared" si="49"/>
        <v>0</v>
      </c>
      <c r="AE304"/>
      <c r="AF304" s="6"/>
    </row>
    <row r="305" spans="1:32" x14ac:dyDescent="0.25">
      <c r="A305" s="53">
        <f t="shared" si="50"/>
        <v>289</v>
      </c>
      <c r="B305" s="29">
        <f t="shared" si="44"/>
        <v>0</v>
      </c>
      <c r="C305" s="9" t="str">
        <f>IF(D305=0,"-",IF('Lease Quarterly'!$H$4="Yearly",EDATE(C304,12),IF('Lease Quarterly'!$H$4="Quarterly",EDATE(C304,3),EDATE(C304,1))))</f>
        <v>-</v>
      </c>
      <c r="D305" s="54">
        <f>IF(A305&gt;'Lease Quarterly'!$E$4,0,'Lease Quarterly'!$G$4)*((1+$M$4)^(((((IF($H$4="Yearly",ROUNDDOWN(IF(A305-($N$4)&lt;0,0,((A305-($N$4)/(($N$4))))/($N$4)),0),IF($H$4="Monthly",ROUNDDOWN(IF(A305-($N$4*12)&lt;0,0,((A305-(12*$N$4)/((12*$N$4))))/($N$4*12)),0),ROUNDDOWN(IF(A305-($N$4*4)&lt;0,0,((A305-(4*$N$4)/((4*$N$4))))/($N$4*4)),0)))))))))+(IF(A305=$E$4,$J$4,0))</f>
        <v>0</v>
      </c>
      <c r="E305" s="49">
        <f>IF(D305=0,0,1/((1+IF('Lease Quarterly'!$H$4="Yearly",'Lease Quarterly'!$D$4,IF('Lease Quarterly'!$H$4="Quarterly",'Lease Quarterly'!$D$4/4,'Lease Quarterly'!$D$4/12)))^IF($E$17=1,A304,A305)))</f>
        <v>0</v>
      </c>
      <c r="F305" s="55">
        <f t="shared" si="45"/>
        <v>0</v>
      </c>
      <c r="G305" s="56"/>
      <c r="H305" s="38">
        <f t="shared" si="51"/>
        <v>289</v>
      </c>
      <c r="I305" s="9" t="str">
        <f t="shared" si="46"/>
        <v>-</v>
      </c>
      <c r="J305" s="47">
        <f>IF(H305&gt;'Lease Quarterly'!$E$4,0,M304)</f>
        <v>0</v>
      </c>
      <c r="K305" s="47">
        <f>IF(IF('Lease Quarterly'!$H$4="Yearly",J305*'Lease Quarterly'!$D$4,IF('Lease Quarterly'!$H$4="Quarterly",J305*('Lease Quarterly'!$D$4/4),J305*'Lease Quarterly'!$D$4/12))&gt;0,IF('Lease Quarterly'!$H$4="Yearly",J305*'Lease Quarterly'!$D$4,IF('Lease Quarterly'!$H$4="Quarterly",J305*('Lease Quarterly'!$D$4/4),J305*'Lease Quarterly'!$D$4/12)),-L305-J305)</f>
        <v>0</v>
      </c>
      <c r="L305" s="47">
        <f t="shared" si="47"/>
        <v>0</v>
      </c>
      <c r="M305" s="47">
        <f t="shared" si="48"/>
        <v>0</v>
      </c>
      <c r="N305" s="57"/>
      <c r="O305" s="38">
        <v>237</v>
      </c>
      <c r="P305" s="58">
        <f t="shared" si="52"/>
        <v>149294</v>
      </c>
      <c r="Q305" s="47">
        <f t="shared" si="53"/>
        <v>0</v>
      </c>
      <c r="R305" s="47">
        <f>IF(S304&lt;1,0,-'Lease Quarterly'!$K$4/'Lease Quarterly'!$L$4)</f>
        <v>0</v>
      </c>
      <c r="S305" s="47">
        <f t="shared" si="49"/>
        <v>0</v>
      </c>
      <c r="AE305"/>
      <c r="AF305" s="6"/>
    </row>
    <row r="306" spans="1:32" x14ac:dyDescent="0.25">
      <c r="A306" s="53">
        <f t="shared" si="50"/>
        <v>290</v>
      </c>
      <c r="B306" s="29">
        <f t="shared" si="44"/>
        <v>0</v>
      </c>
      <c r="C306" s="9" t="str">
        <f>IF(D306=0,"-",IF('Lease Quarterly'!$H$4="Yearly",EDATE(C305,12),IF('Lease Quarterly'!$H$4="Quarterly",EDATE(C305,3),EDATE(C305,1))))</f>
        <v>-</v>
      </c>
      <c r="D306" s="54">
        <f>IF(A306&gt;'Lease Quarterly'!$E$4,0,'Lease Quarterly'!$G$4)*((1+$M$4)^(((((IF($H$4="Yearly",ROUNDDOWN(IF(A306-($N$4)&lt;0,0,((A306-($N$4)/(($N$4))))/($N$4)),0),IF($H$4="Monthly",ROUNDDOWN(IF(A306-($N$4*12)&lt;0,0,((A306-(12*$N$4)/((12*$N$4))))/($N$4*12)),0),ROUNDDOWN(IF(A306-($N$4*4)&lt;0,0,((A306-(4*$N$4)/((4*$N$4))))/($N$4*4)),0)))))))))+(IF(A306=$E$4,$J$4,0))</f>
        <v>0</v>
      </c>
      <c r="E306" s="49">
        <f>IF(D306=0,0,1/((1+IF('Lease Quarterly'!$H$4="Yearly",'Lease Quarterly'!$D$4,IF('Lease Quarterly'!$H$4="Quarterly",'Lease Quarterly'!$D$4/4,'Lease Quarterly'!$D$4/12)))^IF($E$17=1,A305,A306)))</f>
        <v>0</v>
      </c>
      <c r="F306" s="55">
        <f t="shared" si="45"/>
        <v>0</v>
      </c>
      <c r="G306" s="56"/>
      <c r="H306" s="38">
        <f t="shared" si="51"/>
        <v>290</v>
      </c>
      <c r="I306" s="9" t="str">
        <f t="shared" si="46"/>
        <v>-</v>
      </c>
      <c r="J306" s="47">
        <f>IF(H306&gt;'Lease Quarterly'!$E$4,0,M305)</f>
        <v>0</v>
      </c>
      <c r="K306" s="47">
        <f>IF(IF('Lease Quarterly'!$H$4="Yearly",J306*'Lease Quarterly'!$D$4,IF('Lease Quarterly'!$H$4="Quarterly",J306*('Lease Quarterly'!$D$4/4),J306*'Lease Quarterly'!$D$4/12))&gt;0,IF('Lease Quarterly'!$H$4="Yearly",J306*'Lease Quarterly'!$D$4,IF('Lease Quarterly'!$H$4="Quarterly",J306*('Lease Quarterly'!$D$4/4),J306*'Lease Quarterly'!$D$4/12)),-L306-J306)</f>
        <v>0</v>
      </c>
      <c r="L306" s="47">
        <f t="shared" si="47"/>
        <v>0</v>
      </c>
      <c r="M306" s="47">
        <f t="shared" si="48"/>
        <v>0</v>
      </c>
      <c r="N306" s="57"/>
      <c r="O306" s="38">
        <v>237</v>
      </c>
      <c r="P306" s="58">
        <f t="shared" si="52"/>
        <v>149659</v>
      </c>
      <c r="Q306" s="47">
        <f t="shared" si="53"/>
        <v>0</v>
      </c>
      <c r="R306" s="47">
        <f>IF(S305&lt;1,0,-'Lease Quarterly'!$K$4/'Lease Quarterly'!$L$4)</f>
        <v>0</v>
      </c>
      <c r="S306" s="47">
        <f t="shared" si="49"/>
        <v>0</v>
      </c>
      <c r="AE306"/>
      <c r="AF306" s="6"/>
    </row>
    <row r="307" spans="1:32" x14ac:dyDescent="0.25">
      <c r="A307" s="53">
        <f t="shared" si="50"/>
        <v>291</v>
      </c>
      <c r="B307" s="29">
        <f t="shared" si="44"/>
        <v>0</v>
      </c>
      <c r="C307" s="9" t="str">
        <f>IF(D307=0,"-",IF('Lease Quarterly'!$H$4="Yearly",EDATE(C306,12),IF('Lease Quarterly'!$H$4="Quarterly",EDATE(C306,3),EDATE(C306,1))))</f>
        <v>-</v>
      </c>
      <c r="D307" s="54">
        <f>IF(A307&gt;'Lease Quarterly'!$E$4,0,'Lease Quarterly'!$G$4)*((1+$M$4)^(((((IF($H$4="Yearly",ROUNDDOWN(IF(A307-($N$4)&lt;0,0,((A307-($N$4)/(($N$4))))/($N$4)),0),IF($H$4="Monthly",ROUNDDOWN(IF(A307-($N$4*12)&lt;0,0,((A307-(12*$N$4)/((12*$N$4))))/($N$4*12)),0),ROUNDDOWN(IF(A307-($N$4*4)&lt;0,0,((A307-(4*$N$4)/((4*$N$4))))/($N$4*4)),0)))))))))+(IF(A307=$E$4,$J$4,0))</f>
        <v>0</v>
      </c>
      <c r="E307" s="49">
        <f>IF(D307=0,0,1/((1+IF('Lease Quarterly'!$H$4="Yearly",'Lease Quarterly'!$D$4,IF('Lease Quarterly'!$H$4="Quarterly",'Lease Quarterly'!$D$4/4,'Lease Quarterly'!$D$4/12)))^IF($E$17=1,A306,A307)))</f>
        <v>0</v>
      </c>
      <c r="F307" s="55">
        <f t="shared" si="45"/>
        <v>0</v>
      </c>
      <c r="G307" s="56"/>
      <c r="H307" s="38">
        <f t="shared" si="51"/>
        <v>291</v>
      </c>
      <c r="I307" s="9" t="str">
        <f t="shared" si="46"/>
        <v>-</v>
      </c>
      <c r="J307" s="47">
        <f>IF(H307&gt;'Lease Quarterly'!$E$4,0,M306)</f>
        <v>0</v>
      </c>
      <c r="K307" s="47">
        <f>IF(IF('Lease Quarterly'!$H$4="Yearly",J307*'Lease Quarterly'!$D$4,IF('Lease Quarterly'!$H$4="Quarterly",J307*('Lease Quarterly'!$D$4/4),J307*'Lease Quarterly'!$D$4/12))&gt;0,IF('Lease Quarterly'!$H$4="Yearly",J307*'Lease Quarterly'!$D$4,IF('Lease Quarterly'!$H$4="Quarterly",J307*('Lease Quarterly'!$D$4/4),J307*'Lease Quarterly'!$D$4/12)),-L307-J307)</f>
        <v>0</v>
      </c>
      <c r="L307" s="47">
        <f t="shared" si="47"/>
        <v>0</v>
      </c>
      <c r="M307" s="47">
        <f t="shared" si="48"/>
        <v>0</v>
      </c>
      <c r="N307" s="57"/>
      <c r="O307" s="38">
        <v>237</v>
      </c>
      <c r="P307" s="58">
        <f t="shared" si="52"/>
        <v>150024</v>
      </c>
      <c r="Q307" s="47">
        <f t="shared" si="53"/>
        <v>0</v>
      </c>
      <c r="R307" s="47">
        <f>IF(S306&lt;1,0,-'Lease Quarterly'!$K$4/'Lease Quarterly'!$L$4)</f>
        <v>0</v>
      </c>
      <c r="S307" s="47">
        <f t="shared" si="49"/>
        <v>0</v>
      </c>
      <c r="AE307"/>
      <c r="AF307" s="6"/>
    </row>
    <row r="308" spans="1:32" x14ac:dyDescent="0.25">
      <c r="A308" s="53">
        <f t="shared" si="50"/>
        <v>292</v>
      </c>
      <c r="B308" s="29">
        <f t="shared" si="44"/>
        <v>0</v>
      </c>
      <c r="C308" s="9" t="str">
        <f>IF(D308=0,"-",IF('Lease Quarterly'!$H$4="Yearly",EDATE(C307,12),IF('Lease Quarterly'!$H$4="Quarterly",EDATE(C307,3),EDATE(C307,1))))</f>
        <v>-</v>
      </c>
      <c r="D308" s="54">
        <f>IF(A308&gt;'Lease Quarterly'!$E$4,0,'Lease Quarterly'!$G$4)*((1+$M$4)^(((((IF($H$4="Yearly",ROUNDDOWN(IF(A308-($N$4)&lt;0,0,((A308-($N$4)/(($N$4))))/($N$4)),0),IF($H$4="Monthly",ROUNDDOWN(IF(A308-($N$4*12)&lt;0,0,((A308-(12*$N$4)/((12*$N$4))))/($N$4*12)),0),ROUNDDOWN(IF(A308-($N$4*4)&lt;0,0,((A308-(4*$N$4)/((4*$N$4))))/($N$4*4)),0)))))))))+(IF(A308=$E$4,$J$4,0))</f>
        <v>0</v>
      </c>
      <c r="E308" s="49">
        <f>IF(D308=0,0,1/((1+IF('Lease Quarterly'!$H$4="Yearly",'Lease Quarterly'!$D$4,IF('Lease Quarterly'!$H$4="Quarterly",'Lease Quarterly'!$D$4/4,'Lease Quarterly'!$D$4/12)))^IF($E$17=1,A307,A308)))</f>
        <v>0</v>
      </c>
      <c r="F308" s="55">
        <f t="shared" si="45"/>
        <v>0</v>
      </c>
      <c r="G308" s="56"/>
      <c r="H308" s="38">
        <f t="shared" si="51"/>
        <v>292</v>
      </c>
      <c r="I308" s="9" t="str">
        <f t="shared" si="46"/>
        <v>-</v>
      </c>
      <c r="J308" s="47">
        <f>IF(H308&gt;'Lease Quarterly'!$E$4,0,M307)</f>
        <v>0</v>
      </c>
      <c r="K308" s="47">
        <f>IF(IF('Lease Quarterly'!$H$4="Yearly",J308*'Lease Quarterly'!$D$4,IF('Lease Quarterly'!$H$4="Quarterly",J308*('Lease Quarterly'!$D$4/4),J308*'Lease Quarterly'!$D$4/12))&gt;0,IF('Lease Quarterly'!$H$4="Yearly",J308*'Lease Quarterly'!$D$4,IF('Lease Quarterly'!$H$4="Quarterly",J308*('Lease Quarterly'!$D$4/4),J308*'Lease Quarterly'!$D$4/12)),-L308-J308)</f>
        <v>0</v>
      </c>
      <c r="L308" s="47">
        <f t="shared" si="47"/>
        <v>0</v>
      </c>
      <c r="M308" s="47">
        <f t="shared" si="48"/>
        <v>0</v>
      </c>
      <c r="N308" s="57"/>
      <c r="O308" s="38">
        <v>237</v>
      </c>
      <c r="P308" s="58">
        <f t="shared" si="52"/>
        <v>150389</v>
      </c>
      <c r="Q308" s="47">
        <f t="shared" si="53"/>
        <v>0</v>
      </c>
      <c r="R308" s="47">
        <f>IF(S307&lt;1,0,-'Lease Quarterly'!$K$4/'Lease Quarterly'!$L$4)</f>
        <v>0</v>
      </c>
      <c r="S308" s="47">
        <f t="shared" si="49"/>
        <v>0</v>
      </c>
      <c r="AE308"/>
      <c r="AF308" s="6"/>
    </row>
    <row r="309" spans="1:32" x14ac:dyDescent="0.25">
      <c r="A309" s="53">
        <f t="shared" si="50"/>
        <v>293</v>
      </c>
      <c r="B309" s="29">
        <f t="shared" si="44"/>
        <v>0</v>
      </c>
      <c r="C309" s="9" t="str">
        <f>IF(D309=0,"-",IF('Lease Quarterly'!$H$4="Yearly",EDATE(C308,12),IF('Lease Quarterly'!$H$4="Quarterly",EDATE(C308,3),EDATE(C308,1))))</f>
        <v>-</v>
      </c>
      <c r="D309" s="54">
        <f>IF(A309&gt;'Lease Quarterly'!$E$4,0,'Lease Quarterly'!$G$4)*((1+$M$4)^(((((IF($H$4="Yearly",ROUNDDOWN(IF(A309-($N$4)&lt;0,0,((A309-($N$4)/(($N$4))))/($N$4)),0),IF($H$4="Monthly",ROUNDDOWN(IF(A309-($N$4*12)&lt;0,0,((A309-(12*$N$4)/((12*$N$4))))/($N$4*12)),0),ROUNDDOWN(IF(A309-($N$4*4)&lt;0,0,((A309-(4*$N$4)/((4*$N$4))))/($N$4*4)),0)))))))))+(IF(A309=$E$4,$J$4,0))</f>
        <v>0</v>
      </c>
      <c r="E309" s="49">
        <f>IF(D309=0,0,1/((1+IF('Lease Quarterly'!$H$4="Yearly",'Lease Quarterly'!$D$4,IF('Lease Quarterly'!$H$4="Quarterly",'Lease Quarterly'!$D$4/4,'Lease Quarterly'!$D$4/12)))^IF($E$17=1,A308,A309)))</f>
        <v>0</v>
      </c>
      <c r="F309" s="55">
        <f t="shared" si="45"/>
        <v>0</v>
      </c>
      <c r="G309" s="56"/>
      <c r="H309" s="38">
        <f t="shared" si="51"/>
        <v>293</v>
      </c>
      <c r="I309" s="9" t="str">
        <f t="shared" si="46"/>
        <v>-</v>
      </c>
      <c r="J309" s="47">
        <f>IF(H309&gt;'Lease Quarterly'!$E$4,0,M308)</f>
        <v>0</v>
      </c>
      <c r="K309" s="47">
        <f>IF(IF('Lease Quarterly'!$H$4="Yearly",J309*'Lease Quarterly'!$D$4,IF('Lease Quarterly'!$H$4="Quarterly",J309*('Lease Quarterly'!$D$4/4),J309*'Lease Quarterly'!$D$4/12))&gt;0,IF('Lease Quarterly'!$H$4="Yearly",J309*'Lease Quarterly'!$D$4,IF('Lease Quarterly'!$H$4="Quarterly",J309*('Lease Quarterly'!$D$4/4),J309*'Lease Quarterly'!$D$4/12)),-L309-J309)</f>
        <v>0</v>
      </c>
      <c r="L309" s="47">
        <f t="shared" si="47"/>
        <v>0</v>
      </c>
      <c r="M309" s="47">
        <f t="shared" si="48"/>
        <v>0</v>
      </c>
      <c r="N309" s="57"/>
      <c r="O309" s="38">
        <v>237</v>
      </c>
      <c r="P309" s="58">
        <f t="shared" si="52"/>
        <v>150755</v>
      </c>
      <c r="Q309" s="47">
        <f t="shared" si="53"/>
        <v>0</v>
      </c>
      <c r="R309" s="47">
        <f>IF(S308&lt;1,0,-'Lease Quarterly'!$K$4/'Lease Quarterly'!$L$4)</f>
        <v>0</v>
      </c>
      <c r="S309" s="47">
        <f t="shared" si="49"/>
        <v>0</v>
      </c>
      <c r="AE309"/>
      <c r="AF309" s="6"/>
    </row>
    <row r="310" spans="1:32" x14ac:dyDescent="0.25">
      <c r="A310" s="53">
        <f t="shared" si="50"/>
        <v>294</v>
      </c>
      <c r="B310" s="29">
        <f t="shared" si="44"/>
        <v>0</v>
      </c>
      <c r="C310" s="9" t="str">
        <f>IF(D310=0,"-",IF('Lease Quarterly'!$H$4="Yearly",EDATE(C309,12),IF('Lease Quarterly'!$H$4="Quarterly",EDATE(C309,3),EDATE(C309,1))))</f>
        <v>-</v>
      </c>
      <c r="D310" s="54">
        <f>IF(A310&gt;'Lease Quarterly'!$E$4,0,'Lease Quarterly'!$G$4)*((1+$M$4)^(((((IF($H$4="Yearly",ROUNDDOWN(IF(A310-($N$4)&lt;0,0,((A310-($N$4)/(($N$4))))/($N$4)),0),IF($H$4="Monthly",ROUNDDOWN(IF(A310-($N$4*12)&lt;0,0,((A310-(12*$N$4)/((12*$N$4))))/($N$4*12)),0),ROUNDDOWN(IF(A310-($N$4*4)&lt;0,0,((A310-(4*$N$4)/((4*$N$4))))/($N$4*4)),0)))))))))+(IF(A310=$E$4,$J$4,0))</f>
        <v>0</v>
      </c>
      <c r="E310" s="49">
        <f>IF(D310=0,0,1/((1+IF('Lease Quarterly'!$H$4="Yearly",'Lease Quarterly'!$D$4,IF('Lease Quarterly'!$H$4="Quarterly",'Lease Quarterly'!$D$4/4,'Lease Quarterly'!$D$4/12)))^IF($E$17=1,A309,A310)))</f>
        <v>0</v>
      </c>
      <c r="F310" s="55">
        <f t="shared" si="45"/>
        <v>0</v>
      </c>
      <c r="G310" s="56"/>
      <c r="H310" s="38">
        <f t="shared" si="51"/>
        <v>294</v>
      </c>
      <c r="I310" s="9" t="str">
        <f t="shared" si="46"/>
        <v>-</v>
      </c>
      <c r="J310" s="47">
        <f>IF(H310&gt;'Lease Quarterly'!$E$4,0,M309)</f>
        <v>0</v>
      </c>
      <c r="K310" s="47">
        <f>IF(IF('Lease Quarterly'!$H$4="Yearly",J310*'Lease Quarterly'!$D$4,IF('Lease Quarterly'!$H$4="Quarterly",J310*('Lease Quarterly'!$D$4/4),J310*'Lease Quarterly'!$D$4/12))&gt;0,IF('Lease Quarterly'!$H$4="Yearly",J310*'Lease Quarterly'!$D$4,IF('Lease Quarterly'!$H$4="Quarterly",J310*('Lease Quarterly'!$D$4/4),J310*'Lease Quarterly'!$D$4/12)),-L310-J310)</f>
        <v>0</v>
      </c>
      <c r="L310" s="47">
        <f t="shared" si="47"/>
        <v>0</v>
      </c>
      <c r="M310" s="47">
        <f t="shared" si="48"/>
        <v>0</v>
      </c>
      <c r="N310" s="57"/>
      <c r="O310" s="38">
        <v>237</v>
      </c>
      <c r="P310" s="58">
        <f t="shared" si="52"/>
        <v>151120</v>
      </c>
      <c r="Q310" s="47">
        <f t="shared" si="53"/>
        <v>0</v>
      </c>
      <c r="R310" s="47">
        <f>IF(S309&lt;1,0,-'Lease Quarterly'!$K$4/'Lease Quarterly'!$L$4)</f>
        <v>0</v>
      </c>
      <c r="S310" s="47">
        <f t="shared" si="49"/>
        <v>0</v>
      </c>
      <c r="AE310"/>
      <c r="AF310" s="6"/>
    </row>
    <row r="311" spans="1:32" x14ac:dyDescent="0.25">
      <c r="A311" s="53">
        <f t="shared" si="50"/>
        <v>295</v>
      </c>
      <c r="B311" s="29">
        <f t="shared" si="44"/>
        <v>0</v>
      </c>
      <c r="C311" s="9" t="str">
        <f>IF(D311=0,"-",IF('Lease Quarterly'!$H$4="Yearly",EDATE(C310,12),IF('Lease Quarterly'!$H$4="Quarterly",EDATE(C310,3),EDATE(C310,1))))</f>
        <v>-</v>
      </c>
      <c r="D311" s="54">
        <f>IF(A311&gt;'Lease Quarterly'!$E$4,0,'Lease Quarterly'!$G$4)*((1+$M$4)^(((((IF($H$4="Yearly",ROUNDDOWN(IF(A311-($N$4)&lt;0,0,((A311-($N$4)/(($N$4))))/($N$4)),0),IF($H$4="Monthly",ROUNDDOWN(IF(A311-($N$4*12)&lt;0,0,((A311-(12*$N$4)/((12*$N$4))))/($N$4*12)),0),ROUNDDOWN(IF(A311-($N$4*4)&lt;0,0,((A311-(4*$N$4)/((4*$N$4))))/($N$4*4)),0)))))))))+(IF(A311=$E$4,$J$4,0))</f>
        <v>0</v>
      </c>
      <c r="E311" s="49">
        <f>IF(D311=0,0,1/((1+IF('Lease Quarterly'!$H$4="Yearly",'Lease Quarterly'!$D$4,IF('Lease Quarterly'!$H$4="Quarterly",'Lease Quarterly'!$D$4/4,'Lease Quarterly'!$D$4/12)))^IF($E$17=1,A310,A311)))</f>
        <v>0</v>
      </c>
      <c r="F311" s="55">
        <f t="shared" si="45"/>
        <v>0</v>
      </c>
      <c r="G311" s="56"/>
      <c r="H311" s="38">
        <f t="shared" si="51"/>
        <v>295</v>
      </c>
      <c r="I311" s="9" t="str">
        <f t="shared" si="46"/>
        <v>-</v>
      </c>
      <c r="J311" s="47">
        <f>IF(H311&gt;'Lease Quarterly'!$E$4,0,M310)</f>
        <v>0</v>
      </c>
      <c r="K311" s="47">
        <f>IF(IF('Lease Quarterly'!$H$4="Yearly",J311*'Lease Quarterly'!$D$4,IF('Lease Quarterly'!$H$4="Quarterly",J311*('Lease Quarterly'!$D$4/4),J311*'Lease Quarterly'!$D$4/12))&gt;0,IF('Lease Quarterly'!$H$4="Yearly",J311*'Lease Quarterly'!$D$4,IF('Lease Quarterly'!$H$4="Quarterly",J311*('Lease Quarterly'!$D$4/4),J311*'Lease Quarterly'!$D$4/12)),-L311-J311)</f>
        <v>0</v>
      </c>
      <c r="L311" s="47">
        <f t="shared" si="47"/>
        <v>0</v>
      </c>
      <c r="M311" s="47">
        <f t="shared" si="48"/>
        <v>0</v>
      </c>
      <c r="N311" s="57"/>
      <c r="O311" s="38">
        <v>237</v>
      </c>
      <c r="P311" s="58">
        <f t="shared" si="52"/>
        <v>151485</v>
      </c>
      <c r="Q311" s="47">
        <f t="shared" si="53"/>
        <v>0</v>
      </c>
      <c r="R311" s="47">
        <f>IF(S310&lt;1,0,-'Lease Quarterly'!$K$4/'Lease Quarterly'!$L$4)</f>
        <v>0</v>
      </c>
      <c r="S311" s="47">
        <f t="shared" si="49"/>
        <v>0</v>
      </c>
      <c r="AE311"/>
      <c r="AF311" s="6"/>
    </row>
    <row r="312" spans="1:32" x14ac:dyDescent="0.25">
      <c r="A312" s="53">
        <f t="shared" si="50"/>
        <v>296</v>
      </c>
      <c r="B312" s="29">
        <f t="shared" si="44"/>
        <v>0</v>
      </c>
      <c r="C312" s="9" t="str">
        <f>IF(D312=0,"-",IF('Lease Quarterly'!$H$4="Yearly",EDATE(C311,12),IF('Lease Quarterly'!$H$4="Quarterly",EDATE(C311,3),EDATE(C311,1))))</f>
        <v>-</v>
      </c>
      <c r="D312" s="54">
        <f>IF(A312&gt;'Lease Quarterly'!$E$4,0,'Lease Quarterly'!$G$4)*((1+$M$4)^(((((IF($H$4="Yearly",ROUNDDOWN(IF(A312-($N$4)&lt;0,0,((A312-($N$4)/(($N$4))))/($N$4)),0),IF($H$4="Monthly",ROUNDDOWN(IF(A312-($N$4*12)&lt;0,0,((A312-(12*$N$4)/((12*$N$4))))/($N$4*12)),0),ROUNDDOWN(IF(A312-($N$4*4)&lt;0,0,((A312-(4*$N$4)/((4*$N$4))))/($N$4*4)),0)))))))))+(IF(A312=$E$4,$J$4,0))</f>
        <v>0</v>
      </c>
      <c r="E312" s="49">
        <f>IF(D312=0,0,1/((1+IF('Lease Quarterly'!$H$4="Yearly",'Lease Quarterly'!$D$4,IF('Lease Quarterly'!$H$4="Quarterly",'Lease Quarterly'!$D$4/4,'Lease Quarterly'!$D$4/12)))^IF($E$17=1,A311,A312)))</f>
        <v>0</v>
      </c>
      <c r="F312" s="55">
        <f t="shared" si="45"/>
        <v>0</v>
      </c>
      <c r="G312" s="56"/>
      <c r="H312" s="38">
        <f t="shared" si="51"/>
        <v>296</v>
      </c>
      <c r="I312" s="9" t="str">
        <f t="shared" si="46"/>
        <v>-</v>
      </c>
      <c r="J312" s="47">
        <f>IF(H312&gt;'Lease Quarterly'!$E$4,0,M311)</f>
        <v>0</v>
      </c>
      <c r="K312" s="47">
        <f>IF(IF('Lease Quarterly'!$H$4="Yearly",J312*'Lease Quarterly'!$D$4,IF('Lease Quarterly'!$H$4="Quarterly",J312*('Lease Quarterly'!$D$4/4),J312*'Lease Quarterly'!$D$4/12))&gt;0,IF('Lease Quarterly'!$H$4="Yearly",J312*'Lease Quarterly'!$D$4,IF('Lease Quarterly'!$H$4="Quarterly",J312*('Lease Quarterly'!$D$4/4),J312*'Lease Quarterly'!$D$4/12)),-L312-J312)</f>
        <v>0</v>
      </c>
      <c r="L312" s="47">
        <f t="shared" si="47"/>
        <v>0</v>
      </c>
      <c r="M312" s="47">
        <f t="shared" si="48"/>
        <v>0</v>
      </c>
      <c r="N312" s="57"/>
      <c r="O312" s="38">
        <v>237</v>
      </c>
      <c r="P312" s="58">
        <f t="shared" si="52"/>
        <v>151850</v>
      </c>
      <c r="Q312" s="47">
        <f t="shared" si="53"/>
        <v>0</v>
      </c>
      <c r="R312" s="47">
        <f>IF(S311&lt;1,0,-'Lease Quarterly'!$K$4/'Lease Quarterly'!$L$4)</f>
        <v>0</v>
      </c>
      <c r="S312" s="47">
        <f t="shared" si="49"/>
        <v>0</v>
      </c>
      <c r="AE312"/>
      <c r="AF312" s="6"/>
    </row>
    <row r="313" spans="1:32" x14ac:dyDescent="0.25">
      <c r="A313" s="53">
        <f t="shared" si="50"/>
        <v>297</v>
      </c>
      <c r="B313" s="29">
        <f t="shared" si="44"/>
        <v>0</v>
      </c>
      <c r="C313" s="9" t="str">
        <f>IF(D313=0,"-",IF('Lease Quarterly'!$H$4="Yearly",EDATE(C312,12),IF('Lease Quarterly'!$H$4="Quarterly",EDATE(C312,3),EDATE(C312,1))))</f>
        <v>-</v>
      </c>
      <c r="D313" s="54">
        <f>IF(A313&gt;'Lease Quarterly'!$E$4,0,'Lease Quarterly'!$G$4)*((1+$M$4)^(((((IF($H$4="Yearly",ROUNDDOWN(IF(A313-($N$4)&lt;0,0,((A313-($N$4)/(($N$4))))/($N$4)),0),IF($H$4="Monthly",ROUNDDOWN(IF(A313-($N$4*12)&lt;0,0,((A313-(12*$N$4)/((12*$N$4))))/($N$4*12)),0),ROUNDDOWN(IF(A313-($N$4*4)&lt;0,0,((A313-(4*$N$4)/((4*$N$4))))/($N$4*4)),0)))))))))+(IF(A313=$E$4,$J$4,0))</f>
        <v>0</v>
      </c>
      <c r="E313" s="49">
        <f>IF(D313=0,0,1/((1+IF('Lease Quarterly'!$H$4="Yearly",'Lease Quarterly'!$D$4,IF('Lease Quarterly'!$H$4="Quarterly",'Lease Quarterly'!$D$4/4,'Lease Quarterly'!$D$4/12)))^IF($E$17=1,A312,A313)))</f>
        <v>0</v>
      </c>
      <c r="F313" s="55">
        <f t="shared" si="45"/>
        <v>0</v>
      </c>
      <c r="G313" s="56"/>
      <c r="H313" s="38">
        <f t="shared" si="51"/>
        <v>297</v>
      </c>
      <c r="I313" s="9" t="str">
        <f t="shared" si="46"/>
        <v>-</v>
      </c>
      <c r="J313" s="47">
        <f>IF(H313&gt;'Lease Quarterly'!$E$4,0,M312)</f>
        <v>0</v>
      </c>
      <c r="K313" s="47">
        <f>IF(IF('Lease Quarterly'!$H$4="Yearly",J313*'Lease Quarterly'!$D$4,IF('Lease Quarterly'!$H$4="Quarterly",J313*('Lease Quarterly'!$D$4/4),J313*'Lease Quarterly'!$D$4/12))&gt;0,IF('Lease Quarterly'!$H$4="Yearly",J313*'Lease Quarterly'!$D$4,IF('Lease Quarterly'!$H$4="Quarterly",J313*('Lease Quarterly'!$D$4/4),J313*'Lease Quarterly'!$D$4/12)),-L313-J313)</f>
        <v>0</v>
      </c>
      <c r="L313" s="47">
        <f t="shared" si="47"/>
        <v>0</v>
      </c>
      <c r="M313" s="47">
        <f t="shared" si="48"/>
        <v>0</v>
      </c>
      <c r="N313" s="57"/>
      <c r="O313" s="38">
        <v>237</v>
      </c>
      <c r="P313" s="58">
        <f t="shared" si="52"/>
        <v>152216</v>
      </c>
      <c r="Q313" s="47">
        <f t="shared" si="53"/>
        <v>0</v>
      </c>
      <c r="R313" s="47">
        <f>IF(S312&lt;1,0,-'Lease Quarterly'!$K$4/'Lease Quarterly'!$L$4)</f>
        <v>0</v>
      </c>
      <c r="S313" s="47">
        <f t="shared" si="49"/>
        <v>0</v>
      </c>
      <c r="AE313"/>
      <c r="AF313" s="6"/>
    </row>
    <row r="314" spans="1:32" x14ac:dyDescent="0.25">
      <c r="A314" s="53">
        <f t="shared" si="50"/>
        <v>298</v>
      </c>
      <c r="B314" s="29">
        <f t="shared" si="44"/>
        <v>0</v>
      </c>
      <c r="C314" s="9" t="str">
        <f>IF(D314=0,"-",IF('Lease Quarterly'!$H$4="Yearly",EDATE(C313,12),IF('Lease Quarterly'!$H$4="Quarterly",EDATE(C313,3),EDATE(C313,1))))</f>
        <v>-</v>
      </c>
      <c r="D314" s="54">
        <f>IF(A314&gt;'Lease Quarterly'!$E$4,0,'Lease Quarterly'!$G$4)*((1+$M$4)^(((((IF($H$4="Yearly",ROUNDDOWN(IF(A314-($N$4)&lt;0,0,((A314-($N$4)/(($N$4))))/($N$4)),0),IF($H$4="Monthly",ROUNDDOWN(IF(A314-($N$4*12)&lt;0,0,((A314-(12*$N$4)/((12*$N$4))))/($N$4*12)),0),ROUNDDOWN(IF(A314-($N$4*4)&lt;0,0,((A314-(4*$N$4)/((4*$N$4))))/($N$4*4)),0)))))))))+(IF(A314=$E$4,$J$4,0))</f>
        <v>0</v>
      </c>
      <c r="E314" s="49">
        <f>IF(D314=0,0,1/((1+IF('Lease Quarterly'!$H$4="Yearly",'Lease Quarterly'!$D$4,IF('Lease Quarterly'!$H$4="Quarterly",'Lease Quarterly'!$D$4/4,'Lease Quarterly'!$D$4/12)))^IF($E$17=1,A313,A314)))</f>
        <v>0</v>
      </c>
      <c r="F314" s="55">
        <f t="shared" si="45"/>
        <v>0</v>
      </c>
      <c r="G314" s="56"/>
      <c r="H314" s="38">
        <f t="shared" si="51"/>
        <v>298</v>
      </c>
      <c r="I314" s="9" t="str">
        <f t="shared" si="46"/>
        <v>-</v>
      </c>
      <c r="J314" s="47">
        <f>IF(H314&gt;'Lease Quarterly'!$E$4,0,M313)</f>
        <v>0</v>
      </c>
      <c r="K314" s="47">
        <f>IF(IF('Lease Quarterly'!$H$4="Yearly",J314*'Lease Quarterly'!$D$4,IF('Lease Quarterly'!$H$4="Quarterly",J314*('Lease Quarterly'!$D$4/4),J314*'Lease Quarterly'!$D$4/12))&gt;0,IF('Lease Quarterly'!$H$4="Yearly",J314*'Lease Quarterly'!$D$4,IF('Lease Quarterly'!$H$4="Quarterly",J314*('Lease Quarterly'!$D$4/4),J314*'Lease Quarterly'!$D$4/12)),-L314-J314)</f>
        <v>0</v>
      </c>
      <c r="L314" s="47">
        <f t="shared" si="47"/>
        <v>0</v>
      </c>
      <c r="M314" s="47">
        <f t="shared" si="48"/>
        <v>0</v>
      </c>
      <c r="N314" s="57"/>
      <c r="O314" s="38">
        <v>237</v>
      </c>
      <c r="P314" s="58">
        <f t="shared" si="52"/>
        <v>152581</v>
      </c>
      <c r="Q314" s="47">
        <f t="shared" si="53"/>
        <v>0</v>
      </c>
      <c r="R314" s="47">
        <f>IF(S313&lt;1,0,-'Lease Quarterly'!$K$4/'Lease Quarterly'!$L$4)</f>
        <v>0</v>
      </c>
      <c r="S314" s="47">
        <f t="shared" si="49"/>
        <v>0</v>
      </c>
      <c r="AE314"/>
      <c r="AF314" s="6"/>
    </row>
    <row r="315" spans="1:32" x14ac:dyDescent="0.25">
      <c r="A315" s="53">
        <f t="shared" si="50"/>
        <v>299</v>
      </c>
      <c r="B315" s="29">
        <f t="shared" si="44"/>
        <v>0</v>
      </c>
      <c r="C315" s="9" t="str">
        <f>IF(D315=0,"-",IF('Lease Quarterly'!$H$4="Yearly",EDATE(C314,12),IF('Lease Quarterly'!$H$4="Quarterly",EDATE(C314,3),EDATE(C314,1))))</f>
        <v>-</v>
      </c>
      <c r="D315" s="54">
        <f>IF(A315&gt;'Lease Quarterly'!$E$4,0,'Lease Quarterly'!$G$4)*((1+$M$4)^(((((IF($H$4="Yearly",ROUNDDOWN(IF(A315-($N$4)&lt;0,0,((A315-($N$4)/(($N$4))))/($N$4)),0),IF($H$4="Monthly",ROUNDDOWN(IF(A315-($N$4*12)&lt;0,0,((A315-(12*$N$4)/((12*$N$4))))/($N$4*12)),0),ROUNDDOWN(IF(A315-($N$4*4)&lt;0,0,((A315-(4*$N$4)/((4*$N$4))))/($N$4*4)),0)))))))))+(IF(A315=$E$4,$J$4,0))</f>
        <v>0</v>
      </c>
      <c r="E315" s="49">
        <f>IF(D315=0,0,1/((1+IF('Lease Quarterly'!$H$4="Yearly",'Lease Quarterly'!$D$4,IF('Lease Quarterly'!$H$4="Quarterly",'Lease Quarterly'!$D$4/4,'Lease Quarterly'!$D$4/12)))^IF($E$17=1,A314,A315)))</f>
        <v>0</v>
      </c>
      <c r="F315" s="55">
        <f t="shared" si="45"/>
        <v>0</v>
      </c>
      <c r="G315" s="56"/>
      <c r="H315" s="38">
        <f t="shared" si="51"/>
        <v>299</v>
      </c>
      <c r="I315" s="9" t="str">
        <f t="shared" si="46"/>
        <v>-</v>
      </c>
      <c r="J315" s="47">
        <f>IF(H315&gt;'Lease Quarterly'!$E$4,0,M314)</f>
        <v>0</v>
      </c>
      <c r="K315" s="47">
        <f>IF(IF('Lease Quarterly'!$H$4="Yearly",J315*'Lease Quarterly'!$D$4,IF('Lease Quarterly'!$H$4="Quarterly",J315*('Lease Quarterly'!$D$4/4),J315*'Lease Quarterly'!$D$4/12))&gt;0,IF('Lease Quarterly'!$H$4="Yearly",J315*'Lease Quarterly'!$D$4,IF('Lease Quarterly'!$H$4="Quarterly",J315*('Lease Quarterly'!$D$4/4),J315*'Lease Quarterly'!$D$4/12)),-L315-J315)</f>
        <v>0</v>
      </c>
      <c r="L315" s="47">
        <f t="shared" si="47"/>
        <v>0</v>
      </c>
      <c r="M315" s="47">
        <f t="shared" si="48"/>
        <v>0</v>
      </c>
      <c r="N315" s="57"/>
      <c r="O315" s="38">
        <v>237</v>
      </c>
      <c r="P315" s="58">
        <f t="shared" si="52"/>
        <v>152946</v>
      </c>
      <c r="Q315" s="47">
        <f t="shared" si="53"/>
        <v>0</v>
      </c>
      <c r="R315" s="47">
        <f>IF(S314&lt;1,0,-'Lease Quarterly'!$K$4/'Lease Quarterly'!$L$4)</f>
        <v>0</v>
      </c>
      <c r="S315" s="47">
        <f t="shared" si="49"/>
        <v>0</v>
      </c>
      <c r="AE315"/>
      <c r="AF315" s="6"/>
    </row>
    <row r="316" spans="1:32" x14ac:dyDescent="0.25">
      <c r="A316" s="53">
        <f t="shared" si="50"/>
        <v>300</v>
      </c>
      <c r="B316" s="29">
        <f t="shared" si="44"/>
        <v>0</v>
      </c>
      <c r="C316" s="9" t="str">
        <f>IF(D316=0,"-",IF('Lease Quarterly'!$H$4="Yearly",EDATE(C315,12),IF('Lease Quarterly'!$H$4="Quarterly",EDATE(C315,3),EDATE(C315,1))))</f>
        <v>-</v>
      </c>
      <c r="D316" s="54">
        <f>IF(A316&gt;'Lease Quarterly'!$E$4,0,'Lease Quarterly'!$G$4)*((1+$M$4)^(((((IF($H$4="Yearly",ROUNDDOWN(IF(A316-($N$4)&lt;0,0,((A316-($N$4)/(($N$4))))/($N$4)),0),IF($H$4="Monthly",ROUNDDOWN(IF(A316-($N$4*12)&lt;0,0,((A316-(12*$N$4)/((12*$N$4))))/($N$4*12)),0),ROUNDDOWN(IF(A316-($N$4*4)&lt;0,0,((A316-(4*$N$4)/((4*$N$4))))/($N$4*4)),0)))))))))+(IF(A316=$E$4,$J$4,0))</f>
        <v>0</v>
      </c>
      <c r="E316" s="49">
        <f>IF(D316=0,0,1/((1+IF('Lease Quarterly'!$H$4="Yearly",'Lease Quarterly'!$D$4,IF('Lease Quarterly'!$H$4="Quarterly",'Lease Quarterly'!$D$4/4,'Lease Quarterly'!$D$4/12)))^IF($E$17=1,A315,A316)))</f>
        <v>0</v>
      </c>
      <c r="F316" s="55">
        <f t="shared" si="45"/>
        <v>0</v>
      </c>
      <c r="G316" s="56"/>
      <c r="H316" s="38">
        <f t="shared" si="51"/>
        <v>300</v>
      </c>
      <c r="I316" s="9" t="str">
        <f t="shared" si="46"/>
        <v>-</v>
      </c>
      <c r="J316" s="47">
        <f>IF(H316&gt;'Lease Quarterly'!$E$4,0,M315)</f>
        <v>0</v>
      </c>
      <c r="K316" s="47">
        <f>IF(IF('Lease Quarterly'!$H$4="Yearly",J316*'Lease Quarterly'!$D$4,IF('Lease Quarterly'!$H$4="Quarterly",J316*('Lease Quarterly'!$D$4/4),J316*'Lease Quarterly'!$D$4/12))&gt;0,IF('Lease Quarterly'!$H$4="Yearly",J316*'Lease Quarterly'!$D$4,IF('Lease Quarterly'!$H$4="Quarterly",J316*('Lease Quarterly'!$D$4/4),J316*'Lease Quarterly'!$D$4/12)),-L316-J316)</f>
        <v>0</v>
      </c>
      <c r="L316" s="47">
        <f t="shared" si="47"/>
        <v>0</v>
      </c>
      <c r="M316" s="47">
        <f t="shared" si="48"/>
        <v>0</v>
      </c>
      <c r="N316" s="57"/>
      <c r="O316" s="38">
        <v>237</v>
      </c>
      <c r="P316" s="58">
        <f t="shared" si="52"/>
        <v>153311</v>
      </c>
      <c r="Q316" s="47">
        <f t="shared" si="53"/>
        <v>0</v>
      </c>
      <c r="R316" s="47">
        <f>IF(S315&lt;1,0,-'Lease Quarterly'!$K$4/'Lease Quarterly'!$L$4)</f>
        <v>0</v>
      </c>
      <c r="S316" s="47">
        <f t="shared" si="49"/>
        <v>0</v>
      </c>
      <c r="AE316"/>
      <c r="AF316" s="6"/>
    </row>
    <row r="317" spans="1:32" x14ac:dyDescent="0.25">
      <c r="A317" s="53">
        <f t="shared" si="50"/>
        <v>301</v>
      </c>
      <c r="B317" s="29">
        <f t="shared" si="44"/>
        <v>0</v>
      </c>
      <c r="C317" s="9" t="str">
        <f>IF(D317=0,"-",IF('Lease Quarterly'!$H$4="Yearly",EDATE(C316,12),IF('Lease Quarterly'!$H$4="Quarterly",EDATE(C316,3),EDATE(C316,1))))</f>
        <v>-</v>
      </c>
      <c r="D317" s="54">
        <f>IF(A317&gt;'Lease Quarterly'!$E$4,0,'Lease Quarterly'!$G$4)*((1+$M$4)^(((((IF($H$4="Yearly",ROUNDDOWN(IF(A317-($N$4)&lt;0,0,((A317-($N$4)/(($N$4))))/($N$4)),0),IF($H$4="Monthly",ROUNDDOWN(IF(A317-($N$4*12)&lt;0,0,((A317-(12*$N$4)/((12*$N$4))))/($N$4*12)),0),ROUNDDOWN(IF(A317-($N$4*4)&lt;0,0,((A317-(4*$N$4)/((4*$N$4))))/($N$4*4)),0)))))))))+(IF(A317=$E$4,$J$4,0))</f>
        <v>0</v>
      </c>
      <c r="E317" s="49">
        <f>IF(D317=0,0,1/((1+IF('Lease Quarterly'!$H$4="Yearly",'Lease Quarterly'!$D$4,IF('Lease Quarterly'!$H$4="Quarterly",'Lease Quarterly'!$D$4/4,'Lease Quarterly'!$D$4/12)))^IF($E$17=1,A316,A317)))</f>
        <v>0</v>
      </c>
      <c r="F317" s="55">
        <f t="shared" si="45"/>
        <v>0</v>
      </c>
      <c r="G317" s="56"/>
      <c r="H317" s="38">
        <f t="shared" si="51"/>
        <v>301</v>
      </c>
      <c r="I317" s="9" t="str">
        <f t="shared" si="46"/>
        <v>-</v>
      </c>
      <c r="J317" s="47">
        <f>IF(H317&gt;'Lease Quarterly'!$E$4,0,M316)</f>
        <v>0</v>
      </c>
      <c r="K317" s="47">
        <f>IF(IF('Lease Quarterly'!$H$4="Yearly",J317*'Lease Quarterly'!$D$4,IF('Lease Quarterly'!$H$4="Quarterly",J317*('Lease Quarterly'!$D$4/4),J317*'Lease Quarterly'!$D$4/12))&gt;0,IF('Lease Quarterly'!$H$4="Yearly",J317*'Lease Quarterly'!$D$4,IF('Lease Quarterly'!$H$4="Quarterly",J317*('Lease Quarterly'!$D$4/4),J317*'Lease Quarterly'!$D$4/12)),-L317-J317)</f>
        <v>0</v>
      </c>
      <c r="L317" s="47">
        <f t="shared" si="47"/>
        <v>0</v>
      </c>
      <c r="M317" s="47">
        <f t="shared" si="48"/>
        <v>0</v>
      </c>
      <c r="N317" s="57"/>
      <c r="O317" s="38">
        <v>237</v>
      </c>
      <c r="P317" s="58">
        <f t="shared" si="52"/>
        <v>153677</v>
      </c>
      <c r="Q317" s="47">
        <f t="shared" si="53"/>
        <v>0</v>
      </c>
      <c r="R317" s="47">
        <f>IF(S316&lt;1,0,-'Lease Quarterly'!$K$4/'Lease Quarterly'!$L$4)</f>
        <v>0</v>
      </c>
      <c r="S317" s="47">
        <f t="shared" si="49"/>
        <v>0</v>
      </c>
      <c r="AE317"/>
      <c r="AF317" s="6"/>
    </row>
    <row r="318" spans="1:32" x14ac:dyDescent="0.25">
      <c r="A318" s="53">
        <f t="shared" si="50"/>
        <v>302</v>
      </c>
      <c r="B318" s="29">
        <f t="shared" si="44"/>
        <v>0</v>
      </c>
      <c r="C318" s="9" t="str">
        <f>IF(D318=0,"-",IF('Lease Quarterly'!$H$4="Yearly",EDATE(C317,12),IF('Lease Quarterly'!$H$4="Quarterly",EDATE(C317,3),EDATE(C317,1))))</f>
        <v>-</v>
      </c>
      <c r="D318" s="54">
        <f>IF(A318&gt;'Lease Quarterly'!$E$4,0,'Lease Quarterly'!$G$4)*((1+$M$4)^(((((IF($H$4="Yearly",ROUNDDOWN(IF(A318-($N$4)&lt;0,0,((A318-($N$4)/(($N$4))))/($N$4)),0),IF($H$4="Monthly",ROUNDDOWN(IF(A318-($N$4*12)&lt;0,0,((A318-(12*$N$4)/((12*$N$4))))/($N$4*12)),0),ROUNDDOWN(IF(A318-($N$4*4)&lt;0,0,((A318-(4*$N$4)/((4*$N$4))))/($N$4*4)),0)))))))))+(IF(A318=$E$4,$J$4,0))</f>
        <v>0</v>
      </c>
      <c r="E318" s="49">
        <f>IF(D318=0,0,1/((1+IF('Lease Quarterly'!$H$4="Yearly",'Lease Quarterly'!$D$4,IF('Lease Quarterly'!$H$4="Quarterly",'Lease Quarterly'!$D$4/4,'Lease Quarterly'!$D$4/12)))^IF($E$17=1,A317,A318)))</f>
        <v>0</v>
      </c>
      <c r="F318" s="55">
        <f t="shared" si="45"/>
        <v>0</v>
      </c>
      <c r="G318" s="56"/>
      <c r="H318" s="38">
        <f t="shared" si="51"/>
        <v>302</v>
      </c>
      <c r="I318" s="9" t="str">
        <f t="shared" si="46"/>
        <v>-</v>
      </c>
      <c r="J318" s="47">
        <f>IF(H318&gt;'Lease Quarterly'!$E$4,0,M317)</f>
        <v>0</v>
      </c>
      <c r="K318" s="47">
        <f>IF(IF('Lease Quarterly'!$H$4="Yearly",J318*'Lease Quarterly'!$D$4,IF('Lease Quarterly'!$H$4="Quarterly",J318*('Lease Quarterly'!$D$4/4),J318*'Lease Quarterly'!$D$4/12))&gt;0,IF('Lease Quarterly'!$H$4="Yearly",J318*'Lease Quarterly'!$D$4,IF('Lease Quarterly'!$H$4="Quarterly",J318*('Lease Quarterly'!$D$4/4),J318*'Lease Quarterly'!$D$4/12)),-L318-J318)</f>
        <v>0</v>
      </c>
      <c r="L318" s="47">
        <f t="shared" si="47"/>
        <v>0</v>
      </c>
      <c r="M318" s="47">
        <f t="shared" si="48"/>
        <v>0</v>
      </c>
      <c r="N318" s="57"/>
      <c r="O318" s="38">
        <v>237</v>
      </c>
      <c r="P318" s="58">
        <f t="shared" si="52"/>
        <v>154042</v>
      </c>
      <c r="Q318" s="47">
        <f t="shared" si="53"/>
        <v>0</v>
      </c>
      <c r="R318" s="47">
        <f>IF(S317&lt;1,0,-'Lease Quarterly'!$K$4/'Lease Quarterly'!$L$4)</f>
        <v>0</v>
      </c>
      <c r="S318" s="47">
        <f t="shared" si="49"/>
        <v>0</v>
      </c>
      <c r="AE318"/>
      <c r="AF318" s="6"/>
    </row>
    <row r="319" spans="1:32" x14ac:dyDescent="0.25">
      <c r="A319" s="53">
        <f t="shared" si="50"/>
        <v>303</v>
      </c>
      <c r="B319" s="29">
        <f t="shared" si="44"/>
        <v>0</v>
      </c>
      <c r="C319" s="9" t="str">
        <f>IF(D319=0,"-",IF('Lease Quarterly'!$H$4="Yearly",EDATE(C318,12),IF('Lease Quarterly'!$H$4="Quarterly",EDATE(C318,3),EDATE(C318,1))))</f>
        <v>-</v>
      </c>
      <c r="D319" s="54">
        <f>IF(A319&gt;'Lease Quarterly'!$E$4,0,'Lease Quarterly'!$G$4)*((1+$M$4)^(((((IF($H$4="Yearly",ROUNDDOWN(IF(A319-($N$4)&lt;0,0,((A319-($N$4)/(($N$4))))/($N$4)),0),IF($H$4="Monthly",ROUNDDOWN(IF(A319-($N$4*12)&lt;0,0,((A319-(12*$N$4)/((12*$N$4))))/($N$4*12)),0),ROUNDDOWN(IF(A319-($N$4*4)&lt;0,0,((A319-(4*$N$4)/((4*$N$4))))/($N$4*4)),0)))))))))+(IF(A319=$E$4,$J$4,0))</f>
        <v>0</v>
      </c>
      <c r="E319" s="49">
        <f>IF(D319=0,0,1/((1+IF('Lease Quarterly'!$H$4="Yearly",'Lease Quarterly'!$D$4,IF('Lease Quarterly'!$H$4="Quarterly",'Lease Quarterly'!$D$4/4,'Lease Quarterly'!$D$4/12)))^IF($E$17=1,A318,A319)))</f>
        <v>0</v>
      </c>
      <c r="F319" s="55">
        <f t="shared" si="45"/>
        <v>0</v>
      </c>
      <c r="G319" s="56"/>
      <c r="H319" s="38">
        <f t="shared" si="51"/>
        <v>303</v>
      </c>
      <c r="I319" s="9" t="str">
        <f t="shared" si="46"/>
        <v>-</v>
      </c>
      <c r="J319" s="47">
        <f>IF(H319&gt;'Lease Quarterly'!$E$4,0,M318)</f>
        <v>0</v>
      </c>
      <c r="K319" s="47">
        <f>IF(IF('Lease Quarterly'!$H$4="Yearly",J319*'Lease Quarterly'!$D$4,IF('Lease Quarterly'!$H$4="Quarterly",J319*('Lease Quarterly'!$D$4/4),J319*'Lease Quarterly'!$D$4/12))&gt;0,IF('Lease Quarterly'!$H$4="Yearly",J319*'Lease Quarterly'!$D$4,IF('Lease Quarterly'!$H$4="Quarterly",J319*('Lease Quarterly'!$D$4/4),J319*'Lease Quarterly'!$D$4/12)),-L319-J319)</f>
        <v>0</v>
      </c>
      <c r="L319" s="47">
        <f t="shared" si="47"/>
        <v>0</v>
      </c>
      <c r="M319" s="47">
        <f t="shared" si="48"/>
        <v>0</v>
      </c>
      <c r="N319" s="57"/>
      <c r="O319" s="38">
        <v>237</v>
      </c>
      <c r="P319" s="58">
        <f t="shared" si="52"/>
        <v>154407</v>
      </c>
      <c r="Q319" s="47">
        <f t="shared" si="53"/>
        <v>0</v>
      </c>
      <c r="R319" s="47">
        <f>IF(S318&lt;1,0,-'Lease Quarterly'!$K$4/'Lease Quarterly'!$L$4)</f>
        <v>0</v>
      </c>
      <c r="S319" s="47">
        <f t="shared" si="49"/>
        <v>0</v>
      </c>
      <c r="AE319"/>
      <c r="AF319" s="6"/>
    </row>
    <row r="320" spans="1:32" x14ac:dyDescent="0.25">
      <c r="A320" s="53">
        <f t="shared" si="50"/>
        <v>304</v>
      </c>
      <c r="B320" s="29">
        <f t="shared" si="44"/>
        <v>0</v>
      </c>
      <c r="C320" s="9" t="str">
        <f>IF(D320=0,"-",IF('Lease Quarterly'!$H$4="Yearly",EDATE(C319,12),IF('Lease Quarterly'!$H$4="Quarterly",EDATE(C319,3),EDATE(C319,1))))</f>
        <v>-</v>
      </c>
      <c r="D320" s="54">
        <f>IF(A320&gt;'Lease Quarterly'!$E$4,0,'Lease Quarterly'!$G$4)*((1+$M$4)^(((((IF($H$4="Yearly",ROUNDDOWN(IF(A320-($N$4)&lt;0,0,((A320-($N$4)/(($N$4))))/($N$4)),0),IF($H$4="Monthly",ROUNDDOWN(IF(A320-($N$4*12)&lt;0,0,((A320-(12*$N$4)/((12*$N$4))))/($N$4*12)),0),ROUNDDOWN(IF(A320-($N$4*4)&lt;0,0,((A320-(4*$N$4)/((4*$N$4))))/($N$4*4)),0)))))))))+(IF(A320=$E$4,$J$4,0))</f>
        <v>0</v>
      </c>
      <c r="E320" s="49">
        <f>IF(D320=0,0,1/((1+IF('Lease Quarterly'!$H$4="Yearly",'Lease Quarterly'!$D$4,IF('Lease Quarterly'!$H$4="Quarterly",'Lease Quarterly'!$D$4/4,'Lease Quarterly'!$D$4/12)))^IF($E$17=1,A319,A320)))</f>
        <v>0</v>
      </c>
      <c r="F320" s="55">
        <f t="shared" si="45"/>
        <v>0</v>
      </c>
      <c r="G320" s="56"/>
      <c r="H320" s="38">
        <f t="shared" si="51"/>
        <v>304</v>
      </c>
      <c r="I320" s="9" t="str">
        <f t="shared" si="46"/>
        <v>-</v>
      </c>
      <c r="J320" s="47">
        <f>IF(H320&gt;'Lease Quarterly'!$E$4,0,M319)</f>
        <v>0</v>
      </c>
      <c r="K320" s="47">
        <f>IF(IF('Lease Quarterly'!$H$4="Yearly",J320*'Lease Quarterly'!$D$4,IF('Lease Quarterly'!$H$4="Quarterly",J320*('Lease Quarterly'!$D$4/4),J320*'Lease Quarterly'!$D$4/12))&gt;0,IF('Lease Quarterly'!$H$4="Yearly",J320*'Lease Quarterly'!$D$4,IF('Lease Quarterly'!$H$4="Quarterly",J320*('Lease Quarterly'!$D$4/4),J320*'Lease Quarterly'!$D$4/12)),-L320-J320)</f>
        <v>0</v>
      </c>
      <c r="L320" s="47">
        <f t="shared" si="47"/>
        <v>0</v>
      </c>
      <c r="M320" s="47">
        <f t="shared" si="48"/>
        <v>0</v>
      </c>
      <c r="N320" s="57"/>
      <c r="O320" s="38">
        <v>237</v>
      </c>
      <c r="P320" s="58">
        <f t="shared" si="52"/>
        <v>154772</v>
      </c>
      <c r="Q320" s="47">
        <f t="shared" si="53"/>
        <v>0</v>
      </c>
      <c r="R320" s="47">
        <f>IF(S319&lt;1,0,-'Lease Quarterly'!$K$4/'Lease Quarterly'!$L$4)</f>
        <v>0</v>
      </c>
      <c r="S320" s="47">
        <f t="shared" si="49"/>
        <v>0</v>
      </c>
      <c r="AE320"/>
      <c r="AF320" s="6"/>
    </row>
    <row r="321" spans="1:32" x14ac:dyDescent="0.25">
      <c r="A321" s="53">
        <f t="shared" si="50"/>
        <v>305</v>
      </c>
      <c r="B321" s="29">
        <f t="shared" si="44"/>
        <v>0</v>
      </c>
      <c r="C321" s="9" t="str">
        <f>IF(D321=0,"-",IF('Lease Quarterly'!$H$4="Yearly",EDATE(C320,12),IF('Lease Quarterly'!$H$4="Quarterly",EDATE(C320,3),EDATE(C320,1))))</f>
        <v>-</v>
      </c>
      <c r="D321" s="54">
        <f>IF(A321&gt;'Lease Quarterly'!$E$4,0,'Lease Quarterly'!$G$4)*((1+$M$4)^(((((IF($H$4="Yearly",ROUNDDOWN(IF(A321-($N$4)&lt;0,0,((A321-($N$4)/(($N$4))))/($N$4)),0),IF($H$4="Monthly",ROUNDDOWN(IF(A321-($N$4*12)&lt;0,0,((A321-(12*$N$4)/((12*$N$4))))/($N$4*12)),0),ROUNDDOWN(IF(A321-($N$4*4)&lt;0,0,((A321-(4*$N$4)/((4*$N$4))))/($N$4*4)),0)))))))))+(IF(A321=$E$4,$J$4,0))</f>
        <v>0</v>
      </c>
      <c r="E321" s="49">
        <f>IF(D321=0,0,1/((1+IF('Lease Quarterly'!$H$4="Yearly",'Lease Quarterly'!$D$4,IF('Lease Quarterly'!$H$4="Quarterly",'Lease Quarterly'!$D$4/4,'Lease Quarterly'!$D$4/12)))^IF($E$17=1,A320,A321)))</f>
        <v>0</v>
      </c>
      <c r="F321" s="55">
        <f t="shared" si="45"/>
        <v>0</v>
      </c>
      <c r="G321" s="56"/>
      <c r="H321" s="38">
        <f t="shared" si="51"/>
        <v>305</v>
      </c>
      <c r="I321" s="9" t="str">
        <f t="shared" si="46"/>
        <v>-</v>
      </c>
      <c r="J321" s="47">
        <f>IF(H321&gt;'Lease Quarterly'!$E$4,0,M320)</f>
        <v>0</v>
      </c>
      <c r="K321" s="47">
        <f>IF(IF('Lease Quarterly'!$H$4="Yearly",J321*'Lease Quarterly'!$D$4,IF('Lease Quarterly'!$H$4="Quarterly",J321*('Lease Quarterly'!$D$4/4),J321*'Lease Quarterly'!$D$4/12))&gt;0,IF('Lease Quarterly'!$H$4="Yearly",J321*'Lease Quarterly'!$D$4,IF('Lease Quarterly'!$H$4="Quarterly",J321*('Lease Quarterly'!$D$4/4),J321*'Lease Quarterly'!$D$4/12)),-L321-J321)</f>
        <v>0</v>
      </c>
      <c r="L321" s="47">
        <f t="shared" si="47"/>
        <v>0</v>
      </c>
      <c r="M321" s="47">
        <f t="shared" si="48"/>
        <v>0</v>
      </c>
      <c r="N321" s="57"/>
      <c r="O321" s="38">
        <v>237</v>
      </c>
      <c r="P321" s="58">
        <f t="shared" si="52"/>
        <v>155138</v>
      </c>
      <c r="Q321" s="47">
        <f t="shared" si="53"/>
        <v>0</v>
      </c>
      <c r="R321" s="47">
        <f>IF(S320&lt;1,0,-'Lease Quarterly'!$K$4/'Lease Quarterly'!$L$4)</f>
        <v>0</v>
      </c>
      <c r="S321" s="47">
        <f t="shared" si="49"/>
        <v>0</v>
      </c>
      <c r="AE321"/>
      <c r="AF321" s="6"/>
    </row>
    <row r="322" spans="1:32" x14ac:dyDescent="0.25">
      <c r="A322" s="53">
        <f t="shared" si="50"/>
        <v>306</v>
      </c>
      <c r="B322" s="29">
        <f t="shared" si="44"/>
        <v>0</v>
      </c>
      <c r="C322" s="9" t="str">
        <f>IF(D322=0,"-",IF('Lease Quarterly'!$H$4="Yearly",EDATE(C321,12),IF('Lease Quarterly'!$H$4="Quarterly",EDATE(C321,3),EDATE(C321,1))))</f>
        <v>-</v>
      </c>
      <c r="D322" s="54">
        <f>IF(A322&gt;'Lease Quarterly'!$E$4,0,'Lease Quarterly'!$G$4)*((1+$M$4)^(((((IF($H$4="Yearly",ROUNDDOWN(IF(A322-($N$4)&lt;0,0,((A322-($N$4)/(($N$4))))/($N$4)),0),IF($H$4="Monthly",ROUNDDOWN(IF(A322-($N$4*12)&lt;0,0,((A322-(12*$N$4)/((12*$N$4))))/($N$4*12)),0),ROUNDDOWN(IF(A322-($N$4*4)&lt;0,0,((A322-(4*$N$4)/((4*$N$4))))/($N$4*4)),0)))))))))+(IF(A322=$E$4,$J$4,0))</f>
        <v>0</v>
      </c>
      <c r="E322" s="49">
        <f>IF(D322=0,0,1/((1+IF('Lease Quarterly'!$H$4="Yearly",'Lease Quarterly'!$D$4,IF('Lease Quarterly'!$H$4="Quarterly",'Lease Quarterly'!$D$4/4,'Lease Quarterly'!$D$4/12)))^IF($E$17=1,A321,A322)))</f>
        <v>0</v>
      </c>
      <c r="F322" s="55">
        <f t="shared" si="45"/>
        <v>0</v>
      </c>
      <c r="G322" s="56"/>
      <c r="H322" s="38">
        <f t="shared" si="51"/>
        <v>306</v>
      </c>
      <c r="I322" s="9" t="str">
        <f t="shared" si="46"/>
        <v>-</v>
      </c>
      <c r="J322" s="47">
        <f>IF(H322&gt;'Lease Quarterly'!$E$4,0,M321)</f>
        <v>0</v>
      </c>
      <c r="K322" s="47">
        <f>IF(IF('Lease Quarterly'!$H$4="Yearly",J322*'Lease Quarterly'!$D$4,IF('Lease Quarterly'!$H$4="Quarterly",J322*('Lease Quarterly'!$D$4/4),J322*'Lease Quarterly'!$D$4/12))&gt;0,IF('Lease Quarterly'!$H$4="Yearly",J322*'Lease Quarterly'!$D$4,IF('Lease Quarterly'!$H$4="Quarterly",J322*('Lease Quarterly'!$D$4/4),J322*'Lease Quarterly'!$D$4/12)),-L322-J322)</f>
        <v>0</v>
      </c>
      <c r="L322" s="47">
        <f t="shared" si="47"/>
        <v>0</v>
      </c>
      <c r="M322" s="47">
        <f t="shared" si="48"/>
        <v>0</v>
      </c>
      <c r="N322" s="57"/>
      <c r="O322" s="38">
        <v>237</v>
      </c>
      <c r="P322" s="58">
        <f t="shared" si="52"/>
        <v>155503</v>
      </c>
      <c r="Q322" s="47">
        <f t="shared" si="53"/>
        <v>0</v>
      </c>
      <c r="R322" s="47">
        <f>IF(S321&lt;1,0,-'Lease Quarterly'!$K$4/'Lease Quarterly'!$L$4)</f>
        <v>0</v>
      </c>
      <c r="S322" s="47">
        <f t="shared" si="49"/>
        <v>0</v>
      </c>
      <c r="AE322"/>
      <c r="AF322" s="6"/>
    </row>
    <row r="323" spans="1:32" x14ac:dyDescent="0.25">
      <c r="A323" s="53">
        <f t="shared" si="50"/>
        <v>307</v>
      </c>
      <c r="B323" s="29">
        <f t="shared" si="44"/>
        <v>0</v>
      </c>
      <c r="C323" s="9" t="str">
        <f>IF(D323=0,"-",IF('Lease Quarterly'!$H$4="Yearly",EDATE(C322,12),IF('Lease Quarterly'!$H$4="Quarterly",EDATE(C322,3),EDATE(C322,1))))</f>
        <v>-</v>
      </c>
      <c r="D323" s="54">
        <f>IF(A323&gt;'Lease Quarterly'!$E$4,0,'Lease Quarterly'!$G$4)*((1+$M$4)^(((((IF($H$4="Yearly",ROUNDDOWN(IF(A323-($N$4)&lt;0,0,((A323-($N$4)/(($N$4))))/($N$4)),0),IF($H$4="Monthly",ROUNDDOWN(IF(A323-($N$4*12)&lt;0,0,((A323-(12*$N$4)/((12*$N$4))))/($N$4*12)),0),ROUNDDOWN(IF(A323-($N$4*4)&lt;0,0,((A323-(4*$N$4)/((4*$N$4))))/($N$4*4)),0)))))))))+(IF(A323=$E$4,$J$4,0))</f>
        <v>0</v>
      </c>
      <c r="E323" s="49">
        <f>IF(D323=0,0,1/((1+IF('Lease Quarterly'!$H$4="Yearly",'Lease Quarterly'!$D$4,IF('Lease Quarterly'!$H$4="Quarterly",'Lease Quarterly'!$D$4/4,'Lease Quarterly'!$D$4/12)))^IF($E$17=1,A322,A323)))</f>
        <v>0</v>
      </c>
      <c r="F323" s="55">
        <f t="shared" si="45"/>
        <v>0</v>
      </c>
      <c r="G323" s="56"/>
      <c r="H323" s="38">
        <f t="shared" si="51"/>
        <v>307</v>
      </c>
      <c r="I323" s="9" t="str">
        <f t="shared" si="46"/>
        <v>-</v>
      </c>
      <c r="J323" s="47">
        <f>IF(H323&gt;'Lease Quarterly'!$E$4,0,M322)</f>
        <v>0</v>
      </c>
      <c r="K323" s="47">
        <f>IF(IF('Lease Quarterly'!$H$4="Yearly",J323*'Lease Quarterly'!$D$4,IF('Lease Quarterly'!$H$4="Quarterly",J323*('Lease Quarterly'!$D$4/4),J323*'Lease Quarterly'!$D$4/12))&gt;0,IF('Lease Quarterly'!$H$4="Yearly",J323*'Lease Quarterly'!$D$4,IF('Lease Quarterly'!$H$4="Quarterly",J323*('Lease Quarterly'!$D$4/4),J323*'Lease Quarterly'!$D$4/12)),-L323-J323)</f>
        <v>0</v>
      </c>
      <c r="L323" s="47">
        <f t="shared" si="47"/>
        <v>0</v>
      </c>
      <c r="M323" s="47">
        <f t="shared" si="48"/>
        <v>0</v>
      </c>
      <c r="N323" s="57"/>
      <c r="O323" s="38">
        <v>237</v>
      </c>
      <c r="P323" s="58">
        <f t="shared" si="52"/>
        <v>155868</v>
      </c>
      <c r="Q323" s="47">
        <f t="shared" si="53"/>
        <v>0</v>
      </c>
      <c r="R323" s="47">
        <f>IF(S322&lt;1,0,-'Lease Quarterly'!$K$4/'Lease Quarterly'!$L$4)</f>
        <v>0</v>
      </c>
      <c r="S323" s="47">
        <f t="shared" si="49"/>
        <v>0</v>
      </c>
      <c r="AE323"/>
      <c r="AF323" s="6"/>
    </row>
    <row r="324" spans="1:32" x14ac:dyDescent="0.25">
      <c r="A324" s="53">
        <f t="shared" si="50"/>
        <v>308</v>
      </c>
      <c r="B324" s="29">
        <f t="shared" si="44"/>
        <v>0</v>
      </c>
      <c r="C324" s="9" t="str">
        <f>IF(D324=0,"-",IF('Lease Quarterly'!$H$4="Yearly",EDATE(C323,12),IF('Lease Quarterly'!$H$4="Quarterly",EDATE(C323,3),EDATE(C323,1))))</f>
        <v>-</v>
      </c>
      <c r="D324" s="54">
        <f>IF(A324&gt;'Lease Quarterly'!$E$4,0,'Lease Quarterly'!$G$4)*((1+$M$4)^(((((IF($H$4="Yearly",ROUNDDOWN(IF(A324-($N$4)&lt;0,0,((A324-($N$4)/(($N$4))))/($N$4)),0),IF($H$4="Monthly",ROUNDDOWN(IF(A324-($N$4*12)&lt;0,0,((A324-(12*$N$4)/((12*$N$4))))/($N$4*12)),0),ROUNDDOWN(IF(A324-($N$4*4)&lt;0,0,((A324-(4*$N$4)/((4*$N$4))))/($N$4*4)),0)))))))))+(IF(A324=$E$4,$J$4,0))</f>
        <v>0</v>
      </c>
      <c r="E324" s="49">
        <f>IF(D324=0,0,1/((1+IF('Lease Quarterly'!$H$4="Yearly",'Lease Quarterly'!$D$4,IF('Lease Quarterly'!$H$4="Quarterly",'Lease Quarterly'!$D$4/4,'Lease Quarterly'!$D$4/12)))^IF($E$17=1,A323,A324)))</f>
        <v>0</v>
      </c>
      <c r="F324" s="55">
        <f t="shared" si="45"/>
        <v>0</v>
      </c>
      <c r="G324" s="56"/>
      <c r="H324" s="38">
        <f t="shared" si="51"/>
        <v>308</v>
      </c>
      <c r="I324" s="9" t="str">
        <f t="shared" si="46"/>
        <v>-</v>
      </c>
      <c r="J324" s="47">
        <f>IF(H324&gt;'Lease Quarterly'!$E$4,0,M323)</f>
        <v>0</v>
      </c>
      <c r="K324" s="47">
        <f>IF(IF('Lease Quarterly'!$H$4="Yearly",J324*'Lease Quarterly'!$D$4,IF('Lease Quarterly'!$H$4="Quarterly",J324*('Lease Quarterly'!$D$4/4),J324*'Lease Quarterly'!$D$4/12))&gt;0,IF('Lease Quarterly'!$H$4="Yearly",J324*'Lease Quarterly'!$D$4,IF('Lease Quarterly'!$H$4="Quarterly",J324*('Lease Quarterly'!$D$4/4),J324*'Lease Quarterly'!$D$4/12)),-L324-J324)</f>
        <v>0</v>
      </c>
      <c r="L324" s="47">
        <f t="shared" si="47"/>
        <v>0</v>
      </c>
      <c r="M324" s="47">
        <f t="shared" si="48"/>
        <v>0</v>
      </c>
      <c r="N324" s="57"/>
      <c r="O324" s="38">
        <v>237</v>
      </c>
      <c r="P324" s="58">
        <f t="shared" si="52"/>
        <v>156233</v>
      </c>
      <c r="Q324" s="47">
        <f t="shared" si="53"/>
        <v>0</v>
      </c>
      <c r="R324" s="47">
        <f>IF(S323&lt;1,0,-'Lease Quarterly'!$K$4/'Lease Quarterly'!$L$4)</f>
        <v>0</v>
      </c>
      <c r="S324" s="47">
        <f t="shared" si="49"/>
        <v>0</v>
      </c>
      <c r="AE324"/>
      <c r="AF324" s="6"/>
    </row>
    <row r="325" spans="1:32" x14ac:dyDescent="0.25">
      <c r="A325" s="53">
        <f t="shared" si="50"/>
        <v>309</v>
      </c>
      <c r="B325" s="29">
        <f t="shared" si="44"/>
        <v>0</v>
      </c>
      <c r="C325" s="9" t="str">
        <f>IF(D325=0,"-",IF('Lease Quarterly'!$H$4="Yearly",EDATE(C324,12),IF('Lease Quarterly'!$H$4="Quarterly",EDATE(C324,3),EDATE(C324,1))))</f>
        <v>-</v>
      </c>
      <c r="D325" s="54">
        <f>IF(A325&gt;'Lease Quarterly'!$E$4,0,'Lease Quarterly'!$G$4)*((1+$M$4)^(((((IF($H$4="Yearly",ROUNDDOWN(IF(A325-($N$4)&lt;0,0,((A325-($N$4)/(($N$4))))/($N$4)),0),IF($H$4="Monthly",ROUNDDOWN(IF(A325-($N$4*12)&lt;0,0,((A325-(12*$N$4)/((12*$N$4))))/($N$4*12)),0),ROUNDDOWN(IF(A325-($N$4*4)&lt;0,0,((A325-(4*$N$4)/((4*$N$4))))/($N$4*4)),0)))))))))+(IF(A325=$E$4,$J$4,0))</f>
        <v>0</v>
      </c>
      <c r="E325" s="49">
        <f>IF(D325=0,0,1/((1+IF('Lease Quarterly'!$H$4="Yearly",'Lease Quarterly'!$D$4,IF('Lease Quarterly'!$H$4="Quarterly",'Lease Quarterly'!$D$4/4,'Lease Quarterly'!$D$4/12)))^IF($E$17=1,A324,A325)))</f>
        <v>0</v>
      </c>
      <c r="F325" s="55">
        <f t="shared" si="45"/>
        <v>0</v>
      </c>
      <c r="G325" s="56"/>
      <c r="H325" s="38">
        <f t="shared" si="51"/>
        <v>309</v>
      </c>
      <c r="I325" s="9" t="str">
        <f t="shared" si="46"/>
        <v>-</v>
      </c>
      <c r="J325" s="47">
        <f>IF(H325&gt;'Lease Quarterly'!$E$4,0,M324)</f>
        <v>0</v>
      </c>
      <c r="K325" s="47">
        <f>IF(IF('Lease Quarterly'!$H$4="Yearly",J325*'Lease Quarterly'!$D$4,IF('Lease Quarterly'!$H$4="Quarterly",J325*('Lease Quarterly'!$D$4/4),J325*'Lease Quarterly'!$D$4/12))&gt;0,IF('Lease Quarterly'!$H$4="Yearly",J325*'Lease Quarterly'!$D$4,IF('Lease Quarterly'!$H$4="Quarterly",J325*('Lease Quarterly'!$D$4/4),J325*'Lease Quarterly'!$D$4/12)),-L325-J325)</f>
        <v>0</v>
      </c>
      <c r="L325" s="47">
        <f t="shared" si="47"/>
        <v>0</v>
      </c>
      <c r="M325" s="47">
        <f t="shared" si="48"/>
        <v>0</v>
      </c>
      <c r="N325" s="57"/>
      <c r="O325" s="38">
        <v>237</v>
      </c>
      <c r="P325" s="58">
        <f t="shared" si="52"/>
        <v>156599</v>
      </c>
      <c r="Q325" s="47">
        <f t="shared" si="53"/>
        <v>0</v>
      </c>
      <c r="R325" s="47">
        <f>IF(S324&lt;1,0,-'Lease Quarterly'!$K$4/'Lease Quarterly'!$L$4)</f>
        <v>0</v>
      </c>
      <c r="S325" s="47">
        <f t="shared" si="49"/>
        <v>0</v>
      </c>
      <c r="AE325"/>
      <c r="AF325" s="6"/>
    </row>
    <row r="326" spans="1:32" x14ac:dyDescent="0.25">
      <c r="A326" s="53">
        <f t="shared" si="50"/>
        <v>310</v>
      </c>
      <c r="B326" s="29">
        <f t="shared" si="44"/>
        <v>0</v>
      </c>
      <c r="C326" s="9" t="str">
        <f>IF(D326=0,"-",IF('Lease Quarterly'!$H$4="Yearly",EDATE(C325,12),IF('Lease Quarterly'!$H$4="Quarterly",EDATE(C325,3),EDATE(C325,1))))</f>
        <v>-</v>
      </c>
      <c r="D326" s="54">
        <f>IF(A326&gt;'Lease Quarterly'!$E$4,0,'Lease Quarterly'!$G$4)*((1+$M$4)^(((((IF($H$4="Yearly",ROUNDDOWN(IF(A326-($N$4)&lt;0,0,((A326-($N$4)/(($N$4))))/($N$4)),0),IF($H$4="Monthly",ROUNDDOWN(IF(A326-($N$4*12)&lt;0,0,((A326-(12*$N$4)/((12*$N$4))))/($N$4*12)),0),ROUNDDOWN(IF(A326-($N$4*4)&lt;0,0,((A326-(4*$N$4)/((4*$N$4))))/($N$4*4)),0)))))))))+(IF(A326=$E$4,$J$4,0))</f>
        <v>0</v>
      </c>
      <c r="E326" s="49">
        <f>IF(D326=0,0,1/((1+IF('Lease Quarterly'!$H$4="Yearly",'Lease Quarterly'!$D$4,IF('Lease Quarterly'!$H$4="Quarterly",'Lease Quarterly'!$D$4/4,'Lease Quarterly'!$D$4/12)))^IF($E$17=1,A325,A326)))</f>
        <v>0</v>
      </c>
      <c r="F326" s="55">
        <f t="shared" si="45"/>
        <v>0</v>
      </c>
      <c r="G326" s="56"/>
      <c r="H326" s="38">
        <f t="shared" si="51"/>
        <v>310</v>
      </c>
      <c r="I326" s="9" t="str">
        <f t="shared" si="46"/>
        <v>-</v>
      </c>
      <c r="J326" s="47">
        <f>IF(H326&gt;'Lease Quarterly'!$E$4,0,M325)</f>
        <v>0</v>
      </c>
      <c r="K326" s="47">
        <f>IF(IF('Lease Quarterly'!$H$4="Yearly",J326*'Lease Quarterly'!$D$4,IF('Lease Quarterly'!$H$4="Quarterly",J326*('Lease Quarterly'!$D$4/4),J326*'Lease Quarterly'!$D$4/12))&gt;0,IF('Lease Quarterly'!$H$4="Yearly",J326*'Lease Quarterly'!$D$4,IF('Lease Quarterly'!$H$4="Quarterly",J326*('Lease Quarterly'!$D$4/4),J326*'Lease Quarterly'!$D$4/12)),-L326-J326)</f>
        <v>0</v>
      </c>
      <c r="L326" s="47">
        <f t="shared" si="47"/>
        <v>0</v>
      </c>
      <c r="M326" s="47">
        <f t="shared" si="48"/>
        <v>0</v>
      </c>
      <c r="N326" s="57"/>
      <c r="O326" s="38">
        <v>237</v>
      </c>
      <c r="P326" s="58">
        <f t="shared" si="52"/>
        <v>156964</v>
      </c>
      <c r="Q326" s="47">
        <f t="shared" si="53"/>
        <v>0</v>
      </c>
      <c r="R326" s="47">
        <f>IF(S325&lt;1,0,-'Lease Quarterly'!$K$4/'Lease Quarterly'!$L$4)</f>
        <v>0</v>
      </c>
      <c r="S326" s="47">
        <f t="shared" si="49"/>
        <v>0</v>
      </c>
      <c r="AE326"/>
      <c r="AF326" s="6"/>
    </row>
    <row r="327" spans="1:32" x14ac:dyDescent="0.25">
      <c r="A327" s="53">
        <f t="shared" si="50"/>
        <v>311</v>
      </c>
      <c r="B327" s="29">
        <f t="shared" si="44"/>
        <v>0</v>
      </c>
      <c r="C327" s="9" t="str">
        <f>IF(D327=0,"-",IF('Lease Quarterly'!$H$4="Yearly",EDATE(C326,12),IF('Lease Quarterly'!$H$4="Quarterly",EDATE(C326,3),EDATE(C326,1))))</f>
        <v>-</v>
      </c>
      <c r="D327" s="54">
        <f>IF(A327&gt;'Lease Quarterly'!$E$4,0,'Lease Quarterly'!$G$4)*((1+$M$4)^(((((IF($H$4="Yearly",ROUNDDOWN(IF(A327-($N$4)&lt;0,0,((A327-($N$4)/(($N$4))))/($N$4)),0),IF($H$4="Monthly",ROUNDDOWN(IF(A327-($N$4*12)&lt;0,0,((A327-(12*$N$4)/((12*$N$4))))/($N$4*12)),0),ROUNDDOWN(IF(A327-($N$4*4)&lt;0,0,((A327-(4*$N$4)/((4*$N$4))))/($N$4*4)),0)))))))))+(IF(A327=$E$4,$J$4,0))</f>
        <v>0</v>
      </c>
      <c r="E327" s="49">
        <f>IF(D327=0,0,1/((1+IF('Lease Quarterly'!$H$4="Yearly",'Lease Quarterly'!$D$4,IF('Lease Quarterly'!$H$4="Quarterly",'Lease Quarterly'!$D$4/4,'Lease Quarterly'!$D$4/12)))^IF($E$17=1,A326,A327)))</f>
        <v>0</v>
      </c>
      <c r="F327" s="55">
        <f t="shared" si="45"/>
        <v>0</v>
      </c>
      <c r="G327" s="56"/>
      <c r="H327" s="38">
        <f t="shared" si="51"/>
        <v>311</v>
      </c>
      <c r="I327" s="9" t="str">
        <f t="shared" si="46"/>
        <v>-</v>
      </c>
      <c r="J327" s="47">
        <f>IF(H327&gt;'Lease Quarterly'!$E$4,0,M326)</f>
        <v>0</v>
      </c>
      <c r="K327" s="47">
        <f>IF(IF('Lease Quarterly'!$H$4="Yearly",J327*'Lease Quarterly'!$D$4,IF('Lease Quarterly'!$H$4="Quarterly",J327*('Lease Quarterly'!$D$4/4),J327*'Lease Quarterly'!$D$4/12))&gt;0,IF('Lease Quarterly'!$H$4="Yearly",J327*'Lease Quarterly'!$D$4,IF('Lease Quarterly'!$H$4="Quarterly",J327*('Lease Quarterly'!$D$4/4),J327*'Lease Quarterly'!$D$4/12)),-L327-J327)</f>
        <v>0</v>
      </c>
      <c r="L327" s="47">
        <f t="shared" si="47"/>
        <v>0</v>
      </c>
      <c r="M327" s="47">
        <f t="shared" si="48"/>
        <v>0</v>
      </c>
      <c r="N327" s="57"/>
      <c r="O327" s="38">
        <v>237</v>
      </c>
      <c r="P327" s="58">
        <f t="shared" si="52"/>
        <v>157329</v>
      </c>
      <c r="Q327" s="47">
        <f t="shared" si="53"/>
        <v>0</v>
      </c>
      <c r="R327" s="47">
        <f>IF(S326&lt;1,0,-'Lease Quarterly'!$K$4/'Lease Quarterly'!$L$4)</f>
        <v>0</v>
      </c>
      <c r="S327" s="47">
        <f t="shared" si="49"/>
        <v>0</v>
      </c>
      <c r="AE327"/>
      <c r="AF327" s="6"/>
    </row>
    <row r="328" spans="1:32" x14ac:dyDescent="0.25">
      <c r="A328" s="53">
        <f t="shared" si="50"/>
        <v>312</v>
      </c>
      <c r="B328" s="29">
        <f t="shared" si="44"/>
        <v>0</v>
      </c>
      <c r="C328" s="9" t="str">
        <f>IF(D328=0,"-",IF('Lease Quarterly'!$H$4="Yearly",EDATE(C327,12),IF('Lease Quarterly'!$H$4="Quarterly",EDATE(C327,3),EDATE(C327,1))))</f>
        <v>-</v>
      </c>
      <c r="D328" s="54">
        <f>IF(A328&gt;'Lease Quarterly'!$E$4,0,'Lease Quarterly'!$G$4)*((1+$M$4)^(((((IF($H$4="Yearly",ROUNDDOWN(IF(A328-($N$4)&lt;0,0,((A328-($N$4)/(($N$4))))/($N$4)),0),IF($H$4="Monthly",ROUNDDOWN(IF(A328-($N$4*12)&lt;0,0,((A328-(12*$N$4)/((12*$N$4))))/($N$4*12)),0),ROUNDDOWN(IF(A328-($N$4*4)&lt;0,0,((A328-(4*$N$4)/((4*$N$4))))/($N$4*4)),0)))))))))+(IF(A328=$E$4,$J$4,0))</f>
        <v>0</v>
      </c>
      <c r="E328" s="49">
        <f>IF(D328=0,0,1/((1+IF('Lease Quarterly'!$H$4="Yearly",'Lease Quarterly'!$D$4,IF('Lease Quarterly'!$H$4="Quarterly",'Lease Quarterly'!$D$4/4,'Lease Quarterly'!$D$4/12)))^IF($E$17=1,A327,A328)))</f>
        <v>0</v>
      </c>
      <c r="F328" s="55">
        <f t="shared" si="45"/>
        <v>0</v>
      </c>
      <c r="G328" s="56"/>
      <c r="H328" s="38">
        <f t="shared" si="51"/>
        <v>312</v>
      </c>
      <c r="I328" s="9" t="str">
        <f t="shared" si="46"/>
        <v>-</v>
      </c>
      <c r="J328" s="47">
        <f>IF(H328&gt;'Lease Quarterly'!$E$4,0,M327)</f>
        <v>0</v>
      </c>
      <c r="K328" s="47">
        <f>IF(IF('Lease Quarterly'!$H$4="Yearly",J328*'Lease Quarterly'!$D$4,IF('Lease Quarterly'!$H$4="Quarterly",J328*('Lease Quarterly'!$D$4/4),J328*'Lease Quarterly'!$D$4/12))&gt;0,IF('Lease Quarterly'!$H$4="Yearly",J328*'Lease Quarterly'!$D$4,IF('Lease Quarterly'!$H$4="Quarterly",J328*('Lease Quarterly'!$D$4/4),J328*'Lease Quarterly'!$D$4/12)),-L328-J328)</f>
        <v>0</v>
      </c>
      <c r="L328" s="47">
        <f t="shared" si="47"/>
        <v>0</v>
      </c>
      <c r="M328" s="47">
        <f t="shared" si="48"/>
        <v>0</v>
      </c>
      <c r="N328" s="57"/>
      <c r="O328" s="38">
        <v>237</v>
      </c>
      <c r="P328" s="58">
        <f t="shared" si="52"/>
        <v>157694</v>
      </c>
      <c r="Q328" s="47">
        <f t="shared" si="53"/>
        <v>0</v>
      </c>
      <c r="R328" s="47">
        <f>IF(S327&lt;1,0,-'Lease Quarterly'!$K$4/'Lease Quarterly'!$L$4)</f>
        <v>0</v>
      </c>
      <c r="S328" s="47">
        <f t="shared" si="49"/>
        <v>0</v>
      </c>
      <c r="AE328"/>
      <c r="AF328" s="6"/>
    </row>
    <row r="329" spans="1:32" x14ac:dyDescent="0.25">
      <c r="A329" s="53">
        <f t="shared" si="50"/>
        <v>313</v>
      </c>
      <c r="B329" s="29">
        <f t="shared" si="44"/>
        <v>0</v>
      </c>
      <c r="C329" s="9" t="str">
        <f>IF(D329=0,"-",IF('Lease Quarterly'!$H$4="Yearly",EDATE(C328,12),IF('Lease Quarterly'!$H$4="Quarterly",EDATE(C328,3),EDATE(C328,1))))</f>
        <v>-</v>
      </c>
      <c r="D329" s="54">
        <f>IF(A329&gt;'Lease Quarterly'!$E$4,0,'Lease Quarterly'!$G$4)*((1+$M$4)^(((((IF($H$4="Yearly",ROUNDDOWN(IF(A329-($N$4)&lt;0,0,((A329-($N$4)/(($N$4))))/($N$4)),0),IF($H$4="Monthly",ROUNDDOWN(IF(A329-($N$4*12)&lt;0,0,((A329-(12*$N$4)/((12*$N$4))))/($N$4*12)),0),ROUNDDOWN(IF(A329-($N$4*4)&lt;0,0,((A329-(4*$N$4)/((4*$N$4))))/($N$4*4)),0)))))))))+(IF(A329=$E$4,$J$4,0))</f>
        <v>0</v>
      </c>
      <c r="E329" s="49">
        <f>IF(D329=0,0,1/((1+IF('Lease Quarterly'!$H$4="Yearly",'Lease Quarterly'!$D$4,IF('Lease Quarterly'!$H$4="Quarterly",'Lease Quarterly'!$D$4/4,'Lease Quarterly'!$D$4/12)))^IF($E$17=1,A328,A329)))</f>
        <v>0</v>
      </c>
      <c r="F329" s="55">
        <f t="shared" si="45"/>
        <v>0</v>
      </c>
      <c r="G329" s="56"/>
      <c r="H329" s="38">
        <f t="shared" si="51"/>
        <v>313</v>
      </c>
      <c r="I329" s="9" t="str">
        <f t="shared" si="46"/>
        <v>-</v>
      </c>
      <c r="J329" s="47">
        <f>IF(H329&gt;'Lease Quarterly'!$E$4,0,M328)</f>
        <v>0</v>
      </c>
      <c r="K329" s="47">
        <f>IF(IF('Lease Quarterly'!$H$4="Yearly",J329*'Lease Quarterly'!$D$4,IF('Lease Quarterly'!$H$4="Quarterly",J329*('Lease Quarterly'!$D$4/4),J329*'Lease Quarterly'!$D$4/12))&gt;0,IF('Lease Quarterly'!$H$4="Yearly",J329*'Lease Quarterly'!$D$4,IF('Lease Quarterly'!$H$4="Quarterly",J329*('Lease Quarterly'!$D$4/4),J329*'Lease Quarterly'!$D$4/12)),-L329-J329)</f>
        <v>0</v>
      </c>
      <c r="L329" s="47">
        <f t="shared" si="47"/>
        <v>0</v>
      </c>
      <c r="M329" s="47">
        <f t="shared" si="48"/>
        <v>0</v>
      </c>
      <c r="N329" s="57"/>
      <c r="O329" s="38">
        <v>237</v>
      </c>
      <c r="P329" s="58">
        <f t="shared" si="52"/>
        <v>158060</v>
      </c>
      <c r="Q329" s="47">
        <f t="shared" si="53"/>
        <v>0</v>
      </c>
      <c r="R329" s="47">
        <f>IF(S328&lt;1,0,-'Lease Quarterly'!$K$4/'Lease Quarterly'!$L$4)</f>
        <v>0</v>
      </c>
      <c r="S329" s="47">
        <f t="shared" si="49"/>
        <v>0</v>
      </c>
      <c r="AE329"/>
      <c r="AF329" s="6"/>
    </row>
    <row r="330" spans="1:32" x14ac:dyDescent="0.25">
      <c r="A330" s="53">
        <f t="shared" si="50"/>
        <v>314</v>
      </c>
      <c r="B330" s="29">
        <f t="shared" si="44"/>
        <v>0</v>
      </c>
      <c r="C330" s="9" t="str">
        <f>IF(D330=0,"-",IF('Lease Quarterly'!$H$4="Yearly",EDATE(C329,12),IF('Lease Quarterly'!$H$4="Quarterly",EDATE(C329,3),EDATE(C329,1))))</f>
        <v>-</v>
      </c>
      <c r="D330" s="54">
        <f>IF(A330&gt;'Lease Quarterly'!$E$4,0,'Lease Quarterly'!$G$4)*((1+$M$4)^(((((IF($H$4="Yearly",ROUNDDOWN(IF(A330-($N$4)&lt;0,0,((A330-($N$4)/(($N$4))))/($N$4)),0),IF($H$4="Monthly",ROUNDDOWN(IF(A330-($N$4*12)&lt;0,0,((A330-(12*$N$4)/((12*$N$4))))/($N$4*12)),0),ROUNDDOWN(IF(A330-($N$4*4)&lt;0,0,((A330-(4*$N$4)/((4*$N$4))))/($N$4*4)),0)))))))))+(IF(A330=$E$4,$J$4,0))</f>
        <v>0</v>
      </c>
      <c r="E330" s="49">
        <f>IF(D330=0,0,1/((1+IF('Lease Quarterly'!$H$4="Yearly",'Lease Quarterly'!$D$4,IF('Lease Quarterly'!$H$4="Quarterly",'Lease Quarterly'!$D$4/4,'Lease Quarterly'!$D$4/12)))^IF($E$17=1,A329,A330)))</f>
        <v>0</v>
      </c>
      <c r="F330" s="55">
        <f t="shared" si="45"/>
        <v>0</v>
      </c>
      <c r="G330" s="56"/>
      <c r="H330" s="38">
        <f t="shared" si="51"/>
        <v>314</v>
      </c>
      <c r="I330" s="9" t="str">
        <f t="shared" si="46"/>
        <v>-</v>
      </c>
      <c r="J330" s="47">
        <f>IF(H330&gt;'Lease Quarterly'!$E$4,0,M329)</f>
        <v>0</v>
      </c>
      <c r="K330" s="47">
        <f>IF(IF('Lease Quarterly'!$H$4="Yearly",J330*'Lease Quarterly'!$D$4,IF('Lease Quarterly'!$H$4="Quarterly",J330*('Lease Quarterly'!$D$4/4),J330*'Lease Quarterly'!$D$4/12))&gt;0,IF('Lease Quarterly'!$H$4="Yearly",J330*'Lease Quarterly'!$D$4,IF('Lease Quarterly'!$H$4="Quarterly",J330*('Lease Quarterly'!$D$4/4),J330*'Lease Quarterly'!$D$4/12)),-L330-J330)</f>
        <v>0</v>
      </c>
      <c r="L330" s="47">
        <f t="shared" si="47"/>
        <v>0</v>
      </c>
      <c r="M330" s="47">
        <f t="shared" si="48"/>
        <v>0</v>
      </c>
      <c r="N330" s="57"/>
      <c r="O330" s="38">
        <v>237</v>
      </c>
      <c r="P330" s="58">
        <f t="shared" si="52"/>
        <v>158425</v>
      </c>
      <c r="Q330" s="47">
        <f t="shared" si="53"/>
        <v>0</v>
      </c>
      <c r="R330" s="47">
        <f>IF(S329&lt;1,0,-'Lease Quarterly'!$K$4/'Lease Quarterly'!$L$4)</f>
        <v>0</v>
      </c>
      <c r="S330" s="47">
        <f t="shared" si="49"/>
        <v>0</v>
      </c>
      <c r="AE330"/>
      <c r="AF330" s="6"/>
    </row>
    <row r="331" spans="1:32" x14ac:dyDescent="0.25">
      <c r="A331" s="53">
        <f t="shared" si="50"/>
        <v>315</v>
      </c>
      <c r="B331" s="29">
        <f t="shared" si="44"/>
        <v>0</v>
      </c>
      <c r="C331" s="9" t="str">
        <f>IF(D331=0,"-",IF('Lease Quarterly'!$H$4="Yearly",EDATE(C330,12),IF('Lease Quarterly'!$H$4="Quarterly",EDATE(C330,3),EDATE(C330,1))))</f>
        <v>-</v>
      </c>
      <c r="D331" s="54">
        <f>IF(A331&gt;'Lease Quarterly'!$E$4,0,'Lease Quarterly'!$G$4)*((1+$M$4)^(((((IF($H$4="Yearly",ROUNDDOWN(IF(A331-($N$4)&lt;0,0,((A331-($N$4)/(($N$4))))/($N$4)),0),IF($H$4="Monthly",ROUNDDOWN(IF(A331-($N$4*12)&lt;0,0,((A331-(12*$N$4)/((12*$N$4))))/($N$4*12)),0),ROUNDDOWN(IF(A331-($N$4*4)&lt;0,0,((A331-(4*$N$4)/((4*$N$4))))/($N$4*4)),0)))))))))+(IF(A331=$E$4,$J$4,0))</f>
        <v>0</v>
      </c>
      <c r="E331" s="49">
        <f>IF(D331=0,0,1/((1+IF('Lease Quarterly'!$H$4="Yearly",'Lease Quarterly'!$D$4,IF('Lease Quarterly'!$H$4="Quarterly",'Lease Quarterly'!$D$4/4,'Lease Quarterly'!$D$4/12)))^IF($E$17=1,A330,A331)))</f>
        <v>0</v>
      </c>
      <c r="F331" s="55">
        <f t="shared" si="45"/>
        <v>0</v>
      </c>
      <c r="G331" s="56"/>
      <c r="H331" s="38">
        <f t="shared" si="51"/>
        <v>315</v>
      </c>
      <c r="I331" s="9" t="str">
        <f t="shared" si="46"/>
        <v>-</v>
      </c>
      <c r="J331" s="47">
        <f>IF(H331&gt;'Lease Quarterly'!$E$4,0,M330)</f>
        <v>0</v>
      </c>
      <c r="K331" s="47">
        <f>IF(IF('Lease Quarterly'!$H$4="Yearly",J331*'Lease Quarterly'!$D$4,IF('Lease Quarterly'!$H$4="Quarterly",J331*('Lease Quarterly'!$D$4/4),J331*'Lease Quarterly'!$D$4/12))&gt;0,IF('Lease Quarterly'!$H$4="Yearly",J331*'Lease Quarterly'!$D$4,IF('Lease Quarterly'!$H$4="Quarterly",J331*('Lease Quarterly'!$D$4/4),J331*'Lease Quarterly'!$D$4/12)),-L331-J331)</f>
        <v>0</v>
      </c>
      <c r="L331" s="47">
        <f t="shared" si="47"/>
        <v>0</v>
      </c>
      <c r="M331" s="47">
        <f t="shared" si="48"/>
        <v>0</v>
      </c>
      <c r="N331" s="57"/>
      <c r="O331" s="38">
        <v>237</v>
      </c>
      <c r="P331" s="58">
        <f t="shared" si="52"/>
        <v>158790</v>
      </c>
      <c r="Q331" s="47">
        <f t="shared" si="53"/>
        <v>0</v>
      </c>
      <c r="R331" s="47">
        <f>IF(S330&lt;1,0,-'Lease Quarterly'!$K$4/'Lease Quarterly'!$L$4)</f>
        <v>0</v>
      </c>
      <c r="S331" s="47">
        <f t="shared" si="49"/>
        <v>0</v>
      </c>
      <c r="AE331"/>
      <c r="AF331" s="6"/>
    </row>
    <row r="332" spans="1:32" x14ac:dyDescent="0.25">
      <c r="A332" s="53">
        <f t="shared" si="50"/>
        <v>316</v>
      </c>
      <c r="B332" s="29">
        <f t="shared" si="44"/>
        <v>0</v>
      </c>
      <c r="C332" s="9" t="str">
        <f>IF(D332=0,"-",IF('Lease Quarterly'!$H$4="Yearly",EDATE(C331,12),IF('Lease Quarterly'!$H$4="Quarterly",EDATE(C331,3),EDATE(C331,1))))</f>
        <v>-</v>
      </c>
      <c r="D332" s="54">
        <f>IF(A332&gt;'Lease Quarterly'!$E$4,0,'Lease Quarterly'!$G$4)*((1+$M$4)^(((((IF($H$4="Yearly",ROUNDDOWN(IF(A332-($N$4)&lt;0,0,((A332-($N$4)/(($N$4))))/($N$4)),0),IF($H$4="Monthly",ROUNDDOWN(IF(A332-($N$4*12)&lt;0,0,((A332-(12*$N$4)/((12*$N$4))))/($N$4*12)),0),ROUNDDOWN(IF(A332-($N$4*4)&lt;0,0,((A332-(4*$N$4)/((4*$N$4))))/($N$4*4)),0)))))))))+(IF(A332=$E$4,$J$4,0))</f>
        <v>0</v>
      </c>
      <c r="E332" s="49">
        <f>IF(D332=0,0,1/((1+IF('Lease Quarterly'!$H$4="Yearly",'Lease Quarterly'!$D$4,IF('Lease Quarterly'!$H$4="Quarterly",'Lease Quarterly'!$D$4/4,'Lease Quarterly'!$D$4/12)))^IF($E$17=1,A331,A332)))</f>
        <v>0</v>
      </c>
      <c r="F332" s="55">
        <f t="shared" si="45"/>
        <v>0</v>
      </c>
      <c r="G332" s="56"/>
      <c r="H332" s="38">
        <f t="shared" si="51"/>
        <v>316</v>
      </c>
      <c r="I332" s="9" t="str">
        <f t="shared" si="46"/>
        <v>-</v>
      </c>
      <c r="J332" s="47">
        <f>IF(H332&gt;'Lease Quarterly'!$E$4,0,M331)</f>
        <v>0</v>
      </c>
      <c r="K332" s="47">
        <f>IF(IF('Lease Quarterly'!$H$4="Yearly",J332*'Lease Quarterly'!$D$4,IF('Lease Quarterly'!$H$4="Quarterly",J332*('Lease Quarterly'!$D$4/4),J332*'Lease Quarterly'!$D$4/12))&gt;0,IF('Lease Quarterly'!$H$4="Yearly",J332*'Lease Quarterly'!$D$4,IF('Lease Quarterly'!$H$4="Quarterly",J332*('Lease Quarterly'!$D$4/4),J332*'Lease Quarterly'!$D$4/12)),-L332-J332)</f>
        <v>0</v>
      </c>
      <c r="L332" s="47">
        <f t="shared" si="47"/>
        <v>0</v>
      </c>
      <c r="M332" s="47">
        <f t="shared" si="48"/>
        <v>0</v>
      </c>
      <c r="N332" s="57"/>
      <c r="O332" s="38">
        <v>237</v>
      </c>
      <c r="P332" s="58">
        <f t="shared" si="52"/>
        <v>159155</v>
      </c>
      <c r="Q332" s="47">
        <f t="shared" si="53"/>
        <v>0</v>
      </c>
      <c r="R332" s="47">
        <f>IF(S331&lt;1,0,-'Lease Quarterly'!$K$4/'Lease Quarterly'!$L$4)</f>
        <v>0</v>
      </c>
      <c r="S332" s="47">
        <f t="shared" si="49"/>
        <v>0</v>
      </c>
      <c r="AE332"/>
      <c r="AF332" s="6"/>
    </row>
    <row r="333" spans="1:32" x14ac:dyDescent="0.25">
      <c r="A333" s="53">
        <f t="shared" si="50"/>
        <v>317</v>
      </c>
      <c r="B333" s="29">
        <f t="shared" si="44"/>
        <v>0</v>
      </c>
      <c r="C333" s="9" t="str">
        <f>IF(D333=0,"-",IF('Lease Quarterly'!$H$4="Yearly",EDATE(C332,12),IF('Lease Quarterly'!$H$4="Quarterly",EDATE(C332,3),EDATE(C332,1))))</f>
        <v>-</v>
      </c>
      <c r="D333" s="54">
        <f>IF(A333&gt;'Lease Quarterly'!$E$4,0,'Lease Quarterly'!$G$4)*((1+$M$4)^(((((IF($H$4="Yearly",ROUNDDOWN(IF(A333-($N$4)&lt;0,0,((A333-($N$4)/(($N$4))))/($N$4)),0),IF($H$4="Monthly",ROUNDDOWN(IF(A333-($N$4*12)&lt;0,0,((A333-(12*$N$4)/((12*$N$4))))/($N$4*12)),0),ROUNDDOWN(IF(A333-($N$4*4)&lt;0,0,((A333-(4*$N$4)/((4*$N$4))))/($N$4*4)),0)))))))))+(IF(A333=$E$4,$J$4,0))</f>
        <v>0</v>
      </c>
      <c r="E333" s="49">
        <f>IF(D333=0,0,1/((1+IF('Lease Quarterly'!$H$4="Yearly",'Lease Quarterly'!$D$4,IF('Lease Quarterly'!$H$4="Quarterly",'Lease Quarterly'!$D$4/4,'Lease Quarterly'!$D$4/12)))^IF($E$17=1,A332,A333)))</f>
        <v>0</v>
      </c>
      <c r="F333" s="55">
        <f t="shared" si="45"/>
        <v>0</v>
      </c>
      <c r="G333" s="56"/>
      <c r="H333" s="38">
        <f t="shared" si="51"/>
        <v>317</v>
      </c>
      <c r="I333" s="9" t="str">
        <f t="shared" si="46"/>
        <v>-</v>
      </c>
      <c r="J333" s="47">
        <f>IF(H333&gt;'Lease Quarterly'!$E$4,0,M332)</f>
        <v>0</v>
      </c>
      <c r="K333" s="47">
        <f>IF(IF('Lease Quarterly'!$H$4="Yearly",J333*'Lease Quarterly'!$D$4,IF('Lease Quarterly'!$H$4="Quarterly",J333*('Lease Quarterly'!$D$4/4),J333*'Lease Quarterly'!$D$4/12))&gt;0,IF('Lease Quarterly'!$H$4="Yearly",J333*'Lease Quarterly'!$D$4,IF('Lease Quarterly'!$H$4="Quarterly",J333*('Lease Quarterly'!$D$4/4),J333*'Lease Quarterly'!$D$4/12)),-L333-J333)</f>
        <v>0</v>
      </c>
      <c r="L333" s="47">
        <f t="shared" si="47"/>
        <v>0</v>
      </c>
      <c r="M333" s="47">
        <f t="shared" si="48"/>
        <v>0</v>
      </c>
      <c r="N333" s="57"/>
      <c r="O333" s="38">
        <v>237</v>
      </c>
      <c r="P333" s="58">
        <f t="shared" si="52"/>
        <v>159521</v>
      </c>
      <c r="Q333" s="47">
        <f t="shared" si="53"/>
        <v>0</v>
      </c>
      <c r="R333" s="47">
        <f>IF(S332&lt;1,0,-'Lease Quarterly'!$K$4/'Lease Quarterly'!$L$4)</f>
        <v>0</v>
      </c>
      <c r="S333" s="47">
        <f t="shared" si="49"/>
        <v>0</v>
      </c>
      <c r="AE333"/>
      <c r="AF333" s="6"/>
    </row>
    <row r="334" spans="1:32" x14ac:dyDescent="0.25">
      <c r="A334" s="53">
        <f t="shared" si="50"/>
        <v>318</v>
      </c>
      <c r="B334" s="29">
        <f t="shared" si="44"/>
        <v>0</v>
      </c>
      <c r="C334" s="9" t="str">
        <f>IF(D334=0,"-",IF('Lease Quarterly'!$H$4="Yearly",EDATE(C333,12),IF('Lease Quarterly'!$H$4="Quarterly",EDATE(C333,3),EDATE(C333,1))))</f>
        <v>-</v>
      </c>
      <c r="D334" s="54">
        <f>IF(A334&gt;'Lease Quarterly'!$E$4,0,'Lease Quarterly'!$G$4)*((1+$M$4)^(((((IF($H$4="Yearly",ROUNDDOWN(IF(A334-($N$4)&lt;0,0,((A334-($N$4)/(($N$4))))/($N$4)),0),IF($H$4="Monthly",ROUNDDOWN(IF(A334-($N$4*12)&lt;0,0,((A334-(12*$N$4)/((12*$N$4))))/($N$4*12)),0),ROUNDDOWN(IF(A334-($N$4*4)&lt;0,0,((A334-(4*$N$4)/((4*$N$4))))/($N$4*4)),0)))))))))+(IF(A334=$E$4,$J$4,0))</f>
        <v>0</v>
      </c>
      <c r="E334" s="49">
        <f>IF(D334=0,0,1/((1+IF('Lease Quarterly'!$H$4="Yearly",'Lease Quarterly'!$D$4,IF('Lease Quarterly'!$H$4="Quarterly",'Lease Quarterly'!$D$4/4,'Lease Quarterly'!$D$4/12)))^IF($E$17=1,A333,A334)))</f>
        <v>0</v>
      </c>
      <c r="F334" s="55">
        <f t="shared" si="45"/>
        <v>0</v>
      </c>
      <c r="G334" s="56"/>
      <c r="H334" s="38">
        <f t="shared" si="51"/>
        <v>318</v>
      </c>
      <c r="I334" s="9" t="str">
        <f t="shared" si="46"/>
        <v>-</v>
      </c>
      <c r="J334" s="47">
        <f>IF(H334&gt;'Lease Quarterly'!$E$4,0,M333)</f>
        <v>0</v>
      </c>
      <c r="K334" s="47">
        <f>IF(IF('Lease Quarterly'!$H$4="Yearly",J334*'Lease Quarterly'!$D$4,IF('Lease Quarterly'!$H$4="Quarterly",J334*('Lease Quarterly'!$D$4/4),J334*'Lease Quarterly'!$D$4/12))&gt;0,IF('Lease Quarterly'!$H$4="Yearly",J334*'Lease Quarterly'!$D$4,IF('Lease Quarterly'!$H$4="Quarterly",J334*('Lease Quarterly'!$D$4/4),J334*'Lease Quarterly'!$D$4/12)),-L334-J334)</f>
        <v>0</v>
      </c>
      <c r="L334" s="47">
        <f t="shared" si="47"/>
        <v>0</v>
      </c>
      <c r="M334" s="47">
        <f t="shared" si="48"/>
        <v>0</v>
      </c>
      <c r="N334" s="57"/>
      <c r="O334" s="38">
        <v>237</v>
      </c>
      <c r="P334" s="58">
        <f t="shared" si="52"/>
        <v>159886</v>
      </c>
      <c r="Q334" s="47">
        <f t="shared" si="53"/>
        <v>0</v>
      </c>
      <c r="R334" s="47">
        <f>IF(S333&lt;1,0,-'Lease Quarterly'!$K$4/'Lease Quarterly'!$L$4)</f>
        <v>0</v>
      </c>
      <c r="S334" s="47">
        <f t="shared" si="49"/>
        <v>0</v>
      </c>
      <c r="AE334"/>
      <c r="AF334" s="6"/>
    </row>
    <row r="335" spans="1:32" x14ac:dyDescent="0.25">
      <c r="A335" s="53">
        <f t="shared" si="50"/>
        <v>319</v>
      </c>
      <c r="B335" s="29">
        <f t="shared" si="44"/>
        <v>0</v>
      </c>
      <c r="C335" s="9" t="str">
        <f>IF(D335=0,"-",IF('Lease Quarterly'!$H$4="Yearly",EDATE(C334,12),IF('Lease Quarterly'!$H$4="Quarterly",EDATE(C334,3),EDATE(C334,1))))</f>
        <v>-</v>
      </c>
      <c r="D335" s="54">
        <f>IF(A335&gt;'Lease Quarterly'!$E$4,0,'Lease Quarterly'!$G$4)*((1+$M$4)^(((((IF($H$4="Yearly",ROUNDDOWN(IF(A335-($N$4)&lt;0,0,((A335-($N$4)/(($N$4))))/($N$4)),0),IF($H$4="Monthly",ROUNDDOWN(IF(A335-($N$4*12)&lt;0,0,((A335-(12*$N$4)/((12*$N$4))))/($N$4*12)),0),ROUNDDOWN(IF(A335-($N$4*4)&lt;0,0,((A335-(4*$N$4)/((4*$N$4))))/($N$4*4)),0)))))))))+(IF(A335=$E$4,$J$4,0))</f>
        <v>0</v>
      </c>
      <c r="E335" s="49">
        <f>IF(D335=0,0,1/((1+IF('Lease Quarterly'!$H$4="Yearly",'Lease Quarterly'!$D$4,IF('Lease Quarterly'!$H$4="Quarterly",'Lease Quarterly'!$D$4/4,'Lease Quarterly'!$D$4/12)))^IF($E$17=1,A334,A335)))</f>
        <v>0</v>
      </c>
      <c r="F335" s="55">
        <f t="shared" si="45"/>
        <v>0</v>
      </c>
      <c r="G335" s="56"/>
      <c r="H335" s="38">
        <f t="shared" si="51"/>
        <v>319</v>
      </c>
      <c r="I335" s="9" t="str">
        <f t="shared" si="46"/>
        <v>-</v>
      </c>
      <c r="J335" s="47">
        <f>IF(H335&gt;'Lease Quarterly'!$E$4,0,M334)</f>
        <v>0</v>
      </c>
      <c r="K335" s="47">
        <f>IF(IF('Lease Quarterly'!$H$4="Yearly",J335*'Lease Quarterly'!$D$4,IF('Lease Quarterly'!$H$4="Quarterly",J335*('Lease Quarterly'!$D$4/4),J335*'Lease Quarterly'!$D$4/12))&gt;0,IF('Lease Quarterly'!$H$4="Yearly",J335*'Lease Quarterly'!$D$4,IF('Lease Quarterly'!$H$4="Quarterly",J335*('Lease Quarterly'!$D$4/4),J335*'Lease Quarterly'!$D$4/12)),-L335-J335)</f>
        <v>0</v>
      </c>
      <c r="L335" s="47">
        <f t="shared" si="47"/>
        <v>0</v>
      </c>
      <c r="M335" s="47">
        <f t="shared" si="48"/>
        <v>0</v>
      </c>
      <c r="N335" s="57"/>
      <c r="O335" s="38">
        <v>237</v>
      </c>
      <c r="P335" s="58">
        <f t="shared" si="52"/>
        <v>160251</v>
      </c>
      <c r="Q335" s="47">
        <f t="shared" si="53"/>
        <v>0</v>
      </c>
      <c r="R335" s="47">
        <f>IF(S334&lt;1,0,-'Lease Quarterly'!$K$4/'Lease Quarterly'!$L$4)</f>
        <v>0</v>
      </c>
      <c r="S335" s="47">
        <f t="shared" si="49"/>
        <v>0</v>
      </c>
      <c r="AE335"/>
      <c r="AF335" s="6"/>
    </row>
    <row r="336" spans="1:32" x14ac:dyDescent="0.25">
      <c r="A336" s="53">
        <f t="shared" si="50"/>
        <v>320</v>
      </c>
      <c r="B336" s="29">
        <f t="shared" si="44"/>
        <v>0</v>
      </c>
      <c r="C336" s="9" t="str">
        <f>IF(D336=0,"-",IF('Lease Quarterly'!$H$4="Yearly",EDATE(C335,12),IF('Lease Quarterly'!$H$4="Quarterly",EDATE(C335,3),EDATE(C335,1))))</f>
        <v>-</v>
      </c>
      <c r="D336" s="54">
        <f>IF(A336&gt;'Lease Quarterly'!$E$4,0,'Lease Quarterly'!$G$4)*((1+$M$4)^(((((IF($H$4="Yearly",ROUNDDOWN(IF(A336-($N$4)&lt;0,0,((A336-($N$4)/(($N$4))))/($N$4)),0),IF($H$4="Monthly",ROUNDDOWN(IF(A336-($N$4*12)&lt;0,0,((A336-(12*$N$4)/((12*$N$4))))/($N$4*12)),0),ROUNDDOWN(IF(A336-($N$4*4)&lt;0,0,((A336-(4*$N$4)/((4*$N$4))))/($N$4*4)),0)))))))))+(IF(A336=$E$4,$J$4,0))</f>
        <v>0</v>
      </c>
      <c r="E336" s="49">
        <f>IF(D336=0,0,1/((1+IF('Lease Quarterly'!$H$4="Yearly",'Lease Quarterly'!$D$4,IF('Lease Quarterly'!$H$4="Quarterly",'Lease Quarterly'!$D$4/4,'Lease Quarterly'!$D$4/12)))^IF($E$17=1,A335,A336)))</f>
        <v>0</v>
      </c>
      <c r="F336" s="55">
        <f t="shared" si="45"/>
        <v>0</v>
      </c>
      <c r="G336" s="56"/>
      <c r="H336" s="38">
        <f t="shared" si="51"/>
        <v>320</v>
      </c>
      <c r="I336" s="9" t="str">
        <f t="shared" si="46"/>
        <v>-</v>
      </c>
      <c r="J336" s="47">
        <f>IF(H336&gt;'Lease Quarterly'!$E$4,0,M335)</f>
        <v>0</v>
      </c>
      <c r="K336" s="47">
        <f>IF(IF('Lease Quarterly'!$H$4="Yearly",J336*'Lease Quarterly'!$D$4,IF('Lease Quarterly'!$H$4="Quarterly",J336*('Lease Quarterly'!$D$4/4),J336*'Lease Quarterly'!$D$4/12))&gt;0,IF('Lease Quarterly'!$H$4="Yearly",J336*'Lease Quarterly'!$D$4,IF('Lease Quarterly'!$H$4="Quarterly",J336*('Lease Quarterly'!$D$4/4),J336*'Lease Quarterly'!$D$4/12)),-L336-J336)</f>
        <v>0</v>
      </c>
      <c r="L336" s="47">
        <f t="shared" si="47"/>
        <v>0</v>
      </c>
      <c r="M336" s="47">
        <f t="shared" si="48"/>
        <v>0</v>
      </c>
      <c r="N336" s="57"/>
      <c r="O336" s="38">
        <v>237</v>
      </c>
      <c r="P336" s="58">
        <f t="shared" si="52"/>
        <v>160616</v>
      </c>
      <c r="Q336" s="47">
        <f t="shared" si="53"/>
        <v>0</v>
      </c>
      <c r="R336" s="47">
        <f>IF(S335&lt;1,0,-'Lease Quarterly'!$K$4/'Lease Quarterly'!$L$4)</f>
        <v>0</v>
      </c>
      <c r="S336" s="47">
        <f t="shared" si="49"/>
        <v>0</v>
      </c>
      <c r="AE336"/>
      <c r="AF336" s="6"/>
    </row>
    <row r="337" spans="1:32" x14ac:dyDescent="0.25">
      <c r="A337" s="53">
        <f t="shared" si="50"/>
        <v>321</v>
      </c>
      <c r="B337" s="29">
        <f t="shared" ref="B337:B400" si="54">IF(C337="-",0,YEAR(C337))</f>
        <v>0</v>
      </c>
      <c r="C337" s="9" t="str">
        <f>IF(D337=0,"-",IF('Lease Quarterly'!$H$4="Yearly",EDATE(C336,12),IF('Lease Quarterly'!$H$4="Quarterly",EDATE(C336,3),EDATE(C336,1))))</f>
        <v>-</v>
      </c>
      <c r="D337" s="54">
        <f>IF(A337&gt;'Lease Quarterly'!$E$4,0,'Lease Quarterly'!$G$4)*((1+$M$4)^(((((IF($H$4="Yearly",ROUNDDOWN(IF(A337-($N$4)&lt;0,0,((A337-($N$4)/(($N$4))))/($N$4)),0),IF($H$4="Monthly",ROUNDDOWN(IF(A337-($N$4*12)&lt;0,0,((A337-(12*$N$4)/((12*$N$4))))/($N$4*12)),0),ROUNDDOWN(IF(A337-($N$4*4)&lt;0,0,((A337-(4*$N$4)/((4*$N$4))))/($N$4*4)),0)))))))))+(IF(A337=$E$4,$J$4,0))</f>
        <v>0</v>
      </c>
      <c r="E337" s="49">
        <f>IF(D337=0,0,1/((1+IF('Lease Quarterly'!$H$4="Yearly",'Lease Quarterly'!$D$4,IF('Lease Quarterly'!$H$4="Quarterly",'Lease Quarterly'!$D$4/4,'Lease Quarterly'!$D$4/12)))^IF($E$17=1,A336,A337)))</f>
        <v>0</v>
      </c>
      <c r="F337" s="55">
        <f t="shared" ref="F337:F400" si="55">D337*E337</f>
        <v>0</v>
      </c>
      <c r="G337" s="56"/>
      <c r="H337" s="38">
        <f t="shared" si="51"/>
        <v>321</v>
      </c>
      <c r="I337" s="9" t="str">
        <f t="shared" ref="I337:I400" si="56">C337</f>
        <v>-</v>
      </c>
      <c r="J337" s="47">
        <f>IF(H337&gt;'Lease Quarterly'!$E$4,0,M336)</f>
        <v>0</v>
      </c>
      <c r="K337" s="47">
        <f>IF(IF('Lease Quarterly'!$H$4="Yearly",J337*'Lease Quarterly'!$D$4,IF('Lease Quarterly'!$H$4="Quarterly",J337*('Lease Quarterly'!$D$4/4),J337*'Lease Quarterly'!$D$4/12))&gt;0,IF('Lease Quarterly'!$H$4="Yearly",J337*'Lease Quarterly'!$D$4,IF('Lease Quarterly'!$H$4="Quarterly",J337*('Lease Quarterly'!$D$4/4),J337*'Lease Quarterly'!$D$4/12)),-L337-J337)</f>
        <v>0</v>
      </c>
      <c r="L337" s="47">
        <f t="shared" si="47"/>
        <v>0</v>
      </c>
      <c r="M337" s="47">
        <f t="shared" si="48"/>
        <v>0</v>
      </c>
      <c r="N337" s="57"/>
      <c r="O337" s="38">
        <v>237</v>
      </c>
      <c r="P337" s="58">
        <f t="shared" si="52"/>
        <v>160982</v>
      </c>
      <c r="Q337" s="47">
        <f t="shared" si="53"/>
        <v>0</v>
      </c>
      <c r="R337" s="47">
        <f>IF(S336&lt;1,0,-'Lease Quarterly'!$K$4/'Lease Quarterly'!$L$4)</f>
        <v>0</v>
      </c>
      <c r="S337" s="47">
        <f t="shared" si="49"/>
        <v>0</v>
      </c>
      <c r="AE337"/>
      <c r="AF337" s="6"/>
    </row>
    <row r="338" spans="1:32" x14ac:dyDescent="0.25">
      <c r="A338" s="53">
        <f t="shared" si="50"/>
        <v>322</v>
      </c>
      <c r="B338" s="29">
        <f t="shared" si="54"/>
        <v>0</v>
      </c>
      <c r="C338" s="9" t="str">
        <f>IF(D338=0,"-",IF('Lease Quarterly'!$H$4="Yearly",EDATE(C337,12),IF('Lease Quarterly'!$H$4="Quarterly",EDATE(C337,3),EDATE(C337,1))))</f>
        <v>-</v>
      </c>
      <c r="D338" s="54">
        <f>IF(A338&gt;'Lease Quarterly'!$E$4,0,'Lease Quarterly'!$G$4)*((1+$M$4)^(((((IF($H$4="Yearly",ROUNDDOWN(IF(A338-($N$4)&lt;0,0,((A338-($N$4)/(($N$4))))/($N$4)),0),IF($H$4="Monthly",ROUNDDOWN(IF(A338-($N$4*12)&lt;0,0,((A338-(12*$N$4)/((12*$N$4))))/($N$4*12)),0),ROUNDDOWN(IF(A338-($N$4*4)&lt;0,0,((A338-(4*$N$4)/((4*$N$4))))/($N$4*4)),0)))))))))+(IF(A338=$E$4,$J$4,0))</f>
        <v>0</v>
      </c>
      <c r="E338" s="49">
        <f>IF(D338=0,0,1/((1+IF('Lease Quarterly'!$H$4="Yearly",'Lease Quarterly'!$D$4,IF('Lease Quarterly'!$H$4="Quarterly",'Lease Quarterly'!$D$4/4,'Lease Quarterly'!$D$4/12)))^IF($E$17=1,A337,A338)))</f>
        <v>0</v>
      </c>
      <c r="F338" s="55">
        <f t="shared" si="55"/>
        <v>0</v>
      </c>
      <c r="G338" s="56"/>
      <c r="H338" s="38">
        <f t="shared" si="51"/>
        <v>322</v>
      </c>
      <c r="I338" s="9" t="str">
        <f t="shared" si="56"/>
        <v>-</v>
      </c>
      <c r="J338" s="47">
        <f>IF(H338&gt;'Lease Quarterly'!$E$4,0,M337)</f>
        <v>0</v>
      </c>
      <c r="K338" s="47">
        <f>IF(IF('Lease Quarterly'!$H$4="Yearly",J338*'Lease Quarterly'!$D$4,IF('Lease Quarterly'!$H$4="Quarterly",J338*('Lease Quarterly'!$D$4/4),J338*'Lease Quarterly'!$D$4/12))&gt;0,IF('Lease Quarterly'!$H$4="Yearly",J338*'Lease Quarterly'!$D$4,IF('Lease Quarterly'!$H$4="Quarterly",J338*('Lease Quarterly'!$D$4/4),J338*'Lease Quarterly'!$D$4/12)),-L338-J338)</f>
        <v>0</v>
      </c>
      <c r="L338" s="47">
        <f t="shared" ref="L338:L401" si="57">D338</f>
        <v>0</v>
      </c>
      <c r="M338" s="47">
        <f t="shared" ref="M338:M401" si="58">J338+K338-L338</f>
        <v>0</v>
      </c>
      <c r="N338" s="57"/>
      <c r="O338" s="38">
        <v>237</v>
      </c>
      <c r="P338" s="58">
        <f t="shared" si="52"/>
        <v>161347</v>
      </c>
      <c r="Q338" s="47">
        <f t="shared" si="53"/>
        <v>0</v>
      </c>
      <c r="R338" s="47">
        <f>IF(S337&lt;1,0,-'Lease Quarterly'!$K$4/'Lease Quarterly'!$L$4)</f>
        <v>0</v>
      </c>
      <c r="S338" s="47">
        <f t="shared" ref="S338:S401" si="59">IF(S337&lt;1,0,SUM(Q338:R338))</f>
        <v>0</v>
      </c>
      <c r="AE338"/>
      <c r="AF338" s="6"/>
    </row>
    <row r="339" spans="1:32" x14ac:dyDescent="0.25">
      <c r="A339" s="53">
        <f t="shared" ref="A339:A402" si="60">A338+1</f>
        <v>323</v>
      </c>
      <c r="B339" s="29">
        <f t="shared" si="54"/>
        <v>0</v>
      </c>
      <c r="C339" s="9" t="str">
        <f>IF(D339=0,"-",IF('Lease Quarterly'!$H$4="Yearly",EDATE(C338,12),IF('Lease Quarterly'!$H$4="Quarterly",EDATE(C338,3),EDATE(C338,1))))</f>
        <v>-</v>
      </c>
      <c r="D339" s="54">
        <f>IF(A339&gt;'Lease Quarterly'!$E$4,0,'Lease Quarterly'!$G$4)*((1+$M$4)^(((((IF($H$4="Yearly",ROUNDDOWN(IF(A339-($N$4)&lt;0,0,((A339-($N$4)/(($N$4))))/($N$4)),0),IF($H$4="Monthly",ROUNDDOWN(IF(A339-($N$4*12)&lt;0,0,((A339-(12*$N$4)/((12*$N$4))))/($N$4*12)),0),ROUNDDOWN(IF(A339-($N$4*4)&lt;0,0,((A339-(4*$N$4)/((4*$N$4))))/($N$4*4)),0)))))))))+(IF(A339=$E$4,$J$4,0))</f>
        <v>0</v>
      </c>
      <c r="E339" s="49">
        <f>IF(D339=0,0,1/((1+IF('Lease Quarterly'!$H$4="Yearly",'Lease Quarterly'!$D$4,IF('Lease Quarterly'!$H$4="Quarterly",'Lease Quarterly'!$D$4/4,'Lease Quarterly'!$D$4/12)))^IF($E$17=1,A338,A339)))</f>
        <v>0</v>
      </c>
      <c r="F339" s="55">
        <f t="shared" si="55"/>
        <v>0</v>
      </c>
      <c r="G339" s="56"/>
      <c r="H339" s="38">
        <f t="shared" ref="H339:H402" si="61">H338+1</f>
        <v>323</v>
      </c>
      <c r="I339" s="9" t="str">
        <f t="shared" si="56"/>
        <v>-</v>
      </c>
      <c r="J339" s="47">
        <f>IF(H339&gt;'Lease Quarterly'!$E$4,0,M338)</f>
        <v>0</v>
      </c>
      <c r="K339" s="47">
        <f>IF(IF('Lease Quarterly'!$H$4="Yearly",J339*'Lease Quarterly'!$D$4,IF('Lease Quarterly'!$H$4="Quarterly",J339*('Lease Quarterly'!$D$4/4),J339*'Lease Quarterly'!$D$4/12))&gt;0,IF('Lease Quarterly'!$H$4="Yearly",J339*'Lease Quarterly'!$D$4,IF('Lease Quarterly'!$H$4="Quarterly",J339*('Lease Quarterly'!$D$4/4),J339*'Lease Quarterly'!$D$4/12)),-L339-J339)</f>
        <v>0</v>
      </c>
      <c r="L339" s="47">
        <f t="shared" si="57"/>
        <v>0</v>
      </c>
      <c r="M339" s="47">
        <f t="shared" si="58"/>
        <v>0</v>
      </c>
      <c r="N339" s="57"/>
      <c r="O339" s="38">
        <v>237</v>
      </c>
      <c r="P339" s="58">
        <f t="shared" ref="P339:P402" si="62">DATE(YEAR(P338)+1,MONTH(P338),DAY(P338))</f>
        <v>161712</v>
      </c>
      <c r="Q339" s="47">
        <f t="shared" ref="Q339:Q402" si="63">S338</f>
        <v>0</v>
      </c>
      <c r="R339" s="47">
        <f>IF(S338&lt;1,0,-'Lease Quarterly'!$K$4/'Lease Quarterly'!$L$4)</f>
        <v>0</v>
      </c>
      <c r="S339" s="47">
        <f t="shared" si="59"/>
        <v>0</v>
      </c>
      <c r="AE339"/>
      <c r="AF339" s="6"/>
    </row>
    <row r="340" spans="1:32" x14ac:dyDescent="0.25">
      <c r="A340" s="53">
        <f t="shared" si="60"/>
        <v>324</v>
      </c>
      <c r="B340" s="29">
        <f t="shared" si="54"/>
        <v>0</v>
      </c>
      <c r="C340" s="9" t="str">
        <f>IF(D340=0,"-",IF('Lease Quarterly'!$H$4="Yearly",EDATE(C339,12),IF('Lease Quarterly'!$H$4="Quarterly",EDATE(C339,3),EDATE(C339,1))))</f>
        <v>-</v>
      </c>
      <c r="D340" s="54">
        <f>IF(A340&gt;'Lease Quarterly'!$E$4,0,'Lease Quarterly'!$G$4)*((1+$M$4)^(((((IF($H$4="Yearly",ROUNDDOWN(IF(A340-($N$4)&lt;0,0,((A340-($N$4)/(($N$4))))/($N$4)),0),IF($H$4="Monthly",ROUNDDOWN(IF(A340-($N$4*12)&lt;0,0,((A340-(12*$N$4)/((12*$N$4))))/($N$4*12)),0),ROUNDDOWN(IF(A340-($N$4*4)&lt;0,0,((A340-(4*$N$4)/((4*$N$4))))/($N$4*4)),0)))))))))+(IF(A340=$E$4,$J$4,0))</f>
        <v>0</v>
      </c>
      <c r="E340" s="49">
        <f>IF(D340=0,0,1/((1+IF('Lease Quarterly'!$H$4="Yearly",'Lease Quarterly'!$D$4,IF('Lease Quarterly'!$H$4="Quarterly",'Lease Quarterly'!$D$4/4,'Lease Quarterly'!$D$4/12)))^IF($E$17=1,A339,A340)))</f>
        <v>0</v>
      </c>
      <c r="F340" s="55">
        <f t="shared" si="55"/>
        <v>0</v>
      </c>
      <c r="G340" s="56"/>
      <c r="H340" s="38">
        <f t="shared" si="61"/>
        <v>324</v>
      </c>
      <c r="I340" s="9" t="str">
        <f t="shared" si="56"/>
        <v>-</v>
      </c>
      <c r="J340" s="47">
        <f>IF(H340&gt;'Lease Quarterly'!$E$4,0,M339)</f>
        <v>0</v>
      </c>
      <c r="K340" s="47">
        <f>IF(IF('Lease Quarterly'!$H$4="Yearly",J340*'Lease Quarterly'!$D$4,IF('Lease Quarterly'!$H$4="Quarterly",J340*('Lease Quarterly'!$D$4/4),J340*'Lease Quarterly'!$D$4/12))&gt;0,IF('Lease Quarterly'!$H$4="Yearly",J340*'Lease Quarterly'!$D$4,IF('Lease Quarterly'!$H$4="Quarterly",J340*('Lease Quarterly'!$D$4/4),J340*'Lease Quarterly'!$D$4/12)),-L340-J340)</f>
        <v>0</v>
      </c>
      <c r="L340" s="47">
        <f t="shared" si="57"/>
        <v>0</v>
      </c>
      <c r="M340" s="47">
        <f t="shared" si="58"/>
        <v>0</v>
      </c>
      <c r="N340" s="57"/>
      <c r="O340" s="38">
        <v>237</v>
      </c>
      <c r="P340" s="58">
        <f t="shared" si="62"/>
        <v>162077</v>
      </c>
      <c r="Q340" s="47">
        <f t="shared" si="63"/>
        <v>0</v>
      </c>
      <c r="R340" s="47">
        <f>IF(S339&lt;1,0,-'Lease Quarterly'!$K$4/'Lease Quarterly'!$L$4)</f>
        <v>0</v>
      </c>
      <c r="S340" s="47">
        <f t="shared" si="59"/>
        <v>0</v>
      </c>
      <c r="AE340"/>
      <c r="AF340" s="6"/>
    </row>
    <row r="341" spans="1:32" x14ac:dyDescent="0.25">
      <c r="A341" s="53">
        <f t="shared" si="60"/>
        <v>325</v>
      </c>
      <c r="B341" s="29">
        <f t="shared" si="54"/>
        <v>0</v>
      </c>
      <c r="C341" s="9" t="str">
        <f>IF(D341=0,"-",IF('Lease Quarterly'!$H$4="Yearly",EDATE(C340,12),IF('Lease Quarterly'!$H$4="Quarterly",EDATE(C340,3),EDATE(C340,1))))</f>
        <v>-</v>
      </c>
      <c r="D341" s="54">
        <f>IF(A341&gt;'Lease Quarterly'!$E$4,0,'Lease Quarterly'!$G$4)*((1+$M$4)^(((((IF($H$4="Yearly",ROUNDDOWN(IF(A341-($N$4)&lt;0,0,((A341-($N$4)/(($N$4))))/($N$4)),0),IF($H$4="Monthly",ROUNDDOWN(IF(A341-($N$4*12)&lt;0,0,((A341-(12*$N$4)/((12*$N$4))))/($N$4*12)),0),ROUNDDOWN(IF(A341-($N$4*4)&lt;0,0,((A341-(4*$N$4)/((4*$N$4))))/($N$4*4)),0)))))))))+(IF(A341=$E$4,$J$4,0))</f>
        <v>0</v>
      </c>
      <c r="E341" s="49">
        <f>IF(D341=0,0,1/((1+IF('Lease Quarterly'!$H$4="Yearly",'Lease Quarterly'!$D$4,IF('Lease Quarterly'!$H$4="Quarterly",'Lease Quarterly'!$D$4/4,'Lease Quarterly'!$D$4/12)))^IF($E$17=1,A340,A341)))</f>
        <v>0</v>
      </c>
      <c r="F341" s="55">
        <f t="shared" si="55"/>
        <v>0</v>
      </c>
      <c r="G341" s="56"/>
      <c r="H341" s="38">
        <f t="shared" si="61"/>
        <v>325</v>
      </c>
      <c r="I341" s="9" t="str">
        <f t="shared" si="56"/>
        <v>-</v>
      </c>
      <c r="J341" s="47">
        <f>IF(H341&gt;'Lease Quarterly'!$E$4,0,M340)</f>
        <v>0</v>
      </c>
      <c r="K341" s="47">
        <f>IF(IF('Lease Quarterly'!$H$4="Yearly",J341*'Lease Quarterly'!$D$4,IF('Lease Quarterly'!$H$4="Quarterly",J341*('Lease Quarterly'!$D$4/4),J341*'Lease Quarterly'!$D$4/12))&gt;0,IF('Lease Quarterly'!$H$4="Yearly",J341*'Lease Quarterly'!$D$4,IF('Lease Quarterly'!$H$4="Quarterly",J341*('Lease Quarterly'!$D$4/4),J341*'Lease Quarterly'!$D$4/12)),-L341-J341)</f>
        <v>0</v>
      </c>
      <c r="L341" s="47">
        <f t="shared" si="57"/>
        <v>0</v>
      </c>
      <c r="M341" s="47">
        <f t="shared" si="58"/>
        <v>0</v>
      </c>
      <c r="N341" s="57"/>
      <c r="O341" s="38">
        <v>237</v>
      </c>
      <c r="P341" s="58">
        <f t="shared" si="62"/>
        <v>162443</v>
      </c>
      <c r="Q341" s="47">
        <f t="shared" si="63"/>
        <v>0</v>
      </c>
      <c r="R341" s="47">
        <f>IF(S340&lt;1,0,-'Lease Quarterly'!$K$4/'Lease Quarterly'!$L$4)</f>
        <v>0</v>
      </c>
      <c r="S341" s="47">
        <f t="shared" si="59"/>
        <v>0</v>
      </c>
      <c r="AE341"/>
      <c r="AF341" s="6"/>
    </row>
    <row r="342" spans="1:32" x14ac:dyDescent="0.25">
      <c r="A342" s="53">
        <f t="shared" si="60"/>
        <v>326</v>
      </c>
      <c r="B342" s="29">
        <f t="shared" si="54"/>
        <v>0</v>
      </c>
      <c r="C342" s="9" t="str">
        <f>IF(D342=0,"-",IF('Lease Quarterly'!$H$4="Yearly",EDATE(C341,12),IF('Lease Quarterly'!$H$4="Quarterly",EDATE(C341,3),EDATE(C341,1))))</f>
        <v>-</v>
      </c>
      <c r="D342" s="54">
        <f>IF(A342&gt;'Lease Quarterly'!$E$4,0,'Lease Quarterly'!$G$4)*((1+$M$4)^(((((IF($H$4="Yearly",ROUNDDOWN(IF(A342-($N$4)&lt;0,0,((A342-($N$4)/(($N$4))))/($N$4)),0),IF($H$4="Monthly",ROUNDDOWN(IF(A342-($N$4*12)&lt;0,0,((A342-(12*$N$4)/((12*$N$4))))/($N$4*12)),0),ROUNDDOWN(IF(A342-($N$4*4)&lt;0,0,((A342-(4*$N$4)/((4*$N$4))))/($N$4*4)),0)))))))))+(IF(A342=$E$4,$J$4,0))</f>
        <v>0</v>
      </c>
      <c r="E342" s="49">
        <f>IF(D342=0,0,1/((1+IF('Lease Quarterly'!$H$4="Yearly",'Lease Quarterly'!$D$4,IF('Lease Quarterly'!$H$4="Quarterly",'Lease Quarterly'!$D$4/4,'Lease Quarterly'!$D$4/12)))^IF($E$17=1,A341,A342)))</f>
        <v>0</v>
      </c>
      <c r="F342" s="55">
        <f t="shared" si="55"/>
        <v>0</v>
      </c>
      <c r="G342" s="56"/>
      <c r="H342" s="38">
        <f t="shared" si="61"/>
        <v>326</v>
      </c>
      <c r="I342" s="9" t="str">
        <f t="shared" si="56"/>
        <v>-</v>
      </c>
      <c r="J342" s="47">
        <f>IF(H342&gt;'Lease Quarterly'!$E$4,0,M341)</f>
        <v>0</v>
      </c>
      <c r="K342" s="47">
        <f>IF(IF('Lease Quarterly'!$H$4="Yearly",J342*'Lease Quarterly'!$D$4,IF('Lease Quarterly'!$H$4="Quarterly",J342*('Lease Quarterly'!$D$4/4),J342*'Lease Quarterly'!$D$4/12))&gt;0,IF('Lease Quarterly'!$H$4="Yearly",J342*'Lease Quarterly'!$D$4,IF('Lease Quarterly'!$H$4="Quarterly",J342*('Lease Quarterly'!$D$4/4),J342*'Lease Quarterly'!$D$4/12)),-L342-J342)</f>
        <v>0</v>
      </c>
      <c r="L342" s="47">
        <f t="shared" si="57"/>
        <v>0</v>
      </c>
      <c r="M342" s="47">
        <f t="shared" si="58"/>
        <v>0</v>
      </c>
      <c r="N342" s="57"/>
      <c r="O342" s="38">
        <v>237</v>
      </c>
      <c r="P342" s="58">
        <f t="shared" si="62"/>
        <v>162808</v>
      </c>
      <c r="Q342" s="47">
        <f t="shared" si="63"/>
        <v>0</v>
      </c>
      <c r="R342" s="47">
        <f>IF(S341&lt;1,0,-'Lease Quarterly'!$K$4/'Lease Quarterly'!$L$4)</f>
        <v>0</v>
      </c>
      <c r="S342" s="47">
        <f t="shared" si="59"/>
        <v>0</v>
      </c>
      <c r="AE342"/>
      <c r="AF342" s="6"/>
    </row>
    <row r="343" spans="1:32" x14ac:dyDescent="0.25">
      <c r="A343" s="53">
        <f t="shared" si="60"/>
        <v>327</v>
      </c>
      <c r="B343" s="29">
        <f t="shared" si="54"/>
        <v>0</v>
      </c>
      <c r="C343" s="9" t="str">
        <f>IF(D343=0,"-",IF('Lease Quarterly'!$H$4="Yearly",EDATE(C342,12),IF('Lease Quarterly'!$H$4="Quarterly",EDATE(C342,3),EDATE(C342,1))))</f>
        <v>-</v>
      </c>
      <c r="D343" s="54">
        <f>IF(A343&gt;'Lease Quarterly'!$E$4,0,'Lease Quarterly'!$G$4)*((1+$M$4)^(((((IF($H$4="Yearly",ROUNDDOWN(IF(A343-($N$4)&lt;0,0,((A343-($N$4)/(($N$4))))/($N$4)),0),IF($H$4="Monthly",ROUNDDOWN(IF(A343-($N$4*12)&lt;0,0,((A343-(12*$N$4)/((12*$N$4))))/($N$4*12)),0),ROUNDDOWN(IF(A343-($N$4*4)&lt;0,0,((A343-(4*$N$4)/((4*$N$4))))/($N$4*4)),0)))))))))+(IF(A343=$E$4,$J$4,0))</f>
        <v>0</v>
      </c>
      <c r="E343" s="49">
        <f>IF(D343=0,0,1/((1+IF('Lease Quarterly'!$H$4="Yearly",'Lease Quarterly'!$D$4,IF('Lease Quarterly'!$H$4="Quarterly",'Lease Quarterly'!$D$4/4,'Lease Quarterly'!$D$4/12)))^IF($E$17=1,A342,A343)))</f>
        <v>0</v>
      </c>
      <c r="F343" s="55">
        <f t="shared" si="55"/>
        <v>0</v>
      </c>
      <c r="G343" s="56"/>
      <c r="H343" s="38">
        <f t="shared" si="61"/>
        <v>327</v>
      </c>
      <c r="I343" s="9" t="str">
        <f t="shared" si="56"/>
        <v>-</v>
      </c>
      <c r="J343" s="47">
        <f>IF(H343&gt;'Lease Quarterly'!$E$4,0,M342)</f>
        <v>0</v>
      </c>
      <c r="K343" s="47">
        <f>IF(IF('Lease Quarterly'!$H$4="Yearly",J343*'Lease Quarterly'!$D$4,IF('Lease Quarterly'!$H$4="Quarterly",J343*('Lease Quarterly'!$D$4/4),J343*'Lease Quarterly'!$D$4/12))&gt;0,IF('Lease Quarterly'!$H$4="Yearly",J343*'Lease Quarterly'!$D$4,IF('Lease Quarterly'!$H$4="Quarterly",J343*('Lease Quarterly'!$D$4/4),J343*'Lease Quarterly'!$D$4/12)),-L343-J343)</f>
        <v>0</v>
      </c>
      <c r="L343" s="47">
        <f t="shared" si="57"/>
        <v>0</v>
      </c>
      <c r="M343" s="47">
        <f t="shared" si="58"/>
        <v>0</v>
      </c>
      <c r="N343" s="57"/>
      <c r="O343" s="38">
        <v>237</v>
      </c>
      <c r="P343" s="58">
        <f t="shared" si="62"/>
        <v>163173</v>
      </c>
      <c r="Q343" s="47">
        <f t="shared" si="63"/>
        <v>0</v>
      </c>
      <c r="R343" s="47">
        <f>IF(S342&lt;1,0,-'Lease Quarterly'!$K$4/'Lease Quarterly'!$L$4)</f>
        <v>0</v>
      </c>
      <c r="S343" s="47">
        <f t="shared" si="59"/>
        <v>0</v>
      </c>
      <c r="AE343"/>
      <c r="AF343" s="6"/>
    </row>
    <row r="344" spans="1:32" x14ac:dyDescent="0.25">
      <c r="A344" s="53">
        <f t="shared" si="60"/>
        <v>328</v>
      </c>
      <c r="B344" s="29">
        <f t="shared" si="54"/>
        <v>0</v>
      </c>
      <c r="C344" s="9" t="str">
        <f>IF(D344=0,"-",IF('Lease Quarterly'!$H$4="Yearly",EDATE(C343,12),IF('Lease Quarterly'!$H$4="Quarterly",EDATE(C343,3),EDATE(C343,1))))</f>
        <v>-</v>
      </c>
      <c r="D344" s="54">
        <f>IF(A344&gt;'Lease Quarterly'!$E$4,0,'Lease Quarterly'!$G$4)*((1+$M$4)^(((((IF($H$4="Yearly",ROUNDDOWN(IF(A344-($N$4)&lt;0,0,((A344-($N$4)/(($N$4))))/($N$4)),0),IF($H$4="Monthly",ROUNDDOWN(IF(A344-($N$4*12)&lt;0,0,((A344-(12*$N$4)/((12*$N$4))))/($N$4*12)),0),ROUNDDOWN(IF(A344-($N$4*4)&lt;0,0,((A344-(4*$N$4)/((4*$N$4))))/($N$4*4)),0)))))))))+(IF(A344=$E$4,$J$4,0))</f>
        <v>0</v>
      </c>
      <c r="E344" s="49">
        <f>IF(D344=0,0,1/((1+IF('Lease Quarterly'!$H$4="Yearly",'Lease Quarterly'!$D$4,IF('Lease Quarterly'!$H$4="Quarterly",'Lease Quarterly'!$D$4/4,'Lease Quarterly'!$D$4/12)))^IF($E$17=1,A343,A344)))</f>
        <v>0</v>
      </c>
      <c r="F344" s="55">
        <f t="shared" si="55"/>
        <v>0</v>
      </c>
      <c r="G344" s="56"/>
      <c r="H344" s="38">
        <f t="shared" si="61"/>
        <v>328</v>
      </c>
      <c r="I344" s="9" t="str">
        <f t="shared" si="56"/>
        <v>-</v>
      </c>
      <c r="J344" s="47">
        <f>IF(H344&gt;'Lease Quarterly'!$E$4,0,M343)</f>
        <v>0</v>
      </c>
      <c r="K344" s="47">
        <f>IF(IF('Lease Quarterly'!$H$4="Yearly",J344*'Lease Quarterly'!$D$4,IF('Lease Quarterly'!$H$4="Quarterly",J344*('Lease Quarterly'!$D$4/4),J344*'Lease Quarterly'!$D$4/12))&gt;0,IF('Lease Quarterly'!$H$4="Yearly",J344*'Lease Quarterly'!$D$4,IF('Lease Quarterly'!$H$4="Quarterly",J344*('Lease Quarterly'!$D$4/4),J344*'Lease Quarterly'!$D$4/12)),-L344-J344)</f>
        <v>0</v>
      </c>
      <c r="L344" s="47">
        <f t="shared" si="57"/>
        <v>0</v>
      </c>
      <c r="M344" s="47">
        <f t="shared" si="58"/>
        <v>0</v>
      </c>
      <c r="N344" s="57"/>
      <c r="O344" s="38">
        <v>237</v>
      </c>
      <c r="P344" s="58">
        <f t="shared" si="62"/>
        <v>163538</v>
      </c>
      <c r="Q344" s="47">
        <f t="shared" si="63"/>
        <v>0</v>
      </c>
      <c r="R344" s="47">
        <f>IF(S343&lt;1,0,-'Lease Quarterly'!$K$4/'Lease Quarterly'!$L$4)</f>
        <v>0</v>
      </c>
      <c r="S344" s="47">
        <f t="shared" si="59"/>
        <v>0</v>
      </c>
      <c r="AE344"/>
      <c r="AF344" s="6"/>
    </row>
    <row r="345" spans="1:32" x14ac:dyDescent="0.25">
      <c r="A345" s="53">
        <f t="shared" si="60"/>
        <v>329</v>
      </c>
      <c r="B345" s="29">
        <f t="shared" si="54"/>
        <v>0</v>
      </c>
      <c r="C345" s="9" t="str">
        <f>IF(D345=0,"-",IF('Lease Quarterly'!$H$4="Yearly",EDATE(C344,12),IF('Lease Quarterly'!$H$4="Quarterly",EDATE(C344,3),EDATE(C344,1))))</f>
        <v>-</v>
      </c>
      <c r="D345" s="54">
        <f>IF(A345&gt;'Lease Quarterly'!$E$4,0,'Lease Quarterly'!$G$4)*((1+$M$4)^(((((IF($H$4="Yearly",ROUNDDOWN(IF(A345-($N$4)&lt;0,0,((A345-($N$4)/(($N$4))))/($N$4)),0),IF($H$4="Monthly",ROUNDDOWN(IF(A345-($N$4*12)&lt;0,0,((A345-(12*$N$4)/((12*$N$4))))/($N$4*12)),0),ROUNDDOWN(IF(A345-($N$4*4)&lt;0,0,((A345-(4*$N$4)/((4*$N$4))))/($N$4*4)),0)))))))))+(IF(A345=$E$4,$J$4,0))</f>
        <v>0</v>
      </c>
      <c r="E345" s="49">
        <f>IF(D345=0,0,1/((1+IF('Lease Quarterly'!$H$4="Yearly",'Lease Quarterly'!$D$4,IF('Lease Quarterly'!$H$4="Quarterly",'Lease Quarterly'!$D$4/4,'Lease Quarterly'!$D$4/12)))^IF($E$17=1,A344,A345)))</f>
        <v>0</v>
      </c>
      <c r="F345" s="55">
        <f t="shared" si="55"/>
        <v>0</v>
      </c>
      <c r="G345" s="56"/>
      <c r="H345" s="38">
        <f t="shared" si="61"/>
        <v>329</v>
      </c>
      <c r="I345" s="9" t="str">
        <f t="shared" si="56"/>
        <v>-</v>
      </c>
      <c r="J345" s="47">
        <f>IF(H345&gt;'Lease Quarterly'!$E$4,0,M344)</f>
        <v>0</v>
      </c>
      <c r="K345" s="47">
        <f>IF(IF('Lease Quarterly'!$H$4="Yearly",J345*'Lease Quarterly'!$D$4,IF('Lease Quarterly'!$H$4="Quarterly",J345*('Lease Quarterly'!$D$4/4),J345*'Lease Quarterly'!$D$4/12))&gt;0,IF('Lease Quarterly'!$H$4="Yearly",J345*'Lease Quarterly'!$D$4,IF('Lease Quarterly'!$H$4="Quarterly",J345*('Lease Quarterly'!$D$4/4),J345*'Lease Quarterly'!$D$4/12)),-L345-J345)</f>
        <v>0</v>
      </c>
      <c r="L345" s="47">
        <f t="shared" si="57"/>
        <v>0</v>
      </c>
      <c r="M345" s="47">
        <f t="shared" si="58"/>
        <v>0</v>
      </c>
      <c r="N345" s="57"/>
      <c r="O345" s="38">
        <v>237</v>
      </c>
      <c r="P345" s="58">
        <f t="shared" si="62"/>
        <v>163904</v>
      </c>
      <c r="Q345" s="47">
        <f t="shared" si="63"/>
        <v>0</v>
      </c>
      <c r="R345" s="47">
        <f>IF(S344&lt;1,0,-'Lease Quarterly'!$K$4/'Lease Quarterly'!$L$4)</f>
        <v>0</v>
      </c>
      <c r="S345" s="47">
        <f t="shared" si="59"/>
        <v>0</v>
      </c>
      <c r="AE345"/>
      <c r="AF345" s="6"/>
    </row>
    <row r="346" spans="1:32" x14ac:dyDescent="0.25">
      <c r="A346" s="53">
        <f t="shared" si="60"/>
        <v>330</v>
      </c>
      <c r="B346" s="29">
        <f t="shared" si="54"/>
        <v>0</v>
      </c>
      <c r="C346" s="9" t="str">
        <f>IF(D346=0,"-",IF('Lease Quarterly'!$H$4="Yearly",EDATE(C345,12),IF('Lease Quarterly'!$H$4="Quarterly",EDATE(C345,3),EDATE(C345,1))))</f>
        <v>-</v>
      </c>
      <c r="D346" s="54">
        <f>IF(A346&gt;'Lease Quarterly'!$E$4,0,'Lease Quarterly'!$G$4)*((1+$M$4)^(((((IF($H$4="Yearly",ROUNDDOWN(IF(A346-($N$4)&lt;0,0,((A346-($N$4)/(($N$4))))/($N$4)),0),IF($H$4="Monthly",ROUNDDOWN(IF(A346-($N$4*12)&lt;0,0,((A346-(12*$N$4)/((12*$N$4))))/($N$4*12)),0),ROUNDDOWN(IF(A346-($N$4*4)&lt;0,0,((A346-(4*$N$4)/((4*$N$4))))/($N$4*4)),0)))))))))+(IF(A346=$E$4,$J$4,0))</f>
        <v>0</v>
      </c>
      <c r="E346" s="49">
        <f>IF(D346=0,0,1/((1+IF('Lease Quarterly'!$H$4="Yearly",'Lease Quarterly'!$D$4,IF('Lease Quarterly'!$H$4="Quarterly",'Lease Quarterly'!$D$4/4,'Lease Quarterly'!$D$4/12)))^IF($E$17=1,A345,A346)))</f>
        <v>0</v>
      </c>
      <c r="F346" s="55">
        <f t="shared" si="55"/>
        <v>0</v>
      </c>
      <c r="G346" s="56"/>
      <c r="H346" s="38">
        <f t="shared" si="61"/>
        <v>330</v>
      </c>
      <c r="I346" s="9" t="str">
        <f t="shared" si="56"/>
        <v>-</v>
      </c>
      <c r="J346" s="47">
        <f>IF(H346&gt;'Lease Quarterly'!$E$4,0,M345)</f>
        <v>0</v>
      </c>
      <c r="K346" s="47">
        <f>IF(IF('Lease Quarterly'!$H$4="Yearly",J346*'Lease Quarterly'!$D$4,IF('Lease Quarterly'!$H$4="Quarterly",J346*('Lease Quarterly'!$D$4/4),J346*'Lease Quarterly'!$D$4/12))&gt;0,IF('Lease Quarterly'!$H$4="Yearly",J346*'Lease Quarterly'!$D$4,IF('Lease Quarterly'!$H$4="Quarterly",J346*('Lease Quarterly'!$D$4/4),J346*'Lease Quarterly'!$D$4/12)),-L346-J346)</f>
        <v>0</v>
      </c>
      <c r="L346" s="47">
        <f t="shared" si="57"/>
        <v>0</v>
      </c>
      <c r="M346" s="47">
        <f t="shared" si="58"/>
        <v>0</v>
      </c>
      <c r="N346" s="57"/>
      <c r="O346" s="38">
        <v>237</v>
      </c>
      <c r="P346" s="58">
        <f t="shared" si="62"/>
        <v>164269</v>
      </c>
      <c r="Q346" s="47">
        <f t="shared" si="63"/>
        <v>0</v>
      </c>
      <c r="R346" s="47">
        <f>IF(S345&lt;1,0,-'Lease Quarterly'!$K$4/'Lease Quarterly'!$L$4)</f>
        <v>0</v>
      </c>
      <c r="S346" s="47">
        <f t="shared" si="59"/>
        <v>0</v>
      </c>
      <c r="AE346"/>
      <c r="AF346" s="6"/>
    </row>
    <row r="347" spans="1:32" x14ac:dyDescent="0.25">
      <c r="A347" s="53">
        <f t="shared" si="60"/>
        <v>331</v>
      </c>
      <c r="B347" s="29">
        <f t="shared" si="54"/>
        <v>0</v>
      </c>
      <c r="C347" s="9" t="str">
        <f>IF(D347=0,"-",IF('Lease Quarterly'!$H$4="Yearly",EDATE(C346,12),IF('Lease Quarterly'!$H$4="Quarterly",EDATE(C346,3),EDATE(C346,1))))</f>
        <v>-</v>
      </c>
      <c r="D347" s="54">
        <f>IF(A347&gt;'Lease Quarterly'!$E$4,0,'Lease Quarterly'!$G$4)*((1+$M$4)^(((((IF($H$4="Yearly",ROUNDDOWN(IF(A347-($N$4)&lt;0,0,((A347-($N$4)/(($N$4))))/($N$4)),0),IF($H$4="Monthly",ROUNDDOWN(IF(A347-($N$4*12)&lt;0,0,((A347-(12*$N$4)/((12*$N$4))))/($N$4*12)),0),ROUNDDOWN(IF(A347-($N$4*4)&lt;0,0,((A347-(4*$N$4)/((4*$N$4))))/($N$4*4)),0)))))))))+(IF(A347=$E$4,$J$4,0))</f>
        <v>0</v>
      </c>
      <c r="E347" s="49">
        <f>IF(D347=0,0,1/((1+IF('Lease Quarterly'!$H$4="Yearly",'Lease Quarterly'!$D$4,IF('Lease Quarterly'!$H$4="Quarterly",'Lease Quarterly'!$D$4/4,'Lease Quarterly'!$D$4/12)))^IF($E$17=1,A346,A347)))</f>
        <v>0</v>
      </c>
      <c r="F347" s="55">
        <f t="shared" si="55"/>
        <v>0</v>
      </c>
      <c r="G347" s="56"/>
      <c r="H347" s="38">
        <f t="shared" si="61"/>
        <v>331</v>
      </c>
      <c r="I347" s="9" t="str">
        <f t="shared" si="56"/>
        <v>-</v>
      </c>
      <c r="J347" s="47">
        <f>IF(H347&gt;'Lease Quarterly'!$E$4,0,M346)</f>
        <v>0</v>
      </c>
      <c r="K347" s="47">
        <f>IF(IF('Lease Quarterly'!$H$4="Yearly",J347*'Lease Quarterly'!$D$4,IF('Lease Quarterly'!$H$4="Quarterly",J347*('Lease Quarterly'!$D$4/4),J347*'Lease Quarterly'!$D$4/12))&gt;0,IF('Lease Quarterly'!$H$4="Yearly",J347*'Lease Quarterly'!$D$4,IF('Lease Quarterly'!$H$4="Quarterly",J347*('Lease Quarterly'!$D$4/4),J347*'Lease Quarterly'!$D$4/12)),-L347-J347)</f>
        <v>0</v>
      </c>
      <c r="L347" s="47">
        <f t="shared" si="57"/>
        <v>0</v>
      </c>
      <c r="M347" s="47">
        <f t="shared" si="58"/>
        <v>0</v>
      </c>
      <c r="N347" s="57"/>
      <c r="O347" s="38">
        <v>237</v>
      </c>
      <c r="P347" s="58">
        <f t="shared" si="62"/>
        <v>164634</v>
      </c>
      <c r="Q347" s="47">
        <f t="shared" si="63"/>
        <v>0</v>
      </c>
      <c r="R347" s="47">
        <f>IF(S346&lt;1,0,-'Lease Quarterly'!$K$4/'Lease Quarterly'!$L$4)</f>
        <v>0</v>
      </c>
      <c r="S347" s="47">
        <f t="shared" si="59"/>
        <v>0</v>
      </c>
      <c r="AE347"/>
      <c r="AF347" s="6"/>
    </row>
    <row r="348" spans="1:32" x14ac:dyDescent="0.25">
      <c r="A348" s="53">
        <f t="shared" si="60"/>
        <v>332</v>
      </c>
      <c r="B348" s="29">
        <f t="shared" si="54"/>
        <v>0</v>
      </c>
      <c r="C348" s="9" t="str">
        <f>IF(D348=0,"-",IF('Lease Quarterly'!$H$4="Yearly",EDATE(C347,12),IF('Lease Quarterly'!$H$4="Quarterly",EDATE(C347,3),EDATE(C347,1))))</f>
        <v>-</v>
      </c>
      <c r="D348" s="54">
        <f>IF(A348&gt;'Lease Quarterly'!$E$4,0,'Lease Quarterly'!$G$4)*((1+$M$4)^(((((IF($H$4="Yearly",ROUNDDOWN(IF(A348-($N$4)&lt;0,0,((A348-($N$4)/(($N$4))))/($N$4)),0),IF($H$4="Monthly",ROUNDDOWN(IF(A348-($N$4*12)&lt;0,0,((A348-(12*$N$4)/((12*$N$4))))/($N$4*12)),0),ROUNDDOWN(IF(A348-($N$4*4)&lt;0,0,((A348-(4*$N$4)/((4*$N$4))))/($N$4*4)),0)))))))))+(IF(A348=$E$4,$J$4,0))</f>
        <v>0</v>
      </c>
      <c r="E348" s="49">
        <f>IF(D348=0,0,1/((1+IF('Lease Quarterly'!$H$4="Yearly",'Lease Quarterly'!$D$4,IF('Lease Quarterly'!$H$4="Quarterly",'Lease Quarterly'!$D$4/4,'Lease Quarterly'!$D$4/12)))^IF($E$17=1,A347,A348)))</f>
        <v>0</v>
      </c>
      <c r="F348" s="55">
        <f t="shared" si="55"/>
        <v>0</v>
      </c>
      <c r="G348" s="56"/>
      <c r="H348" s="38">
        <f t="shared" si="61"/>
        <v>332</v>
      </c>
      <c r="I348" s="9" t="str">
        <f t="shared" si="56"/>
        <v>-</v>
      </c>
      <c r="J348" s="47">
        <f>IF(H348&gt;'Lease Quarterly'!$E$4,0,M347)</f>
        <v>0</v>
      </c>
      <c r="K348" s="47">
        <f>IF(IF('Lease Quarterly'!$H$4="Yearly",J348*'Lease Quarterly'!$D$4,IF('Lease Quarterly'!$H$4="Quarterly",J348*('Lease Quarterly'!$D$4/4),J348*'Lease Quarterly'!$D$4/12))&gt;0,IF('Lease Quarterly'!$H$4="Yearly",J348*'Lease Quarterly'!$D$4,IF('Lease Quarterly'!$H$4="Quarterly",J348*('Lease Quarterly'!$D$4/4),J348*'Lease Quarterly'!$D$4/12)),-L348-J348)</f>
        <v>0</v>
      </c>
      <c r="L348" s="47">
        <f t="shared" si="57"/>
        <v>0</v>
      </c>
      <c r="M348" s="47">
        <f t="shared" si="58"/>
        <v>0</v>
      </c>
      <c r="N348" s="57"/>
      <c r="O348" s="38">
        <v>237</v>
      </c>
      <c r="P348" s="58">
        <f t="shared" si="62"/>
        <v>164999</v>
      </c>
      <c r="Q348" s="47">
        <f t="shared" si="63"/>
        <v>0</v>
      </c>
      <c r="R348" s="47">
        <f>IF(S347&lt;1,0,-'Lease Quarterly'!$K$4/'Lease Quarterly'!$L$4)</f>
        <v>0</v>
      </c>
      <c r="S348" s="47">
        <f t="shared" si="59"/>
        <v>0</v>
      </c>
      <c r="AE348"/>
      <c r="AF348" s="6"/>
    </row>
    <row r="349" spans="1:32" x14ac:dyDescent="0.25">
      <c r="A349" s="53">
        <f t="shared" si="60"/>
        <v>333</v>
      </c>
      <c r="B349" s="29">
        <f t="shared" si="54"/>
        <v>0</v>
      </c>
      <c r="C349" s="9" t="str">
        <f>IF(D349=0,"-",IF('Lease Quarterly'!$H$4="Yearly",EDATE(C348,12),IF('Lease Quarterly'!$H$4="Quarterly",EDATE(C348,3),EDATE(C348,1))))</f>
        <v>-</v>
      </c>
      <c r="D349" s="54">
        <f>IF(A349&gt;'Lease Quarterly'!$E$4,0,'Lease Quarterly'!$G$4)*((1+$M$4)^(((((IF($H$4="Yearly",ROUNDDOWN(IF(A349-($N$4)&lt;0,0,((A349-($N$4)/(($N$4))))/($N$4)),0),IF($H$4="Monthly",ROUNDDOWN(IF(A349-($N$4*12)&lt;0,0,((A349-(12*$N$4)/((12*$N$4))))/($N$4*12)),0),ROUNDDOWN(IF(A349-($N$4*4)&lt;0,0,((A349-(4*$N$4)/((4*$N$4))))/($N$4*4)),0)))))))))+(IF(A349=$E$4,$J$4,0))</f>
        <v>0</v>
      </c>
      <c r="E349" s="49">
        <f>IF(D349=0,0,1/((1+IF('Lease Quarterly'!$H$4="Yearly",'Lease Quarterly'!$D$4,IF('Lease Quarterly'!$H$4="Quarterly",'Lease Quarterly'!$D$4/4,'Lease Quarterly'!$D$4/12)))^IF($E$17=1,A348,A349)))</f>
        <v>0</v>
      </c>
      <c r="F349" s="55">
        <f t="shared" si="55"/>
        <v>0</v>
      </c>
      <c r="G349" s="56"/>
      <c r="H349" s="38">
        <f t="shared" si="61"/>
        <v>333</v>
      </c>
      <c r="I349" s="9" t="str">
        <f t="shared" si="56"/>
        <v>-</v>
      </c>
      <c r="J349" s="47">
        <f>IF(H349&gt;'Lease Quarterly'!$E$4,0,M348)</f>
        <v>0</v>
      </c>
      <c r="K349" s="47">
        <f>IF(IF('Lease Quarterly'!$H$4="Yearly",J349*'Lease Quarterly'!$D$4,IF('Lease Quarterly'!$H$4="Quarterly",J349*('Lease Quarterly'!$D$4/4),J349*'Lease Quarterly'!$D$4/12))&gt;0,IF('Lease Quarterly'!$H$4="Yearly",J349*'Lease Quarterly'!$D$4,IF('Lease Quarterly'!$H$4="Quarterly",J349*('Lease Quarterly'!$D$4/4),J349*'Lease Quarterly'!$D$4/12)),-L349-J349)</f>
        <v>0</v>
      </c>
      <c r="L349" s="47">
        <f t="shared" si="57"/>
        <v>0</v>
      </c>
      <c r="M349" s="47">
        <f t="shared" si="58"/>
        <v>0</v>
      </c>
      <c r="N349" s="57"/>
      <c r="O349" s="38">
        <v>237</v>
      </c>
      <c r="P349" s="58">
        <f t="shared" si="62"/>
        <v>165365</v>
      </c>
      <c r="Q349" s="47">
        <f t="shared" si="63"/>
        <v>0</v>
      </c>
      <c r="R349" s="47">
        <f>IF(S348&lt;1,0,-'Lease Quarterly'!$K$4/'Lease Quarterly'!$L$4)</f>
        <v>0</v>
      </c>
      <c r="S349" s="47">
        <f t="shared" si="59"/>
        <v>0</v>
      </c>
      <c r="AE349"/>
      <c r="AF349" s="6"/>
    </row>
    <row r="350" spans="1:32" x14ac:dyDescent="0.25">
      <c r="A350" s="53">
        <f t="shared" si="60"/>
        <v>334</v>
      </c>
      <c r="B350" s="29">
        <f t="shared" si="54"/>
        <v>0</v>
      </c>
      <c r="C350" s="9" t="str">
        <f>IF(D350=0,"-",IF('Lease Quarterly'!$H$4="Yearly",EDATE(C349,12),IF('Lease Quarterly'!$H$4="Quarterly",EDATE(C349,3),EDATE(C349,1))))</f>
        <v>-</v>
      </c>
      <c r="D350" s="54">
        <f>IF(A350&gt;'Lease Quarterly'!$E$4,0,'Lease Quarterly'!$G$4)*((1+$M$4)^(((((IF($H$4="Yearly",ROUNDDOWN(IF(A350-($N$4)&lt;0,0,((A350-($N$4)/(($N$4))))/($N$4)),0),IF($H$4="Monthly",ROUNDDOWN(IF(A350-($N$4*12)&lt;0,0,((A350-(12*$N$4)/((12*$N$4))))/($N$4*12)),0),ROUNDDOWN(IF(A350-($N$4*4)&lt;0,0,((A350-(4*$N$4)/((4*$N$4))))/($N$4*4)),0)))))))))+(IF(A350=$E$4,$J$4,0))</f>
        <v>0</v>
      </c>
      <c r="E350" s="49">
        <f>IF(D350=0,0,1/((1+IF('Lease Quarterly'!$H$4="Yearly",'Lease Quarterly'!$D$4,IF('Lease Quarterly'!$H$4="Quarterly",'Lease Quarterly'!$D$4/4,'Lease Quarterly'!$D$4/12)))^IF($E$17=1,A349,A350)))</f>
        <v>0</v>
      </c>
      <c r="F350" s="55">
        <f t="shared" si="55"/>
        <v>0</v>
      </c>
      <c r="G350" s="56"/>
      <c r="H350" s="38">
        <f t="shared" si="61"/>
        <v>334</v>
      </c>
      <c r="I350" s="9" t="str">
        <f t="shared" si="56"/>
        <v>-</v>
      </c>
      <c r="J350" s="47">
        <f>IF(H350&gt;'Lease Quarterly'!$E$4,0,M349)</f>
        <v>0</v>
      </c>
      <c r="K350" s="47">
        <f>IF(IF('Lease Quarterly'!$H$4="Yearly",J350*'Lease Quarterly'!$D$4,IF('Lease Quarterly'!$H$4="Quarterly",J350*('Lease Quarterly'!$D$4/4),J350*'Lease Quarterly'!$D$4/12))&gt;0,IF('Lease Quarterly'!$H$4="Yearly",J350*'Lease Quarterly'!$D$4,IF('Lease Quarterly'!$H$4="Quarterly",J350*('Lease Quarterly'!$D$4/4),J350*'Lease Quarterly'!$D$4/12)),-L350-J350)</f>
        <v>0</v>
      </c>
      <c r="L350" s="47">
        <f t="shared" si="57"/>
        <v>0</v>
      </c>
      <c r="M350" s="47">
        <f t="shared" si="58"/>
        <v>0</v>
      </c>
      <c r="N350" s="57"/>
      <c r="O350" s="38">
        <v>237</v>
      </c>
      <c r="P350" s="58">
        <f t="shared" si="62"/>
        <v>165730</v>
      </c>
      <c r="Q350" s="47">
        <f t="shared" si="63"/>
        <v>0</v>
      </c>
      <c r="R350" s="47">
        <f>IF(S349&lt;1,0,-'Lease Quarterly'!$K$4/'Lease Quarterly'!$L$4)</f>
        <v>0</v>
      </c>
      <c r="S350" s="47">
        <f t="shared" si="59"/>
        <v>0</v>
      </c>
      <c r="AE350"/>
      <c r="AF350" s="6"/>
    </row>
    <row r="351" spans="1:32" x14ac:dyDescent="0.25">
      <c r="A351" s="53">
        <f t="shared" si="60"/>
        <v>335</v>
      </c>
      <c r="B351" s="29">
        <f t="shared" si="54"/>
        <v>0</v>
      </c>
      <c r="C351" s="9" t="str">
        <f>IF(D351=0,"-",IF('Lease Quarterly'!$H$4="Yearly",EDATE(C350,12),IF('Lease Quarterly'!$H$4="Quarterly",EDATE(C350,3),EDATE(C350,1))))</f>
        <v>-</v>
      </c>
      <c r="D351" s="54">
        <f>IF(A351&gt;'Lease Quarterly'!$E$4,0,'Lease Quarterly'!$G$4)*((1+$M$4)^(((((IF($H$4="Yearly",ROUNDDOWN(IF(A351-($N$4)&lt;0,0,((A351-($N$4)/(($N$4))))/($N$4)),0),IF($H$4="Monthly",ROUNDDOWN(IF(A351-($N$4*12)&lt;0,0,((A351-(12*$N$4)/((12*$N$4))))/($N$4*12)),0),ROUNDDOWN(IF(A351-($N$4*4)&lt;0,0,((A351-(4*$N$4)/((4*$N$4))))/($N$4*4)),0)))))))))+(IF(A351=$E$4,$J$4,0))</f>
        <v>0</v>
      </c>
      <c r="E351" s="49">
        <f>IF(D351=0,0,1/((1+IF('Lease Quarterly'!$H$4="Yearly",'Lease Quarterly'!$D$4,IF('Lease Quarterly'!$H$4="Quarterly",'Lease Quarterly'!$D$4/4,'Lease Quarterly'!$D$4/12)))^IF($E$17=1,A350,A351)))</f>
        <v>0</v>
      </c>
      <c r="F351" s="55">
        <f t="shared" si="55"/>
        <v>0</v>
      </c>
      <c r="G351" s="56"/>
      <c r="H351" s="38">
        <f t="shared" si="61"/>
        <v>335</v>
      </c>
      <c r="I351" s="9" t="str">
        <f t="shared" si="56"/>
        <v>-</v>
      </c>
      <c r="J351" s="47">
        <f>IF(H351&gt;'Lease Quarterly'!$E$4,0,M350)</f>
        <v>0</v>
      </c>
      <c r="K351" s="47">
        <f>IF(IF('Lease Quarterly'!$H$4="Yearly",J351*'Lease Quarterly'!$D$4,IF('Lease Quarterly'!$H$4="Quarterly",J351*('Lease Quarterly'!$D$4/4),J351*'Lease Quarterly'!$D$4/12))&gt;0,IF('Lease Quarterly'!$H$4="Yearly",J351*'Lease Quarterly'!$D$4,IF('Lease Quarterly'!$H$4="Quarterly",J351*('Lease Quarterly'!$D$4/4),J351*'Lease Quarterly'!$D$4/12)),-L351-J351)</f>
        <v>0</v>
      </c>
      <c r="L351" s="47">
        <f t="shared" si="57"/>
        <v>0</v>
      </c>
      <c r="M351" s="47">
        <f t="shared" si="58"/>
        <v>0</v>
      </c>
      <c r="N351" s="57"/>
      <c r="O351" s="38">
        <v>237</v>
      </c>
      <c r="P351" s="58">
        <f t="shared" si="62"/>
        <v>166095</v>
      </c>
      <c r="Q351" s="47">
        <f t="shared" si="63"/>
        <v>0</v>
      </c>
      <c r="R351" s="47">
        <f>IF(S350&lt;1,0,-'Lease Quarterly'!$K$4/'Lease Quarterly'!$L$4)</f>
        <v>0</v>
      </c>
      <c r="S351" s="47">
        <f t="shared" si="59"/>
        <v>0</v>
      </c>
      <c r="AE351"/>
      <c r="AF351" s="6"/>
    </row>
    <row r="352" spans="1:32" x14ac:dyDescent="0.25">
      <c r="A352" s="53">
        <f t="shared" si="60"/>
        <v>336</v>
      </c>
      <c r="B352" s="29">
        <f t="shared" si="54"/>
        <v>0</v>
      </c>
      <c r="C352" s="9" t="str">
        <f>IF(D352=0,"-",IF('Lease Quarterly'!$H$4="Yearly",EDATE(C351,12),IF('Lease Quarterly'!$H$4="Quarterly",EDATE(C351,3),EDATE(C351,1))))</f>
        <v>-</v>
      </c>
      <c r="D352" s="54">
        <f>IF(A352&gt;'Lease Quarterly'!$E$4,0,'Lease Quarterly'!$G$4)*((1+$M$4)^(((((IF($H$4="Yearly",ROUNDDOWN(IF(A352-($N$4)&lt;0,0,((A352-($N$4)/(($N$4))))/($N$4)),0),IF($H$4="Monthly",ROUNDDOWN(IF(A352-($N$4*12)&lt;0,0,((A352-(12*$N$4)/((12*$N$4))))/($N$4*12)),0),ROUNDDOWN(IF(A352-($N$4*4)&lt;0,0,((A352-(4*$N$4)/((4*$N$4))))/($N$4*4)),0)))))))))+(IF(A352=$E$4,$J$4,0))</f>
        <v>0</v>
      </c>
      <c r="E352" s="49">
        <f>IF(D352=0,0,1/((1+IF('Lease Quarterly'!$H$4="Yearly",'Lease Quarterly'!$D$4,IF('Lease Quarterly'!$H$4="Quarterly",'Lease Quarterly'!$D$4/4,'Lease Quarterly'!$D$4/12)))^IF($E$17=1,A351,A352)))</f>
        <v>0</v>
      </c>
      <c r="F352" s="55">
        <f t="shared" si="55"/>
        <v>0</v>
      </c>
      <c r="G352" s="56"/>
      <c r="H352" s="38">
        <f t="shared" si="61"/>
        <v>336</v>
      </c>
      <c r="I352" s="9" t="str">
        <f t="shared" si="56"/>
        <v>-</v>
      </c>
      <c r="J352" s="47">
        <f>IF(H352&gt;'Lease Quarterly'!$E$4,0,M351)</f>
        <v>0</v>
      </c>
      <c r="K352" s="47">
        <f>IF(IF('Lease Quarterly'!$H$4="Yearly",J352*'Lease Quarterly'!$D$4,IF('Lease Quarterly'!$H$4="Quarterly",J352*('Lease Quarterly'!$D$4/4),J352*'Lease Quarterly'!$D$4/12))&gt;0,IF('Lease Quarterly'!$H$4="Yearly",J352*'Lease Quarterly'!$D$4,IF('Lease Quarterly'!$H$4="Quarterly",J352*('Lease Quarterly'!$D$4/4),J352*'Lease Quarterly'!$D$4/12)),-L352-J352)</f>
        <v>0</v>
      </c>
      <c r="L352" s="47">
        <f t="shared" si="57"/>
        <v>0</v>
      </c>
      <c r="M352" s="47">
        <f t="shared" si="58"/>
        <v>0</v>
      </c>
      <c r="N352" s="57"/>
      <c r="O352" s="38">
        <v>237</v>
      </c>
      <c r="P352" s="58">
        <f t="shared" si="62"/>
        <v>166460</v>
      </c>
      <c r="Q352" s="47">
        <f t="shared" si="63"/>
        <v>0</v>
      </c>
      <c r="R352" s="47">
        <f>IF(S351&lt;1,0,-'Lease Quarterly'!$K$4/'Lease Quarterly'!$L$4)</f>
        <v>0</v>
      </c>
      <c r="S352" s="47">
        <f t="shared" si="59"/>
        <v>0</v>
      </c>
      <c r="AE352"/>
      <c r="AF352" s="6"/>
    </row>
    <row r="353" spans="1:32" x14ac:dyDescent="0.25">
      <c r="A353" s="53">
        <f t="shared" si="60"/>
        <v>337</v>
      </c>
      <c r="B353" s="29">
        <f t="shared" si="54"/>
        <v>0</v>
      </c>
      <c r="C353" s="9" t="str">
        <f>IF(D353=0,"-",IF('Lease Quarterly'!$H$4="Yearly",EDATE(C352,12),IF('Lease Quarterly'!$H$4="Quarterly",EDATE(C352,3),EDATE(C352,1))))</f>
        <v>-</v>
      </c>
      <c r="D353" s="54">
        <f>IF(A353&gt;'Lease Quarterly'!$E$4,0,'Lease Quarterly'!$G$4)*((1+$M$4)^(((((IF($H$4="Yearly",ROUNDDOWN(IF(A353-($N$4)&lt;0,0,((A353-($N$4)/(($N$4))))/($N$4)),0),IF($H$4="Monthly",ROUNDDOWN(IF(A353-($N$4*12)&lt;0,0,((A353-(12*$N$4)/((12*$N$4))))/($N$4*12)),0),ROUNDDOWN(IF(A353-($N$4*4)&lt;0,0,((A353-(4*$N$4)/((4*$N$4))))/($N$4*4)),0)))))))))+(IF(A353=$E$4,$J$4,0))</f>
        <v>0</v>
      </c>
      <c r="E353" s="49">
        <f>IF(D353=0,0,1/((1+IF('Lease Quarterly'!$H$4="Yearly",'Lease Quarterly'!$D$4,IF('Lease Quarterly'!$H$4="Quarterly",'Lease Quarterly'!$D$4/4,'Lease Quarterly'!$D$4/12)))^IF($E$17=1,A352,A353)))</f>
        <v>0</v>
      </c>
      <c r="F353" s="55">
        <f t="shared" si="55"/>
        <v>0</v>
      </c>
      <c r="G353" s="56"/>
      <c r="H353" s="38">
        <f t="shared" si="61"/>
        <v>337</v>
      </c>
      <c r="I353" s="9" t="str">
        <f t="shared" si="56"/>
        <v>-</v>
      </c>
      <c r="J353" s="47">
        <f>IF(H353&gt;'Lease Quarterly'!$E$4,0,M352)</f>
        <v>0</v>
      </c>
      <c r="K353" s="47">
        <f>IF(IF('Lease Quarterly'!$H$4="Yearly",J353*'Lease Quarterly'!$D$4,IF('Lease Quarterly'!$H$4="Quarterly",J353*('Lease Quarterly'!$D$4/4),J353*'Lease Quarterly'!$D$4/12))&gt;0,IF('Lease Quarterly'!$H$4="Yearly",J353*'Lease Quarterly'!$D$4,IF('Lease Quarterly'!$H$4="Quarterly",J353*('Lease Quarterly'!$D$4/4),J353*'Lease Quarterly'!$D$4/12)),-L353-J353)</f>
        <v>0</v>
      </c>
      <c r="L353" s="47">
        <f t="shared" si="57"/>
        <v>0</v>
      </c>
      <c r="M353" s="47">
        <f t="shared" si="58"/>
        <v>0</v>
      </c>
      <c r="N353" s="57"/>
      <c r="O353" s="38">
        <v>237</v>
      </c>
      <c r="P353" s="58">
        <f t="shared" si="62"/>
        <v>166826</v>
      </c>
      <c r="Q353" s="47">
        <f t="shared" si="63"/>
        <v>0</v>
      </c>
      <c r="R353" s="47">
        <f>IF(S352&lt;1,0,-'Lease Quarterly'!$K$4/'Lease Quarterly'!$L$4)</f>
        <v>0</v>
      </c>
      <c r="S353" s="47">
        <f t="shared" si="59"/>
        <v>0</v>
      </c>
      <c r="AE353"/>
      <c r="AF353" s="6"/>
    </row>
    <row r="354" spans="1:32" x14ac:dyDescent="0.25">
      <c r="A354" s="53">
        <f t="shared" si="60"/>
        <v>338</v>
      </c>
      <c r="B354" s="29">
        <f t="shared" si="54"/>
        <v>0</v>
      </c>
      <c r="C354" s="9" t="str">
        <f>IF(D354=0,"-",IF('Lease Quarterly'!$H$4="Yearly",EDATE(C353,12),IF('Lease Quarterly'!$H$4="Quarterly",EDATE(C353,3),EDATE(C353,1))))</f>
        <v>-</v>
      </c>
      <c r="D354" s="54">
        <f>IF(A354&gt;'Lease Quarterly'!$E$4,0,'Lease Quarterly'!$G$4)*((1+$M$4)^(((((IF($H$4="Yearly",ROUNDDOWN(IF(A354-($N$4)&lt;0,0,((A354-($N$4)/(($N$4))))/($N$4)),0),IF($H$4="Monthly",ROUNDDOWN(IF(A354-($N$4*12)&lt;0,0,((A354-(12*$N$4)/((12*$N$4))))/($N$4*12)),0),ROUNDDOWN(IF(A354-($N$4*4)&lt;0,0,((A354-(4*$N$4)/((4*$N$4))))/($N$4*4)),0)))))))))+(IF(A354=$E$4,$J$4,0))</f>
        <v>0</v>
      </c>
      <c r="E354" s="49">
        <f>IF(D354=0,0,1/((1+IF('Lease Quarterly'!$H$4="Yearly",'Lease Quarterly'!$D$4,IF('Lease Quarterly'!$H$4="Quarterly",'Lease Quarterly'!$D$4/4,'Lease Quarterly'!$D$4/12)))^IF($E$17=1,A353,A354)))</f>
        <v>0</v>
      </c>
      <c r="F354" s="55">
        <f t="shared" si="55"/>
        <v>0</v>
      </c>
      <c r="G354" s="56"/>
      <c r="H354" s="38">
        <f t="shared" si="61"/>
        <v>338</v>
      </c>
      <c r="I354" s="9" t="str">
        <f t="shared" si="56"/>
        <v>-</v>
      </c>
      <c r="J354" s="47">
        <f>IF(H354&gt;'Lease Quarterly'!$E$4,0,M353)</f>
        <v>0</v>
      </c>
      <c r="K354" s="47">
        <f>IF(IF('Lease Quarterly'!$H$4="Yearly",J354*'Lease Quarterly'!$D$4,IF('Lease Quarterly'!$H$4="Quarterly",J354*('Lease Quarterly'!$D$4/4),J354*'Lease Quarterly'!$D$4/12))&gt;0,IF('Lease Quarterly'!$H$4="Yearly",J354*'Lease Quarterly'!$D$4,IF('Lease Quarterly'!$H$4="Quarterly",J354*('Lease Quarterly'!$D$4/4),J354*'Lease Quarterly'!$D$4/12)),-L354-J354)</f>
        <v>0</v>
      </c>
      <c r="L354" s="47">
        <f t="shared" si="57"/>
        <v>0</v>
      </c>
      <c r="M354" s="47">
        <f t="shared" si="58"/>
        <v>0</v>
      </c>
      <c r="N354" s="57"/>
      <c r="O354" s="38">
        <v>237</v>
      </c>
      <c r="P354" s="58">
        <f t="shared" si="62"/>
        <v>167191</v>
      </c>
      <c r="Q354" s="47">
        <f t="shared" si="63"/>
        <v>0</v>
      </c>
      <c r="R354" s="47">
        <f>IF(S353&lt;1,0,-'Lease Quarterly'!$K$4/'Lease Quarterly'!$L$4)</f>
        <v>0</v>
      </c>
      <c r="S354" s="47">
        <f t="shared" si="59"/>
        <v>0</v>
      </c>
      <c r="AE354"/>
      <c r="AF354" s="6"/>
    </row>
    <row r="355" spans="1:32" x14ac:dyDescent="0.25">
      <c r="A355" s="53">
        <f t="shared" si="60"/>
        <v>339</v>
      </c>
      <c r="B355" s="29">
        <f t="shared" si="54"/>
        <v>0</v>
      </c>
      <c r="C355" s="9" t="str">
        <f>IF(D355=0,"-",IF('Lease Quarterly'!$H$4="Yearly",EDATE(C354,12),IF('Lease Quarterly'!$H$4="Quarterly",EDATE(C354,3),EDATE(C354,1))))</f>
        <v>-</v>
      </c>
      <c r="D355" s="54">
        <f>IF(A355&gt;'Lease Quarterly'!$E$4,0,'Lease Quarterly'!$G$4)*((1+$M$4)^(((((IF($H$4="Yearly",ROUNDDOWN(IF(A355-($N$4)&lt;0,0,((A355-($N$4)/(($N$4))))/($N$4)),0),IF($H$4="Monthly",ROUNDDOWN(IF(A355-($N$4*12)&lt;0,0,((A355-(12*$N$4)/((12*$N$4))))/($N$4*12)),0),ROUNDDOWN(IF(A355-($N$4*4)&lt;0,0,((A355-(4*$N$4)/((4*$N$4))))/($N$4*4)),0)))))))))+(IF(A355=$E$4,$J$4,0))</f>
        <v>0</v>
      </c>
      <c r="E355" s="49">
        <f>IF(D355=0,0,1/((1+IF('Lease Quarterly'!$H$4="Yearly",'Lease Quarterly'!$D$4,IF('Lease Quarterly'!$H$4="Quarterly",'Lease Quarterly'!$D$4/4,'Lease Quarterly'!$D$4/12)))^IF($E$17=1,A354,A355)))</f>
        <v>0</v>
      </c>
      <c r="F355" s="55">
        <f t="shared" si="55"/>
        <v>0</v>
      </c>
      <c r="G355" s="56"/>
      <c r="H355" s="38">
        <f t="shared" si="61"/>
        <v>339</v>
      </c>
      <c r="I355" s="9" t="str">
        <f t="shared" si="56"/>
        <v>-</v>
      </c>
      <c r="J355" s="47">
        <f>IF(H355&gt;'Lease Quarterly'!$E$4,0,M354)</f>
        <v>0</v>
      </c>
      <c r="K355" s="47">
        <f>IF(IF('Lease Quarterly'!$H$4="Yearly",J355*'Lease Quarterly'!$D$4,IF('Lease Quarterly'!$H$4="Quarterly",J355*('Lease Quarterly'!$D$4/4),J355*'Lease Quarterly'!$D$4/12))&gt;0,IF('Lease Quarterly'!$H$4="Yearly",J355*'Lease Quarterly'!$D$4,IF('Lease Quarterly'!$H$4="Quarterly",J355*('Lease Quarterly'!$D$4/4),J355*'Lease Quarterly'!$D$4/12)),-L355-J355)</f>
        <v>0</v>
      </c>
      <c r="L355" s="47">
        <f t="shared" si="57"/>
        <v>0</v>
      </c>
      <c r="M355" s="47">
        <f t="shared" si="58"/>
        <v>0</v>
      </c>
      <c r="N355" s="57"/>
      <c r="O355" s="38">
        <v>237</v>
      </c>
      <c r="P355" s="58">
        <f t="shared" si="62"/>
        <v>167556</v>
      </c>
      <c r="Q355" s="47">
        <f t="shared" si="63"/>
        <v>0</v>
      </c>
      <c r="R355" s="47">
        <f>IF(S354&lt;1,0,-'Lease Quarterly'!$K$4/'Lease Quarterly'!$L$4)</f>
        <v>0</v>
      </c>
      <c r="S355" s="47">
        <f t="shared" si="59"/>
        <v>0</v>
      </c>
      <c r="AE355"/>
      <c r="AF355" s="6"/>
    </row>
    <row r="356" spans="1:32" x14ac:dyDescent="0.25">
      <c r="A356" s="53">
        <f t="shared" si="60"/>
        <v>340</v>
      </c>
      <c r="B356" s="29">
        <f t="shared" si="54"/>
        <v>0</v>
      </c>
      <c r="C356" s="9" t="str">
        <f>IF(D356=0,"-",IF('Lease Quarterly'!$H$4="Yearly",EDATE(C355,12),IF('Lease Quarterly'!$H$4="Quarterly",EDATE(C355,3),EDATE(C355,1))))</f>
        <v>-</v>
      </c>
      <c r="D356" s="54">
        <f>IF(A356&gt;'Lease Quarterly'!$E$4,0,'Lease Quarterly'!$G$4)*((1+$M$4)^(((((IF($H$4="Yearly",ROUNDDOWN(IF(A356-($N$4)&lt;0,0,((A356-($N$4)/(($N$4))))/($N$4)),0),IF($H$4="Monthly",ROUNDDOWN(IF(A356-($N$4*12)&lt;0,0,((A356-(12*$N$4)/((12*$N$4))))/($N$4*12)),0),ROUNDDOWN(IF(A356-($N$4*4)&lt;0,0,((A356-(4*$N$4)/((4*$N$4))))/($N$4*4)),0)))))))))+(IF(A356=$E$4,$J$4,0))</f>
        <v>0</v>
      </c>
      <c r="E356" s="49">
        <f>IF(D356=0,0,1/((1+IF('Lease Quarterly'!$H$4="Yearly",'Lease Quarterly'!$D$4,IF('Lease Quarterly'!$H$4="Quarterly",'Lease Quarterly'!$D$4/4,'Lease Quarterly'!$D$4/12)))^IF($E$17=1,A355,A356)))</f>
        <v>0</v>
      </c>
      <c r="F356" s="55">
        <f t="shared" si="55"/>
        <v>0</v>
      </c>
      <c r="G356" s="56"/>
      <c r="H356" s="38">
        <f t="shared" si="61"/>
        <v>340</v>
      </c>
      <c r="I356" s="9" t="str">
        <f t="shared" si="56"/>
        <v>-</v>
      </c>
      <c r="J356" s="47">
        <f>IF(H356&gt;'Lease Quarterly'!$E$4,0,M355)</f>
        <v>0</v>
      </c>
      <c r="K356" s="47">
        <f>IF(IF('Lease Quarterly'!$H$4="Yearly",J356*'Lease Quarterly'!$D$4,IF('Lease Quarterly'!$H$4="Quarterly",J356*('Lease Quarterly'!$D$4/4),J356*'Lease Quarterly'!$D$4/12))&gt;0,IF('Lease Quarterly'!$H$4="Yearly",J356*'Lease Quarterly'!$D$4,IF('Lease Quarterly'!$H$4="Quarterly",J356*('Lease Quarterly'!$D$4/4),J356*'Lease Quarterly'!$D$4/12)),-L356-J356)</f>
        <v>0</v>
      </c>
      <c r="L356" s="47">
        <f t="shared" si="57"/>
        <v>0</v>
      </c>
      <c r="M356" s="47">
        <f t="shared" si="58"/>
        <v>0</v>
      </c>
      <c r="N356" s="57"/>
      <c r="O356" s="38">
        <v>237</v>
      </c>
      <c r="P356" s="58">
        <f t="shared" si="62"/>
        <v>167921</v>
      </c>
      <c r="Q356" s="47">
        <f t="shared" si="63"/>
        <v>0</v>
      </c>
      <c r="R356" s="47">
        <f>IF(S355&lt;1,0,-'Lease Quarterly'!$K$4/'Lease Quarterly'!$L$4)</f>
        <v>0</v>
      </c>
      <c r="S356" s="47">
        <f t="shared" si="59"/>
        <v>0</v>
      </c>
      <c r="AE356"/>
      <c r="AF356" s="6"/>
    </row>
    <row r="357" spans="1:32" x14ac:dyDescent="0.25">
      <c r="A357" s="53">
        <f t="shared" si="60"/>
        <v>341</v>
      </c>
      <c r="B357" s="29">
        <f t="shared" si="54"/>
        <v>0</v>
      </c>
      <c r="C357" s="9" t="str">
        <f>IF(D357=0,"-",IF('Lease Quarterly'!$H$4="Yearly",EDATE(C356,12),IF('Lease Quarterly'!$H$4="Quarterly",EDATE(C356,3),EDATE(C356,1))))</f>
        <v>-</v>
      </c>
      <c r="D357" s="54">
        <f>IF(A357&gt;'Lease Quarterly'!$E$4,0,'Lease Quarterly'!$G$4)*((1+$M$4)^(((((IF($H$4="Yearly",ROUNDDOWN(IF(A357-($N$4)&lt;0,0,((A357-($N$4)/(($N$4))))/($N$4)),0),IF($H$4="Monthly",ROUNDDOWN(IF(A357-($N$4*12)&lt;0,0,((A357-(12*$N$4)/((12*$N$4))))/($N$4*12)),0),ROUNDDOWN(IF(A357-($N$4*4)&lt;0,0,((A357-(4*$N$4)/((4*$N$4))))/($N$4*4)),0)))))))))+(IF(A357=$E$4,$J$4,0))</f>
        <v>0</v>
      </c>
      <c r="E357" s="49">
        <f>IF(D357=0,0,1/((1+IF('Lease Quarterly'!$H$4="Yearly",'Lease Quarterly'!$D$4,IF('Lease Quarterly'!$H$4="Quarterly",'Lease Quarterly'!$D$4/4,'Lease Quarterly'!$D$4/12)))^IF($E$17=1,A356,A357)))</f>
        <v>0</v>
      </c>
      <c r="F357" s="55">
        <f t="shared" si="55"/>
        <v>0</v>
      </c>
      <c r="G357" s="56"/>
      <c r="H357" s="38">
        <f t="shared" si="61"/>
        <v>341</v>
      </c>
      <c r="I357" s="9" t="str">
        <f t="shared" si="56"/>
        <v>-</v>
      </c>
      <c r="J357" s="47">
        <f>IF(H357&gt;'Lease Quarterly'!$E$4,0,M356)</f>
        <v>0</v>
      </c>
      <c r="K357" s="47">
        <f>IF(IF('Lease Quarterly'!$H$4="Yearly",J357*'Lease Quarterly'!$D$4,IF('Lease Quarterly'!$H$4="Quarterly",J357*('Lease Quarterly'!$D$4/4),J357*'Lease Quarterly'!$D$4/12))&gt;0,IF('Lease Quarterly'!$H$4="Yearly",J357*'Lease Quarterly'!$D$4,IF('Lease Quarterly'!$H$4="Quarterly",J357*('Lease Quarterly'!$D$4/4),J357*'Lease Quarterly'!$D$4/12)),-L357-J357)</f>
        <v>0</v>
      </c>
      <c r="L357" s="47">
        <f t="shared" si="57"/>
        <v>0</v>
      </c>
      <c r="M357" s="47">
        <f t="shared" si="58"/>
        <v>0</v>
      </c>
      <c r="N357" s="57"/>
      <c r="O357" s="38">
        <v>237</v>
      </c>
      <c r="P357" s="58">
        <f t="shared" si="62"/>
        <v>168287</v>
      </c>
      <c r="Q357" s="47">
        <f t="shared" si="63"/>
        <v>0</v>
      </c>
      <c r="R357" s="47">
        <f>IF(S356&lt;1,0,-'Lease Quarterly'!$K$4/'Lease Quarterly'!$L$4)</f>
        <v>0</v>
      </c>
      <c r="S357" s="47">
        <f t="shared" si="59"/>
        <v>0</v>
      </c>
      <c r="AE357"/>
      <c r="AF357" s="6"/>
    </row>
    <row r="358" spans="1:32" x14ac:dyDescent="0.25">
      <c r="A358" s="53">
        <f t="shared" si="60"/>
        <v>342</v>
      </c>
      <c r="B358" s="29">
        <f t="shared" si="54"/>
        <v>0</v>
      </c>
      <c r="C358" s="9" t="str">
        <f>IF(D358=0,"-",IF('Lease Quarterly'!$H$4="Yearly",EDATE(C357,12),IF('Lease Quarterly'!$H$4="Quarterly",EDATE(C357,3),EDATE(C357,1))))</f>
        <v>-</v>
      </c>
      <c r="D358" s="54">
        <f>IF(A358&gt;'Lease Quarterly'!$E$4,0,'Lease Quarterly'!$G$4)*((1+$M$4)^(((((IF($H$4="Yearly",ROUNDDOWN(IF(A358-($N$4)&lt;0,0,((A358-($N$4)/(($N$4))))/($N$4)),0),IF($H$4="Monthly",ROUNDDOWN(IF(A358-($N$4*12)&lt;0,0,((A358-(12*$N$4)/((12*$N$4))))/($N$4*12)),0),ROUNDDOWN(IF(A358-($N$4*4)&lt;0,0,((A358-(4*$N$4)/((4*$N$4))))/($N$4*4)),0)))))))))+(IF(A358=$E$4,$J$4,0))</f>
        <v>0</v>
      </c>
      <c r="E358" s="49">
        <f>IF(D358=0,0,1/((1+IF('Lease Quarterly'!$H$4="Yearly",'Lease Quarterly'!$D$4,IF('Lease Quarterly'!$H$4="Quarterly",'Lease Quarterly'!$D$4/4,'Lease Quarterly'!$D$4/12)))^IF($E$17=1,A357,A358)))</f>
        <v>0</v>
      </c>
      <c r="F358" s="55">
        <f t="shared" si="55"/>
        <v>0</v>
      </c>
      <c r="G358" s="56"/>
      <c r="H358" s="38">
        <f t="shared" si="61"/>
        <v>342</v>
      </c>
      <c r="I358" s="9" t="str">
        <f t="shared" si="56"/>
        <v>-</v>
      </c>
      <c r="J358" s="47">
        <f>IF(H358&gt;'Lease Quarterly'!$E$4,0,M357)</f>
        <v>0</v>
      </c>
      <c r="K358" s="47">
        <f>IF(IF('Lease Quarterly'!$H$4="Yearly",J358*'Lease Quarterly'!$D$4,IF('Lease Quarterly'!$H$4="Quarterly",J358*('Lease Quarterly'!$D$4/4),J358*'Lease Quarterly'!$D$4/12))&gt;0,IF('Lease Quarterly'!$H$4="Yearly",J358*'Lease Quarterly'!$D$4,IF('Lease Quarterly'!$H$4="Quarterly",J358*('Lease Quarterly'!$D$4/4),J358*'Lease Quarterly'!$D$4/12)),-L358-J358)</f>
        <v>0</v>
      </c>
      <c r="L358" s="47">
        <f t="shared" si="57"/>
        <v>0</v>
      </c>
      <c r="M358" s="47">
        <f t="shared" si="58"/>
        <v>0</v>
      </c>
      <c r="N358" s="57"/>
      <c r="O358" s="38">
        <v>237</v>
      </c>
      <c r="P358" s="58">
        <f t="shared" si="62"/>
        <v>168652</v>
      </c>
      <c r="Q358" s="47">
        <f t="shared" si="63"/>
        <v>0</v>
      </c>
      <c r="R358" s="47">
        <f>IF(S357&lt;1,0,-'Lease Quarterly'!$K$4/'Lease Quarterly'!$L$4)</f>
        <v>0</v>
      </c>
      <c r="S358" s="47">
        <f t="shared" si="59"/>
        <v>0</v>
      </c>
      <c r="AE358"/>
      <c r="AF358" s="6"/>
    </row>
    <row r="359" spans="1:32" x14ac:dyDescent="0.25">
      <c r="A359" s="53">
        <f t="shared" si="60"/>
        <v>343</v>
      </c>
      <c r="B359" s="29">
        <f t="shared" si="54"/>
        <v>0</v>
      </c>
      <c r="C359" s="9" t="str">
        <f>IF(D359=0,"-",IF('Lease Quarterly'!$H$4="Yearly",EDATE(C358,12),IF('Lease Quarterly'!$H$4="Quarterly",EDATE(C358,3),EDATE(C358,1))))</f>
        <v>-</v>
      </c>
      <c r="D359" s="54">
        <f>IF(A359&gt;'Lease Quarterly'!$E$4,0,'Lease Quarterly'!$G$4)*((1+$M$4)^(((((IF($H$4="Yearly",ROUNDDOWN(IF(A359-($N$4)&lt;0,0,((A359-($N$4)/(($N$4))))/($N$4)),0),IF($H$4="Monthly",ROUNDDOWN(IF(A359-($N$4*12)&lt;0,0,((A359-(12*$N$4)/((12*$N$4))))/($N$4*12)),0),ROUNDDOWN(IF(A359-($N$4*4)&lt;0,0,((A359-(4*$N$4)/((4*$N$4))))/($N$4*4)),0)))))))))+(IF(A359=$E$4,$J$4,0))</f>
        <v>0</v>
      </c>
      <c r="E359" s="49">
        <f>IF(D359=0,0,1/((1+IF('Lease Quarterly'!$H$4="Yearly",'Lease Quarterly'!$D$4,IF('Lease Quarterly'!$H$4="Quarterly",'Lease Quarterly'!$D$4/4,'Lease Quarterly'!$D$4/12)))^IF($E$17=1,A358,A359)))</f>
        <v>0</v>
      </c>
      <c r="F359" s="55">
        <f t="shared" si="55"/>
        <v>0</v>
      </c>
      <c r="G359" s="56"/>
      <c r="H359" s="38">
        <f t="shared" si="61"/>
        <v>343</v>
      </c>
      <c r="I359" s="9" t="str">
        <f t="shared" si="56"/>
        <v>-</v>
      </c>
      <c r="J359" s="47">
        <f>IF(H359&gt;'Lease Quarterly'!$E$4,0,M358)</f>
        <v>0</v>
      </c>
      <c r="K359" s="47">
        <f>IF(IF('Lease Quarterly'!$H$4="Yearly",J359*'Lease Quarterly'!$D$4,IF('Lease Quarterly'!$H$4="Quarterly",J359*('Lease Quarterly'!$D$4/4),J359*'Lease Quarterly'!$D$4/12))&gt;0,IF('Lease Quarterly'!$H$4="Yearly",J359*'Lease Quarterly'!$D$4,IF('Lease Quarterly'!$H$4="Quarterly",J359*('Lease Quarterly'!$D$4/4),J359*'Lease Quarterly'!$D$4/12)),-L359-J359)</f>
        <v>0</v>
      </c>
      <c r="L359" s="47">
        <f t="shared" si="57"/>
        <v>0</v>
      </c>
      <c r="M359" s="47">
        <f t="shared" si="58"/>
        <v>0</v>
      </c>
      <c r="N359" s="57"/>
      <c r="O359" s="38">
        <v>237</v>
      </c>
      <c r="P359" s="58">
        <f t="shared" si="62"/>
        <v>169017</v>
      </c>
      <c r="Q359" s="47">
        <f t="shared" si="63"/>
        <v>0</v>
      </c>
      <c r="R359" s="47">
        <f>IF(S358&lt;1,0,-'Lease Quarterly'!$K$4/'Lease Quarterly'!$L$4)</f>
        <v>0</v>
      </c>
      <c r="S359" s="47">
        <f t="shared" si="59"/>
        <v>0</v>
      </c>
      <c r="AE359"/>
      <c r="AF359" s="6"/>
    </row>
    <row r="360" spans="1:32" x14ac:dyDescent="0.25">
      <c r="A360" s="53">
        <f t="shared" si="60"/>
        <v>344</v>
      </c>
      <c r="B360" s="29">
        <f t="shared" si="54"/>
        <v>0</v>
      </c>
      <c r="C360" s="9" t="str">
        <f>IF(D360=0,"-",IF('Lease Quarterly'!$H$4="Yearly",EDATE(C359,12),IF('Lease Quarterly'!$H$4="Quarterly",EDATE(C359,3),EDATE(C359,1))))</f>
        <v>-</v>
      </c>
      <c r="D360" s="54">
        <f>IF(A360&gt;'Lease Quarterly'!$E$4,0,'Lease Quarterly'!$G$4)*((1+$M$4)^(((((IF($H$4="Yearly",ROUNDDOWN(IF(A360-($N$4)&lt;0,0,((A360-($N$4)/(($N$4))))/($N$4)),0),IF($H$4="Monthly",ROUNDDOWN(IF(A360-($N$4*12)&lt;0,0,((A360-(12*$N$4)/((12*$N$4))))/($N$4*12)),0),ROUNDDOWN(IF(A360-($N$4*4)&lt;0,0,((A360-(4*$N$4)/((4*$N$4))))/($N$4*4)),0)))))))))+(IF(A360=$E$4,$J$4,0))</f>
        <v>0</v>
      </c>
      <c r="E360" s="49">
        <f>IF(D360=0,0,1/((1+IF('Lease Quarterly'!$H$4="Yearly",'Lease Quarterly'!$D$4,IF('Lease Quarterly'!$H$4="Quarterly",'Lease Quarterly'!$D$4/4,'Lease Quarterly'!$D$4/12)))^IF($E$17=1,A359,A360)))</f>
        <v>0</v>
      </c>
      <c r="F360" s="55">
        <f t="shared" si="55"/>
        <v>0</v>
      </c>
      <c r="G360" s="56"/>
      <c r="H360" s="38">
        <f t="shared" si="61"/>
        <v>344</v>
      </c>
      <c r="I360" s="9" t="str">
        <f t="shared" si="56"/>
        <v>-</v>
      </c>
      <c r="J360" s="47">
        <f>IF(H360&gt;'Lease Quarterly'!$E$4,0,M359)</f>
        <v>0</v>
      </c>
      <c r="K360" s="47">
        <f>IF(IF('Lease Quarterly'!$H$4="Yearly",J360*'Lease Quarterly'!$D$4,IF('Lease Quarterly'!$H$4="Quarterly",J360*('Lease Quarterly'!$D$4/4),J360*'Lease Quarterly'!$D$4/12))&gt;0,IF('Lease Quarterly'!$H$4="Yearly",J360*'Lease Quarterly'!$D$4,IF('Lease Quarterly'!$H$4="Quarterly",J360*('Lease Quarterly'!$D$4/4),J360*'Lease Quarterly'!$D$4/12)),-L360-J360)</f>
        <v>0</v>
      </c>
      <c r="L360" s="47">
        <f t="shared" si="57"/>
        <v>0</v>
      </c>
      <c r="M360" s="47">
        <f t="shared" si="58"/>
        <v>0</v>
      </c>
      <c r="N360" s="57"/>
      <c r="O360" s="38">
        <v>237</v>
      </c>
      <c r="P360" s="58">
        <f t="shared" si="62"/>
        <v>169382</v>
      </c>
      <c r="Q360" s="47">
        <f t="shared" si="63"/>
        <v>0</v>
      </c>
      <c r="R360" s="47">
        <f>IF(S359&lt;1,0,-'Lease Quarterly'!$K$4/'Lease Quarterly'!$L$4)</f>
        <v>0</v>
      </c>
      <c r="S360" s="47">
        <f t="shared" si="59"/>
        <v>0</v>
      </c>
      <c r="AE360"/>
      <c r="AF360" s="6"/>
    </row>
    <row r="361" spans="1:32" x14ac:dyDescent="0.25">
      <c r="A361" s="53">
        <f t="shared" si="60"/>
        <v>345</v>
      </c>
      <c r="B361" s="29">
        <f t="shared" si="54"/>
        <v>0</v>
      </c>
      <c r="C361" s="9" t="str">
        <f>IF(D361=0,"-",IF('Lease Quarterly'!$H$4="Yearly",EDATE(C360,12),IF('Lease Quarterly'!$H$4="Quarterly",EDATE(C360,3),EDATE(C360,1))))</f>
        <v>-</v>
      </c>
      <c r="D361" s="54">
        <f>IF(A361&gt;'Lease Quarterly'!$E$4,0,'Lease Quarterly'!$G$4)*((1+$M$4)^(((((IF($H$4="Yearly",ROUNDDOWN(IF(A361-($N$4)&lt;0,0,((A361-($N$4)/(($N$4))))/($N$4)),0),IF($H$4="Monthly",ROUNDDOWN(IF(A361-($N$4*12)&lt;0,0,((A361-(12*$N$4)/((12*$N$4))))/($N$4*12)),0),ROUNDDOWN(IF(A361-($N$4*4)&lt;0,0,((A361-(4*$N$4)/((4*$N$4))))/($N$4*4)),0)))))))))+(IF(A361=$E$4,$J$4,0))</f>
        <v>0</v>
      </c>
      <c r="E361" s="49">
        <f>IF(D361=0,0,1/((1+IF('Lease Quarterly'!$H$4="Yearly",'Lease Quarterly'!$D$4,IF('Lease Quarterly'!$H$4="Quarterly",'Lease Quarterly'!$D$4/4,'Lease Quarterly'!$D$4/12)))^IF($E$17=1,A360,A361)))</f>
        <v>0</v>
      </c>
      <c r="F361" s="55">
        <f t="shared" si="55"/>
        <v>0</v>
      </c>
      <c r="G361" s="56"/>
      <c r="H361" s="38">
        <f t="shared" si="61"/>
        <v>345</v>
      </c>
      <c r="I361" s="9" t="str">
        <f t="shared" si="56"/>
        <v>-</v>
      </c>
      <c r="J361" s="47">
        <f>IF(H361&gt;'Lease Quarterly'!$E$4,0,M360)</f>
        <v>0</v>
      </c>
      <c r="K361" s="47">
        <f>IF(IF('Lease Quarterly'!$H$4="Yearly",J361*'Lease Quarterly'!$D$4,IF('Lease Quarterly'!$H$4="Quarterly",J361*('Lease Quarterly'!$D$4/4),J361*'Lease Quarterly'!$D$4/12))&gt;0,IF('Lease Quarterly'!$H$4="Yearly",J361*'Lease Quarterly'!$D$4,IF('Lease Quarterly'!$H$4="Quarterly",J361*('Lease Quarterly'!$D$4/4),J361*'Lease Quarterly'!$D$4/12)),-L361-J361)</f>
        <v>0</v>
      </c>
      <c r="L361" s="47">
        <f t="shared" si="57"/>
        <v>0</v>
      </c>
      <c r="M361" s="47">
        <f t="shared" si="58"/>
        <v>0</v>
      </c>
      <c r="N361" s="57"/>
      <c r="O361" s="38">
        <v>237</v>
      </c>
      <c r="P361" s="58">
        <f t="shared" si="62"/>
        <v>169748</v>
      </c>
      <c r="Q361" s="47">
        <f t="shared" si="63"/>
        <v>0</v>
      </c>
      <c r="R361" s="47">
        <f>IF(S360&lt;1,0,-'Lease Quarterly'!$K$4/'Lease Quarterly'!$L$4)</f>
        <v>0</v>
      </c>
      <c r="S361" s="47">
        <f t="shared" si="59"/>
        <v>0</v>
      </c>
      <c r="AE361"/>
      <c r="AF361" s="6"/>
    </row>
    <row r="362" spans="1:32" x14ac:dyDescent="0.25">
      <c r="A362" s="53">
        <f t="shared" si="60"/>
        <v>346</v>
      </c>
      <c r="B362" s="29">
        <f t="shared" si="54"/>
        <v>0</v>
      </c>
      <c r="C362" s="9" t="str">
        <f>IF(D362=0,"-",IF('Lease Quarterly'!$H$4="Yearly",EDATE(C361,12),IF('Lease Quarterly'!$H$4="Quarterly",EDATE(C361,3),EDATE(C361,1))))</f>
        <v>-</v>
      </c>
      <c r="D362" s="54">
        <f>IF(A362&gt;'Lease Quarterly'!$E$4,0,'Lease Quarterly'!$G$4)*((1+$M$4)^(((((IF($H$4="Yearly",ROUNDDOWN(IF(A362-($N$4)&lt;0,0,((A362-($N$4)/(($N$4))))/($N$4)),0),IF($H$4="Monthly",ROUNDDOWN(IF(A362-($N$4*12)&lt;0,0,((A362-(12*$N$4)/((12*$N$4))))/($N$4*12)),0),ROUNDDOWN(IF(A362-($N$4*4)&lt;0,0,((A362-(4*$N$4)/((4*$N$4))))/($N$4*4)),0)))))))))+(IF(A362=$E$4,$J$4,0))</f>
        <v>0</v>
      </c>
      <c r="E362" s="49">
        <f>IF(D362=0,0,1/((1+IF('Lease Quarterly'!$H$4="Yearly",'Lease Quarterly'!$D$4,IF('Lease Quarterly'!$H$4="Quarterly",'Lease Quarterly'!$D$4/4,'Lease Quarterly'!$D$4/12)))^IF($E$17=1,A361,A362)))</f>
        <v>0</v>
      </c>
      <c r="F362" s="55">
        <f t="shared" si="55"/>
        <v>0</v>
      </c>
      <c r="G362" s="56"/>
      <c r="H362" s="38">
        <f t="shared" si="61"/>
        <v>346</v>
      </c>
      <c r="I362" s="9" t="str">
        <f t="shared" si="56"/>
        <v>-</v>
      </c>
      <c r="J362" s="47">
        <f>IF(H362&gt;'Lease Quarterly'!$E$4,0,M361)</f>
        <v>0</v>
      </c>
      <c r="K362" s="47">
        <f>IF(IF('Lease Quarterly'!$H$4="Yearly",J362*'Lease Quarterly'!$D$4,IF('Lease Quarterly'!$H$4="Quarterly",J362*('Lease Quarterly'!$D$4/4),J362*'Lease Quarterly'!$D$4/12))&gt;0,IF('Lease Quarterly'!$H$4="Yearly",J362*'Lease Quarterly'!$D$4,IF('Lease Quarterly'!$H$4="Quarterly",J362*('Lease Quarterly'!$D$4/4),J362*'Lease Quarterly'!$D$4/12)),-L362-J362)</f>
        <v>0</v>
      </c>
      <c r="L362" s="47">
        <f t="shared" si="57"/>
        <v>0</v>
      </c>
      <c r="M362" s="47">
        <f t="shared" si="58"/>
        <v>0</v>
      </c>
      <c r="N362" s="57"/>
      <c r="O362" s="38">
        <v>237</v>
      </c>
      <c r="P362" s="58">
        <f t="shared" si="62"/>
        <v>170113</v>
      </c>
      <c r="Q362" s="47">
        <f t="shared" si="63"/>
        <v>0</v>
      </c>
      <c r="R362" s="47">
        <f>IF(S361&lt;1,0,-'Lease Quarterly'!$K$4/'Lease Quarterly'!$L$4)</f>
        <v>0</v>
      </c>
      <c r="S362" s="47">
        <f t="shared" si="59"/>
        <v>0</v>
      </c>
      <c r="AE362"/>
      <c r="AF362" s="6"/>
    </row>
    <row r="363" spans="1:32" x14ac:dyDescent="0.25">
      <c r="A363" s="53">
        <f t="shared" si="60"/>
        <v>347</v>
      </c>
      <c r="B363" s="29">
        <f t="shared" si="54"/>
        <v>0</v>
      </c>
      <c r="C363" s="9" t="str">
        <f>IF(D363=0,"-",IF('Lease Quarterly'!$H$4="Yearly",EDATE(C362,12),IF('Lease Quarterly'!$H$4="Quarterly",EDATE(C362,3),EDATE(C362,1))))</f>
        <v>-</v>
      </c>
      <c r="D363" s="54">
        <f>IF(A363&gt;'Lease Quarterly'!$E$4,0,'Lease Quarterly'!$G$4)*((1+$M$4)^(((((IF($H$4="Yearly",ROUNDDOWN(IF(A363-($N$4)&lt;0,0,((A363-($N$4)/(($N$4))))/($N$4)),0),IF($H$4="Monthly",ROUNDDOWN(IF(A363-($N$4*12)&lt;0,0,((A363-(12*$N$4)/((12*$N$4))))/($N$4*12)),0),ROUNDDOWN(IF(A363-($N$4*4)&lt;0,0,((A363-(4*$N$4)/((4*$N$4))))/($N$4*4)),0)))))))))+(IF(A363=$E$4,$J$4,0))</f>
        <v>0</v>
      </c>
      <c r="E363" s="49">
        <f>IF(D363=0,0,1/((1+IF('Lease Quarterly'!$H$4="Yearly",'Lease Quarterly'!$D$4,IF('Lease Quarterly'!$H$4="Quarterly",'Lease Quarterly'!$D$4/4,'Lease Quarterly'!$D$4/12)))^IF($E$17=1,A362,A363)))</f>
        <v>0</v>
      </c>
      <c r="F363" s="55">
        <f t="shared" si="55"/>
        <v>0</v>
      </c>
      <c r="G363" s="56"/>
      <c r="H363" s="38">
        <f t="shared" si="61"/>
        <v>347</v>
      </c>
      <c r="I363" s="9" t="str">
        <f t="shared" si="56"/>
        <v>-</v>
      </c>
      <c r="J363" s="47">
        <f>IF(H363&gt;'Lease Quarterly'!$E$4,0,M362)</f>
        <v>0</v>
      </c>
      <c r="K363" s="47">
        <f>IF(IF('Lease Quarterly'!$H$4="Yearly",J363*'Lease Quarterly'!$D$4,IF('Lease Quarterly'!$H$4="Quarterly",J363*('Lease Quarterly'!$D$4/4),J363*'Lease Quarterly'!$D$4/12))&gt;0,IF('Lease Quarterly'!$H$4="Yearly",J363*'Lease Quarterly'!$D$4,IF('Lease Quarterly'!$H$4="Quarterly",J363*('Lease Quarterly'!$D$4/4),J363*'Lease Quarterly'!$D$4/12)),-L363-J363)</f>
        <v>0</v>
      </c>
      <c r="L363" s="47">
        <f t="shared" si="57"/>
        <v>0</v>
      </c>
      <c r="M363" s="47">
        <f t="shared" si="58"/>
        <v>0</v>
      </c>
      <c r="N363" s="57"/>
      <c r="O363" s="38">
        <v>237</v>
      </c>
      <c r="P363" s="58">
        <f t="shared" si="62"/>
        <v>170478</v>
      </c>
      <c r="Q363" s="47">
        <f t="shared" si="63"/>
        <v>0</v>
      </c>
      <c r="R363" s="47">
        <f>IF(S362&lt;1,0,-'Lease Quarterly'!$K$4/'Lease Quarterly'!$L$4)</f>
        <v>0</v>
      </c>
      <c r="S363" s="47">
        <f t="shared" si="59"/>
        <v>0</v>
      </c>
      <c r="AE363"/>
      <c r="AF363" s="6"/>
    </row>
    <row r="364" spans="1:32" x14ac:dyDescent="0.25">
      <c r="A364" s="53">
        <f t="shared" si="60"/>
        <v>348</v>
      </c>
      <c r="B364" s="29">
        <f t="shared" si="54"/>
        <v>0</v>
      </c>
      <c r="C364" s="9" t="str">
        <f>IF(D364=0,"-",IF('Lease Quarterly'!$H$4="Yearly",EDATE(C363,12),IF('Lease Quarterly'!$H$4="Quarterly",EDATE(C363,3),EDATE(C363,1))))</f>
        <v>-</v>
      </c>
      <c r="D364" s="54">
        <f>IF(A364&gt;'Lease Quarterly'!$E$4,0,'Lease Quarterly'!$G$4)*((1+$M$4)^(((((IF($H$4="Yearly",ROUNDDOWN(IF(A364-($N$4)&lt;0,0,((A364-($N$4)/(($N$4))))/($N$4)),0),IF($H$4="Monthly",ROUNDDOWN(IF(A364-($N$4*12)&lt;0,0,((A364-(12*$N$4)/((12*$N$4))))/($N$4*12)),0),ROUNDDOWN(IF(A364-($N$4*4)&lt;0,0,((A364-(4*$N$4)/((4*$N$4))))/($N$4*4)),0)))))))))+(IF(A364=$E$4,$J$4,0))</f>
        <v>0</v>
      </c>
      <c r="E364" s="49">
        <f>IF(D364=0,0,1/((1+IF('Lease Quarterly'!$H$4="Yearly",'Lease Quarterly'!$D$4,IF('Lease Quarterly'!$H$4="Quarterly",'Lease Quarterly'!$D$4/4,'Lease Quarterly'!$D$4/12)))^IF($E$17=1,A363,A364)))</f>
        <v>0</v>
      </c>
      <c r="F364" s="55">
        <f t="shared" si="55"/>
        <v>0</v>
      </c>
      <c r="G364" s="56"/>
      <c r="H364" s="38">
        <f t="shared" si="61"/>
        <v>348</v>
      </c>
      <c r="I364" s="9" t="str">
        <f t="shared" si="56"/>
        <v>-</v>
      </c>
      <c r="J364" s="47">
        <f>IF(H364&gt;'Lease Quarterly'!$E$4,0,M363)</f>
        <v>0</v>
      </c>
      <c r="K364" s="47">
        <f>IF(IF('Lease Quarterly'!$H$4="Yearly",J364*'Lease Quarterly'!$D$4,IF('Lease Quarterly'!$H$4="Quarterly",J364*('Lease Quarterly'!$D$4/4),J364*'Lease Quarterly'!$D$4/12))&gt;0,IF('Lease Quarterly'!$H$4="Yearly",J364*'Lease Quarterly'!$D$4,IF('Lease Quarterly'!$H$4="Quarterly",J364*('Lease Quarterly'!$D$4/4),J364*'Lease Quarterly'!$D$4/12)),-L364-J364)</f>
        <v>0</v>
      </c>
      <c r="L364" s="47">
        <f t="shared" si="57"/>
        <v>0</v>
      </c>
      <c r="M364" s="47">
        <f t="shared" si="58"/>
        <v>0</v>
      </c>
      <c r="N364" s="57"/>
      <c r="O364" s="38">
        <v>237</v>
      </c>
      <c r="P364" s="58">
        <f t="shared" si="62"/>
        <v>170843</v>
      </c>
      <c r="Q364" s="47">
        <f t="shared" si="63"/>
        <v>0</v>
      </c>
      <c r="R364" s="47">
        <f>IF(S363&lt;1,0,-'Lease Quarterly'!$K$4/'Lease Quarterly'!$L$4)</f>
        <v>0</v>
      </c>
      <c r="S364" s="47">
        <f t="shared" si="59"/>
        <v>0</v>
      </c>
      <c r="AE364"/>
      <c r="AF364" s="6"/>
    </row>
    <row r="365" spans="1:32" x14ac:dyDescent="0.25">
      <c r="A365" s="53">
        <f t="shared" si="60"/>
        <v>349</v>
      </c>
      <c r="B365" s="29">
        <f t="shared" si="54"/>
        <v>0</v>
      </c>
      <c r="C365" s="9" t="str">
        <f>IF(D365=0,"-",IF('Lease Quarterly'!$H$4="Yearly",EDATE(C364,12),IF('Lease Quarterly'!$H$4="Quarterly",EDATE(C364,3),EDATE(C364,1))))</f>
        <v>-</v>
      </c>
      <c r="D365" s="54">
        <f>IF(A365&gt;'Lease Quarterly'!$E$4,0,'Lease Quarterly'!$G$4)*((1+$M$4)^(((((IF($H$4="Yearly",ROUNDDOWN(IF(A365-($N$4)&lt;0,0,((A365-($N$4)/(($N$4))))/($N$4)),0),IF($H$4="Monthly",ROUNDDOWN(IF(A365-($N$4*12)&lt;0,0,((A365-(12*$N$4)/((12*$N$4))))/($N$4*12)),0),ROUNDDOWN(IF(A365-($N$4*4)&lt;0,0,((A365-(4*$N$4)/((4*$N$4))))/($N$4*4)),0)))))))))+(IF(A365=$E$4,$J$4,0))</f>
        <v>0</v>
      </c>
      <c r="E365" s="49">
        <f>IF(D365=0,0,1/((1+IF('Lease Quarterly'!$H$4="Yearly",'Lease Quarterly'!$D$4,IF('Lease Quarterly'!$H$4="Quarterly",'Lease Quarterly'!$D$4/4,'Lease Quarterly'!$D$4/12)))^IF($E$17=1,A364,A365)))</f>
        <v>0</v>
      </c>
      <c r="F365" s="55">
        <f t="shared" si="55"/>
        <v>0</v>
      </c>
      <c r="G365" s="56"/>
      <c r="H365" s="38">
        <f t="shared" si="61"/>
        <v>349</v>
      </c>
      <c r="I365" s="9" t="str">
        <f t="shared" si="56"/>
        <v>-</v>
      </c>
      <c r="J365" s="47">
        <f>IF(H365&gt;'Lease Quarterly'!$E$4,0,M364)</f>
        <v>0</v>
      </c>
      <c r="K365" s="47">
        <f>IF(IF('Lease Quarterly'!$H$4="Yearly",J365*'Lease Quarterly'!$D$4,IF('Lease Quarterly'!$H$4="Quarterly",J365*('Lease Quarterly'!$D$4/4),J365*'Lease Quarterly'!$D$4/12))&gt;0,IF('Lease Quarterly'!$H$4="Yearly",J365*'Lease Quarterly'!$D$4,IF('Lease Quarterly'!$H$4="Quarterly",J365*('Lease Quarterly'!$D$4/4),J365*'Lease Quarterly'!$D$4/12)),-L365-J365)</f>
        <v>0</v>
      </c>
      <c r="L365" s="47">
        <f t="shared" si="57"/>
        <v>0</v>
      </c>
      <c r="M365" s="47">
        <f t="shared" si="58"/>
        <v>0</v>
      </c>
      <c r="N365" s="57"/>
      <c r="O365" s="38">
        <v>237</v>
      </c>
      <c r="P365" s="58">
        <f t="shared" si="62"/>
        <v>171209</v>
      </c>
      <c r="Q365" s="47">
        <f t="shared" si="63"/>
        <v>0</v>
      </c>
      <c r="R365" s="47">
        <f>IF(S364&lt;1,0,-'Lease Quarterly'!$K$4/'Lease Quarterly'!$L$4)</f>
        <v>0</v>
      </c>
      <c r="S365" s="47">
        <f t="shared" si="59"/>
        <v>0</v>
      </c>
      <c r="AE365"/>
      <c r="AF365" s="6"/>
    </row>
    <row r="366" spans="1:32" x14ac:dyDescent="0.25">
      <c r="A366" s="53">
        <f t="shared" si="60"/>
        <v>350</v>
      </c>
      <c r="B366" s="29">
        <f t="shared" si="54"/>
        <v>0</v>
      </c>
      <c r="C366" s="9" t="str">
        <f>IF(D366=0,"-",IF('Lease Quarterly'!$H$4="Yearly",EDATE(C365,12),IF('Lease Quarterly'!$H$4="Quarterly",EDATE(C365,3),EDATE(C365,1))))</f>
        <v>-</v>
      </c>
      <c r="D366" s="54">
        <f>IF(A366&gt;'Lease Quarterly'!$E$4,0,'Lease Quarterly'!$G$4)*((1+$M$4)^(((((IF($H$4="Yearly",ROUNDDOWN(IF(A366-($N$4)&lt;0,0,((A366-($N$4)/(($N$4))))/($N$4)),0),IF($H$4="Monthly",ROUNDDOWN(IF(A366-($N$4*12)&lt;0,0,((A366-(12*$N$4)/((12*$N$4))))/($N$4*12)),0),ROUNDDOWN(IF(A366-($N$4*4)&lt;0,0,((A366-(4*$N$4)/((4*$N$4))))/($N$4*4)),0)))))))))+(IF(A366=$E$4,$J$4,0))</f>
        <v>0</v>
      </c>
      <c r="E366" s="49">
        <f>IF(D366=0,0,1/((1+IF('Lease Quarterly'!$H$4="Yearly",'Lease Quarterly'!$D$4,IF('Lease Quarterly'!$H$4="Quarterly",'Lease Quarterly'!$D$4/4,'Lease Quarterly'!$D$4/12)))^IF($E$17=1,A365,A366)))</f>
        <v>0</v>
      </c>
      <c r="F366" s="55">
        <f t="shared" si="55"/>
        <v>0</v>
      </c>
      <c r="G366" s="56"/>
      <c r="H366" s="38">
        <f t="shared" si="61"/>
        <v>350</v>
      </c>
      <c r="I366" s="9" t="str">
        <f t="shared" si="56"/>
        <v>-</v>
      </c>
      <c r="J366" s="47">
        <f>IF(H366&gt;'Lease Quarterly'!$E$4,0,M365)</f>
        <v>0</v>
      </c>
      <c r="K366" s="47">
        <f>IF(IF('Lease Quarterly'!$H$4="Yearly",J366*'Lease Quarterly'!$D$4,IF('Lease Quarterly'!$H$4="Quarterly",J366*('Lease Quarterly'!$D$4/4),J366*'Lease Quarterly'!$D$4/12))&gt;0,IF('Lease Quarterly'!$H$4="Yearly",J366*'Lease Quarterly'!$D$4,IF('Lease Quarterly'!$H$4="Quarterly",J366*('Lease Quarterly'!$D$4/4),J366*'Lease Quarterly'!$D$4/12)),-L366-J366)</f>
        <v>0</v>
      </c>
      <c r="L366" s="47">
        <f t="shared" si="57"/>
        <v>0</v>
      </c>
      <c r="M366" s="47">
        <f t="shared" si="58"/>
        <v>0</v>
      </c>
      <c r="N366" s="57"/>
      <c r="O366" s="38">
        <v>237</v>
      </c>
      <c r="P366" s="58">
        <f t="shared" si="62"/>
        <v>171574</v>
      </c>
      <c r="Q366" s="47">
        <f t="shared" si="63"/>
        <v>0</v>
      </c>
      <c r="R366" s="47">
        <f>IF(S365&lt;1,0,-'Lease Quarterly'!$K$4/'Lease Quarterly'!$L$4)</f>
        <v>0</v>
      </c>
      <c r="S366" s="47">
        <f t="shared" si="59"/>
        <v>0</v>
      </c>
      <c r="AE366"/>
      <c r="AF366" s="6"/>
    </row>
    <row r="367" spans="1:32" x14ac:dyDescent="0.25">
      <c r="A367" s="53">
        <f t="shared" si="60"/>
        <v>351</v>
      </c>
      <c r="B367" s="29">
        <f t="shared" si="54"/>
        <v>0</v>
      </c>
      <c r="C367" s="9" t="str">
        <f>IF(D367=0,"-",IF('Lease Quarterly'!$H$4="Yearly",EDATE(C366,12),IF('Lease Quarterly'!$H$4="Quarterly",EDATE(C366,3),EDATE(C366,1))))</f>
        <v>-</v>
      </c>
      <c r="D367" s="54">
        <f>IF(A367&gt;'Lease Quarterly'!$E$4,0,'Lease Quarterly'!$G$4)*((1+$M$4)^(((((IF($H$4="Yearly",ROUNDDOWN(IF(A367-($N$4)&lt;0,0,((A367-($N$4)/(($N$4))))/($N$4)),0),IF($H$4="Monthly",ROUNDDOWN(IF(A367-($N$4*12)&lt;0,0,((A367-(12*$N$4)/((12*$N$4))))/($N$4*12)),0),ROUNDDOWN(IF(A367-($N$4*4)&lt;0,0,((A367-(4*$N$4)/((4*$N$4))))/($N$4*4)),0)))))))))+(IF(A367=$E$4,$J$4,0))</f>
        <v>0</v>
      </c>
      <c r="E367" s="49">
        <f>IF(D367=0,0,1/((1+IF('Lease Quarterly'!$H$4="Yearly",'Lease Quarterly'!$D$4,IF('Lease Quarterly'!$H$4="Quarterly",'Lease Quarterly'!$D$4/4,'Lease Quarterly'!$D$4/12)))^IF($E$17=1,A366,A367)))</f>
        <v>0</v>
      </c>
      <c r="F367" s="55">
        <f t="shared" si="55"/>
        <v>0</v>
      </c>
      <c r="G367" s="56"/>
      <c r="H367" s="38">
        <f t="shared" si="61"/>
        <v>351</v>
      </c>
      <c r="I367" s="9" t="str">
        <f t="shared" si="56"/>
        <v>-</v>
      </c>
      <c r="J367" s="47">
        <f>IF(H367&gt;'Lease Quarterly'!$E$4,0,M366)</f>
        <v>0</v>
      </c>
      <c r="K367" s="47">
        <f>IF(IF('Lease Quarterly'!$H$4="Yearly",J367*'Lease Quarterly'!$D$4,IF('Lease Quarterly'!$H$4="Quarterly",J367*('Lease Quarterly'!$D$4/4),J367*'Lease Quarterly'!$D$4/12))&gt;0,IF('Lease Quarterly'!$H$4="Yearly",J367*'Lease Quarterly'!$D$4,IF('Lease Quarterly'!$H$4="Quarterly",J367*('Lease Quarterly'!$D$4/4),J367*'Lease Quarterly'!$D$4/12)),-L367-J367)</f>
        <v>0</v>
      </c>
      <c r="L367" s="47">
        <f t="shared" si="57"/>
        <v>0</v>
      </c>
      <c r="M367" s="47">
        <f t="shared" si="58"/>
        <v>0</v>
      </c>
      <c r="N367" s="57"/>
      <c r="O367" s="38">
        <v>237</v>
      </c>
      <c r="P367" s="58">
        <f t="shared" si="62"/>
        <v>171939</v>
      </c>
      <c r="Q367" s="47">
        <f t="shared" si="63"/>
        <v>0</v>
      </c>
      <c r="R367" s="47">
        <f>IF(S366&lt;1,0,-'Lease Quarterly'!$K$4/'Lease Quarterly'!$L$4)</f>
        <v>0</v>
      </c>
      <c r="S367" s="47">
        <f t="shared" si="59"/>
        <v>0</v>
      </c>
      <c r="AE367"/>
      <c r="AF367" s="6"/>
    </row>
    <row r="368" spans="1:32" x14ac:dyDescent="0.25">
      <c r="A368" s="53">
        <f t="shared" si="60"/>
        <v>352</v>
      </c>
      <c r="B368" s="29">
        <f t="shared" si="54"/>
        <v>0</v>
      </c>
      <c r="C368" s="9" t="str">
        <f>IF(D368=0,"-",IF('Lease Quarterly'!$H$4="Yearly",EDATE(C367,12),IF('Lease Quarterly'!$H$4="Quarterly",EDATE(C367,3),EDATE(C367,1))))</f>
        <v>-</v>
      </c>
      <c r="D368" s="54">
        <f>IF(A368&gt;'Lease Quarterly'!$E$4,0,'Lease Quarterly'!$G$4)*((1+$M$4)^(((((IF($H$4="Yearly",ROUNDDOWN(IF(A368-($N$4)&lt;0,0,((A368-($N$4)/(($N$4))))/($N$4)),0),IF($H$4="Monthly",ROUNDDOWN(IF(A368-($N$4*12)&lt;0,0,((A368-(12*$N$4)/((12*$N$4))))/($N$4*12)),0),ROUNDDOWN(IF(A368-($N$4*4)&lt;0,0,((A368-(4*$N$4)/((4*$N$4))))/($N$4*4)),0)))))))))+(IF(A368=$E$4,$J$4,0))</f>
        <v>0</v>
      </c>
      <c r="E368" s="49">
        <f>IF(D368=0,0,1/((1+IF('Lease Quarterly'!$H$4="Yearly",'Lease Quarterly'!$D$4,IF('Lease Quarterly'!$H$4="Quarterly",'Lease Quarterly'!$D$4/4,'Lease Quarterly'!$D$4/12)))^IF($E$17=1,A367,A368)))</f>
        <v>0</v>
      </c>
      <c r="F368" s="55">
        <f t="shared" si="55"/>
        <v>0</v>
      </c>
      <c r="G368" s="56"/>
      <c r="H368" s="38">
        <f t="shared" si="61"/>
        <v>352</v>
      </c>
      <c r="I368" s="9" t="str">
        <f t="shared" si="56"/>
        <v>-</v>
      </c>
      <c r="J368" s="47">
        <f>IF(H368&gt;'Lease Quarterly'!$E$4,0,M367)</f>
        <v>0</v>
      </c>
      <c r="K368" s="47">
        <f>IF(IF('Lease Quarterly'!$H$4="Yearly",J368*'Lease Quarterly'!$D$4,IF('Lease Quarterly'!$H$4="Quarterly",J368*('Lease Quarterly'!$D$4/4),J368*'Lease Quarterly'!$D$4/12))&gt;0,IF('Lease Quarterly'!$H$4="Yearly",J368*'Lease Quarterly'!$D$4,IF('Lease Quarterly'!$H$4="Quarterly",J368*('Lease Quarterly'!$D$4/4),J368*'Lease Quarterly'!$D$4/12)),-L368-J368)</f>
        <v>0</v>
      </c>
      <c r="L368" s="47">
        <f t="shared" si="57"/>
        <v>0</v>
      </c>
      <c r="M368" s="47">
        <f t="shared" si="58"/>
        <v>0</v>
      </c>
      <c r="N368" s="57"/>
      <c r="O368" s="38">
        <v>237</v>
      </c>
      <c r="P368" s="58">
        <f t="shared" si="62"/>
        <v>172304</v>
      </c>
      <c r="Q368" s="47">
        <f t="shared" si="63"/>
        <v>0</v>
      </c>
      <c r="R368" s="47">
        <f>IF(S367&lt;1,0,-'Lease Quarterly'!$K$4/'Lease Quarterly'!$L$4)</f>
        <v>0</v>
      </c>
      <c r="S368" s="47">
        <f t="shared" si="59"/>
        <v>0</v>
      </c>
      <c r="AE368"/>
      <c r="AF368" s="6"/>
    </row>
    <row r="369" spans="1:32" x14ac:dyDescent="0.25">
      <c r="A369" s="53">
        <f t="shared" si="60"/>
        <v>353</v>
      </c>
      <c r="B369" s="29">
        <f t="shared" si="54"/>
        <v>0</v>
      </c>
      <c r="C369" s="9" t="str">
        <f>IF(D369=0,"-",IF('Lease Quarterly'!$H$4="Yearly",EDATE(C368,12),IF('Lease Quarterly'!$H$4="Quarterly",EDATE(C368,3),EDATE(C368,1))))</f>
        <v>-</v>
      </c>
      <c r="D369" s="54">
        <f>IF(A369&gt;'Lease Quarterly'!$E$4,0,'Lease Quarterly'!$G$4)*((1+$M$4)^(((((IF($H$4="Yearly",ROUNDDOWN(IF(A369-($N$4)&lt;0,0,((A369-($N$4)/(($N$4))))/($N$4)),0),IF($H$4="Monthly",ROUNDDOWN(IF(A369-($N$4*12)&lt;0,0,((A369-(12*$N$4)/((12*$N$4))))/($N$4*12)),0),ROUNDDOWN(IF(A369-($N$4*4)&lt;0,0,((A369-(4*$N$4)/((4*$N$4))))/($N$4*4)),0)))))))))+(IF(A369=$E$4,$J$4,0))</f>
        <v>0</v>
      </c>
      <c r="E369" s="49">
        <f>IF(D369=0,0,1/((1+IF('Lease Quarterly'!$H$4="Yearly",'Lease Quarterly'!$D$4,IF('Lease Quarterly'!$H$4="Quarterly",'Lease Quarterly'!$D$4/4,'Lease Quarterly'!$D$4/12)))^IF($E$17=1,A368,A369)))</f>
        <v>0</v>
      </c>
      <c r="F369" s="55">
        <f t="shared" si="55"/>
        <v>0</v>
      </c>
      <c r="G369" s="56"/>
      <c r="H369" s="38">
        <f t="shared" si="61"/>
        <v>353</v>
      </c>
      <c r="I369" s="9" t="str">
        <f t="shared" si="56"/>
        <v>-</v>
      </c>
      <c r="J369" s="47">
        <f>IF(H369&gt;'Lease Quarterly'!$E$4,0,M368)</f>
        <v>0</v>
      </c>
      <c r="K369" s="47">
        <f>IF(IF('Lease Quarterly'!$H$4="Yearly",J369*'Lease Quarterly'!$D$4,IF('Lease Quarterly'!$H$4="Quarterly",J369*('Lease Quarterly'!$D$4/4),J369*'Lease Quarterly'!$D$4/12))&gt;0,IF('Lease Quarterly'!$H$4="Yearly",J369*'Lease Quarterly'!$D$4,IF('Lease Quarterly'!$H$4="Quarterly",J369*('Lease Quarterly'!$D$4/4),J369*'Lease Quarterly'!$D$4/12)),-L369-J369)</f>
        <v>0</v>
      </c>
      <c r="L369" s="47">
        <f t="shared" si="57"/>
        <v>0</v>
      </c>
      <c r="M369" s="47">
        <f t="shared" si="58"/>
        <v>0</v>
      </c>
      <c r="N369" s="57"/>
      <c r="O369" s="38">
        <v>237</v>
      </c>
      <c r="P369" s="58">
        <f t="shared" si="62"/>
        <v>172670</v>
      </c>
      <c r="Q369" s="47">
        <f t="shared" si="63"/>
        <v>0</v>
      </c>
      <c r="R369" s="47">
        <f>IF(S368&lt;1,0,-'Lease Quarterly'!$K$4/'Lease Quarterly'!$L$4)</f>
        <v>0</v>
      </c>
      <c r="S369" s="47">
        <f t="shared" si="59"/>
        <v>0</v>
      </c>
      <c r="AE369"/>
      <c r="AF369" s="6"/>
    </row>
    <row r="370" spans="1:32" x14ac:dyDescent="0.25">
      <c r="A370" s="53">
        <f t="shared" si="60"/>
        <v>354</v>
      </c>
      <c r="B370" s="29">
        <f t="shared" si="54"/>
        <v>0</v>
      </c>
      <c r="C370" s="9" t="str">
        <f>IF(D370=0,"-",IF('Lease Quarterly'!$H$4="Yearly",EDATE(C369,12),IF('Lease Quarterly'!$H$4="Quarterly",EDATE(C369,3),EDATE(C369,1))))</f>
        <v>-</v>
      </c>
      <c r="D370" s="54">
        <f>IF(A370&gt;'Lease Quarterly'!$E$4,0,'Lease Quarterly'!$G$4)*((1+$M$4)^(((((IF($H$4="Yearly",ROUNDDOWN(IF(A370-($N$4)&lt;0,0,((A370-($N$4)/(($N$4))))/($N$4)),0),IF($H$4="Monthly",ROUNDDOWN(IF(A370-($N$4*12)&lt;0,0,((A370-(12*$N$4)/((12*$N$4))))/($N$4*12)),0),ROUNDDOWN(IF(A370-($N$4*4)&lt;0,0,((A370-(4*$N$4)/((4*$N$4))))/($N$4*4)),0)))))))))+(IF(A370=$E$4,$J$4,0))</f>
        <v>0</v>
      </c>
      <c r="E370" s="49">
        <f>IF(D370=0,0,1/((1+IF('Lease Quarterly'!$H$4="Yearly",'Lease Quarterly'!$D$4,IF('Lease Quarterly'!$H$4="Quarterly",'Lease Quarterly'!$D$4/4,'Lease Quarterly'!$D$4/12)))^IF($E$17=1,A369,A370)))</f>
        <v>0</v>
      </c>
      <c r="F370" s="55">
        <f t="shared" si="55"/>
        <v>0</v>
      </c>
      <c r="G370" s="56"/>
      <c r="H370" s="38">
        <f t="shared" si="61"/>
        <v>354</v>
      </c>
      <c r="I370" s="9" t="str">
        <f t="shared" si="56"/>
        <v>-</v>
      </c>
      <c r="J370" s="47">
        <f>IF(H370&gt;'Lease Quarterly'!$E$4,0,M369)</f>
        <v>0</v>
      </c>
      <c r="K370" s="47">
        <f>IF(IF('Lease Quarterly'!$H$4="Yearly",J370*'Lease Quarterly'!$D$4,IF('Lease Quarterly'!$H$4="Quarterly",J370*('Lease Quarterly'!$D$4/4),J370*'Lease Quarterly'!$D$4/12))&gt;0,IF('Lease Quarterly'!$H$4="Yearly",J370*'Lease Quarterly'!$D$4,IF('Lease Quarterly'!$H$4="Quarterly",J370*('Lease Quarterly'!$D$4/4),J370*'Lease Quarterly'!$D$4/12)),-L370-J370)</f>
        <v>0</v>
      </c>
      <c r="L370" s="47">
        <f t="shared" si="57"/>
        <v>0</v>
      </c>
      <c r="M370" s="47">
        <f t="shared" si="58"/>
        <v>0</v>
      </c>
      <c r="N370" s="57"/>
      <c r="O370" s="38">
        <v>237</v>
      </c>
      <c r="P370" s="58">
        <f t="shared" si="62"/>
        <v>173035</v>
      </c>
      <c r="Q370" s="47">
        <f t="shared" si="63"/>
        <v>0</v>
      </c>
      <c r="R370" s="47">
        <f>IF(S369&lt;1,0,-'Lease Quarterly'!$K$4/'Lease Quarterly'!$L$4)</f>
        <v>0</v>
      </c>
      <c r="S370" s="47">
        <f t="shared" si="59"/>
        <v>0</v>
      </c>
      <c r="AE370"/>
      <c r="AF370" s="6"/>
    </row>
    <row r="371" spans="1:32" x14ac:dyDescent="0.25">
      <c r="A371" s="53">
        <f t="shared" si="60"/>
        <v>355</v>
      </c>
      <c r="B371" s="29">
        <f t="shared" si="54"/>
        <v>0</v>
      </c>
      <c r="C371" s="9" t="str">
        <f>IF(D371=0,"-",IF('Lease Quarterly'!$H$4="Yearly",EDATE(C370,12),IF('Lease Quarterly'!$H$4="Quarterly",EDATE(C370,3),EDATE(C370,1))))</f>
        <v>-</v>
      </c>
      <c r="D371" s="54">
        <f>IF(A371&gt;'Lease Quarterly'!$E$4,0,'Lease Quarterly'!$G$4)*((1+$M$4)^(((((IF($H$4="Yearly",ROUNDDOWN(IF(A371-($N$4)&lt;0,0,((A371-($N$4)/(($N$4))))/($N$4)),0),IF($H$4="Monthly",ROUNDDOWN(IF(A371-($N$4*12)&lt;0,0,((A371-(12*$N$4)/((12*$N$4))))/($N$4*12)),0),ROUNDDOWN(IF(A371-($N$4*4)&lt;0,0,((A371-(4*$N$4)/((4*$N$4))))/($N$4*4)),0)))))))))+(IF(A371=$E$4,$J$4,0))</f>
        <v>0</v>
      </c>
      <c r="E371" s="49">
        <f>IF(D371=0,0,1/((1+IF('Lease Quarterly'!$H$4="Yearly",'Lease Quarterly'!$D$4,IF('Lease Quarterly'!$H$4="Quarterly",'Lease Quarterly'!$D$4/4,'Lease Quarterly'!$D$4/12)))^IF($E$17=1,A370,A371)))</f>
        <v>0</v>
      </c>
      <c r="F371" s="55">
        <f t="shared" si="55"/>
        <v>0</v>
      </c>
      <c r="G371" s="56"/>
      <c r="H371" s="38">
        <f t="shared" si="61"/>
        <v>355</v>
      </c>
      <c r="I371" s="9" t="str">
        <f t="shared" si="56"/>
        <v>-</v>
      </c>
      <c r="J371" s="47">
        <f>IF(H371&gt;'Lease Quarterly'!$E$4,0,M370)</f>
        <v>0</v>
      </c>
      <c r="K371" s="47">
        <f>IF(IF('Lease Quarterly'!$H$4="Yearly",J371*'Lease Quarterly'!$D$4,IF('Lease Quarterly'!$H$4="Quarterly",J371*('Lease Quarterly'!$D$4/4),J371*'Lease Quarterly'!$D$4/12))&gt;0,IF('Lease Quarterly'!$H$4="Yearly",J371*'Lease Quarterly'!$D$4,IF('Lease Quarterly'!$H$4="Quarterly",J371*('Lease Quarterly'!$D$4/4),J371*'Lease Quarterly'!$D$4/12)),-L371-J371)</f>
        <v>0</v>
      </c>
      <c r="L371" s="47">
        <f t="shared" si="57"/>
        <v>0</v>
      </c>
      <c r="M371" s="47">
        <f t="shared" si="58"/>
        <v>0</v>
      </c>
      <c r="N371" s="57"/>
      <c r="O371" s="38">
        <v>237</v>
      </c>
      <c r="P371" s="58">
        <f t="shared" si="62"/>
        <v>173400</v>
      </c>
      <c r="Q371" s="47">
        <f t="shared" si="63"/>
        <v>0</v>
      </c>
      <c r="R371" s="47">
        <f>IF(S370&lt;1,0,-'Lease Quarterly'!$K$4/'Lease Quarterly'!$L$4)</f>
        <v>0</v>
      </c>
      <c r="S371" s="47">
        <f t="shared" si="59"/>
        <v>0</v>
      </c>
      <c r="AE371"/>
      <c r="AF371" s="6"/>
    </row>
    <row r="372" spans="1:32" x14ac:dyDescent="0.25">
      <c r="A372" s="53">
        <f t="shared" si="60"/>
        <v>356</v>
      </c>
      <c r="B372" s="29">
        <f t="shared" si="54"/>
        <v>0</v>
      </c>
      <c r="C372" s="9" t="str">
        <f>IF(D372=0,"-",IF('Lease Quarterly'!$H$4="Yearly",EDATE(C371,12),IF('Lease Quarterly'!$H$4="Quarterly",EDATE(C371,3),EDATE(C371,1))))</f>
        <v>-</v>
      </c>
      <c r="D372" s="54">
        <f>IF(A372&gt;'Lease Quarterly'!$E$4,0,'Lease Quarterly'!$G$4)*((1+$M$4)^(((((IF($H$4="Yearly",ROUNDDOWN(IF(A372-($N$4)&lt;0,0,((A372-($N$4)/(($N$4))))/($N$4)),0),IF($H$4="Monthly",ROUNDDOWN(IF(A372-($N$4*12)&lt;0,0,((A372-(12*$N$4)/((12*$N$4))))/($N$4*12)),0),ROUNDDOWN(IF(A372-($N$4*4)&lt;0,0,((A372-(4*$N$4)/((4*$N$4))))/($N$4*4)),0)))))))))+(IF(A372=$E$4,$J$4,0))</f>
        <v>0</v>
      </c>
      <c r="E372" s="49">
        <f>IF(D372=0,0,1/((1+IF('Lease Quarterly'!$H$4="Yearly",'Lease Quarterly'!$D$4,IF('Lease Quarterly'!$H$4="Quarterly",'Lease Quarterly'!$D$4/4,'Lease Quarterly'!$D$4/12)))^IF($E$17=1,A371,A372)))</f>
        <v>0</v>
      </c>
      <c r="F372" s="55">
        <f t="shared" si="55"/>
        <v>0</v>
      </c>
      <c r="G372" s="56"/>
      <c r="H372" s="38">
        <f t="shared" si="61"/>
        <v>356</v>
      </c>
      <c r="I372" s="9" t="str">
        <f t="shared" si="56"/>
        <v>-</v>
      </c>
      <c r="J372" s="47">
        <f>IF(H372&gt;'Lease Quarterly'!$E$4,0,M371)</f>
        <v>0</v>
      </c>
      <c r="K372" s="47">
        <f>IF(IF('Lease Quarterly'!$H$4="Yearly",J372*'Lease Quarterly'!$D$4,IF('Lease Quarterly'!$H$4="Quarterly",J372*('Lease Quarterly'!$D$4/4),J372*'Lease Quarterly'!$D$4/12))&gt;0,IF('Lease Quarterly'!$H$4="Yearly",J372*'Lease Quarterly'!$D$4,IF('Lease Quarterly'!$H$4="Quarterly",J372*('Lease Quarterly'!$D$4/4),J372*'Lease Quarterly'!$D$4/12)),-L372-J372)</f>
        <v>0</v>
      </c>
      <c r="L372" s="47">
        <f t="shared" si="57"/>
        <v>0</v>
      </c>
      <c r="M372" s="47">
        <f t="shared" si="58"/>
        <v>0</v>
      </c>
      <c r="N372" s="57"/>
      <c r="O372" s="38">
        <v>237</v>
      </c>
      <c r="P372" s="58">
        <f t="shared" si="62"/>
        <v>173765</v>
      </c>
      <c r="Q372" s="47">
        <f t="shared" si="63"/>
        <v>0</v>
      </c>
      <c r="R372" s="47">
        <f>IF(S371&lt;1,0,-'Lease Quarterly'!$K$4/'Lease Quarterly'!$L$4)</f>
        <v>0</v>
      </c>
      <c r="S372" s="47">
        <f t="shared" si="59"/>
        <v>0</v>
      </c>
      <c r="AE372"/>
      <c r="AF372" s="6"/>
    </row>
    <row r="373" spans="1:32" x14ac:dyDescent="0.25">
      <c r="A373" s="53">
        <f t="shared" si="60"/>
        <v>357</v>
      </c>
      <c r="B373" s="29">
        <f t="shared" si="54"/>
        <v>0</v>
      </c>
      <c r="C373" s="9" t="str">
        <f>IF(D373=0,"-",IF('Lease Quarterly'!$H$4="Yearly",EDATE(C372,12),IF('Lease Quarterly'!$H$4="Quarterly",EDATE(C372,3),EDATE(C372,1))))</f>
        <v>-</v>
      </c>
      <c r="D373" s="54">
        <f>IF(A373&gt;'Lease Quarterly'!$E$4,0,'Lease Quarterly'!$G$4)*((1+$M$4)^(((((IF($H$4="Yearly",ROUNDDOWN(IF(A373-($N$4)&lt;0,0,((A373-($N$4)/(($N$4))))/($N$4)),0),IF($H$4="Monthly",ROUNDDOWN(IF(A373-($N$4*12)&lt;0,0,((A373-(12*$N$4)/((12*$N$4))))/($N$4*12)),0),ROUNDDOWN(IF(A373-($N$4*4)&lt;0,0,((A373-(4*$N$4)/((4*$N$4))))/($N$4*4)),0)))))))))+(IF(A373=$E$4,$J$4,0))</f>
        <v>0</v>
      </c>
      <c r="E373" s="49">
        <f>IF(D373=0,0,1/((1+IF('Lease Quarterly'!$H$4="Yearly",'Lease Quarterly'!$D$4,IF('Lease Quarterly'!$H$4="Quarterly",'Lease Quarterly'!$D$4/4,'Lease Quarterly'!$D$4/12)))^IF($E$17=1,A372,A373)))</f>
        <v>0</v>
      </c>
      <c r="F373" s="55">
        <f t="shared" si="55"/>
        <v>0</v>
      </c>
      <c r="G373" s="56"/>
      <c r="H373" s="38">
        <f t="shared" si="61"/>
        <v>357</v>
      </c>
      <c r="I373" s="9" t="str">
        <f t="shared" si="56"/>
        <v>-</v>
      </c>
      <c r="J373" s="47">
        <f>IF(H373&gt;'Lease Quarterly'!$E$4,0,M372)</f>
        <v>0</v>
      </c>
      <c r="K373" s="47">
        <f>IF(IF('Lease Quarterly'!$H$4="Yearly",J373*'Lease Quarterly'!$D$4,IF('Lease Quarterly'!$H$4="Quarterly",J373*('Lease Quarterly'!$D$4/4),J373*'Lease Quarterly'!$D$4/12))&gt;0,IF('Lease Quarterly'!$H$4="Yearly",J373*'Lease Quarterly'!$D$4,IF('Lease Quarterly'!$H$4="Quarterly",J373*('Lease Quarterly'!$D$4/4),J373*'Lease Quarterly'!$D$4/12)),-L373-J373)</f>
        <v>0</v>
      </c>
      <c r="L373" s="47">
        <f t="shared" si="57"/>
        <v>0</v>
      </c>
      <c r="M373" s="47">
        <f t="shared" si="58"/>
        <v>0</v>
      </c>
      <c r="N373" s="57"/>
      <c r="O373" s="38">
        <v>237</v>
      </c>
      <c r="P373" s="58">
        <f t="shared" si="62"/>
        <v>174131</v>
      </c>
      <c r="Q373" s="47">
        <f t="shared" si="63"/>
        <v>0</v>
      </c>
      <c r="R373" s="47">
        <f>IF(S372&lt;1,0,-'Lease Quarterly'!$K$4/'Lease Quarterly'!$L$4)</f>
        <v>0</v>
      </c>
      <c r="S373" s="47">
        <f t="shared" si="59"/>
        <v>0</v>
      </c>
      <c r="AE373"/>
      <c r="AF373" s="6"/>
    </row>
    <row r="374" spans="1:32" x14ac:dyDescent="0.25">
      <c r="A374" s="53">
        <f t="shared" si="60"/>
        <v>358</v>
      </c>
      <c r="B374" s="29">
        <f t="shared" si="54"/>
        <v>0</v>
      </c>
      <c r="C374" s="9" t="str">
        <f>IF(D374=0,"-",IF('Lease Quarterly'!$H$4="Yearly",EDATE(C373,12),IF('Lease Quarterly'!$H$4="Quarterly",EDATE(C373,3),EDATE(C373,1))))</f>
        <v>-</v>
      </c>
      <c r="D374" s="54">
        <f>IF(A374&gt;'Lease Quarterly'!$E$4,0,'Lease Quarterly'!$G$4)*((1+$M$4)^(((((IF($H$4="Yearly",ROUNDDOWN(IF(A374-($N$4)&lt;0,0,((A374-($N$4)/(($N$4))))/($N$4)),0),IF($H$4="Monthly",ROUNDDOWN(IF(A374-($N$4*12)&lt;0,0,((A374-(12*$N$4)/((12*$N$4))))/($N$4*12)),0),ROUNDDOWN(IF(A374-($N$4*4)&lt;0,0,((A374-(4*$N$4)/((4*$N$4))))/($N$4*4)),0)))))))))+(IF(A374=$E$4,$J$4,0))</f>
        <v>0</v>
      </c>
      <c r="E374" s="49">
        <f>IF(D374=0,0,1/((1+IF('Lease Quarterly'!$H$4="Yearly",'Lease Quarterly'!$D$4,IF('Lease Quarterly'!$H$4="Quarterly",'Lease Quarterly'!$D$4/4,'Lease Quarterly'!$D$4/12)))^IF($E$17=1,A373,A374)))</f>
        <v>0</v>
      </c>
      <c r="F374" s="55">
        <f t="shared" si="55"/>
        <v>0</v>
      </c>
      <c r="G374" s="56"/>
      <c r="H374" s="38">
        <f t="shared" si="61"/>
        <v>358</v>
      </c>
      <c r="I374" s="9" t="str">
        <f t="shared" si="56"/>
        <v>-</v>
      </c>
      <c r="J374" s="47">
        <f>IF(H374&gt;'Lease Quarterly'!$E$4,0,M373)</f>
        <v>0</v>
      </c>
      <c r="K374" s="47">
        <f>IF(IF('Lease Quarterly'!$H$4="Yearly",J374*'Lease Quarterly'!$D$4,IF('Lease Quarterly'!$H$4="Quarterly",J374*('Lease Quarterly'!$D$4/4),J374*'Lease Quarterly'!$D$4/12))&gt;0,IF('Lease Quarterly'!$H$4="Yearly",J374*'Lease Quarterly'!$D$4,IF('Lease Quarterly'!$H$4="Quarterly",J374*('Lease Quarterly'!$D$4/4),J374*'Lease Quarterly'!$D$4/12)),-L374-J374)</f>
        <v>0</v>
      </c>
      <c r="L374" s="47">
        <f t="shared" si="57"/>
        <v>0</v>
      </c>
      <c r="M374" s="47">
        <f t="shared" si="58"/>
        <v>0</v>
      </c>
      <c r="N374" s="57"/>
      <c r="O374" s="38">
        <v>237</v>
      </c>
      <c r="P374" s="58">
        <f t="shared" si="62"/>
        <v>174496</v>
      </c>
      <c r="Q374" s="47">
        <f t="shared" si="63"/>
        <v>0</v>
      </c>
      <c r="R374" s="47">
        <f>IF(S373&lt;1,0,-'Lease Quarterly'!$K$4/'Lease Quarterly'!$L$4)</f>
        <v>0</v>
      </c>
      <c r="S374" s="47">
        <f t="shared" si="59"/>
        <v>0</v>
      </c>
      <c r="AE374"/>
      <c r="AF374" s="6"/>
    </row>
    <row r="375" spans="1:32" x14ac:dyDescent="0.25">
      <c r="A375" s="53">
        <f t="shared" si="60"/>
        <v>359</v>
      </c>
      <c r="B375" s="29">
        <f t="shared" si="54"/>
        <v>0</v>
      </c>
      <c r="C375" s="9" t="str">
        <f>IF(D375=0,"-",IF('Lease Quarterly'!$H$4="Yearly",EDATE(C374,12),IF('Lease Quarterly'!$H$4="Quarterly",EDATE(C374,3),EDATE(C374,1))))</f>
        <v>-</v>
      </c>
      <c r="D375" s="54">
        <f>IF(A375&gt;'Lease Quarterly'!$E$4,0,'Lease Quarterly'!$G$4)*((1+$M$4)^(((((IF($H$4="Yearly",ROUNDDOWN(IF(A375-($N$4)&lt;0,0,((A375-($N$4)/(($N$4))))/($N$4)),0),IF($H$4="Monthly",ROUNDDOWN(IF(A375-($N$4*12)&lt;0,0,((A375-(12*$N$4)/((12*$N$4))))/($N$4*12)),0),ROUNDDOWN(IF(A375-($N$4*4)&lt;0,0,((A375-(4*$N$4)/((4*$N$4))))/($N$4*4)),0)))))))))+(IF(A375=$E$4,$J$4,0))</f>
        <v>0</v>
      </c>
      <c r="E375" s="49">
        <f>IF(D375=0,0,1/((1+IF('Lease Quarterly'!$H$4="Yearly",'Lease Quarterly'!$D$4,IF('Lease Quarterly'!$H$4="Quarterly",'Lease Quarterly'!$D$4/4,'Lease Quarterly'!$D$4/12)))^IF($E$17=1,A374,A375)))</f>
        <v>0</v>
      </c>
      <c r="F375" s="55">
        <f t="shared" si="55"/>
        <v>0</v>
      </c>
      <c r="G375" s="56"/>
      <c r="H375" s="38">
        <f t="shared" si="61"/>
        <v>359</v>
      </c>
      <c r="I375" s="9" t="str">
        <f t="shared" si="56"/>
        <v>-</v>
      </c>
      <c r="J375" s="47">
        <f>IF(H375&gt;'Lease Quarterly'!$E$4,0,M374)</f>
        <v>0</v>
      </c>
      <c r="K375" s="47">
        <f>IF(IF('Lease Quarterly'!$H$4="Yearly",J375*'Lease Quarterly'!$D$4,IF('Lease Quarterly'!$H$4="Quarterly",J375*('Lease Quarterly'!$D$4/4),J375*'Lease Quarterly'!$D$4/12))&gt;0,IF('Lease Quarterly'!$H$4="Yearly",J375*'Lease Quarterly'!$D$4,IF('Lease Quarterly'!$H$4="Quarterly",J375*('Lease Quarterly'!$D$4/4),J375*'Lease Quarterly'!$D$4/12)),-L375-J375)</f>
        <v>0</v>
      </c>
      <c r="L375" s="47">
        <f t="shared" si="57"/>
        <v>0</v>
      </c>
      <c r="M375" s="47">
        <f t="shared" si="58"/>
        <v>0</v>
      </c>
      <c r="N375" s="57"/>
      <c r="O375" s="38">
        <v>237</v>
      </c>
      <c r="P375" s="58">
        <f t="shared" si="62"/>
        <v>174861</v>
      </c>
      <c r="Q375" s="47">
        <f t="shared" si="63"/>
        <v>0</v>
      </c>
      <c r="R375" s="47">
        <f>IF(S374&lt;1,0,-'Lease Quarterly'!$K$4/'Lease Quarterly'!$L$4)</f>
        <v>0</v>
      </c>
      <c r="S375" s="47">
        <f t="shared" si="59"/>
        <v>0</v>
      </c>
      <c r="AE375"/>
      <c r="AF375" s="6"/>
    </row>
    <row r="376" spans="1:32" x14ac:dyDescent="0.25">
      <c r="A376" s="53">
        <f t="shared" si="60"/>
        <v>360</v>
      </c>
      <c r="B376" s="29">
        <f t="shared" si="54"/>
        <v>0</v>
      </c>
      <c r="C376" s="9" t="str">
        <f>IF(D376=0,"-",IF('Lease Quarterly'!$H$4="Yearly",EDATE(C375,12),IF('Lease Quarterly'!$H$4="Quarterly",EDATE(C375,3),EDATE(C375,1))))</f>
        <v>-</v>
      </c>
      <c r="D376" s="54">
        <f>IF(A376&gt;'Lease Quarterly'!$E$4,0,'Lease Quarterly'!$G$4)*((1+$M$4)^(((((IF($H$4="Yearly",ROUNDDOWN(IF(A376-($N$4)&lt;0,0,((A376-($N$4)/(($N$4))))/($N$4)),0),IF($H$4="Monthly",ROUNDDOWN(IF(A376-($N$4*12)&lt;0,0,((A376-(12*$N$4)/((12*$N$4))))/($N$4*12)),0),ROUNDDOWN(IF(A376-($N$4*4)&lt;0,0,((A376-(4*$N$4)/((4*$N$4))))/($N$4*4)),0)))))))))+(IF(A376=$E$4,$J$4,0))</f>
        <v>0</v>
      </c>
      <c r="E376" s="49">
        <f>IF(D376=0,0,1/((1+IF('Lease Quarterly'!$H$4="Yearly",'Lease Quarterly'!$D$4,IF('Lease Quarterly'!$H$4="Quarterly",'Lease Quarterly'!$D$4/4,'Lease Quarterly'!$D$4/12)))^IF($E$17=1,A375,A376)))</f>
        <v>0</v>
      </c>
      <c r="F376" s="55">
        <f t="shared" si="55"/>
        <v>0</v>
      </c>
      <c r="G376" s="56"/>
      <c r="H376" s="38">
        <f t="shared" si="61"/>
        <v>360</v>
      </c>
      <c r="I376" s="9" t="str">
        <f t="shared" si="56"/>
        <v>-</v>
      </c>
      <c r="J376" s="47">
        <f>IF(H376&gt;'Lease Quarterly'!$E$4,0,M375)</f>
        <v>0</v>
      </c>
      <c r="K376" s="47">
        <f>IF(IF('Lease Quarterly'!$H$4="Yearly",J376*'Lease Quarterly'!$D$4,IF('Lease Quarterly'!$H$4="Quarterly",J376*('Lease Quarterly'!$D$4/4),J376*'Lease Quarterly'!$D$4/12))&gt;0,IF('Lease Quarterly'!$H$4="Yearly",J376*'Lease Quarterly'!$D$4,IF('Lease Quarterly'!$H$4="Quarterly",J376*('Lease Quarterly'!$D$4/4),J376*'Lease Quarterly'!$D$4/12)),-L376-J376)</f>
        <v>0</v>
      </c>
      <c r="L376" s="47">
        <f t="shared" si="57"/>
        <v>0</v>
      </c>
      <c r="M376" s="47">
        <f t="shared" si="58"/>
        <v>0</v>
      </c>
      <c r="N376" s="57"/>
      <c r="O376" s="38">
        <v>237</v>
      </c>
      <c r="P376" s="58">
        <f t="shared" si="62"/>
        <v>175226</v>
      </c>
      <c r="Q376" s="47">
        <f t="shared" si="63"/>
        <v>0</v>
      </c>
      <c r="R376" s="47">
        <f>IF(S375&lt;1,0,-'Lease Quarterly'!$K$4/'Lease Quarterly'!$L$4)</f>
        <v>0</v>
      </c>
      <c r="S376" s="47">
        <f t="shared" si="59"/>
        <v>0</v>
      </c>
      <c r="AE376"/>
      <c r="AF376" s="6"/>
    </row>
    <row r="377" spans="1:32" x14ac:dyDescent="0.25">
      <c r="A377" s="53">
        <f t="shared" si="60"/>
        <v>361</v>
      </c>
      <c r="B377" s="29">
        <f t="shared" si="54"/>
        <v>0</v>
      </c>
      <c r="C377" s="9" t="str">
        <f>IF(D377=0,"-",IF('Lease Quarterly'!$H$4="Yearly",EDATE(C376,12),IF('Lease Quarterly'!$H$4="Quarterly",EDATE(C376,3),EDATE(C376,1))))</f>
        <v>-</v>
      </c>
      <c r="D377" s="54">
        <f>IF(A377&gt;'Lease Quarterly'!$E$4,0,'Lease Quarterly'!$G$4)*((1+$M$4)^(((((IF($H$4="Yearly",ROUNDDOWN(IF(A377-($N$4)&lt;0,0,((A377-($N$4)/(($N$4))))/($N$4)),0),IF($H$4="Monthly",ROUNDDOWN(IF(A377-($N$4*12)&lt;0,0,((A377-(12*$N$4)/((12*$N$4))))/($N$4*12)),0),ROUNDDOWN(IF(A377-($N$4*4)&lt;0,0,((A377-(4*$N$4)/((4*$N$4))))/($N$4*4)),0)))))))))+(IF(A377=$E$4,$J$4,0))</f>
        <v>0</v>
      </c>
      <c r="E377" s="49">
        <f>IF(D377=0,0,1/((1+IF('Lease Quarterly'!$H$4="Yearly",'Lease Quarterly'!$D$4,IF('Lease Quarterly'!$H$4="Quarterly",'Lease Quarterly'!$D$4/4,'Lease Quarterly'!$D$4/12)))^IF($E$17=1,A376,A377)))</f>
        <v>0</v>
      </c>
      <c r="F377" s="55">
        <f t="shared" si="55"/>
        <v>0</v>
      </c>
      <c r="G377" s="56"/>
      <c r="H377" s="38">
        <f t="shared" si="61"/>
        <v>361</v>
      </c>
      <c r="I377" s="9" t="str">
        <f t="shared" si="56"/>
        <v>-</v>
      </c>
      <c r="J377" s="47">
        <f>IF(H377&gt;'Lease Quarterly'!$E$4,0,M376)</f>
        <v>0</v>
      </c>
      <c r="K377" s="47">
        <f>IF(IF('Lease Quarterly'!$H$4="Yearly",J377*'Lease Quarterly'!$D$4,IF('Lease Quarterly'!$H$4="Quarterly",J377*('Lease Quarterly'!$D$4/4),J377*'Lease Quarterly'!$D$4/12))&gt;0,IF('Lease Quarterly'!$H$4="Yearly",J377*'Lease Quarterly'!$D$4,IF('Lease Quarterly'!$H$4="Quarterly",J377*('Lease Quarterly'!$D$4/4),J377*'Lease Quarterly'!$D$4/12)),-L377-J377)</f>
        <v>0</v>
      </c>
      <c r="L377" s="47">
        <f t="shared" si="57"/>
        <v>0</v>
      </c>
      <c r="M377" s="47">
        <f t="shared" si="58"/>
        <v>0</v>
      </c>
      <c r="N377" s="57"/>
      <c r="O377" s="38">
        <v>237</v>
      </c>
      <c r="P377" s="58">
        <f t="shared" si="62"/>
        <v>175592</v>
      </c>
      <c r="Q377" s="47">
        <f t="shared" si="63"/>
        <v>0</v>
      </c>
      <c r="R377" s="47">
        <f>IF(S376&lt;1,0,-'Lease Quarterly'!$K$4/'Lease Quarterly'!$L$4)</f>
        <v>0</v>
      </c>
      <c r="S377" s="47">
        <f t="shared" si="59"/>
        <v>0</v>
      </c>
      <c r="AE377"/>
      <c r="AF377" s="6"/>
    </row>
    <row r="378" spans="1:32" x14ac:dyDescent="0.25">
      <c r="A378" s="53">
        <f t="shared" si="60"/>
        <v>362</v>
      </c>
      <c r="B378" s="29">
        <f t="shared" si="54"/>
        <v>0</v>
      </c>
      <c r="C378" s="9" t="str">
        <f>IF(D378=0,"-",IF('Lease Quarterly'!$H$4="Yearly",EDATE(C377,12),IF('Lease Quarterly'!$H$4="Quarterly",EDATE(C377,3),EDATE(C377,1))))</f>
        <v>-</v>
      </c>
      <c r="D378" s="54">
        <f>IF(A378&gt;'Lease Quarterly'!$E$4,0,'Lease Quarterly'!$G$4)*((1+$M$4)^(((((IF($H$4="Yearly",ROUNDDOWN(IF(A378-($N$4)&lt;0,0,((A378-($N$4)/(($N$4))))/($N$4)),0),IF($H$4="Monthly",ROUNDDOWN(IF(A378-($N$4*12)&lt;0,0,((A378-(12*$N$4)/((12*$N$4))))/($N$4*12)),0),ROUNDDOWN(IF(A378-($N$4*4)&lt;0,0,((A378-(4*$N$4)/((4*$N$4))))/($N$4*4)),0)))))))))+(IF(A378=$E$4,$J$4,0))</f>
        <v>0</v>
      </c>
      <c r="E378" s="49">
        <f>IF(D378=0,0,1/((1+IF('Lease Quarterly'!$H$4="Yearly",'Lease Quarterly'!$D$4,IF('Lease Quarterly'!$H$4="Quarterly",'Lease Quarterly'!$D$4/4,'Lease Quarterly'!$D$4/12)))^IF($E$17=1,A377,A378)))</f>
        <v>0</v>
      </c>
      <c r="F378" s="55">
        <f t="shared" si="55"/>
        <v>0</v>
      </c>
      <c r="G378" s="56"/>
      <c r="H378" s="38">
        <f t="shared" si="61"/>
        <v>362</v>
      </c>
      <c r="I378" s="9" t="str">
        <f t="shared" si="56"/>
        <v>-</v>
      </c>
      <c r="J378" s="47">
        <f>IF(H378&gt;'Lease Quarterly'!$E$4,0,M377)</f>
        <v>0</v>
      </c>
      <c r="K378" s="47">
        <f>IF(IF('Lease Quarterly'!$H$4="Yearly",J378*'Lease Quarterly'!$D$4,IF('Lease Quarterly'!$H$4="Quarterly",J378*('Lease Quarterly'!$D$4/4),J378*'Lease Quarterly'!$D$4/12))&gt;0,IF('Lease Quarterly'!$H$4="Yearly",J378*'Lease Quarterly'!$D$4,IF('Lease Quarterly'!$H$4="Quarterly",J378*('Lease Quarterly'!$D$4/4),J378*'Lease Quarterly'!$D$4/12)),-L378-J378)</f>
        <v>0</v>
      </c>
      <c r="L378" s="47">
        <f t="shared" si="57"/>
        <v>0</v>
      </c>
      <c r="M378" s="47">
        <f t="shared" si="58"/>
        <v>0</v>
      </c>
      <c r="N378" s="57"/>
      <c r="O378" s="38">
        <v>237</v>
      </c>
      <c r="P378" s="58">
        <f t="shared" si="62"/>
        <v>175957</v>
      </c>
      <c r="Q378" s="47">
        <f t="shared" si="63"/>
        <v>0</v>
      </c>
      <c r="R378" s="47">
        <f>IF(S377&lt;1,0,-'Lease Quarterly'!$K$4/'Lease Quarterly'!$L$4)</f>
        <v>0</v>
      </c>
      <c r="S378" s="47">
        <f t="shared" si="59"/>
        <v>0</v>
      </c>
      <c r="AE378"/>
      <c r="AF378" s="6"/>
    </row>
    <row r="379" spans="1:32" x14ac:dyDescent="0.25">
      <c r="A379" s="53">
        <f t="shared" si="60"/>
        <v>363</v>
      </c>
      <c r="B379" s="29">
        <f t="shared" si="54"/>
        <v>0</v>
      </c>
      <c r="C379" s="9" t="str">
        <f>IF(D379=0,"-",IF('Lease Quarterly'!$H$4="Yearly",EDATE(C378,12),IF('Lease Quarterly'!$H$4="Quarterly",EDATE(C378,3),EDATE(C378,1))))</f>
        <v>-</v>
      </c>
      <c r="D379" s="54">
        <f>IF(A379&gt;'Lease Quarterly'!$E$4,0,'Lease Quarterly'!$G$4)*((1+$M$4)^(((((IF($H$4="Yearly",ROUNDDOWN(IF(A379-($N$4)&lt;0,0,((A379-($N$4)/(($N$4))))/($N$4)),0),IF($H$4="Monthly",ROUNDDOWN(IF(A379-($N$4*12)&lt;0,0,((A379-(12*$N$4)/((12*$N$4))))/($N$4*12)),0),ROUNDDOWN(IF(A379-($N$4*4)&lt;0,0,((A379-(4*$N$4)/((4*$N$4))))/($N$4*4)),0)))))))))+(IF(A379=$E$4,$J$4,0))</f>
        <v>0</v>
      </c>
      <c r="E379" s="49">
        <f>IF(D379=0,0,1/((1+IF('Lease Quarterly'!$H$4="Yearly",'Lease Quarterly'!$D$4,IF('Lease Quarterly'!$H$4="Quarterly",'Lease Quarterly'!$D$4/4,'Lease Quarterly'!$D$4/12)))^IF($E$17=1,A378,A379)))</f>
        <v>0</v>
      </c>
      <c r="F379" s="55">
        <f t="shared" si="55"/>
        <v>0</v>
      </c>
      <c r="G379" s="56"/>
      <c r="H379" s="38">
        <f t="shared" si="61"/>
        <v>363</v>
      </c>
      <c r="I379" s="9" t="str">
        <f t="shared" si="56"/>
        <v>-</v>
      </c>
      <c r="J379" s="47">
        <f>IF(H379&gt;'Lease Quarterly'!$E$4,0,M378)</f>
        <v>0</v>
      </c>
      <c r="K379" s="47">
        <f>IF(IF('Lease Quarterly'!$H$4="Yearly",J379*'Lease Quarterly'!$D$4,IF('Lease Quarterly'!$H$4="Quarterly",J379*('Lease Quarterly'!$D$4/4),J379*'Lease Quarterly'!$D$4/12))&gt;0,IF('Lease Quarterly'!$H$4="Yearly",J379*'Lease Quarterly'!$D$4,IF('Lease Quarterly'!$H$4="Quarterly",J379*('Lease Quarterly'!$D$4/4),J379*'Lease Quarterly'!$D$4/12)),-L379-J379)</f>
        <v>0</v>
      </c>
      <c r="L379" s="47">
        <f t="shared" si="57"/>
        <v>0</v>
      </c>
      <c r="M379" s="47">
        <f t="shared" si="58"/>
        <v>0</v>
      </c>
      <c r="N379" s="57"/>
      <c r="O379" s="38">
        <v>237</v>
      </c>
      <c r="P379" s="58">
        <f t="shared" si="62"/>
        <v>176322</v>
      </c>
      <c r="Q379" s="47">
        <f t="shared" si="63"/>
        <v>0</v>
      </c>
      <c r="R379" s="47">
        <f>IF(S378&lt;1,0,-'Lease Quarterly'!$K$4/'Lease Quarterly'!$L$4)</f>
        <v>0</v>
      </c>
      <c r="S379" s="47">
        <f t="shared" si="59"/>
        <v>0</v>
      </c>
      <c r="AE379"/>
      <c r="AF379" s="6"/>
    </row>
    <row r="380" spans="1:32" x14ac:dyDescent="0.25">
      <c r="A380" s="53">
        <f t="shared" si="60"/>
        <v>364</v>
      </c>
      <c r="B380" s="29">
        <f t="shared" si="54"/>
        <v>0</v>
      </c>
      <c r="C380" s="9" t="str">
        <f>IF(D380=0,"-",IF('Lease Quarterly'!$H$4="Yearly",EDATE(C379,12),IF('Lease Quarterly'!$H$4="Quarterly",EDATE(C379,3),EDATE(C379,1))))</f>
        <v>-</v>
      </c>
      <c r="D380" s="54">
        <f>IF(A380&gt;'Lease Quarterly'!$E$4,0,'Lease Quarterly'!$G$4)*((1+$M$4)^(((((IF($H$4="Yearly",ROUNDDOWN(IF(A380-($N$4)&lt;0,0,((A380-($N$4)/(($N$4))))/($N$4)),0),IF($H$4="Monthly",ROUNDDOWN(IF(A380-($N$4*12)&lt;0,0,((A380-(12*$N$4)/((12*$N$4))))/($N$4*12)),0),ROUNDDOWN(IF(A380-($N$4*4)&lt;0,0,((A380-(4*$N$4)/((4*$N$4))))/($N$4*4)),0)))))))))+(IF(A380=$E$4,$J$4,0))</f>
        <v>0</v>
      </c>
      <c r="E380" s="49">
        <f>IF(D380=0,0,1/((1+IF('Lease Quarterly'!$H$4="Yearly",'Lease Quarterly'!$D$4,IF('Lease Quarterly'!$H$4="Quarterly",'Lease Quarterly'!$D$4/4,'Lease Quarterly'!$D$4/12)))^IF($E$17=1,A379,A380)))</f>
        <v>0</v>
      </c>
      <c r="F380" s="55">
        <f t="shared" si="55"/>
        <v>0</v>
      </c>
      <c r="G380" s="56"/>
      <c r="H380" s="38">
        <f t="shared" si="61"/>
        <v>364</v>
      </c>
      <c r="I380" s="9" t="str">
        <f t="shared" si="56"/>
        <v>-</v>
      </c>
      <c r="J380" s="47">
        <f>IF(H380&gt;'Lease Quarterly'!$E$4,0,M379)</f>
        <v>0</v>
      </c>
      <c r="K380" s="47">
        <f>IF(IF('Lease Quarterly'!$H$4="Yearly",J380*'Lease Quarterly'!$D$4,IF('Lease Quarterly'!$H$4="Quarterly",J380*('Lease Quarterly'!$D$4/4),J380*'Lease Quarterly'!$D$4/12))&gt;0,IF('Lease Quarterly'!$H$4="Yearly",J380*'Lease Quarterly'!$D$4,IF('Lease Quarterly'!$H$4="Quarterly",J380*('Lease Quarterly'!$D$4/4),J380*'Lease Quarterly'!$D$4/12)),-L380-J380)</f>
        <v>0</v>
      </c>
      <c r="L380" s="47">
        <f t="shared" si="57"/>
        <v>0</v>
      </c>
      <c r="M380" s="47">
        <f t="shared" si="58"/>
        <v>0</v>
      </c>
      <c r="N380" s="57"/>
      <c r="O380" s="38">
        <v>237</v>
      </c>
      <c r="P380" s="58">
        <f t="shared" si="62"/>
        <v>176687</v>
      </c>
      <c r="Q380" s="47">
        <f t="shared" si="63"/>
        <v>0</v>
      </c>
      <c r="R380" s="47">
        <f>IF(S379&lt;1,0,-'Lease Quarterly'!$K$4/'Lease Quarterly'!$L$4)</f>
        <v>0</v>
      </c>
      <c r="S380" s="47">
        <f t="shared" si="59"/>
        <v>0</v>
      </c>
      <c r="AE380"/>
      <c r="AF380" s="6"/>
    </row>
    <row r="381" spans="1:32" x14ac:dyDescent="0.25">
      <c r="A381" s="53">
        <f t="shared" si="60"/>
        <v>365</v>
      </c>
      <c r="B381" s="29">
        <f t="shared" si="54"/>
        <v>0</v>
      </c>
      <c r="C381" s="9" t="str">
        <f>IF(D381=0,"-",IF('Lease Quarterly'!$H$4="Yearly",EDATE(C380,12),IF('Lease Quarterly'!$H$4="Quarterly",EDATE(C380,3),EDATE(C380,1))))</f>
        <v>-</v>
      </c>
      <c r="D381" s="54">
        <f>IF(A381&gt;'Lease Quarterly'!$E$4,0,'Lease Quarterly'!$G$4)*((1+$M$4)^(((((IF($H$4="Yearly",ROUNDDOWN(IF(A381-($N$4)&lt;0,0,((A381-($N$4)/(($N$4))))/($N$4)),0),IF($H$4="Monthly",ROUNDDOWN(IF(A381-($N$4*12)&lt;0,0,((A381-(12*$N$4)/((12*$N$4))))/($N$4*12)),0),ROUNDDOWN(IF(A381-($N$4*4)&lt;0,0,((A381-(4*$N$4)/((4*$N$4))))/($N$4*4)),0)))))))))+(IF(A381=$E$4,$J$4,0))</f>
        <v>0</v>
      </c>
      <c r="E381" s="49">
        <f>IF(D381=0,0,1/((1+IF('Lease Quarterly'!$H$4="Yearly",'Lease Quarterly'!$D$4,IF('Lease Quarterly'!$H$4="Quarterly",'Lease Quarterly'!$D$4/4,'Lease Quarterly'!$D$4/12)))^IF($E$17=1,A380,A381)))</f>
        <v>0</v>
      </c>
      <c r="F381" s="55">
        <f t="shared" si="55"/>
        <v>0</v>
      </c>
      <c r="G381" s="56"/>
      <c r="H381" s="38">
        <f t="shared" si="61"/>
        <v>365</v>
      </c>
      <c r="I381" s="9" t="str">
        <f t="shared" si="56"/>
        <v>-</v>
      </c>
      <c r="J381" s="47">
        <f>IF(H381&gt;'Lease Quarterly'!$E$4,0,M380)</f>
        <v>0</v>
      </c>
      <c r="K381" s="47">
        <f>IF(IF('Lease Quarterly'!$H$4="Yearly",J381*'Lease Quarterly'!$D$4,IF('Lease Quarterly'!$H$4="Quarterly",J381*('Lease Quarterly'!$D$4/4),J381*'Lease Quarterly'!$D$4/12))&gt;0,IF('Lease Quarterly'!$H$4="Yearly",J381*'Lease Quarterly'!$D$4,IF('Lease Quarterly'!$H$4="Quarterly",J381*('Lease Quarterly'!$D$4/4),J381*'Lease Quarterly'!$D$4/12)),-L381-J381)</f>
        <v>0</v>
      </c>
      <c r="L381" s="47">
        <f t="shared" si="57"/>
        <v>0</v>
      </c>
      <c r="M381" s="47">
        <f t="shared" si="58"/>
        <v>0</v>
      </c>
      <c r="N381" s="57"/>
      <c r="O381" s="38">
        <v>237</v>
      </c>
      <c r="P381" s="58">
        <f t="shared" si="62"/>
        <v>177053</v>
      </c>
      <c r="Q381" s="47">
        <f t="shared" si="63"/>
        <v>0</v>
      </c>
      <c r="R381" s="47">
        <f>IF(S380&lt;1,0,-'Lease Quarterly'!$K$4/'Lease Quarterly'!$L$4)</f>
        <v>0</v>
      </c>
      <c r="S381" s="47">
        <f t="shared" si="59"/>
        <v>0</v>
      </c>
      <c r="AE381"/>
      <c r="AF381" s="6"/>
    </row>
    <row r="382" spans="1:32" x14ac:dyDescent="0.25">
      <c r="A382" s="53">
        <f t="shared" si="60"/>
        <v>366</v>
      </c>
      <c r="B382" s="29">
        <f t="shared" si="54"/>
        <v>0</v>
      </c>
      <c r="C382" s="9" t="str">
        <f>IF(D382=0,"-",IF('Lease Quarterly'!$H$4="Yearly",EDATE(C381,12),IF('Lease Quarterly'!$H$4="Quarterly",EDATE(C381,3),EDATE(C381,1))))</f>
        <v>-</v>
      </c>
      <c r="D382" s="54">
        <f>IF(A382&gt;'Lease Quarterly'!$E$4,0,'Lease Quarterly'!$G$4)*((1+$M$4)^(((((IF($H$4="Yearly",ROUNDDOWN(IF(A382-($N$4)&lt;0,0,((A382-($N$4)/(($N$4))))/($N$4)),0),IF($H$4="Monthly",ROUNDDOWN(IF(A382-($N$4*12)&lt;0,0,((A382-(12*$N$4)/((12*$N$4))))/($N$4*12)),0),ROUNDDOWN(IF(A382-($N$4*4)&lt;0,0,((A382-(4*$N$4)/((4*$N$4))))/($N$4*4)),0)))))))))+(IF(A382=$E$4,$J$4,0))</f>
        <v>0</v>
      </c>
      <c r="E382" s="49">
        <f>IF(D382=0,0,1/((1+IF('Lease Quarterly'!$H$4="Yearly",'Lease Quarterly'!$D$4,IF('Lease Quarterly'!$H$4="Quarterly",'Lease Quarterly'!$D$4/4,'Lease Quarterly'!$D$4/12)))^IF($E$17=1,A381,A382)))</f>
        <v>0</v>
      </c>
      <c r="F382" s="55">
        <f t="shared" si="55"/>
        <v>0</v>
      </c>
      <c r="G382" s="56"/>
      <c r="H382" s="38">
        <f t="shared" si="61"/>
        <v>366</v>
      </c>
      <c r="I382" s="9" t="str">
        <f t="shared" si="56"/>
        <v>-</v>
      </c>
      <c r="J382" s="47">
        <f>IF(H382&gt;'Lease Quarterly'!$E$4,0,M381)</f>
        <v>0</v>
      </c>
      <c r="K382" s="47">
        <f>IF(IF('Lease Quarterly'!$H$4="Yearly",J382*'Lease Quarterly'!$D$4,IF('Lease Quarterly'!$H$4="Quarterly",J382*('Lease Quarterly'!$D$4/4),J382*'Lease Quarterly'!$D$4/12))&gt;0,IF('Lease Quarterly'!$H$4="Yearly",J382*'Lease Quarterly'!$D$4,IF('Lease Quarterly'!$H$4="Quarterly",J382*('Lease Quarterly'!$D$4/4),J382*'Lease Quarterly'!$D$4/12)),-L382-J382)</f>
        <v>0</v>
      </c>
      <c r="L382" s="47">
        <f t="shared" si="57"/>
        <v>0</v>
      </c>
      <c r="M382" s="47">
        <f t="shared" si="58"/>
        <v>0</v>
      </c>
      <c r="N382" s="57"/>
      <c r="O382" s="38">
        <v>237</v>
      </c>
      <c r="P382" s="58">
        <f t="shared" si="62"/>
        <v>177418</v>
      </c>
      <c r="Q382" s="47">
        <f t="shared" si="63"/>
        <v>0</v>
      </c>
      <c r="R382" s="47">
        <f>IF(S381&lt;1,0,-'Lease Quarterly'!$K$4/'Lease Quarterly'!$L$4)</f>
        <v>0</v>
      </c>
      <c r="S382" s="47">
        <f t="shared" si="59"/>
        <v>0</v>
      </c>
      <c r="AE382"/>
      <c r="AF382" s="6"/>
    </row>
    <row r="383" spans="1:32" x14ac:dyDescent="0.25">
      <c r="A383" s="53">
        <f t="shared" si="60"/>
        <v>367</v>
      </c>
      <c r="B383" s="29">
        <f t="shared" si="54"/>
        <v>0</v>
      </c>
      <c r="C383" s="9" t="str">
        <f>IF(D383=0,"-",IF('Lease Quarterly'!$H$4="Yearly",EDATE(C382,12),IF('Lease Quarterly'!$H$4="Quarterly",EDATE(C382,3),EDATE(C382,1))))</f>
        <v>-</v>
      </c>
      <c r="D383" s="54">
        <f>IF(A383&gt;'Lease Quarterly'!$E$4,0,'Lease Quarterly'!$G$4)*((1+$M$4)^(((((IF($H$4="Yearly",ROUNDDOWN(IF(A383-($N$4)&lt;0,0,((A383-($N$4)/(($N$4))))/($N$4)),0),IF($H$4="Monthly",ROUNDDOWN(IF(A383-($N$4*12)&lt;0,0,((A383-(12*$N$4)/((12*$N$4))))/($N$4*12)),0),ROUNDDOWN(IF(A383-($N$4*4)&lt;0,0,((A383-(4*$N$4)/((4*$N$4))))/($N$4*4)),0)))))))))+(IF(A383=$E$4,$J$4,0))</f>
        <v>0</v>
      </c>
      <c r="E383" s="49">
        <f>IF(D383=0,0,1/((1+IF('Lease Quarterly'!$H$4="Yearly",'Lease Quarterly'!$D$4,IF('Lease Quarterly'!$H$4="Quarterly",'Lease Quarterly'!$D$4/4,'Lease Quarterly'!$D$4/12)))^IF($E$17=1,A382,A383)))</f>
        <v>0</v>
      </c>
      <c r="F383" s="55">
        <f t="shared" si="55"/>
        <v>0</v>
      </c>
      <c r="G383" s="56"/>
      <c r="H383" s="38">
        <f t="shared" si="61"/>
        <v>367</v>
      </c>
      <c r="I383" s="9" t="str">
        <f t="shared" si="56"/>
        <v>-</v>
      </c>
      <c r="J383" s="47">
        <f>IF(H383&gt;'Lease Quarterly'!$E$4,0,M382)</f>
        <v>0</v>
      </c>
      <c r="K383" s="47">
        <f>IF(IF('Lease Quarterly'!$H$4="Yearly",J383*'Lease Quarterly'!$D$4,IF('Lease Quarterly'!$H$4="Quarterly",J383*('Lease Quarterly'!$D$4/4),J383*'Lease Quarterly'!$D$4/12))&gt;0,IF('Lease Quarterly'!$H$4="Yearly",J383*'Lease Quarterly'!$D$4,IF('Lease Quarterly'!$H$4="Quarterly",J383*('Lease Quarterly'!$D$4/4),J383*'Lease Quarterly'!$D$4/12)),-L383-J383)</f>
        <v>0</v>
      </c>
      <c r="L383" s="47">
        <f t="shared" si="57"/>
        <v>0</v>
      </c>
      <c r="M383" s="47">
        <f t="shared" si="58"/>
        <v>0</v>
      </c>
      <c r="N383" s="57"/>
      <c r="O383" s="38">
        <v>237</v>
      </c>
      <c r="P383" s="58">
        <f t="shared" si="62"/>
        <v>177783</v>
      </c>
      <c r="Q383" s="47">
        <f t="shared" si="63"/>
        <v>0</v>
      </c>
      <c r="R383" s="47">
        <f>IF(S382&lt;1,0,-'Lease Quarterly'!$K$4/'Lease Quarterly'!$L$4)</f>
        <v>0</v>
      </c>
      <c r="S383" s="47">
        <f t="shared" si="59"/>
        <v>0</v>
      </c>
      <c r="AE383"/>
      <c r="AF383" s="6"/>
    </row>
    <row r="384" spans="1:32" x14ac:dyDescent="0.25">
      <c r="A384" s="53">
        <f t="shared" si="60"/>
        <v>368</v>
      </c>
      <c r="B384" s="29">
        <f t="shared" si="54"/>
        <v>0</v>
      </c>
      <c r="C384" s="9" t="str">
        <f>IF(D384=0,"-",IF('Lease Quarterly'!$H$4="Yearly",EDATE(C383,12),IF('Lease Quarterly'!$H$4="Quarterly",EDATE(C383,3),EDATE(C383,1))))</f>
        <v>-</v>
      </c>
      <c r="D384" s="54">
        <f>IF(A384&gt;'Lease Quarterly'!$E$4,0,'Lease Quarterly'!$G$4)*((1+$M$4)^(((((IF($H$4="Yearly",ROUNDDOWN(IF(A384-($N$4)&lt;0,0,((A384-($N$4)/(($N$4))))/($N$4)),0),IF($H$4="Monthly",ROUNDDOWN(IF(A384-($N$4*12)&lt;0,0,((A384-(12*$N$4)/((12*$N$4))))/($N$4*12)),0),ROUNDDOWN(IF(A384-($N$4*4)&lt;0,0,((A384-(4*$N$4)/((4*$N$4))))/($N$4*4)),0)))))))))+(IF(A384=$E$4,$J$4,0))</f>
        <v>0</v>
      </c>
      <c r="E384" s="49">
        <f>IF(D384=0,0,1/((1+IF('Lease Quarterly'!$H$4="Yearly",'Lease Quarterly'!$D$4,IF('Lease Quarterly'!$H$4="Quarterly",'Lease Quarterly'!$D$4/4,'Lease Quarterly'!$D$4/12)))^IF($E$17=1,A383,A384)))</f>
        <v>0</v>
      </c>
      <c r="F384" s="55">
        <f t="shared" si="55"/>
        <v>0</v>
      </c>
      <c r="G384" s="56"/>
      <c r="H384" s="38">
        <f t="shared" si="61"/>
        <v>368</v>
      </c>
      <c r="I384" s="9" t="str">
        <f t="shared" si="56"/>
        <v>-</v>
      </c>
      <c r="J384" s="47">
        <f>IF(H384&gt;'Lease Quarterly'!$E$4,0,M383)</f>
        <v>0</v>
      </c>
      <c r="K384" s="47">
        <f>IF(IF('Lease Quarterly'!$H$4="Yearly",J384*'Lease Quarterly'!$D$4,IF('Lease Quarterly'!$H$4="Quarterly",J384*('Lease Quarterly'!$D$4/4),J384*'Lease Quarterly'!$D$4/12))&gt;0,IF('Lease Quarterly'!$H$4="Yearly",J384*'Lease Quarterly'!$D$4,IF('Lease Quarterly'!$H$4="Quarterly",J384*('Lease Quarterly'!$D$4/4),J384*'Lease Quarterly'!$D$4/12)),-L384-J384)</f>
        <v>0</v>
      </c>
      <c r="L384" s="47">
        <f t="shared" si="57"/>
        <v>0</v>
      </c>
      <c r="M384" s="47">
        <f t="shared" si="58"/>
        <v>0</v>
      </c>
      <c r="N384" s="57"/>
      <c r="O384" s="38">
        <v>237</v>
      </c>
      <c r="P384" s="58">
        <f t="shared" si="62"/>
        <v>178148</v>
      </c>
      <c r="Q384" s="47">
        <f t="shared" si="63"/>
        <v>0</v>
      </c>
      <c r="R384" s="47">
        <f>IF(S383&lt;1,0,-'Lease Quarterly'!$K$4/'Lease Quarterly'!$L$4)</f>
        <v>0</v>
      </c>
      <c r="S384" s="47">
        <f t="shared" si="59"/>
        <v>0</v>
      </c>
      <c r="AE384"/>
      <c r="AF384" s="6"/>
    </row>
    <row r="385" spans="1:32" x14ac:dyDescent="0.25">
      <c r="A385" s="53">
        <f t="shared" si="60"/>
        <v>369</v>
      </c>
      <c r="B385" s="29">
        <f t="shared" si="54"/>
        <v>0</v>
      </c>
      <c r="C385" s="9" t="str">
        <f>IF(D385=0,"-",IF('Lease Quarterly'!$H$4="Yearly",EDATE(C384,12),IF('Lease Quarterly'!$H$4="Quarterly",EDATE(C384,3),EDATE(C384,1))))</f>
        <v>-</v>
      </c>
      <c r="D385" s="54">
        <f>IF(A385&gt;'Lease Quarterly'!$E$4,0,'Lease Quarterly'!$G$4)*((1+$M$4)^(((((IF($H$4="Yearly",ROUNDDOWN(IF(A385-($N$4)&lt;0,0,((A385-($N$4)/(($N$4))))/($N$4)),0),IF($H$4="Monthly",ROUNDDOWN(IF(A385-($N$4*12)&lt;0,0,((A385-(12*$N$4)/((12*$N$4))))/($N$4*12)),0),ROUNDDOWN(IF(A385-($N$4*4)&lt;0,0,((A385-(4*$N$4)/((4*$N$4))))/($N$4*4)),0)))))))))+(IF(A385=$E$4,$J$4,0))</f>
        <v>0</v>
      </c>
      <c r="E385" s="49">
        <f>IF(D385=0,0,1/((1+IF('Lease Quarterly'!$H$4="Yearly",'Lease Quarterly'!$D$4,IF('Lease Quarterly'!$H$4="Quarterly",'Lease Quarterly'!$D$4/4,'Lease Quarterly'!$D$4/12)))^IF($E$17=1,A384,A385)))</f>
        <v>0</v>
      </c>
      <c r="F385" s="55">
        <f t="shared" si="55"/>
        <v>0</v>
      </c>
      <c r="G385" s="56"/>
      <c r="H385" s="38">
        <f t="shared" si="61"/>
        <v>369</v>
      </c>
      <c r="I385" s="9" t="str">
        <f t="shared" si="56"/>
        <v>-</v>
      </c>
      <c r="J385" s="47">
        <f>IF(H385&gt;'Lease Quarterly'!$E$4,0,M384)</f>
        <v>0</v>
      </c>
      <c r="K385" s="47">
        <f>IF(IF('Lease Quarterly'!$H$4="Yearly",J385*'Lease Quarterly'!$D$4,IF('Lease Quarterly'!$H$4="Quarterly",J385*('Lease Quarterly'!$D$4/4),J385*'Lease Quarterly'!$D$4/12))&gt;0,IF('Lease Quarterly'!$H$4="Yearly",J385*'Lease Quarterly'!$D$4,IF('Lease Quarterly'!$H$4="Quarterly",J385*('Lease Quarterly'!$D$4/4),J385*'Lease Quarterly'!$D$4/12)),-L385-J385)</f>
        <v>0</v>
      </c>
      <c r="L385" s="47">
        <f t="shared" si="57"/>
        <v>0</v>
      </c>
      <c r="M385" s="47">
        <f t="shared" si="58"/>
        <v>0</v>
      </c>
      <c r="N385" s="57"/>
      <c r="O385" s="38">
        <v>237</v>
      </c>
      <c r="P385" s="58">
        <f t="shared" si="62"/>
        <v>178514</v>
      </c>
      <c r="Q385" s="47">
        <f t="shared" si="63"/>
        <v>0</v>
      </c>
      <c r="R385" s="47">
        <f>IF(S384&lt;1,0,-'Lease Quarterly'!$K$4/'Lease Quarterly'!$L$4)</f>
        <v>0</v>
      </c>
      <c r="S385" s="47">
        <f t="shared" si="59"/>
        <v>0</v>
      </c>
      <c r="AE385"/>
      <c r="AF385" s="6"/>
    </row>
    <row r="386" spans="1:32" x14ac:dyDescent="0.25">
      <c r="A386" s="53">
        <f t="shared" si="60"/>
        <v>370</v>
      </c>
      <c r="B386" s="29">
        <f t="shared" si="54"/>
        <v>0</v>
      </c>
      <c r="C386" s="9" t="str">
        <f>IF(D386=0,"-",IF('Lease Quarterly'!$H$4="Yearly",EDATE(C385,12),IF('Lease Quarterly'!$H$4="Quarterly",EDATE(C385,3),EDATE(C385,1))))</f>
        <v>-</v>
      </c>
      <c r="D386" s="54">
        <f>IF(A386&gt;'Lease Quarterly'!$E$4,0,'Lease Quarterly'!$G$4)*((1+$M$4)^(((((IF($H$4="Yearly",ROUNDDOWN(IF(A386-($N$4)&lt;0,0,((A386-($N$4)/(($N$4))))/($N$4)),0),IF($H$4="Monthly",ROUNDDOWN(IF(A386-($N$4*12)&lt;0,0,((A386-(12*$N$4)/((12*$N$4))))/($N$4*12)),0),ROUNDDOWN(IF(A386-($N$4*4)&lt;0,0,((A386-(4*$N$4)/((4*$N$4))))/($N$4*4)),0)))))))))+(IF(A386=$E$4,$J$4,0))</f>
        <v>0</v>
      </c>
      <c r="E386" s="49">
        <f>IF(D386=0,0,1/((1+IF('Lease Quarterly'!$H$4="Yearly",'Lease Quarterly'!$D$4,IF('Lease Quarterly'!$H$4="Quarterly",'Lease Quarterly'!$D$4/4,'Lease Quarterly'!$D$4/12)))^IF($E$17=1,A385,A386)))</f>
        <v>0</v>
      </c>
      <c r="F386" s="55">
        <f t="shared" si="55"/>
        <v>0</v>
      </c>
      <c r="G386" s="56"/>
      <c r="H386" s="38">
        <f t="shared" si="61"/>
        <v>370</v>
      </c>
      <c r="I386" s="9" t="str">
        <f t="shared" si="56"/>
        <v>-</v>
      </c>
      <c r="J386" s="47">
        <f>IF(H386&gt;'Lease Quarterly'!$E$4,0,M385)</f>
        <v>0</v>
      </c>
      <c r="K386" s="47">
        <f>IF(IF('Lease Quarterly'!$H$4="Yearly",J386*'Lease Quarterly'!$D$4,IF('Lease Quarterly'!$H$4="Quarterly",J386*('Lease Quarterly'!$D$4/4),J386*'Lease Quarterly'!$D$4/12))&gt;0,IF('Lease Quarterly'!$H$4="Yearly",J386*'Lease Quarterly'!$D$4,IF('Lease Quarterly'!$H$4="Quarterly",J386*('Lease Quarterly'!$D$4/4),J386*'Lease Quarterly'!$D$4/12)),-L386-J386)</f>
        <v>0</v>
      </c>
      <c r="L386" s="47">
        <f t="shared" si="57"/>
        <v>0</v>
      </c>
      <c r="M386" s="47">
        <f t="shared" si="58"/>
        <v>0</v>
      </c>
      <c r="N386" s="57"/>
      <c r="O386" s="38">
        <v>237</v>
      </c>
      <c r="P386" s="58">
        <f t="shared" si="62"/>
        <v>178879</v>
      </c>
      <c r="Q386" s="47">
        <f t="shared" si="63"/>
        <v>0</v>
      </c>
      <c r="R386" s="47">
        <f>IF(S385&lt;1,0,-'Lease Quarterly'!$K$4/'Lease Quarterly'!$L$4)</f>
        <v>0</v>
      </c>
      <c r="S386" s="47">
        <f t="shared" si="59"/>
        <v>0</v>
      </c>
      <c r="AE386"/>
      <c r="AF386" s="6"/>
    </row>
    <row r="387" spans="1:32" x14ac:dyDescent="0.25">
      <c r="A387" s="53">
        <f t="shared" si="60"/>
        <v>371</v>
      </c>
      <c r="B387" s="29">
        <f t="shared" si="54"/>
        <v>0</v>
      </c>
      <c r="C387" s="9" t="str">
        <f>IF(D387=0,"-",IF('Lease Quarterly'!$H$4="Yearly",EDATE(C386,12),IF('Lease Quarterly'!$H$4="Quarterly",EDATE(C386,3),EDATE(C386,1))))</f>
        <v>-</v>
      </c>
      <c r="D387" s="54">
        <f>IF(A387&gt;'Lease Quarterly'!$E$4,0,'Lease Quarterly'!$G$4)*((1+$M$4)^(((((IF($H$4="Yearly",ROUNDDOWN(IF(A387-($N$4)&lt;0,0,((A387-($N$4)/(($N$4))))/($N$4)),0),IF($H$4="Monthly",ROUNDDOWN(IF(A387-($N$4*12)&lt;0,0,((A387-(12*$N$4)/((12*$N$4))))/($N$4*12)),0),ROUNDDOWN(IF(A387-($N$4*4)&lt;0,0,((A387-(4*$N$4)/((4*$N$4))))/($N$4*4)),0)))))))))+(IF(A387=$E$4,$J$4,0))</f>
        <v>0</v>
      </c>
      <c r="E387" s="49">
        <f>IF(D387=0,0,1/((1+IF('Lease Quarterly'!$H$4="Yearly",'Lease Quarterly'!$D$4,IF('Lease Quarterly'!$H$4="Quarterly",'Lease Quarterly'!$D$4/4,'Lease Quarterly'!$D$4/12)))^IF($E$17=1,A386,A387)))</f>
        <v>0</v>
      </c>
      <c r="F387" s="55">
        <f t="shared" si="55"/>
        <v>0</v>
      </c>
      <c r="G387" s="56"/>
      <c r="H387" s="38">
        <f t="shared" si="61"/>
        <v>371</v>
      </c>
      <c r="I387" s="9" t="str">
        <f t="shared" si="56"/>
        <v>-</v>
      </c>
      <c r="J387" s="47">
        <f>IF(H387&gt;'Lease Quarterly'!$E$4,0,M386)</f>
        <v>0</v>
      </c>
      <c r="K387" s="47">
        <f>IF(IF('Lease Quarterly'!$H$4="Yearly",J387*'Lease Quarterly'!$D$4,IF('Lease Quarterly'!$H$4="Quarterly",J387*('Lease Quarterly'!$D$4/4),J387*'Lease Quarterly'!$D$4/12))&gt;0,IF('Lease Quarterly'!$H$4="Yearly",J387*'Lease Quarterly'!$D$4,IF('Lease Quarterly'!$H$4="Quarterly",J387*('Lease Quarterly'!$D$4/4),J387*'Lease Quarterly'!$D$4/12)),-L387-J387)</f>
        <v>0</v>
      </c>
      <c r="L387" s="47">
        <f t="shared" si="57"/>
        <v>0</v>
      </c>
      <c r="M387" s="47">
        <f t="shared" si="58"/>
        <v>0</v>
      </c>
      <c r="N387" s="57"/>
      <c r="O387" s="38">
        <v>237</v>
      </c>
      <c r="P387" s="58">
        <f t="shared" si="62"/>
        <v>179244</v>
      </c>
      <c r="Q387" s="47">
        <f t="shared" si="63"/>
        <v>0</v>
      </c>
      <c r="R387" s="47">
        <f>IF(S386&lt;1,0,-'Lease Quarterly'!$K$4/'Lease Quarterly'!$L$4)</f>
        <v>0</v>
      </c>
      <c r="S387" s="47">
        <f t="shared" si="59"/>
        <v>0</v>
      </c>
      <c r="AE387"/>
      <c r="AF387" s="6"/>
    </row>
    <row r="388" spans="1:32" x14ac:dyDescent="0.25">
      <c r="A388" s="53">
        <f t="shared" si="60"/>
        <v>372</v>
      </c>
      <c r="B388" s="29">
        <f t="shared" si="54"/>
        <v>0</v>
      </c>
      <c r="C388" s="9" t="str">
        <f>IF(D388=0,"-",IF('Lease Quarterly'!$H$4="Yearly",EDATE(C387,12),IF('Lease Quarterly'!$H$4="Quarterly",EDATE(C387,3),EDATE(C387,1))))</f>
        <v>-</v>
      </c>
      <c r="D388" s="54">
        <f>IF(A388&gt;'Lease Quarterly'!$E$4,0,'Lease Quarterly'!$G$4)*((1+$M$4)^(((((IF($H$4="Yearly",ROUNDDOWN(IF(A388-($N$4)&lt;0,0,((A388-($N$4)/(($N$4))))/($N$4)),0),IF($H$4="Monthly",ROUNDDOWN(IF(A388-($N$4*12)&lt;0,0,((A388-(12*$N$4)/((12*$N$4))))/($N$4*12)),0),ROUNDDOWN(IF(A388-($N$4*4)&lt;0,0,((A388-(4*$N$4)/((4*$N$4))))/($N$4*4)),0)))))))))+(IF(A388=$E$4,$J$4,0))</f>
        <v>0</v>
      </c>
      <c r="E388" s="49">
        <f>IF(D388=0,0,1/((1+IF('Lease Quarterly'!$H$4="Yearly",'Lease Quarterly'!$D$4,IF('Lease Quarterly'!$H$4="Quarterly",'Lease Quarterly'!$D$4/4,'Lease Quarterly'!$D$4/12)))^IF($E$17=1,A387,A388)))</f>
        <v>0</v>
      </c>
      <c r="F388" s="55">
        <f t="shared" si="55"/>
        <v>0</v>
      </c>
      <c r="G388" s="56"/>
      <c r="H388" s="38">
        <f t="shared" si="61"/>
        <v>372</v>
      </c>
      <c r="I388" s="9" t="str">
        <f t="shared" si="56"/>
        <v>-</v>
      </c>
      <c r="J388" s="47">
        <f>IF(H388&gt;'Lease Quarterly'!$E$4,0,M387)</f>
        <v>0</v>
      </c>
      <c r="K388" s="47">
        <f>IF(IF('Lease Quarterly'!$H$4="Yearly",J388*'Lease Quarterly'!$D$4,IF('Lease Quarterly'!$H$4="Quarterly",J388*('Lease Quarterly'!$D$4/4),J388*'Lease Quarterly'!$D$4/12))&gt;0,IF('Lease Quarterly'!$H$4="Yearly",J388*'Lease Quarterly'!$D$4,IF('Lease Quarterly'!$H$4="Quarterly",J388*('Lease Quarterly'!$D$4/4),J388*'Lease Quarterly'!$D$4/12)),-L388-J388)</f>
        <v>0</v>
      </c>
      <c r="L388" s="47">
        <f t="shared" si="57"/>
        <v>0</v>
      </c>
      <c r="M388" s="47">
        <f t="shared" si="58"/>
        <v>0</v>
      </c>
      <c r="N388" s="57"/>
      <c r="O388" s="38">
        <v>237</v>
      </c>
      <c r="P388" s="58">
        <f t="shared" si="62"/>
        <v>179609</v>
      </c>
      <c r="Q388" s="47">
        <f t="shared" si="63"/>
        <v>0</v>
      </c>
      <c r="R388" s="47">
        <f>IF(S387&lt;1,0,-'Lease Quarterly'!$K$4/'Lease Quarterly'!$L$4)</f>
        <v>0</v>
      </c>
      <c r="S388" s="47">
        <f t="shared" si="59"/>
        <v>0</v>
      </c>
      <c r="AE388"/>
      <c r="AF388" s="6"/>
    </row>
    <row r="389" spans="1:32" x14ac:dyDescent="0.25">
      <c r="A389" s="53">
        <f t="shared" si="60"/>
        <v>373</v>
      </c>
      <c r="B389" s="29">
        <f t="shared" si="54"/>
        <v>0</v>
      </c>
      <c r="C389" s="9" t="str">
        <f>IF(D389=0,"-",IF('Lease Quarterly'!$H$4="Yearly",EDATE(C388,12),IF('Lease Quarterly'!$H$4="Quarterly",EDATE(C388,3),EDATE(C388,1))))</f>
        <v>-</v>
      </c>
      <c r="D389" s="54">
        <f>IF(A389&gt;'Lease Quarterly'!$E$4,0,'Lease Quarterly'!$G$4)*((1+$M$4)^(((((IF($H$4="Yearly",ROUNDDOWN(IF(A389-($N$4)&lt;0,0,((A389-($N$4)/(($N$4))))/($N$4)),0),IF($H$4="Monthly",ROUNDDOWN(IF(A389-($N$4*12)&lt;0,0,((A389-(12*$N$4)/((12*$N$4))))/($N$4*12)),0),ROUNDDOWN(IF(A389-($N$4*4)&lt;0,0,((A389-(4*$N$4)/((4*$N$4))))/($N$4*4)),0)))))))))+(IF(A389=$E$4,$J$4,0))</f>
        <v>0</v>
      </c>
      <c r="E389" s="49">
        <f>IF(D389=0,0,1/((1+IF('Lease Quarterly'!$H$4="Yearly",'Lease Quarterly'!$D$4,IF('Lease Quarterly'!$H$4="Quarterly",'Lease Quarterly'!$D$4/4,'Lease Quarterly'!$D$4/12)))^IF($E$17=1,A388,A389)))</f>
        <v>0</v>
      </c>
      <c r="F389" s="55">
        <f t="shared" si="55"/>
        <v>0</v>
      </c>
      <c r="G389" s="56"/>
      <c r="H389" s="38">
        <f t="shared" si="61"/>
        <v>373</v>
      </c>
      <c r="I389" s="9" t="str">
        <f t="shared" si="56"/>
        <v>-</v>
      </c>
      <c r="J389" s="47">
        <f>IF(H389&gt;'Lease Quarterly'!$E$4,0,M388)</f>
        <v>0</v>
      </c>
      <c r="K389" s="47">
        <f>IF(IF('Lease Quarterly'!$H$4="Yearly",J389*'Lease Quarterly'!$D$4,IF('Lease Quarterly'!$H$4="Quarterly",J389*('Lease Quarterly'!$D$4/4),J389*'Lease Quarterly'!$D$4/12))&gt;0,IF('Lease Quarterly'!$H$4="Yearly",J389*'Lease Quarterly'!$D$4,IF('Lease Quarterly'!$H$4="Quarterly",J389*('Lease Quarterly'!$D$4/4),J389*'Lease Quarterly'!$D$4/12)),-L389-J389)</f>
        <v>0</v>
      </c>
      <c r="L389" s="47">
        <f t="shared" si="57"/>
        <v>0</v>
      </c>
      <c r="M389" s="47">
        <f t="shared" si="58"/>
        <v>0</v>
      </c>
      <c r="N389" s="57"/>
      <c r="O389" s="38">
        <v>237</v>
      </c>
      <c r="P389" s="58">
        <f t="shared" si="62"/>
        <v>179975</v>
      </c>
      <c r="Q389" s="47">
        <f t="shared" si="63"/>
        <v>0</v>
      </c>
      <c r="R389" s="47">
        <f>IF(S388&lt;1,0,-'Lease Quarterly'!$K$4/'Lease Quarterly'!$L$4)</f>
        <v>0</v>
      </c>
      <c r="S389" s="47">
        <f t="shared" si="59"/>
        <v>0</v>
      </c>
      <c r="AE389"/>
      <c r="AF389" s="6"/>
    </row>
    <row r="390" spans="1:32" x14ac:dyDescent="0.25">
      <c r="A390" s="53">
        <f t="shared" si="60"/>
        <v>374</v>
      </c>
      <c r="B390" s="29">
        <f t="shared" si="54"/>
        <v>0</v>
      </c>
      <c r="C390" s="9" t="str">
        <f>IF(D390=0,"-",IF('Lease Quarterly'!$H$4="Yearly",EDATE(C389,12),IF('Lease Quarterly'!$H$4="Quarterly",EDATE(C389,3),EDATE(C389,1))))</f>
        <v>-</v>
      </c>
      <c r="D390" s="54">
        <f>IF(A390&gt;'Lease Quarterly'!$E$4,0,'Lease Quarterly'!$G$4)*((1+$M$4)^(((((IF($H$4="Yearly",ROUNDDOWN(IF(A390-($N$4)&lt;0,0,((A390-($N$4)/(($N$4))))/($N$4)),0),IF($H$4="Monthly",ROUNDDOWN(IF(A390-($N$4*12)&lt;0,0,((A390-(12*$N$4)/((12*$N$4))))/($N$4*12)),0),ROUNDDOWN(IF(A390-($N$4*4)&lt;0,0,((A390-(4*$N$4)/((4*$N$4))))/($N$4*4)),0)))))))))+(IF(A390=$E$4,$J$4,0))</f>
        <v>0</v>
      </c>
      <c r="E390" s="49">
        <f>IF(D390=0,0,1/((1+IF('Lease Quarterly'!$H$4="Yearly",'Lease Quarterly'!$D$4,IF('Lease Quarterly'!$H$4="Quarterly",'Lease Quarterly'!$D$4/4,'Lease Quarterly'!$D$4/12)))^IF($E$17=1,A389,A390)))</f>
        <v>0</v>
      </c>
      <c r="F390" s="55">
        <f t="shared" si="55"/>
        <v>0</v>
      </c>
      <c r="G390" s="56"/>
      <c r="H390" s="38">
        <f t="shared" si="61"/>
        <v>374</v>
      </c>
      <c r="I390" s="9" t="str">
        <f t="shared" si="56"/>
        <v>-</v>
      </c>
      <c r="J390" s="47">
        <f>IF(H390&gt;'Lease Quarterly'!$E$4,0,M389)</f>
        <v>0</v>
      </c>
      <c r="K390" s="47">
        <f>IF(IF('Lease Quarterly'!$H$4="Yearly",J390*'Lease Quarterly'!$D$4,IF('Lease Quarterly'!$H$4="Quarterly",J390*('Lease Quarterly'!$D$4/4),J390*'Lease Quarterly'!$D$4/12))&gt;0,IF('Lease Quarterly'!$H$4="Yearly",J390*'Lease Quarterly'!$D$4,IF('Lease Quarterly'!$H$4="Quarterly",J390*('Lease Quarterly'!$D$4/4),J390*'Lease Quarterly'!$D$4/12)),-L390-J390)</f>
        <v>0</v>
      </c>
      <c r="L390" s="47">
        <f t="shared" si="57"/>
        <v>0</v>
      </c>
      <c r="M390" s="47">
        <f t="shared" si="58"/>
        <v>0</v>
      </c>
      <c r="N390" s="57"/>
      <c r="O390" s="38">
        <v>237</v>
      </c>
      <c r="P390" s="58">
        <f t="shared" si="62"/>
        <v>180340</v>
      </c>
      <c r="Q390" s="47">
        <f t="shared" si="63"/>
        <v>0</v>
      </c>
      <c r="R390" s="47">
        <f>IF(S389&lt;1,0,-'Lease Quarterly'!$K$4/'Lease Quarterly'!$L$4)</f>
        <v>0</v>
      </c>
      <c r="S390" s="47">
        <f t="shared" si="59"/>
        <v>0</v>
      </c>
      <c r="AE390"/>
      <c r="AF390" s="6"/>
    </row>
    <row r="391" spans="1:32" x14ac:dyDescent="0.25">
      <c r="A391" s="53">
        <f t="shared" si="60"/>
        <v>375</v>
      </c>
      <c r="B391" s="29">
        <f t="shared" si="54"/>
        <v>0</v>
      </c>
      <c r="C391" s="9" t="str">
        <f>IF(D391=0,"-",IF('Lease Quarterly'!$H$4="Yearly",EDATE(C390,12),IF('Lease Quarterly'!$H$4="Quarterly",EDATE(C390,3),EDATE(C390,1))))</f>
        <v>-</v>
      </c>
      <c r="D391" s="54">
        <f>IF(A391&gt;'Lease Quarterly'!$E$4,0,'Lease Quarterly'!$G$4)*((1+$M$4)^(((((IF($H$4="Yearly",ROUNDDOWN(IF(A391-($N$4)&lt;0,0,((A391-($N$4)/(($N$4))))/($N$4)),0),IF($H$4="Monthly",ROUNDDOWN(IF(A391-($N$4*12)&lt;0,0,((A391-(12*$N$4)/((12*$N$4))))/($N$4*12)),0),ROUNDDOWN(IF(A391-($N$4*4)&lt;0,0,((A391-(4*$N$4)/((4*$N$4))))/($N$4*4)),0)))))))))+(IF(A391=$E$4,$J$4,0))</f>
        <v>0</v>
      </c>
      <c r="E391" s="49">
        <f>IF(D391=0,0,1/((1+IF('Lease Quarterly'!$H$4="Yearly",'Lease Quarterly'!$D$4,IF('Lease Quarterly'!$H$4="Quarterly",'Lease Quarterly'!$D$4/4,'Lease Quarterly'!$D$4/12)))^IF($E$17=1,A390,A391)))</f>
        <v>0</v>
      </c>
      <c r="F391" s="55">
        <f t="shared" si="55"/>
        <v>0</v>
      </c>
      <c r="G391" s="56"/>
      <c r="H391" s="38">
        <f t="shared" si="61"/>
        <v>375</v>
      </c>
      <c r="I391" s="9" t="str">
        <f t="shared" si="56"/>
        <v>-</v>
      </c>
      <c r="J391" s="47">
        <f>IF(H391&gt;'Lease Quarterly'!$E$4,0,M390)</f>
        <v>0</v>
      </c>
      <c r="K391" s="47">
        <f>IF(IF('Lease Quarterly'!$H$4="Yearly",J391*'Lease Quarterly'!$D$4,IF('Lease Quarterly'!$H$4="Quarterly",J391*('Lease Quarterly'!$D$4/4),J391*'Lease Quarterly'!$D$4/12))&gt;0,IF('Lease Quarterly'!$H$4="Yearly",J391*'Lease Quarterly'!$D$4,IF('Lease Quarterly'!$H$4="Quarterly",J391*('Lease Quarterly'!$D$4/4),J391*'Lease Quarterly'!$D$4/12)),-L391-J391)</f>
        <v>0</v>
      </c>
      <c r="L391" s="47">
        <f t="shared" si="57"/>
        <v>0</v>
      </c>
      <c r="M391" s="47">
        <f t="shared" si="58"/>
        <v>0</v>
      </c>
      <c r="N391" s="57"/>
      <c r="O391" s="38">
        <v>237</v>
      </c>
      <c r="P391" s="58">
        <f t="shared" si="62"/>
        <v>180705</v>
      </c>
      <c r="Q391" s="47">
        <f t="shared" si="63"/>
        <v>0</v>
      </c>
      <c r="R391" s="47">
        <f>IF(S390&lt;1,0,-'Lease Quarterly'!$K$4/'Lease Quarterly'!$L$4)</f>
        <v>0</v>
      </c>
      <c r="S391" s="47">
        <f t="shared" si="59"/>
        <v>0</v>
      </c>
      <c r="AE391"/>
      <c r="AF391" s="6"/>
    </row>
    <row r="392" spans="1:32" x14ac:dyDescent="0.25">
      <c r="A392" s="53">
        <f t="shared" si="60"/>
        <v>376</v>
      </c>
      <c r="B392" s="29">
        <f t="shared" si="54"/>
        <v>0</v>
      </c>
      <c r="C392" s="9" t="str">
        <f>IF(D392=0,"-",IF('Lease Quarterly'!$H$4="Yearly",EDATE(C391,12),IF('Lease Quarterly'!$H$4="Quarterly",EDATE(C391,3),EDATE(C391,1))))</f>
        <v>-</v>
      </c>
      <c r="D392" s="54">
        <f>IF(A392&gt;'Lease Quarterly'!$E$4,0,'Lease Quarterly'!$G$4)*((1+$M$4)^(((((IF($H$4="Yearly",ROUNDDOWN(IF(A392-($N$4)&lt;0,0,((A392-($N$4)/(($N$4))))/($N$4)),0),IF($H$4="Monthly",ROUNDDOWN(IF(A392-($N$4*12)&lt;0,0,((A392-(12*$N$4)/((12*$N$4))))/($N$4*12)),0),ROUNDDOWN(IF(A392-($N$4*4)&lt;0,0,((A392-(4*$N$4)/((4*$N$4))))/($N$4*4)),0)))))))))+(IF(A392=$E$4,$J$4,0))</f>
        <v>0</v>
      </c>
      <c r="E392" s="49">
        <f>IF(D392=0,0,1/((1+IF('Lease Quarterly'!$H$4="Yearly",'Lease Quarterly'!$D$4,IF('Lease Quarterly'!$H$4="Quarterly",'Lease Quarterly'!$D$4/4,'Lease Quarterly'!$D$4/12)))^IF($E$17=1,A391,A392)))</f>
        <v>0</v>
      </c>
      <c r="F392" s="55">
        <f t="shared" si="55"/>
        <v>0</v>
      </c>
      <c r="G392" s="56"/>
      <c r="H392" s="38">
        <f t="shared" si="61"/>
        <v>376</v>
      </c>
      <c r="I392" s="9" t="str">
        <f t="shared" si="56"/>
        <v>-</v>
      </c>
      <c r="J392" s="47">
        <f>IF(H392&gt;'Lease Quarterly'!$E$4,0,M391)</f>
        <v>0</v>
      </c>
      <c r="K392" s="47">
        <f>IF(IF('Lease Quarterly'!$H$4="Yearly",J392*'Lease Quarterly'!$D$4,IF('Lease Quarterly'!$H$4="Quarterly",J392*('Lease Quarterly'!$D$4/4),J392*'Lease Quarterly'!$D$4/12))&gt;0,IF('Lease Quarterly'!$H$4="Yearly",J392*'Lease Quarterly'!$D$4,IF('Lease Quarterly'!$H$4="Quarterly",J392*('Lease Quarterly'!$D$4/4),J392*'Lease Quarterly'!$D$4/12)),-L392-J392)</f>
        <v>0</v>
      </c>
      <c r="L392" s="47">
        <f t="shared" si="57"/>
        <v>0</v>
      </c>
      <c r="M392" s="47">
        <f t="shared" si="58"/>
        <v>0</v>
      </c>
      <c r="N392" s="57"/>
      <c r="O392" s="38">
        <v>237</v>
      </c>
      <c r="P392" s="58">
        <f t="shared" si="62"/>
        <v>181070</v>
      </c>
      <c r="Q392" s="47">
        <f t="shared" si="63"/>
        <v>0</v>
      </c>
      <c r="R392" s="47">
        <f>IF(S391&lt;1,0,-'Lease Quarterly'!$K$4/'Lease Quarterly'!$L$4)</f>
        <v>0</v>
      </c>
      <c r="S392" s="47">
        <f t="shared" si="59"/>
        <v>0</v>
      </c>
      <c r="AE392"/>
      <c r="AF392" s="6"/>
    </row>
    <row r="393" spans="1:32" x14ac:dyDescent="0.25">
      <c r="A393" s="53">
        <f t="shared" si="60"/>
        <v>377</v>
      </c>
      <c r="B393" s="29">
        <f t="shared" si="54"/>
        <v>0</v>
      </c>
      <c r="C393" s="9" t="str">
        <f>IF(D393=0,"-",IF('Lease Quarterly'!$H$4="Yearly",EDATE(C392,12),IF('Lease Quarterly'!$H$4="Quarterly",EDATE(C392,3),EDATE(C392,1))))</f>
        <v>-</v>
      </c>
      <c r="D393" s="54">
        <f>IF(A393&gt;'Lease Quarterly'!$E$4,0,'Lease Quarterly'!$G$4)*((1+$M$4)^(((((IF($H$4="Yearly",ROUNDDOWN(IF(A393-($N$4)&lt;0,0,((A393-($N$4)/(($N$4))))/($N$4)),0),IF($H$4="Monthly",ROUNDDOWN(IF(A393-($N$4*12)&lt;0,0,((A393-(12*$N$4)/((12*$N$4))))/($N$4*12)),0),ROUNDDOWN(IF(A393-($N$4*4)&lt;0,0,((A393-(4*$N$4)/((4*$N$4))))/($N$4*4)),0)))))))))+(IF(A393=$E$4,$J$4,0))</f>
        <v>0</v>
      </c>
      <c r="E393" s="49">
        <f>IF(D393=0,0,1/((1+IF('Lease Quarterly'!$H$4="Yearly",'Lease Quarterly'!$D$4,IF('Lease Quarterly'!$H$4="Quarterly",'Lease Quarterly'!$D$4/4,'Lease Quarterly'!$D$4/12)))^IF($E$17=1,A392,A393)))</f>
        <v>0</v>
      </c>
      <c r="F393" s="55">
        <f t="shared" si="55"/>
        <v>0</v>
      </c>
      <c r="G393" s="56"/>
      <c r="H393" s="38">
        <f t="shared" si="61"/>
        <v>377</v>
      </c>
      <c r="I393" s="9" t="str">
        <f t="shared" si="56"/>
        <v>-</v>
      </c>
      <c r="J393" s="47">
        <f>IF(H393&gt;'Lease Quarterly'!$E$4,0,M392)</f>
        <v>0</v>
      </c>
      <c r="K393" s="47">
        <f>IF(IF('Lease Quarterly'!$H$4="Yearly",J393*'Lease Quarterly'!$D$4,IF('Lease Quarterly'!$H$4="Quarterly",J393*('Lease Quarterly'!$D$4/4),J393*'Lease Quarterly'!$D$4/12))&gt;0,IF('Lease Quarterly'!$H$4="Yearly",J393*'Lease Quarterly'!$D$4,IF('Lease Quarterly'!$H$4="Quarterly",J393*('Lease Quarterly'!$D$4/4),J393*'Lease Quarterly'!$D$4/12)),-L393-J393)</f>
        <v>0</v>
      </c>
      <c r="L393" s="47">
        <f t="shared" si="57"/>
        <v>0</v>
      </c>
      <c r="M393" s="47">
        <f t="shared" si="58"/>
        <v>0</v>
      </c>
      <c r="N393" s="57"/>
      <c r="O393" s="38">
        <v>237</v>
      </c>
      <c r="P393" s="58">
        <f t="shared" si="62"/>
        <v>181436</v>
      </c>
      <c r="Q393" s="47">
        <f t="shared" si="63"/>
        <v>0</v>
      </c>
      <c r="R393" s="47">
        <f>IF(S392&lt;1,0,-'Lease Quarterly'!$K$4/'Lease Quarterly'!$L$4)</f>
        <v>0</v>
      </c>
      <c r="S393" s="47">
        <f t="shared" si="59"/>
        <v>0</v>
      </c>
      <c r="AE393"/>
      <c r="AF393" s="6"/>
    </row>
    <row r="394" spans="1:32" x14ac:dyDescent="0.25">
      <c r="A394" s="53">
        <f t="shared" si="60"/>
        <v>378</v>
      </c>
      <c r="B394" s="29">
        <f t="shared" si="54"/>
        <v>0</v>
      </c>
      <c r="C394" s="9" t="str">
        <f>IF(D394=0,"-",IF('Lease Quarterly'!$H$4="Yearly",EDATE(C393,12),IF('Lease Quarterly'!$H$4="Quarterly",EDATE(C393,3),EDATE(C393,1))))</f>
        <v>-</v>
      </c>
      <c r="D394" s="54">
        <f>IF(A394&gt;'Lease Quarterly'!$E$4,0,'Lease Quarterly'!$G$4)*((1+$M$4)^(((((IF($H$4="Yearly",ROUNDDOWN(IF(A394-($N$4)&lt;0,0,((A394-($N$4)/(($N$4))))/($N$4)),0),IF($H$4="Monthly",ROUNDDOWN(IF(A394-($N$4*12)&lt;0,0,((A394-(12*$N$4)/((12*$N$4))))/($N$4*12)),0),ROUNDDOWN(IF(A394-($N$4*4)&lt;0,0,((A394-(4*$N$4)/((4*$N$4))))/($N$4*4)),0)))))))))+(IF(A394=$E$4,$J$4,0))</f>
        <v>0</v>
      </c>
      <c r="E394" s="49">
        <f>IF(D394=0,0,1/((1+IF('Lease Quarterly'!$H$4="Yearly",'Lease Quarterly'!$D$4,IF('Lease Quarterly'!$H$4="Quarterly",'Lease Quarterly'!$D$4/4,'Lease Quarterly'!$D$4/12)))^IF($E$17=1,A393,A394)))</f>
        <v>0</v>
      </c>
      <c r="F394" s="55">
        <f t="shared" si="55"/>
        <v>0</v>
      </c>
      <c r="G394" s="56"/>
      <c r="H394" s="38">
        <f t="shared" si="61"/>
        <v>378</v>
      </c>
      <c r="I394" s="9" t="str">
        <f t="shared" si="56"/>
        <v>-</v>
      </c>
      <c r="J394" s="47">
        <f>IF(H394&gt;'Lease Quarterly'!$E$4,0,M393)</f>
        <v>0</v>
      </c>
      <c r="K394" s="47">
        <f>IF(IF('Lease Quarterly'!$H$4="Yearly",J394*'Lease Quarterly'!$D$4,IF('Lease Quarterly'!$H$4="Quarterly",J394*('Lease Quarterly'!$D$4/4),J394*'Lease Quarterly'!$D$4/12))&gt;0,IF('Lease Quarterly'!$H$4="Yearly",J394*'Lease Quarterly'!$D$4,IF('Lease Quarterly'!$H$4="Quarterly",J394*('Lease Quarterly'!$D$4/4),J394*'Lease Quarterly'!$D$4/12)),-L394-J394)</f>
        <v>0</v>
      </c>
      <c r="L394" s="47">
        <f t="shared" si="57"/>
        <v>0</v>
      </c>
      <c r="M394" s="47">
        <f t="shared" si="58"/>
        <v>0</v>
      </c>
      <c r="N394" s="57"/>
      <c r="O394" s="38">
        <v>237</v>
      </c>
      <c r="P394" s="58">
        <f t="shared" si="62"/>
        <v>181801</v>
      </c>
      <c r="Q394" s="47">
        <f t="shared" si="63"/>
        <v>0</v>
      </c>
      <c r="R394" s="47">
        <f>IF(S393&lt;1,0,-'Lease Quarterly'!$K$4/'Lease Quarterly'!$L$4)</f>
        <v>0</v>
      </c>
      <c r="S394" s="47">
        <f t="shared" si="59"/>
        <v>0</v>
      </c>
      <c r="AE394"/>
      <c r="AF394" s="6"/>
    </row>
    <row r="395" spans="1:32" x14ac:dyDescent="0.25">
      <c r="A395" s="53">
        <f t="shared" si="60"/>
        <v>379</v>
      </c>
      <c r="B395" s="29">
        <f t="shared" si="54"/>
        <v>0</v>
      </c>
      <c r="C395" s="9" t="str">
        <f>IF(D395=0,"-",IF('Lease Quarterly'!$H$4="Yearly",EDATE(C394,12),IF('Lease Quarterly'!$H$4="Quarterly",EDATE(C394,3),EDATE(C394,1))))</f>
        <v>-</v>
      </c>
      <c r="D395" s="54">
        <f>IF(A395&gt;'Lease Quarterly'!$E$4,0,'Lease Quarterly'!$G$4)*((1+$M$4)^(((((IF($H$4="Yearly",ROUNDDOWN(IF(A395-($N$4)&lt;0,0,((A395-($N$4)/(($N$4))))/($N$4)),0),IF($H$4="Monthly",ROUNDDOWN(IF(A395-($N$4*12)&lt;0,0,((A395-(12*$N$4)/((12*$N$4))))/($N$4*12)),0),ROUNDDOWN(IF(A395-($N$4*4)&lt;0,0,((A395-(4*$N$4)/((4*$N$4))))/($N$4*4)),0)))))))))+(IF(A395=$E$4,$J$4,0))</f>
        <v>0</v>
      </c>
      <c r="E395" s="49">
        <f>IF(D395=0,0,1/((1+IF('Lease Quarterly'!$H$4="Yearly",'Lease Quarterly'!$D$4,IF('Lease Quarterly'!$H$4="Quarterly",'Lease Quarterly'!$D$4/4,'Lease Quarterly'!$D$4/12)))^IF($E$17=1,A394,A395)))</f>
        <v>0</v>
      </c>
      <c r="F395" s="55">
        <f t="shared" si="55"/>
        <v>0</v>
      </c>
      <c r="G395" s="56"/>
      <c r="H395" s="38">
        <f t="shared" si="61"/>
        <v>379</v>
      </c>
      <c r="I395" s="9" t="str">
        <f t="shared" si="56"/>
        <v>-</v>
      </c>
      <c r="J395" s="47">
        <f>IF(H395&gt;'Lease Quarterly'!$E$4,0,M394)</f>
        <v>0</v>
      </c>
      <c r="K395" s="47">
        <f>IF(IF('Lease Quarterly'!$H$4="Yearly",J395*'Lease Quarterly'!$D$4,IF('Lease Quarterly'!$H$4="Quarterly",J395*('Lease Quarterly'!$D$4/4),J395*'Lease Quarterly'!$D$4/12))&gt;0,IF('Lease Quarterly'!$H$4="Yearly",J395*'Lease Quarterly'!$D$4,IF('Lease Quarterly'!$H$4="Quarterly",J395*('Lease Quarterly'!$D$4/4),J395*'Lease Quarterly'!$D$4/12)),-L395-J395)</f>
        <v>0</v>
      </c>
      <c r="L395" s="47">
        <f t="shared" si="57"/>
        <v>0</v>
      </c>
      <c r="M395" s="47">
        <f t="shared" si="58"/>
        <v>0</v>
      </c>
      <c r="N395" s="57"/>
      <c r="O395" s="38">
        <v>237</v>
      </c>
      <c r="P395" s="58">
        <f t="shared" si="62"/>
        <v>182166</v>
      </c>
      <c r="Q395" s="47">
        <f t="shared" si="63"/>
        <v>0</v>
      </c>
      <c r="R395" s="47">
        <f>IF(S394&lt;1,0,-'Lease Quarterly'!$K$4/'Lease Quarterly'!$L$4)</f>
        <v>0</v>
      </c>
      <c r="S395" s="47">
        <f t="shared" si="59"/>
        <v>0</v>
      </c>
      <c r="AE395"/>
      <c r="AF395" s="6"/>
    </row>
    <row r="396" spans="1:32" x14ac:dyDescent="0.25">
      <c r="A396" s="53">
        <f t="shared" si="60"/>
        <v>380</v>
      </c>
      <c r="B396" s="29">
        <f t="shared" si="54"/>
        <v>0</v>
      </c>
      <c r="C396" s="9" t="str">
        <f>IF(D396=0,"-",IF('Lease Quarterly'!$H$4="Yearly",EDATE(C395,12),IF('Lease Quarterly'!$H$4="Quarterly",EDATE(C395,3),EDATE(C395,1))))</f>
        <v>-</v>
      </c>
      <c r="D396" s="54">
        <f>IF(A396&gt;'Lease Quarterly'!$E$4,0,'Lease Quarterly'!$G$4)*((1+$M$4)^(((((IF($H$4="Yearly",ROUNDDOWN(IF(A396-($N$4)&lt;0,0,((A396-($N$4)/(($N$4))))/($N$4)),0),IF($H$4="Monthly",ROUNDDOWN(IF(A396-($N$4*12)&lt;0,0,((A396-(12*$N$4)/((12*$N$4))))/($N$4*12)),0),ROUNDDOWN(IF(A396-($N$4*4)&lt;0,0,((A396-(4*$N$4)/((4*$N$4))))/($N$4*4)),0)))))))))+(IF(A396=$E$4,$J$4,0))</f>
        <v>0</v>
      </c>
      <c r="E396" s="49">
        <f>IF(D396=0,0,1/((1+IF('Lease Quarterly'!$H$4="Yearly",'Lease Quarterly'!$D$4,IF('Lease Quarterly'!$H$4="Quarterly",'Lease Quarterly'!$D$4/4,'Lease Quarterly'!$D$4/12)))^IF($E$17=1,A395,A396)))</f>
        <v>0</v>
      </c>
      <c r="F396" s="55">
        <f t="shared" si="55"/>
        <v>0</v>
      </c>
      <c r="G396" s="56"/>
      <c r="H396" s="38">
        <f t="shared" si="61"/>
        <v>380</v>
      </c>
      <c r="I396" s="9" t="str">
        <f t="shared" si="56"/>
        <v>-</v>
      </c>
      <c r="J396" s="47">
        <f>IF(H396&gt;'Lease Quarterly'!$E$4,0,M395)</f>
        <v>0</v>
      </c>
      <c r="K396" s="47">
        <f>IF(IF('Lease Quarterly'!$H$4="Yearly",J396*'Lease Quarterly'!$D$4,IF('Lease Quarterly'!$H$4="Quarterly",J396*('Lease Quarterly'!$D$4/4),J396*'Lease Quarterly'!$D$4/12))&gt;0,IF('Lease Quarterly'!$H$4="Yearly",J396*'Lease Quarterly'!$D$4,IF('Lease Quarterly'!$H$4="Quarterly",J396*('Lease Quarterly'!$D$4/4),J396*'Lease Quarterly'!$D$4/12)),-L396-J396)</f>
        <v>0</v>
      </c>
      <c r="L396" s="47">
        <f t="shared" si="57"/>
        <v>0</v>
      </c>
      <c r="M396" s="47">
        <f t="shared" si="58"/>
        <v>0</v>
      </c>
      <c r="N396" s="57"/>
      <c r="O396" s="38">
        <v>237</v>
      </c>
      <c r="P396" s="58">
        <f t="shared" si="62"/>
        <v>182531</v>
      </c>
      <c r="Q396" s="47">
        <f t="shared" si="63"/>
        <v>0</v>
      </c>
      <c r="R396" s="47">
        <f>IF(S395&lt;1,0,-'Lease Quarterly'!$K$4/'Lease Quarterly'!$L$4)</f>
        <v>0</v>
      </c>
      <c r="S396" s="47">
        <f t="shared" si="59"/>
        <v>0</v>
      </c>
      <c r="AE396"/>
      <c r="AF396" s="6"/>
    </row>
    <row r="397" spans="1:32" x14ac:dyDescent="0.25">
      <c r="A397" s="53">
        <f t="shared" si="60"/>
        <v>381</v>
      </c>
      <c r="B397" s="29">
        <f t="shared" si="54"/>
        <v>0</v>
      </c>
      <c r="C397" s="9" t="str">
        <f>IF(D397=0,"-",IF('Lease Quarterly'!$H$4="Yearly",EDATE(C396,12),IF('Lease Quarterly'!$H$4="Quarterly",EDATE(C396,3),EDATE(C396,1))))</f>
        <v>-</v>
      </c>
      <c r="D397" s="54">
        <f>IF(A397&gt;'Lease Quarterly'!$E$4,0,'Lease Quarterly'!$G$4)*((1+$M$4)^(((((IF($H$4="Yearly",ROUNDDOWN(IF(A397-($N$4)&lt;0,0,((A397-($N$4)/(($N$4))))/($N$4)),0),IF($H$4="Monthly",ROUNDDOWN(IF(A397-($N$4*12)&lt;0,0,((A397-(12*$N$4)/((12*$N$4))))/($N$4*12)),0),ROUNDDOWN(IF(A397-($N$4*4)&lt;0,0,((A397-(4*$N$4)/((4*$N$4))))/($N$4*4)),0)))))))))+(IF(A397=$E$4,$J$4,0))</f>
        <v>0</v>
      </c>
      <c r="E397" s="49">
        <f>IF(D397=0,0,1/((1+IF('Lease Quarterly'!$H$4="Yearly",'Lease Quarterly'!$D$4,IF('Lease Quarterly'!$H$4="Quarterly",'Lease Quarterly'!$D$4/4,'Lease Quarterly'!$D$4/12)))^IF($E$17=1,A396,A397)))</f>
        <v>0</v>
      </c>
      <c r="F397" s="55">
        <f t="shared" si="55"/>
        <v>0</v>
      </c>
      <c r="G397" s="56"/>
      <c r="H397" s="38">
        <f t="shared" si="61"/>
        <v>381</v>
      </c>
      <c r="I397" s="9" t="str">
        <f t="shared" si="56"/>
        <v>-</v>
      </c>
      <c r="J397" s="47">
        <f>IF(H397&gt;'Lease Quarterly'!$E$4,0,M396)</f>
        <v>0</v>
      </c>
      <c r="K397" s="47">
        <f>IF(IF('Lease Quarterly'!$H$4="Yearly",J397*'Lease Quarterly'!$D$4,IF('Lease Quarterly'!$H$4="Quarterly",J397*('Lease Quarterly'!$D$4/4),J397*'Lease Quarterly'!$D$4/12))&gt;0,IF('Lease Quarterly'!$H$4="Yearly",J397*'Lease Quarterly'!$D$4,IF('Lease Quarterly'!$H$4="Quarterly",J397*('Lease Quarterly'!$D$4/4),J397*'Lease Quarterly'!$D$4/12)),-L397-J397)</f>
        <v>0</v>
      </c>
      <c r="L397" s="47">
        <f t="shared" si="57"/>
        <v>0</v>
      </c>
      <c r="M397" s="47">
        <f t="shared" si="58"/>
        <v>0</v>
      </c>
      <c r="N397" s="57"/>
      <c r="O397" s="38">
        <v>237</v>
      </c>
      <c r="P397" s="58">
        <f t="shared" si="62"/>
        <v>182897</v>
      </c>
      <c r="Q397" s="47">
        <f t="shared" si="63"/>
        <v>0</v>
      </c>
      <c r="R397" s="47">
        <f>IF(S396&lt;1,0,-'Lease Quarterly'!$K$4/'Lease Quarterly'!$L$4)</f>
        <v>0</v>
      </c>
      <c r="S397" s="47">
        <f t="shared" si="59"/>
        <v>0</v>
      </c>
      <c r="AE397"/>
      <c r="AF397" s="6"/>
    </row>
    <row r="398" spans="1:32" x14ac:dyDescent="0.25">
      <c r="A398" s="53">
        <f t="shared" si="60"/>
        <v>382</v>
      </c>
      <c r="B398" s="29">
        <f t="shared" si="54"/>
        <v>0</v>
      </c>
      <c r="C398" s="9" t="str">
        <f>IF(D398=0,"-",IF('Lease Quarterly'!$H$4="Yearly",EDATE(C397,12),IF('Lease Quarterly'!$H$4="Quarterly",EDATE(C397,3),EDATE(C397,1))))</f>
        <v>-</v>
      </c>
      <c r="D398" s="54">
        <f>IF(A398&gt;'Lease Quarterly'!$E$4,0,'Lease Quarterly'!$G$4)*((1+$M$4)^(((((IF($H$4="Yearly",ROUNDDOWN(IF(A398-($N$4)&lt;0,0,((A398-($N$4)/(($N$4))))/($N$4)),0),IF($H$4="Monthly",ROUNDDOWN(IF(A398-($N$4*12)&lt;0,0,((A398-(12*$N$4)/((12*$N$4))))/($N$4*12)),0),ROUNDDOWN(IF(A398-($N$4*4)&lt;0,0,((A398-(4*$N$4)/((4*$N$4))))/($N$4*4)),0)))))))))+(IF(A398=$E$4,$J$4,0))</f>
        <v>0</v>
      </c>
      <c r="E398" s="49">
        <f>IF(D398=0,0,1/((1+IF('Lease Quarterly'!$H$4="Yearly",'Lease Quarterly'!$D$4,IF('Lease Quarterly'!$H$4="Quarterly",'Lease Quarterly'!$D$4/4,'Lease Quarterly'!$D$4/12)))^IF($E$17=1,A397,A398)))</f>
        <v>0</v>
      </c>
      <c r="F398" s="55">
        <f t="shared" si="55"/>
        <v>0</v>
      </c>
      <c r="G398" s="56"/>
      <c r="H398" s="38">
        <f t="shared" si="61"/>
        <v>382</v>
      </c>
      <c r="I398" s="9" t="str">
        <f t="shared" si="56"/>
        <v>-</v>
      </c>
      <c r="J398" s="47">
        <f>IF(H398&gt;'Lease Quarterly'!$E$4,0,M397)</f>
        <v>0</v>
      </c>
      <c r="K398" s="47">
        <f>IF(IF('Lease Quarterly'!$H$4="Yearly",J398*'Lease Quarterly'!$D$4,IF('Lease Quarterly'!$H$4="Quarterly",J398*('Lease Quarterly'!$D$4/4),J398*'Lease Quarterly'!$D$4/12))&gt;0,IF('Lease Quarterly'!$H$4="Yearly",J398*'Lease Quarterly'!$D$4,IF('Lease Quarterly'!$H$4="Quarterly",J398*('Lease Quarterly'!$D$4/4),J398*'Lease Quarterly'!$D$4/12)),-L398-J398)</f>
        <v>0</v>
      </c>
      <c r="L398" s="47">
        <f t="shared" si="57"/>
        <v>0</v>
      </c>
      <c r="M398" s="47">
        <f t="shared" si="58"/>
        <v>0</v>
      </c>
      <c r="N398" s="57"/>
      <c r="O398" s="38">
        <v>237</v>
      </c>
      <c r="P398" s="58">
        <f t="shared" si="62"/>
        <v>183262</v>
      </c>
      <c r="Q398" s="47">
        <f t="shared" si="63"/>
        <v>0</v>
      </c>
      <c r="R398" s="47">
        <f>IF(S397&lt;1,0,-'Lease Quarterly'!$K$4/'Lease Quarterly'!$L$4)</f>
        <v>0</v>
      </c>
      <c r="S398" s="47">
        <f t="shared" si="59"/>
        <v>0</v>
      </c>
      <c r="AE398"/>
      <c r="AF398" s="6"/>
    </row>
    <row r="399" spans="1:32" x14ac:dyDescent="0.25">
      <c r="A399" s="53">
        <f t="shared" si="60"/>
        <v>383</v>
      </c>
      <c r="B399" s="29">
        <f t="shared" si="54"/>
        <v>0</v>
      </c>
      <c r="C399" s="9" t="str">
        <f>IF(D399=0,"-",IF('Lease Quarterly'!$H$4="Yearly",EDATE(C398,12),IF('Lease Quarterly'!$H$4="Quarterly",EDATE(C398,3),EDATE(C398,1))))</f>
        <v>-</v>
      </c>
      <c r="D399" s="54">
        <f>IF(A399&gt;'Lease Quarterly'!$E$4,0,'Lease Quarterly'!$G$4)*((1+$M$4)^(((((IF($H$4="Yearly",ROUNDDOWN(IF(A399-($N$4)&lt;0,0,((A399-($N$4)/(($N$4))))/($N$4)),0),IF($H$4="Monthly",ROUNDDOWN(IF(A399-($N$4*12)&lt;0,0,((A399-(12*$N$4)/((12*$N$4))))/($N$4*12)),0),ROUNDDOWN(IF(A399-($N$4*4)&lt;0,0,((A399-(4*$N$4)/((4*$N$4))))/($N$4*4)),0)))))))))+(IF(A399=$E$4,$J$4,0))</f>
        <v>0</v>
      </c>
      <c r="E399" s="49">
        <f>IF(D399=0,0,1/((1+IF('Lease Quarterly'!$H$4="Yearly",'Lease Quarterly'!$D$4,IF('Lease Quarterly'!$H$4="Quarterly",'Lease Quarterly'!$D$4/4,'Lease Quarterly'!$D$4/12)))^IF($E$17=1,A398,A399)))</f>
        <v>0</v>
      </c>
      <c r="F399" s="55">
        <f t="shared" si="55"/>
        <v>0</v>
      </c>
      <c r="G399" s="56"/>
      <c r="H399" s="38">
        <f t="shared" si="61"/>
        <v>383</v>
      </c>
      <c r="I399" s="9" t="str">
        <f t="shared" si="56"/>
        <v>-</v>
      </c>
      <c r="J399" s="47">
        <f>IF(H399&gt;'Lease Quarterly'!$E$4,0,M398)</f>
        <v>0</v>
      </c>
      <c r="K399" s="47">
        <f>IF(IF('Lease Quarterly'!$H$4="Yearly",J399*'Lease Quarterly'!$D$4,IF('Lease Quarterly'!$H$4="Quarterly",J399*('Lease Quarterly'!$D$4/4),J399*'Lease Quarterly'!$D$4/12))&gt;0,IF('Lease Quarterly'!$H$4="Yearly",J399*'Lease Quarterly'!$D$4,IF('Lease Quarterly'!$H$4="Quarterly",J399*('Lease Quarterly'!$D$4/4),J399*'Lease Quarterly'!$D$4/12)),-L399-J399)</f>
        <v>0</v>
      </c>
      <c r="L399" s="47">
        <f t="shared" si="57"/>
        <v>0</v>
      </c>
      <c r="M399" s="47">
        <f t="shared" si="58"/>
        <v>0</v>
      </c>
      <c r="N399" s="57"/>
      <c r="O399" s="38">
        <v>237</v>
      </c>
      <c r="P399" s="58">
        <f t="shared" si="62"/>
        <v>183627</v>
      </c>
      <c r="Q399" s="47">
        <f t="shared" si="63"/>
        <v>0</v>
      </c>
      <c r="R399" s="47">
        <f>IF(S398&lt;1,0,-'Lease Quarterly'!$K$4/'Lease Quarterly'!$L$4)</f>
        <v>0</v>
      </c>
      <c r="S399" s="47">
        <f t="shared" si="59"/>
        <v>0</v>
      </c>
      <c r="AE399"/>
      <c r="AF399" s="6"/>
    </row>
    <row r="400" spans="1:32" x14ac:dyDescent="0.25">
      <c r="A400" s="53">
        <f t="shared" si="60"/>
        <v>384</v>
      </c>
      <c r="B400" s="29">
        <f t="shared" si="54"/>
        <v>0</v>
      </c>
      <c r="C400" s="9" t="str">
        <f>IF(D400=0,"-",IF('Lease Quarterly'!$H$4="Yearly",EDATE(C399,12),IF('Lease Quarterly'!$H$4="Quarterly",EDATE(C399,3),EDATE(C399,1))))</f>
        <v>-</v>
      </c>
      <c r="D400" s="54">
        <f>IF(A400&gt;'Lease Quarterly'!$E$4,0,'Lease Quarterly'!$G$4)*((1+$M$4)^(((((IF($H$4="Yearly",ROUNDDOWN(IF(A400-($N$4)&lt;0,0,((A400-($N$4)/(($N$4))))/($N$4)),0),IF($H$4="Monthly",ROUNDDOWN(IF(A400-($N$4*12)&lt;0,0,((A400-(12*$N$4)/((12*$N$4))))/($N$4*12)),0),ROUNDDOWN(IF(A400-($N$4*4)&lt;0,0,((A400-(4*$N$4)/((4*$N$4))))/($N$4*4)),0)))))))))+(IF(A400=$E$4,$J$4,0))</f>
        <v>0</v>
      </c>
      <c r="E400" s="49">
        <f>IF(D400=0,0,1/((1+IF('Lease Quarterly'!$H$4="Yearly",'Lease Quarterly'!$D$4,IF('Lease Quarterly'!$H$4="Quarterly",'Lease Quarterly'!$D$4/4,'Lease Quarterly'!$D$4/12)))^IF($E$17=1,A399,A400)))</f>
        <v>0</v>
      </c>
      <c r="F400" s="55">
        <f t="shared" si="55"/>
        <v>0</v>
      </c>
      <c r="G400" s="56"/>
      <c r="H400" s="38">
        <f t="shared" si="61"/>
        <v>384</v>
      </c>
      <c r="I400" s="9" t="str">
        <f t="shared" si="56"/>
        <v>-</v>
      </c>
      <c r="J400" s="47">
        <f>IF(H400&gt;'Lease Quarterly'!$E$4,0,M399)</f>
        <v>0</v>
      </c>
      <c r="K400" s="47">
        <f>IF(IF('Lease Quarterly'!$H$4="Yearly",J400*'Lease Quarterly'!$D$4,IF('Lease Quarterly'!$H$4="Quarterly",J400*('Lease Quarterly'!$D$4/4),J400*'Lease Quarterly'!$D$4/12))&gt;0,IF('Lease Quarterly'!$H$4="Yearly",J400*'Lease Quarterly'!$D$4,IF('Lease Quarterly'!$H$4="Quarterly",J400*('Lease Quarterly'!$D$4/4),J400*'Lease Quarterly'!$D$4/12)),-L400-J400)</f>
        <v>0</v>
      </c>
      <c r="L400" s="47">
        <f t="shared" si="57"/>
        <v>0</v>
      </c>
      <c r="M400" s="47">
        <f t="shared" si="58"/>
        <v>0</v>
      </c>
      <c r="N400" s="57"/>
      <c r="O400" s="38">
        <v>237</v>
      </c>
      <c r="P400" s="58">
        <f t="shared" si="62"/>
        <v>183992</v>
      </c>
      <c r="Q400" s="47">
        <f t="shared" si="63"/>
        <v>0</v>
      </c>
      <c r="R400" s="47">
        <f>IF(S399&lt;1,0,-'Lease Quarterly'!$K$4/'Lease Quarterly'!$L$4)</f>
        <v>0</v>
      </c>
      <c r="S400" s="47">
        <f t="shared" si="59"/>
        <v>0</v>
      </c>
      <c r="AE400"/>
      <c r="AF400" s="6"/>
    </row>
    <row r="401" spans="1:32" x14ac:dyDescent="0.25">
      <c r="A401" s="53">
        <f t="shared" si="60"/>
        <v>385</v>
      </c>
      <c r="B401" s="29">
        <f t="shared" ref="B401:B464" si="64">IF(C401="-",0,YEAR(C401))</f>
        <v>0</v>
      </c>
      <c r="C401" s="9" t="str">
        <f>IF(D401=0,"-",IF('Lease Quarterly'!$H$4="Yearly",EDATE(C400,12),IF('Lease Quarterly'!$H$4="Quarterly",EDATE(C400,3),EDATE(C400,1))))</f>
        <v>-</v>
      </c>
      <c r="D401" s="54">
        <f>IF(A401&gt;'Lease Quarterly'!$E$4,0,'Lease Quarterly'!$G$4)*((1+$M$4)^(((((IF($H$4="Yearly",ROUNDDOWN(IF(A401-($N$4)&lt;0,0,((A401-($N$4)/(($N$4))))/($N$4)),0),IF($H$4="Monthly",ROUNDDOWN(IF(A401-($N$4*12)&lt;0,0,((A401-(12*$N$4)/((12*$N$4))))/($N$4*12)),0),ROUNDDOWN(IF(A401-($N$4*4)&lt;0,0,((A401-(4*$N$4)/((4*$N$4))))/($N$4*4)),0)))))))))+(IF(A401=$E$4,$J$4,0))</f>
        <v>0</v>
      </c>
      <c r="E401" s="49">
        <f>IF(D401=0,0,1/((1+IF('Lease Quarterly'!$H$4="Yearly",'Lease Quarterly'!$D$4,IF('Lease Quarterly'!$H$4="Quarterly",'Lease Quarterly'!$D$4/4,'Lease Quarterly'!$D$4/12)))^IF($E$17=1,A400,A401)))</f>
        <v>0</v>
      </c>
      <c r="F401" s="55">
        <f t="shared" ref="F401:F464" si="65">D401*E401</f>
        <v>0</v>
      </c>
      <c r="G401" s="56"/>
      <c r="H401" s="38">
        <f t="shared" si="61"/>
        <v>385</v>
      </c>
      <c r="I401" s="9" t="str">
        <f t="shared" ref="I401:I464" si="66">C401</f>
        <v>-</v>
      </c>
      <c r="J401" s="47">
        <f>IF(H401&gt;'Lease Quarterly'!$E$4,0,M400)</f>
        <v>0</v>
      </c>
      <c r="K401" s="47">
        <f>IF(IF('Lease Quarterly'!$H$4="Yearly",J401*'Lease Quarterly'!$D$4,IF('Lease Quarterly'!$H$4="Quarterly",J401*('Lease Quarterly'!$D$4/4),J401*'Lease Quarterly'!$D$4/12))&gt;0,IF('Lease Quarterly'!$H$4="Yearly",J401*'Lease Quarterly'!$D$4,IF('Lease Quarterly'!$H$4="Quarterly",J401*('Lease Quarterly'!$D$4/4),J401*'Lease Quarterly'!$D$4/12)),-L401-J401)</f>
        <v>0</v>
      </c>
      <c r="L401" s="47">
        <f t="shared" si="57"/>
        <v>0</v>
      </c>
      <c r="M401" s="47">
        <f t="shared" si="58"/>
        <v>0</v>
      </c>
      <c r="N401" s="57"/>
      <c r="O401" s="38">
        <v>237</v>
      </c>
      <c r="P401" s="58">
        <f t="shared" si="62"/>
        <v>184358</v>
      </c>
      <c r="Q401" s="47">
        <f t="shared" si="63"/>
        <v>0</v>
      </c>
      <c r="R401" s="47">
        <f>IF(S400&lt;1,0,-'Lease Quarterly'!$K$4/'Lease Quarterly'!$L$4)</f>
        <v>0</v>
      </c>
      <c r="S401" s="47">
        <f t="shared" si="59"/>
        <v>0</v>
      </c>
      <c r="AE401"/>
      <c r="AF401" s="6"/>
    </row>
    <row r="402" spans="1:32" x14ac:dyDescent="0.25">
      <c r="A402" s="53">
        <f t="shared" si="60"/>
        <v>386</v>
      </c>
      <c r="B402" s="29">
        <f t="shared" si="64"/>
        <v>0</v>
      </c>
      <c r="C402" s="9" t="str">
        <f>IF(D402=0,"-",IF('Lease Quarterly'!$H$4="Yearly",EDATE(C401,12),IF('Lease Quarterly'!$H$4="Quarterly",EDATE(C401,3),EDATE(C401,1))))</f>
        <v>-</v>
      </c>
      <c r="D402" s="54">
        <f>IF(A402&gt;'Lease Quarterly'!$E$4,0,'Lease Quarterly'!$G$4)*((1+$M$4)^(((((IF($H$4="Yearly",ROUNDDOWN(IF(A402-($N$4)&lt;0,0,((A402-($N$4)/(($N$4))))/($N$4)),0),IF($H$4="Monthly",ROUNDDOWN(IF(A402-($N$4*12)&lt;0,0,((A402-(12*$N$4)/((12*$N$4))))/($N$4*12)),0),ROUNDDOWN(IF(A402-($N$4*4)&lt;0,0,((A402-(4*$N$4)/((4*$N$4))))/($N$4*4)),0)))))))))+(IF(A402=$E$4,$J$4,0))</f>
        <v>0</v>
      </c>
      <c r="E402" s="49">
        <f>IF(D402=0,0,1/((1+IF('Lease Quarterly'!$H$4="Yearly",'Lease Quarterly'!$D$4,IF('Lease Quarterly'!$H$4="Quarterly",'Lease Quarterly'!$D$4/4,'Lease Quarterly'!$D$4/12)))^IF($E$17=1,A401,A402)))</f>
        <v>0</v>
      </c>
      <c r="F402" s="55">
        <f t="shared" si="65"/>
        <v>0</v>
      </c>
      <c r="G402" s="56"/>
      <c r="H402" s="38">
        <f t="shared" si="61"/>
        <v>386</v>
      </c>
      <c r="I402" s="9" t="str">
        <f t="shared" si="66"/>
        <v>-</v>
      </c>
      <c r="J402" s="47">
        <f>IF(H402&gt;'Lease Quarterly'!$E$4,0,M401)</f>
        <v>0</v>
      </c>
      <c r="K402" s="47">
        <f>IF(IF('Lease Quarterly'!$H$4="Yearly",J402*'Lease Quarterly'!$D$4,IF('Lease Quarterly'!$H$4="Quarterly",J402*('Lease Quarterly'!$D$4/4),J402*'Lease Quarterly'!$D$4/12))&gt;0,IF('Lease Quarterly'!$H$4="Yearly",J402*'Lease Quarterly'!$D$4,IF('Lease Quarterly'!$H$4="Quarterly",J402*('Lease Quarterly'!$D$4/4),J402*'Lease Quarterly'!$D$4/12)),-L402-J402)</f>
        <v>0</v>
      </c>
      <c r="L402" s="47">
        <f t="shared" ref="L402:L465" si="67">D402</f>
        <v>0</v>
      </c>
      <c r="M402" s="47">
        <f t="shared" ref="M402:M465" si="68">J402+K402-L402</f>
        <v>0</v>
      </c>
      <c r="N402" s="57"/>
      <c r="O402" s="38">
        <v>237</v>
      </c>
      <c r="P402" s="58">
        <f t="shared" si="62"/>
        <v>184723</v>
      </c>
      <c r="Q402" s="47">
        <f t="shared" si="63"/>
        <v>0</v>
      </c>
      <c r="R402" s="47">
        <f>IF(S401&lt;1,0,-'Lease Quarterly'!$K$4/'Lease Quarterly'!$L$4)</f>
        <v>0</v>
      </c>
      <c r="S402" s="47">
        <f t="shared" ref="S402:S465" si="69">IF(S401&lt;1,0,SUM(Q402:R402))</f>
        <v>0</v>
      </c>
      <c r="AE402"/>
      <c r="AF402" s="6"/>
    </row>
    <row r="403" spans="1:32" x14ac:dyDescent="0.25">
      <c r="A403" s="53">
        <f t="shared" ref="A403:A466" si="70">A402+1</f>
        <v>387</v>
      </c>
      <c r="B403" s="29">
        <f t="shared" si="64"/>
        <v>0</v>
      </c>
      <c r="C403" s="9" t="str">
        <f>IF(D403=0,"-",IF('Lease Quarterly'!$H$4="Yearly",EDATE(C402,12),IF('Lease Quarterly'!$H$4="Quarterly",EDATE(C402,3),EDATE(C402,1))))</f>
        <v>-</v>
      </c>
      <c r="D403" s="54">
        <f>IF(A403&gt;'Lease Quarterly'!$E$4,0,'Lease Quarterly'!$G$4)*((1+$M$4)^(((((IF($H$4="Yearly",ROUNDDOWN(IF(A403-($N$4)&lt;0,0,((A403-($N$4)/(($N$4))))/($N$4)),0),IF($H$4="Monthly",ROUNDDOWN(IF(A403-($N$4*12)&lt;0,0,((A403-(12*$N$4)/((12*$N$4))))/($N$4*12)),0),ROUNDDOWN(IF(A403-($N$4*4)&lt;0,0,((A403-(4*$N$4)/((4*$N$4))))/($N$4*4)),0)))))))))+(IF(A403=$E$4,$J$4,0))</f>
        <v>0</v>
      </c>
      <c r="E403" s="49">
        <f>IF(D403=0,0,1/((1+IF('Lease Quarterly'!$H$4="Yearly",'Lease Quarterly'!$D$4,IF('Lease Quarterly'!$H$4="Quarterly",'Lease Quarterly'!$D$4/4,'Lease Quarterly'!$D$4/12)))^IF($E$17=1,A402,A403)))</f>
        <v>0</v>
      </c>
      <c r="F403" s="55">
        <f t="shared" si="65"/>
        <v>0</v>
      </c>
      <c r="G403" s="56"/>
      <c r="H403" s="38">
        <f t="shared" ref="H403:H466" si="71">H402+1</f>
        <v>387</v>
      </c>
      <c r="I403" s="9" t="str">
        <f t="shared" si="66"/>
        <v>-</v>
      </c>
      <c r="J403" s="47">
        <f>IF(H403&gt;'Lease Quarterly'!$E$4,0,M402)</f>
        <v>0</v>
      </c>
      <c r="K403" s="47">
        <f>IF(IF('Lease Quarterly'!$H$4="Yearly",J403*'Lease Quarterly'!$D$4,IF('Lease Quarterly'!$H$4="Quarterly",J403*('Lease Quarterly'!$D$4/4),J403*'Lease Quarterly'!$D$4/12))&gt;0,IF('Lease Quarterly'!$H$4="Yearly",J403*'Lease Quarterly'!$D$4,IF('Lease Quarterly'!$H$4="Quarterly",J403*('Lease Quarterly'!$D$4/4),J403*'Lease Quarterly'!$D$4/12)),-L403-J403)</f>
        <v>0</v>
      </c>
      <c r="L403" s="47">
        <f t="shared" si="67"/>
        <v>0</v>
      </c>
      <c r="M403" s="47">
        <f t="shared" si="68"/>
        <v>0</v>
      </c>
      <c r="N403" s="57"/>
      <c r="O403" s="38">
        <v>237</v>
      </c>
      <c r="P403" s="58">
        <f t="shared" ref="P403:P466" si="72">DATE(YEAR(P402)+1,MONTH(P402),DAY(P402))</f>
        <v>185088</v>
      </c>
      <c r="Q403" s="47">
        <f t="shared" ref="Q403:Q466" si="73">S402</f>
        <v>0</v>
      </c>
      <c r="R403" s="47">
        <f>IF(S402&lt;1,0,-'Lease Quarterly'!$K$4/'Lease Quarterly'!$L$4)</f>
        <v>0</v>
      </c>
      <c r="S403" s="47">
        <f t="shared" si="69"/>
        <v>0</v>
      </c>
      <c r="AE403"/>
      <c r="AF403" s="6"/>
    </row>
    <row r="404" spans="1:32" x14ac:dyDescent="0.25">
      <c r="A404" s="53">
        <f t="shared" si="70"/>
        <v>388</v>
      </c>
      <c r="B404" s="29">
        <f t="shared" si="64"/>
        <v>0</v>
      </c>
      <c r="C404" s="9" t="str">
        <f>IF(D404=0,"-",IF('Lease Quarterly'!$H$4="Yearly",EDATE(C403,12),IF('Lease Quarterly'!$H$4="Quarterly",EDATE(C403,3),EDATE(C403,1))))</f>
        <v>-</v>
      </c>
      <c r="D404" s="54">
        <f>IF(A404&gt;'Lease Quarterly'!$E$4,0,'Lease Quarterly'!$G$4)*((1+$M$4)^(((((IF($H$4="Yearly",ROUNDDOWN(IF(A404-($N$4)&lt;0,0,((A404-($N$4)/(($N$4))))/($N$4)),0),IF($H$4="Monthly",ROUNDDOWN(IF(A404-($N$4*12)&lt;0,0,((A404-(12*$N$4)/((12*$N$4))))/($N$4*12)),0),ROUNDDOWN(IF(A404-($N$4*4)&lt;0,0,((A404-(4*$N$4)/((4*$N$4))))/($N$4*4)),0)))))))))+(IF(A404=$E$4,$J$4,0))</f>
        <v>0</v>
      </c>
      <c r="E404" s="49">
        <f>IF(D404=0,0,1/((1+IF('Lease Quarterly'!$H$4="Yearly",'Lease Quarterly'!$D$4,IF('Lease Quarterly'!$H$4="Quarterly",'Lease Quarterly'!$D$4/4,'Lease Quarterly'!$D$4/12)))^IF($E$17=1,A403,A404)))</f>
        <v>0</v>
      </c>
      <c r="F404" s="55">
        <f t="shared" si="65"/>
        <v>0</v>
      </c>
      <c r="G404" s="56"/>
      <c r="H404" s="38">
        <f t="shared" si="71"/>
        <v>388</v>
      </c>
      <c r="I404" s="9" t="str">
        <f t="shared" si="66"/>
        <v>-</v>
      </c>
      <c r="J404" s="47">
        <f>IF(H404&gt;'Lease Quarterly'!$E$4,0,M403)</f>
        <v>0</v>
      </c>
      <c r="K404" s="47">
        <f>IF(IF('Lease Quarterly'!$H$4="Yearly",J404*'Lease Quarterly'!$D$4,IF('Lease Quarterly'!$H$4="Quarterly",J404*('Lease Quarterly'!$D$4/4),J404*'Lease Quarterly'!$D$4/12))&gt;0,IF('Lease Quarterly'!$H$4="Yearly",J404*'Lease Quarterly'!$D$4,IF('Lease Quarterly'!$H$4="Quarterly",J404*('Lease Quarterly'!$D$4/4),J404*'Lease Quarterly'!$D$4/12)),-L404-J404)</f>
        <v>0</v>
      </c>
      <c r="L404" s="47">
        <f t="shared" si="67"/>
        <v>0</v>
      </c>
      <c r="M404" s="47">
        <f t="shared" si="68"/>
        <v>0</v>
      </c>
      <c r="N404" s="57"/>
      <c r="O404" s="38">
        <v>237</v>
      </c>
      <c r="P404" s="58">
        <f t="shared" si="72"/>
        <v>185453</v>
      </c>
      <c r="Q404" s="47">
        <f t="shared" si="73"/>
        <v>0</v>
      </c>
      <c r="R404" s="47">
        <f>IF(S403&lt;1,0,-'Lease Quarterly'!$K$4/'Lease Quarterly'!$L$4)</f>
        <v>0</v>
      </c>
      <c r="S404" s="47">
        <f t="shared" si="69"/>
        <v>0</v>
      </c>
      <c r="AE404"/>
      <c r="AF404" s="6"/>
    </row>
    <row r="405" spans="1:32" x14ac:dyDescent="0.25">
      <c r="A405" s="53">
        <f t="shared" si="70"/>
        <v>389</v>
      </c>
      <c r="B405" s="29">
        <f t="shared" si="64"/>
        <v>0</v>
      </c>
      <c r="C405" s="9" t="str">
        <f>IF(D405=0,"-",IF('Lease Quarterly'!$H$4="Yearly",EDATE(C404,12),IF('Lease Quarterly'!$H$4="Quarterly",EDATE(C404,3),EDATE(C404,1))))</f>
        <v>-</v>
      </c>
      <c r="D405" s="54">
        <f>IF(A405&gt;'Lease Quarterly'!$E$4,0,'Lease Quarterly'!$G$4)*((1+$M$4)^(((((IF($H$4="Yearly",ROUNDDOWN(IF(A405-($N$4)&lt;0,0,((A405-($N$4)/(($N$4))))/($N$4)),0),IF($H$4="Monthly",ROUNDDOWN(IF(A405-($N$4*12)&lt;0,0,((A405-(12*$N$4)/((12*$N$4))))/($N$4*12)),0),ROUNDDOWN(IF(A405-($N$4*4)&lt;0,0,((A405-(4*$N$4)/((4*$N$4))))/($N$4*4)),0)))))))))+(IF(A405=$E$4,$J$4,0))</f>
        <v>0</v>
      </c>
      <c r="E405" s="49">
        <f>IF(D405=0,0,1/((1+IF('Lease Quarterly'!$H$4="Yearly",'Lease Quarterly'!$D$4,IF('Lease Quarterly'!$H$4="Quarterly",'Lease Quarterly'!$D$4/4,'Lease Quarterly'!$D$4/12)))^IF($E$17=1,A404,A405)))</f>
        <v>0</v>
      </c>
      <c r="F405" s="55">
        <f t="shared" si="65"/>
        <v>0</v>
      </c>
      <c r="G405" s="56"/>
      <c r="H405" s="38">
        <f t="shared" si="71"/>
        <v>389</v>
      </c>
      <c r="I405" s="9" t="str">
        <f t="shared" si="66"/>
        <v>-</v>
      </c>
      <c r="J405" s="47">
        <f>IF(H405&gt;'Lease Quarterly'!$E$4,0,M404)</f>
        <v>0</v>
      </c>
      <c r="K405" s="47">
        <f>IF(IF('Lease Quarterly'!$H$4="Yearly",J405*'Lease Quarterly'!$D$4,IF('Lease Quarterly'!$H$4="Quarterly",J405*('Lease Quarterly'!$D$4/4),J405*'Lease Quarterly'!$D$4/12))&gt;0,IF('Lease Quarterly'!$H$4="Yearly",J405*'Lease Quarterly'!$D$4,IF('Lease Quarterly'!$H$4="Quarterly",J405*('Lease Quarterly'!$D$4/4),J405*'Lease Quarterly'!$D$4/12)),-L405-J405)</f>
        <v>0</v>
      </c>
      <c r="L405" s="47">
        <f t="shared" si="67"/>
        <v>0</v>
      </c>
      <c r="M405" s="47">
        <f t="shared" si="68"/>
        <v>0</v>
      </c>
      <c r="N405" s="57"/>
      <c r="O405" s="38">
        <v>237</v>
      </c>
      <c r="P405" s="58">
        <f t="shared" si="72"/>
        <v>185819</v>
      </c>
      <c r="Q405" s="47">
        <f t="shared" si="73"/>
        <v>0</v>
      </c>
      <c r="R405" s="47">
        <f>IF(S404&lt;1,0,-'Lease Quarterly'!$K$4/'Lease Quarterly'!$L$4)</f>
        <v>0</v>
      </c>
      <c r="S405" s="47">
        <f t="shared" si="69"/>
        <v>0</v>
      </c>
      <c r="AE405"/>
      <c r="AF405" s="6"/>
    </row>
    <row r="406" spans="1:32" x14ac:dyDescent="0.25">
      <c r="A406" s="53">
        <f t="shared" si="70"/>
        <v>390</v>
      </c>
      <c r="B406" s="29">
        <f t="shared" si="64"/>
        <v>0</v>
      </c>
      <c r="C406" s="9" t="str">
        <f>IF(D406=0,"-",IF('Lease Quarterly'!$H$4="Yearly",EDATE(C405,12),IF('Lease Quarterly'!$H$4="Quarterly",EDATE(C405,3),EDATE(C405,1))))</f>
        <v>-</v>
      </c>
      <c r="D406" s="54">
        <f>IF(A406&gt;'Lease Quarterly'!$E$4,0,'Lease Quarterly'!$G$4)*((1+$M$4)^(((((IF($H$4="Yearly",ROUNDDOWN(IF(A406-($N$4)&lt;0,0,((A406-($N$4)/(($N$4))))/($N$4)),0),IF($H$4="Monthly",ROUNDDOWN(IF(A406-($N$4*12)&lt;0,0,((A406-(12*$N$4)/((12*$N$4))))/($N$4*12)),0),ROUNDDOWN(IF(A406-($N$4*4)&lt;0,0,((A406-(4*$N$4)/((4*$N$4))))/($N$4*4)),0)))))))))+(IF(A406=$E$4,$J$4,0))</f>
        <v>0</v>
      </c>
      <c r="E406" s="49">
        <f>IF(D406=0,0,1/((1+IF('Lease Quarterly'!$H$4="Yearly",'Lease Quarterly'!$D$4,IF('Lease Quarterly'!$H$4="Quarterly",'Lease Quarterly'!$D$4/4,'Lease Quarterly'!$D$4/12)))^IF($E$17=1,A405,A406)))</f>
        <v>0</v>
      </c>
      <c r="F406" s="55">
        <f t="shared" si="65"/>
        <v>0</v>
      </c>
      <c r="G406" s="56"/>
      <c r="H406" s="38">
        <f t="shared" si="71"/>
        <v>390</v>
      </c>
      <c r="I406" s="9" t="str">
        <f t="shared" si="66"/>
        <v>-</v>
      </c>
      <c r="J406" s="47">
        <f>IF(H406&gt;'Lease Quarterly'!$E$4,0,M405)</f>
        <v>0</v>
      </c>
      <c r="K406" s="47">
        <f>IF(IF('Lease Quarterly'!$H$4="Yearly",J406*'Lease Quarterly'!$D$4,IF('Lease Quarterly'!$H$4="Quarterly",J406*('Lease Quarterly'!$D$4/4),J406*'Lease Quarterly'!$D$4/12))&gt;0,IF('Lease Quarterly'!$H$4="Yearly",J406*'Lease Quarterly'!$D$4,IF('Lease Quarterly'!$H$4="Quarterly",J406*('Lease Quarterly'!$D$4/4),J406*'Lease Quarterly'!$D$4/12)),-L406-J406)</f>
        <v>0</v>
      </c>
      <c r="L406" s="47">
        <f t="shared" si="67"/>
        <v>0</v>
      </c>
      <c r="M406" s="47">
        <f t="shared" si="68"/>
        <v>0</v>
      </c>
      <c r="N406" s="57"/>
      <c r="O406" s="38">
        <v>237</v>
      </c>
      <c r="P406" s="58">
        <f t="shared" si="72"/>
        <v>186184</v>
      </c>
      <c r="Q406" s="47">
        <f t="shared" si="73"/>
        <v>0</v>
      </c>
      <c r="R406" s="47">
        <f>IF(S405&lt;1,0,-'Lease Quarterly'!$K$4/'Lease Quarterly'!$L$4)</f>
        <v>0</v>
      </c>
      <c r="S406" s="47">
        <f t="shared" si="69"/>
        <v>0</v>
      </c>
      <c r="AE406"/>
      <c r="AF406" s="6"/>
    </row>
    <row r="407" spans="1:32" x14ac:dyDescent="0.25">
      <c r="A407" s="53">
        <f t="shared" si="70"/>
        <v>391</v>
      </c>
      <c r="B407" s="29">
        <f t="shared" si="64"/>
        <v>0</v>
      </c>
      <c r="C407" s="9" t="str">
        <f>IF(D407=0,"-",IF('Lease Quarterly'!$H$4="Yearly",EDATE(C406,12),IF('Lease Quarterly'!$H$4="Quarterly",EDATE(C406,3),EDATE(C406,1))))</f>
        <v>-</v>
      </c>
      <c r="D407" s="54">
        <f>IF(A407&gt;'Lease Quarterly'!$E$4,0,'Lease Quarterly'!$G$4)*((1+$M$4)^(((((IF($H$4="Yearly",ROUNDDOWN(IF(A407-($N$4)&lt;0,0,((A407-($N$4)/(($N$4))))/($N$4)),0),IF($H$4="Monthly",ROUNDDOWN(IF(A407-($N$4*12)&lt;0,0,((A407-(12*$N$4)/((12*$N$4))))/($N$4*12)),0),ROUNDDOWN(IF(A407-($N$4*4)&lt;0,0,((A407-(4*$N$4)/((4*$N$4))))/($N$4*4)),0)))))))))+(IF(A407=$E$4,$J$4,0))</f>
        <v>0</v>
      </c>
      <c r="E407" s="49">
        <f>IF(D407=0,0,1/((1+IF('Lease Quarterly'!$H$4="Yearly",'Lease Quarterly'!$D$4,IF('Lease Quarterly'!$H$4="Quarterly",'Lease Quarterly'!$D$4/4,'Lease Quarterly'!$D$4/12)))^IF($E$17=1,A406,A407)))</f>
        <v>0</v>
      </c>
      <c r="F407" s="55">
        <f t="shared" si="65"/>
        <v>0</v>
      </c>
      <c r="G407" s="56"/>
      <c r="H407" s="38">
        <f t="shared" si="71"/>
        <v>391</v>
      </c>
      <c r="I407" s="9" t="str">
        <f t="shared" si="66"/>
        <v>-</v>
      </c>
      <c r="J407" s="47">
        <f>IF(H407&gt;'Lease Quarterly'!$E$4,0,M406)</f>
        <v>0</v>
      </c>
      <c r="K407" s="47">
        <f>IF(IF('Lease Quarterly'!$H$4="Yearly",J407*'Lease Quarterly'!$D$4,IF('Lease Quarterly'!$H$4="Quarterly",J407*('Lease Quarterly'!$D$4/4),J407*'Lease Quarterly'!$D$4/12))&gt;0,IF('Lease Quarterly'!$H$4="Yearly",J407*'Lease Quarterly'!$D$4,IF('Lease Quarterly'!$H$4="Quarterly",J407*('Lease Quarterly'!$D$4/4),J407*'Lease Quarterly'!$D$4/12)),-L407-J407)</f>
        <v>0</v>
      </c>
      <c r="L407" s="47">
        <f t="shared" si="67"/>
        <v>0</v>
      </c>
      <c r="M407" s="47">
        <f t="shared" si="68"/>
        <v>0</v>
      </c>
      <c r="N407" s="57"/>
      <c r="O407" s="38">
        <v>237</v>
      </c>
      <c r="P407" s="58">
        <f t="shared" si="72"/>
        <v>186549</v>
      </c>
      <c r="Q407" s="47">
        <f t="shared" si="73"/>
        <v>0</v>
      </c>
      <c r="R407" s="47">
        <f>IF(S406&lt;1,0,-'Lease Quarterly'!$K$4/'Lease Quarterly'!$L$4)</f>
        <v>0</v>
      </c>
      <c r="S407" s="47">
        <f t="shared" si="69"/>
        <v>0</v>
      </c>
      <c r="AE407"/>
      <c r="AF407" s="6"/>
    </row>
    <row r="408" spans="1:32" x14ac:dyDescent="0.25">
      <c r="A408" s="53">
        <f t="shared" si="70"/>
        <v>392</v>
      </c>
      <c r="B408" s="29">
        <f t="shared" si="64"/>
        <v>0</v>
      </c>
      <c r="C408" s="9" t="str">
        <f>IF(D408=0,"-",IF('Lease Quarterly'!$H$4="Yearly",EDATE(C407,12),IF('Lease Quarterly'!$H$4="Quarterly",EDATE(C407,3),EDATE(C407,1))))</f>
        <v>-</v>
      </c>
      <c r="D408" s="54">
        <f>IF(A408&gt;'Lease Quarterly'!$E$4,0,'Lease Quarterly'!$G$4)*((1+$M$4)^(((((IF($H$4="Yearly",ROUNDDOWN(IF(A408-($N$4)&lt;0,0,((A408-($N$4)/(($N$4))))/($N$4)),0),IF($H$4="Monthly",ROUNDDOWN(IF(A408-($N$4*12)&lt;0,0,((A408-(12*$N$4)/((12*$N$4))))/($N$4*12)),0),ROUNDDOWN(IF(A408-($N$4*4)&lt;0,0,((A408-(4*$N$4)/((4*$N$4))))/($N$4*4)),0)))))))))+(IF(A408=$E$4,$J$4,0))</f>
        <v>0</v>
      </c>
      <c r="E408" s="49">
        <f>IF(D408=0,0,1/((1+IF('Lease Quarterly'!$H$4="Yearly",'Lease Quarterly'!$D$4,IF('Lease Quarterly'!$H$4="Quarterly",'Lease Quarterly'!$D$4/4,'Lease Quarterly'!$D$4/12)))^IF($E$17=1,A407,A408)))</f>
        <v>0</v>
      </c>
      <c r="F408" s="55">
        <f t="shared" si="65"/>
        <v>0</v>
      </c>
      <c r="G408" s="56"/>
      <c r="H408" s="38">
        <f t="shared" si="71"/>
        <v>392</v>
      </c>
      <c r="I408" s="9" t="str">
        <f t="shared" si="66"/>
        <v>-</v>
      </c>
      <c r="J408" s="47">
        <f>IF(H408&gt;'Lease Quarterly'!$E$4,0,M407)</f>
        <v>0</v>
      </c>
      <c r="K408" s="47">
        <f>IF(IF('Lease Quarterly'!$H$4="Yearly",J408*'Lease Quarterly'!$D$4,IF('Lease Quarterly'!$H$4="Quarterly",J408*('Lease Quarterly'!$D$4/4),J408*'Lease Quarterly'!$D$4/12))&gt;0,IF('Lease Quarterly'!$H$4="Yearly",J408*'Lease Quarterly'!$D$4,IF('Lease Quarterly'!$H$4="Quarterly",J408*('Lease Quarterly'!$D$4/4),J408*'Lease Quarterly'!$D$4/12)),-L408-J408)</f>
        <v>0</v>
      </c>
      <c r="L408" s="47">
        <f t="shared" si="67"/>
        <v>0</v>
      </c>
      <c r="M408" s="47">
        <f t="shared" si="68"/>
        <v>0</v>
      </c>
      <c r="N408" s="57"/>
      <c r="O408" s="38">
        <v>237</v>
      </c>
      <c r="P408" s="58">
        <f t="shared" si="72"/>
        <v>186914</v>
      </c>
      <c r="Q408" s="47">
        <f t="shared" si="73"/>
        <v>0</v>
      </c>
      <c r="R408" s="47">
        <f>IF(S407&lt;1,0,-'Lease Quarterly'!$K$4/'Lease Quarterly'!$L$4)</f>
        <v>0</v>
      </c>
      <c r="S408" s="47">
        <f t="shared" si="69"/>
        <v>0</v>
      </c>
      <c r="AE408"/>
      <c r="AF408" s="6"/>
    </row>
    <row r="409" spans="1:32" x14ac:dyDescent="0.25">
      <c r="A409" s="53">
        <f t="shared" si="70"/>
        <v>393</v>
      </c>
      <c r="B409" s="29">
        <f t="shared" si="64"/>
        <v>0</v>
      </c>
      <c r="C409" s="9" t="str">
        <f>IF(D409=0,"-",IF('Lease Quarterly'!$H$4="Yearly",EDATE(C408,12),IF('Lease Quarterly'!$H$4="Quarterly",EDATE(C408,3),EDATE(C408,1))))</f>
        <v>-</v>
      </c>
      <c r="D409" s="54">
        <f>IF(A409&gt;'Lease Quarterly'!$E$4,0,'Lease Quarterly'!$G$4)*((1+$M$4)^(((((IF($H$4="Yearly",ROUNDDOWN(IF(A409-($N$4)&lt;0,0,((A409-($N$4)/(($N$4))))/($N$4)),0),IF($H$4="Monthly",ROUNDDOWN(IF(A409-($N$4*12)&lt;0,0,((A409-(12*$N$4)/((12*$N$4))))/($N$4*12)),0),ROUNDDOWN(IF(A409-($N$4*4)&lt;0,0,((A409-(4*$N$4)/((4*$N$4))))/($N$4*4)),0)))))))))+(IF(A409=$E$4,$J$4,0))</f>
        <v>0</v>
      </c>
      <c r="E409" s="49">
        <f>IF(D409=0,0,1/((1+IF('Lease Quarterly'!$H$4="Yearly",'Lease Quarterly'!$D$4,IF('Lease Quarterly'!$H$4="Quarterly",'Lease Quarterly'!$D$4/4,'Lease Quarterly'!$D$4/12)))^IF($E$17=1,A408,A409)))</f>
        <v>0</v>
      </c>
      <c r="F409" s="55">
        <f t="shared" si="65"/>
        <v>0</v>
      </c>
      <c r="G409" s="56"/>
      <c r="H409" s="38">
        <f t="shared" si="71"/>
        <v>393</v>
      </c>
      <c r="I409" s="9" t="str">
        <f t="shared" si="66"/>
        <v>-</v>
      </c>
      <c r="J409" s="47">
        <f>IF(H409&gt;'Lease Quarterly'!$E$4,0,M408)</f>
        <v>0</v>
      </c>
      <c r="K409" s="47">
        <f>IF(IF('Lease Quarterly'!$H$4="Yearly",J409*'Lease Quarterly'!$D$4,IF('Lease Quarterly'!$H$4="Quarterly",J409*('Lease Quarterly'!$D$4/4),J409*'Lease Quarterly'!$D$4/12))&gt;0,IF('Lease Quarterly'!$H$4="Yearly",J409*'Lease Quarterly'!$D$4,IF('Lease Quarterly'!$H$4="Quarterly",J409*('Lease Quarterly'!$D$4/4),J409*'Lease Quarterly'!$D$4/12)),-L409-J409)</f>
        <v>0</v>
      </c>
      <c r="L409" s="47">
        <f t="shared" si="67"/>
        <v>0</v>
      </c>
      <c r="M409" s="47">
        <f t="shared" si="68"/>
        <v>0</v>
      </c>
      <c r="N409" s="57"/>
      <c r="O409" s="38">
        <v>237</v>
      </c>
      <c r="P409" s="58">
        <f t="shared" si="72"/>
        <v>187280</v>
      </c>
      <c r="Q409" s="47">
        <f t="shared" si="73"/>
        <v>0</v>
      </c>
      <c r="R409" s="47">
        <f>IF(S408&lt;1,0,-'Lease Quarterly'!$K$4/'Lease Quarterly'!$L$4)</f>
        <v>0</v>
      </c>
      <c r="S409" s="47">
        <f t="shared" si="69"/>
        <v>0</v>
      </c>
      <c r="AE409"/>
      <c r="AF409" s="6"/>
    </row>
    <row r="410" spans="1:32" x14ac:dyDescent="0.25">
      <c r="A410" s="53">
        <f t="shared" si="70"/>
        <v>394</v>
      </c>
      <c r="B410" s="29">
        <f t="shared" si="64"/>
        <v>0</v>
      </c>
      <c r="C410" s="9" t="str">
        <f>IF(D410=0,"-",IF('Lease Quarterly'!$H$4="Yearly",EDATE(C409,12),IF('Lease Quarterly'!$H$4="Quarterly",EDATE(C409,3),EDATE(C409,1))))</f>
        <v>-</v>
      </c>
      <c r="D410" s="54">
        <f>IF(A410&gt;'Lease Quarterly'!$E$4,0,'Lease Quarterly'!$G$4)*((1+$M$4)^(((((IF($H$4="Yearly",ROUNDDOWN(IF(A410-($N$4)&lt;0,0,((A410-($N$4)/(($N$4))))/($N$4)),0),IF($H$4="Monthly",ROUNDDOWN(IF(A410-($N$4*12)&lt;0,0,((A410-(12*$N$4)/((12*$N$4))))/($N$4*12)),0),ROUNDDOWN(IF(A410-($N$4*4)&lt;0,0,((A410-(4*$N$4)/((4*$N$4))))/($N$4*4)),0)))))))))+(IF(A410=$E$4,$J$4,0))</f>
        <v>0</v>
      </c>
      <c r="E410" s="49">
        <f>IF(D410=0,0,1/((1+IF('Lease Quarterly'!$H$4="Yearly",'Lease Quarterly'!$D$4,IF('Lease Quarterly'!$H$4="Quarterly",'Lease Quarterly'!$D$4/4,'Lease Quarterly'!$D$4/12)))^IF($E$17=1,A409,A410)))</f>
        <v>0</v>
      </c>
      <c r="F410" s="55">
        <f t="shared" si="65"/>
        <v>0</v>
      </c>
      <c r="G410" s="56"/>
      <c r="H410" s="38">
        <f t="shared" si="71"/>
        <v>394</v>
      </c>
      <c r="I410" s="9" t="str">
        <f t="shared" si="66"/>
        <v>-</v>
      </c>
      <c r="J410" s="47">
        <f>IF(H410&gt;'Lease Quarterly'!$E$4,0,M409)</f>
        <v>0</v>
      </c>
      <c r="K410" s="47">
        <f>IF(IF('Lease Quarterly'!$H$4="Yearly",J410*'Lease Quarterly'!$D$4,IF('Lease Quarterly'!$H$4="Quarterly",J410*('Lease Quarterly'!$D$4/4),J410*'Lease Quarterly'!$D$4/12))&gt;0,IF('Lease Quarterly'!$H$4="Yearly",J410*'Lease Quarterly'!$D$4,IF('Lease Quarterly'!$H$4="Quarterly",J410*('Lease Quarterly'!$D$4/4),J410*'Lease Quarterly'!$D$4/12)),-L410-J410)</f>
        <v>0</v>
      </c>
      <c r="L410" s="47">
        <f t="shared" si="67"/>
        <v>0</v>
      </c>
      <c r="M410" s="47">
        <f t="shared" si="68"/>
        <v>0</v>
      </c>
      <c r="N410" s="57"/>
      <c r="O410" s="38">
        <v>237</v>
      </c>
      <c r="P410" s="58">
        <f t="shared" si="72"/>
        <v>187645</v>
      </c>
      <c r="Q410" s="47">
        <f t="shared" si="73"/>
        <v>0</v>
      </c>
      <c r="R410" s="47">
        <f>IF(S409&lt;1,0,-'Lease Quarterly'!$K$4/'Lease Quarterly'!$L$4)</f>
        <v>0</v>
      </c>
      <c r="S410" s="47">
        <f t="shared" si="69"/>
        <v>0</v>
      </c>
      <c r="AE410"/>
      <c r="AF410" s="6"/>
    </row>
    <row r="411" spans="1:32" x14ac:dyDescent="0.25">
      <c r="A411" s="53">
        <f t="shared" si="70"/>
        <v>395</v>
      </c>
      <c r="B411" s="29">
        <f t="shared" si="64"/>
        <v>0</v>
      </c>
      <c r="C411" s="9" t="str">
        <f>IF(D411=0,"-",IF('Lease Quarterly'!$H$4="Yearly",EDATE(C410,12),IF('Lease Quarterly'!$H$4="Quarterly",EDATE(C410,3),EDATE(C410,1))))</f>
        <v>-</v>
      </c>
      <c r="D411" s="54">
        <f>IF(A411&gt;'Lease Quarterly'!$E$4,0,'Lease Quarterly'!$G$4)*((1+$M$4)^(((((IF($H$4="Yearly",ROUNDDOWN(IF(A411-($N$4)&lt;0,0,((A411-($N$4)/(($N$4))))/($N$4)),0),IF($H$4="Monthly",ROUNDDOWN(IF(A411-($N$4*12)&lt;0,0,((A411-(12*$N$4)/((12*$N$4))))/($N$4*12)),0),ROUNDDOWN(IF(A411-($N$4*4)&lt;0,0,((A411-(4*$N$4)/((4*$N$4))))/($N$4*4)),0)))))))))+(IF(A411=$E$4,$J$4,0))</f>
        <v>0</v>
      </c>
      <c r="E411" s="49">
        <f>IF(D411=0,0,1/((1+IF('Lease Quarterly'!$H$4="Yearly",'Lease Quarterly'!$D$4,IF('Lease Quarterly'!$H$4="Quarterly",'Lease Quarterly'!$D$4/4,'Lease Quarterly'!$D$4/12)))^IF($E$17=1,A410,A411)))</f>
        <v>0</v>
      </c>
      <c r="F411" s="55">
        <f t="shared" si="65"/>
        <v>0</v>
      </c>
      <c r="G411" s="56"/>
      <c r="H411" s="38">
        <f t="shared" si="71"/>
        <v>395</v>
      </c>
      <c r="I411" s="9" t="str">
        <f t="shared" si="66"/>
        <v>-</v>
      </c>
      <c r="J411" s="47">
        <f>IF(H411&gt;'Lease Quarterly'!$E$4,0,M410)</f>
        <v>0</v>
      </c>
      <c r="K411" s="47">
        <f>IF(IF('Lease Quarterly'!$H$4="Yearly",J411*'Lease Quarterly'!$D$4,IF('Lease Quarterly'!$H$4="Quarterly",J411*('Lease Quarterly'!$D$4/4),J411*'Lease Quarterly'!$D$4/12))&gt;0,IF('Lease Quarterly'!$H$4="Yearly",J411*'Lease Quarterly'!$D$4,IF('Lease Quarterly'!$H$4="Quarterly",J411*('Lease Quarterly'!$D$4/4),J411*'Lease Quarterly'!$D$4/12)),-L411-J411)</f>
        <v>0</v>
      </c>
      <c r="L411" s="47">
        <f t="shared" si="67"/>
        <v>0</v>
      </c>
      <c r="M411" s="47">
        <f t="shared" si="68"/>
        <v>0</v>
      </c>
      <c r="N411" s="57"/>
      <c r="O411" s="38">
        <v>237</v>
      </c>
      <c r="P411" s="58">
        <f t="shared" si="72"/>
        <v>188010</v>
      </c>
      <c r="Q411" s="47">
        <f t="shared" si="73"/>
        <v>0</v>
      </c>
      <c r="R411" s="47">
        <f>IF(S410&lt;1,0,-'Lease Quarterly'!$K$4/'Lease Quarterly'!$L$4)</f>
        <v>0</v>
      </c>
      <c r="S411" s="47">
        <f t="shared" si="69"/>
        <v>0</v>
      </c>
      <c r="AE411"/>
      <c r="AF411" s="6"/>
    </row>
    <row r="412" spans="1:32" x14ac:dyDescent="0.25">
      <c r="A412" s="53">
        <f t="shared" si="70"/>
        <v>396</v>
      </c>
      <c r="B412" s="29">
        <f t="shared" si="64"/>
        <v>0</v>
      </c>
      <c r="C412" s="9" t="str">
        <f>IF(D412=0,"-",IF('Lease Quarterly'!$H$4="Yearly",EDATE(C411,12),IF('Lease Quarterly'!$H$4="Quarterly",EDATE(C411,3),EDATE(C411,1))))</f>
        <v>-</v>
      </c>
      <c r="D412" s="54">
        <f>IF(A412&gt;'Lease Quarterly'!$E$4,0,'Lease Quarterly'!$G$4)*((1+$M$4)^(((((IF($H$4="Yearly",ROUNDDOWN(IF(A412-($N$4)&lt;0,0,((A412-($N$4)/(($N$4))))/($N$4)),0),IF($H$4="Monthly",ROUNDDOWN(IF(A412-($N$4*12)&lt;0,0,((A412-(12*$N$4)/((12*$N$4))))/($N$4*12)),0),ROUNDDOWN(IF(A412-($N$4*4)&lt;0,0,((A412-(4*$N$4)/((4*$N$4))))/($N$4*4)),0)))))))))+(IF(A412=$E$4,$J$4,0))</f>
        <v>0</v>
      </c>
      <c r="E412" s="49">
        <f>IF(D412=0,0,1/((1+IF('Lease Quarterly'!$H$4="Yearly",'Lease Quarterly'!$D$4,IF('Lease Quarterly'!$H$4="Quarterly",'Lease Quarterly'!$D$4/4,'Lease Quarterly'!$D$4/12)))^IF($E$17=1,A411,A412)))</f>
        <v>0</v>
      </c>
      <c r="F412" s="55">
        <f t="shared" si="65"/>
        <v>0</v>
      </c>
      <c r="G412" s="56"/>
      <c r="H412" s="38">
        <f t="shared" si="71"/>
        <v>396</v>
      </c>
      <c r="I412" s="9" t="str">
        <f t="shared" si="66"/>
        <v>-</v>
      </c>
      <c r="J412" s="47">
        <f>IF(H412&gt;'Lease Quarterly'!$E$4,0,M411)</f>
        <v>0</v>
      </c>
      <c r="K412" s="47">
        <f>IF(IF('Lease Quarterly'!$H$4="Yearly",J412*'Lease Quarterly'!$D$4,IF('Lease Quarterly'!$H$4="Quarterly",J412*('Lease Quarterly'!$D$4/4),J412*'Lease Quarterly'!$D$4/12))&gt;0,IF('Lease Quarterly'!$H$4="Yearly",J412*'Lease Quarterly'!$D$4,IF('Lease Quarterly'!$H$4="Quarterly",J412*('Lease Quarterly'!$D$4/4),J412*'Lease Quarterly'!$D$4/12)),-L412-J412)</f>
        <v>0</v>
      </c>
      <c r="L412" s="47">
        <f t="shared" si="67"/>
        <v>0</v>
      </c>
      <c r="M412" s="47">
        <f t="shared" si="68"/>
        <v>0</v>
      </c>
      <c r="N412" s="57"/>
      <c r="O412" s="38">
        <v>237</v>
      </c>
      <c r="P412" s="58">
        <f t="shared" si="72"/>
        <v>188375</v>
      </c>
      <c r="Q412" s="47">
        <f t="shared" si="73"/>
        <v>0</v>
      </c>
      <c r="R412" s="47">
        <f>IF(S411&lt;1,0,-'Lease Quarterly'!$K$4/'Lease Quarterly'!$L$4)</f>
        <v>0</v>
      </c>
      <c r="S412" s="47">
        <f t="shared" si="69"/>
        <v>0</v>
      </c>
      <c r="AE412"/>
      <c r="AF412" s="6"/>
    </row>
    <row r="413" spans="1:32" x14ac:dyDescent="0.25">
      <c r="A413" s="53">
        <f t="shared" si="70"/>
        <v>397</v>
      </c>
      <c r="B413" s="29">
        <f t="shared" si="64"/>
        <v>0</v>
      </c>
      <c r="C413" s="9" t="str">
        <f>IF(D413=0,"-",IF('Lease Quarterly'!$H$4="Yearly",EDATE(C412,12),IF('Lease Quarterly'!$H$4="Quarterly",EDATE(C412,3),EDATE(C412,1))))</f>
        <v>-</v>
      </c>
      <c r="D413" s="54">
        <f>IF(A413&gt;'Lease Quarterly'!$E$4,0,'Lease Quarterly'!$G$4)*((1+$M$4)^(((((IF($H$4="Yearly",ROUNDDOWN(IF(A413-($N$4)&lt;0,0,((A413-($N$4)/(($N$4))))/($N$4)),0),IF($H$4="Monthly",ROUNDDOWN(IF(A413-($N$4*12)&lt;0,0,((A413-(12*$N$4)/((12*$N$4))))/($N$4*12)),0),ROUNDDOWN(IF(A413-($N$4*4)&lt;0,0,((A413-(4*$N$4)/((4*$N$4))))/($N$4*4)),0)))))))))+(IF(A413=$E$4,$J$4,0))</f>
        <v>0</v>
      </c>
      <c r="E413" s="49">
        <f>IF(D413=0,0,1/((1+IF('Lease Quarterly'!$H$4="Yearly",'Lease Quarterly'!$D$4,IF('Lease Quarterly'!$H$4="Quarterly",'Lease Quarterly'!$D$4/4,'Lease Quarterly'!$D$4/12)))^IF($E$17=1,A412,A413)))</f>
        <v>0</v>
      </c>
      <c r="F413" s="55">
        <f t="shared" si="65"/>
        <v>0</v>
      </c>
      <c r="G413" s="56"/>
      <c r="H413" s="38">
        <f t="shared" si="71"/>
        <v>397</v>
      </c>
      <c r="I413" s="9" t="str">
        <f t="shared" si="66"/>
        <v>-</v>
      </c>
      <c r="J413" s="47">
        <f>IF(H413&gt;'Lease Quarterly'!$E$4,0,M412)</f>
        <v>0</v>
      </c>
      <c r="K413" s="47">
        <f>IF(IF('Lease Quarterly'!$H$4="Yearly",J413*'Lease Quarterly'!$D$4,IF('Lease Quarterly'!$H$4="Quarterly",J413*('Lease Quarterly'!$D$4/4),J413*'Lease Quarterly'!$D$4/12))&gt;0,IF('Lease Quarterly'!$H$4="Yearly",J413*'Lease Quarterly'!$D$4,IF('Lease Quarterly'!$H$4="Quarterly",J413*('Lease Quarterly'!$D$4/4),J413*'Lease Quarterly'!$D$4/12)),-L413-J413)</f>
        <v>0</v>
      </c>
      <c r="L413" s="47">
        <f t="shared" si="67"/>
        <v>0</v>
      </c>
      <c r="M413" s="47">
        <f t="shared" si="68"/>
        <v>0</v>
      </c>
      <c r="N413" s="57"/>
      <c r="O413" s="38">
        <v>237</v>
      </c>
      <c r="P413" s="58">
        <f t="shared" si="72"/>
        <v>188741</v>
      </c>
      <c r="Q413" s="47">
        <f t="shared" si="73"/>
        <v>0</v>
      </c>
      <c r="R413" s="47">
        <f>IF(S412&lt;1,0,-'Lease Quarterly'!$K$4/'Lease Quarterly'!$L$4)</f>
        <v>0</v>
      </c>
      <c r="S413" s="47">
        <f t="shared" si="69"/>
        <v>0</v>
      </c>
      <c r="AE413"/>
      <c r="AF413" s="6"/>
    </row>
    <row r="414" spans="1:32" x14ac:dyDescent="0.25">
      <c r="A414" s="53">
        <f t="shared" si="70"/>
        <v>398</v>
      </c>
      <c r="B414" s="29">
        <f t="shared" si="64"/>
        <v>0</v>
      </c>
      <c r="C414" s="9" t="str">
        <f>IF(D414=0,"-",IF('Lease Quarterly'!$H$4="Yearly",EDATE(C413,12),IF('Lease Quarterly'!$H$4="Quarterly",EDATE(C413,3),EDATE(C413,1))))</f>
        <v>-</v>
      </c>
      <c r="D414" s="54">
        <f>IF(A414&gt;'Lease Quarterly'!$E$4,0,'Lease Quarterly'!$G$4)*((1+$M$4)^(((((IF($H$4="Yearly",ROUNDDOWN(IF(A414-($N$4)&lt;0,0,((A414-($N$4)/(($N$4))))/($N$4)),0),IF($H$4="Monthly",ROUNDDOWN(IF(A414-($N$4*12)&lt;0,0,((A414-(12*$N$4)/((12*$N$4))))/($N$4*12)),0),ROUNDDOWN(IF(A414-($N$4*4)&lt;0,0,((A414-(4*$N$4)/((4*$N$4))))/($N$4*4)),0)))))))))+(IF(A414=$E$4,$J$4,0))</f>
        <v>0</v>
      </c>
      <c r="E414" s="49">
        <f>IF(D414=0,0,1/((1+IF('Lease Quarterly'!$H$4="Yearly",'Lease Quarterly'!$D$4,IF('Lease Quarterly'!$H$4="Quarterly",'Lease Quarterly'!$D$4/4,'Lease Quarterly'!$D$4/12)))^IF($E$17=1,A413,A414)))</f>
        <v>0</v>
      </c>
      <c r="F414" s="55">
        <f t="shared" si="65"/>
        <v>0</v>
      </c>
      <c r="G414" s="56"/>
      <c r="H414" s="38">
        <f t="shared" si="71"/>
        <v>398</v>
      </c>
      <c r="I414" s="9" t="str">
        <f t="shared" si="66"/>
        <v>-</v>
      </c>
      <c r="J414" s="47">
        <f>IF(H414&gt;'Lease Quarterly'!$E$4,0,M413)</f>
        <v>0</v>
      </c>
      <c r="K414" s="47">
        <f>IF(IF('Lease Quarterly'!$H$4="Yearly",J414*'Lease Quarterly'!$D$4,IF('Lease Quarterly'!$H$4="Quarterly",J414*('Lease Quarterly'!$D$4/4),J414*'Lease Quarterly'!$D$4/12))&gt;0,IF('Lease Quarterly'!$H$4="Yearly",J414*'Lease Quarterly'!$D$4,IF('Lease Quarterly'!$H$4="Quarterly",J414*('Lease Quarterly'!$D$4/4),J414*'Lease Quarterly'!$D$4/12)),-L414-J414)</f>
        <v>0</v>
      </c>
      <c r="L414" s="47">
        <f t="shared" si="67"/>
        <v>0</v>
      </c>
      <c r="M414" s="47">
        <f t="shared" si="68"/>
        <v>0</v>
      </c>
      <c r="N414" s="57"/>
      <c r="O414" s="38">
        <v>237</v>
      </c>
      <c r="P414" s="58">
        <f t="shared" si="72"/>
        <v>189106</v>
      </c>
      <c r="Q414" s="47">
        <f t="shared" si="73"/>
        <v>0</v>
      </c>
      <c r="R414" s="47">
        <f>IF(S413&lt;1,0,-'Lease Quarterly'!$K$4/'Lease Quarterly'!$L$4)</f>
        <v>0</v>
      </c>
      <c r="S414" s="47">
        <f t="shared" si="69"/>
        <v>0</v>
      </c>
      <c r="AE414"/>
      <c r="AF414" s="6"/>
    </row>
    <row r="415" spans="1:32" x14ac:dyDescent="0.25">
      <c r="A415" s="53">
        <f t="shared" si="70"/>
        <v>399</v>
      </c>
      <c r="B415" s="29">
        <f t="shared" si="64"/>
        <v>0</v>
      </c>
      <c r="C415" s="9" t="str">
        <f>IF(D415=0,"-",IF('Lease Quarterly'!$H$4="Yearly",EDATE(C414,12),IF('Lease Quarterly'!$H$4="Quarterly",EDATE(C414,3),EDATE(C414,1))))</f>
        <v>-</v>
      </c>
      <c r="D415" s="54">
        <f>IF(A415&gt;'Lease Quarterly'!$E$4,0,'Lease Quarterly'!$G$4)*((1+$M$4)^(((((IF($H$4="Yearly",ROUNDDOWN(IF(A415-($N$4)&lt;0,0,((A415-($N$4)/(($N$4))))/($N$4)),0),IF($H$4="Monthly",ROUNDDOWN(IF(A415-($N$4*12)&lt;0,0,((A415-(12*$N$4)/((12*$N$4))))/($N$4*12)),0),ROUNDDOWN(IF(A415-($N$4*4)&lt;0,0,((A415-(4*$N$4)/((4*$N$4))))/($N$4*4)),0)))))))))+(IF(A415=$E$4,$J$4,0))</f>
        <v>0</v>
      </c>
      <c r="E415" s="49">
        <f>IF(D415=0,0,1/((1+IF('Lease Quarterly'!$H$4="Yearly",'Lease Quarterly'!$D$4,IF('Lease Quarterly'!$H$4="Quarterly",'Lease Quarterly'!$D$4/4,'Lease Quarterly'!$D$4/12)))^IF($E$17=1,A414,A415)))</f>
        <v>0</v>
      </c>
      <c r="F415" s="55">
        <f t="shared" si="65"/>
        <v>0</v>
      </c>
      <c r="G415" s="56"/>
      <c r="H415" s="38">
        <f t="shared" si="71"/>
        <v>399</v>
      </c>
      <c r="I415" s="9" t="str">
        <f t="shared" si="66"/>
        <v>-</v>
      </c>
      <c r="J415" s="47">
        <f>IF(H415&gt;'Lease Quarterly'!$E$4,0,M414)</f>
        <v>0</v>
      </c>
      <c r="K415" s="47">
        <f>IF(IF('Lease Quarterly'!$H$4="Yearly",J415*'Lease Quarterly'!$D$4,IF('Lease Quarterly'!$H$4="Quarterly",J415*('Lease Quarterly'!$D$4/4),J415*'Lease Quarterly'!$D$4/12))&gt;0,IF('Lease Quarterly'!$H$4="Yearly",J415*'Lease Quarterly'!$D$4,IF('Lease Quarterly'!$H$4="Quarterly",J415*('Lease Quarterly'!$D$4/4),J415*'Lease Quarterly'!$D$4/12)),-L415-J415)</f>
        <v>0</v>
      </c>
      <c r="L415" s="47">
        <f t="shared" si="67"/>
        <v>0</v>
      </c>
      <c r="M415" s="47">
        <f t="shared" si="68"/>
        <v>0</v>
      </c>
      <c r="N415" s="57"/>
      <c r="O415" s="38">
        <v>237</v>
      </c>
      <c r="P415" s="58">
        <f t="shared" si="72"/>
        <v>189471</v>
      </c>
      <c r="Q415" s="47">
        <f t="shared" si="73"/>
        <v>0</v>
      </c>
      <c r="R415" s="47">
        <f>IF(S414&lt;1,0,-'Lease Quarterly'!$K$4/'Lease Quarterly'!$L$4)</f>
        <v>0</v>
      </c>
      <c r="S415" s="47">
        <f t="shared" si="69"/>
        <v>0</v>
      </c>
      <c r="AE415"/>
      <c r="AF415" s="6"/>
    </row>
    <row r="416" spans="1:32" x14ac:dyDescent="0.25">
      <c r="A416" s="53">
        <f t="shared" si="70"/>
        <v>400</v>
      </c>
      <c r="B416" s="29">
        <f t="shared" si="64"/>
        <v>0</v>
      </c>
      <c r="C416" s="9" t="str">
        <f>IF(D416=0,"-",IF('Lease Quarterly'!$H$4="Yearly",EDATE(C415,12),IF('Lease Quarterly'!$H$4="Quarterly",EDATE(C415,3),EDATE(C415,1))))</f>
        <v>-</v>
      </c>
      <c r="D416" s="54">
        <f>IF(A416&gt;'Lease Quarterly'!$E$4,0,'Lease Quarterly'!$G$4)*((1+$M$4)^(((((IF($H$4="Yearly",ROUNDDOWN(IF(A416-($N$4)&lt;0,0,((A416-($N$4)/(($N$4))))/($N$4)),0),IF($H$4="Monthly",ROUNDDOWN(IF(A416-($N$4*12)&lt;0,0,((A416-(12*$N$4)/((12*$N$4))))/($N$4*12)),0),ROUNDDOWN(IF(A416-($N$4*4)&lt;0,0,((A416-(4*$N$4)/((4*$N$4))))/($N$4*4)),0)))))))))+(IF(A416=$E$4,$J$4,0))</f>
        <v>0</v>
      </c>
      <c r="E416" s="49">
        <f>IF(D416=0,0,1/((1+IF('Lease Quarterly'!$H$4="Yearly",'Lease Quarterly'!$D$4,IF('Lease Quarterly'!$H$4="Quarterly",'Lease Quarterly'!$D$4/4,'Lease Quarterly'!$D$4/12)))^IF($E$17=1,A415,A416)))</f>
        <v>0</v>
      </c>
      <c r="F416" s="55">
        <f t="shared" si="65"/>
        <v>0</v>
      </c>
      <c r="G416" s="56"/>
      <c r="H416" s="38">
        <f t="shared" si="71"/>
        <v>400</v>
      </c>
      <c r="I416" s="9" t="str">
        <f t="shared" si="66"/>
        <v>-</v>
      </c>
      <c r="J416" s="47">
        <f>IF(H416&gt;'Lease Quarterly'!$E$4,0,M415)</f>
        <v>0</v>
      </c>
      <c r="K416" s="47">
        <f>IF(IF('Lease Quarterly'!$H$4="Yearly",J416*'Lease Quarterly'!$D$4,IF('Lease Quarterly'!$H$4="Quarterly",J416*('Lease Quarterly'!$D$4/4),J416*'Lease Quarterly'!$D$4/12))&gt;0,IF('Lease Quarterly'!$H$4="Yearly",J416*'Lease Quarterly'!$D$4,IF('Lease Quarterly'!$H$4="Quarterly",J416*('Lease Quarterly'!$D$4/4),J416*'Lease Quarterly'!$D$4/12)),-L416-J416)</f>
        <v>0</v>
      </c>
      <c r="L416" s="47">
        <f t="shared" si="67"/>
        <v>0</v>
      </c>
      <c r="M416" s="47">
        <f t="shared" si="68"/>
        <v>0</v>
      </c>
      <c r="N416" s="57"/>
      <c r="O416" s="38">
        <v>237</v>
      </c>
      <c r="P416" s="58">
        <f t="shared" si="72"/>
        <v>189836</v>
      </c>
      <c r="Q416" s="47">
        <f t="shared" si="73"/>
        <v>0</v>
      </c>
      <c r="R416" s="47">
        <f>IF(S415&lt;1,0,-'Lease Quarterly'!$K$4/'Lease Quarterly'!$L$4)</f>
        <v>0</v>
      </c>
      <c r="S416" s="47">
        <f t="shared" si="69"/>
        <v>0</v>
      </c>
      <c r="AE416"/>
      <c r="AF416" s="6"/>
    </row>
    <row r="417" spans="1:32" x14ac:dyDescent="0.25">
      <c r="A417" s="53">
        <f t="shared" si="70"/>
        <v>401</v>
      </c>
      <c r="B417" s="29">
        <f t="shared" si="64"/>
        <v>0</v>
      </c>
      <c r="C417" s="9" t="str">
        <f>IF(D417=0,"-",IF('Lease Quarterly'!$H$4="Yearly",EDATE(C416,12),IF('Lease Quarterly'!$H$4="Quarterly",EDATE(C416,3),EDATE(C416,1))))</f>
        <v>-</v>
      </c>
      <c r="D417" s="54">
        <f>IF(A417&gt;'Lease Quarterly'!$E$4,0,'Lease Quarterly'!$G$4)*((1+$M$4)^(((((IF($H$4="Yearly",ROUNDDOWN(IF(A417-($N$4)&lt;0,0,((A417-($N$4)/(($N$4))))/($N$4)),0),IF($H$4="Monthly",ROUNDDOWN(IF(A417-($N$4*12)&lt;0,0,((A417-(12*$N$4)/((12*$N$4))))/($N$4*12)),0),ROUNDDOWN(IF(A417-($N$4*4)&lt;0,0,((A417-(4*$N$4)/((4*$N$4))))/($N$4*4)),0)))))))))+(IF(A417=$E$4,$J$4,0))</f>
        <v>0</v>
      </c>
      <c r="E417" s="49">
        <f>IF(D417=0,0,1/((1+IF('Lease Quarterly'!$H$4="Yearly",'Lease Quarterly'!$D$4,IF('Lease Quarterly'!$H$4="Quarterly",'Lease Quarterly'!$D$4/4,'Lease Quarterly'!$D$4/12)))^IF($E$17=1,A416,A417)))</f>
        <v>0</v>
      </c>
      <c r="F417" s="55">
        <f t="shared" si="65"/>
        <v>0</v>
      </c>
      <c r="G417" s="56"/>
      <c r="H417" s="38">
        <f t="shared" si="71"/>
        <v>401</v>
      </c>
      <c r="I417" s="9" t="str">
        <f t="shared" si="66"/>
        <v>-</v>
      </c>
      <c r="J417" s="47">
        <f>IF(H417&gt;'Lease Quarterly'!$E$4,0,M416)</f>
        <v>0</v>
      </c>
      <c r="K417" s="47">
        <f>IF(IF('Lease Quarterly'!$H$4="Yearly",J417*'Lease Quarterly'!$D$4,IF('Lease Quarterly'!$H$4="Quarterly",J417*('Lease Quarterly'!$D$4/4),J417*'Lease Quarterly'!$D$4/12))&gt;0,IF('Lease Quarterly'!$H$4="Yearly",J417*'Lease Quarterly'!$D$4,IF('Lease Quarterly'!$H$4="Quarterly",J417*('Lease Quarterly'!$D$4/4),J417*'Lease Quarterly'!$D$4/12)),-L417-J417)</f>
        <v>0</v>
      </c>
      <c r="L417" s="47">
        <f t="shared" si="67"/>
        <v>0</v>
      </c>
      <c r="M417" s="47">
        <f t="shared" si="68"/>
        <v>0</v>
      </c>
      <c r="N417" s="57"/>
      <c r="O417" s="38">
        <v>237</v>
      </c>
      <c r="P417" s="58">
        <f t="shared" si="72"/>
        <v>190202</v>
      </c>
      <c r="Q417" s="47">
        <f t="shared" si="73"/>
        <v>0</v>
      </c>
      <c r="R417" s="47">
        <f>IF(S416&lt;1,0,-'Lease Quarterly'!$K$4/'Lease Quarterly'!$L$4)</f>
        <v>0</v>
      </c>
      <c r="S417" s="47">
        <f t="shared" si="69"/>
        <v>0</v>
      </c>
      <c r="AE417"/>
      <c r="AF417" s="6"/>
    </row>
    <row r="418" spans="1:32" x14ac:dyDescent="0.25">
      <c r="A418" s="53">
        <f t="shared" si="70"/>
        <v>402</v>
      </c>
      <c r="B418" s="29">
        <f t="shared" si="64"/>
        <v>0</v>
      </c>
      <c r="C418" s="9" t="str">
        <f>IF(D418=0,"-",IF('Lease Quarterly'!$H$4="Yearly",EDATE(C417,12),IF('Lease Quarterly'!$H$4="Quarterly",EDATE(C417,3),EDATE(C417,1))))</f>
        <v>-</v>
      </c>
      <c r="D418" s="54">
        <f>IF(A418&gt;'Lease Quarterly'!$E$4,0,'Lease Quarterly'!$G$4)*((1+$M$4)^(((((IF($H$4="Yearly",ROUNDDOWN(IF(A418-($N$4)&lt;0,0,((A418-($N$4)/(($N$4))))/($N$4)),0),IF($H$4="Monthly",ROUNDDOWN(IF(A418-($N$4*12)&lt;0,0,((A418-(12*$N$4)/((12*$N$4))))/($N$4*12)),0),ROUNDDOWN(IF(A418-($N$4*4)&lt;0,0,((A418-(4*$N$4)/((4*$N$4))))/($N$4*4)),0)))))))))+(IF(A418=$E$4,$J$4,0))</f>
        <v>0</v>
      </c>
      <c r="E418" s="49">
        <f>IF(D418=0,0,1/((1+IF('Lease Quarterly'!$H$4="Yearly",'Lease Quarterly'!$D$4,IF('Lease Quarterly'!$H$4="Quarterly",'Lease Quarterly'!$D$4/4,'Lease Quarterly'!$D$4/12)))^IF($E$17=1,A417,A418)))</f>
        <v>0</v>
      </c>
      <c r="F418" s="55">
        <f t="shared" si="65"/>
        <v>0</v>
      </c>
      <c r="G418" s="56"/>
      <c r="H418" s="38">
        <f t="shared" si="71"/>
        <v>402</v>
      </c>
      <c r="I418" s="9" t="str">
        <f t="shared" si="66"/>
        <v>-</v>
      </c>
      <c r="J418" s="47">
        <f>IF(H418&gt;'Lease Quarterly'!$E$4,0,M417)</f>
        <v>0</v>
      </c>
      <c r="K418" s="47">
        <f>IF(IF('Lease Quarterly'!$H$4="Yearly",J418*'Lease Quarterly'!$D$4,IF('Lease Quarterly'!$H$4="Quarterly",J418*('Lease Quarterly'!$D$4/4),J418*'Lease Quarterly'!$D$4/12))&gt;0,IF('Lease Quarterly'!$H$4="Yearly",J418*'Lease Quarterly'!$D$4,IF('Lease Quarterly'!$H$4="Quarterly",J418*('Lease Quarterly'!$D$4/4),J418*'Lease Quarterly'!$D$4/12)),-L418-J418)</f>
        <v>0</v>
      </c>
      <c r="L418" s="47">
        <f t="shared" si="67"/>
        <v>0</v>
      </c>
      <c r="M418" s="47">
        <f t="shared" si="68"/>
        <v>0</v>
      </c>
      <c r="N418" s="57"/>
      <c r="O418" s="38">
        <v>237</v>
      </c>
      <c r="P418" s="58">
        <f t="shared" si="72"/>
        <v>190567</v>
      </c>
      <c r="Q418" s="47">
        <f t="shared" si="73"/>
        <v>0</v>
      </c>
      <c r="R418" s="47">
        <f>IF(S417&lt;1,0,-'Lease Quarterly'!$K$4/'Lease Quarterly'!$L$4)</f>
        <v>0</v>
      </c>
      <c r="S418" s="47">
        <f t="shared" si="69"/>
        <v>0</v>
      </c>
      <c r="AE418"/>
      <c r="AF418" s="6"/>
    </row>
    <row r="419" spans="1:32" x14ac:dyDescent="0.25">
      <c r="A419" s="53">
        <f t="shared" si="70"/>
        <v>403</v>
      </c>
      <c r="B419" s="29">
        <f t="shared" si="64"/>
        <v>0</v>
      </c>
      <c r="C419" s="9" t="str">
        <f>IF(D419=0,"-",IF('Lease Quarterly'!$H$4="Yearly",EDATE(C418,12),IF('Lease Quarterly'!$H$4="Quarterly",EDATE(C418,3),EDATE(C418,1))))</f>
        <v>-</v>
      </c>
      <c r="D419" s="54">
        <f>IF(A419&gt;'Lease Quarterly'!$E$4,0,'Lease Quarterly'!$G$4)*((1+$M$4)^(((((IF($H$4="Yearly",ROUNDDOWN(IF(A419-($N$4)&lt;0,0,((A419-($N$4)/(($N$4))))/($N$4)),0),IF($H$4="Monthly",ROUNDDOWN(IF(A419-($N$4*12)&lt;0,0,((A419-(12*$N$4)/((12*$N$4))))/($N$4*12)),0),ROUNDDOWN(IF(A419-($N$4*4)&lt;0,0,((A419-(4*$N$4)/((4*$N$4))))/($N$4*4)),0)))))))))+(IF(A419=$E$4,$J$4,0))</f>
        <v>0</v>
      </c>
      <c r="E419" s="49">
        <f>IF(D419=0,0,1/((1+IF('Lease Quarterly'!$H$4="Yearly",'Lease Quarterly'!$D$4,IF('Lease Quarterly'!$H$4="Quarterly",'Lease Quarterly'!$D$4/4,'Lease Quarterly'!$D$4/12)))^IF($E$17=1,A418,A419)))</f>
        <v>0</v>
      </c>
      <c r="F419" s="55">
        <f t="shared" si="65"/>
        <v>0</v>
      </c>
      <c r="G419" s="56"/>
      <c r="H419" s="38">
        <f t="shared" si="71"/>
        <v>403</v>
      </c>
      <c r="I419" s="9" t="str">
        <f t="shared" si="66"/>
        <v>-</v>
      </c>
      <c r="J419" s="47">
        <f>IF(H419&gt;'Lease Quarterly'!$E$4,0,M418)</f>
        <v>0</v>
      </c>
      <c r="K419" s="47">
        <f>IF(IF('Lease Quarterly'!$H$4="Yearly",J419*'Lease Quarterly'!$D$4,IF('Lease Quarterly'!$H$4="Quarterly",J419*('Lease Quarterly'!$D$4/4),J419*'Lease Quarterly'!$D$4/12))&gt;0,IF('Lease Quarterly'!$H$4="Yearly",J419*'Lease Quarterly'!$D$4,IF('Lease Quarterly'!$H$4="Quarterly",J419*('Lease Quarterly'!$D$4/4),J419*'Lease Quarterly'!$D$4/12)),-L419-J419)</f>
        <v>0</v>
      </c>
      <c r="L419" s="47">
        <f t="shared" si="67"/>
        <v>0</v>
      </c>
      <c r="M419" s="47">
        <f t="shared" si="68"/>
        <v>0</v>
      </c>
      <c r="N419" s="57"/>
      <c r="O419" s="38">
        <v>237</v>
      </c>
      <c r="P419" s="58">
        <f t="shared" si="72"/>
        <v>190932</v>
      </c>
      <c r="Q419" s="47">
        <f t="shared" si="73"/>
        <v>0</v>
      </c>
      <c r="R419" s="47">
        <f>IF(S418&lt;1,0,-'Lease Quarterly'!$K$4/'Lease Quarterly'!$L$4)</f>
        <v>0</v>
      </c>
      <c r="S419" s="47">
        <f t="shared" si="69"/>
        <v>0</v>
      </c>
      <c r="AE419"/>
      <c r="AF419" s="6"/>
    </row>
    <row r="420" spans="1:32" x14ac:dyDescent="0.25">
      <c r="A420" s="53">
        <f t="shared" si="70"/>
        <v>404</v>
      </c>
      <c r="B420" s="29">
        <f t="shared" si="64"/>
        <v>0</v>
      </c>
      <c r="C420" s="9" t="str">
        <f>IF(D420=0,"-",IF('Lease Quarterly'!$H$4="Yearly",EDATE(C419,12),IF('Lease Quarterly'!$H$4="Quarterly",EDATE(C419,3),EDATE(C419,1))))</f>
        <v>-</v>
      </c>
      <c r="D420" s="54">
        <f>IF(A420&gt;'Lease Quarterly'!$E$4,0,'Lease Quarterly'!$G$4)*((1+$M$4)^(((((IF($H$4="Yearly",ROUNDDOWN(IF(A420-($N$4)&lt;0,0,((A420-($N$4)/(($N$4))))/($N$4)),0),IF($H$4="Monthly",ROUNDDOWN(IF(A420-($N$4*12)&lt;0,0,((A420-(12*$N$4)/((12*$N$4))))/($N$4*12)),0),ROUNDDOWN(IF(A420-($N$4*4)&lt;0,0,((A420-(4*$N$4)/((4*$N$4))))/($N$4*4)),0)))))))))+(IF(A420=$E$4,$J$4,0))</f>
        <v>0</v>
      </c>
      <c r="E420" s="49">
        <f>IF(D420=0,0,1/((1+IF('Lease Quarterly'!$H$4="Yearly",'Lease Quarterly'!$D$4,IF('Lease Quarterly'!$H$4="Quarterly",'Lease Quarterly'!$D$4/4,'Lease Quarterly'!$D$4/12)))^IF($E$17=1,A419,A420)))</f>
        <v>0</v>
      </c>
      <c r="F420" s="55">
        <f t="shared" si="65"/>
        <v>0</v>
      </c>
      <c r="G420" s="56"/>
      <c r="H420" s="38">
        <f t="shared" si="71"/>
        <v>404</v>
      </c>
      <c r="I420" s="9" t="str">
        <f t="shared" si="66"/>
        <v>-</v>
      </c>
      <c r="J420" s="47">
        <f>IF(H420&gt;'Lease Quarterly'!$E$4,0,M419)</f>
        <v>0</v>
      </c>
      <c r="K420" s="47">
        <f>IF(IF('Lease Quarterly'!$H$4="Yearly",J420*'Lease Quarterly'!$D$4,IF('Lease Quarterly'!$H$4="Quarterly",J420*('Lease Quarterly'!$D$4/4),J420*'Lease Quarterly'!$D$4/12))&gt;0,IF('Lease Quarterly'!$H$4="Yearly",J420*'Lease Quarterly'!$D$4,IF('Lease Quarterly'!$H$4="Quarterly",J420*('Lease Quarterly'!$D$4/4),J420*'Lease Quarterly'!$D$4/12)),-L420-J420)</f>
        <v>0</v>
      </c>
      <c r="L420" s="47">
        <f t="shared" si="67"/>
        <v>0</v>
      </c>
      <c r="M420" s="47">
        <f t="shared" si="68"/>
        <v>0</v>
      </c>
      <c r="N420" s="57"/>
      <c r="O420" s="38">
        <v>237</v>
      </c>
      <c r="P420" s="58">
        <f t="shared" si="72"/>
        <v>191297</v>
      </c>
      <c r="Q420" s="47">
        <f t="shared" si="73"/>
        <v>0</v>
      </c>
      <c r="R420" s="47">
        <f>IF(S419&lt;1,0,-'Lease Quarterly'!$K$4/'Lease Quarterly'!$L$4)</f>
        <v>0</v>
      </c>
      <c r="S420" s="47">
        <f t="shared" si="69"/>
        <v>0</v>
      </c>
      <c r="AE420"/>
      <c r="AF420" s="6"/>
    </row>
    <row r="421" spans="1:32" x14ac:dyDescent="0.25">
      <c r="A421" s="53">
        <f t="shared" si="70"/>
        <v>405</v>
      </c>
      <c r="B421" s="29">
        <f t="shared" si="64"/>
        <v>0</v>
      </c>
      <c r="C421" s="9" t="str">
        <f>IF(D421=0,"-",IF('Lease Quarterly'!$H$4="Yearly",EDATE(C420,12),IF('Lease Quarterly'!$H$4="Quarterly",EDATE(C420,3),EDATE(C420,1))))</f>
        <v>-</v>
      </c>
      <c r="D421" s="54">
        <f>IF(A421&gt;'Lease Quarterly'!$E$4,0,'Lease Quarterly'!$G$4)*((1+$M$4)^(((((IF($H$4="Yearly",ROUNDDOWN(IF(A421-($N$4)&lt;0,0,((A421-($N$4)/(($N$4))))/($N$4)),0),IF($H$4="Monthly",ROUNDDOWN(IF(A421-($N$4*12)&lt;0,0,((A421-(12*$N$4)/((12*$N$4))))/($N$4*12)),0),ROUNDDOWN(IF(A421-($N$4*4)&lt;0,0,((A421-(4*$N$4)/((4*$N$4))))/($N$4*4)),0)))))))))+(IF(A421=$E$4,$J$4,0))</f>
        <v>0</v>
      </c>
      <c r="E421" s="49">
        <f>IF(D421=0,0,1/((1+IF('Lease Quarterly'!$H$4="Yearly",'Lease Quarterly'!$D$4,IF('Lease Quarterly'!$H$4="Quarterly",'Lease Quarterly'!$D$4/4,'Lease Quarterly'!$D$4/12)))^IF($E$17=1,A420,A421)))</f>
        <v>0</v>
      </c>
      <c r="F421" s="55">
        <f t="shared" si="65"/>
        <v>0</v>
      </c>
      <c r="G421" s="56"/>
      <c r="H421" s="38">
        <f t="shared" si="71"/>
        <v>405</v>
      </c>
      <c r="I421" s="9" t="str">
        <f t="shared" si="66"/>
        <v>-</v>
      </c>
      <c r="J421" s="47">
        <f>IF(H421&gt;'Lease Quarterly'!$E$4,0,M420)</f>
        <v>0</v>
      </c>
      <c r="K421" s="47">
        <f>IF(IF('Lease Quarterly'!$H$4="Yearly",J421*'Lease Quarterly'!$D$4,IF('Lease Quarterly'!$H$4="Quarterly",J421*('Lease Quarterly'!$D$4/4),J421*'Lease Quarterly'!$D$4/12))&gt;0,IF('Lease Quarterly'!$H$4="Yearly",J421*'Lease Quarterly'!$D$4,IF('Lease Quarterly'!$H$4="Quarterly",J421*('Lease Quarterly'!$D$4/4),J421*'Lease Quarterly'!$D$4/12)),-L421-J421)</f>
        <v>0</v>
      </c>
      <c r="L421" s="47">
        <f t="shared" si="67"/>
        <v>0</v>
      </c>
      <c r="M421" s="47">
        <f t="shared" si="68"/>
        <v>0</v>
      </c>
      <c r="N421" s="57"/>
      <c r="O421" s="38">
        <v>237</v>
      </c>
      <c r="P421" s="58">
        <f t="shared" si="72"/>
        <v>191663</v>
      </c>
      <c r="Q421" s="47">
        <f t="shared" si="73"/>
        <v>0</v>
      </c>
      <c r="R421" s="47">
        <f>IF(S420&lt;1,0,-'Lease Quarterly'!$K$4/'Lease Quarterly'!$L$4)</f>
        <v>0</v>
      </c>
      <c r="S421" s="47">
        <f t="shared" si="69"/>
        <v>0</v>
      </c>
      <c r="AE421"/>
      <c r="AF421" s="6"/>
    </row>
    <row r="422" spans="1:32" x14ac:dyDescent="0.25">
      <c r="A422" s="53">
        <f t="shared" si="70"/>
        <v>406</v>
      </c>
      <c r="B422" s="29">
        <f t="shared" si="64"/>
        <v>0</v>
      </c>
      <c r="C422" s="9" t="str">
        <f>IF(D422=0,"-",IF('Lease Quarterly'!$H$4="Yearly",EDATE(C421,12),IF('Lease Quarterly'!$H$4="Quarterly",EDATE(C421,3),EDATE(C421,1))))</f>
        <v>-</v>
      </c>
      <c r="D422" s="54">
        <f>IF(A422&gt;'Lease Quarterly'!$E$4,0,'Lease Quarterly'!$G$4)*((1+$M$4)^(((((IF($H$4="Yearly",ROUNDDOWN(IF(A422-($N$4)&lt;0,0,((A422-($N$4)/(($N$4))))/($N$4)),0),IF($H$4="Monthly",ROUNDDOWN(IF(A422-($N$4*12)&lt;0,0,((A422-(12*$N$4)/((12*$N$4))))/($N$4*12)),0),ROUNDDOWN(IF(A422-($N$4*4)&lt;0,0,((A422-(4*$N$4)/((4*$N$4))))/($N$4*4)),0)))))))))+(IF(A422=$E$4,$J$4,0))</f>
        <v>0</v>
      </c>
      <c r="E422" s="49">
        <f>IF(D422=0,0,1/((1+IF('Lease Quarterly'!$H$4="Yearly",'Lease Quarterly'!$D$4,IF('Lease Quarterly'!$H$4="Quarterly",'Lease Quarterly'!$D$4/4,'Lease Quarterly'!$D$4/12)))^IF($E$17=1,A421,A422)))</f>
        <v>0</v>
      </c>
      <c r="F422" s="55">
        <f t="shared" si="65"/>
        <v>0</v>
      </c>
      <c r="G422" s="56"/>
      <c r="H422" s="38">
        <f t="shared" si="71"/>
        <v>406</v>
      </c>
      <c r="I422" s="9" t="str">
        <f t="shared" si="66"/>
        <v>-</v>
      </c>
      <c r="J422" s="47">
        <f>IF(H422&gt;'Lease Quarterly'!$E$4,0,M421)</f>
        <v>0</v>
      </c>
      <c r="K422" s="47">
        <f>IF(IF('Lease Quarterly'!$H$4="Yearly",J422*'Lease Quarterly'!$D$4,IF('Lease Quarterly'!$H$4="Quarterly",J422*('Lease Quarterly'!$D$4/4),J422*'Lease Quarterly'!$D$4/12))&gt;0,IF('Lease Quarterly'!$H$4="Yearly",J422*'Lease Quarterly'!$D$4,IF('Lease Quarterly'!$H$4="Quarterly",J422*('Lease Quarterly'!$D$4/4),J422*'Lease Quarterly'!$D$4/12)),-L422-J422)</f>
        <v>0</v>
      </c>
      <c r="L422" s="47">
        <f t="shared" si="67"/>
        <v>0</v>
      </c>
      <c r="M422" s="47">
        <f t="shared" si="68"/>
        <v>0</v>
      </c>
      <c r="N422" s="57"/>
      <c r="O422" s="38">
        <v>237</v>
      </c>
      <c r="P422" s="58">
        <f t="shared" si="72"/>
        <v>192028</v>
      </c>
      <c r="Q422" s="47">
        <f t="shared" si="73"/>
        <v>0</v>
      </c>
      <c r="R422" s="47">
        <f>IF(S421&lt;1,0,-'Lease Quarterly'!$K$4/'Lease Quarterly'!$L$4)</f>
        <v>0</v>
      </c>
      <c r="S422" s="47">
        <f t="shared" si="69"/>
        <v>0</v>
      </c>
      <c r="AE422"/>
      <c r="AF422" s="6"/>
    </row>
    <row r="423" spans="1:32" x14ac:dyDescent="0.25">
      <c r="A423" s="53">
        <f t="shared" si="70"/>
        <v>407</v>
      </c>
      <c r="B423" s="29">
        <f t="shared" si="64"/>
        <v>0</v>
      </c>
      <c r="C423" s="9" t="str">
        <f>IF(D423=0,"-",IF('Lease Quarterly'!$H$4="Yearly",EDATE(C422,12),IF('Lease Quarterly'!$H$4="Quarterly",EDATE(C422,3),EDATE(C422,1))))</f>
        <v>-</v>
      </c>
      <c r="D423" s="54">
        <f>IF(A423&gt;'Lease Quarterly'!$E$4,0,'Lease Quarterly'!$G$4)*((1+$M$4)^(((((IF($H$4="Yearly",ROUNDDOWN(IF(A423-($N$4)&lt;0,0,((A423-($N$4)/(($N$4))))/($N$4)),0),IF($H$4="Monthly",ROUNDDOWN(IF(A423-($N$4*12)&lt;0,0,((A423-(12*$N$4)/((12*$N$4))))/($N$4*12)),0),ROUNDDOWN(IF(A423-($N$4*4)&lt;0,0,((A423-(4*$N$4)/((4*$N$4))))/($N$4*4)),0)))))))))+(IF(A423=$E$4,$J$4,0))</f>
        <v>0</v>
      </c>
      <c r="E423" s="49">
        <f>IF(D423=0,0,1/((1+IF('Lease Quarterly'!$H$4="Yearly",'Lease Quarterly'!$D$4,IF('Lease Quarterly'!$H$4="Quarterly",'Lease Quarterly'!$D$4/4,'Lease Quarterly'!$D$4/12)))^IF($E$17=1,A422,A423)))</f>
        <v>0</v>
      </c>
      <c r="F423" s="55">
        <f t="shared" si="65"/>
        <v>0</v>
      </c>
      <c r="G423" s="56"/>
      <c r="H423" s="38">
        <f t="shared" si="71"/>
        <v>407</v>
      </c>
      <c r="I423" s="9" t="str">
        <f t="shared" si="66"/>
        <v>-</v>
      </c>
      <c r="J423" s="47">
        <f>IF(H423&gt;'Lease Quarterly'!$E$4,0,M422)</f>
        <v>0</v>
      </c>
      <c r="K423" s="47">
        <f>IF(IF('Lease Quarterly'!$H$4="Yearly",J423*'Lease Quarterly'!$D$4,IF('Lease Quarterly'!$H$4="Quarterly",J423*('Lease Quarterly'!$D$4/4),J423*'Lease Quarterly'!$D$4/12))&gt;0,IF('Lease Quarterly'!$H$4="Yearly",J423*'Lease Quarterly'!$D$4,IF('Lease Quarterly'!$H$4="Quarterly",J423*('Lease Quarterly'!$D$4/4),J423*'Lease Quarterly'!$D$4/12)),-L423-J423)</f>
        <v>0</v>
      </c>
      <c r="L423" s="47">
        <f t="shared" si="67"/>
        <v>0</v>
      </c>
      <c r="M423" s="47">
        <f t="shared" si="68"/>
        <v>0</v>
      </c>
      <c r="N423" s="57"/>
      <c r="O423" s="38">
        <v>237</v>
      </c>
      <c r="P423" s="58">
        <f t="shared" si="72"/>
        <v>192393</v>
      </c>
      <c r="Q423" s="47">
        <f t="shared" si="73"/>
        <v>0</v>
      </c>
      <c r="R423" s="47">
        <f>IF(S422&lt;1,0,-'Lease Quarterly'!$K$4/'Lease Quarterly'!$L$4)</f>
        <v>0</v>
      </c>
      <c r="S423" s="47">
        <f t="shared" si="69"/>
        <v>0</v>
      </c>
      <c r="AE423"/>
      <c r="AF423" s="6"/>
    </row>
    <row r="424" spans="1:32" x14ac:dyDescent="0.25">
      <c r="A424" s="53">
        <f t="shared" si="70"/>
        <v>408</v>
      </c>
      <c r="B424" s="29">
        <f t="shared" si="64"/>
        <v>0</v>
      </c>
      <c r="C424" s="9" t="str">
        <f>IF(D424=0,"-",IF('Lease Quarterly'!$H$4="Yearly",EDATE(C423,12),IF('Lease Quarterly'!$H$4="Quarterly",EDATE(C423,3),EDATE(C423,1))))</f>
        <v>-</v>
      </c>
      <c r="D424" s="54">
        <f>IF(A424&gt;'Lease Quarterly'!$E$4,0,'Lease Quarterly'!$G$4)*((1+$M$4)^(((((IF($H$4="Yearly",ROUNDDOWN(IF(A424-($N$4)&lt;0,0,((A424-($N$4)/(($N$4))))/($N$4)),0),IF($H$4="Monthly",ROUNDDOWN(IF(A424-($N$4*12)&lt;0,0,((A424-(12*$N$4)/((12*$N$4))))/($N$4*12)),0),ROUNDDOWN(IF(A424-($N$4*4)&lt;0,0,((A424-(4*$N$4)/((4*$N$4))))/($N$4*4)),0)))))))))+(IF(A424=$E$4,$J$4,0))</f>
        <v>0</v>
      </c>
      <c r="E424" s="49">
        <f>IF(D424=0,0,1/((1+IF('Lease Quarterly'!$H$4="Yearly",'Lease Quarterly'!$D$4,IF('Lease Quarterly'!$H$4="Quarterly",'Lease Quarterly'!$D$4/4,'Lease Quarterly'!$D$4/12)))^IF($E$17=1,A423,A424)))</f>
        <v>0</v>
      </c>
      <c r="F424" s="55">
        <f t="shared" si="65"/>
        <v>0</v>
      </c>
      <c r="G424" s="56"/>
      <c r="H424" s="38">
        <f t="shared" si="71"/>
        <v>408</v>
      </c>
      <c r="I424" s="9" t="str">
        <f t="shared" si="66"/>
        <v>-</v>
      </c>
      <c r="J424" s="47">
        <f>IF(H424&gt;'Lease Quarterly'!$E$4,0,M423)</f>
        <v>0</v>
      </c>
      <c r="K424" s="47">
        <f>IF(IF('Lease Quarterly'!$H$4="Yearly",J424*'Lease Quarterly'!$D$4,IF('Lease Quarterly'!$H$4="Quarterly",J424*('Lease Quarterly'!$D$4/4),J424*'Lease Quarterly'!$D$4/12))&gt;0,IF('Lease Quarterly'!$H$4="Yearly",J424*'Lease Quarterly'!$D$4,IF('Lease Quarterly'!$H$4="Quarterly",J424*('Lease Quarterly'!$D$4/4),J424*'Lease Quarterly'!$D$4/12)),-L424-J424)</f>
        <v>0</v>
      </c>
      <c r="L424" s="47">
        <f t="shared" si="67"/>
        <v>0</v>
      </c>
      <c r="M424" s="47">
        <f t="shared" si="68"/>
        <v>0</v>
      </c>
      <c r="N424" s="57"/>
      <c r="O424" s="38">
        <v>237</v>
      </c>
      <c r="P424" s="58">
        <f t="shared" si="72"/>
        <v>192758</v>
      </c>
      <c r="Q424" s="47">
        <f t="shared" si="73"/>
        <v>0</v>
      </c>
      <c r="R424" s="47">
        <f>IF(S423&lt;1,0,-'Lease Quarterly'!$K$4/'Lease Quarterly'!$L$4)</f>
        <v>0</v>
      </c>
      <c r="S424" s="47">
        <f t="shared" si="69"/>
        <v>0</v>
      </c>
      <c r="AE424"/>
      <c r="AF424" s="6"/>
    </row>
    <row r="425" spans="1:32" x14ac:dyDescent="0.25">
      <c r="A425" s="53">
        <f t="shared" si="70"/>
        <v>409</v>
      </c>
      <c r="B425" s="29">
        <f t="shared" si="64"/>
        <v>0</v>
      </c>
      <c r="C425" s="9" t="str">
        <f>IF(D425=0,"-",IF('Lease Quarterly'!$H$4="Yearly",EDATE(C424,12),IF('Lease Quarterly'!$H$4="Quarterly",EDATE(C424,3),EDATE(C424,1))))</f>
        <v>-</v>
      </c>
      <c r="D425" s="54">
        <f>IF(A425&gt;'Lease Quarterly'!$E$4,0,'Lease Quarterly'!$G$4)*((1+$M$4)^(((((IF($H$4="Yearly",ROUNDDOWN(IF(A425-($N$4)&lt;0,0,((A425-($N$4)/(($N$4))))/($N$4)),0),IF($H$4="Monthly",ROUNDDOWN(IF(A425-($N$4*12)&lt;0,0,((A425-(12*$N$4)/((12*$N$4))))/($N$4*12)),0),ROUNDDOWN(IF(A425-($N$4*4)&lt;0,0,((A425-(4*$N$4)/((4*$N$4))))/($N$4*4)),0)))))))))+(IF(A425=$E$4,$J$4,0))</f>
        <v>0</v>
      </c>
      <c r="E425" s="49">
        <f>IF(D425=0,0,1/((1+IF('Lease Quarterly'!$H$4="Yearly",'Lease Quarterly'!$D$4,IF('Lease Quarterly'!$H$4="Quarterly",'Lease Quarterly'!$D$4/4,'Lease Quarterly'!$D$4/12)))^IF($E$17=1,A424,A425)))</f>
        <v>0</v>
      </c>
      <c r="F425" s="55">
        <f t="shared" si="65"/>
        <v>0</v>
      </c>
      <c r="G425" s="56"/>
      <c r="H425" s="38">
        <f t="shared" si="71"/>
        <v>409</v>
      </c>
      <c r="I425" s="9" t="str">
        <f t="shared" si="66"/>
        <v>-</v>
      </c>
      <c r="J425" s="47">
        <f>IF(H425&gt;'Lease Quarterly'!$E$4,0,M424)</f>
        <v>0</v>
      </c>
      <c r="K425" s="47">
        <f>IF(IF('Lease Quarterly'!$H$4="Yearly",J425*'Lease Quarterly'!$D$4,IF('Lease Quarterly'!$H$4="Quarterly",J425*('Lease Quarterly'!$D$4/4),J425*'Lease Quarterly'!$D$4/12))&gt;0,IF('Lease Quarterly'!$H$4="Yearly",J425*'Lease Quarterly'!$D$4,IF('Lease Quarterly'!$H$4="Quarterly",J425*('Lease Quarterly'!$D$4/4),J425*'Lease Quarterly'!$D$4/12)),-L425-J425)</f>
        <v>0</v>
      </c>
      <c r="L425" s="47">
        <f t="shared" si="67"/>
        <v>0</v>
      </c>
      <c r="M425" s="47">
        <f t="shared" si="68"/>
        <v>0</v>
      </c>
      <c r="N425" s="57"/>
      <c r="O425" s="38">
        <v>237</v>
      </c>
      <c r="P425" s="58">
        <f t="shared" si="72"/>
        <v>193124</v>
      </c>
      <c r="Q425" s="47">
        <f t="shared" si="73"/>
        <v>0</v>
      </c>
      <c r="R425" s="47">
        <f>IF(S424&lt;1,0,-'Lease Quarterly'!$K$4/'Lease Quarterly'!$L$4)</f>
        <v>0</v>
      </c>
      <c r="S425" s="47">
        <f t="shared" si="69"/>
        <v>0</v>
      </c>
      <c r="AE425"/>
      <c r="AF425" s="6"/>
    </row>
    <row r="426" spans="1:32" x14ac:dyDescent="0.25">
      <c r="A426" s="53">
        <f t="shared" si="70"/>
        <v>410</v>
      </c>
      <c r="B426" s="29">
        <f t="shared" si="64"/>
        <v>0</v>
      </c>
      <c r="C426" s="9" t="str">
        <f>IF(D426=0,"-",IF('Lease Quarterly'!$H$4="Yearly",EDATE(C425,12),IF('Lease Quarterly'!$H$4="Quarterly",EDATE(C425,3),EDATE(C425,1))))</f>
        <v>-</v>
      </c>
      <c r="D426" s="54">
        <f>IF(A426&gt;'Lease Quarterly'!$E$4,0,'Lease Quarterly'!$G$4)*((1+$M$4)^(((((IF($H$4="Yearly",ROUNDDOWN(IF(A426-($N$4)&lt;0,0,((A426-($N$4)/(($N$4))))/($N$4)),0),IF($H$4="Monthly",ROUNDDOWN(IF(A426-($N$4*12)&lt;0,0,((A426-(12*$N$4)/((12*$N$4))))/($N$4*12)),0),ROUNDDOWN(IF(A426-($N$4*4)&lt;0,0,((A426-(4*$N$4)/((4*$N$4))))/($N$4*4)),0)))))))))+(IF(A426=$E$4,$J$4,0))</f>
        <v>0</v>
      </c>
      <c r="E426" s="49">
        <f>IF(D426=0,0,1/((1+IF('Lease Quarterly'!$H$4="Yearly",'Lease Quarterly'!$D$4,IF('Lease Quarterly'!$H$4="Quarterly",'Lease Quarterly'!$D$4/4,'Lease Quarterly'!$D$4/12)))^IF($E$17=1,A425,A426)))</f>
        <v>0</v>
      </c>
      <c r="F426" s="55">
        <f t="shared" si="65"/>
        <v>0</v>
      </c>
      <c r="G426" s="56"/>
      <c r="H426" s="38">
        <f t="shared" si="71"/>
        <v>410</v>
      </c>
      <c r="I426" s="9" t="str">
        <f t="shared" si="66"/>
        <v>-</v>
      </c>
      <c r="J426" s="47">
        <f>IF(H426&gt;'Lease Quarterly'!$E$4,0,M425)</f>
        <v>0</v>
      </c>
      <c r="K426" s="47">
        <f>IF(IF('Lease Quarterly'!$H$4="Yearly",J426*'Lease Quarterly'!$D$4,IF('Lease Quarterly'!$H$4="Quarterly",J426*('Lease Quarterly'!$D$4/4),J426*'Lease Quarterly'!$D$4/12))&gt;0,IF('Lease Quarterly'!$H$4="Yearly",J426*'Lease Quarterly'!$D$4,IF('Lease Quarterly'!$H$4="Quarterly",J426*('Lease Quarterly'!$D$4/4),J426*'Lease Quarterly'!$D$4/12)),-L426-J426)</f>
        <v>0</v>
      </c>
      <c r="L426" s="47">
        <f t="shared" si="67"/>
        <v>0</v>
      </c>
      <c r="M426" s="47">
        <f t="shared" si="68"/>
        <v>0</v>
      </c>
      <c r="N426" s="57"/>
      <c r="O426" s="38">
        <v>237</v>
      </c>
      <c r="P426" s="58">
        <f t="shared" si="72"/>
        <v>193489</v>
      </c>
      <c r="Q426" s="47">
        <f t="shared" si="73"/>
        <v>0</v>
      </c>
      <c r="R426" s="47">
        <f>IF(S425&lt;1,0,-'Lease Quarterly'!$K$4/'Lease Quarterly'!$L$4)</f>
        <v>0</v>
      </c>
      <c r="S426" s="47">
        <f t="shared" si="69"/>
        <v>0</v>
      </c>
      <c r="AE426"/>
      <c r="AF426" s="6"/>
    </row>
    <row r="427" spans="1:32" x14ac:dyDescent="0.25">
      <c r="A427" s="53">
        <f t="shared" si="70"/>
        <v>411</v>
      </c>
      <c r="B427" s="29">
        <f t="shared" si="64"/>
        <v>0</v>
      </c>
      <c r="C427" s="9" t="str">
        <f>IF(D427=0,"-",IF('Lease Quarterly'!$H$4="Yearly",EDATE(C426,12),IF('Lease Quarterly'!$H$4="Quarterly",EDATE(C426,3),EDATE(C426,1))))</f>
        <v>-</v>
      </c>
      <c r="D427" s="54">
        <f>IF(A427&gt;'Lease Quarterly'!$E$4,0,'Lease Quarterly'!$G$4)*((1+$M$4)^(((((IF($H$4="Yearly",ROUNDDOWN(IF(A427-($N$4)&lt;0,0,((A427-($N$4)/(($N$4))))/($N$4)),0),IF($H$4="Monthly",ROUNDDOWN(IF(A427-($N$4*12)&lt;0,0,((A427-(12*$N$4)/((12*$N$4))))/($N$4*12)),0),ROUNDDOWN(IF(A427-($N$4*4)&lt;0,0,((A427-(4*$N$4)/((4*$N$4))))/($N$4*4)),0)))))))))+(IF(A427=$E$4,$J$4,0))</f>
        <v>0</v>
      </c>
      <c r="E427" s="49">
        <f>IF(D427=0,0,1/((1+IF('Lease Quarterly'!$H$4="Yearly",'Lease Quarterly'!$D$4,IF('Lease Quarterly'!$H$4="Quarterly",'Lease Quarterly'!$D$4/4,'Lease Quarterly'!$D$4/12)))^IF($E$17=1,A426,A427)))</f>
        <v>0</v>
      </c>
      <c r="F427" s="55">
        <f t="shared" si="65"/>
        <v>0</v>
      </c>
      <c r="G427" s="56"/>
      <c r="H427" s="38">
        <f t="shared" si="71"/>
        <v>411</v>
      </c>
      <c r="I427" s="9" t="str">
        <f t="shared" si="66"/>
        <v>-</v>
      </c>
      <c r="J427" s="47">
        <f>IF(H427&gt;'Lease Quarterly'!$E$4,0,M426)</f>
        <v>0</v>
      </c>
      <c r="K427" s="47">
        <f>IF(IF('Lease Quarterly'!$H$4="Yearly",J427*'Lease Quarterly'!$D$4,IF('Lease Quarterly'!$H$4="Quarterly",J427*('Lease Quarterly'!$D$4/4),J427*'Lease Quarterly'!$D$4/12))&gt;0,IF('Lease Quarterly'!$H$4="Yearly",J427*'Lease Quarterly'!$D$4,IF('Lease Quarterly'!$H$4="Quarterly",J427*('Lease Quarterly'!$D$4/4),J427*'Lease Quarterly'!$D$4/12)),-L427-J427)</f>
        <v>0</v>
      </c>
      <c r="L427" s="47">
        <f t="shared" si="67"/>
        <v>0</v>
      </c>
      <c r="M427" s="47">
        <f t="shared" si="68"/>
        <v>0</v>
      </c>
      <c r="N427" s="57"/>
      <c r="O427" s="38">
        <v>237</v>
      </c>
      <c r="P427" s="58">
        <f t="shared" si="72"/>
        <v>193854</v>
      </c>
      <c r="Q427" s="47">
        <f t="shared" si="73"/>
        <v>0</v>
      </c>
      <c r="R427" s="47">
        <f>IF(S426&lt;1,0,-'Lease Quarterly'!$K$4/'Lease Quarterly'!$L$4)</f>
        <v>0</v>
      </c>
      <c r="S427" s="47">
        <f t="shared" si="69"/>
        <v>0</v>
      </c>
      <c r="AE427"/>
      <c r="AF427" s="6"/>
    </row>
    <row r="428" spans="1:32" x14ac:dyDescent="0.25">
      <c r="A428" s="53">
        <f t="shared" si="70"/>
        <v>412</v>
      </c>
      <c r="B428" s="29">
        <f t="shared" si="64"/>
        <v>0</v>
      </c>
      <c r="C428" s="9" t="str">
        <f>IF(D428=0,"-",IF('Lease Quarterly'!$H$4="Yearly",EDATE(C427,12),IF('Lease Quarterly'!$H$4="Quarterly",EDATE(C427,3),EDATE(C427,1))))</f>
        <v>-</v>
      </c>
      <c r="D428" s="54">
        <f>IF(A428&gt;'Lease Quarterly'!$E$4,0,'Lease Quarterly'!$G$4)*((1+$M$4)^(((((IF($H$4="Yearly",ROUNDDOWN(IF(A428-($N$4)&lt;0,0,((A428-($N$4)/(($N$4))))/($N$4)),0),IF($H$4="Monthly",ROUNDDOWN(IF(A428-($N$4*12)&lt;0,0,((A428-(12*$N$4)/((12*$N$4))))/($N$4*12)),0),ROUNDDOWN(IF(A428-($N$4*4)&lt;0,0,((A428-(4*$N$4)/((4*$N$4))))/($N$4*4)),0)))))))))+(IF(A428=$E$4,$J$4,0))</f>
        <v>0</v>
      </c>
      <c r="E428" s="49">
        <f>IF(D428=0,0,1/((1+IF('Lease Quarterly'!$H$4="Yearly",'Lease Quarterly'!$D$4,IF('Lease Quarterly'!$H$4="Quarterly",'Lease Quarterly'!$D$4/4,'Lease Quarterly'!$D$4/12)))^IF($E$17=1,A427,A428)))</f>
        <v>0</v>
      </c>
      <c r="F428" s="55">
        <f t="shared" si="65"/>
        <v>0</v>
      </c>
      <c r="G428" s="56"/>
      <c r="H428" s="38">
        <f t="shared" si="71"/>
        <v>412</v>
      </c>
      <c r="I428" s="9" t="str">
        <f t="shared" si="66"/>
        <v>-</v>
      </c>
      <c r="J428" s="47">
        <f>IF(H428&gt;'Lease Quarterly'!$E$4,0,M427)</f>
        <v>0</v>
      </c>
      <c r="K428" s="47">
        <f>IF(IF('Lease Quarterly'!$H$4="Yearly",J428*'Lease Quarterly'!$D$4,IF('Lease Quarterly'!$H$4="Quarterly",J428*('Lease Quarterly'!$D$4/4),J428*'Lease Quarterly'!$D$4/12))&gt;0,IF('Lease Quarterly'!$H$4="Yearly",J428*'Lease Quarterly'!$D$4,IF('Lease Quarterly'!$H$4="Quarterly",J428*('Lease Quarterly'!$D$4/4),J428*'Lease Quarterly'!$D$4/12)),-L428-J428)</f>
        <v>0</v>
      </c>
      <c r="L428" s="47">
        <f t="shared" si="67"/>
        <v>0</v>
      </c>
      <c r="M428" s="47">
        <f t="shared" si="68"/>
        <v>0</v>
      </c>
      <c r="N428" s="57"/>
      <c r="O428" s="38">
        <v>237</v>
      </c>
      <c r="P428" s="58">
        <f t="shared" si="72"/>
        <v>194219</v>
      </c>
      <c r="Q428" s="47">
        <f t="shared" si="73"/>
        <v>0</v>
      </c>
      <c r="R428" s="47">
        <f>IF(S427&lt;1,0,-'Lease Quarterly'!$K$4/'Lease Quarterly'!$L$4)</f>
        <v>0</v>
      </c>
      <c r="S428" s="47">
        <f t="shared" si="69"/>
        <v>0</v>
      </c>
      <c r="AE428"/>
      <c r="AF428" s="6"/>
    </row>
    <row r="429" spans="1:32" x14ac:dyDescent="0.25">
      <c r="A429" s="53">
        <f t="shared" si="70"/>
        <v>413</v>
      </c>
      <c r="B429" s="29">
        <f t="shared" si="64"/>
        <v>0</v>
      </c>
      <c r="C429" s="9" t="str">
        <f>IF(D429=0,"-",IF('Lease Quarterly'!$H$4="Yearly",EDATE(C428,12),IF('Lease Quarterly'!$H$4="Quarterly",EDATE(C428,3),EDATE(C428,1))))</f>
        <v>-</v>
      </c>
      <c r="D429" s="54">
        <f>IF(A429&gt;'Lease Quarterly'!$E$4,0,'Lease Quarterly'!$G$4)*((1+$M$4)^(((((IF($H$4="Yearly",ROUNDDOWN(IF(A429-($N$4)&lt;0,0,((A429-($N$4)/(($N$4))))/($N$4)),0),IF($H$4="Monthly",ROUNDDOWN(IF(A429-($N$4*12)&lt;0,0,((A429-(12*$N$4)/((12*$N$4))))/($N$4*12)),0),ROUNDDOWN(IF(A429-($N$4*4)&lt;0,0,((A429-(4*$N$4)/((4*$N$4))))/($N$4*4)),0)))))))))+(IF(A429=$E$4,$J$4,0))</f>
        <v>0</v>
      </c>
      <c r="E429" s="49">
        <f>IF(D429=0,0,1/((1+IF('Lease Quarterly'!$H$4="Yearly",'Lease Quarterly'!$D$4,IF('Lease Quarterly'!$H$4="Quarterly",'Lease Quarterly'!$D$4/4,'Lease Quarterly'!$D$4/12)))^IF($E$17=1,A428,A429)))</f>
        <v>0</v>
      </c>
      <c r="F429" s="55">
        <f t="shared" si="65"/>
        <v>0</v>
      </c>
      <c r="G429" s="56"/>
      <c r="H429" s="38">
        <f t="shared" si="71"/>
        <v>413</v>
      </c>
      <c r="I429" s="9" t="str">
        <f t="shared" si="66"/>
        <v>-</v>
      </c>
      <c r="J429" s="47">
        <f>IF(H429&gt;'Lease Quarterly'!$E$4,0,M428)</f>
        <v>0</v>
      </c>
      <c r="K429" s="47">
        <f>IF(IF('Lease Quarterly'!$H$4="Yearly",J429*'Lease Quarterly'!$D$4,IF('Lease Quarterly'!$H$4="Quarterly",J429*('Lease Quarterly'!$D$4/4),J429*'Lease Quarterly'!$D$4/12))&gt;0,IF('Lease Quarterly'!$H$4="Yearly",J429*'Lease Quarterly'!$D$4,IF('Lease Quarterly'!$H$4="Quarterly",J429*('Lease Quarterly'!$D$4/4),J429*'Lease Quarterly'!$D$4/12)),-L429-J429)</f>
        <v>0</v>
      </c>
      <c r="L429" s="47">
        <f t="shared" si="67"/>
        <v>0</v>
      </c>
      <c r="M429" s="47">
        <f t="shared" si="68"/>
        <v>0</v>
      </c>
      <c r="N429" s="57"/>
      <c r="O429" s="38">
        <v>237</v>
      </c>
      <c r="P429" s="58">
        <f t="shared" si="72"/>
        <v>194585</v>
      </c>
      <c r="Q429" s="47">
        <f t="shared" si="73"/>
        <v>0</v>
      </c>
      <c r="R429" s="47">
        <f>IF(S428&lt;1,0,-'Lease Quarterly'!$K$4/'Lease Quarterly'!$L$4)</f>
        <v>0</v>
      </c>
      <c r="S429" s="47">
        <f t="shared" si="69"/>
        <v>0</v>
      </c>
      <c r="AE429"/>
      <c r="AF429" s="6"/>
    </row>
    <row r="430" spans="1:32" x14ac:dyDescent="0.25">
      <c r="A430" s="53">
        <f t="shared" si="70"/>
        <v>414</v>
      </c>
      <c r="B430" s="29">
        <f t="shared" si="64"/>
        <v>0</v>
      </c>
      <c r="C430" s="9" t="str">
        <f>IF(D430=0,"-",IF('Lease Quarterly'!$H$4="Yearly",EDATE(C429,12),IF('Lease Quarterly'!$H$4="Quarterly",EDATE(C429,3),EDATE(C429,1))))</f>
        <v>-</v>
      </c>
      <c r="D430" s="54">
        <f>IF(A430&gt;'Lease Quarterly'!$E$4,0,'Lease Quarterly'!$G$4)*((1+$M$4)^(((((IF($H$4="Yearly",ROUNDDOWN(IF(A430-($N$4)&lt;0,0,((A430-($N$4)/(($N$4))))/($N$4)),0),IF($H$4="Monthly",ROUNDDOWN(IF(A430-($N$4*12)&lt;0,0,((A430-(12*$N$4)/((12*$N$4))))/($N$4*12)),0),ROUNDDOWN(IF(A430-($N$4*4)&lt;0,0,((A430-(4*$N$4)/((4*$N$4))))/($N$4*4)),0)))))))))+(IF(A430=$E$4,$J$4,0))</f>
        <v>0</v>
      </c>
      <c r="E430" s="49">
        <f>IF(D430=0,0,1/((1+IF('Lease Quarterly'!$H$4="Yearly",'Lease Quarterly'!$D$4,IF('Lease Quarterly'!$H$4="Quarterly",'Lease Quarterly'!$D$4/4,'Lease Quarterly'!$D$4/12)))^IF($E$17=1,A429,A430)))</f>
        <v>0</v>
      </c>
      <c r="F430" s="55">
        <f t="shared" si="65"/>
        <v>0</v>
      </c>
      <c r="G430" s="56"/>
      <c r="H430" s="38">
        <f t="shared" si="71"/>
        <v>414</v>
      </c>
      <c r="I430" s="9" t="str">
        <f t="shared" si="66"/>
        <v>-</v>
      </c>
      <c r="J430" s="47">
        <f>IF(H430&gt;'Lease Quarterly'!$E$4,0,M429)</f>
        <v>0</v>
      </c>
      <c r="K430" s="47">
        <f>IF(IF('Lease Quarterly'!$H$4="Yearly",J430*'Lease Quarterly'!$D$4,IF('Lease Quarterly'!$H$4="Quarterly",J430*('Lease Quarterly'!$D$4/4),J430*'Lease Quarterly'!$D$4/12))&gt;0,IF('Lease Quarterly'!$H$4="Yearly",J430*'Lease Quarterly'!$D$4,IF('Lease Quarterly'!$H$4="Quarterly",J430*('Lease Quarterly'!$D$4/4),J430*'Lease Quarterly'!$D$4/12)),-L430-J430)</f>
        <v>0</v>
      </c>
      <c r="L430" s="47">
        <f t="shared" si="67"/>
        <v>0</v>
      </c>
      <c r="M430" s="47">
        <f t="shared" si="68"/>
        <v>0</v>
      </c>
      <c r="N430" s="57"/>
      <c r="O430" s="38">
        <v>237</v>
      </c>
      <c r="P430" s="58">
        <f t="shared" si="72"/>
        <v>194950</v>
      </c>
      <c r="Q430" s="47">
        <f t="shared" si="73"/>
        <v>0</v>
      </c>
      <c r="R430" s="47">
        <f>IF(S429&lt;1,0,-'Lease Quarterly'!$K$4/'Lease Quarterly'!$L$4)</f>
        <v>0</v>
      </c>
      <c r="S430" s="47">
        <f t="shared" si="69"/>
        <v>0</v>
      </c>
      <c r="AE430"/>
      <c r="AF430" s="6"/>
    </row>
    <row r="431" spans="1:32" x14ac:dyDescent="0.25">
      <c r="A431" s="53">
        <f t="shared" si="70"/>
        <v>415</v>
      </c>
      <c r="B431" s="29">
        <f t="shared" si="64"/>
        <v>0</v>
      </c>
      <c r="C431" s="9" t="str">
        <f>IF(D431=0,"-",IF('Lease Quarterly'!$H$4="Yearly",EDATE(C430,12),IF('Lease Quarterly'!$H$4="Quarterly",EDATE(C430,3),EDATE(C430,1))))</f>
        <v>-</v>
      </c>
      <c r="D431" s="54">
        <f>IF(A431&gt;'Lease Quarterly'!$E$4,0,'Lease Quarterly'!$G$4)*((1+$M$4)^(((((IF($H$4="Yearly",ROUNDDOWN(IF(A431-($N$4)&lt;0,0,((A431-($N$4)/(($N$4))))/($N$4)),0),IF($H$4="Monthly",ROUNDDOWN(IF(A431-($N$4*12)&lt;0,0,((A431-(12*$N$4)/((12*$N$4))))/($N$4*12)),0),ROUNDDOWN(IF(A431-($N$4*4)&lt;0,0,((A431-(4*$N$4)/((4*$N$4))))/($N$4*4)),0)))))))))+(IF(A431=$E$4,$J$4,0))</f>
        <v>0</v>
      </c>
      <c r="E431" s="49">
        <f>IF(D431=0,0,1/((1+IF('Lease Quarterly'!$H$4="Yearly",'Lease Quarterly'!$D$4,IF('Lease Quarterly'!$H$4="Quarterly",'Lease Quarterly'!$D$4/4,'Lease Quarterly'!$D$4/12)))^IF($E$17=1,A430,A431)))</f>
        <v>0</v>
      </c>
      <c r="F431" s="55">
        <f t="shared" si="65"/>
        <v>0</v>
      </c>
      <c r="G431" s="56"/>
      <c r="H431" s="38">
        <f t="shared" si="71"/>
        <v>415</v>
      </c>
      <c r="I431" s="9" t="str">
        <f t="shared" si="66"/>
        <v>-</v>
      </c>
      <c r="J431" s="47">
        <f>IF(H431&gt;'Lease Quarterly'!$E$4,0,M430)</f>
        <v>0</v>
      </c>
      <c r="K431" s="47">
        <f>IF(IF('Lease Quarterly'!$H$4="Yearly",J431*'Lease Quarterly'!$D$4,IF('Lease Quarterly'!$H$4="Quarterly",J431*('Lease Quarterly'!$D$4/4),J431*'Lease Quarterly'!$D$4/12))&gt;0,IF('Lease Quarterly'!$H$4="Yearly",J431*'Lease Quarterly'!$D$4,IF('Lease Quarterly'!$H$4="Quarterly",J431*('Lease Quarterly'!$D$4/4),J431*'Lease Quarterly'!$D$4/12)),-L431-J431)</f>
        <v>0</v>
      </c>
      <c r="L431" s="47">
        <f t="shared" si="67"/>
        <v>0</v>
      </c>
      <c r="M431" s="47">
        <f t="shared" si="68"/>
        <v>0</v>
      </c>
      <c r="N431" s="57"/>
      <c r="O431" s="38">
        <v>237</v>
      </c>
      <c r="P431" s="58">
        <f t="shared" si="72"/>
        <v>195315</v>
      </c>
      <c r="Q431" s="47">
        <f t="shared" si="73"/>
        <v>0</v>
      </c>
      <c r="R431" s="47">
        <f>IF(S430&lt;1,0,-'Lease Quarterly'!$K$4/'Lease Quarterly'!$L$4)</f>
        <v>0</v>
      </c>
      <c r="S431" s="47">
        <f t="shared" si="69"/>
        <v>0</v>
      </c>
      <c r="AE431"/>
      <c r="AF431" s="6"/>
    </row>
    <row r="432" spans="1:32" x14ac:dyDescent="0.25">
      <c r="A432" s="53">
        <f t="shared" si="70"/>
        <v>416</v>
      </c>
      <c r="B432" s="29">
        <f t="shared" si="64"/>
        <v>0</v>
      </c>
      <c r="C432" s="9" t="str">
        <f>IF(D432=0,"-",IF('Lease Quarterly'!$H$4="Yearly",EDATE(C431,12),IF('Lease Quarterly'!$H$4="Quarterly",EDATE(C431,3),EDATE(C431,1))))</f>
        <v>-</v>
      </c>
      <c r="D432" s="54">
        <f>IF(A432&gt;'Lease Quarterly'!$E$4,0,'Lease Quarterly'!$G$4)*((1+$M$4)^(((((IF($H$4="Yearly",ROUNDDOWN(IF(A432-($N$4)&lt;0,0,((A432-($N$4)/(($N$4))))/($N$4)),0),IF($H$4="Monthly",ROUNDDOWN(IF(A432-($N$4*12)&lt;0,0,((A432-(12*$N$4)/((12*$N$4))))/($N$4*12)),0),ROUNDDOWN(IF(A432-($N$4*4)&lt;0,0,((A432-(4*$N$4)/((4*$N$4))))/($N$4*4)),0)))))))))+(IF(A432=$E$4,$J$4,0))</f>
        <v>0</v>
      </c>
      <c r="E432" s="49">
        <f>IF(D432=0,0,1/((1+IF('Lease Quarterly'!$H$4="Yearly",'Lease Quarterly'!$D$4,IF('Lease Quarterly'!$H$4="Quarterly",'Lease Quarterly'!$D$4/4,'Lease Quarterly'!$D$4/12)))^IF($E$17=1,A431,A432)))</f>
        <v>0</v>
      </c>
      <c r="F432" s="55">
        <f t="shared" si="65"/>
        <v>0</v>
      </c>
      <c r="G432" s="56"/>
      <c r="H432" s="38">
        <f t="shared" si="71"/>
        <v>416</v>
      </c>
      <c r="I432" s="9" t="str">
        <f t="shared" si="66"/>
        <v>-</v>
      </c>
      <c r="J432" s="47">
        <f>IF(H432&gt;'Lease Quarterly'!$E$4,0,M431)</f>
        <v>0</v>
      </c>
      <c r="K432" s="47">
        <f>IF(IF('Lease Quarterly'!$H$4="Yearly",J432*'Lease Quarterly'!$D$4,IF('Lease Quarterly'!$H$4="Quarterly",J432*('Lease Quarterly'!$D$4/4),J432*'Lease Quarterly'!$D$4/12))&gt;0,IF('Lease Quarterly'!$H$4="Yearly",J432*'Lease Quarterly'!$D$4,IF('Lease Quarterly'!$H$4="Quarterly",J432*('Lease Quarterly'!$D$4/4),J432*'Lease Quarterly'!$D$4/12)),-L432-J432)</f>
        <v>0</v>
      </c>
      <c r="L432" s="47">
        <f t="shared" si="67"/>
        <v>0</v>
      </c>
      <c r="M432" s="47">
        <f t="shared" si="68"/>
        <v>0</v>
      </c>
      <c r="N432" s="57"/>
      <c r="O432" s="38">
        <v>237</v>
      </c>
      <c r="P432" s="58">
        <f t="shared" si="72"/>
        <v>195680</v>
      </c>
      <c r="Q432" s="47">
        <f t="shared" si="73"/>
        <v>0</v>
      </c>
      <c r="R432" s="47">
        <f>IF(S431&lt;1,0,-'Lease Quarterly'!$K$4/'Lease Quarterly'!$L$4)</f>
        <v>0</v>
      </c>
      <c r="S432" s="47">
        <f t="shared" si="69"/>
        <v>0</v>
      </c>
      <c r="AE432"/>
      <c r="AF432" s="6"/>
    </row>
    <row r="433" spans="1:32" x14ac:dyDescent="0.25">
      <c r="A433" s="53">
        <f t="shared" si="70"/>
        <v>417</v>
      </c>
      <c r="B433" s="29">
        <f t="shared" si="64"/>
        <v>0</v>
      </c>
      <c r="C433" s="9" t="str">
        <f>IF(D433=0,"-",IF('Lease Quarterly'!$H$4="Yearly",EDATE(C432,12),IF('Lease Quarterly'!$H$4="Quarterly",EDATE(C432,3),EDATE(C432,1))))</f>
        <v>-</v>
      </c>
      <c r="D433" s="54">
        <f>IF(A433&gt;'Lease Quarterly'!$E$4,0,'Lease Quarterly'!$G$4)*((1+$M$4)^(((((IF($H$4="Yearly",ROUNDDOWN(IF(A433-($N$4)&lt;0,0,((A433-($N$4)/(($N$4))))/($N$4)),0),IF($H$4="Monthly",ROUNDDOWN(IF(A433-($N$4*12)&lt;0,0,((A433-(12*$N$4)/((12*$N$4))))/($N$4*12)),0),ROUNDDOWN(IF(A433-($N$4*4)&lt;0,0,((A433-(4*$N$4)/((4*$N$4))))/($N$4*4)),0)))))))))+(IF(A433=$E$4,$J$4,0))</f>
        <v>0</v>
      </c>
      <c r="E433" s="49">
        <f>IF(D433=0,0,1/((1+IF('Lease Quarterly'!$H$4="Yearly",'Lease Quarterly'!$D$4,IF('Lease Quarterly'!$H$4="Quarterly",'Lease Quarterly'!$D$4/4,'Lease Quarterly'!$D$4/12)))^IF($E$17=1,A432,A433)))</f>
        <v>0</v>
      </c>
      <c r="F433" s="55">
        <f t="shared" si="65"/>
        <v>0</v>
      </c>
      <c r="G433" s="56"/>
      <c r="H433" s="38">
        <f t="shared" si="71"/>
        <v>417</v>
      </c>
      <c r="I433" s="9" t="str">
        <f t="shared" si="66"/>
        <v>-</v>
      </c>
      <c r="J433" s="47">
        <f>IF(H433&gt;'Lease Quarterly'!$E$4,0,M432)</f>
        <v>0</v>
      </c>
      <c r="K433" s="47">
        <f>IF(IF('Lease Quarterly'!$H$4="Yearly",J433*'Lease Quarterly'!$D$4,IF('Lease Quarterly'!$H$4="Quarterly",J433*('Lease Quarterly'!$D$4/4),J433*'Lease Quarterly'!$D$4/12))&gt;0,IF('Lease Quarterly'!$H$4="Yearly",J433*'Lease Quarterly'!$D$4,IF('Lease Quarterly'!$H$4="Quarterly",J433*('Lease Quarterly'!$D$4/4),J433*'Lease Quarterly'!$D$4/12)),-L433-J433)</f>
        <v>0</v>
      </c>
      <c r="L433" s="47">
        <f t="shared" si="67"/>
        <v>0</v>
      </c>
      <c r="M433" s="47">
        <f t="shared" si="68"/>
        <v>0</v>
      </c>
      <c r="N433" s="57"/>
      <c r="O433" s="38">
        <v>237</v>
      </c>
      <c r="P433" s="58">
        <f t="shared" si="72"/>
        <v>196046</v>
      </c>
      <c r="Q433" s="47">
        <f t="shared" si="73"/>
        <v>0</v>
      </c>
      <c r="R433" s="47">
        <f>IF(S432&lt;1,0,-'Lease Quarterly'!$K$4/'Lease Quarterly'!$L$4)</f>
        <v>0</v>
      </c>
      <c r="S433" s="47">
        <f t="shared" si="69"/>
        <v>0</v>
      </c>
      <c r="AE433"/>
      <c r="AF433" s="6"/>
    </row>
    <row r="434" spans="1:32" x14ac:dyDescent="0.25">
      <c r="A434" s="53">
        <f t="shared" si="70"/>
        <v>418</v>
      </c>
      <c r="B434" s="29">
        <f t="shared" si="64"/>
        <v>0</v>
      </c>
      <c r="C434" s="9" t="str">
        <f>IF(D434=0,"-",IF('Lease Quarterly'!$H$4="Yearly",EDATE(C433,12),IF('Lease Quarterly'!$H$4="Quarterly",EDATE(C433,3),EDATE(C433,1))))</f>
        <v>-</v>
      </c>
      <c r="D434" s="54">
        <f>IF(A434&gt;'Lease Quarterly'!$E$4,0,'Lease Quarterly'!$G$4)*((1+$M$4)^(((((IF($H$4="Yearly",ROUNDDOWN(IF(A434-($N$4)&lt;0,0,((A434-($N$4)/(($N$4))))/($N$4)),0),IF($H$4="Monthly",ROUNDDOWN(IF(A434-($N$4*12)&lt;0,0,((A434-(12*$N$4)/((12*$N$4))))/($N$4*12)),0),ROUNDDOWN(IF(A434-($N$4*4)&lt;0,0,((A434-(4*$N$4)/((4*$N$4))))/($N$4*4)),0)))))))))+(IF(A434=$E$4,$J$4,0))</f>
        <v>0</v>
      </c>
      <c r="E434" s="49">
        <f>IF(D434=0,0,1/((1+IF('Lease Quarterly'!$H$4="Yearly",'Lease Quarterly'!$D$4,IF('Lease Quarterly'!$H$4="Quarterly",'Lease Quarterly'!$D$4/4,'Lease Quarterly'!$D$4/12)))^IF($E$17=1,A433,A434)))</f>
        <v>0</v>
      </c>
      <c r="F434" s="55">
        <f t="shared" si="65"/>
        <v>0</v>
      </c>
      <c r="G434" s="56"/>
      <c r="H434" s="38">
        <f t="shared" si="71"/>
        <v>418</v>
      </c>
      <c r="I434" s="9" t="str">
        <f t="shared" si="66"/>
        <v>-</v>
      </c>
      <c r="J434" s="47">
        <f>IF(H434&gt;'Lease Quarterly'!$E$4,0,M433)</f>
        <v>0</v>
      </c>
      <c r="K434" s="47">
        <f>IF(IF('Lease Quarterly'!$H$4="Yearly",J434*'Lease Quarterly'!$D$4,IF('Lease Quarterly'!$H$4="Quarterly",J434*('Lease Quarterly'!$D$4/4),J434*'Lease Quarterly'!$D$4/12))&gt;0,IF('Lease Quarterly'!$H$4="Yearly",J434*'Lease Quarterly'!$D$4,IF('Lease Quarterly'!$H$4="Quarterly",J434*('Lease Quarterly'!$D$4/4),J434*'Lease Quarterly'!$D$4/12)),-L434-J434)</f>
        <v>0</v>
      </c>
      <c r="L434" s="47">
        <f t="shared" si="67"/>
        <v>0</v>
      </c>
      <c r="M434" s="47">
        <f t="shared" si="68"/>
        <v>0</v>
      </c>
      <c r="N434" s="57"/>
      <c r="O434" s="38">
        <v>237</v>
      </c>
      <c r="P434" s="58">
        <f t="shared" si="72"/>
        <v>196411</v>
      </c>
      <c r="Q434" s="47">
        <f t="shared" si="73"/>
        <v>0</v>
      </c>
      <c r="R434" s="47">
        <f>IF(S433&lt;1,0,-'Lease Quarterly'!$K$4/'Lease Quarterly'!$L$4)</f>
        <v>0</v>
      </c>
      <c r="S434" s="47">
        <f t="shared" si="69"/>
        <v>0</v>
      </c>
      <c r="AE434"/>
      <c r="AF434" s="6"/>
    </row>
    <row r="435" spans="1:32" x14ac:dyDescent="0.25">
      <c r="A435" s="53">
        <f t="shared" si="70"/>
        <v>419</v>
      </c>
      <c r="B435" s="29">
        <f t="shared" si="64"/>
        <v>0</v>
      </c>
      <c r="C435" s="9" t="str">
        <f>IF(D435=0,"-",IF('Lease Quarterly'!$H$4="Yearly",EDATE(C434,12),IF('Lease Quarterly'!$H$4="Quarterly",EDATE(C434,3),EDATE(C434,1))))</f>
        <v>-</v>
      </c>
      <c r="D435" s="54">
        <f>IF(A435&gt;'Lease Quarterly'!$E$4,0,'Lease Quarterly'!$G$4)*((1+$M$4)^(((((IF($H$4="Yearly",ROUNDDOWN(IF(A435-($N$4)&lt;0,0,((A435-($N$4)/(($N$4))))/($N$4)),0),IF($H$4="Monthly",ROUNDDOWN(IF(A435-($N$4*12)&lt;0,0,((A435-(12*$N$4)/((12*$N$4))))/($N$4*12)),0),ROUNDDOWN(IF(A435-($N$4*4)&lt;0,0,((A435-(4*$N$4)/((4*$N$4))))/($N$4*4)),0)))))))))+(IF(A435=$E$4,$J$4,0))</f>
        <v>0</v>
      </c>
      <c r="E435" s="49">
        <f>IF(D435=0,0,1/((1+IF('Lease Quarterly'!$H$4="Yearly",'Lease Quarterly'!$D$4,IF('Lease Quarterly'!$H$4="Quarterly",'Lease Quarterly'!$D$4/4,'Lease Quarterly'!$D$4/12)))^IF($E$17=1,A434,A435)))</f>
        <v>0</v>
      </c>
      <c r="F435" s="55">
        <f t="shared" si="65"/>
        <v>0</v>
      </c>
      <c r="G435" s="56"/>
      <c r="H435" s="38">
        <f t="shared" si="71"/>
        <v>419</v>
      </c>
      <c r="I435" s="9" t="str">
        <f t="shared" si="66"/>
        <v>-</v>
      </c>
      <c r="J435" s="47">
        <f>IF(H435&gt;'Lease Quarterly'!$E$4,0,M434)</f>
        <v>0</v>
      </c>
      <c r="K435" s="47">
        <f>IF(IF('Lease Quarterly'!$H$4="Yearly",J435*'Lease Quarterly'!$D$4,IF('Lease Quarterly'!$H$4="Quarterly",J435*('Lease Quarterly'!$D$4/4),J435*'Lease Quarterly'!$D$4/12))&gt;0,IF('Lease Quarterly'!$H$4="Yearly",J435*'Lease Quarterly'!$D$4,IF('Lease Quarterly'!$H$4="Quarterly",J435*('Lease Quarterly'!$D$4/4),J435*'Lease Quarterly'!$D$4/12)),-L435-J435)</f>
        <v>0</v>
      </c>
      <c r="L435" s="47">
        <f t="shared" si="67"/>
        <v>0</v>
      </c>
      <c r="M435" s="47">
        <f t="shared" si="68"/>
        <v>0</v>
      </c>
      <c r="N435" s="57"/>
      <c r="O435" s="38">
        <v>237</v>
      </c>
      <c r="P435" s="58">
        <f t="shared" si="72"/>
        <v>196776</v>
      </c>
      <c r="Q435" s="47">
        <f t="shared" si="73"/>
        <v>0</v>
      </c>
      <c r="R435" s="47">
        <f>IF(S434&lt;1,0,-'Lease Quarterly'!$K$4/'Lease Quarterly'!$L$4)</f>
        <v>0</v>
      </c>
      <c r="S435" s="47">
        <f t="shared" si="69"/>
        <v>0</v>
      </c>
      <c r="AE435"/>
      <c r="AF435" s="6"/>
    </row>
    <row r="436" spans="1:32" x14ac:dyDescent="0.25">
      <c r="A436" s="53">
        <f t="shared" si="70"/>
        <v>420</v>
      </c>
      <c r="B436" s="29">
        <f t="shared" si="64"/>
        <v>0</v>
      </c>
      <c r="C436" s="9" t="str">
        <f>IF(D436=0,"-",IF('Lease Quarterly'!$H$4="Yearly",EDATE(C435,12),IF('Lease Quarterly'!$H$4="Quarterly",EDATE(C435,3),EDATE(C435,1))))</f>
        <v>-</v>
      </c>
      <c r="D436" s="54">
        <f>IF(A436&gt;'Lease Quarterly'!$E$4,0,'Lease Quarterly'!$G$4)*((1+$M$4)^(((((IF($H$4="Yearly",ROUNDDOWN(IF(A436-($N$4)&lt;0,0,((A436-($N$4)/(($N$4))))/($N$4)),0),IF($H$4="Monthly",ROUNDDOWN(IF(A436-($N$4*12)&lt;0,0,((A436-(12*$N$4)/((12*$N$4))))/($N$4*12)),0),ROUNDDOWN(IF(A436-($N$4*4)&lt;0,0,((A436-(4*$N$4)/((4*$N$4))))/($N$4*4)),0)))))))))+(IF(A436=$E$4,$J$4,0))</f>
        <v>0</v>
      </c>
      <c r="E436" s="49">
        <f>IF(D436=0,0,1/((1+IF('Lease Quarterly'!$H$4="Yearly",'Lease Quarterly'!$D$4,IF('Lease Quarterly'!$H$4="Quarterly",'Lease Quarterly'!$D$4/4,'Lease Quarterly'!$D$4/12)))^IF($E$17=1,A435,A436)))</f>
        <v>0</v>
      </c>
      <c r="F436" s="55">
        <f t="shared" si="65"/>
        <v>0</v>
      </c>
      <c r="G436" s="56"/>
      <c r="H436" s="38">
        <f t="shared" si="71"/>
        <v>420</v>
      </c>
      <c r="I436" s="9" t="str">
        <f t="shared" si="66"/>
        <v>-</v>
      </c>
      <c r="J436" s="47">
        <f>IF(H436&gt;'Lease Quarterly'!$E$4,0,M435)</f>
        <v>0</v>
      </c>
      <c r="K436" s="47">
        <f>IF(IF('Lease Quarterly'!$H$4="Yearly",J436*'Lease Quarterly'!$D$4,IF('Lease Quarterly'!$H$4="Quarterly",J436*('Lease Quarterly'!$D$4/4),J436*'Lease Quarterly'!$D$4/12))&gt;0,IF('Lease Quarterly'!$H$4="Yearly",J436*'Lease Quarterly'!$D$4,IF('Lease Quarterly'!$H$4="Quarterly",J436*('Lease Quarterly'!$D$4/4),J436*'Lease Quarterly'!$D$4/12)),-L436-J436)</f>
        <v>0</v>
      </c>
      <c r="L436" s="47">
        <f t="shared" si="67"/>
        <v>0</v>
      </c>
      <c r="M436" s="47">
        <f t="shared" si="68"/>
        <v>0</v>
      </c>
      <c r="N436" s="57"/>
      <c r="O436" s="38">
        <v>237</v>
      </c>
      <c r="P436" s="58">
        <f t="shared" si="72"/>
        <v>197141</v>
      </c>
      <c r="Q436" s="47">
        <f t="shared" si="73"/>
        <v>0</v>
      </c>
      <c r="R436" s="47">
        <f>IF(S435&lt;1,0,-'Lease Quarterly'!$K$4/'Lease Quarterly'!$L$4)</f>
        <v>0</v>
      </c>
      <c r="S436" s="47">
        <f t="shared" si="69"/>
        <v>0</v>
      </c>
      <c r="AE436"/>
      <c r="AF436" s="6"/>
    </row>
    <row r="437" spans="1:32" x14ac:dyDescent="0.25">
      <c r="A437" s="53">
        <f t="shared" si="70"/>
        <v>421</v>
      </c>
      <c r="B437" s="29">
        <f t="shared" si="64"/>
        <v>0</v>
      </c>
      <c r="C437" s="9" t="str">
        <f>IF(D437=0,"-",IF('Lease Quarterly'!$H$4="Yearly",EDATE(C436,12),IF('Lease Quarterly'!$H$4="Quarterly",EDATE(C436,3),EDATE(C436,1))))</f>
        <v>-</v>
      </c>
      <c r="D437" s="54">
        <f>IF(A437&gt;'Lease Quarterly'!$E$4,0,'Lease Quarterly'!$G$4)*((1+$M$4)^(((((IF($H$4="Yearly",ROUNDDOWN(IF(A437-($N$4)&lt;0,0,((A437-($N$4)/(($N$4))))/($N$4)),0),IF($H$4="Monthly",ROUNDDOWN(IF(A437-($N$4*12)&lt;0,0,((A437-(12*$N$4)/((12*$N$4))))/($N$4*12)),0),ROUNDDOWN(IF(A437-($N$4*4)&lt;0,0,((A437-(4*$N$4)/((4*$N$4))))/($N$4*4)),0)))))))))+(IF(A437=$E$4,$J$4,0))</f>
        <v>0</v>
      </c>
      <c r="E437" s="49">
        <f>IF(D437=0,0,1/((1+IF('Lease Quarterly'!$H$4="Yearly",'Lease Quarterly'!$D$4,IF('Lease Quarterly'!$H$4="Quarterly",'Lease Quarterly'!$D$4/4,'Lease Quarterly'!$D$4/12)))^IF($E$17=1,A436,A437)))</f>
        <v>0</v>
      </c>
      <c r="F437" s="55">
        <f t="shared" si="65"/>
        <v>0</v>
      </c>
      <c r="G437" s="56"/>
      <c r="H437" s="38">
        <f t="shared" si="71"/>
        <v>421</v>
      </c>
      <c r="I437" s="9" t="str">
        <f t="shared" si="66"/>
        <v>-</v>
      </c>
      <c r="J437" s="47">
        <f>IF(H437&gt;'Lease Quarterly'!$E$4,0,M436)</f>
        <v>0</v>
      </c>
      <c r="K437" s="47">
        <f>IF(IF('Lease Quarterly'!$H$4="Yearly",J437*'Lease Quarterly'!$D$4,IF('Lease Quarterly'!$H$4="Quarterly",J437*('Lease Quarterly'!$D$4/4),J437*'Lease Quarterly'!$D$4/12))&gt;0,IF('Lease Quarterly'!$H$4="Yearly",J437*'Lease Quarterly'!$D$4,IF('Lease Quarterly'!$H$4="Quarterly",J437*('Lease Quarterly'!$D$4/4),J437*'Lease Quarterly'!$D$4/12)),-L437-J437)</f>
        <v>0</v>
      </c>
      <c r="L437" s="47">
        <f t="shared" si="67"/>
        <v>0</v>
      </c>
      <c r="M437" s="47">
        <f t="shared" si="68"/>
        <v>0</v>
      </c>
      <c r="N437" s="57"/>
      <c r="O437" s="38">
        <v>237</v>
      </c>
      <c r="P437" s="58">
        <f t="shared" si="72"/>
        <v>197507</v>
      </c>
      <c r="Q437" s="47">
        <f t="shared" si="73"/>
        <v>0</v>
      </c>
      <c r="R437" s="47">
        <f>IF(S436&lt;1,0,-'Lease Quarterly'!$K$4/'Lease Quarterly'!$L$4)</f>
        <v>0</v>
      </c>
      <c r="S437" s="47">
        <f t="shared" si="69"/>
        <v>0</v>
      </c>
      <c r="AE437"/>
      <c r="AF437" s="6"/>
    </row>
    <row r="438" spans="1:32" x14ac:dyDescent="0.25">
      <c r="A438" s="53">
        <f t="shared" si="70"/>
        <v>422</v>
      </c>
      <c r="B438" s="29">
        <f t="shared" si="64"/>
        <v>0</v>
      </c>
      <c r="C438" s="9" t="str">
        <f>IF(D438=0,"-",IF('Lease Quarterly'!$H$4="Yearly",EDATE(C437,12),IF('Lease Quarterly'!$H$4="Quarterly",EDATE(C437,3),EDATE(C437,1))))</f>
        <v>-</v>
      </c>
      <c r="D438" s="54">
        <f>IF(A438&gt;'Lease Quarterly'!$E$4,0,'Lease Quarterly'!$G$4)*((1+$M$4)^(((((IF($H$4="Yearly",ROUNDDOWN(IF(A438-($N$4)&lt;0,0,((A438-($N$4)/(($N$4))))/($N$4)),0),IF($H$4="Monthly",ROUNDDOWN(IF(A438-($N$4*12)&lt;0,0,((A438-(12*$N$4)/((12*$N$4))))/($N$4*12)),0),ROUNDDOWN(IF(A438-($N$4*4)&lt;0,0,((A438-(4*$N$4)/((4*$N$4))))/($N$4*4)),0)))))))))+(IF(A438=$E$4,$J$4,0))</f>
        <v>0</v>
      </c>
      <c r="E438" s="49">
        <f>IF(D438=0,0,1/((1+IF('Lease Quarterly'!$H$4="Yearly",'Lease Quarterly'!$D$4,IF('Lease Quarterly'!$H$4="Quarterly",'Lease Quarterly'!$D$4/4,'Lease Quarterly'!$D$4/12)))^IF($E$17=1,A437,A438)))</f>
        <v>0</v>
      </c>
      <c r="F438" s="55">
        <f t="shared" si="65"/>
        <v>0</v>
      </c>
      <c r="G438" s="56"/>
      <c r="H438" s="38">
        <f t="shared" si="71"/>
        <v>422</v>
      </c>
      <c r="I438" s="9" t="str">
        <f t="shared" si="66"/>
        <v>-</v>
      </c>
      <c r="J438" s="47">
        <f>IF(H438&gt;'Lease Quarterly'!$E$4,0,M437)</f>
        <v>0</v>
      </c>
      <c r="K438" s="47">
        <f>IF(IF('Lease Quarterly'!$H$4="Yearly",J438*'Lease Quarterly'!$D$4,IF('Lease Quarterly'!$H$4="Quarterly",J438*('Lease Quarterly'!$D$4/4),J438*'Lease Quarterly'!$D$4/12))&gt;0,IF('Lease Quarterly'!$H$4="Yearly",J438*'Lease Quarterly'!$D$4,IF('Lease Quarterly'!$H$4="Quarterly",J438*('Lease Quarterly'!$D$4/4),J438*'Lease Quarterly'!$D$4/12)),-L438-J438)</f>
        <v>0</v>
      </c>
      <c r="L438" s="47">
        <f t="shared" si="67"/>
        <v>0</v>
      </c>
      <c r="M438" s="47">
        <f t="shared" si="68"/>
        <v>0</v>
      </c>
      <c r="N438" s="57"/>
      <c r="O438" s="38">
        <v>237</v>
      </c>
      <c r="P438" s="58">
        <f t="shared" si="72"/>
        <v>197872</v>
      </c>
      <c r="Q438" s="47">
        <f t="shared" si="73"/>
        <v>0</v>
      </c>
      <c r="R438" s="47">
        <f>IF(S437&lt;1,0,-'Lease Quarterly'!$K$4/'Lease Quarterly'!$L$4)</f>
        <v>0</v>
      </c>
      <c r="S438" s="47">
        <f t="shared" si="69"/>
        <v>0</v>
      </c>
      <c r="AE438"/>
      <c r="AF438" s="6"/>
    </row>
    <row r="439" spans="1:32" x14ac:dyDescent="0.25">
      <c r="A439" s="53">
        <f t="shared" si="70"/>
        <v>423</v>
      </c>
      <c r="B439" s="29">
        <f t="shared" si="64"/>
        <v>0</v>
      </c>
      <c r="C439" s="9" t="str">
        <f>IF(D439=0,"-",IF('Lease Quarterly'!$H$4="Yearly",EDATE(C438,12),IF('Lease Quarterly'!$H$4="Quarterly",EDATE(C438,3),EDATE(C438,1))))</f>
        <v>-</v>
      </c>
      <c r="D439" s="54">
        <f>IF(A439&gt;'Lease Quarterly'!$E$4,0,'Lease Quarterly'!$G$4)*((1+$M$4)^(((((IF($H$4="Yearly",ROUNDDOWN(IF(A439-($N$4)&lt;0,0,((A439-($N$4)/(($N$4))))/($N$4)),0),IF($H$4="Monthly",ROUNDDOWN(IF(A439-($N$4*12)&lt;0,0,((A439-(12*$N$4)/((12*$N$4))))/($N$4*12)),0),ROUNDDOWN(IF(A439-($N$4*4)&lt;0,0,((A439-(4*$N$4)/((4*$N$4))))/($N$4*4)),0)))))))))+(IF(A439=$E$4,$J$4,0))</f>
        <v>0</v>
      </c>
      <c r="E439" s="49">
        <f>IF(D439=0,0,1/((1+IF('Lease Quarterly'!$H$4="Yearly",'Lease Quarterly'!$D$4,IF('Lease Quarterly'!$H$4="Quarterly",'Lease Quarterly'!$D$4/4,'Lease Quarterly'!$D$4/12)))^IF($E$17=1,A438,A439)))</f>
        <v>0</v>
      </c>
      <c r="F439" s="55">
        <f t="shared" si="65"/>
        <v>0</v>
      </c>
      <c r="G439" s="56"/>
      <c r="H439" s="38">
        <f t="shared" si="71"/>
        <v>423</v>
      </c>
      <c r="I439" s="9" t="str">
        <f t="shared" si="66"/>
        <v>-</v>
      </c>
      <c r="J439" s="47">
        <f>IF(H439&gt;'Lease Quarterly'!$E$4,0,M438)</f>
        <v>0</v>
      </c>
      <c r="K439" s="47">
        <f>IF(IF('Lease Quarterly'!$H$4="Yearly",J439*'Lease Quarterly'!$D$4,IF('Lease Quarterly'!$H$4="Quarterly",J439*('Lease Quarterly'!$D$4/4),J439*'Lease Quarterly'!$D$4/12))&gt;0,IF('Lease Quarterly'!$H$4="Yearly",J439*'Lease Quarterly'!$D$4,IF('Lease Quarterly'!$H$4="Quarterly",J439*('Lease Quarterly'!$D$4/4),J439*'Lease Quarterly'!$D$4/12)),-L439-J439)</f>
        <v>0</v>
      </c>
      <c r="L439" s="47">
        <f t="shared" si="67"/>
        <v>0</v>
      </c>
      <c r="M439" s="47">
        <f t="shared" si="68"/>
        <v>0</v>
      </c>
      <c r="N439" s="57"/>
      <c r="O439" s="38">
        <v>237</v>
      </c>
      <c r="P439" s="58">
        <f t="shared" si="72"/>
        <v>198237</v>
      </c>
      <c r="Q439" s="47">
        <f t="shared" si="73"/>
        <v>0</v>
      </c>
      <c r="R439" s="47">
        <f>IF(S438&lt;1,0,-'Lease Quarterly'!$K$4/'Lease Quarterly'!$L$4)</f>
        <v>0</v>
      </c>
      <c r="S439" s="47">
        <f t="shared" si="69"/>
        <v>0</v>
      </c>
      <c r="AE439"/>
      <c r="AF439" s="6"/>
    </row>
    <row r="440" spans="1:32" x14ac:dyDescent="0.25">
      <c r="A440" s="53">
        <f t="shared" si="70"/>
        <v>424</v>
      </c>
      <c r="B440" s="29">
        <f t="shared" si="64"/>
        <v>0</v>
      </c>
      <c r="C440" s="9" t="str">
        <f>IF(D440=0,"-",IF('Lease Quarterly'!$H$4="Yearly",EDATE(C439,12),IF('Lease Quarterly'!$H$4="Quarterly",EDATE(C439,3),EDATE(C439,1))))</f>
        <v>-</v>
      </c>
      <c r="D440" s="54">
        <f>IF(A440&gt;'Lease Quarterly'!$E$4,0,'Lease Quarterly'!$G$4)*((1+$M$4)^(((((IF($H$4="Yearly",ROUNDDOWN(IF(A440-($N$4)&lt;0,0,((A440-($N$4)/(($N$4))))/($N$4)),0),IF($H$4="Monthly",ROUNDDOWN(IF(A440-($N$4*12)&lt;0,0,((A440-(12*$N$4)/((12*$N$4))))/($N$4*12)),0),ROUNDDOWN(IF(A440-($N$4*4)&lt;0,0,((A440-(4*$N$4)/((4*$N$4))))/($N$4*4)),0)))))))))+(IF(A440=$E$4,$J$4,0))</f>
        <v>0</v>
      </c>
      <c r="E440" s="49">
        <f>IF(D440=0,0,1/((1+IF('Lease Quarterly'!$H$4="Yearly",'Lease Quarterly'!$D$4,IF('Lease Quarterly'!$H$4="Quarterly",'Lease Quarterly'!$D$4/4,'Lease Quarterly'!$D$4/12)))^IF($E$17=1,A439,A440)))</f>
        <v>0</v>
      </c>
      <c r="F440" s="55">
        <f t="shared" si="65"/>
        <v>0</v>
      </c>
      <c r="G440" s="56"/>
      <c r="H440" s="38">
        <f t="shared" si="71"/>
        <v>424</v>
      </c>
      <c r="I440" s="9" t="str">
        <f t="shared" si="66"/>
        <v>-</v>
      </c>
      <c r="J440" s="47">
        <f>IF(H440&gt;'Lease Quarterly'!$E$4,0,M439)</f>
        <v>0</v>
      </c>
      <c r="K440" s="47">
        <f>IF(IF('Lease Quarterly'!$H$4="Yearly",J440*'Lease Quarterly'!$D$4,IF('Lease Quarterly'!$H$4="Quarterly",J440*('Lease Quarterly'!$D$4/4),J440*'Lease Quarterly'!$D$4/12))&gt;0,IF('Lease Quarterly'!$H$4="Yearly",J440*'Lease Quarterly'!$D$4,IF('Lease Quarterly'!$H$4="Quarterly",J440*('Lease Quarterly'!$D$4/4),J440*'Lease Quarterly'!$D$4/12)),-L440-J440)</f>
        <v>0</v>
      </c>
      <c r="L440" s="47">
        <f t="shared" si="67"/>
        <v>0</v>
      </c>
      <c r="M440" s="47">
        <f t="shared" si="68"/>
        <v>0</v>
      </c>
      <c r="N440" s="57"/>
      <c r="O440" s="38">
        <v>237</v>
      </c>
      <c r="P440" s="58">
        <f t="shared" si="72"/>
        <v>198602</v>
      </c>
      <c r="Q440" s="47">
        <f t="shared" si="73"/>
        <v>0</v>
      </c>
      <c r="R440" s="47">
        <f>IF(S439&lt;1,0,-'Lease Quarterly'!$K$4/'Lease Quarterly'!$L$4)</f>
        <v>0</v>
      </c>
      <c r="S440" s="47">
        <f t="shared" si="69"/>
        <v>0</v>
      </c>
      <c r="AE440"/>
      <c r="AF440" s="6"/>
    </row>
    <row r="441" spans="1:32" x14ac:dyDescent="0.25">
      <c r="A441" s="53">
        <f t="shared" si="70"/>
        <v>425</v>
      </c>
      <c r="B441" s="29">
        <f t="shared" si="64"/>
        <v>0</v>
      </c>
      <c r="C441" s="9" t="str">
        <f>IF(D441=0,"-",IF('Lease Quarterly'!$H$4="Yearly",EDATE(C440,12),IF('Lease Quarterly'!$H$4="Quarterly",EDATE(C440,3),EDATE(C440,1))))</f>
        <v>-</v>
      </c>
      <c r="D441" s="54">
        <f>IF(A441&gt;'Lease Quarterly'!$E$4,0,'Lease Quarterly'!$G$4)*((1+$M$4)^(((((IF($H$4="Yearly",ROUNDDOWN(IF(A441-($N$4)&lt;0,0,((A441-($N$4)/(($N$4))))/($N$4)),0),IF($H$4="Monthly",ROUNDDOWN(IF(A441-($N$4*12)&lt;0,0,((A441-(12*$N$4)/((12*$N$4))))/($N$4*12)),0),ROUNDDOWN(IF(A441-($N$4*4)&lt;0,0,((A441-(4*$N$4)/((4*$N$4))))/($N$4*4)),0)))))))))+(IF(A441=$E$4,$J$4,0))</f>
        <v>0</v>
      </c>
      <c r="E441" s="49">
        <f>IF(D441=0,0,1/((1+IF('Lease Quarterly'!$H$4="Yearly",'Lease Quarterly'!$D$4,IF('Lease Quarterly'!$H$4="Quarterly",'Lease Quarterly'!$D$4/4,'Lease Quarterly'!$D$4/12)))^IF($E$17=1,A440,A441)))</f>
        <v>0</v>
      </c>
      <c r="F441" s="55">
        <f t="shared" si="65"/>
        <v>0</v>
      </c>
      <c r="G441" s="56"/>
      <c r="H441" s="38">
        <f t="shared" si="71"/>
        <v>425</v>
      </c>
      <c r="I441" s="9" t="str">
        <f t="shared" si="66"/>
        <v>-</v>
      </c>
      <c r="J441" s="47">
        <f>IF(H441&gt;'Lease Quarterly'!$E$4,0,M440)</f>
        <v>0</v>
      </c>
      <c r="K441" s="47">
        <f>IF(IF('Lease Quarterly'!$H$4="Yearly",J441*'Lease Quarterly'!$D$4,IF('Lease Quarterly'!$H$4="Quarterly",J441*('Lease Quarterly'!$D$4/4),J441*'Lease Quarterly'!$D$4/12))&gt;0,IF('Lease Quarterly'!$H$4="Yearly",J441*'Lease Quarterly'!$D$4,IF('Lease Quarterly'!$H$4="Quarterly",J441*('Lease Quarterly'!$D$4/4),J441*'Lease Quarterly'!$D$4/12)),-L441-J441)</f>
        <v>0</v>
      </c>
      <c r="L441" s="47">
        <f t="shared" si="67"/>
        <v>0</v>
      </c>
      <c r="M441" s="47">
        <f t="shared" si="68"/>
        <v>0</v>
      </c>
      <c r="N441" s="57"/>
      <c r="O441" s="38">
        <v>237</v>
      </c>
      <c r="P441" s="58">
        <f t="shared" si="72"/>
        <v>198968</v>
      </c>
      <c r="Q441" s="47">
        <f t="shared" si="73"/>
        <v>0</v>
      </c>
      <c r="R441" s="47">
        <f>IF(S440&lt;1,0,-'Lease Quarterly'!$K$4/'Lease Quarterly'!$L$4)</f>
        <v>0</v>
      </c>
      <c r="S441" s="47">
        <f t="shared" si="69"/>
        <v>0</v>
      </c>
      <c r="AE441"/>
      <c r="AF441" s="6"/>
    </row>
    <row r="442" spans="1:32" x14ac:dyDescent="0.25">
      <c r="A442" s="53">
        <f t="shared" si="70"/>
        <v>426</v>
      </c>
      <c r="B442" s="29">
        <f t="shared" si="64"/>
        <v>0</v>
      </c>
      <c r="C442" s="9" t="str">
        <f>IF(D442=0,"-",IF('Lease Quarterly'!$H$4="Yearly",EDATE(C441,12),IF('Lease Quarterly'!$H$4="Quarterly",EDATE(C441,3),EDATE(C441,1))))</f>
        <v>-</v>
      </c>
      <c r="D442" s="54">
        <f>IF(A442&gt;'Lease Quarterly'!$E$4,0,'Lease Quarterly'!$G$4)*((1+$M$4)^(((((IF($H$4="Yearly",ROUNDDOWN(IF(A442-($N$4)&lt;0,0,((A442-($N$4)/(($N$4))))/($N$4)),0),IF($H$4="Monthly",ROUNDDOWN(IF(A442-($N$4*12)&lt;0,0,((A442-(12*$N$4)/((12*$N$4))))/($N$4*12)),0),ROUNDDOWN(IF(A442-($N$4*4)&lt;0,0,((A442-(4*$N$4)/((4*$N$4))))/($N$4*4)),0)))))))))+(IF(A442=$E$4,$J$4,0))</f>
        <v>0</v>
      </c>
      <c r="E442" s="49">
        <f>IF(D442=0,0,1/((1+IF('Lease Quarterly'!$H$4="Yearly",'Lease Quarterly'!$D$4,IF('Lease Quarterly'!$H$4="Quarterly",'Lease Quarterly'!$D$4/4,'Lease Quarterly'!$D$4/12)))^IF($E$17=1,A441,A442)))</f>
        <v>0</v>
      </c>
      <c r="F442" s="55">
        <f t="shared" si="65"/>
        <v>0</v>
      </c>
      <c r="G442" s="56"/>
      <c r="H442" s="38">
        <f t="shared" si="71"/>
        <v>426</v>
      </c>
      <c r="I442" s="9" t="str">
        <f t="shared" si="66"/>
        <v>-</v>
      </c>
      <c r="J442" s="47">
        <f>IF(H442&gt;'Lease Quarterly'!$E$4,0,M441)</f>
        <v>0</v>
      </c>
      <c r="K442" s="47">
        <f>IF(IF('Lease Quarterly'!$H$4="Yearly",J442*'Lease Quarterly'!$D$4,IF('Lease Quarterly'!$H$4="Quarterly",J442*('Lease Quarterly'!$D$4/4),J442*'Lease Quarterly'!$D$4/12))&gt;0,IF('Lease Quarterly'!$H$4="Yearly",J442*'Lease Quarterly'!$D$4,IF('Lease Quarterly'!$H$4="Quarterly",J442*('Lease Quarterly'!$D$4/4),J442*'Lease Quarterly'!$D$4/12)),-L442-J442)</f>
        <v>0</v>
      </c>
      <c r="L442" s="47">
        <f t="shared" si="67"/>
        <v>0</v>
      </c>
      <c r="M442" s="47">
        <f t="shared" si="68"/>
        <v>0</v>
      </c>
      <c r="N442" s="57"/>
      <c r="O442" s="38">
        <v>237</v>
      </c>
      <c r="P442" s="58">
        <f t="shared" si="72"/>
        <v>199333</v>
      </c>
      <c r="Q442" s="47">
        <f t="shared" si="73"/>
        <v>0</v>
      </c>
      <c r="R442" s="47">
        <f>IF(S441&lt;1,0,-'Lease Quarterly'!$K$4/'Lease Quarterly'!$L$4)</f>
        <v>0</v>
      </c>
      <c r="S442" s="47">
        <f t="shared" si="69"/>
        <v>0</v>
      </c>
      <c r="AE442"/>
      <c r="AF442" s="6"/>
    </row>
    <row r="443" spans="1:32" x14ac:dyDescent="0.25">
      <c r="A443" s="53">
        <f t="shared" si="70"/>
        <v>427</v>
      </c>
      <c r="B443" s="29">
        <f t="shared" si="64"/>
        <v>0</v>
      </c>
      <c r="C443" s="9" t="str">
        <f>IF(D443=0,"-",IF('Lease Quarterly'!$H$4="Yearly",EDATE(C442,12),IF('Lease Quarterly'!$H$4="Quarterly",EDATE(C442,3),EDATE(C442,1))))</f>
        <v>-</v>
      </c>
      <c r="D443" s="54">
        <f>IF(A443&gt;'Lease Quarterly'!$E$4,0,'Lease Quarterly'!$G$4)*((1+$M$4)^(((((IF($H$4="Yearly",ROUNDDOWN(IF(A443-($N$4)&lt;0,0,((A443-($N$4)/(($N$4))))/($N$4)),0),IF($H$4="Monthly",ROUNDDOWN(IF(A443-($N$4*12)&lt;0,0,((A443-(12*$N$4)/((12*$N$4))))/($N$4*12)),0),ROUNDDOWN(IF(A443-($N$4*4)&lt;0,0,((A443-(4*$N$4)/((4*$N$4))))/($N$4*4)),0)))))))))+(IF(A443=$E$4,$J$4,0))</f>
        <v>0</v>
      </c>
      <c r="E443" s="49">
        <f>IF(D443=0,0,1/((1+IF('Lease Quarterly'!$H$4="Yearly",'Lease Quarterly'!$D$4,IF('Lease Quarterly'!$H$4="Quarterly",'Lease Quarterly'!$D$4/4,'Lease Quarterly'!$D$4/12)))^IF($E$17=1,A442,A443)))</f>
        <v>0</v>
      </c>
      <c r="F443" s="55">
        <f t="shared" si="65"/>
        <v>0</v>
      </c>
      <c r="G443" s="56"/>
      <c r="H443" s="38">
        <f t="shared" si="71"/>
        <v>427</v>
      </c>
      <c r="I443" s="9" t="str">
        <f t="shared" si="66"/>
        <v>-</v>
      </c>
      <c r="J443" s="47">
        <f>IF(H443&gt;'Lease Quarterly'!$E$4,0,M442)</f>
        <v>0</v>
      </c>
      <c r="K443" s="47">
        <f>IF(IF('Lease Quarterly'!$H$4="Yearly",J443*'Lease Quarterly'!$D$4,IF('Lease Quarterly'!$H$4="Quarterly",J443*('Lease Quarterly'!$D$4/4),J443*'Lease Quarterly'!$D$4/12))&gt;0,IF('Lease Quarterly'!$H$4="Yearly",J443*'Lease Quarterly'!$D$4,IF('Lease Quarterly'!$H$4="Quarterly",J443*('Lease Quarterly'!$D$4/4),J443*'Lease Quarterly'!$D$4/12)),-L443-J443)</f>
        <v>0</v>
      </c>
      <c r="L443" s="47">
        <f t="shared" si="67"/>
        <v>0</v>
      </c>
      <c r="M443" s="47">
        <f t="shared" si="68"/>
        <v>0</v>
      </c>
      <c r="N443" s="57"/>
      <c r="O443" s="38">
        <v>237</v>
      </c>
      <c r="P443" s="58">
        <f t="shared" si="72"/>
        <v>199698</v>
      </c>
      <c r="Q443" s="47">
        <f t="shared" si="73"/>
        <v>0</v>
      </c>
      <c r="R443" s="47">
        <f>IF(S442&lt;1,0,-'Lease Quarterly'!$K$4/'Lease Quarterly'!$L$4)</f>
        <v>0</v>
      </c>
      <c r="S443" s="47">
        <f t="shared" si="69"/>
        <v>0</v>
      </c>
      <c r="AE443"/>
      <c r="AF443" s="6"/>
    </row>
    <row r="444" spans="1:32" x14ac:dyDescent="0.25">
      <c r="A444" s="53">
        <f t="shared" si="70"/>
        <v>428</v>
      </c>
      <c r="B444" s="29">
        <f t="shared" si="64"/>
        <v>0</v>
      </c>
      <c r="C444" s="9" t="str">
        <f>IF(D444=0,"-",IF('Lease Quarterly'!$H$4="Yearly",EDATE(C443,12),IF('Lease Quarterly'!$H$4="Quarterly",EDATE(C443,3),EDATE(C443,1))))</f>
        <v>-</v>
      </c>
      <c r="D444" s="54">
        <f>IF(A444&gt;'Lease Quarterly'!$E$4,0,'Lease Quarterly'!$G$4)*((1+$M$4)^(((((IF($H$4="Yearly",ROUNDDOWN(IF(A444-($N$4)&lt;0,0,((A444-($N$4)/(($N$4))))/($N$4)),0),IF($H$4="Monthly",ROUNDDOWN(IF(A444-($N$4*12)&lt;0,0,((A444-(12*$N$4)/((12*$N$4))))/($N$4*12)),0),ROUNDDOWN(IF(A444-($N$4*4)&lt;0,0,((A444-(4*$N$4)/((4*$N$4))))/($N$4*4)),0)))))))))+(IF(A444=$E$4,$J$4,0))</f>
        <v>0</v>
      </c>
      <c r="E444" s="49">
        <f>IF(D444=0,0,1/((1+IF('Lease Quarterly'!$H$4="Yearly",'Lease Quarterly'!$D$4,IF('Lease Quarterly'!$H$4="Quarterly",'Lease Quarterly'!$D$4/4,'Lease Quarterly'!$D$4/12)))^IF($E$17=1,A443,A444)))</f>
        <v>0</v>
      </c>
      <c r="F444" s="55">
        <f t="shared" si="65"/>
        <v>0</v>
      </c>
      <c r="G444" s="56"/>
      <c r="H444" s="38">
        <f t="shared" si="71"/>
        <v>428</v>
      </c>
      <c r="I444" s="9" t="str">
        <f t="shared" si="66"/>
        <v>-</v>
      </c>
      <c r="J444" s="47">
        <f>IF(H444&gt;'Lease Quarterly'!$E$4,0,M443)</f>
        <v>0</v>
      </c>
      <c r="K444" s="47">
        <f>IF(IF('Lease Quarterly'!$H$4="Yearly",J444*'Lease Quarterly'!$D$4,IF('Lease Quarterly'!$H$4="Quarterly",J444*('Lease Quarterly'!$D$4/4),J444*'Lease Quarterly'!$D$4/12))&gt;0,IF('Lease Quarterly'!$H$4="Yearly",J444*'Lease Quarterly'!$D$4,IF('Lease Quarterly'!$H$4="Quarterly",J444*('Lease Quarterly'!$D$4/4),J444*'Lease Quarterly'!$D$4/12)),-L444-J444)</f>
        <v>0</v>
      </c>
      <c r="L444" s="47">
        <f t="shared" si="67"/>
        <v>0</v>
      </c>
      <c r="M444" s="47">
        <f t="shared" si="68"/>
        <v>0</v>
      </c>
      <c r="N444" s="57"/>
      <c r="O444" s="38">
        <v>237</v>
      </c>
      <c r="P444" s="58">
        <f t="shared" si="72"/>
        <v>200063</v>
      </c>
      <c r="Q444" s="47">
        <f t="shared" si="73"/>
        <v>0</v>
      </c>
      <c r="R444" s="47">
        <f>IF(S443&lt;1,0,-'Lease Quarterly'!$K$4/'Lease Quarterly'!$L$4)</f>
        <v>0</v>
      </c>
      <c r="S444" s="47">
        <f t="shared" si="69"/>
        <v>0</v>
      </c>
      <c r="AE444"/>
      <c r="AF444" s="6"/>
    </row>
    <row r="445" spans="1:32" x14ac:dyDescent="0.25">
      <c r="A445" s="53">
        <f t="shared" si="70"/>
        <v>429</v>
      </c>
      <c r="B445" s="29">
        <f t="shared" si="64"/>
        <v>0</v>
      </c>
      <c r="C445" s="9" t="str">
        <f>IF(D445=0,"-",IF('Lease Quarterly'!$H$4="Yearly",EDATE(C444,12),IF('Lease Quarterly'!$H$4="Quarterly",EDATE(C444,3),EDATE(C444,1))))</f>
        <v>-</v>
      </c>
      <c r="D445" s="54">
        <f>IF(A445&gt;'Lease Quarterly'!$E$4,0,'Lease Quarterly'!$G$4)*((1+$M$4)^(((((IF($H$4="Yearly",ROUNDDOWN(IF(A445-($N$4)&lt;0,0,((A445-($N$4)/(($N$4))))/($N$4)),0),IF($H$4="Monthly",ROUNDDOWN(IF(A445-($N$4*12)&lt;0,0,((A445-(12*$N$4)/((12*$N$4))))/($N$4*12)),0),ROUNDDOWN(IF(A445-($N$4*4)&lt;0,0,((A445-(4*$N$4)/((4*$N$4))))/($N$4*4)),0)))))))))+(IF(A445=$E$4,$J$4,0))</f>
        <v>0</v>
      </c>
      <c r="E445" s="49">
        <f>IF(D445=0,0,1/((1+IF('Lease Quarterly'!$H$4="Yearly",'Lease Quarterly'!$D$4,IF('Lease Quarterly'!$H$4="Quarterly",'Lease Quarterly'!$D$4/4,'Lease Quarterly'!$D$4/12)))^IF($E$17=1,A444,A445)))</f>
        <v>0</v>
      </c>
      <c r="F445" s="55">
        <f t="shared" si="65"/>
        <v>0</v>
      </c>
      <c r="G445" s="56"/>
      <c r="H445" s="38">
        <f t="shared" si="71"/>
        <v>429</v>
      </c>
      <c r="I445" s="9" t="str">
        <f t="shared" si="66"/>
        <v>-</v>
      </c>
      <c r="J445" s="47">
        <f>IF(H445&gt;'Lease Quarterly'!$E$4,0,M444)</f>
        <v>0</v>
      </c>
      <c r="K445" s="47">
        <f>IF(IF('Lease Quarterly'!$H$4="Yearly",J445*'Lease Quarterly'!$D$4,IF('Lease Quarterly'!$H$4="Quarterly",J445*('Lease Quarterly'!$D$4/4),J445*'Lease Quarterly'!$D$4/12))&gt;0,IF('Lease Quarterly'!$H$4="Yearly",J445*'Lease Quarterly'!$D$4,IF('Lease Quarterly'!$H$4="Quarterly",J445*('Lease Quarterly'!$D$4/4),J445*'Lease Quarterly'!$D$4/12)),-L445-J445)</f>
        <v>0</v>
      </c>
      <c r="L445" s="47">
        <f t="shared" si="67"/>
        <v>0</v>
      </c>
      <c r="M445" s="47">
        <f t="shared" si="68"/>
        <v>0</v>
      </c>
      <c r="N445" s="57"/>
      <c r="O445" s="38">
        <v>237</v>
      </c>
      <c r="P445" s="58">
        <f t="shared" si="72"/>
        <v>200429</v>
      </c>
      <c r="Q445" s="47">
        <f t="shared" si="73"/>
        <v>0</v>
      </c>
      <c r="R445" s="47">
        <f>IF(S444&lt;1,0,-'Lease Quarterly'!$K$4/'Lease Quarterly'!$L$4)</f>
        <v>0</v>
      </c>
      <c r="S445" s="47">
        <f t="shared" si="69"/>
        <v>0</v>
      </c>
      <c r="AE445"/>
      <c r="AF445" s="6"/>
    </row>
    <row r="446" spans="1:32" x14ac:dyDescent="0.25">
      <c r="A446" s="53">
        <f t="shared" si="70"/>
        <v>430</v>
      </c>
      <c r="B446" s="29">
        <f t="shared" si="64"/>
        <v>0</v>
      </c>
      <c r="C446" s="9" t="str">
        <f>IF(D446=0,"-",IF('Lease Quarterly'!$H$4="Yearly",EDATE(C445,12),IF('Lease Quarterly'!$H$4="Quarterly",EDATE(C445,3),EDATE(C445,1))))</f>
        <v>-</v>
      </c>
      <c r="D446" s="54">
        <f>IF(A446&gt;'Lease Quarterly'!$E$4,0,'Lease Quarterly'!$G$4)*((1+$M$4)^(((((IF($H$4="Yearly",ROUNDDOWN(IF(A446-($N$4)&lt;0,0,((A446-($N$4)/(($N$4))))/($N$4)),0),IF($H$4="Monthly",ROUNDDOWN(IF(A446-($N$4*12)&lt;0,0,((A446-(12*$N$4)/((12*$N$4))))/($N$4*12)),0),ROUNDDOWN(IF(A446-($N$4*4)&lt;0,0,((A446-(4*$N$4)/((4*$N$4))))/($N$4*4)),0)))))))))+(IF(A446=$E$4,$J$4,0))</f>
        <v>0</v>
      </c>
      <c r="E446" s="49">
        <f>IF(D446=0,0,1/((1+IF('Lease Quarterly'!$H$4="Yearly",'Lease Quarterly'!$D$4,IF('Lease Quarterly'!$H$4="Quarterly",'Lease Quarterly'!$D$4/4,'Lease Quarterly'!$D$4/12)))^IF($E$17=1,A445,A446)))</f>
        <v>0</v>
      </c>
      <c r="F446" s="55">
        <f t="shared" si="65"/>
        <v>0</v>
      </c>
      <c r="G446" s="56"/>
      <c r="H446" s="38">
        <f t="shared" si="71"/>
        <v>430</v>
      </c>
      <c r="I446" s="9" t="str">
        <f t="shared" si="66"/>
        <v>-</v>
      </c>
      <c r="J446" s="47">
        <f>IF(H446&gt;'Lease Quarterly'!$E$4,0,M445)</f>
        <v>0</v>
      </c>
      <c r="K446" s="47">
        <f>IF(IF('Lease Quarterly'!$H$4="Yearly",J446*'Lease Quarterly'!$D$4,IF('Lease Quarterly'!$H$4="Quarterly",J446*('Lease Quarterly'!$D$4/4),J446*'Lease Quarterly'!$D$4/12))&gt;0,IF('Lease Quarterly'!$H$4="Yearly",J446*'Lease Quarterly'!$D$4,IF('Lease Quarterly'!$H$4="Quarterly",J446*('Lease Quarterly'!$D$4/4),J446*'Lease Quarterly'!$D$4/12)),-L446-J446)</f>
        <v>0</v>
      </c>
      <c r="L446" s="47">
        <f t="shared" si="67"/>
        <v>0</v>
      </c>
      <c r="M446" s="47">
        <f t="shared" si="68"/>
        <v>0</v>
      </c>
      <c r="N446" s="57"/>
      <c r="O446" s="38">
        <v>237</v>
      </c>
      <c r="P446" s="58">
        <f t="shared" si="72"/>
        <v>200794</v>
      </c>
      <c r="Q446" s="47">
        <f t="shared" si="73"/>
        <v>0</v>
      </c>
      <c r="R446" s="47">
        <f>IF(S445&lt;1,0,-'Lease Quarterly'!$K$4/'Lease Quarterly'!$L$4)</f>
        <v>0</v>
      </c>
      <c r="S446" s="47">
        <f t="shared" si="69"/>
        <v>0</v>
      </c>
      <c r="AE446"/>
      <c r="AF446" s="6"/>
    </row>
    <row r="447" spans="1:32" x14ac:dyDescent="0.25">
      <c r="A447" s="53">
        <f t="shared" si="70"/>
        <v>431</v>
      </c>
      <c r="B447" s="29">
        <f t="shared" si="64"/>
        <v>0</v>
      </c>
      <c r="C447" s="9" t="str">
        <f>IF(D447=0,"-",IF('Lease Quarterly'!$H$4="Yearly",EDATE(C446,12),IF('Lease Quarterly'!$H$4="Quarterly",EDATE(C446,3),EDATE(C446,1))))</f>
        <v>-</v>
      </c>
      <c r="D447" s="54">
        <f>IF(A447&gt;'Lease Quarterly'!$E$4,0,'Lease Quarterly'!$G$4)*((1+$M$4)^(((((IF($H$4="Yearly",ROUNDDOWN(IF(A447-($N$4)&lt;0,0,((A447-($N$4)/(($N$4))))/($N$4)),0),IF($H$4="Monthly",ROUNDDOWN(IF(A447-($N$4*12)&lt;0,0,((A447-(12*$N$4)/((12*$N$4))))/($N$4*12)),0),ROUNDDOWN(IF(A447-($N$4*4)&lt;0,0,((A447-(4*$N$4)/((4*$N$4))))/($N$4*4)),0)))))))))+(IF(A447=$E$4,$J$4,0))</f>
        <v>0</v>
      </c>
      <c r="E447" s="49">
        <f>IF(D447=0,0,1/((1+IF('Lease Quarterly'!$H$4="Yearly",'Lease Quarterly'!$D$4,IF('Lease Quarterly'!$H$4="Quarterly",'Lease Quarterly'!$D$4/4,'Lease Quarterly'!$D$4/12)))^IF($E$17=1,A446,A447)))</f>
        <v>0</v>
      </c>
      <c r="F447" s="55">
        <f t="shared" si="65"/>
        <v>0</v>
      </c>
      <c r="G447" s="56"/>
      <c r="H447" s="38">
        <f t="shared" si="71"/>
        <v>431</v>
      </c>
      <c r="I447" s="9" t="str">
        <f t="shared" si="66"/>
        <v>-</v>
      </c>
      <c r="J447" s="47">
        <f>IF(H447&gt;'Lease Quarterly'!$E$4,0,M446)</f>
        <v>0</v>
      </c>
      <c r="K447" s="47">
        <f>IF(IF('Lease Quarterly'!$H$4="Yearly",J447*'Lease Quarterly'!$D$4,IF('Lease Quarterly'!$H$4="Quarterly",J447*('Lease Quarterly'!$D$4/4),J447*'Lease Quarterly'!$D$4/12))&gt;0,IF('Lease Quarterly'!$H$4="Yearly",J447*'Lease Quarterly'!$D$4,IF('Lease Quarterly'!$H$4="Quarterly",J447*('Lease Quarterly'!$D$4/4),J447*'Lease Quarterly'!$D$4/12)),-L447-J447)</f>
        <v>0</v>
      </c>
      <c r="L447" s="47">
        <f t="shared" si="67"/>
        <v>0</v>
      </c>
      <c r="M447" s="47">
        <f t="shared" si="68"/>
        <v>0</v>
      </c>
      <c r="N447" s="57"/>
      <c r="O447" s="38">
        <v>237</v>
      </c>
      <c r="P447" s="58">
        <f t="shared" si="72"/>
        <v>201159</v>
      </c>
      <c r="Q447" s="47">
        <f t="shared" si="73"/>
        <v>0</v>
      </c>
      <c r="R447" s="47">
        <f>IF(S446&lt;1,0,-'Lease Quarterly'!$K$4/'Lease Quarterly'!$L$4)</f>
        <v>0</v>
      </c>
      <c r="S447" s="47">
        <f t="shared" si="69"/>
        <v>0</v>
      </c>
      <c r="AE447"/>
      <c r="AF447" s="6"/>
    </row>
    <row r="448" spans="1:32" x14ac:dyDescent="0.25">
      <c r="A448" s="53">
        <f t="shared" si="70"/>
        <v>432</v>
      </c>
      <c r="B448" s="29">
        <f t="shared" si="64"/>
        <v>0</v>
      </c>
      <c r="C448" s="9" t="str">
        <f>IF(D448=0,"-",IF('Lease Quarterly'!$H$4="Yearly",EDATE(C447,12),IF('Lease Quarterly'!$H$4="Quarterly",EDATE(C447,3),EDATE(C447,1))))</f>
        <v>-</v>
      </c>
      <c r="D448" s="54">
        <f>IF(A448&gt;'Lease Quarterly'!$E$4,0,'Lease Quarterly'!$G$4)*((1+$M$4)^(((((IF($H$4="Yearly",ROUNDDOWN(IF(A448-($N$4)&lt;0,0,((A448-($N$4)/(($N$4))))/($N$4)),0),IF($H$4="Monthly",ROUNDDOWN(IF(A448-($N$4*12)&lt;0,0,((A448-(12*$N$4)/((12*$N$4))))/($N$4*12)),0),ROUNDDOWN(IF(A448-($N$4*4)&lt;0,0,((A448-(4*$N$4)/((4*$N$4))))/($N$4*4)),0)))))))))+(IF(A448=$E$4,$J$4,0))</f>
        <v>0</v>
      </c>
      <c r="E448" s="49">
        <f>IF(D448=0,0,1/((1+IF('Lease Quarterly'!$H$4="Yearly",'Lease Quarterly'!$D$4,IF('Lease Quarterly'!$H$4="Quarterly",'Lease Quarterly'!$D$4/4,'Lease Quarterly'!$D$4/12)))^IF($E$17=1,A447,A448)))</f>
        <v>0</v>
      </c>
      <c r="F448" s="55">
        <f t="shared" si="65"/>
        <v>0</v>
      </c>
      <c r="G448" s="56"/>
      <c r="H448" s="38">
        <f t="shared" si="71"/>
        <v>432</v>
      </c>
      <c r="I448" s="9" t="str">
        <f t="shared" si="66"/>
        <v>-</v>
      </c>
      <c r="J448" s="47">
        <f>IF(H448&gt;'Lease Quarterly'!$E$4,0,M447)</f>
        <v>0</v>
      </c>
      <c r="K448" s="47">
        <f>IF(IF('Lease Quarterly'!$H$4="Yearly",J448*'Lease Quarterly'!$D$4,IF('Lease Quarterly'!$H$4="Quarterly",J448*('Lease Quarterly'!$D$4/4),J448*'Lease Quarterly'!$D$4/12))&gt;0,IF('Lease Quarterly'!$H$4="Yearly",J448*'Lease Quarterly'!$D$4,IF('Lease Quarterly'!$H$4="Quarterly",J448*('Lease Quarterly'!$D$4/4),J448*'Lease Quarterly'!$D$4/12)),-L448-J448)</f>
        <v>0</v>
      </c>
      <c r="L448" s="47">
        <f t="shared" si="67"/>
        <v>0</v>
      </c>
      <c r="M448" s="47">
        <f t="shared" si="68"/>
        <v>0</v>
      </c>
      <c r="N448" s="57"/>
      <c r="O448" s="38">
        <v>237</v>
      </c>
      <c r="P448" s="58">
        <f t="shared" si="72"/>
        <v>201524</v>
      </c>
      <c r="Q448" s="47">
        <f t="shared" si="73"/>
        <v>0</v>
      </c>
      <c r="R448" s="47">
        <f>IF(S447&lt;1,0,-'Lease Quarterly'!$K$4/'Lease Quarterly'!$L$4)</f>
        <v>0</v>
      </c>
      <c r="S448" s="47">
        <f t="shared" si="69"/>
        <v>0</v>
      </c>
      <c r="AE448"/>
      <c r="AF448" s="6"/>
    </row>
    <row r="449" spans="1:32" x14ac:dyDescent="0.25">
      <c r="A449" s="53">
        <f t="shared" si="70"/>
        <v>433</v>
      </c>
      <c r="B449" s="29">
        <f t="shared" si="64"/>
        <v>0</v>
      </c>
      <c r="C449" s="9" t="str">
        <f>IF(D449=0,"-",IF('Lease Quarterly'!$H$4="Yearly",EDATE(C448,12),IF('Lease Quarterly'!$H$4="Quarterly",EDATE(C448,3),EDATE(C448,1))))</f>
        <v>-</v>
      </c>
      <c r="D449" s="54">
        <f>IF(A449&gt;'Lease Quarterly'!$E$4,0,'Lease Quarterly'!$G$4)*((1+$M$4)^(((((IF($H$4="Yearly",ROUNDDOWN(IF(A449-($N$4)&lt;0,0,((A449-($N$4)/(($N$4))))/($N$4)),0),IF($H$4="Monthly",ROUNDDOWN(IF(A449-($N$4*12)&lt;0,0,((A449-(12*$N$4)/((12*$N$4))))/($N$4*12)),0),ROUNDDOWN(IF(A449-($N$4*4)&lt;0,0,((A449-(4*$N$4)/((4*$N$4))))/($N$4*4)),0)))))))))+(IF(A449=$E$4,$J$4,0))</f>
        <v>0</v>
      </c>
      <c r="E449" s="49">
        <f>IF(D449=0,0,1/((1+IF('Lease Quarterly'!$H$4="Yearly",'Lease Quarterly'!$D$4,IF('Lease Quarterly'!$H$4="Quarterly",'Lease Quarterly'!$D$4/4,'Lease Quarterly'!$D$4/12)))^IF($E$17=1,A448,A449)))</f>
        <v>0</v>
      </c>
      <c r="F449" s="55">
        <f t="shared" si="65"/>
        <v>0</v>
      </c>
      <c r="G449" s="56"/>
      <c r="H449" s="38">
        <f t="shared" si="71"/>
        <v>433</v>
      </c>
      <c r="I449" s="9" t="str">
        <f t="shared" si="66"/>
        <v>-</v>
      </c>
      <c r="J449" s="47">
        <f>IF(H449&gt;'Lease Quarterly'!$E$4,0,M448)</f>
        <v>0</v>
      </c>
      <c r="K449" s="47">
        <f>IF(IF('Lease Quarterly'!$H$4="Yearly",J449*'Lease Quarterly'!$D$4,IF('Lease Quarterly'!$H$4="Quarterly",J449*('Lease Quarterly'!$D$4/4),J449*'Lease Quarterly'!$D$4/12))&gt;0,IF('Lease Quarterly'!$H$4="Yearly",J449*'Lease Quarterly'!$D$4,IF('Lease Quarterly'!$H$4="Quarterly",J449*('Lease Quarterly'!$D$4/4),J449*'Lease Quarterly'!$D$4/12)),-L449-J449)</f>
        <v>0</v>
      </c>
      <c r="L449" s="47">
        <f t="shared" si="67"/>
        <v>0</v>
      </c>
      <c r="M449" s="47">
        <f t="shared" si="68"/>
        <v>0</v>
      </c>
      <c r="N449" s="57"/>
      <c r="O449" s="38">
        <v>237</v>
      </c>
      <c r="P449" s="58">
        <f t="shared" si="72"/>
        <v>201890</v>
      </c>
      <c r="Q449" s="47">
        <f t="shared" si="73"/>
        <v>0</v>
      </c>
      <c r="R449" s="47">
        <f>IF(S448&lt;1,0,-'Lease Quarterly'!$K$4/'Lease Quarterly'!$L$4)</f>
        <v>0</v>
      </c>
      <c r="S449" s="47">
        <f t="shared" si="69"/>
        <v>0</v>
      </c>
      <c r="AE449"/>
      <c r="AF449" s="6"/>
    </row>
    <row r="450" spans="1:32" x14ac:dyDescent="0.25">
      <c r="A450" s="53">
        <f t="shared" si="70"/>
        <v>434</v>
      </c>
      <c r="B450" s="29">
        <f t="shared" si="64"/>
        <v>0</v>
      </c>
      <c r="C450" s="9" t="str">
        <f>IF(D450=0,"-",IF('Lease Quarterly'!$H$4="Yearly",EDATE(C449,12),IF('Lease Quarterly'!$H$4="Quarterly",EDATE(C449,3),EDATE(C449,1))))</f>
        <v>-</v>
      </c>
      <c r="D450" s="54">
        <f>IF(A450&gt;'Lease Quarterly'!$E$4,0,'Lease Quarterly'!$G$4)*((1+$M$4)^(((((IF($H$4="Yearly",ROUNDDOWN(IF(A450-($N$4)&lt;0,0,((A450-($N$4)/(($N$4))))/($N$4)),0),IF($H$4="Monthly",ROUNDDOWN(IF(A450-($N$4*12)&lt;0,0,((A450-(12*$N$4)/((12*$N$4))))/($N$4*12)),0),ROUNDDOWN(IF(A450-($N$4*4)&lt;0,0,((A450-(4*$N$4)/((4*$N$4))))/($N$4*4)),0)))))))))+(IF(A450=$E$4,$J$4,0))</f>
        <v>0</v>
      </c>
      <c r="E450" s="49">
        <f>IF(D450=0,0,1/((1+IF('Lease Quarterly'!$H$4="Yearly",'Lease Quarterly'!$D$4,IF('Lease Quarterly'!$H$4="Quarterly",'Lease Quarterly'!$D$4/4,'Lease Quarterly'!$D$4/12)))^IF($E$17=1,A449,A450)))</f>
        <v>0</v>
      </c>
      <c r="F450" s="55">
        <f t="shared" si="65"/>
        <v>0</v>
      </c>
      <c r="G450" s="56"/>
      <c r="H450" s="38">
        <f t="shared" si="71"/>
        <v>434</v>
      </c>
      <c r="I450" s="9" t="str">
        <f t="shared" si="66"/>
        <v>-</v>
      </c>
      <c r="J450" s="47">
        <f>IF(H450&gt;'Lease Quarterly'!$E$4,0,M449)</f>
        <v>0</v>
      </c>
      <c r="K450" s="47">
        <f>IF(IF('Lease Quarterly'!$H$4="Yearly",J450*'Lease Quarterly'!$D$4,IF('Lease Quarterly'!$H$4="Quarterly",J450*('Lease Quarterly'!$D$4/4),J450*'Lease Quarterly'!$D$4/12))&gt;0,IF('Lease Quarterly'!$H$4="Yearly",J450*'Lease Quarterly'!$D$4,IF('Lease Quarterly'!$H$4="Quarterly",J450*('Lease Quarterly'!$D$4/4),J450*'Lease Quarterly'!$D$4/12)),-L450-J450)</f>
        <v>0</v>
      </c>
      <c r="L450" s="47">
        <f t="shared" si="67"/>
        <v>0</v>
      </c>
      <c r="M450" s="47">
        <f t="shared" si="68"/>
        <v>0</v>
      </c>
      <c r="N450" s="57"/>
      <c r="O450" s="38">
        <v>237</v>
      </c>
      <c r="P450" s="58">
        <f t="shared" si="72"/>
        <v>202255</v>
      </c>
      <c r="Q450" s="47">
        <f t="shared" si="73"/>
        <v>0</v>
      </c>
      <c r="R450" s="47">
        <f>IF(S449&lt;1,0,-'Lease Quarterly'!$K$4/'Lease Quarterly'!$L$4)</f>
        <v>0</v>
      </c>
      <c r="S450" s="47">
        <f t="shared" si="69"/>
        <v>0</v>
      </c>
      <c r="AE450"/>
      <c r="AF450" s="6"/>
    </row>
    <row r="451" spans="1:32" x14ac:dyDescent="0.25">
      <c r="A451" s="53">
        <f t="shared" si="70"/>
        <v>435</v>
      </c>
      <c r="B451" s="29">
        <f t="shared" si="64"/>
        <v>0</v>
      </c>
      <c r="C451" s="9" t="str">
        <f>IF(D451=0,"-",IF('Lease Quarterly'!$H$4="Yearly",EDATE(C450,12),IF('Lease Quarterly'!$H$4="Quarterly",EDATE(C450,3),EDATE(C450,1))))</f>
        <v>-</v>
      </c>
      <c r="D451" s="54">
        <f>IF(A451&gt;'Lease Quarterly'!$E$4,0,'Lease Quarterly'!$G$4)*((1+$M$4)^(((((IF($H$4="Yearly",ROUNDDOWN(IF(A451-($N$4)&lt;0,0,((A451-($N$4)/(($N$4))))/($N$4)),0),IF($H$4="Monthly",ROUNDDOWN(IF(A451-($N$4*12)&lt;0,0,((A451-(12*$N$4)/((12*$N$4))))/($N$4*12)),0),ROUNDDOWN(IF(A451-($N$4*4)&lt;0,0,((A451-(4*$N$4)/((4*$N$4))))/($N$4*4)),0)))))))))+(IF(A451=$E$4,$J$4,0))</f>
        <v>0</v>
      </c>
      <c r="E451" s="49">
        <f>IF(D451=0,0,1/((1+IF('Lease Quarterly'!$H$4="Yearly",'Lease Quarterly'!$D$4,IF('Lease Quarterly'!$H$4="Quarterly",'Lease Quarterly'!$D$4/4,'Lease Quarterly'!$D$4/12)))^IF($E$17=1,A450,A451)))</f>
        <v>0</v>
      </c>
      <c r="F451" s="55">
        <f t="shared" si="65"/>
        <v>0</v>
      </c>
      <c r="G451" s="56"/>
      <c r="H451" s="38">
        <f t="shared" si="71"/>
        <v>435</v>
      </c>
      <c r="I451" s="9" t="str">
        <f t="shared" si="66"/>
        <v>-</v>
      </c>
      <c r="J451" s="47">
        <f>IF(H451&gt;'Lease Quarterly'!$E$4,0,M450)</f>
        <v>0</v>
      </c>
      <c r="K451" s="47">
        <f>IF(IF('Lease Quarterly'!$H$4="Yearly",J451*'Lease Quarterly'!$D$4,IF('Lease Quarterly'!$H$4="Quarterly",J451*('Lease Quarterly'!$D$4/4),J451*'Lease Quarterly'!$D$4/12))&gt;0,IF('Lease Quarterly'!$H$4="Yearly",J451*'Lease Quarterly'!$D$4,IF('Lease Quarterly'!$H$4="Quarterly",J451*('Lease Quarterly'!$D$4/4),J451*'Lease Quarterly'!$D$4/12)),-L451-J451)</f>
        <v>0</v>
      </c>
      <c r="L451" s="47">
        <f t="shared" si="67"/>
        <v>0</v>
      </c>
      <c r="M451" s="47">
        <f t="shared" si="68"/>
        <v>0</v>
      </c>
      <c r="N451" s="57"/>
      <c r="O451" s="38">
        <v>237</v>
      </c>
      <c r="P451" s="58">
        <f t="shared" si="72"/>
        <v>202620</v>
      </c>
      <c r="Q451" s="47">
        <f t="shared" si="73"/>
        <v>0</v>
      </c>
      <c r="R451" s="47">
        <f>IF(S450&lt;1,0,-'Lease Quarterly'!$K$4/'Lease Quarterly'!$L$4)</f>
        <v>0</v>
      </c>
      <c r="S451" s="47">
        <f t="shared" si="69"/>
        <v>0</v>
      </c>
      <c r="AE451"/>
      <c r="AF451" s="6"/>
    </row>
    <row r="452" spans="1:32" x14ac:dyDescent="0.25">
      <c r="A452" s="53">
        <f t="shared" si="70"/>
        <v>436</v>
      </c>
      <c r="B452" s="29">
        <f t="shared" si="64"/>
        <v>0</v>
      </c>
      <c r="C452" s="9" t="str">
        <f>IF(D452=0,"-",IF('Lease Quarterly'!$H$4="Yearly",EDATE(C451,12),IF('Lease Quarterly'!$H$4="Quarterly",EDATE(C451,3),EDATE(C451,1))))</f>
        <v>-</v>
      </c>
      <c r="D452" s="54">
        <f>IF(A452&gt;'Lease Quarterly'!$E$4,0,'Lease Quarterly'!$G$4)*((1+$M$4)^(((((IF($H$4="Yearly",ROUNDDOWN(IF(A452-($N$4)&lt;0,0,((A452-($N$4)/(($N$4))))/($N$4)),0),IF($H$4="Monthly",ROUNDDOWN(IF(A452-($N$4*12)&lt;0,0,((A452-(12*$N$4)/((12*$N$4))))/($N$4*12)),0),ROUNDDOWN(IF(A452-($N$4*4)&lt;0,0,((A452-(4*$N$4)/((4*$N$4))))/($N$4*4)),0)))))))))+(IF(A452=$E$4,$J$4,0))</f>
        <v>0</v>
      </c>
      <c r="E452" s="49">
        <f>IF(D452=0,0,1/((1+IF('Lease Quarterly'!$H$4="Yearly",'Lease Quarterly'!$D$4,IF('Lease Quarterly'!$H$4="Quarterly",'Lease Quarterly'!$D$4/4,'Lease Quarterly'!$D$4/12)))^IF($E$17=1,A451,A452)))</f>
        <v>0</v>
      </c>
      <c r="F452" s="55">
        <f t="shared" si="65"/>
        <v>0</v>
      </c>
      <c r="G452" s="56"/>
      <c r="H452" s="38">
        <f t="shared" si="71"/>
        <v>436</v>
      </c>
      <c r="I452" s="9" t="str">
        <f t="shared" si="66"/>
        <v>-</v>
      </c>
      <c r="J452" s="47">
        <f>IF(H452&gt;'Lease Quarterly'!$E$4,0,M451)</f>
        <v>0</v>
      </c>
      <c r="K452" s="47">
        <f>IF(IF('Lease Quarterly'!$H$4="Yearly",J452*'Lease Quarterly'!$D$4,IF('Lease Quarterly'!$H$4="Quarterly",J452*('Lease Quarterly'!$D$4/4),J452*'Lease Quarterly'!$D$4/12))&gt;0,IF('Lease Quarterly'!$H$4="Yearly",J452*'Lease Quarterly'!$D$4,IF('Lease Quarterly'!$H$4="Quarterly",J452*('Lease Quarterly'!$D$4/4),J452*'Lease Quarterly'!$D$4/12)),-L452-J452)</f>
        <v>0</v>
      </c>
      <c r="L452" s="47">
        <f t="shared" si="67"/>
        <v>0</v>
      </c>
      <c r="M452" s="47">
        <f t="shared" si="68"/>
        <v>0</v>
      </c>
      <c r="N452" s="57"/>
      <c r="O452" s="38">
        <v>237</v>
      </c>
      <c r="P452" s="58">
        <f t="shared" si="72"/>
        <v>202985</v>
      </c>
      <c r="Q452" s="47">
        <f t="shared" si="73"/>
        <v>0</v>
      </c>
      <c r="R452" s="47">
        <f>IF(S451&lt;1,0,-'Lease Quarterly'!$K$4/'Lease Quarterly'!$L$4)</f>
        <v>0</v>
      </c>
      <c r="S452" s="47">
        <f t="shared" si="69"/>
        <v>0</v>
      </c>
      <c r="AE452"/>
      <c r="AF452" s="6"/>
    </row>
    <row r="453" spans="1:32" x14ac:dyDescent="0.25">
      <c r="A453" s="53">
        <f t="shared" si="70"/>
        <v>437</v>
      </c>
      <c r="B453" s="29">
        <f t="shared" si="64"/>
        <v>0</v>
      </c>
      <c r="C453" s="9" t="str">
        <f>IF(D453=0,"-",IF('Lease Quarterly'!$H$4="Yearly",EDATE(C452,12),IF('Lease Quarterly'!$H$4="Quarterly",EDATE(C452,3),EDATE(C452,1))))</f>
        <v>-</v>
      </c>
      <c r="D453" s="54">
        <f>IF(A453&gt;'Lease Quarterly'!$E$4,0,'Lease Quarterly'!$G$4)*((1+$M$4)^(((((IF($H$4="Yearly",ROUNDDOWN(IF(A453-($N$4)&lt;0,0,((A453-($N$4)/(($N$4))))/($N$4)),0),IF($H$4="Monthly",ROUNDDOWN(IF(A453-($N$4*12)&lt;0,0,((A453-(12*$N$4)/((12*$N$4))))/($N$4*12)),0),ROUNDDOWN(IF(A453-($N$4*4)&lt;0,0,((A453-(4*$N$4)/((4*$N$4))))/($N$4*4)),0)))))))))+(IF(A453=$E$4,$J$4,0))</f>
        <v>0</v>
      </c>
      <c r="E453" s="49">
        <f>IF(D453=0,0,1/((1+IF('Lease Quarterly'!$H$4="Yearly",'Lease Quarterly'!$D$4,IF('Lease Quarterly'!$H$4="Quarterly",'Lease Quarterly'!$D$4/4,'Lease Quarterly'!$D$4/12)))^IF($E$17=1,A452,A453)))</f>
        <v>0</v>
      </c>
      <c r="F453" s="55">
        <f t="shared" si="65"/>
        <v>0</v>
      </c>
      <c r="G453" s="56"/>
      <c r="H453" s="38">
        <f t="shared" si="71"/>
        <v>437</v>
      </c>
      <c r="I453" s="9" t="str">
        <f t="shared" si="66"/>
        <v>-</v>
      </c>
      <c r="J453" s="47">
        <f>IF(H453&gt;'Lease Quarterly'!$E$4,0,M452)</f>
        <v>0</v>
      </c>
      <c r="K453" s="47">
        <f>IF(IF('Lease Quarterly'!$H$4="Yearly",J453*'Lease Quarterly'!$D$4,IF('Lease Quarterly'!$H$4="Quarterly",J453*('Lease Quarterly'!$D$4/4),J453*'Lease Quarterly'!$D$4/12))&gt;0,IF('Lease Quarterly'!$H$4="Yearly",J453*'Lease Quarterly'!$D$4,IF('Lease Quarterly'!$H$4="Quarterly",J453*('Lease Quarterly'!$D$4/4),J453*'Lease Quarterly'!$D$4/12)),-L453-J453)</f>
        <v>0</v>
      </c>
      <c r="L453" s="47">
        <f t="shared" si="67"/>
        <v>0</v>
      </c>
      <c r="M453" s="47">
        <f t="shared" si="68"/>
        <v>0</v>
      </c>
      <c r="N453" s="57"/>
      <c r="O453" s="38">
        <v>237</v>
      </c>
      <c r="P453" s="58">
        <f t="shared" si="72"/>
        <v>203351</v>
      </c>
      <c r="Q453" s="47">
        <f t="shared" si="73"/>
        <v>0</v>
      </c>
      <c r="R453" s="47">
        <f>IF(S452&lt;1,0,-'Lease Quarterly'!$K$4/'Lease Quarterly'!$L$4)</f>
        <v>0</v>
      </c>
      <c r="S453" s="47">
        <f t="shared" si="69"/>
        <v>0</v>
      </c>
      <c r="AE453"/>
      <c r="AF453" s="6"/>
    </row>
    <row r="454" spans="1:32" x14ac:dyDescent="0.25">
      <c r="A454" s="53">
        <f t="shared" si="70"/>
        <v>438</v>
      </c>
      <c r="B454" s="29">
        <f t="shared" si="64"/>
        <v>0</v>
      </c>
      <c r="C454" s="9" t="str">
        <f>IF(D454=0,"-",IF('Lease Quarterly'!$H$4="Yearly",EDATE(C453,12),IF('Lease Quarterly'!$H$4="Quarterly",EDATE(C453,3),EDATE(C453,1))))</f>
        <v>-</v>
      </c>
      <c r="D454" s="54">
        <f>IF(A454&gt;'Lease Quarterly'!$E$4,0,'Lease Quarterly'!$G$4)*((1+$M$4)^(((((IF($H$4="Yearly",ROUNDDOWN(IF(A454-($N$4)&lt;0,0,((A454-($N$4)/(($N$4))))/($N$4)),0),IF($H$4="Monthly",ROUNDDOWN(IF(A454-($N$4*12)&lt;0,0,((A454-(12*$N$4)/((12*$N$4))))/($N$4*12)),0),ROUNDDOWN(IF(A454-($N$4*4)&lt;0,0,((A454-(4*$N$4)/((4*$N$4))))/($N$4*4)),0)))))))))+(IF(A454=$E$4,$J$4,0))</f>
        <v>0</v>
      </c>
      <c r="E454" s="49">
        <f>IF(D454=0,0,1/((1+IF('Lease Quarterly'!$H$4="Yearly",'Lease Quarterly'!$D$4,IF('Lease Quarterly'!$H$4="Quarterly",'Lease Quarterly'!$D$4/4,'Lease Quarterly'!$D$4/12)))^IF($E$17=1,A453,A454)))</f>
        <v>0</v>
      </c>
      <c r="F454" s="55">
        <f t="shared" si="65"/>
        <v>0</v>
      </c>
      <c r="G454" s="56"/>
      <c r="H454" s="38">
        <f t="shared" si="71"/>
        <v>438</v>
      </c>
      <c r="I454" s="9" t="str">
        <f t="shared" si="66"/>
        <v>-</v>
      </c>
      <c r="J454" s="47">
        <f>IF(H454&gt;'Lease Quarterly'!$E$4,0,M453)</f>
        <v>0</v>
      </c>
      <c r="K454" s="47">
        <f>IF(IF('Lease Quarterly'!$H$4="Yearly",J454*'Lease Quarterly'!$D$4,IF('Lease Quarterly'!$H$4="Quarterly",J454*('Lease Quarterly'!$D$4/4),J454*'Lease Quarterly'!$D$4/12))&gt;0,IF('Lease Quarterly'!$H$4="Yearly",J454*'Lease Quarterly'!$D$4,IF('Lease Quarterly'!$H$4="Quarterly",J454*('Lease Quarterly'!$D$4/4),J454*'Lease Quarterly'!$D$4/12)),-L454-J454)</f>
        <v>0</v>
      </c>
      <c r="L454" s="47">
        <f t="shared" si="67"/>
        <v>0</v>
      </c>
      <c r="M454" s="47">
        <f t="shared" si="68"/>
        <v>0</v>
      </c>
      <c r="N454" s="57"/>
      <c r="O454" s="38">
        <v>237</v>
      </c>
      <c r="P454" s="58">
        <f t="shared" si="72"/>
        <v>203716</v>
      </c>
      <c r="Q454" s="47">
        <f t="shared" si="73"/>
        <v>0</v>
      </c>
      <c r="R454" s="47">
        <f>IF(S453&lt;1,0,-'Lease Quarterly'!$K$4/'Lease Quarterly'!$L$4)</f>
        <v>0</v>
      </c>
      <c r="S454" s="47">
        <f t="shared" si="69"/>
        <v>0</v>
      </c>
      <c r="AE454"/>
      <c r="AF454" s="6"/>
    </row>
    <row r="455" spans="1:32" x14ac:dyDescent="0.25">
      <c r="A455" s="53">
        <f t="shared" si="70"/>
        <v>439</v>
      </c>
      <c r="B455" s="29">
        <f t="shared" si="64"/>
        <v>0</v>
      </c>
      <c r="C455" s="9" t="str">
        <f>IF(D455=0,"-",IF('Lease Quarterly'!$H$4="Yearly",EDATE(C454,12),IF('Lease Quarterly'!$H$4="Quarterly",EDATE(C454,3),EDATE(C454,1))))</f>
        <v>-</v>
      </c>
      <c r="D455" s="54">
        <f>IF(A455&gt;'Lease Quarterly'!$E$4,0,'Lease Quarterly'!$G$4)*((1+$M$4)^(((((IF($H$4="Yearly",ROUNDDOWN(IF(A455-($N$4)&lt;0,0,((A455-($N$4)/(($N$4))))/($N$4)),0),IF($H$4="Monthly",ROUNDDOWN(IF(A455-($N$4*12)&lt;0,0,((A455-(12*$N$4)/((12*$N$4))))/($N$4*12)),0),ROUNDDOWN(IF(A455-($N$4*4)&lt;0,0,((A455-(4*$N$4)/((4*$N$4))))/($N$4*4)),0)))))))))+(IF(A455=$E$4,$J$4,0))</f>
        <v>0</v>
      </c>
      <c r="E455" s="49">
        <f>IF(D455=0,0,1/((1+IF('Lease Quarterly'!$H$4="Yearly",'Lease Quarterly'!$D$4,IF('Lease Quarterly'!$H$4="Quarterly",'Lease Quarterly'!$D$4/4,'Lease Quarterly'!$D$4/12)))^IF($E$17=1,A454,A455)))</f>
        <v>0</v>
      </c>
      <c r="F455" s="55">
        <f t="shared" si="65"/>
        <v>0</v>
      </c>
      <c r="G455" s="56"/>
      <c r="H455" s="38">
        <f t="shared" si="71"/>
        <v>439</v>
      </c>
      <c r="I455" s="9" t="str">
        <f t="shared" si="66"/>
        <v>-</v>
      </c>
      <c r="J455" s="47">
        <f>IF(H455&gt;'Lease Quarterly'!$E$4,0,M454)</f>
        <v>0</v>
      </c>
      <c r="K455" s="47">
        <f>IF(IF('Lease Quarterly'!$H$4="Yearly",J455*'Lease Quarterly'!$D$4,IF('Lease Quarterly'!$H$4="Quarterly",J455*('Lease Quarterly'!$D$4/4),J455*'Lease Quarterly'!$D$4/12))&gt;0,IF('Lease Quarterly'!$H$4="Yearly",J455*'Lease Quarterly'!$D$4,IF('Lease Quarterly'!$H$4="Quarterly",J455*('Lease Quarterly'!$D$4/4),J455*'Lease Quarterly'!$D$4/12)),-L455-J455)</f>
        <v>0</v>
      </c>
      <c r="L455" s="47">
        <f t="shared" si="67"/>
        <v>0</v>
      </c>
      <c r="M455" s="47">
        <f t="shared" si="68"/>
        <v>0</v>
      </c>
      <c r="N455" s="57"/>
      <c r="O455" s="38">
        <v>237</v>
      </c>
      <c r="P455" s="58">
        <f t="shared" si="72"/>
        <v>204081</v>
      </c>
      <c r="Q455" s="47">
        <f t="shared" si="73"/>
        <v>0</v>
      </c>
      <c r="R455" s="47">
        <f>IF(S454&lt;1,0,-'Lease Quarterly'!$K$4/'Lease Quarterly'!$L$4)</f>
        <v>0</v>
      </c>
      <c r="S455" s="47">
        <f t="shared" si="69"/>
        <v>0</v>
      </c>
      <c r="AE455"/>
      <c r="AF455" s="6"/>
    </row>
    <row r="456" spans="1:32" x14ac:dyDescent="0.25">
      <c r="A456" s="53">
        <f t="shared" si="70"/>
        <v>440</v>
      </c>
      <c r="B456" s="29">
        <f t="shared" si="64"/>
        <v>0</v>
      </c>
      <c r="C456" s="9" t="str">
        <f>IF(D456=0,"-",IF('Lease Quarterly'!$H$4="Yearly",EDATE(C455,12),IF('Lease Quarterly'!$H$4="Quarterly",EDATE(C455,3),EDATE(C455,1))))</f>
        <v>-</v>
      </c>
      <c r="D456" s="54">
        <f>IF(A456&gt;'Lease Quarterly'!$E$4,0,'Lease Quarterly'!$G$4)*((1+$M$4)^(((((IF($H$4="Yearly",ROUNDDOWN(IF(A456-($N$4)&lt;0,0,((A456-($N$4)/(($N$4))))/($N$4)),0),IF($H$4="Monthly",ROUNDDOWN(IF(A456-($N$4*12)&lt;0,0,((A456-(12*$N$4)/((12*$N$4))))/($N$4*12)),0),ROUNDDOWN(IF(A456-($N$4*4)&lt;0,0,((A456-(4*$N$4)/((4*$N$4))))/($N$4*4)),0)))))))))+(IF(A456=$E$4,$J$4,0))</f>
        <v>0</v>
      </c>
      <c r="E456" s="49">
        <f>IF(D456=0,0,1/((1+IF('Lease Quarterly'!$H$4="Yearly",'Lease Quarterly'!$D$4,IF('Lease Quarterly'!$H$4="Quarterly",'Lease Quarterly'!$D$4/4,'Lease Quarterly'!$D$4/12)))^IF($E$17=1,A455,A456)))</f>
        <v>0</v>
      </c>
      <c r="F456" s="55">
        <f t="shared" si="65"/>
        <v>0</v>
      </c>
      <c r="G456" s="56"/>
      <c r="H456" s="38">
        <f t="shared" si="71"/>
        <v>440</v>
      </c>
      <c r="I456" s="9" t="str">
        <f t="shared" si="66"/>
        <v>-</v>
      </c>
      <c r="J456" s="47">
        <f>IF(H456&gt;'Lease Quarterly'!$E$4,0,M455)</f>
        <v>0</v>
      </c>
      <c r="K456" s="47">
        <f>IF(IF('Lease Quarterly'!$H$4="Yearly",J456*'Lease Quarterly'!$D$4,IF('Lease Quarterly'!$H$4="Quarterly",J456*('Lease Quarterly'!$D$4/4),J456*'Lease Quarterly'!$D$4/12))&gt;0,IF('Lease Quarterly'!$H$4="Yearly",J456*'Lease Quarterly'!$D$4,IF('Lease Quarterly'!$H$4="Quarterly",J456*('Lease Quarterly'!$D$4/4),J456*'Lease Quarterly'!$D$4/12)),-L456-J456)</f>
        <v>0</v>
      </c>
      <c r="L456" s="47">
        <f t="shared" si="67"/>
        <v>0</v>
      </c>
      <c r="M456" s="47">
        <f t="shared" si="68"/>
        <v>0</v>
      </c>
      <c r="N456" s="57"/>
      <c r="O456" s="38">
        <v>237</v>
      </c>
      <c r="P456" s="58">
        <f t="shared" si="72"/>
        <v>204446</v>
      </c>
      <c r="Q456" s="47">
        <f t="shared" si="73"/>
        <v>0</v>
      </c>
      <c r="R456" s="47">
        <f>IF(S455&lt;1,0,-'Lease Quarterly'!$K$4/'Lease Quarterly'!$L$4)</f>
        <v>0</v>
      </c>
      <c r="S456" s="47">
        <f t="shared" si="69"/>
        <v>0</v>
      </c>
      <c r="AE456"/>
      <c r="AF456" s="6"/>
    </row>
    <row r="457" spans="1:32" x14ac:dyDescent="0.25">
      <c r="A457" s="53">
        <f t="shared" si="70"/>
        <v>441</v>
      </c>
      <c r="B457" s="29">
        <f t="shared" si="64"/>
        <v>0</v>
      </c>
      <c r="C457" s="9" t="str">
        <f>IF(D457=0,"-",IF('Lease Quarterly'!$H$4="Yearly",EDATE(C456,12),IF('Lease Quarterly'!$H$4="Quarterly",EDATE(C456,3),EDATE(C456,1))))</f>
        <v>-</v>
      </c>
      <c r="D457" s="54">
        <f>IF(A457&gt;'Lease Quarterly'!$E$4,0,'Lease Quarterly'!$G$4)*((1+$M$4)^(((((IF($H$4="Yearly",ROUNDDOWN(IF(A457-($N$4)&lt;0,0,((A457-($N$4)/(($N$4))))/($N$4)),0),IF($H$4="Monthly",ROUNDDOWN(IF(A457-($N$4*12)&lt;0,0,((A457-(12*$N$4)/((12*$N$4))))/($N$4*12)),0),ROUNDDOWN(IF(A457-($N$4*4)&lt;0,0,((A457-(4*$N$4)/((4*$N$4))))/($N$4*4)),0)))))))))+(IF(A457=$E$4,$J$4,0))</f>
        <v>0</v>
      </c>
      <c r="E457" s="49">
        <f>IF(D457=0,0,1/((1+IF('Lease Quarterly'!$H$4="Yearly",'Lease Quarterly'!$D$4,IF('Lease Quarterly'!$H$4="Quarterly",'Lease Quarterly'!$D$4/4,'Lease Quarterly'!$D$4/12)))^IF($E$17=1,A456,A457)))</f>
        <v>0</v>
      </c>
      <c r="F457" s="55">
        <f t="shared" si="65"/>
        <v>0</v>
      </c>
      <c r="G457" s="56"/>
      <c r="H457" s="38">
        <f t="shared" si="71"/>
        <v>441</v>
      </c>
      <c r="I457" s="9" t="str">
        <f t="shared" si="66"/>
        <v>-</v>
      </c>
      <c r="J457" s="47">
        <f>IF(H457&gt;'Lease Quarterly'!$E$4,0,M456)</f>
        <v>0</v>
      </c>
      <c r="K457" s="47">
        <f>IF(IF('Lease Quarterly'!$H$4="Yearly",J457*'Lease Quarterly'!$D$4,IF('Lease Quarterly'!$H$4="Quarterly",J457*('Lease Quarterly'!$D$4/4),J457*'Lease Quarterly'!$D$4/12))&gt;0,IF('Lease Quarterly'!$H$4="Yearly",J457*'Lease Quarterly'!$D$4,IF('Lease Quarterly'!$H$4="Quarterly",J457*('Lease Quarterly'!$D$4/4),J457*'Lease Quarterly'!$D$4/12)),-L457-J457)</f>
        <v>0</v>
      </c>
      <c r="L457" s="47">
        <f t="shared" si="67"/>
        <v>0</v>
      </c>
      <c r="M457" s="47">
        <f t="shared" si="68"/>
        <v>0</v>
      </c>
      <c r="N457" s="57"/>
      <c r="O457" s="38">
        <v>237</v>
      </c>
      <c r="P457" s="58">
        <f t="shared" si="72"/>
        <v>204812</v>
      </c>
      <c r="Q457" s="47">
        <f t="shared" si="73"/>
        <v>0</v>
      </c>
      <c r="R457" s="47">
        <f>IF(S456&lt;1,0,-'Lease Quarterly'!$K$4/'Lease Quarterly'!$L$4)</f>
        <v>0</v>
      </c>
      <c r="S457" s="47">
        <f t="shared" si="69"/>
        <v>0</v>
      </c>
      <c r="AE457"/>
      <c r="AF457" s="6"/>
    </row>
    <row r="458" spans="1:32" x14ac:dyDescent="0.25">
      <c r="A458" s="53">
        <f t="shared" si="70"/>
        <v>442</v>
      </c>
      <c r="B458" s="29">
        <f t="shared" si="64"/>
        <v>0</v>
      </c>
      <c r="C458" s="9" t="str">
        <f>IF(D458=0,"-",IF('Lease Quarterly'!$H$4="Yearly",EDATE(C457,12),IF('Lease Quarterly'!$H$4="Quarterly",EDATE(C457,3),EDATE(C457,1))))</f>
        <v>-</v>
      </c>
      <c r="D458" s="54">
        <f>IF(A458&gt;'Lease Quarterly'!$E$4,0,'Lease Quarterly'!$G$4)*((1+$M$4)^(((((IF($H$4="Yearly",ROUNDDOWN(IF(A458-($N$4)&lt;0,0,((A458-($N$4)/(($N$4))))/($N$4)),0),IF($H$4="Monthly",ROUNDDOWN(IF(A458-($N$4*12)&lt;0,0,((A458-(12*$N$4)/((12*$N$4))))/($N$4*12)),0),ROUNDDOWN(IF(A458-($N$4*4)&lt;0,0,((A458-(4*$N$4)/((4*$N$4))))/($N$4*4)),0)))))))))+(IF(A458=$E$4,$J$4,0))</f>
        <v>0</v>
      </c>
      <c r="E458" s="49">
        <f>IF(D458=0,0,1/((1+IF('Lease Quarterly'!$H$4="Yearly",'Lease Quarterly'!$D$4,IF('Lease Quarterly'!$H$4="Quarterly",'Lease Quarterly'!$D$4/4,'Lease Quarterly'!$D$4/12)))^IF($E$17=1,A457,A458)))</f>
        <v>0</v>
      </c>
      <c r="F458" s="55">
        <f t="shared" si="65"/>
        <v>0</v>
      </c>
      <c r="G458" s="56"/>
      <c r="H458" s="38">
        <f t="shared" si="71"/>
        <v>442</v>
      </c>
      <c r="I458" s="9" t="str">
        <f t="shared" si="66"/>
        <v>-</v>
      </c>
      <c r="J458" s="47">
        <f>IF(H458&gt;'Lease Quarterly'!$E$4,0,M457)</f>
        <v>0</v>
      </c>
      <c r="K458" s="47">
        <f>IF(IF('Lease Quarterly'!$H$4="Yearly",J458*'Lease Quarterly'!$D$4,IF('Lease Quarterly'!$H$4="Quarterly",J458*('Lease Quarterly'!$D$4/4),J458*'Lease Quarterly'!$D$4/12))&gt;0,IF('Lease Quarterly'!$H$4="Yearly",J458*'Lease Quarterly'!$D$4,IF('Lease Quarterly'!$H$4="Quarterly",J458*('Lease Quarterly'!$D$4/4),J458*'Lease Quarterly'!$D$4/12)),-L458-J458)</f>
        <v>0</v>
      </c>
      <c r="L458" s="47">
        <f t="shared" si="67"/>
        <v>0</v>
      </c>
      <c r="M458" s="47">
        <f t="shared" si="68"/>
        <v>0</v>
      </c>
      <c r="N458" s="57"/>
      <c r="O458" s="38">
        <v>237</v>
      </c>
      <c r="P458" s="58">
        <f t="shared" si="72"/>
        <v>205177</v>
      </c>
      <c r="Q458" s="47">
        <f t="shared" si="73"/>
        <v>0</v>
      </c>
      <c r="R458" s="47">
        <f>IF(S457&lt;1,0,-'Lease Quarterly'!$K$4/'Lease Quarterly'!$L$4)</f>
        <v>0</v>
      </c>
      <c r="S458" s="47">
        <f t="shared" si="69"/>
        <v>0</v>
      </c>
      <c r="AE458"/>
      <c r="AF458" s="6"/>
    </row>
    <row r="459" spans="1:32" x14ac:dyDescent="0.25">
      <c r="A459" s="53">
        <f t="shared" si="70"/>
        <v>443</v>
      </c>
      <c r="B459" s="29">
        <f t="shared" si="64"/>
        <v>0</v>
      </c>
      <c r="C459" s="9" t="str">
        <f>IF(D459=0,"-",IF('Lease Quarterly'!$H$4="Yearly",EDATE(C458,12),IF('Lease Quarterly'!$H$4="Quarterly",EDATE(C458,3),EDATE(C458,1))))</f>
        <v>-</v>
      </c>
      <c r="D459" s="54">
        <f>IF(A459&gt;'Lease Quarterly'!$E$4,0,'Lease Quarterly'!$G$4)*((1+$M$4)^(((((IF($H$4="Yearly",ROUNDDOWN(IF(A459-($N$4)&lt;0,0,((A459-($N$4)/(($N$4))))/($N$4)),0),IF($H$4="Monthly",ROUNDDOWN(IF(A459-($N$4*12)&lt;0,0,((A459-(12*$N$4)/((12*$N$4))))/($N$4*12)),0),ROUNDDOWN(IF(A459-($N$4*4)&lt;0,0,((A459-(4*$N$4)/((4*$N$4))))/($N$4*4)),0)))))))))+(IF(A459=$E$4,$J$4,0))</f>
        <v>0</v>
      </c>
      <c r="E459" s="49">
        <f>IF(D459=0,0,1/((1+IF('Lease Quarterly'!$H$4="Yearly",'Lease Quarterly'!$D$4,IF('Lease Quarterly'!$H$4="Quarterly",'Lease Quarterly'!$D$4/4,'Lease Quarterly'!$D$4/12)))^IF($E$17=1,A458,A459)))</f>
        <v>0</v>
      </c>
      <c r="F459" s="55">
        <f t="shared" si="65"/>
        <v>0</v>
      </c>
      <c r="G459" s="56"/>
      <c r="H459" s="38">
        <f t="shared" si="71"/>
        <v>443</v>
      </c>
      <c r="I459" s="9" t="str">
        <f t="shared" si="66"/>
        <v>-</v>
      </c>
      <c r="J459" s="47">
        <f>IF(H459&gt;'Lease Quarterly'!$E$4,0,M458)</f>
        <v>0</v>
      </c>
      <c r="K459" s="47">
        <f>IF(IF('Lease Quarterly'!$H$4="Yearly",J459*'Lease Quarterly'!$D$4,IF('Lease Quarterly'!$H$4="Quarterly",J459*('Lease Quarterly'!$D$4/4),J459*'Lease Quarterly'!$D$4/12))&gt;0,IF('Lease Quarterly'!$H$4="Yearly",J459*'Lease Quarterly'!$D$4,IF('Lease Quarterly'!$H$4="Quarterly",J459*('Lease Quarterly'!$D$4/4),J459*'Lease Quarterly'!$D$4/12)),-L459-J459)</f>
        <v>0</v>
      </c>
      <c r="L459" s="47">
        <f t="shared" si="67"/>
        <v>0</v>
      </c>
      <c r="M459" s="47">
        <f t="shared" si="68"/>
        <v>0</v>
      </c>
      <c r="N459" s="57"/>
      <c r="O459" s="38">
        <v>237</v>
      </c>
      <c r="P459" s="58">
        <f t="shared" si="72"/>
        <v>205542</v>
      </c>
      <c r="Q459" s="47">
        <f t="shared" si="73"/>
        <v>0</v>
      </c>
      <c r="R459" s="47">
        <f>IF(S458&lt;1,0,-'Lease Quarterly'!$K$4/'Lease Quarterly'!$L$4)</f>
        <v>0</v>
      </c>
      <c r="S459" s="47">
        <f t="shared" si="69"/>
        <v>0</v>
      </c>
      <c r="AE459"/>
      <c r="AF459" s="6"/>
    </row>
    <row r="460" spans="1:32" x14ac:dyDescent="0.25">
      <c r="A460" s="53">
        <f t="shared" si="70"/>
        <v>444</v>
      </c>
      <c r="B460" s="29">
        <f t="shared" si="64"/>
        <v>0</v>
      </c>
      <c r="C460" s="9" t="str">
        <f>IF(D460=0,"-",IF('Lease Quarterly'!$H$4="Yearly",EDATE(C459,12),IF('Lease Quarterly'!$H$4="Quarterly",EDATE(C459,3),EDATE(C459,1))))</f>
        <v>-</v>
      </c>
      <c r="D460" s="54">
        <f>IF(A460&gt;'Lease Quarterly'!$E$4,0,'Lease Quarterly'!$G$4)*((1+$M$4)^(((((IF($H$4="Yearly",ROUNDDOWN(IF(A460-($N$4)&lt;0,0,((A460-($N$4)/(($N$4))))/($N$4)),0),IF($H$4="Monthly",ROUNDDOWN(IF(A460-($N$4*12)&lt;0,0,((A460-(12*$N$4)/((12*$N$4))))/($N$4*12)),0),ROUNDDOWN(IF(A460-($N$4*4)&lt;0,0,((A460-(4*$N$4)/((4*$N$4))))/($N$4*4)),0)))))))))+(IF(A460=$E$4,$J$4,0))</f>
        <v>0</v>
      </c>
      <c r="E460" s="49">
        <f>IF(D460=0,0,1/((1+IF('Lease Quarterly'!$H$4="Yearly",'Lease Quarterly'!$D$4,IF('Lease Quarterly'!$H$4="Quarterly",'Lease Quarterly'!$D$4/4,'Lease Quarterly'!$D$4/12)))^IF($E$17=1,A459,A460)))</f>
        <v>0</v>
      </c>
      <c r="F460" s="55">
        <f t="shared" si="65"/>
        <v>0</v>
      </c>
      <c r="G460" s="56"/>
      <c r="H460" s="38">
        <f t="shared" si="71"/>
        <v>444</v>
      </c>
      <c r="I460" s="9" t="str">
        <f t="shared" si="66"/>
        <v>-</v>
      </c>
      <c r="J460" s="47">
        <f>IF(H460&gt;'Lease Quarterly'!$E$4,0,M459)</f>
        <v>0</v>
      </c>
      <c r="K460" s="47">
        <f>IF(IF('Lease Quarterly'!$H$4="Yearly",J460*'Lease Quarterly'!$D$4,IF('Lease Quarterly'!$H$4="Quarterly",J460*('Lease Quarterly'!$D$4/4),J460*'Lease Quarterly'!$D$4/12))&gt;0,IF('Lease Quarterly'!$H$4="Yearly",J460*'Lease Quarterly'!$D$4,IF('Lease Quarterly'!$H$4="Quarterly",J460*('Lease Quarterly'!$D$4/4),J460*'Lease Quarterly'!$D$4/12)),-L460-J460)</f>
        <v>0</v>
      </c>
      <c r="L460" s="47">
        <f t="shared" si="67"/>
        <v>0</v>
      </c>
      <c r="M460" s="47">
        <f t="shared" si="68"/>
        <v>0</v>
      </c>
      <c r="N460" s="57"/>
      <c r="O460" s="38">
        <v>237</v>
      </c>
      <c r="P460" s="58">
        <f t="shared" si="72"/>
        <v>205907</v>
      </c>
      <c r="Q460" s="47">
        <f t="shared" si="73"/>
        <v>0</v>
      </c>
      <c r="R460" s="47">
        <f>IF(S459&lt;1,0,-'Lease Quarterly'!$K$4/'Lease Quarterly'!$L$4)</f>
        <v>0</v>
      </c>
      <c r="S460" s="47">
        <f t="shared" si="69"/>
        <v>0</v>
      </c>
      <c r="AE460"/>
      <c r="AF460" s="6"/>
    </row>
    <row r="461" spans="1:32" x14ac:dyDescent="0.25">
      <c r="A461" s="53">
        <f t="shared" si="70"/>
        <v>445</v>
      </c>
      <c r="B461" s="29">
        <f t="shared" si="64"/>
        <v>0</v>
      </c>
      <c r="C461" s="9" t="str">
        <f>IF(D461=0,"-",IF('Lease Quarterly'!$H$4="Yearly",EDATE(C460,12),IF('Lease Quarterly'!$H$4="Quarterly",EDATE(C460,3),EDATE(C460,1))))</f>
        <v>-</v>
      </c>
      <c r="D461" s="54">
        <f>IF(A461&gt;'Lease Quarterly'!$E$4,0,'Lease Quarterly'!$G$4)*((1+$M$4)^(((((IF($H$4="Yearly",ROUNDDOWN(IF(A461-($N$4)&lt;0,0,((A461-($N$4)/(($N$4))))/($N$4)),0),IF($H$4="Monthly",ROUNDDOWN(IF(A461-($N$4*12)&lt;0,0,((A461-(12*$N$4)/((12*$N$4))))/($N$4*12)),0),ROUNDDOWN(IF(A461-($N$4*4)&lt;0,0,((A461-(4*$N$4)/((4*$N$4))))/($N$4*4)),0)))))))))+(IF(A461=$E$4,$J$4,0))</f>
        <v>0</v>
      </c>
      <c r="E461" s="49">
        <f>IF(D461=0,0,1/((1+IF('Lease Quarterly'!$H$4="Yearly",'Lease Quarterly'!$D$4,IF('Lease Quarterly'!$H$4="Quarterly",'Lease Quarterly'!$D$4/4,'Lease Quarterly'!$D$4/12)))^IF($E$17=1,A460,A461)))</f>
        <v>0</v>
      </c>
      <c r="F461" s="55">
        <f t="shared" si="65"/>
        <v>0</v>
      </c>
      <c r="G461" s="56"/>
      <c r="H461" s="38">
        <f t="shared" si="71"/>
        <v>445</v>
      </c>
      <c r="I461" s="9" t="str">
        <f t="shared" si="66"/>
        <v>-</v>
      </c>
      <c r="J461" s="47">
        <f>IF(H461&gt;'Lease Quarterly'!$E$4,0,M460)</f>
        <v>0</v>
      </c>
      <c r="K461" s="47">
        <f>IF(IF('Lease Quarterly'!$H$4="Yearly",J461*'Lease Quarterly'!$D$4,IF('Lease Quarterly'!$H$4="Quarterly",J461*('Lease Quarterly'!$D$4/4),J461*'Lease Quarterly'!$D$4/12))&gt;0,IF('Lease Quarterly'!$H$4="Yearly",J461*'Lease Quarterly'!$D$4,IF('Lease Quarterly'!$H$4="Quarterly",J461*('Lease Quarterly'!$D$4/4),J461*'Lease Quarterly'!$D$4/12)),-L461-J461)</f>
        <v>0</v>
      </c>
      <c r="L461" s="47">
        <f t="shared" si="67"/>
        <v>0</v>
      </c>
      <c r="M461" s="47">
        <f t="shared" si="68"/>
        <v>0</v>
      </c>
      <c r="N461" s="57"/>
      <c r="O461" s="38">
        <v>237</v>
      </c>
      <c r="P461" s="58">
        <f t="shared" si="72"/>
        <v>206273</v>
      </c>
      <c r="Q461" s="47">
        <f t="shared" si="73"/>
        <v>0</v>
      </c>
      <c r="R461" s="47">
        <f>IF(S460&lt;1,0,-'Lease Quarterly'!$K$4/'Lease Quarterly'!$L$4)</f>
        <v>0</v>
      </c>
      <c r="S461" s="47">
        <f t="shared" si="69"/>
        <v>0</v>
      </c>
      <c r="AE461"/>
      <c r="AF461" s="6"/>
    </row>
    <row r="462" spans="1:32" x14ac:dyDescent="0.25">
      <c r="A462" s="53">
        <f t="shared" si="70"/>
        <v>446</v>
      </c>
      <c r="B462" s="29">
        <f t="shared" si="64"/>
        <v>0</v>
      </c>
      <c r="C462" s="9" t="str">
        <f>IF(D462=0,"-",IF('Lease Quarterly'!$H$4="Yearly",EDATE(C461,12),IF('Lease Quarterly'!$H$4="Quarterly",EDATE(C461,3),EDATE(C461,1))))</f>
        <v>-</v>
      </c>
      <c r="D462" s="54">
        <f>IF(A462&gt;'Lease Quarterly'!$E$4,0,'Lease Quarterly'!$G$4)*((1+$M$4)^(((((IF($H$4="Yearly",ROUNDDOWN(IF(A462-($N$4)&lt;0,0,((A462-($N$4)/(($N$4))))/($N$4)),0),IF($H$4="Monthly",ROUNDDOWN(IF(A462-($N$4*12)&lt;0,0,((A462-(12*$N$4)/((12*$N$4))))/($N$4*12)),0),ROUNDDOWN(IF(A462-($N$4*4)&lt;0,0,((A462-(4*$N$4)/((4*$N$4))))/($N$4*4)),0)))))))))+(IF(A462=$E$4,$J$4,0))</f>
        <v>0</v>
      </c>
      <c r="E462" s="49">
        <f>IF(D462=0,0,1/((1+IF('Lease Quarterly'!$H$4="Yearly",'Lease Quarterly'!$D$4,IF('Lease Quarterly'!$H$4="Quarterly",'Lease Quarterly'!$D$4/4,'Lease Quarterly'!$D$4/12)))^IF($E$17=1,A461,A462)))</f>
        <v>0</v>
      </c>
      <c r="F462" s="55">
        <f t="shared" si="65"/>
        <v>0</v>
      </c>
      <c r="G462" s="56"/>
      <c r="H462" s="38">
        <f t="shared" si="71"/>
        <v>446</v>
      </c>
      <c r="I462" s="9" t="str">
        <f t="shared" si="66"/>
        <v>-</v>
      </c>
      <c r="J462" s="47">
        <f>IF(H462&gt;'Lease Quarterly'!$E$4,0,M461)</f>
        <v>0</v>
      </c>
      <c r="K462" s="47">
        <f>IF(IF('Lease Quarterly'!$H$4="Yearly",J462*'Lease Quarterly'!$D$4,IF('Lease Quarterly'!$H$4="Quarterly",J462*('Lease Quarterly'!$D$4/4),J462*'Lease Quarterly'!$D$4/12))&gt;0,IF('Lease Quarterly'!$H$4="Yearly",J462*'Lease Quarterly'!$D$4,IF('Lease Quarterly'!$H$4="Quarterly",J462*('Lease Quarterly'!$D$4/4),J462*'Lease Quarterly'!$D$4/12)),-L462-J462)</f>
        <v>0</v>
      </c>
      <c r="L462" s="47">
        <f t="shared" si="67"/>
        <v>0</v>
      </c>
      <c r="M462" s="47">
        <f t="shared" si="68"/>
        <v>0</v>
      </c>
      <c r="N462" s="57"/>
      <c r="O462" s="38">
        <v>237</v>
      </c>
      <c r="P462" s="58">
        <f t="shared" si="72"/>
        <v>206638</v>
      </c>
      <c r="Q462" s="47">
        <f t="shared" si="73"/>
        <v>0</v>
      </c>
      <c r="R462" s="47">
        <f>IF(S461&lt;1,0,-'Lease Quarterly'!$K$4/'Lease Quarterly'!$L$4)</f>
        <v>0</v>
      </c>
      <c r="S462" s="47">
        <f t="shared" si="69"/>
        <v>0</v>
      </c>
      <c r="AE462"/>
      <c r="AF462" s="6"/>
    </row>
    <row r="463" spans="1:32" x14ac:dyDescent="0.25">
      <c r="A463" s="53">
        <f t="shared" si="70"/>
        <v>447</v>
      </c>
      <c r="B463" s="29">
        <f t="shared" si="64"/>
        <v>0</v>
      </c>
      <c r="C463" s="9" t="str">
        <f>IF(D463=0,"-",IF('Lease Quarterly'!$H$4="Yearly",EDATE(C462,12),IF('Lease Quarterly'!$H$4="Quarterly",EDATE(C462,3),EDATE(C462,1))))</f>
        <v>-</v>
      </c>
      <c r="D463" s="54">
        <f>IF(A463&gt;'Lease Quarterly'!$E$4,0,'Lease Quarterly'!$G$4)*((1+$M$4)^(((((IF($H$4="Yearly",ROUNDDOWN(IF(A463-($N$4)&lt;0,0,((A463-($N$4)/(($N$4))))/($N$4)),0),IF($H$4="Monthly",ROUNDDOWN(IF(A463-($N$4*12)&lt;0,0,((A463-(12*$N$4)/((12*$N$4))))/($N$4*12)),0),ROUNDDOWN(IF(A463-($N$4*4)&lt;0,0,((A463-(4*$N$4)/((4*$N$4))))/($N$4*4)),0)))))))))+(IF(A463=$E$4,$J$4,0))</f>
        <v>0</v>
      </c>
      <c r="E463" s="49">
        <f>IF(D463=0,0,1/((1+IF('Lease Quarterly'!$H$4="Yearly",'Lease Quarterly'!$D$4,IF('Lease Quarterly'!$H$4="Quarterly",'Lease Quarterly'!$D$4/4,'Lease Quarterly'!$D$4/12)))^IF($E$17=1,A462,A463)))</f>
        <v>0</v>
      </c>
      <c r="F463" s="55">
        <f t="shared" si="65"/>
        <v>0</v>
      </c>
      <c r="G463" s="56"/>
      <c r="H463" s="38">
        <f t="shared" si="71"/>
        <v>447</v>
      </c>
      <c r="I463" s="9" t="str">
        <f t="shared" si="66"/>
        <v>-</v>
      </c>
      <c r="J463" s="47">
        <f>IF(H463&gt;'Lease Quarterly'!$E$4,0,M462)</f>
        <v>0</v>
      </c>
      <c r="K463" s="47">
        <f>IF(IF('Lease Quarterly'!$H$4="Yearly",J463*'Lease Quarterly'!$D$4,IF('Lease Quarterly'!$H$4="Quarterly",J463*('Lease Quarterly'!$D$4/4),J463*'Lease Quarterly'!$D$4/12))&gt;0,IF('Lease Quarterly'!$H$4="Yearly",J463*'Lease Quarterly'!$D$4,IF('Lease Quarterly'!$H$4="Quarterly",J463*('Lease Quarterly'!$D$4/4),J463*'Lease Quarterly'!$D$4/12)),-L463-J463)</f>
        <v>0</v>
      </c>
      <c r="L463" s="47">
        <f t="shared" si="67"/>
        <v>0</v>
      </c>
      <c r="M463" s="47">
        <f t="shared" si="68"/>
        <v>0</v>
      </c>
      <c r="N463" s="57"/>
      <c r="O463" s="38">
        <v>237</v>
      </c>
      <c r="P463" s="58">
        <f t="shared" si="72"/>
        <v>207003</v>
      </c>
      <c r="Q463" s="47">
        <f t="shared" si="73"/>
        <v>0</v>
      </c>
      <c r="R463" s="47">
        <f>IF(S462&lt;1,0,-'Lease Quarterly'!$K$4/'Lease Quarterly'!$L$4)</f>
        <v>0</v>
      </c>
      <c r="S463" s="47">
        <f t="shared" si="69"/>
        <v>0</v>
      </c>
      <c r="AE463"/>
      <c r="AF463" s="6"/>
    </row>
    <row r="464" spans="1:32" x14ac:dyDescent="0.25">
      <c r="A464" s="53">
        <f t="shared" si="70"/>
        <v>448</v>
      </c>
      <c r="B464" s="29">
        <f t="shared" si="64"/>
        <v>0</v>
      </c>
      <c r="C464" s="9" t="str">
        <f>IF(D464=0,"-",IF('Lease Quarterly'!$H$4="Yearly",EDATE(C463,12),IF('Lease Quarterly'!$H$4="Quarterly",EDATE(C463,3),EDATE(C463,1))))</f>
        <v>-</v>
      </c>
      <c r="D464" s="54">
        <f>IF(A464&gt;'Lease Quarterly'!$E$4,0,'Lease Quarterly'!$G$4)*((1+$M$4)^(((((IF($H$4="Yearly",ROUNDDOWN(IF(A464-($N$4)&lt;0,0,((A464-($N$4)/(($N$4))))/($N$4)),0),IF($H$4="Monthly",ROUNDDOWN(IF(A464-($N$4*12)&lt;0,0,((A464-(12*$N$4)/((12*$N$4))))/($N$4*12)),0),ROUNDDOWN(IF(A464-($N$4*4)&lt;0,0,((A464-(4*$N$4)/((4*$N$4))))/($N$4*4)),0)))))))))+(IF(A464=$E$4,$J$4,0))</f>
        <v>0</v>
      </c>
      <c r="E464" s="49">
        <f>IF(D464=0,0,1/((1+IF('Lease Quarterly'!$H$4="Yearly",'Lease Quarterly'!$D$4,IF('Lease Quarterly'!$H$4="Quarterly",'Lease Quarterly'!$D$4/4,'Lease Quarterly'!$D$4/12)))^IF($E$17=1,A463,A464)))</f>
        <v>0</v>
      </c>
      <c r="F464" s="55">
        <f t="shared" si="65"/>
        <v>0</v>
      </c>
      <c r="G464" s="56"/>
      <c r="H464" s="38">
        <f t="shared" si="71"/>
        <v>448</v>
      </c>
      <c r="I464" s="9" t="str">
        <f t="shared" si="66"/>
        <v>-</v>
      </c>
      <c r="J464" s="47">
        <f>IF(H464&gt;'Lease Quarterly'!$E$4,0,M463)</f>
        <v>0</v>
      </c>
      <c r="K464" s="47">
        <f>IF(IF('Lease Quarterly'!$H$4="Yearly",J464*'Lease Quarterly'!$D$4,IF('Lease Quarterly'!$H$4="Quarterly",J464*('Lease Quarterly'!$D$4/4),J464*'Lease Quarterly'!$D$4/12))&gt;0,IF('Lease Quarterly'!$H$4="Yearly",J464*'Lease Quarterly'!$D$4,IF('Lease Quarterly'!$H$4="Quarterly",J464*('Lease Quarterly'!$D$4/4),J464*'Lease Quarterly'!$D$4/12)),-L464-J464)</f>
        <v>0</v>
      </c>
      <c r="L464" s="47">
        <f t="shared" si="67"/>
        <v>0</v>
      </c>
      <c r="M464" s="47">
        <f t="shared" si="68"/>
        <v>0</v>
      </c>
      <c r="N464" s="57"/>
      <c r="O464" s="38">
        <v>237</v>
      </c>
      <c r="P464" s="58">
        <f t="shared" si="72"/>
        <v>207368</v>
      </c>
      <c r="Q464" s="47">
        <f t="shared" si="73"/>
        <v>0</v>
      </c>
      <c r="R464" s="47">
        <f>IF(S463&lt;1,0,-'Lease Quarterly'!$K$4/'Lease Quarterly'!$L$4)</f>
        <v>0</v>
      </c>
      <c r="S464" s="47">
        <f t="shared" si="69"/>
        <v>0</v>
      </c>
      <c r="AE464"/>
      <c r="AF464" s="6"/>
    </row>
    <row r="465" spans="1:32" x14ac:dyDescent="0.25">
      <c r="A465" s="53">
        <f t="shared" si="70"/>
        <v>449</v>
      </c>
      <c r="B465" s="29">
        <f t="shared" ref="B465:B528" si="74">IF(C465="-",0,YEAR(C465))</f>
        <v>0</v>
      </c>
      <c r="C465" s="9" t="str">
        <f>IF(D465=0,"-",IF('Lease Quarterly'!$H$4="Yearly",EDATE(C464,12),IF('Lease Quarterly'!$H$4="Quarterly",EDATE(C464,3),EDATE(C464,1))))</f>
        <v>-</v>
      </c>
      <c r="D465" s="54">
        <f>IF(A465&gt;'Lease Quarterly'!$E$4,0,'Lease Quarterly'!$G$4)*((1+$M$4)^(((((IF($H$4="Yearly",ROUNDDOWN(IF(A465-($N$4)&lt;0,0,((A465-($N$4)/(($N$4))))/($N$4)),0),IF($H$4="Monthly",ROUNDDOWN(IF(A465-($N$4*12)&lt;0,0,((A465-(12*$N$4)/((12*$N$4))))/($N$4*12)),0),ROUNDDOWN(IF(A465-($N$4*4)&lt;0,0,((A465-(4*$N$4)/((4*$N$4))))/($N$4*4)),0)))))))))+(IF(A465=$E$4,$J$4,0))</f>
        <v>0</v>
      </c>
      <c r="E465" s="49">
        <f>IF(D465=0,0,1/((1+IF('Lease Quarterly'!$H$4="Yearly",'Lease Quarterly'!$D$4,IF('Lease Quarterly'!$H$4="Quarterly",'Lease Quarterly'!$D$4/4,'Lease Quarterly'!$D$4/12)))^IF($E$17=1,A464,A465)))</f>
        <v>0</v>
      </c>
      <c r="F465" s="55">
        <f t="shared" ref="F465:F528" si="75">D465*E465</f>
        <v>0</v>
      </c>
      <c r="G465" s="56"/>
      <c r="H465" s="38">
        <f t="shared" si="71"/>
        <v>449</v>
      </c>
      <c r="I465" s="9" t="str">
        <f t="shared" ref="I465:I528" si="76">C465</f>
        <v>-</v>
      </c>
      <c r="J465" s="47">
        <f>IF(H465&gt;'Lease Quarterly'!$E$4,0,M464)</f>
        <v>0</v>
      </c>
      <c r="K465" s="47">
        <f>IF(IF('Lease Quarterly'!$H$4="Yearly",J465*'Lease Quarterly'!$D$4,IF('Lease Quarterly'!$H$4="Quarterly",J465*('Lease Quarterly'!$D$4/4),J465*'Lease Quarterly'!$D$4/12))&gt;0,IF('Lease Quarterly'!$H$4="Yearly",J465*'Lease Quarterly'!$D$4,IF('Lease Quarterly'!$H$4="Quarterly",J465*('Lease Quarterly'!$D$4/4),J465*'Lease Quarterly'!$D$4/12)),-L465-J465)</f>
        <v>0</v>
      </c>
      <c r="L465" s="47">
        <f t="shared" si="67"/>
        <v>0</v>
      </c>
      <c r="M465" s="47">
        <f t="shared" si="68"/>
        <v>0</v>
      </c>
      <c r="N465" s="57"/>
      <c r="O465" s="38">
        <v>237</v>
      </c>
      <c r="P465" s="58">
        <f t="shared" si="72"/>
        <v>207734</v>
      </c>
      <c r="Q465" s="47">
        <f t="shared" si="73"/>
        <v>0</v>
      </c>
      <c r="R465" s="47">
        <f>IF(S464&lt;1,0,-'Lease Quarterly'!$K$4/'Lease Quarterly'!$L$4)</f>
        <v>0</v>
      </c>
      <c r="S465" s="47">
        <f t="shared" si="69"/>
        <v>0</v>
      </c>
      <c r="AE465"/>
      <c r="AF465" s="6"/>
    </row>
    <row r="466" spans="1:32" x14ac:dyDescent="0.25">
      <c r="A466" s="53">
        <f t="shared" si="70"/>
        <v>450</v>
      </c>
      <c r="B466" s="29">
        <f t="shared" si="74"/>
        <v>0</v>
      </c>
      <c r="C466" s="9" t="str">
        <f>IF(D466=0,"-",IF('Lease Quarterly'!$H$4="Yearly",EDATE(C465,12),IF('Lease Quarterly'!$H$4="Quarterly",EDATE(C465,3),EDATE(C465,1))))</f>
        <v>-</v>
      </c>
      <c r="D466" s="54">
        <f>IF(A466&gt;'Lease Quarterly'!$E$4,0,'Lease Quarterly'!$G$4)*((1+$M$4)^(((((IF($H$4="Yearly",ROUNDDOWN(IF(A466-($N$4)&lt;0,0,((A466-($N$4)/(($N$4))))/($N$4)),0),IF($H$4="Monthly",ROUNDDOWN(IF(A466-($N$4*12)&lt;0,0,((A466-(12*$N$4)/((12*$N$4))))/($N$4*12)),0),ROUNDDOWN(IF(A466-($N$4*4)&lt;0,0,((A466-(4*$N$4)/((4*$N$4))))/($N$4*4)),0)))))))))+(IF(A466=$E$4,$J$4,0))</f>
        <v>0</v>
      </c>
      <c r="E466" s="49">
        <f>IF(D466=0,0,1/((1+IF('Lease Quarterly'!$H$4="Yearly",'Lease Quarterly'!$D$4,IF('Lease Quarterly'!$H$4="Quarterly",'Lease Quarterly'!$D$4/4,'Lease Quarterly'!$D$4/12)))^IF($E$17=1,A465,A466)))</f>
        <v>0</v>
      </c>
      <c r="F466" s="55">
        <f t="shared" si="75"/>
        <v>0</v>
      </c>
      <c r="G466" s="56"/>
      <c r="H466" s="38">
        <f t="shared" si="71"/>
        <v>450</v>
      </c>
      <c r="I466" s="9" t="str">
        <f t="shared" si="76"/>
        <v>-</v>
      </c>
      <c r="J466" s="47">
        <f>IF(H466&gt;'Lease Quarterly'!$E$4,0,M465)</f>
        <v>0</v>
      </c>
      <c r="K466" s="47">
        <f>IF(IF('Lease Quarterly'!$H$4="Yearly",J466*'Lease Quarterly'!$D$4,IF('Lease Quarterly'!$H$4="Quarterly",J466*('Lease Quarterly'!$D$4/4),J466*'Lease Quarterly'!$D$4/12))&gt;0,IF('Lease Quarterly'!$H$4="Yearly",J466*'Lease Quarterly'!$D$4,IF('Lease Quarterly'!$H$4="Quarterly",J466*('Lease Quarterly'!$D$4/4),J466*'Lease Quarterly'!$D$4/12)),-L466-J466)</f>
        <v>0</v>
      </c>
      <c r="L466" s="47">
        <f t="shared" ref="L466:L529" si="77">D466</f>
        <v>0</v>
      </c>
      <c r="M466" s="47">
        <f t="shared" ref="M466:M529" si="78">J466+K466-L466</f>
        <v>0</v>
      </c>
      <c r="N466" s="57"/>
      <c r="O466" s="38">
        <v>237</v>
      </c>
      <c r="P466" s="58">
        <f t="shared" si="72"/>
        <v>208099</v>
      </c>
      <c r="Q466" s="47">
        <f t="shared" si="73"/>
        <v>0</v>
      </c>
      <c r="R466" s="47">
        <f>IF(S465&lt;1,0,-'Lease Quarterly'!$K$4/'Lease Quarterly'!$L$4)</f>
        <v>0</v>
      </c>
      <c r="S466" s="47">
        <f t="shared" ref="S466:S529" si="79">IF(S465&lt;1,0,SUM(Q466:R466))</f>
        <v>0</v>
      </c>
      <c r="AE466"/>
      <c r="AF466" s="6"/>
    </row>
    <row r="467" spans="1:32" x14ac:dyDescent="0.25">
      <c r="A467" s="53">
        <f t="shared" ref="A467:A530" si="80">A466+1</f>
        <v>451</v>
      </c>
      <c r="B467" s="29">
        <f t="shared" si="74"/>
        <v>0</v>
      </c>
      <c r="C467" s="9" t="str">
        <f>IF(D467=0,"-",IF('Lease Quarterly'!$H$4="Yearly",EDATE(C466,12),IF('Lease Quarterly'!$H$4="Quarterly",EDATE(C466,3),EDATE(C466,1))))</f>
        <v>-</v>
      </c>
      <c r="D467" s="54">
        <f>IF(A467&gt;'Lease Quarterly'!$E$4,0,'Lease Quarterly'!$G$4)*((1+$M$4)^(((((IF($H$4="Yearly",ROUNDDOWN(IF(A467-($N$4)&lt;0,0,((A467-($N$4)/(($N$4))))/($N$4)),0),IF($H$4="Monthly",ROUNDDOWN(IF(A467-($N$4*12)&lt;0,0,((A467-(12*$N$4)/((12*$N$4))))/($N$4*12)),0),ROUNDDOWN(IF(A467-($N$4*4)&lt;0,0,((A467-(4*$N$4)/((4*$N$4))))/($N$4*4)),0)))))))))+(IF(A467=$E$4,$J$4,0))</f>
        <v>0</v>
      </c>
      <c r="E467" s="49">
        <f>IF(D467=0,0,1/((1+IF('Lease Quarterly'!$H$4="Yearly",'Lease Quarterly'!$D$4,IF('Lease Quarterly'!$H$4="Quarterly",'Lease Quarterly'!$D$4/4,'Lease Quarterly'!$D$4/12)))^IF($E$17=1,A466,A467)))</f>
        <v>0</v>
      </c>
      <c r="F467" s="55">
        <f t="shared" si="75"/>
        <v>0</v>
      </c>
      <c r="G467" s="56"/>
      <c r="H467" s="38">
        <f t="shared" ref="H467:H530" si="81">H466+1</f>
        <v>451</v>
      </c>
      <c r="I467" s="9" t="str">
        <f t="shared" si="76"/>
        <v>-</v>
      </c>
      <c r="J467" s="47">
        <f>IF(H467&gt;'Lease Quarterly'!$E$4,0,M466)</f>
        <v>0</v>
      </c>
      <c r="K467" s="47">
        <f>IF(IF('Lease Quarterly'!$H$4="Yearly",J467*'Lease Quarterly'!$D$4,IF('Lease Quarterly'!$H$4="Quarterly",J467*('Lease Quarterly'!$D$4/4),J467*'Lease Quarterly'!$D$4/12))&gt;0,IF('Lease Quarterly'!$H$4="Yearly",J467*'Lease Quarterly'!$D$4,IF('Lease Quarterly'!$H$4="Quarterly",J467*('Lease Quarterly'!$D$4/4),J467*'Lease Quarterly'!$D$4/12)),-L467-J467)</f>
        <v>0</v>
      </c>
      <c r="L467" s="47">
        <f t="shared" si="77"/>
        <v>0</v>
      </c>
      <c r="M467" s="47">
        <f t="shared" si="78"/>
        <v>0</v>
      </c>
      <c r="N467" s="57"/>
      <c r="O467" s="38">
        <v>237</v>
      </c>
      <c r="P467" s="58">
        <f t="shared" ref="P467:P530" si="82">DATE(YEAR(P466)+1,MONTH(P466),DAY(P466))</f>
        <v>208464</v>
      </c>
      <c r="Q467" s="47">
        <f t="shared" ref="Q467:Q530" si="83">S466</f>
        <v>0</v>
      </c>
      <c r="R467" s="47">
        <f>IF(S466&lt;1,0,-'Lease Quarterly'!$K$4/'Lease Quarterly'!$L$4)</f>
        <v>0</v>
      </c>
      <c r="S467" s="47">
        <f t="shared" si="79"/>
        <v>0</v>
      </c>
      <c r="AE467"/>
      <c r="AF467" s="6"/>
    </row>
    <row r="468" spans="1:32" x14ac:dyDescent="0.25">
      <c r="A468" s="53">
        <f t="shared" si="80"/>
        <v>452</v>
      </c>
      <c r="B468" s="29">
        <f t="shared" si="74"/>
        <v>0</v>
      </c>
      <c r="C468" s="9" t="str">
        <f>IF(D468=0,"-",IF('Lease Quarterly'!$H$4="Yearly",EDATE(C467,12),IF('Lease Quarterly'!$H$4="Quarterly",EDATE(C467,3),EDATE(C467,1))))</f>
        <v>-</v>
      </c>
      <c r="D468" s="54">
        <f>IF(A468&gt;'Lease Quarterly'!$E$4,0,'Lease Quarterly'!$G$4)*((1+$M$4)^(((((IF($H$4="Yearly",ROUNDDOWN(IF(A468-($N$4)&lt;0,0,((A468-($N$4)/(($N$4))))/($N$4)),0),IF($H$4="Monthly",ROUNDDOWN(IF(A468-($N$4*12)&lt;0,0,((A468-(12*$N$4)/((12*$N$4))))/($N$4*12)),0),ROUNDDOWN(IF(A468-($N$4*4)&lt;0,0,((A468-(4*$N$4)/((4*$N$4))))/($N$4*4)),0)))))))))+(IF(A468=$E$4,$J$4,0))</f>
        <v>0</v>
      </c>
      <c r="E468" s="49">
        <f>IF(D468=0,0,1/((1+IF('Lease Quarterly'!$H$4="Yearly",'Lease Quarterly'!$D$4,IF('Lease Quarterly'!$H$4="Quarterly",'Lease Quarterly'!$D$4/4,'Lease Quarterly'!$D$4/12)))^IF($E$17=1,A467,A468)))</f>
        <v>0</v>
      </c>
      <c r="F468" s="55">
        <f t="shared" si="75"/>
        <v>0</v>
      </c>
      <c r="G468" s="56"/>
      <c r="H468" s="38">
        <f t="shared" si="81"/>
        <v>452</v>
      </c>
      <c r="I468" s="9" t="str">
        <f t="shared" si="76"/>
        <v>-</v>
      </c>
      <c r="J468" s="47">
        <f>IF(H468&gt;'Lease Quarterly'!$E$4,0,M467)</f>
        <v>0</v>
      </c>
      <c r="K468" s="47">
        <f>IF(IF('Lease Quarterly'!$H$4="Yearly",J468*'Lease Quarterly'!$D$4,IF('Lease Quarterly'!$H$4="Quarterly",J468*('Lease Quarterly'!$D$4/4),J468*'Lease Quarterly'!$D$4/12))&gt;0,IF('Lease Quarterly'!$H$4="Yearly",J468*'Lease Quarterly'!$D$4,IF('Lease Quarterly'!$H$4="Quarterly",J468*('Lease Quarterly'!$D$4/4),J468*'Lease Quarterly'!$D$4/12)),-L468-J468)</f>
        <v>0</v>
      </c>
      <c r="L468" s="47">
        <f t="shared" si="77"/>
        <v>0</v>
      </c>
      <c r="M468" s="47">
        <f t="shared" si="78"/>
        <v>0</v>
      </c>
      <c r="N468" s="57"/>
      <c r="O468" s="38">
        <v>237</v>
      </c>
      <c r="P468" s="58">
        <f t="shared" si="82"/>
        <v>208829</v>
      </c>
      <c r="Q468" s="47">
        <f t="shared" si="83"/>
        <v>0</v>
      </c>
      <c r="R468" s="47">
        <f>IF(S467&lt;1,0,-'Lease Quarterly'!$K$4/'Lease Quarterly'!$L$4)</f>
        <v>0</v>
      </c>
      <c r="S468" s="47">
        <f t="shared" si="79"/>
        <v>0</v>
      </c>
      <c r="AE468"/>
      <c r="AF468" s="6"/>
    </row>
    <row r="469" spans="1:32" x14ac:dyDescent="0.25">
      <c r="A469" s="53">
        <f t="shared" si="80"/>
        <v>453</v>
      </c>
      <c r="B469" s="29">
        <f t="shared" si="74"/>
        <v>0</v>
      </c>
      <c r="C469" s="9" t="str">
        <f>IF(D469=0,"-",IF('Lease Quarterly'!$H$4="Yearly",EDATE(C468,12),IF('Lease Quarterly'!$H$4="Quarterly",EDATE(C468,3),EDATE(C468,1))))</f>
        <v>-</v>
      </c>
      <c r="D469" s="54">
        <f>IF(A469&gt;'Lease Quarterly'!$E$4,0,'Lease Quarterly'!$G$4)*((1+$M$4)^(((((IF($H$4="Yearly",ROUNDDOWN(IF(A469-($N$4)&lt;0,0,((A469-($N$4)/(($N$4))))/($N$4)),0),IF($H$4="Monthly",ROUNDDOWN(IF(A469-($N$4*12)&lt;0,0,((A469-(12*$N$4)/((12*$N$4))))/($N$4*12)),0),ROUNDDOWN(IF(A469-($N$4*4)&lt;0,0,((A469-(4*$N$4)/((4*$N$4))))/($N$4*4)),0)))))))))+(IF(A469=$E$4,$J$4,0))</f>
        <v>0</v>
      </c>
      <c r="E469" s="49">
        <f>IF(D469=0,0,1/((1+IF('Lease Quarterly'!$H$4="Yearly",'Lease Quarterly'!$D$4,IF('Lease Quarterly'!$H$4="Quarterly",'Lease Quarterly'!$D$4/4,'Lease Quarterly'!$D$4/12)))^IF($E$17=1,A468,A469)))</f>
        <v>0</v>
      </c>
      <c r="F469" s="55">
        <f t="shared" si="75"/>
        <v>0</v>
      </c>
      <c r="G469" s="56"/>
      <c r="H469" s="38">
        <f t="shared" si="81"/>
        <v>453</v>
      </c>
      <c r="I469" s="9" t="str">
        <f t="shared" si="76"/>
        <v>-</v>
      </c>
      <c r="J469" s="47">
        <f>IF(H469&gt;'Lease Quarterly'!$E$4,0,M468)</f>
        <v>0</v>
      </c>
      <c r="K469" s="47">
        <f>IF(IF('Lease Quarterly'!$H$4="Yearly",J469*'Lease Quarterly'!$D$4,IF('Lease Quarterly'!$H$4="Quarterly",J469*('Lease Quarterly'!$D$4/4),J469*'Lease Quarterly'!$D$4/12))&gt;0,IF('Lease Quarterly'!$H$4="Yearly",J469*'Lease Quarterly'!$D$4,IF('Lease Quarterly'!$H$4="Quarterly",J469*('Lease Quarterly'!$D$4/4),J469*'Lease Quarterly'!$D$4/12)),-L469-J469)</f>
        <v>0</v>
      </c>
      <c r="L469" s="47">
        <f t="shared" si="77"/>
        <v>0</v>
      </c>
      <c r="M469" s="47">
        <f t="shared" si="78"/>
        <v>0</v>
      </c>
      <c r="N469" s="57"/>
      <c r="O469" s="38">
        <v>237</v>
      </c>
      <c r="P469" s="58">
        <f t="shared" si="82"/>
        <v>209195</v>
      </c>
      <c r="Q469" s="47">
        <f t="shared" si="83"/>
        <v>0</v>
      </c>
      <c r="R469" s="47">
        <f>IF(S468&lt;1,0,-'Lease Quarterly'!$K$4/'Lease Quarterly'!$L$4)</f>
        <v>0</v>
      </c>
      <c r="S469" s="47">
        <f t="shared" si="79"/>
        <v>0</v>
      </c>
      <c r="AE469"/>
      <c r="AF469" s="6"/>
    </row>
    <row r="470" spans="1:32" x14ac:dyDescent="0.25">
      <c r="A470" s="53">
        <f t="shared" si="80"/>
        <v>454</v>
      </c>
      <c r="B470" s="29">
        <f t="shared" si="74"/>
        <v>0</v>
      </c>
      <c r="C470" s="9" t="str">
        <f>IF(D470=0,"-",IF('Lease Quarterly'!$H$4="Yearly",EDATE(C469,12),IF('Lease Quarterly'!$H$4="Quarterly",EDATE(C469,3),EDATE(C469,1))))</f>
        <v>-</v>
      </c>
      <c r="D470" s="54">
        <f>IF(A470&gt;'Lease Quarterly'!$E$4,0,'Lease Quarterly'!$G$4)*((1+$M$4)^(((((IF($H$4="Yearly",ROUNDDOWN(IF(A470-($N$4)&lt;0,0,((A470-($N$4)/(($N$4))))/($N$4)),0),IF($H$4="Monthly",ROUNDDOWN(IF(A470-($N$4*12)&lt;0,0,((A470-(12*$N$4)/((12*$N$4))))/($N$4*12)),0),ROUNDDOWN(IF(A470-($N$4*4)&lt;0,0,((A470-(4*$N$4)/((4*$N$4))))/($N$4*4)),0)))))))))+(IF(A470=$E$4,$J$4,0))</f>
        <v>0</v>
      </c>
      <c r="E470" s="49">
        <f>IF(D470=0,0,1/((1+IF('Lease Quarterly'!$H$4="Yearly",'Lease Quarterly'!$D$4,IF('Lease Quarterly'!$H$4="Quarterly",'Lease Quarterly'!$D$4/4,'Lease Quarterly'!$D$4/12)))^IF($E$17=1,A469,A470)))</f>
        <v>0</v>
      </c>
      <c r="F470" s="55">
        <f t="shared" si="75"/>
        <v>0</v>
      </c>
      <c r="G470" s="56"/>
      <c r="H470" s="38">
        <f t="shared" si="81"/>
        <v>454</v>
      </c>
      <c r="I470" s="9" t="str">
        <f t="shared" si="76"/>
        <v>-</v>
      </c>
      <c r="J470" s="47">
        <f>IF(H470&gt;'Lease Quarterly'!$E$4,0,M469)</f>
        <v>0</v>
      </c>
      <c r="K470" s="47">
        <f>IF(IF('Lease Quarterly'!$H$4="Yearly",J470*'Lease Quarterly'!$D$4,IF('Lease Quarterly'!$H$4="Quarterly",J470*('Lease Quarterly'!$D$4/4),J470*'Lease Quarterly'!$D$4/12))&gt;0,IF('Lease Quarterly'!$H$4="Yearly",J470*'Lease Quarterly'!$D$4,IF('Lease Quarterly'!$H$4="Quarterly",J470*('Lease Quarterly'!$D$4/4),J470*'Lease Quarterly'!$D$4/12)),-L470-J470)</f>
        <v>0</v>
      </c>
      <c r="L470" s="47">
        <f t="shared" si="77"/>
        <v>0</v>
      </c>
      <c r="M470" s="47">
        <f t="shared" si="78"/>
        <v>0</v>
      </c>
      <c r="N470" s="57"/>
      <c r="O470" s="38">
        <v>237</v>
      </c>
      <c r="P470" s="58">
        <f t="shared" si="82"/>
        <v>209560</v>
      </c>
      <c r="Q470" s="47">
        <f t="shared" si="83"/>
        <v>0</v>
      </c>
      <c r="R470" s="47">
        <f>IF(S469&lt;1,0,-'Lease Quarterly'!$K$4/'Lease Quarterly'!$L$4)</f>
        <v>0</v>
      </c>
      <c r="S470" s="47">
        <f t="shared" si="79"/>
        <v>0</v>
      </c>
      <c r="AE470"/>
      <c r="AF470" s="6"/>
    </row>
    <row r="471" spans="1:32" x14ac:dyDescent="0.25">
      <c r="A471" s="53">
        <f t="shared" si="80"/>
        <v>455</v>
      </c>
      <c r="B471" s="29">
        <f t="shared" si="74"/>
        <v>0</v>
      </c>
      <c r="C471" s="9" t="str">
        <f>IF(D471=0,"-",IF('Lease Quarterly'!$H$4="Yearly",EDATE(C470,12),IF('Lease Quarterly'!$H$4="Quarterly",EDATE(C470,3),EDATE(C470,1))))</f>
        <v>-</v>
      </c>
      <c r="D471" s="54">
        <f>IF(A471&gt;'Lease Quarterly'!$E$4,0,'Lease Quarterly'!$G$4)*((1+$M$4)^(((((IF($H$4="Yearly",ROUNDDOWN(IF(A471-($N$4)&lt;0,0,((A471-($N$4)/(($N$4))))/($N$4)),0),IF($H$4="Monthly",ROUNDDOWN(IF(A471-($N$4*12)&lt;0,0,((A471-(12*$N$4)/((12*$N$4))))/($N$4*12)),0),ROUNDDOWN(IF(A471-($N$4*4)&lt;0,0,((A471-(4*$N$4)/((4*$N$4))))/($N$4*4)),0)))))))))+(IF(A471=$E$4,$J$4,0))</f>
        <v>0</v>
      </c>
      <c r="E471" s="49">
        <f>IF(D471=0,0,1/((1+IF('Lease Quarterly'!$H$4="Yearly",'Lease Quarterly'!$D$4,IF('Lease Quarterly'!$H$4="Quarterly",'Lease Quarterly'!$D$4/4,'Lease Quarterly'!$D$4/12)))^IF($E$17=1,A470,A471)))</f>
        <v>0</v>
      </c>
      <c r="F471" s="55">
        <f t="shared" si="75"/>
        <v>0</v>
      </c>
      <c r="G471" s="56"/>
      <c r="H471" s="38">
        <f t="shared" si="81"/>
        <v>455</v>
      </c>
      <c r="I471" s="9" t="str">
        <f t="shared" si="76"/>
        <v>-</v>
      </c>
      <c r="J471" s="47">
        <f>IF(H471&gt;'Lease Quarterly'!$E$4,0,M470)</f>
        <v>0</v>
      </c>
      <c r="K471" s="47">
        <f>IF(IF('Lease Quarterly'!$H$4="Yearly",J471*'Lease Quarterly'!$D$4,IF('Lease Quarterly'!$H$4="Quarterly",J471*('Lease Quarterly'!$D$4/4),J471*'Lease Quarterly'!$D$4/12))&gt;0,IF('Lease Quarterly'!$H$4="Yearly",J471*'Lease Quarterly'!$D$4,IF('Lease Quarterly'!$H$4="Quarterly",J471*('Lease Quarterly'!$D$4/4),J471*'Lease Quarterly'!$D$4/12)),-L471-J471)</f>
        <v>0</v>
      </c>
      <c r="L471" s="47">
        <f t="shared" si="77"/>
        <v>0</v>
      </c>
      <c r="M471" s="47">
        <f t="shared" si="78"/>
        <v>0</v>
      </c>
      <c r="N471" s="57"/>
      <c r="O471" s="38">
        <v>237</v>
      </c>
      <c r="P471" s="58">
        <f t="shared" si="82"/>
        <v>209925</v>
      </c>
      <c r="Q471" s="47">
        <f t="shared" si="83"/>
        <v>0</v>
      </c>
      <c r="R471" s="47">
        <f>IF(S470&lt;1,0,-'Lease Quarterly'!$K$4/'Lease Quarterly'!$L$4)</f>
        <v>0</v>
      </c>
      <c r="S471" s="47">
        <f t="shared" si="79"/>
        <v>0</v>
      </c>
      <c r="AE471"/>
      <c r="AF471" s="6"/>
    </row>
    <row r="472" spans="1:32" x14ac:dyDescent="0.25">
      <c r="A472" s="53">
        <f t="shared" si="80"/>
        <v>456</v>
      </c>
      <c r="B472" s="29">
        <f t="shared" si="74"/>
        <v>0</v>
      </c>
      <c r="C472" s="9" t="str">
        <f>IF(D472=0,"-",IF('Lease Quarterly'!$H$4="Yearly",EDATE(C471,12),IF('Lease Quarterly'!$H$4="Quarterly",EDATE(C471,3),EDATE(C471,1))))</f>
        <v>-</v>
      </c>
      <c r="D472" s="54">
        <f>IF(A472&gt;'Lease Quarterly'!$E$4,0,'Lease Quarterly'!$G$4)*((1+$M$4)^(((((IF($H$4="Yearly",ROUNDDOWN(IF(A472-($N$4)&lt;0,0,((A472-($N$4)/(($N$4))))/($N$4)),0),IF($H$4="Monthly",ROUNDDOWN(IF(A472-($N$4*12)&lt;0,0,((A472-(12*$N$4)/((12*$N$4))))/($N$4*12)),0),ROUNDDOWN(IF(A472-($N$4*4)&lt;0,0,((A472-(4*$N$4)/((4*$N$4))))/($N$4*4)),0)))))))))+(IF(A472=$E$4,$J$4,0))</f>
        <v>0</v>
      </c>
      <c r="E472" s="49">
        <f>IF(D472=0,0,1/((1+IF('Lease Quarterly'!$H$4="Yearly",'Lease Quarterly'!$D$4,IF('Lease Quarterly'!$H$4="Quarterly",'Lease Quarterly'!$D$4/4,'Lease Quarterly'!$D$4/12)))^IF($E$17=1,A471,A472)))</f>
        <v>0</v>
      </c>
      <c r="F472" s="55">
        <f t="shared" si="75"/>
        <v>0</v>
      </c>
      <c r="G472" s="56"/>
      <c r="H472" s="38">
        <f t="shared" si="81"/>
        <v>456</v>
      </c>
      <c r="I472" s="9" t="str">
        <f t="shared" si="76"/>
        <v>-</v>
      </c>
      <c r="J472" s="47">
        <f>IF(H472&gt;'Lease Quarterly'!$E$4,0,M471)</f>
        <v>0</v>
      </c>
      <c r="K472" s="47">
        <f>IF(IF('Lease Quarterly'!$H$4="Yearly",J472*'Lease Quarterly'!$D$4,IF('Lease Quarterly'!$H$4="Quarterly",J472*('Lease Quarterly'!$D$4/4),J472*'Lease Quarterly'!$D$4/12))&gt;0,IF('Lease Quarterly'!$H$4="Yearly",J472*'Lease Quarterly'!$D$4,IF('Lease Quarterly'!$H$4="Quarterly",J472*('Lease Quarterly'!$D$4/4),J472*'Lease Quarterly'!$D$4/12)),-L472-J472)</f>
        <v>0</v>
      </c>
      <c r="L472" s="47">
        <f t="shared" si="77"/>
        <v>0</v>
      </c>
      <c r="M472" s="47">
        <f t="shared" si="78"/>
        <v>0</v>
      </c>
      <c r="N472" s="57"/>
      <c r="O472" s="38">
        <v>237</v>
      </c>
      <c r="P472" s="58">
        <f t="shared" si="82"/>
        <v>210290</v>
      </c>
      <c r="Q472" s="47">
        <f t="shared" si="83"/>
        <v>0</v>
      </c>
      <c r="R472" s="47">
        <f>IF(S471&lt;1,0,-'Lease Quarterly'!$K$4/'Lease Quarterly'!$L$4)</f>
        <v>0</v>
      </c>
      <c r="S472" s="47">
        <f t="shared" si="79"/>
        <v>0</v>
      </c>
      <c r="AE472"/>
      <c r="AF472" s="6"/>
    </row>
    <row r="473" spans="1:32" x14ac:dyDescent="0.25">
      <c r="A473" s="53">
        <f t="shared" si="80"/>
        <v>457</v>
      </c>
      <c r="B473" s="29">
        <f t="shared" si="74"/>
        <v>0</v>
      </c>
      <c r="C473" s="9" t="str">
        <f>IF(D473=0,"-",IF('Lease Quarterly'!$H$4="Yearly",EDATE(C472,12),IF('Lease Quarterly'!$H$4="Quarterly",EDATE(C472,3),EDATE(C472,1))))</f>
        <v>-</v>
      </c>
      <c r="D473" s="54">
        <f>IF(A473&gt;'Lease Quarterly'!$E$4,0,'Lease Quarterly'!$G$4)*((1+$M$4)^(((((IF($H$4="Yearly",ROUNDDOWN(IF(A473-($N$4)&lt;0,0,((A473-($N$4)/(($N$4))))/($N$4)),0),IF($H$4="Monthly",ROUNDDOWN(IF(A473-($N$4*12)&lt;0,0,((A473-(12*$N$4)/((12*$N$4))))/($N$4*12)),0),ROUNDDOWN(IF(A473-($N$4*4)&lt;0,0,((A473-(4*$N$4)/((4*$N$4))))/($N$4*4)),0)))))))))+(IF(A473=$E$4,$J$4,0))</f>
        <v>0</v>
      </c>
      <c r="E473" s="49">
        <f>IF(D473=0,0,1/((1+IF('Lease Quarterly'!$H$4="Yearly",'Lease Quarterly'!$D$4,IF('Lease Quarterly'!$H$4="Quarterly",'Lease Quarterly'!$D$4/4,'Lease Quarterly'!$D$4/12)))^IF($E$17=1,A472,A473)))</f>
        <v>0</v>
      </c>
      <c r="F473" s="55">
        <f t="shared" si="75"/>
        <v>0</v>
      </c>
      <c r="G473" s="56"/>
      <c r="H473" s="38">
        <f t="shared" si="81"/>
        <v>457</v>
      </c>
      <c r="I473" s="9" t="str">
        <f t="shared" si="76"/>
        <v>-</v>
      </c>
      <c r="J473" s="47">
        <f>IF(H473&gt;'Lease Quarterly'!$E$4,0,M472)</f>
        <v>0</v>
      </c>
      <c r="K473" s="47">
        <f>IF(IF('Lease Quarterly'!$H$4="Yearly",J473*'Lease Quarterly'!$D$4,IF('Lease Quarterly'!$H$4="Quarterly",J473*('Lease Quarterly'!$D$4/4),J473*'Lease Quarterly'!$D$4/12))&gt;0,IF('Lease Quarterly'!$H$4="Yearly",J473*'Lease Quarterly'!$D$4,IF('Lease Quarterly'!$H$4="Quarterly",J473*('Lease Quarterly'!$D$4/4),J473*'Lease Quarterly'!$D$4/12)),-L473-J473)</f>
        <v>0</v>
      </c>
      <c r="L473" s="47">
        <f t="shared" si="77"/>
        <v>0</v>
      </c>
      <c r="M473" s="47">
        <f t="shared" si="78"/>
        <v>0</v>
      </c>
      <c r="N473" s="57"/>
      <c r="O473" s="38">
        <v>237</v>
      </c>
      <c r="P473" s="58">
        <f t="shared" si="82"/>
        <v>210656</v>
      </c>
      <c r="Q473" s="47">
        <f t="shared" si="83"/>
        <v>0</v>
      </c>
      <c r="R473" s="47">
        <f>IF(S472&lt;1,0,-'Lease Quarterly'!$K$4/'Lease Quarterly'!$L$4)</f>
        <v>0</v>
      </c>
      <c r="S473" s="47">
        <f t="shared" si="79"/>
        <v>0</v>
      </c>
      <c r="AE473"/>
      <c r="AF473" s="6"/>
    </row>
    <row r="474" spans="1:32" x14ac:dyDescent="0.25">
      <c r="A474" s="53">
        <f t="shared" si="80"/>
        <v>458</v>
      </c>
      <c r="B474" s="29">
        <f t="shared" si="74"/>
        <v>0</v>
      </c>
      <c r="C474" s="9" t="str">
        <f>IF(D474=0,"-",IF('Lease Quarterly'!$H$4="Yearly",EDATE(C473,12),IF('Lease Quarterly'!$H$4="Quarterly",EDATE(C473,3),EDATE(C473,1))))</f>
        <v>-</v>
      </c>
      <c r="D474" s="54">
        <f>IF(A474&gt;'Lease Quarterly'!$E$4,0,'Lease Quarterly'!$G$4)*((1+$M$4)^(((((IF($H$4="Yearly",ROUNDDOWN(IF(A474-($N$4)&lt;0,0,((A474-($N$4)/(($N$4))))/($N$4)),0),IF($H$4="Monthly",ROUNDDOWN(IF(A474-($N$4*12)&lt;0,0,((A474-(12*$N$4)/((12*$N$4))))/($N$4*12)),0),ROUNDDOWN(IF(A474-($N$4*4)&lt;0,0,((A474-(4*$N$4)/((4*$N$4))))/($N$4*4)),0)))))))))+(IF(A474=$E$4,$J$4,0))</f>
        <v>0</v>
      </c>
      <c r="E474" s="49">
        <f>IF(D474=0,0,1/((1+IF('Lease Quarterly'!$H$4="Yearly",'Lease Quarterly'!$D$4,IF('Lease Quarterly'!$H$4="Quarterly",'Lease Quarterly'!$D$4/4,'Lease Quarterly'!$D$4/12)))^IF($E$17=1,A473,A474)))</f>
        <v>0</v>
      </c>
      <c r="F474" s="55">
        <f t="shared" si="75"/>
        <v>0</v>
      </c>
      <c r="G474" s="56"/>
      <c r="H474" s="38">
        <f t="shared" si="81"/>
        <v>458</v>
      </c>
      <c r="I474" s="9" t="str">
        <f t="shared" si="76"/>
        <v>-</v>
      </c>
      <c r="J474" s="47">
        <f>IF(H474&gt;'Lease Quarterly'!$E$4,0,M473)</f>
        <v>0</v>
      </c>
      <c r="K474" s="47">
        <f>IF(IF('Lease Quarterly'!$H$4="Yearly",J474*'Lease Quarterly'!$D$4,IF('Lease Quarterly'!$H$4="Quarterly",J474*('Lease Quarterly'!$D$4/4),J474*'Lease Quarterly'!$D$4/12))&gt;0,IF('Lease Quarterly'!$H$4="Yearly",J474*'Lease Quarterly'!$D$4,IF('Lease Quarterly'!$H$4="Quarterly",J474*('Lease Quarterly'!$D$4/4),J474*'Lease Quarterly'!$D$4/12)),-L474-J474)</f>
        <v>0</v>
      </c>
      <c r="L474" s="47">
        <f t="shared" si="77"/>
        <v>0</v>
      </c>
      <c r="M474" s="47">
        <f t="shared" si="78"/>
        <v>0</v>
      </c>
      <c r="N474" s="57"/>
      <c r="O474" s="38">
        <v>237</v>
      </c>
      <c r="P474" s="58">
        <f t="shared" si="82"/>
        <v>211021</v>
      </c>
      <c r="Q474" s="47">
        <f t="shared" si="83"/>
        <v>0</v>
      </c>
      <c r="R474" s="47">
        <f>IF(S473&lt;1,0,-'Lease Quarterly'!$K$4/'Lease Quarterly'!$L$4)</f>
        <v>0</v>
      </c>
      <c r="S474" s="47">
        <f t="shared" si="79"/>
        <v>0</v>
      </c>
      <c r="AE474"/>
      <c r="AF474" s="6"/>
    </row>
    <row r="475" spans="1:32" x14ac:dyDescent="0.25">
      <c r="A475" s="53">
        <f t="shared" si="80"/>
        <v>459</v>
      </c>
      <c r="B475" s="29">
        <f t="shared" si="74"/>
        <v>0</v>
      </c>
      <c r="C475" s="9" t="str">
        <f>IF(D475=0,"-",IF('Lease Quarterly'!$H$4="Yearly",EDATE(C474,12),IF('Lease Quarterly'!$H$4="Quarterly",EDATE(C474,3),EDATE(C474,1))))</f>
        <v>-</v>
      </c>
      <c r="D475" s="54">
        <f>IF(A475&gt;'Lease Quarterly'!$E$4,0,'Lease Quarterly'!$G$4)*((1+$M$4)^(((((IF($H$4="Yearly",ROUNDDOWN(IF(A475-($N$4)&lt;0,0,((A475-($N$4)/(($N$4))))/($N$4)),0),IF($H$4="Monthly",ROUNDDOWN(IF(A475-($N$4*12)&lt;0,0,((A475-(12*$N$4)/((12*$N$4))))/($N$4*12)),0),ROUNDDOWN(IF(A475-($N$4*4)&lt;0,0,((A475-(4*$N$4)/((4*$N$4))))/($N$4*4)),0)))))))))+(IF(A475=$E$4,$J$4,0))</f>
        <v>0</v>
      </c>
      <c r="E475" s="49">
        <f>IF(D475=0,0,1/((1+IF('Lease Quarterly'!$H$4="Yearly",'Lease Quarterly'!$D$4,IF('Lease Quarterly'!$H$4="Quarterly",'Lease Quarterly'!$D$4/4,'Lease Quarterly'!$D$4/12)))^IF($E$17=1,A474,A475)))</f>
        <v>0</v>
      </c>
      <c r="F475" s="55">
        <f t="shared" si="75"/>
        <v>0</v>
      </c>
      <c r="G475" s="56"/>
      <c r="H475" s="38">
        <f t="shared" si="81"/>
        <v>459</v>
      </c>
      <c r="I475" s="9" t="str">
        <f t="shared" si="76"/>
        <v>-</v>
      </c>
      <c r="J475" s="47">
        <f>IF(H475&gt;'Lease Quarterly'!$E$4,0,M474)</f>
        <v>0</v>
      </c>
      <c r="K475" s="47">
        <f>IF(IF('Lease Quarterly'!$H$4="Yearly",J475*'Lease Quarterly'!$D$4,IF('Lease Quarterly'!$H$4="Quarterly",J475*('Lease Quarterly'!$D$4/4),J475*'Lease Quarterly'!$D$4/12))&gt;0,IF('Lease Quarterly'!$H$4="Yearly",J475*'Lease Quarterly'!$D$4,IF('Lease Quarterly'!$H$4="Quarterly",J475*('Lease Quarterly'!$D$4/4),J475*'Lease Quarterly'!$D$4/12)),-L475-J475)</f>
        <v>0</v>
      </c>
      <c r="L475" s="47">
        <f t="shared" si="77"/>
        <v>0</v>
      </c>
      <c r="M475" s="47">
        <f t="shared" si="78"/>
        <v>0</v>
      </c>
      <c r="N475" s="57"/>
      <c r="O475" s="38">
        <v>237</v>
      </c>
      <c r="P475" s="58">
        <f t="shared" si="82"/>
        <v>211386</v>
      </c>
      <c r="Q475" s="47">
        <f t="shared" si="83"/>
        <v>0</v>
      </c>
      <c r="R475" s="47">
        <f>IF(S474&lt;1,0,-'Lease Quarterly'!$K$4/'Lease Quarterly'!$L$4)</f>
        <v>0</v>
      </c>
      <c r="S475" s="47">
        <f t="shared" si="79"/>
        <v>0</v>
      </c>
      <c r="AE475"/>
      <c r="AF475" s="6"/>
    </row>
    <row r="476" spans="1:32" x14ac:dyDescent="0.25">
      <c r="A476" s="53">
        <f t="shared" si="80"/>
        <v>460</v>
      </c>
      <c r="B476" s="29">
        <f t="shared" si="74"/>
        <v>0</v>
      </c>
      <c r="C476" s="9" t="str">
        <f>IF(D476=0,"-",IF('Lease Quarterly'!$H$4="Yearly",EDATE(C475,12),IF('Lease Quarterly'!$H$4="Quarterly",EDATE(C475,3),EDATE(C475,1))))</f>
        <v>-</v>
      </c>
      <c r="D476" s="54">
        <f>IF(A476&gt;'Lease Quarterly'!$E$4,0,'Lease Quarterly'!$G$4)*((1+$M$4)^(((((IF($H$4="Yearly",ROUNDDOWN(IF(A476-($N$4)&lt;0,0,((A476-($N$4)/(($N$4))))/($N$4)),0),IF($H$4="Monthly",ROUNDDOWN(IF(A476-($N$4*12)&lt;0,0,((A476-(12*$N$4)/((12*$N$4))))/($N$4*12)),0),ROUNDDOWN(IF(A476-($N$4*4)&lt;0,0,((A476-(4*$N$4)/((4*$N$4))))/($N$4*4)),0)))))))))+(IF(A476=$E$4,$J$4,0))</f>
        <v>0</v>
      </c>
      <c r="E476" s="49">
        <f>IF(D476=0,0,1/((1+IF('Lease Quarterly'!$H$4="Yearly",'Lease Quarterly'!$D$4,IF('Lease Quarterly'!$H$4="Quarterly",'Lease Quarterly'!$D$4/4,'Lease Quarterly'!$D$4/12)))^IF($E$17=1,A475,A476)))</f>
        <v>0</v>
      </c>
      <c r="F476" s="55">
        <f t="shared" si="75"/>
        <v>0</v>
      </c>
      <c r="G476" s="56"/>
      <c r="H476" s="38">
        <f t="shared" si="81"/>
        <v>460</v>
      </c>
      <c r="I476" s="9" t="str">
        <f t="shared" si="76"/>
        <v>-</v>
      </c>
      <c r="J476" s="47">
        <f>IF(H476&gt;'Lease Quarterly'!$E$4,0,M475)</f>
        <v>0</v>
      </c>
      <c r="K476" s="47">
        <f>IF(IF('Lease Quarterly'!$H$4="Yearly",J476*'Lease Quarterly'!$D$4,IF('Lease Quarterly'!$H$4="Quarterly",J476*('Lease Quarterly'!$D$4/4),J476*'Lease Quarterly'!$D$4/12))&gt;0,IF('Lease Quarterly'!$H$4="Yearly",J476*'Lease Quarterly'!$D$4,IF('Lease Quarterly'!$H$4="Quarterly",J476*('Lease Quarterly'!$D$4/4),J476*'Lease Quarterly'!$D$4/12)),-L476-J476)</f>
        <v>0</v>
      </c>
      <c r="L476" s="47">
        <f t="shared" si="77"/>
        <v>0</v>
      </c>
      <c r="M476" s="47">
        <f t="shared" si="78"/>
        <v>0</v>
      </c>
      <c r="N476" s="57"/>
      <c r="O476" s="38">
        <v>237</v>
      </c>
      <c r="P476" s="58">
        <f t="shared" si="82"/>
        <v>211751</v>
      </c>
      <c r="Q476" s="47">
        <f t="shared" si="83"/>
        <v>0</v>
      </c>
      <c r="R476" s="47">
        <f>IF(S475&lt;1,0,-'Lease Quarterly'!$K$4/'Lease Quarterly'!$L$4)</f>
        <v>0</v>
      </c>
      <c r="S476" s="47">
        <f t="shared" si="79"/>
        <v>0</v>
      </c>
      <c r="AE476"/>
      <c r="AF476" s="6"/>
    </row>
    <row r="477" spans="1:32" x14ac:dyDescent="0.25">
      <c r="A477" s="53">
        <f t="shared" si="80"/>
        <v>461</v>
      </c>
      <c r="B477" s="29">
        <f t="shared" si="74"/>
        <v>0</v>
      </c>
      <c r="C477" s="9" t="str">
        <f>IF(D477=0,"-",IF('Lease Quarterly'!$H$4="Yearly",EDATE(C476,12),IF('Lease Quarterly'!$H$4="Quarterly",EDATE(C476,3),EDATE(C476,1))))</f>
        <v>-</v>
      </c>
      <c r="D477" s="54">
        <f>IF(A477&gt;'Lease Quarterly'!$E$4,0,'Lease Quarterly'!$G$4)*((1+$M$4)^(((((IF($H$4="Yearly",ROUNDDOWN(IF(A477-($N$4)&lt;0,0,((A477-($N$4)/(($N$4))))/($N$4)),0),IF($H$4="Monthly",ROUNDDOWN(IF(A477-($N$4*12)&lt;0,0,((A477-(12*$N$4)/((12*$N$4))))/($N$4*12)),0),ROUNDDOWN(IF(A477-($N$4*4)&lt;0,0,((A477-(4*$N$4)/((4*$N$4))))/($N$4*4)),0)))))))))+(IF(A477=$E$4,$J$4,0))</f>
        <v>0</v>
      </c>
      <c r="E477" s="49">
        <f>IF(D477=0,0,1/((1+IF('Lease Quarterly'!$H$4="Yearly",'Lease Quarterly'!$D$4,IF('Lease Quarterly'!$H$4="Quarterly",'Lease Quarterly'!$D$4/4,'Lease Quarterly'!$D$4/12)))^IF($E$17=1,A476,A477)))</f>
        <v>0</v>
      </c>
      <c r="F477" s="55">
        <f t="shared" si="75"/>
        <v>0</v>
      </c>
      <c r="G477" s="56"/>
      <c r="H477" s="38">
        <f t="shared" si="81"/>
        <v>461</v>
      </c>
      <c r="I477" s="9" t="str">
        <f t="shared" si="76"/>
        <v>-</v>
      </c>
      <c r="J477" s="47">
        <f>IF(H477&gt;'Lease Quarterly'!$E$4,0,M476)</f>
        <v>0</v>
      </c>
      <c r="K477" s="47">
        <f>IF(IF('Lease Quarterly'!$H$4="Yearly",J477*'Lease Quarterly'!$D$4,IF('Lease Quarterly'!$H$4="Quarterly",J477*('Lease Quarterly'!$D$4/4),J477*'Lease Quarterly'!$D$4/12))&gt;0,IF('Lease Quarterly'!$H$4="Yearly",J477*'Lease Quarterly'!$D$4,IF('Lease Quarterly'!$H$4="Quarterly",J477*('Lease Quarterly'!$D$4/4),J477*'Lease Quarterly'!$D$4/12)),-L477-J477)</f>
        <v>0</v>
      </c>
      <c r="L477" s="47">
        <f t="shared" si="77"/>
        <v>0</v>
      </c>
      <c r="M477" s="47">
        <f t="shared" si="78"/>
        <v>0</v>
      </c>
      <c r="N477" s="57"/>
      <c r="O477" s="38">
        <v>237</v>
      </c>
      <c r="P477" s="58">
        <f t="shared" si="82"/>
        <v>212117</v>
      </c>
      <c r="Q477" s="47">
        <f t="shared" si="83"/>
        <v>0</v>
      </c>
      <c r="R477" s="47">
        <f>IF(S476&lt;1,0,-'Lease Quarterly'!$K$4/'Lease Quarterly'!$L$4)</f>
        <v>0</v>
      </c>
      <c r="S477" s="47">
        <f t="shared" si="79"/>
        <v>0</v>
      </c>
      <c r="AE477"/>
      <c r="AF477" s="6"/>
    </row>
    <row r="478" spans="1:32" x14ac:dyDescent="0.25">
      <c r="A478" s="53">
        <f t="shared" si="80"/>
        <v>462</v>
      </c>
      <c r="B478" s="29">
        <f t="shared" si="74"/>
        <v>0</v>
      </c>
      <c r="C478" s="9" t="str">
        <f>IF(D478=0,"-",IF('Lease Quarterly'!$H$4="Yearly",EDATE(C477,12),IF('Lease Quarterly'!$H$4="Quarterly",EDATE(C477,3),EDATE(C477,1))))</f>
        <v>-</v>
      </c>
      <c r="D478" s="54">
        <f>IF(A478&gt;'Lease Quarterly'!$E$4,0,'Lease Quarterly'!$G$4)*((1+$M$4)^(((((IF($H$4="Yearly",ROUNDDOWN(IF(A478-($N$4)&lt;0,0,((A478-($N$4)/(($N$4))))/($N$4)),0),IF($H$4="Monthly",ROUNDDOWN(IF(A478-($N$4*12)&lt;0,0,((A478-(12*$N$4)/((12*$N$4))))/($N$4*12)),0),ROUNDDOWN(IF(A478-($N$4*4)&lt;0,0,((A478-(4*$N$4)/((4*$N$4))))/($N$4*4)),0)))))))))+(IF(A478=$E$4,$J$4,0))</f>
        <v>0</v>
      </c>
      <c r="E478" s="49">
        <f>IF(D478=0,0,1/((1+IF('Lease Quarterly'!$H$4="Yearly",'Lease Quarterly'!$D$4,IF('Lease Quarterly'!$H$4="Quarterly",'Lease Quarterly'!$D$4/4,'Lease Quarterly'!$D$4/12)))^IF($E$17=1,A477,A478)))</f>
        <v>0</v>
      </c>
      <c r="F478" s="55">
        <f t="shared" si="75"/>
        <v>0</v>
      </c>
      <c r="G478" s="56"/>
      <c r="H478" s="38">
        <f t="shared" si="81"/>
        <v>462</v>
      </c>
      <c r="I478" s="9" t="str">
        <f t="shared" si="76"/>
        <v>-</v>
      </c>
      <c r="J478" s="47">
        <f>IF(H478&gt;'Lease Quarterly'!$E$4,0,M477)</f>
        <v>0</v>
      </c>
      <c r="K478" s="47">
        <f>IF(IF('Lease Quarterly'!$H$4="Yearly",J478*'Lease Quarterly'!$D$4,IF('Lease Quarterly'!$H$4="Quarterly",J478*('Lease Quarterly'!$D$4/4),J478*'Lease Quarterly'!$D$4/12))&gt;0,IF('Lease Quarterly'!$H$4="Yearly",J478*'Lease Quarterly'!$D$4,IF('Lease Quarterly'!$H$4="Quarterly",J478*('Lease Quarterly'!$D$4/4),J478*'Lease Quarterly'!$D$4/12)),-L478-J478)</f>
        <v>0</v>
      </c>
      <c r="L478" s="47">
        <f t="shared" si="77"/>
        <v>0</v>
      </c>
      <c r="M478" s="47">
        <f t="shared" si="78"/>
        <v>0</v>
      </c>
      <c r="N478" s="57"/>
      <c r="O478" s="38">
        <v>237</v>
      </c>
      <c r="P478" s="58">
        <f t="shared" si="82"/>
        <v>212482</v>
      </c>
      <c r="Q478" s="47">
        <f t="shared" si="83"/>
        <v>0</v>
      </c>
      <c r="R478" s="47">
        <f>IF(S477&lt;1,0,-'Lease Quarterly'!$K$4/'Lease Quarterly'!$L$4)</f>
        <v>0</v>
      </c>
      <c r="S478" s="47">
        <f t="shared" si="79"/>
        <v>0</v>
      </c>
      <c r="AE478"/>
      <c r="AF478" s="6"/>
    </row>
    <row r="479" spans="1:32" x14ac:dyDescent="0.25">
      <c r="A479" s="53">
        <f t="shared" si="80"/>
        <v>463</v>
      </c>
      <c r="B479" s="29">
        <f t="shared" si="74"/>
        <v>0</v>
      </c>
      <c r="C479" s="9" t="str">
        <f>IF(D479=0,"-",IF('Lease Quarterly'!$H$4="Yearly",EDATE(C478,12),IF('Lease Quarterly'!$H$4="Quarterly",EDATE(C478,3),EDATE(C478,1))))</f>
        <v>-</v>
      </c>
      <c r="D479" s="54">
        <f>IF(A479&gt;'Lease Quarterly'!$E$4,0,'Lease Quarterly'!$G$4)*((1+$M$4)^(((((IF($H$4="Yearly",ROUNDDOWN(IF(A479-($N$4)&lt;0,0,((A479-($N$4)/(($N$4))))/($N$4)),0),IF($H$4="Monthly",ROUNDDOWN(IF(A479-($N$4*12)&lt;0,0,((A479-(12*$N$4)/((12*$N$4))))/($N$4*12)),0),ROUNDDOWN(IF(A479-($N$4*4)&lt;0,0,((A479-(4*$N$4)/((4*$N$4))))/($N$4*4)),0)))))))))+(IF(A479=$E$4,$J$4,0))</f>
        <v>0</v>
      </c>
      <c r="E479" s="49">
        <f>IF(D479=0,0,1/((1+IF('Lease Quarterly'!$H$4="Yearly",'Lease Quarterly'!$D$4,IF('Lease Quarterly'!$H$4="Quarterly",'Lease Quarterly'!$D$4/4,'Lease Quarterly'!$D$4/12)))^IF($E$17=1,A478,A479)))</f>
        <v>0</v>
      </c>
      <c r="F479" s="55">
        <f t="shared" si="75"/>
        <v>0</v>
      </c>
      <c r="G479" s="56"/>
      <c r="H479" s="38">
        <f t="shared" si="81"/>
        <v>463</v>
      </c>
      <c r="I479" s="9" t="str">
        <f t="shared" si="76"/>
        <v>-</v>
      </c>
      <c r="J479" s="47">
        <f>IF(H479&gt;'Lease Quarterly'!$E$4,0,M478)</f>
        <v>0</v>
      </c>
      <c r="K479" s="47">
        <f>IF(IF('Lease Quarterly'!$H$4="Yearly",J479*'Lease Quarterly'!$D$4,IF('Lease Quarterly'!$H$4="Quarterly",J479*('Lease Quarterly'!$D$4/4),J479*'Lease Quarterly'!$D$4/12))&gt;0,IF('Lease Quarterly'!$H$4="Yearly",J479*'Lease Quarterly'!$D$4,IF('Lease Quarterly'!$H$4="Quarterly",J479*('Lease Quarterly'!$D$4/4),J479*'Lease Quarterly'!$D$4/12)),-L479-J479)</f>
        <v>0</v>
      </c>
      <c r="L479" s="47">
        <f t="shared" si="77"/>
        <v>0</v>
      </c>
      <c r="M479" s="47">
        <f t="shared" si="78"/>
        <v>0</v>
      </c>
      <c r="N479" s="57"/>
      <c r="O479" s="38">
        <v>237</v>
      </c>
      <c r="P479" s="58">
        <f t="shared" si="82"/>
        <v>212847</v>
      </c>
      <c r="Q479" s="47">
        <f t="shared" si="83"/>
        <v>0</v>
      </c>
      <c r="R479" s="47">
        <f>IF(S478&lt;1,0,-'Lease Quarterly'!$K$4/'Lease Quarterly'!$L$4)</f>
        <v>0</v>
      </c>
      <c r="S479" s="47">
        <f t="shared" si="79"/>
        <v>0</v>
      </c>
      <c r="AE479"/>
      <c r="AF479" s="6"/>
    </row>
    <row r="480" spans="1:32" x14ac:dyDescent="0.25">
      <c r="A480" s="53">
        <f t="shared" si="80"/>
        <v>464</v>
      </c>
      <c r="B480" s="29">
        <f t="shared" si="74"/>
        <v>0</v>
      </c>
      <c r="C480" s="9" t="str">
        <f>IF(D480=0,"-",IF('Lease Quarterly'!$H$4="Yearly",EDATE(C479,12),IF('Lease Quarterly'!$H$4="Quarterly",EDATE(C479,3),EDATE(C479,1))))</f>
        <v>-</v>
      </c>
      <c r="D480" s="54">
        <f>IF(A480&gt;'Lease Quarterly'!$E$4,0,'Lease Quarterly'!$G$4)*((1+$M$4)^(((((IF($H$4="Yearly",ROUNDDOWN(IF(A480-($N$4)&lt;0,0,((A480-($N$4)/(($N$4))))/($N$4)),0),IF($H$4="Monthly",ROUNDDOWN(IF(A480-($N$4*12)&lt;0,0,((A480-(12*$N$4)/((12*$N$4))))/($N$4*12)),0),ROUNDDOWN(IF(A480-($N$4*4)&lt;0,0,((A480-(4*$N$4)/((4*$N$4))))/($N$4*4)),0)))))))))+(IF(A480=$E$4,$J$4,0))</f>
        <v>0</v>
      </c>
      <c r="E480" s="49">
        <f>IF(D480=0,0,1/((1+IF('Lease Quarterly'!$H$4="Yearly",'Lease Quarterly'!$D$4,IF('Lease Quarterly'!$H$4="Quarterly",'Lease Quarterly'!$D$4/4,'Lease Quarterly'!$D$4/12)))^IF($E$17=1,A479,A480)))</f>
        <v>0</v>
      </c>
      <c r="F480" s="55">
        <f t="shared" si="75"/>
        <v>0</v>
      </c>
      <c r="G480" s="56"/>
      <c r="H480" s="38">
        <f t="shared" si="81"/>
        <v>464</v>
      </c>
      <c r="I480" s="9" t="str">
        <f t="shared" si="76"/>
        <v>-</v>
      </c>
      <c r="J480" s="47">
        <f>IF(H480&gt;'Lease Quarterly'!$E$4,0,M479)</f>
        <v>0</v>
      </c>
      <c r="K480" s="47">
        <f>IF(IF('Lease Quarterly'!$H$4="Yearly",J480*'Lease Quarterly'!$D$4,IF('Lease Quarterly'!$H$4="Quarterly",J480*('Lease Quarterly'!$D$4/4),J480*'Lease Quarterly'!$D$4/12))&gt;0,IF('Lease Quarterly'!$H$4="Yearly",J480*'Lease Quarterly'!$D$4,IF('Lease Quarterly'!$H$4="Quarterly",J480*('Lease Quarterly'!$D$4/4),J480*'Lease Quarterly'!$D$4/12)),-L480-J480)</f>
        <v>0</v>
      </c>
      <c r="L480" s="47">
        <f t="shared" si="77"/>
        <v>0</v>
      </c>
      <c r="M480" s="47">
        <f t="shared" si="78"/>
        <v>0</v>
      </c>
      <c r="N480" s="57"/>
      <c r="O480" s="38">
        <v>237</v>
      </c>
      <c r="P480" s="58">
        <f t="shared" si="82"/>
        <v>213212</v>
      </c>
      <c r="Q480" s="47">
        <f t="shared" si="83"/>
        <v>0</v>
      </c>
      <c r="R480" s="47">
        <f>IF(S479&lt;1,0,-'Lease Quarterly'!$K$4/'Lease Quarterly'!$L$4)</f>
        <v>0</v>
      </c>
      <c r="S480" s="47">
        <f t="shared" si="79"/>
        <v>0</v>
      </c>
      <c r="AE480"/>
      <c r="AF480" s="6"/>
    </row>
    <row r="481" spans="1:32" x14ac:dyDescent="0.25">
      <c r="A481" s="53">
        <f t="shared" si="80"/>
        <v>465</v>
      </c>
      <c r="B481" s="29">
        <f t="shared" si="74"/>
        <v>0</v>
      </c>
      <c r="C481" s="9" t="str">
        <f>IF(D481=0,"-",IF('Lease Quarterly'!$H$4="Yearly",EDATE(C480,12),IF('Lease Quarterly'!$H$4="Quarterly",EDATE(C480,3),EDATE(C480,1))))</f>
        <v>-</v>
      </c>
      <c r="D481" s="54">
        <f>IF(A481&gt;'Lease Quarterly'!$E$4,0,'Lease Quarterly'!$G$4)*((1+$M$4)^(((((IF($H$4="Yearly",ROUNDDOWN(IF(A481-($N$4)&lt;0,0,((A481-($N$4)/(($N$4))))/($N$4)),0),IF($H$4="Monthly",ROUNDDOWN(IF(A481-($N$4*12)&lt;0,0,((A481-(12*$N$4)/((12*$N$4))))/($N$4*12)),0),ROUNDDOWN(IF(A481-($N$4*4)&lt;0,0,((A481-(4*$N$4)/((4*$N$4))))/($N$4*4)),0)))))))))+(IF(A481=$E$4,$J$4,0))</f>
        <v>0</v>
      </c>
      <c r="E481" s="49">
        <f>IF(D481=0,0,1/((1+IF('Lease Quarterly'!$H$4="Yearly",'Lease Quarterly'!$D$4,IF('Lease Quarterly'!$H$4="Quarterly",'Lease Quarterly'!$D$4/4,'Lease Quarterly'!$D$4/12)))^IF($E$17=1,A480,A481)))</f>
        <v>0</v>
      </c>
      <c r="F481" s="55">
        <f t="shared" si="75"/>
        <v>0</v>
      </c>
      <c r="G481" s="56"/>
      <c r="H481" s="38">
        <f t="shared" si="81"/>
        <v>465</v>
      </c>
      <c r="I481" s="9" t="str">
        <f t="shared" si="76"/>
        <v>-</v>
      </c>
      <c r="J481" s="47">
        <f>IF(H481&gt;'Lease Quarterly'!$E$4,0,M480)</f>
        <v>0</v>
      </c>
      <c r="K481" s="47">
        <f>IF(IF('Lease Quarterly'!$H$4="Yearly",J481*'Lease Quarterly'!$D$4,IF('Lease Quarterly'!$H$4="Quarterly",J481*('Lease Quarterly'!$D$4/4),J481*'Lease Quarterly'!$D$4/12))&gt;0,IF('Lease Quarterly'!$H$4="Yearly",J481*'Lease Quarterly'!$D$4,IF('Lease Quarterly'!$H$4="Quarterly",J481*('Lease Quarterly'!$D$4/4),J481*'Lease Quarterly'!$D$4/12)),-L481-J481)</f>
        <v>0</v>
      </c>
      <c r="L481" s="47">
        <f t="shared" si="77"/>
        <v>0</v>
      </c>
      <c r="M481" s="47">
        <f t="shared" si="78"/>
        <v>0</v>
      </c>
      <c r="N481" s="57"/>
      <c r="O481" s="38">
        <v>237</v>
      </c>
      <c r="P481" s="58">
        <f t="shared" si="82"/>
        <v>213578</v>
      </c>
      <c r="Q481" s="47">
        <f t="shared" si="83"/>
        <v>0</v>
      </c>
      <c r="R481" s="47">
        <f>IF(S480&lt;1,0,-'Lease Quarterly'!$K$4/'Lease Quarterly'!$L$4)</f>
        <v>0</v>
      </c>
      <c r="S481" s="47">
        <f t="shared" si="79"/>
        <v>0</v>
      </c>
      <c r="AE481"/>
      <c r="AF481" s="6"/>
    </row>
    <row r="482" spans="1:32" x14ac:dyDescent="0.25">
      <c r="A482" s="53">
        <f t="shared" si="80"/>
        <v>466</v>
      </c>
      <c r="B482" s="29">
        <f t="shared" si="74"/>
        <v>0</v>
      </c>
      <c r="C482" s="9" t="str">
        <f>IF(D482=0,"-",IF('Lease Quarterly'!$H$4="Yearly",EDATE(C481,12),IF('Lease Quarterly'!$H$4="Quarterly",EDATE(C481,3),EDATE(C481,1))))</f>
        <v>-</v>
      </c>
      <c r="D482" s="54">
        <f>IF(A482&gt;'Lease Quarterly'!$E$4,0,'Lease Quarterly'!$G$4)*((1+$M$4)^(((((IF($H$4="Yearly",ROUNDDOWN(IF(A482-($N$4)&lt;0,0,((A482-($N$4)/(($N$4))))/($N$4)),0),IF($H$4="Monthly",ROUNDDOWN(IF(A482-($N$4*12)&lt;0,0,((A482-(12*$N$4)/((12*$N$4))))/($N$4*12)),0),ROUNDDOWN(IF(A482-($N$4*4)&lt;0,0,((A482-(4*$N$4)/((4*$N$4))))/($N$4*4)),0)))))))))+(IF(A482=$E$4,$J$4,0))</f>
        <v>0</v>
      </c>
      <c r="E482" s="49">
        <f>IF(D482=0,0,1/((1+IF('Lease Quarterly'!$H$4="Yearly",'Lease Quarterly'!$D$4,IF('Lease Quarterly'!$H$4="Quarterly",'Lease Quarterly'!$D$4/4,'Lease Quarterly'!$D$4/12)))^IF($E$17=1,A481,A482)))</f>
        <v>0</v>
      </c>
      <c r="F482" s="55">
        <f t="shared" si="75"/>
        <v>0</v>
      </c>
      <c r="G482" s="56"/>
      <c r="H482" s="38">
        <f t="shared" si="81"/>
        <v>466</v>
      </c>
      <c r="I482" s="9" t="str">
        <f t="shared" si="76"/>
        <v>-</v>
      </c>
      <c r="J482" s="47">
        <f>IF(H482&gt;'Lease Quarterly'!$E$4,0,M481)</f>
        <v>0</v>
      </c>
      <c r="K482" s="47">
        <f>IF(IF('Lease Quarterly'!$H$4="Yearly",J482*'Lease Quarterly'!$D$4,IF('Lease Quarterly'!$H$4="Quarterly",J482*('Lease Quarterly'!$D$4/4),J482*'Lease Quarterly'!$D$4/12))&gt;0,IF('Lease Quarterly'!$H$4="Yearly",J482*'Lease Quarterly'!$D$4,IF('Lease Quarterly'!$H$4="Quarterly",J482*('Lease Quarterly'!$D$4/4),J482*'Lease Quarterly'!$D$4/12)),-L482-J482)</f>
        <v>0</v>
      </c>
      <c r="L482" s="47">
        <f t="shared" si="77"/>
        <v>0</v>
      </c>
      <c r="M482" s="47">
        <f t="shared" si="78"/>
        <v>0</v>
      </c>
      <c r="N482" s="57"/>
      <c r="O482" s="38">
        <v>237</v>
      </c>
      <c r="P482" s="58">
        <f t="shared" si="82"/>
        <v>213943</v>
      </c>
      <c r="Q482" s="47">
        <f t="shared" si="83"/>
        <v>0</v>
      </c>
      <c r="R482" s="47">
        <f>IF(S481&lt;1,0,-'Lease Quarterly'!$K$4/'Lease Quarterly'!$L$4)</f>
        <v>0</v>
      </c>
      <c r="S482" s="47">
        <f t="shared" si="79"/>
        <v>0</v>
      </c>
      <c r="AE482"/>
      <c r="AF482" s="6"/>
    </row>
    <row r="483" spans="1:32" x14ac:dyDescent="0.25">
      <c r="A483" s="53">
        <f t="shared" si="80"/>
        <v>467</v>
      </c>
      <c r="B483" s="29">
        <f t="shared" si="74"/>
        <v>0</v>
      </c>
      <c r="C483" s="9" t="str">
        <f>IF(D483=0,"-",IF('Lease Quarterly'!$H$4="Yearly",EDATE(C482,12),IF('Lease Quarterly'!$H$4="Quarterly",EDATE(C482,3),EDATE(C482,1))))</f>
        <v>-</v>
      </c>
      <c r="D483" s="54">
        <f>IF(A483&gt;'Lease Quarterly'!$E$4,0,'Lease Quarterly'!$G$4)*((1+$M$4)^(((((IF($H$4="Yearly",ROUNDDOWN(IF(A483-($N$4)&lt;0,0,((A483-($N$4)/(($N$4))))/($N$4)),0),IF($H$4="Monthly",ROUNDDOWN(IF(A483-($N$4*12)&lt;0,0,((A483-(12*$N$4)/((12*$N$4))))/($N$4*12)),0),ROUNDDOWN(IF(A483-($N$4*4)&lt;0,0,((A483-(4*$N$4)/((4*$N$4))))/($N$4*4)),0)))))))))+(IF(A483=$E$4,$J$4,0))</f>
        <v>0</v>
      </c>
      <c r="E483" s="49">
        <f>IF(D483=0,0,1/((1+IF('Lease Quarterly'!$H$4="Yearly",'Lease Quarterly'!$D$4,IF('Lease Quarterly'!$H$4="Quarterly",'Lease Quarterly'!$D$4/4,'Lease Quarterly'!$D$4/12)))^IF($E$17=1,A482,A483)))</f>
        <v>0</v>
      </c>
      <c r="F483" s="55">
        <f t="shared" si="75"/>
        <v>0</v>
      </c>
      <c r="G483" s="56"/>
      <c r="H483" s="38">
        <f t="shared" si="81"/>
        <v>467</v>
      </c>
      <c r="I483" s="9" t="str">
        <f t="shared" si="76"/>
        <v>-</v>
      </c>
      <c r="J483" s="47">
        <f>IF(H483&gt;'Lease Quarterly'!$E$4,0,M482)</f>
        <v>0</v>
      </c>
      <c r="K483" s="47">
        <f>IF(IF('Lease Quarterly'!$H$4="Yearly",J483*'Lease Quarterly'!$D$4,IF('Lease Quarterly'!$H$4="Quarterly",J483*('Lease Quarterly'!$D$4/4),J483*'Lease Quarterly'!$D$4/12))&gt;0,IF('Lease Quarterly'!$H$4="Yearly",J483*'Lease Quarterly'!$D$4,IF('Lease Quarterly'!$H$4="Quarterly",J483*('Lease Quarterly'!$D$4/4),J483*'Lease Quarterly'!$D$4/12)),-L483-J483)</f>
        <v>0</v>
      </c>
      <c r="L483" s="47">
        <f t="shared" si="77"/>
        <v>0</v>
      </c>
      <c r="M483" s="47">
        <f t="shared" si="78"/>
        <v>0</v>
      </c>
      <c r="N483" s="57"/>
      <c r="O483" s="38">
        <v>237</v>
      </c>
      <c r="P483" s="58">
        <f t="shared" si="82"/>
        <v>214308</v>
      </c>
      <c r="Q483" s="47">
        <f t="shared" si="83"/>
        <v>0</v>
      </c>
      <c r="R483" s="47">
        <f>IF(S482&lt;1,0,-'Lease Quarterly'!$K$4/'Lease Quarterly'!$L$4)</f>
        <v>0</v>
      </c>
      <c r="S483" s="47">
        <f t="shared" si="79"/>
        <v>0</v>
      </c>
      <c r="AE483"/>
      <c r="AF483" s="6"/>
    </row>
    <row r="484" spans="1:32" x14ac:dyDescent="0.25">
      <c r="A484" s="53">
        <f t="shared" si="80"/>
        <v>468</v>
      </c>
      <c r="B484" s="29">
        <f t="shared" si="74"/>
        <v>0</v>
      </c>
      <c r="C484" s="9" t="str">
        <f>IF(D484=0,"-",IF('Lease Quarterly'!$H$4="Yearly",EDATE(C483,12),IF('Lease Quarterly'!$H$4="Quarterly",EDATE(C483,3),EDATE(C483,1))))</f>
        <v>-</v>
      </c>
      <c r="D484" s="54">
        <f>IF(A484&gt;'Lease Quarterly'!$E$4,0,'Lease Quarterly'!$G$4)*((1+$M$4)^(((((IF($H$4="Yearly",ROUNDDOWN(IF(A484-($N$4)&lt;0,0,((A484-($N$4)/(($N$4))))/($N$4)),0),IF($H$4="Monthly",ROUNDDOWN(IF(A484-($N$4*12)&lt;0,0,((A484-(12*$N$4)/((12*$N$4))))/($N$4*12)),0),ROUNDDOWN(IF(A484-($N$4*4)&lt;0,0,((A484-(4*$N$4)/((4*$N$4))))/($N$4*4)),0)))))))))+(IF(A484=$E$4,$J$4,0))</f>
        <v>0</v>
      </c>
      <c r="E484" s="49">
        <f>IF(D484=0,0,1/((1+IF('Lease Quarterly'!$H$4="Yearly",'Lease Quarterly'!$D$4,IF('Lease Quarterly'!$H$4="Quarterly",'Lease Quarterly'!$D$4/4,'Lease Quarterly'!$D$4/12)))^IF($E$17=1,A483,A484)))</f>
        <v>0</v>
      </c>
      <c r="F484" s="55">
        <f t="shared" si="75"/>
        <v>0</v>
      </c>
      <c r="G484" s="56"/>
      <c r="H484" s="38">
        <f t="shared" si="81"/>
        <v>468</v>
      </c>
      <c r="I484" s="9" t="str">
        <f t="shared" si="76"/>
        <v>-</v>
      </c>
      <c r="J484" s="47">
        <f>IF(H484&gt;'Lease Quarterly'!$E$4,0,M483)</f>
        <v>0</v>
      </c>
      <c r="K484" s="47">
        <f>IF(IF('Lease Quarterly'!$H$4="Yearly",J484*'Lease Quarterly'!$D$4,IF('Lease Quarterly'!$H$4="Quarterly",J484*('Lease Quarterly'!$D$4/4),J484*'Lease Quarterly'!$D$4/12))&gt;0,IF('Lease Quarterly'!$H$4="Yearly",J484*'Lease Quarterly'!$D$4,IF('Lease Quarterly'!$H$4="Quarterly",J484*('Lease Quarterly'!$D$4/4),J484*'Lease Quarterly'!$D$4/12)),-L484-J484)</f>
        <v>0</v>
      </c>
      <c r="L484" s="47">
        <f t="shared" si="77"/>
        <v>0</v>
      </c>
      <c r="M484" s="47">
        <f t="shared" si="78"/>
        <v>0</v>
      </c>
      <c r="N484" s="57"/>
      <c r="O484" s="38">
        <v>237</v>
      </c>
      <c r="P484" s="58">
        <f t="shared" si="82"/>
        <v>214673</v>
      </c>
      <c r="Q484" s="47">
        <f t="shared" si="83"/>
        <v>0</v>
      </c>
      <c r="R484" s="47">
        <f>IF(S483&lt;1,0,-'Lease Quarterly'!$K$4/'Lease Quarterly'!$L$4)</f>
        <v>0</v>
      </c>
      <c r="S484" s="47">
        <f t="shared" si="79"/>
        <v>0</v>
      </c>
      <c r="AE484"/>
      <c r="AF484" s="6"/>
    </row>
    <row r="485" spans="1:32" x14ac:dyDescent="0.25">
      <c r="A485" s="53">
        <f t="shared" si="80"/>
        <v>469</v>
      </c>
      <c r="B485" s="29">
        <f t="shared" si="74"/>
        <v>0</v>
      </c>
      <c r="C485" s="9" t="str">
        <f>IF(D485=0,"-",IF('Lease Quarterly'!$H$4="Yearly",EDATE(C484,12),IF('Lease Quarterly'!$H$4="Quarterly",EDATE(C484,3),EDATE(C484,1))))</f>
        <v>-</v>
      </c>
      <c r="D485" s="54">
        <f>IF(A485&gt;'Lease Quarterly'!$E$4,0,'Lease Quarterly'!$G$4)*((1+$M$4)^(((((IF($H$4="Yearly",ROUNDDOWN(IF(A485-($N$4)&lt;0,0,((A485-($N$4)/(($N$4))))/($N$4)),0),IF($H$4="Monthly",ROUNDDOWN(IF(A485-($N$4*12)&lt;0,0,((A485-(12*$N$4)/((12*$N$4))))/($N$4*12)),0),ROUNDDOWN(IF(A485-($N$4*4)&lt;0,0,((A485-(4*$N$4)/((4*$N$4))))/($N$4*4)),0)))))))))+(IF(A485=$E$4,$J$4,0))</f>
        <v>0</v>
      </c>
      <c r="E485" s="49">
        <f>IF(D485=0,0,1/((1+IF('Lease Quarterly'!$H$4="Yearly",'Lease Quarterly'!$D$4,IF('Lease Quarterly'!$H$4="Quarterly",'Lease Quarterly'!$D$4/4,'Lease Quarterly'!$D$4/12)))^IF($E$17=1,A484,A485)))</f>
        <v>0</v>
      </c>
      <c r="F485" s="55">
        <f t="shared" si="75"/>
        <v>0</v>
      </c>
      <c r="G485" s="56"/>
      <c r="H485" s="38">
        <f t="shared" si="81"/>
        <v>469</v>
      </c>
      <c r="I485" s="9" t="str">
        <f t="shared" si="76"/>
        <v>-</v>
      </c>
      <c r="J485" s="47">
        <f>IF(H485&gt;'Lease Quarterly'!$E$4,0,M484)</f>
        <v>0</v>
      </c>
      <c r="K485" s="47">
        <f>IF(IF('Lease Quarterly'!$H$4="Yearly",J485*'Lease Quarterly'!$D$4,IF('Lease Quarterly'!$H$4="Quarterly",J485*('Lease Quarterly'!$D$4/4),J485*'Lease Quarterly'!$D$4/12))&gt;0,IF('Lease Quarterly'!$H$4="Yearly",J485*'Lease Quarterly'!$D$4,IF('Lease Quarterly'!$H$4="Quarterly",J485*('Lease Quarterly'!$D$4/4),J485*'Lease Quarterly'!$D$4/12)),-L485-J485)</f>
        <v>0</v>
      </c>
      <c r="L485" s="47">
        <f t="shared" si="77"/>
        <v>0</v>
      </c>
      <c r="M485" s="47">
        <f t="shared" si="78"/>
        <v>0</v>
      </c>
      <c r="N485" s="57"/>
      <c r="O485" s="38">
        <v>237</v>
      </c>
      <c r="P485" s="58">
        <f t="shared" si="82"/>
        <v>215039</v>
      </c>
      <c r="Q485" s="47">
        <f t="shared" si="83"/>
        <v>0</v>
      </c>
      <c r="R485" s="47">
        <f>IF(S484&lt;1,0,-'Lease Quarterly'!$K$4/'Lease Quarterly'!$L$4)</f>
        <v>0</v>
      </c>
      <c r="S485" s="47">
        <f t="shared" si="79"/>
        <v>0</v>
      </c>
      <c r="AE485"/>
      <c r="AF485" s="6"/>
    </row>
    <row r="486" spans="1:32" x14ac:dyDescent="0.25">
      <c r="A486" s="53">
        <f t="shared" si="80"/>
        <v>470</v>
      </c>
      <c r="B486" s="29">
        <f t="shared" si="74"/>
        <v>0</v>
      </c>
      <c r="C486" s="9" t="str">
        <f>IF(D486=0,"-",IF('Lease Quarterly'!$H$4="Yearly",EDATE(C485,12),IF('Lease Quarterly'!$H$4="Quarterly",EDATE(C485,3),EDATE(C485,1))))</f>
        <v>-</v>
      </c>
      <c r="D486" s="54">
        <f>IF(A486&gt;'Lease Quarterly'!$E$4,0,'Lease Quarterly'!$G$4)*((1+$M$4)^(((((IF($H$4="Yearly",ROUNDDOWN(IF(A486-($N$4)&lt;0,0,((A486-($N$4)/(($N$4))))/($N$4)),0),IF($H$4="Monthly",ROUNDDOWN(IF(A486-($N$4*12)&lt;0,0,((A486-(12*$N$4)/((12*$N$4))))/($N$4*12)),0),ROUNDDOWN(IF(A486-($N$4*4)&lt;0,0,((A486-(4*$N$4)/((4*$N$4))))/($N$4*4)),0)))))))))+(IF(A486=$E$4,$J$4,0))</f>
        <v>0</v>
      </c>
      <c r="E486" s="49">
        <f>IF(D486=0,0,1/((1+IF('Lease Quarterly'!$H$4="Yearly",'Lease Quarterly'!$D$4,IF('Lease Quarterly'!$H$4="Quarterly",'Lease Quarterly'!$D$4/4,'Lease Quarterly'!$D$4/12)))^IF($E$17=1,A485,A486)))</f>
        <v>0</v>
      </c>
      <c r="F486" s="55">
        <f t="shared" si="75"/>
        <v>0</v>
      </c>
      <c r="G486" s="56"/>
      <c r="H486" s="38">
        <f t="shared" si="81"/>
        <v>470</v>
      </c>
      <c r="I486" s="9" t="str">
        <f t="shared" si="76"/>
        <v>-</v>
      </c>
      <c r="J486" s="47">
        <f>IF(H486&gt;'Lease Quarterly'!$E$4,0,M485)</f>
        <v>0</v>
      </c>
      <c r="K486" s="47">
        <f>IF(IF('Lease Quarterly'!$H$4="Yearly",J486*'Lease Quarterly'!$D$4,IF('Lease Quarterly'!$H$4="Quarterly",J486*('Lease Quarterly'!$D$4/4),J486*'Lease Quarterly'!$D$4/12))&gt;0,IF('Lease Quarterly'!$H$4="Yearly",J486*'Lease Quarterly'!$D$4,IF('Lease Quarterly'!$H$4="Quarterly",J486*('Lease Quarterly'!$D$4/4),J486*'Lease Quarterly'!$D$4/12)),-L486-J486)</f>
        <v>0</v>
      </c>
      <c r="L486" s="47">
        <f t="shared" si="77"/>
        <v>0</v>
      </c>
      <c r="M486" s="47">
        <f t="shared" si="78"/>
        <v>0</v>
      </c>
      <c r="N486" s="57"/>
      <c r="O486" s="38">
        <v>237</v>
      </c>
      <c r="P486" s="58">
        <f t="shared" si="82"/>
        <v>215404</v>
      </c>
      <c r="Q486" s="47">
        <f t="shared" si="83"/>
        <v>0</v>
      </c>
      <c r="R486" s="47">
        <f>IF(S485&lt;1,0,-'Lease Quarterly'!$K$4/'Lease Quarterly'!$L$4)</f>
        <v>0</v>
      </c>
      <c r="S486" s="47">
        <f t="shared" si="79"/>
        <v>0</v>
      </c>
      <c r="AE486"/>
      <c r="AF486" s="6"/>
    </row>
    <row r="487" spans="1:32" x14ac:dyDescent="0.25">
      <c r="A487" s="53">
        <f t="shared" si="80"/>
        <v>471</v>
      </c>
      <c r="B487" s="29">
        <f t="shared" si="74"/>
        <v>0</v>
      </c>
      <c r="C487" s="9" t="str">
        <f>IF(D487=0,"-",IF('Lease Quarterly'!$H$4="Yearly",EDATE(C486,12),IF('Lease Quarterly'!$H$4="Quarterly",EDATE(C486,3),EDATE(C486,1))))</f>
        <v>-</v>
      </c>
      <c r="D487" s="54">
        <f>IF(A487&gt;'Lease Quarterly'!$E$4,0,'Lease Quarterly'!$G$4)*((1+$M$4)^(((((IF($H$4="Yearly",ROUNDDOWN(IF(A487-($N$4)&lt;0,0,((A487-($N$4)/(($N$4))))/($N$4)),0),IF($H$4="Monthly",ROUNDDOWN(IF(A487-($N$4*12)&lt;0,0,((A487-(12*$N$4)/((12*$N$4))))/($N$4*12)),0),ROUNDDOWN(IF(A487-($N$4*4)&lt;0,0,((A487-(4*$N$4)/((4*$N$4))))/($N$4*4)),0)))))))))+(IF(A487=$E$4,$J$4,0))</f>
        <v>0</v>
      </c>
      <c r="E487" s="49">
        <f>IF(D487=0,0,1/((1+IF('Lease Quarterly'!$H$4="Yearly",'Lease Quarterly'!$D$4,IF('Lease Quarterly'!$H$4="Quarterly",'Lease Quarterly'!$D$4/4,'Lease Quarterly'!$D$4/12)))^IF($E$17=1,A486,A487)))</f>
        <v>0</v>
      </c>
      <c r="F487" s="55">
        <f t="shared" si="75"/>
        <v>0</v>
      </c>
      <c r="G487" s="56"/>
      <c r="H487" s="38">
        <f t="shared" si="81"/>
        <v>471</v>
      </c>
      <c r="I487" s="9" t="str">
        <f t="shared" si="76"/>
        <v>-</v>
      </c>
      <c r="J487" s="47">
        <f>IF(H487&gt;'Lease Quarterly'!$E$4,0,M486)</f>
        <v>0</v>
      </c>
      <c r="K487" s="47">
        <f>IF(IF('Lease Quarterly'!$H$4="Yearly",J487*'Lease Quarterly'!$D$4,IF('Lease Quarterly'!$H$4="Quarterly",J487*('Lease Quarterly'!$D$4/4),J487*'Lease Quarterly'!$D$4/12))&gt;0,IF('Lease Quarterly'!$H$4="Yearly",J487*'Lease Quarterly'!$D$4,IF('Lease Quarterly'!$H$4="Quarterly",J487*('Lease Quarterly'!$D$4/4),J487*'Lease Quarterly'!$D$4/12)),-L487-J487)</f>
        <v>0</v>
      </c>
      <c r="L487" s="47">
        <f t="shared" si="77"/>
        <v>0</v>
      </c>
      <c r="M487" s="47">
        <f t="shared" si="78"/>
        <v>0</v>
      </c>
      <c r="N487" s="57"/>
      <c r="O487" s="38">
        <v>237</v>
      </c>
      <c r="P487" s="58">
        <f t="shared" si="82"/>
        <v>215769</v>
      </c>
      <c r="Q487" s="47">
        <f t="shared" si="83"/>
        <v>0</v>
      </c>
      <c r="R487" s="47">
        <f>IF(S486&lt;1,0,-'Lease Quarterly'!$K$4/'Lease Quarterly'!$L$4)</f>
        <v>0</v>
      </c>
      <c r="S487" s="47">
        <f t="shared" si="79"/>
        <v>0</v>
      </c>
      <c r="AE487"/>
      <c r="AF487" s="6"/>
    </row>
    <row r="488" spans="1:32" x14ac:dyDescent="0.25">
      <c r="A488" s="53">
        <f t="shared" si="80"/>
        <v>472</v>
      </c>
      <c r="B488" s="29">
        <f t="shared" si="74"/>
        <v>0</v>
      </c>
      <c r="C488" s="9" t="str">
        <f>IF(D488=0,"-",IF('Lease Quarterly'!$H$4="Yearly",EDATE(C487,12),IF('Lease Quarterly'!$H$4="Quarterly",EDATE(C487,3),EDATE(C487,1))))</f>
        <v>-</v>
      </c>
      <c r="D488" s="54">
        <f>IF(A488&gt;'Lease Quarterly'!$E$4,0,'Lease Quarterly'!$G$4)*((1+$M$4)^(((((IF($H$4="Yearly",ROUNDDOWN(IF(A488-($N$4)&lt;0,0,((A488-($N$4)/(($N$4))))/($N$4)),0),IF($H$4="Monthly",ROUNDDOWN(IF(A488-($N$4*12)&lt;0,0,((A488-(12*$N$4)/((12*$N$4))))/($N$4*12)),0),ROUNDDOWN(IF(A488-($N$4*4)&lt;0,0,((A488-(4*$N$4)/((4*$N$4))))/($N$4*4)),0)))))))))+(IF(A488=$E$4,$J$4,0))</f>
        <v>0</v>
      </c>
      <c r="E488" s="49">
        <f>IF(D488=0,0,1/((1+IF('Lease Quarterly'!$H$4="Yearly",'Lease Quarterly'!$D$4,IF('Lease Quarterly'!$H$4="Quarterly",'Lease Quarterly'!$D$4/4,'Lease Quarterly'!$D$4/12)))^IF($E$17=1,A487,A488)))</f>
        <v>0</v>
      </c>
      <c r="F488" s="55">
        <f t="shared" si="75"/>
        <v>0</v>
      </c>
      <c r="G488" s="56"/>
      <c r="H488" s="38">
        <f t="shared" si="81"/>
        <v>472</v>
      </c>
      <c r="I488" s="9" t="str">
        <f t="shared" si="76"/>
        <v>-</v>
      </c>
      <c r="J488" s="47">
        <f>IF(H488&gt;'Lease Quarterly'!$E$4,0,M487)</f>
        <v>0</v>
      </c>
      <c r="K488" s="47">
        <f>IF(IF('Lease Quarterly'!$H$4="Yearly",J488*'Lease Quarterly'!$D$4,IF('Lease Quarterly'!$H$4="Quarterly",J488*('Lease Quarterly'!$D$4/4),J488*'Lease Quarterly'!$D$4/12))&gt;0,IF('Lease Quarterly'!$H$4="Yearly",J488*'Lease Quarterly'!$D$4,IF('Lease Quarterly'!$H$4="Quarterly",J488*('Lease Quarterly'!$D$4/4),J488*'Lease Quarterly'!$D$4/12)),-L488-J488)</f>
        <v>0</v>
      </c>
      <c r="L488" s="47">
        <f t="shared" si="77"/>
        <v>0</v>
      </c>
      <c r="M488" s="47">
        <f t="shared" si="78"/>
        <v>0</v>
      </c>
      <c r="N488" s="57"/>
      <c r="O488" s="38">
        <v>237</v>
      </c>
      <c r="P488" s="58">
        <f t="shared" si="82"/>
        <v>216134</v>
      </c>
      <c r="Q488" s="47">
        <f t="shared" si="83"/>
        <v>0</v>
      </c>
      <c r="R488" s="47">
        <f>IF(S487&lt;1,0,-'Lease Quarterly'!$K$4/'Lease Quarterly'!$L$4)</f>
        <v>0</v>
      </c>
      <c r="S488" s="47">
        <f t="shared" si="79"/>
        <v>0</v>
      </c>
      <c r="AE488"/>
      <c r="AF488" s="6"/>
    </row>
    <row r="489" spans="1:32" x14ac:dyDescent="0.25">
      <c r="A489" s="53">
        <f t="shared" si="80"/>
        <v>473</v>
      </c>
      <c r="B489" s="29">
        <f t="shared" si="74"/>
        <v>0</v>
      </c>
      <c r="C489" s="9" t="str">
        <f>IF(D489=0,"-",IF('Lease Quarterly'!$H$4="Yearly",EDATE(C488,12),IF('Lease Quarterly'!$H$4="Quarterly",EDATE(C488,3),EDATE(C488,1))))</f>
        <v>-</v>
      </c>
      <c r="D489" s="54">
        <f>IF(A489&gt;'Lease Quarterly'!$E$4,0,'Lease Quarterly'!$G$4)*((1+$M$4)^(((((IF($H$4="Yearly",ROUNDDOWN(IF(A489-($N$4)&lt;0,0,((A489-($N$4)/(($N$4))))/($N$4)),0),IF($H$4="Monthly",ROUNDDOWN(IF(A489-($N$4*12)&lt;0,0,((A489-(12*$N$4)/((12*$N$4))))/($N$4*12)),0),ROUNDDOWN(IF(A489-($N$4*4)&lt;0,0,((A489-(4*$N$4)/((4*$N$4))))/($N$4*4)),0)))))))))+(IF(A489=$E$4,$J$4,0))</f>
        <v>0</v>
      </c>
      <c r="E489" s="49">
        <f>IF(D489=0,0,1/((1+IF('Lease Quarterly'!$H$4="Yearly",'Lease Quarterly'!$D$4,IF('Lease Quarterly'!$H$4="Quarterly",'Lease Quarterly'!$D$4/4,'Lease Quarterly'!$D$4/12)))^IF($E$17=1,A488,A489)))</f>
        <v>0</v>
      </c>
      <c r="F489" s="55">
        <f t="shared" si="75"/>
        <v>0</v>
      </c>
      <c r="G489" s="56"/>
      <c r="H489" s="38">
        <f t="shared" si="81"/>
        <v>473</v>
      </c>
      <c r="I489" s="9" t="str">
        <f t="shared" si="76"/>
        <v>-</v>
      </c>
      <c r="J489" s="47">
        <f>IF(H489&gt;'Lease Quarterly'!$E$4,0,M488)</f>
        <v>0</v>
      </c>
      <c r="K489" s="47">
        <f>IF(IF('Lease Quarterly'!$H$4="Yearly",J489*'Lease Quarterly'!$D$4,IF('Lease Quarterly'!$H$4="Quarterly",J489*('Lease Quarterly'!$D$4/4),J489*'Lease Quarterly'!$D$4/12))&gt;0,IF('Lease Quarterly'!$H$4="Yearly",J489*'Lease Quarterly'!$D$4,IF('Lease Quarterly'!$H$4="Quarterly",J489*('Lease Quarterly'!$D$4/4),J489*'Lease Quarterly'!$D$4/12)),-L489-J489)</f>
        <v>0</v>
      </c>
      <c r="L489" s="47">
        <f t="shared" si="77"/>
        <v>0</v>
      </c>
      <c r="M489" s="47">
        <f t="shared" si="78"/>
        <v>0</v>
      </c>
      <c r="N489" s="57"/>
      <c r="O489" s="38">
        <v>237</v>
      </c>
      <c r="P489" s="58">
        <f t="shared" si="82"/>
        <v>216500</v>
      </c>
      <c r="Q489" s="47">
        <f t="shared" si="83"/>
        <v>0</v>
      </c>
      <c r="R489" s="47">
        <f>IF(S488&lt;1,0,-'Lease Quarterly'!$K$4/'Lease Quarterly'!$L$4)</f>
        <v>0</v>
      </c>
      <c r="S489" s="47">
        <f t="shared" si="79"/>
        <v>0</v>
      </c>
      <c r="AE489"/>
      <c r="AF489" s="6"/>
    </row>
    <row r="490" spans="1:32" x14ac:dyDescent="0.25">
      <c r="A490" s="53">
        <f t="shared" si="80"/>
        <v>474</v>
      </c>
      <c r="B490" s="29">
        <f t="shared" si="74"/>
        <v>0</v>
      </c>
      <c r="C490" s="9" t="str">
        <f>IF(D490=0,"-",IF('Lease Quarterly'!$H$4="Yearly",EDATE(C489,12),IF('Lease Quarterly'!$H$4="Quarterly",EDATE(C489,3),EDATE(C489,1))))</f>
        <v>-</v>
      </c>
      <c r="D490" s="54">
        <f>IF(A490&gt;'Lease Quarterly'!$E$4,0,'Lease Quarterly'!$G$4)*((1+$M$4)^(((((IF($H$4="Yearly",ROUNDDOWN(IF(A490-($N$4)&lt;0,0,((A490-($N$4)/(($N$4))))/($N$4)),0),IF($H$4="Monthly",ROUNDDOWN(IF(A490-($N$4*12)&lt;0,0,((A490-(12*$N$4)/((12*$N$4))))/($N$4*12)),0),ROUNDDOWN(IF(A490-($N$4*4)&lt;0,0,((A490-(4*$N$4)/((4*$N$4))))/($N$4*4)),0)))))))))+(IF(A490=$E$4,$J$4,0))</f>
        <v>0</v>
      </c>
      <c r="E490" s="49">
        <f>IF(D490=0,0,1/((1+IF('Lease Quarterly'!$H$4="Yearly",'Lease Quarterly'!$D$4,IF('Lease Quarterly'!$H$4="Quarterly",'Lease Quarterly'!$D$4/4,'Lease Quarterly'!$D$4/12)))^IF($E$17=1,A489,A490)))</f>
        <v>0</v>
      </c>
      <c r="F490" s="55">
        <f t="shared" si="75"/>
        <v>0</v>
      </c>
      <c r="G490" s="56"/>
      <c r="H490" s="38">
        <f t="shared" si="81"/>
        <v>474</v>
      </c>
      <c r="I490" s="9" t="str">
        <f t="shared" si="76"/>
        <v>-</v>
      </c>
      <c r="J490" s="47">
        <f>IF(H490&gt;'Lease Quarterly'!$E$4,0,M489)</f>
        <v>0</v>
      </c>
      <c r="K490" s="47">
        <f>IF(IF('Lease Quarterly'!$H$4="Yearly",J490*'Lease Quarterly'!$D$4,IF('Lease Quarterly'!$H$4="Quarterly",J490*('Lease Quarterly'!$D$4/4),J490*'Lease Quarterly'!$D$4/12))&gt;0,IF('Lease Quarterly'!$H$4="Yearly",J490*'Lease Quarterly'!$D$4,IF('Lease Quarterly'!$H$4="Quarterly",J490*('Lease Quarterly'!$D$4/4),J490*'Lease Quarterly'!$D$4/12)),-L490-J490)</f>
        <v>0</v>
      </c>
      <c r="L490" s="47">
        <f t="shared" si="77"/>
        <v>0</v>
      </c>
      <c r="M490" s="47">
        <f t="shared" si="78"/>
        <v>0</v>
      </c>
      <c r="N490" s="57"/>
      <c r="O490" s="38">
        <v>237</v>
      </c>
      <c r="P490" s="58">
        <f t="shared" si="82"/>
        <v>216865</v>
      </c>
      <c r="Q490" s="47">
        <f t="shared" si="83"/>
        <v>0</v>
      </c>
      <c r="R490" s="47">
        <f>IF(S489&lt;1,0,-'Lease Quarterly'!$K$4/'Lease Quarterly'!$L$4)</f>
        <v>0</v>
      </c>
      <c r="S490" s="47">
        <f t="shared" si="79"/>
        <v>0</v>
      </c>
      <c r="AE490"/>
      <c r="AF490" s="6"/>
    </row>
    <row r="491" spans="1:32" x14ac:dyDescent="0.25">
      <c r="A491" s="53">
        <f t="shared" si="80"/>
        <v>475</v>
      </c>
      <c r="B491" s="29">
        <f t="shared" si="74"/>
        <v>0</v>
      </c>
      <c r="C491" s="9" t="str">
        <f>IF(D491=0,"-",IF('Lease Quarterly'!$H$4="Yearly",EDATE(C490,12),IF('Lease Quarterly'!$H$4="Quarterly",EDATE(C490,3),EDATE(C490,1))))</f>
        <v>-</v>
      </c>
      <c r="D491" s="54">
        <f>IF(A491&gt;'Lease Quarterly'!$E$4,0,'Lease Quarterly'!$G$4)*((1+$M$4)^(((((IF($H$4="Yearly",ROUNDDOWN(IF(A491-($N$4)&lt;0,0,((A491-($N$4)/(($N$4))))/($N$4)),0),IF($H$4="Monthly",ROUNDDOWN(IF(A491-($N$4*12)&lt;0,0,((A491-(12*$N$4)/((12*$N$4))))/($N$4*12)),0),ROUNDDOWN(IF(A491-($N$4*4)&lt;0,0,((A491-(4*$N$4)/((4*$N$4))))/($N$4*4)),0)))))))))+(IF(A491=$E$4,$J$4,0))</f>
        <v>0</v>
      </c>
      <c r="E491" s="49">
        <f>IF(D491=0,0,1/((1+IF('Lease Quarterly'!$H$4="Yearly",'Lease Quarterly'!$D$4,IF('Lease Quarterly'!$H$4="Quarterly",'Lease Quarterly'!$D$4/4,'Lease Quarterly'!$D$4/12)))^IF($E$17=1,A490,A491)))</f>
        <v>0</v>
      </c>
      <c r="F491" s="55">
        <f t="shared" si="75"/>
        <v>0</v>
      </c>
      <c r="G491" s="56"/>
      <c r="H491" s="38">
        <f t="shared" si="81"/>
        <v>475</v>
      </c>
      <c r="I491" s="9" t="str">
        <f t="shared" si="76"/>
        <v>-</v>
      </c>
      <c r="J491" s="47">
        <f>IF(H491&gt;'Lease Quarterly'!$E$4,0,M490)</f>
        <v>0</v>
      </c>
      <c r="K491" s="47">
        <f>IF(IF('Lease Quarterly'!$H$4="Yearly",J491*'Lease Quarterly'!$D$4,IF('Lease Quarterly'!$H$4="Quarterly",J491*('Lease Quarterly'!$D$4/4),J491*'Lease Quarterly'!$D$4/12))&gt;0,IF('Lease Quarterly'!$H$4="Yearly",J491*'Lease Quarterly'!$D$4,IF('Lease Quarterly'!$H$4="Quarterly",J491*('Lease Quarterly'!$D$4/4),J491*'Lease Quarterly'!$D$4/12)),-L491-J491)</f>
        <v>0</v>
      </c>
      <c r="L491" s="47">
        <f t="shared" si="77"/>
        <v>0</v>
      </c>
      <c r="M491" s="47">
        <f t="shared" si="78"/>
        <v>0</v>
      </c>
      <c r="N491" s="57"/>
      <c r="O491" s="38">
        <v>237</v>
      </c>
      <c r="P491" s="58">
        <f t="shared" si="82"/>
        <v>217230</v>
      </c>
      <c r="Q491" s="47">
        <f t="shared" si="83"/>
        <v>0</v>
      </c>
      <c r="R491" s="47">
        <f>IF(S490&lt;1,0,-'Lease Quarterly'!$K$4/'Lease Quarterly'!$L$4)</f>
        <v>0</v>
      </c>
      <c r="S491" s="47">
        <f t="shared" si="79"/>
        <v>0</v>
      </c>
      <c r="AE491"/>
      <c r="AF491" s="6"/>
    </row>
    <row r="492" spans="1:32" x14ac:dyDescent="0.25">
      <c r="A492" s="53">
        <f t="shared" si="80"/>
        <v>476</v>
      </c>
      <c r="B492" s="29">
        <f t="shared" si="74"/>
        <v>0</v>
      </c>
      <c r="C492" s="9" t="str">
        <f>IF(D492=0,"-",IF('Lease Quarterly'!$H$4="Yearly",EDATE(C491,12),IF('Lease Quarterly'!$H$4="Quarterly",EDATE(C491,3),EDATE(C491,1))))</f>
        <v>-</v>
      </c>
      <c r="D492" s="54">
        <f>IF(A492&gt;'Lease Quarterly'!$E$4,0,'Lease Quarterly'!$G$4)*((1+$M$4)^(((((IF($H$4="Yearly",ROUNDDOWN(IF(A492-($N$4)&lt;0,0,((A492-($N$4)/(($N$4))))/($N$4)),0),IF($H$4="Monthly",ROUNDDOWN(IF(A492-($N$4*12)&lt;0,0,((A492-(12*$N$4)/((12*$N$4))))/($N$4*12)),0),ROUNDDOWN(IF(A492-($N$4*4)&lt;0,0,((A492-(4*$N$4)/((4*$N$4))))/($N$4*4)),0)))))))))+(IF(A492=$E$4,$J$4,0))</f>
        <v>0</v>
      </c>
      <c r="E492" s="49">
        <f>IF(D492=0,0,1/((1+IF('Lease Quarterly'!$H$4="Yearly",'Lease Quarterly'!$D$4,IF('Lease Quarterly'!$H$4="Quarterly",'Lease Quarterly'!$D$4/4,'Lease Quarterly'!$D$4/12)))^IF($E$17=1,A491,A492)))</f>
        <v>0</v>
      </c>
      <c r="F492" s="55">
        <f t="shared" si="75"/>
        <v>0</v>
      </c>
      <c r="G492" s="56"/>
      <c r="H492" s="38">
        <f t="shared" si="81"/>
        <v>476</v>
      </c>
      <c r="I492" s="9" t="str">
        <f t="shared" si="76"/>
        <v>-</v>
      </c>
      <c r="J492" s="47">
        <f>IF(H492&gt;'Lease Quarterly'!$E$4,0,M491)</f>
        <v>0</v>
      </c>
      <c r="K492" s="47">
        <f>IF(IF('Lease Quarterly'!$H$4="Yearly",J492*'Lease Quarterly'!$D$4,IF('Lease Quarterly'!$H$4="Quarterly",J492*('Lease Quarterly'!$D$4/4),J492*'Lease Quarterly'!$D$4/12))&gt;0,IF('Lease Quarterly'!$H$4="Yearly",J492*'Lease Quarterly'!$D$4,IF('Lease Quarterly'!$H$4="Quarterly",J492*('Lease Quarterly'!$D$4/4),J492*'Lease Quarterly'!$D$4/12)),-L492-J492)</f>
        <v>0</v>
      </c>
      <c r="L492" s="47">
        <f t="shared" si="77"/>
        <v>0</v>
      </c>
      <c r="M492" s="47">
        <f t="shared" si="78"/>
        <v>0</v>
      </c>
      <c r="N492" s="57"/>
      <c r="O492" s="38">
        <v>237</v>
      </c>
      <c r="P492" s="58">
        <f t="shared" si="82"/>
        <v>217595</v>
      </c>
      <c r="Q492" s="47">
        <f t="shared" si="83"/>
        <v>0</v>
      </c>
      <c r="R492" s="47">
        <f>IF(S491&lt;1,0,-'Lease Quarterly'!$K$4/'Lease Quarterly'!$L$4)</f>
        <v>0</v>
      </c>
      <c r="S492" s="47">
        <f t="shared" si="79"/>
        <v>0</v>
      </c>
      <c r="AE492"/>
      <c r="AF492" s="6"/>
    </row>
    <row r="493" spans="1:32" x14ac:dyDescent="0.25">
      <c r="A493" s="53">
        <f t="shared" si="80"/>
        <v>477</v>
      </c>
      <c r="B493" s="29">
        <f t="shared" si="74"/>
        <v>0</v>
      </c>
      <c r="C493" s="9" t="str">
        <f>IF(D493=0,"-",IF('Lease Quarterly'!$H$4="Yearly",EDATE(C492,12),IF('Lease Quarterly'!$H$4="Quarterly",EDATE(C492,3),EDATE(C492,1))))</f>
        <v>-</v>
      </c>
      <c r="D493" s="54">
        <f>IF(A493&gt;'Lease Quarterly'!$E$4,0,'Lease Quarterly'!$G$4)*((1+$M$4)^(((((IF($H$4="Yearly",ROUNDDOWN(IF(A493-($N$4)&lt;0,0,((A493-($N$4)/(($N$4))))/($N$4)),0),IF($H$4="Monthly",ROUNDDOWN(IF(A493-($N$4*12)&lt;0,0,((A493-(12*$N$4)/((12*$N$4))))/($N$4*12)),0),ROUNDDOWN(IF(A493-($N$4*4)&lt;0,0,((A493-(4*$N$4)/((4*$N$4))))/($N$4*4)),0)))))))))+(IF(A493=$E$4,$J$4,0))</f>
        <v>0</v>
      </c>
      <c r="E493" s="49">
        <f>IF(D493=0,0,1/((1+IF('Lease Quarterly'!$H$4="Yearly",'Lease Quarterly'!$D$4,IF('Lease Quarterly'!$H$4="Quarterly",'Lease Quarterly'!$D$4/4,'Lease Quarterly'!$D$4/12)))^IF($E$17=1,A492,A493)))</f>
        <v>0</v>
      </c>
      <c r="F493" s="55">
        <f t="shared" si="75"/>
        <v>0</v>
      </c>
      <c r="G493" s="56"/>
      <c r="H493" s="38">
        <f t="shared" si="81"/>
        <v>477</v>
      </c>
      <c r="I493" s="9" t="str">
        <f t="shared" si="76"/>
        <v>-</v>
      </c>
      <c r="J493" s="47">
        <f>IF(H493&gt;'Lease Quarterly'!$E$4,0,M492)</f>
        <v>0</v>
      </c>
      <c r="K493" s="47">
        <f>IF(IF('Lease Quarterly'!$H$4="Yearly",J493*'Lease Quarterly'!$D$4,IF('Lease Quarterly'!$H$4="Quarterly",J493*('Lease Quarterly'!$D$4/4),J493*'Lease Quarterly'!$D$4/12))&gt;0,IF('Lease Quarterly'!$H$4="Yearly",J493*'Lease Quarterly'!$D$4,IF('Lease Quarterly'!$H$4="Quarterly",J493*('Lease Quarterly'!$D$4/4),J493*'Lease Quarterly'!$D$4/12)),-L493-J493)</f>
        <v>0</v>
      </c>
      <c r="L493" s="47">
        <f t="shared" si="77"/>
        <v>0</v>
      </c>
      <c r="M493" s="47">
        <f t="shared" si="78"/>
        <v>0</v>
      </c>
      <c r="N493" s="57"/>
      <c r="O493" s="38">
        <v>237</v>
      </c>
      <c r="P493" s="58">
        <f t="shared" si="82"/>
        <v>217961</v>
      </c>
      <c r="Q493" s="47">
        <f t="shared" si="83"/>
        <v>0</v>
      </c>
      <c r="R493" s="47">
        <f>IF(S492&lt;1,0,-'Lease Quarterly'!$K$4/'Lease Quarterly'!$L$4)</f>
        <v>0</v>
      </c>
      <c r="S493" s="47">
        <f t="shared" si="79"/>
        <v>0</v>
      </c>
      <c r="AE493"/>
      <c r="AF493" s="6"/>
    </row>
    <row r="494" spans="1:32" x14ac:dyDescent="0.25">
      <c r="A494" s="53">
        <f t="shared" si="80"/>
        <v>478</v>
      </c>
      <c r="B494" s="29">
        <f t="shared" si="74"/>
        <v>0</v>
      </c>
      <c r="C494" s="9" t="str">
        <f>IF(D494=0,"-",IF('Lease Quarterly'!$H$4="Yearly",EDATE(C493,12),IF('Lease Quarterly'!$H$4="Quarterly",EDATE(C493,3),EDATE(C493,1))))</f>
        <v>-</v>
      </c>
      <c r="D494" s="54">
        <f>IF(A494&gt;'Lease Quarterly'!$E$4,0,'Lease Quarterly'!$G$4)*((1+$M$4)^(((((IF($H$4="Yearly",ROUNDDOWN(IF(A494-($N$4)&lt;0,0,((A494-($N$4)/(($N$4))))/($N$4)),0),IF($H$4="Monthly",ROUNDDOWN(IF(A494-($N$4*12)&lt;0,0,((A494-(12*$N$4)/((12*$N$4))))/($N$4*12)),0),ROUNDDOWN(IF(A494-($N$4*4)&lt;0,0,((A494-(4*$N$4)/((4*$N$4))))/($N$4*4)),0)))))))))+(IF(A494=$E$4,$J$4,0))</f>
        <v>0</v>
      </c>
      <c r="E494" s="49">
        <f>IF(D494=0,0,1/((1+IF('Lease Quarterly'!$H$4="Yearly",'Lease Quarterly'!$D$4,IF('Lease Quarterly'!$H$4="Quarterly",'Lease Quarterly'!$D$4/4,'Lease Quarterly'!$D$4/12)))^IF($E$17=1,A493,A494)))</f>
        <v>0</v>
      </c>
      <c r="F494" s="55">
        <f t="shared" si="75"/>
        <v>0</v>
      </c>
      <c r="G494" s="56"/>
      <c r="H494" s="38">
        <f t="shared" si="81"/>
        <v>478</v>
      </c>
      <c r="I494" s="9" t="str">
        <f t="shared" si="76"/>
        <v>-</v>
      </c>
      <c r="J494" s="47">
        <f>IF(H494&gt;'Lease Quarterly'!$E$4,0,M493)</f>
        <v>0</v>
      </c>
      <c r="K494" s="47">
        <f>IF(IF('Lease Quarterly'!$H$4="Yearly",J494*'Lease Quarterly'!$D$4,IF('Lease Quarterly'!$H$4="Quarterly",J494*('Lease Quarterly'!$D$4/4),J494*'Lease Quarterly'!$D$4/12))&gt;0,IF('Lease Quarterly'!$H$4="Yearly",J494*'Lease Quarterly'!$D$4,IF('Lease Quarterly'!$H$4="Quarterly",J494*('Lease Quarterly'!$D$4/4),J494*'Lease Quarterly'!$D$4/12)),-L494-J494)</f>
        <v>0</v>
      </c>
      <c r="L494" s="47">
        <f t="shared" si="77"/>
        <v>0</v>
      </c>
      <c r="M494" s="47">
        <f t="shared" si="78"/>
        <v>0</v>
      </c>
      <c r="N494" s="57"/>
      <c r="O494" s="38">
        <v>237</v>
      </c>
      <c r="P494" s="58">
        <f t="shared" si="82"/>
        <v>218326</v>
      </c>
      <c r="Q494" s="47">
        <f t="shared" si="83"/>
        <v>0</v>
      </c>
      <c r="R494" s="47">
        <f>IF(S493&lt;1,0,-'Lease Quarterly'!$K$4/'Lease Quarterly'!$L$4)</f>
        <v>0</v>
      </c>
      <c r="S494" s="47">
        <f t="shared" si="79"/>
        <v>0</v>
      </c>
      <c r="AE494"/>
      <c r="AF494" s="6"/>
    </row>
    <row r="495" spans="1:32" x14ac:dyDescent="0.25">
      <c r="A495" s="53">
        <f t="shared" si="80"/>
        <v>479</v>
      </c>
      <c r="B495" s="29">
        <f t="shared" si="74"/>
        <v>0</v>
      </c>
      <c r="C495" s="9" t="str">
        <f>IF(D495=0,"-",IF('Lease Quarterly'!$H$4="Yearly",EDATE(C494,12),IF('Lease Quarterly'!$H$4="Quarterly",EDATE(C494,3),EDATE(C494,1))))</f>
        <v>-</v>
      </c>
      <c r="D495" s="54">
        <f>IF(A495&gt;'Lease Quarterly'!$E$4,0,'Lease Quarterly'!$G$4)*((1+$M$4)^(((((IF($H$4="Yearly",ROUNDDOWN(IF(A495-($N$4)&lt;0,0,((A495-($N$4)/(($N$4))))/($N$4)),0),IF($H$4="Monthly",ROUNDDOWN(IF(A495-($N$4*12)&lt;0,0,((A495-(12*$N$4)/((12*$N$4))))/($N$4*12)),0),ROUNDDOWN(IF(A495-($N$4*4)&lt;0,0,((A495-(4*$N$4)/((4*$N$4))))/($N$4*4)),0)))))))))+(IF(A495=$E$4,$J$4,0))</f>
        <v>0</v>
      </c>
      <c r="E495" s="49">
        <f>IF(D495=0,0,1/((1+IF('Lease Quarterly'!$H$4="Yearly",'Lease Quarterly'!$D$4,IF('Lease Quarterly'!$H$4="Quarterly",'Lease Quarterly'!$D$4/4,'Lease Quarterly'!$D$4/12)))^IF($E$17=1,A494,A495)))</f>
        <v>0</v>
      </c>
      <c r="F495" s="55">
        <f t="shared" si="75"/>
        <v>0</v>
      </c>
      <c r="G495" s="56"/>
      <c r="H495" s="38">
        <f t="shared" si="81"/>
        <v>479</v>
      </c>
      <c r="I495" s="9" t="str">
        <f t="shared" si="76"/>
        <v>-</v>
      </c>
      <c r="J495" s="47">
        <f>IF(H495&gt;'Lease Quarterly'!$E$4,0,M494)</f>
        <v>0</v>
      </c>
      <c r="K495" s="47">
        <f>IF(IF('Lease Quarterly'!$H$4="Yearly",J495*'Lease Quarterly'!$D$4,IF('Lease Quarterly'!$H$4="Quarterly",J495*('Lease Quarterly'!$D$4/4),J495*'Lease Quarterly'!$D$4/12))&gt;0,IF('Lease Quarterly'!$H$4="Yearly",J495*'Lease Quarterly'!$D$4,IF('Lease Quarterly'!$H$4="Quarterly",J495*('Lease Quarterly'!$D$4/4),J495*'Lease Quarterly'!$D$4/12)),-L495-J495)</f>
        <v>0</v>
      </c>
      <c r="L495" s="47">
        <f t="shared" si="77"/>
        <v>0</v>
      </c>
      <c r="M495" s="47">
        <f t="shared" si="78"/>
        <v>0</v>
      </c>
      <c r="N495" s="57"/>
      <c r="O495" s="38">
        <v>237</v>
      </c>
      <c r="P495" s="58">
        <f t="shared" si="82"/>
        <v>218691</v>
      </c>
      <c r="Q495" s="47">
        <f t="shared" si="83"/>
        <v>0</v>
      </c>
      <c r="R495" s="47">
        <f>IF(S494&lt;1,0,-'Lease Quarterly'!$K$4/'Lease Quarterly'!$L$4)</f>
        <v>0</v>
      </c>
      <c r="S495" s="47">
        <f t="shared" si="79"/>
        <v>0</v>
      </c>
      <c r="AE495"/>
      <c r="AF495" s="6"/>
    </row>
    <row r="496" spans="1:32" x14ac:dyDescent="0.25">
      <c r="A496" s="53">
        <f t="shared" si="80"/>
        <v>480</v>
      </c>
      <c r="B496" s="29">
        <f t="shared" si="74"/>
        <v>0</v>
      </c>
      <c r="C496" s="9" t="str">
        <f>IF(D496=0,"-",IF('Lease Quarterly'!$H$4="Yearly",EDATE(C495,12),IF('Lease Quarterly'!$H$4="Quarterly",EDATE(C495,3),EDATE(C495,1))))</f>
        <v>-</v>
      </c>
      <c r="D496" s="54">
        <f>IF(A496&gt;'Lease Quarterly'!$E$4,0,'Lease Quarterly'!$G$4)*((1+$M$4)^(((((IF($H$4="Yearly",ROUNDDOWN(IF(A496-($N$4)&lt;0,0,((A496-($N$4)/(($N$4))))/($N$4)),0),IF($H$4="Monthly",ROUNDDOWN(IF(A496-($N$4*12)&lt;0,0,((A496-(12*$N$4)/((12*$N$4))))/($N$4*12)),0),ROUNDDOWN(IF(A496-($N$4*4)&lt;0,0,((A496-(4*$N$4)/((4*$N$4))))/($N$4*4)),0)))))))))+(IF(A496=$E$4,$J$4,0))</f>
        <v>0</v>
      </c>
      <c r="E496" s="49">
        <f>IF(D496=0,0,1/((1+IF('Lease Quarterly'!$H$4="Yearly",'Lease Quarterly'!$D$4,IF('Lease Quarterly'!$H$4="Quarterly",'Lease Quarterly'!$D$4/4,'Lease Quarterly'!$D$4/12)))^IF($E$17=1,A495,A496)))</f>
        <v>0</v>
      </c>
      <c r="F496" s="55">
        <f t="shared" si="75"/>
        <v>0</v>
      </c>
      <c r="G496" s="56"/>
      <c r="H496" s="38">
        <f t="shared" si="81"/>
        <v>480</v>
      </c>
      <c r="I496" s="9" t="str">
        <f t="shared" si="76"/>
        <v>-</v>
      </c>
      <c r="J496" s="47">
        <f>IF(H496&gt;'Lease Quarterly'!$E$4,0,M495)</f>
        <v>0</v>
      </c>
      <c r="K496" s="47">
        <f>IF(IF('Lease Quarterly'!$H$4="Yearly",J496*'Lease Quarterly'!$D$4,IF('Lease Quarterly'!$H$4="Quarterly",J496*('Lease Quarterly'!$D$4/4),J496*'Lease Quarterly'!$D$4/12))&gt;0,IF('Lease Quarterly'!$H$4="Yearly",J496*'Lease Quarterly'!$D$4,IF('Lease Quarterly'!$H$4="Quarterly",J496*('Lease Quarterly'!$D$4/4),J496*'Lease Quarterly'!$D$4/12)),-L496-J496)</f>
        <v>0</v>
      </c>
      <c r="L496" s="47">
        <f t="shared" si="77"/>
        <v>0</v>
      </c>
      <c r="M496" s="47">
        <f t="shared" si="78"/>
        <v>0</v>
      </c>
      <c r="N496" s="57"/>
      <c r="O496" s="38">
        <v>237</v>
      </c>
      <c r="P496" s="58">
        <f t="shared" si="82"/>
        <v>219056</v>
      </c>
      <c r="Q496" s="47">
        <f t="shared" si="83"/>
        <v>0</v>
      </c>
      <c r="R496" s="47">
        <f>IF(S495&lt;1,0,-'Lease Quarterly'!$K$4/'Lease Quarterly'!$L$4)</f>
        <v>0</v>
      </c>
      <c r="S496" s="47">
        <f t="shared" si="79"/>
        <v>0</v>
      </c>
      <c r="AE496"/>
      <c r="AF496" s="6"/>
    </row>
    <row r="497" spans="1:32" x14ac:dyDescent="0.25">
      <c r="A497" s="53">
        <f t="shared" si="80"/>
        <v>481</v>
      </c>
      <c r="B497" s="29">
        <f t="shared" si="74"/>
        <v>0</v>
      </c>
      <c r="C497" s="9" t="str">
        <f>IF(D497=0,"-",IF('Lease Quarterly'!$H$4="Yearly",EDATE(C496,12),IF('Lease Quarterly'!$H$4="Quarterly",EDATE(C496,3),EDATE(C496,1))))</f>
        <v>-</v>
      </c>
      <c r="D497" s="54">
        <f>IF(A497&gt;'Lease Quarterly'!$E$4,0,'Lease Quarterly'!$G$4)*((1+$M$4)^(((((IF($H$4="Yearly",ROUNDDOWN(IF(A497-($N$4)&lt;0,0,((A497-($N$4)/(($N$4))))/($N$4)),0),IF($H$4="Monthly",ROUNDDOWN(IF(A497-($N$4*12)&lt;0,0,((A497-(12*$N$4)/((12*$N$4))))/($N$4*12)),0),ROUNDDOWN(IF(A497-($N$4*4)&lt;0,0,((A497-(4*$N$4)/((4*$N$4))))/($N$4*4)),0)))))))))+(IF(A497=$E$4,$J$4,0))</f>
        <v>0</v>
      </c>
      <c r="E497" s="49">
        <f>IF(D497=0,0,1/((1+IF('Lease Quarterly'!$H$4="Yearly",'Lease Quarterly'!$D$4,IF('Lease Quarterly'!$H$4="Quarterly",'Lease Quarterly'!$D$4/4,'Lease Quarterly'!$D$4/12)))^IF($E$17=1,A496,A497)))</f>
        <v>0</v>
      </c>
      <c r="F497" s="55">
        <f t="shared" si="75"/>
        <v>0</v>
      </c>
      <c r="G497" s="56"/>
      <c r="H497" s="38">
        <f t="shared" si="81"/>
        <v>481</v>
      </c>
      <c r="I497" s="9" t="str">
        <f t="shared" si="76"/>
        <v>-</v>
      </c>
      <c r="J497" s="47">
        <f>IF(H497&gt;'Lease Quarterly'!$E$4,0,M496)</f>
        <v>0</v>
      </c>
      <c r="K497" s="47">
        <f>IF(IF('Lease Quarterly'!$H$4="Yearly",J497*'Lease Quarterly'!$D$4,IF('Lease Quarterly'!$H$4="Quarterly",J497*('Lease Quarterly'!$D$4/4),J497*'Lease Quarterly'!$D$4/12))&gt;0,IF('Lease Quarterly'!$H$4="Yearly",J497*'Lease Quarterly'!$D$4,IF('Lease Quarterly'!$H$4="Quarterly",J497*('Lease Quarterly'!$D$4/4),J497*'Lease Quarterly'!$D$4/12)),-L497-J497)</f>
        <v>0</v>
      </c>
      <c r="L497" s="47">
        <f t="shared" si="77"/>
        <v>0</v>
      </c>
      <c r="M497" s="47">
        <f t="shared" si="78"/>
        <v>0</v>
      </c>
      <c r="N497" s="57"/>
      <c r="O497" s="38">
        <v>237</v>
      </c>
      <c r="P497" s="58">
        <f t="shared" si="82"/>
        <v>219421</v>
      </c>
      <c r="Q497" s="47">
        <f t="shared" si="83"/>
        <v>0</v>
      </c>
      <c r="R497" s="47">
        <f>IF(S496&lt;1,0,-'Lease Quarterly'!$K$4/'Lease Quarterly'!$L$4)</f>
        <v>0</v>
      </c>
      <c r="S497" s="47">
        <f t="shared" si="79"/>
        <v>0</v>
      </c>
      <c r="AE497"/>
      <c r="AF497" s="6"/>
    </row>
    <row r="498" spans="1:32" x14ac:dyDescent="0.25">
      <c r="A498" s="53">
        <f t="shared" si="80"/>
        <v>482</v>
      </c>
      <c r="B498" s="29">
        <f t="shared" si="74"/>
        <v>0</v>
      </c>
      <c r="C498" s="9" t="str">
        <f>IF(D498=0,"-",IF('Lease Quarterly'!$H$4="Yearly",EDATE(C497,12),IF('Lease Quarterly'!$H$4="Quarterly",EDATE(C497,3),EDATE(C497,1))))</f>
        <v>-</v>
      </c>
      <c r="D498" s="54">
        <f>IF(A498&gt;'Lease Quarterly'!$E$4,0,'Lease Quarterly'!$G$4)*((1+$M$4)^(((((IF($H$4="Yearly",ROUNDDOWN(IF(A498-($N$4)&lt;0,0,((A498-($N$4)/(($N$4))))/($N$4)),0),IF($H$4="Monthly",ROUNDDOWN(IF(A498-($N$4*12)&lt;0,0,((A498-(12*$N$4)/((12*$N$4))))/($N$4*12)),0),ROUNDDOWN(IF(A498-($N$4*4)&lt;0,0,((A498-(4*$N$4)/((4*$N$4))))/($N$4*4)),0)))))))))+(IF(A498=$E$4,$J$4,0))</f>
        <v>0</v>
      </c>
      <c r="E498" s="49">
        <f>IF(D498=0,0,1/((1+IF('Lease Quarterly'!$H$4="Yearly",'Lease Quarterly'!$D$4,IF('Lease Quarterly'!$H$4="Quarterly",'Lease Quarterly'!$D$4/4,'Lease Quarterly'!$D$4/12)))^IF($E$17=1,A497,A498)))</f>
        <v>0</v>
      </c>
      <c r="F498" s="55">
        <f t="shared" si="75"/>
        <v>0</v>
      </c>
      <c r="G498" s="56"/>
      <c r="H498" s="38">
        <f t="shared" si="81"/>
        <v>482</v>
      </c>
      <c r="I498" s="9" t="str">
        <f t="shared" si="76"/>
        <v>-</v>
      </c>
      <c r="J498" s="47">
        <f>IF(H498&gt;'Lease Quarterly'!$E$4,0,M497)</f>
        <v>0</v>
      </c>
      <c r="K498" s="47">
        <f>IF(IF('Lease Quarterly'!$H$4="Yearly",J498*'Lease Quarterly'!$D$4,IF('Lease Quarterly'!$H$4="Quarterly",J498*('Lease Quarterly'!$D$4/4),J498*'Lease Quarterly'!$D$4/12))&gt;0,IF('Lease Quarterly'!$H$4="Yearly",J498*'Lease Quarterly'!$D$4,IF('Lease Quarterly'!$H$4="Quarterly",J498*('Lease Quarterly'!$D$4/4),J498*'Lease Quarterly'!$D$4/12)),-L498-J498)</f>
        <v>0</v>
      </c>
      <c r="L498" s="47">
        <f t="shared" si="77"/>
        <v>0</v>
      </c>
      <c r="M498" s="47">
        <f t="shared" si="78"/>
        <v>0</v>
      </c>
      <c r="N498" s="57"/>
      <c r="O498" s="38">
        <v>237</v>
      </c>
      <c r="P498" s="58">
        <f t="shared" si="82"/>
        <v>219786</v>
      </c>
      <c r="Q498" s="47">
        <f t="shared" si="83"/>
        <v>0</v>
      </c>
      <c r="R498" s="47">
        <f>IF(S497&lt;1,0,-'Lease Quarterly'!$K$4/'Lease Quarterly'!$L$4)</f>
        <v>0</v>
      </c>
      <c r="S498" s="47">
        <f t="shared" si="79"/>
        <v>0</v>
      </c>
      <c r="AE498"/>
      <c r="AF498" s="6"/>
    </row>
    <row r="499" spans="1:32" x14ac:dyDescent="0.25">
      <c r="A499" s="53">
        <f t="shared" si="80"/>
        <v>483</v>
      </c>
      <c r="B499" s="29">
        <f t="shared" si="74"/>
        <v>0</v>
      </c>
      <c r="C499" s="9" t="str">
        <f>IF(D499=0,"-",IF('Lease Quarterly'!$H$4="Yearly",EDATE(C498,12),IF('Lease Quarterly'!$H$4="Quarterly",EDATE(C498,3),EDATE(C498,1))))</f>
        <v>-</v>
      </c>
      <c r="D499" s="54">
        <f>IF(A499&gt;'Lease Quarterly'!$E$4,0,'Lease Quarterly'!$G$4)*((1+$M$4)^(((((IF($H$4="Yearly",ROUNDDOWN(IF(A499-($N$4)&lt;0,0,((A499-($N$4)/(($N$4))))/($N$4)),0),IF($H$4="Monthly",ROUNDDOWN(IF(A499-($N$4*12)&lt;0,0,((A499-(12*$N$4)/((12*$N$4))))/($N$4*12)),0),ROUNDDOWN(IF(A499-($N$4*4)&lt;0,0,((A499-(4*$N$4)/((4*$N$4))))/($N$4*4)),0)))))))))+(IF(A499=$E$4,$J$4,0))</f>
        <v>0</v>
      </c>
      <c r="E499" s="49">
        <f>IF(D499=0,0,1/((1+IF('Lease Quarterly'!$H$4="Yearly",'Lease Quarterly'!$D$4,IF('Lease Quarterly'!$H$4="Quarterly",'Lease Quarterly'!$D$4/4,'Lease Quarterly'!$D$4/12)))^IF($E$17=1,A498,A499)))</f>
        <v>0</v>
      </c>
      <c r="F499" s="55">
        <f t="shared" si="75"/>
        <v>0</v>
      </c>
      <c r="G499" s="56"/>
      <c r="H499" s="38">
        <f t="shared" si="81"/>
        <v>483</v>
      </c>
      <c r="I499" s="9" t="str">
        <f t="shared" si="76"/>
        <v>-</v>
      </c>
      <c r="J499" s="47">
        <f>IF(H499&gt;'Lease Quarterly'!$E$4,0,M498)</f>
        <v>0</v>
      </c>
      <c r="K499" s="47">
        <f>IF(IF('Lease Quarterly'!$H$4="Yearly",J499*'Lease Quarterly'!$D$4,IF('Lease Quarterly'!$H$4="Quarterly",J499*('Lease Quarterly'!$D$4/4),J499*'Lease Quarterly'!$D$4/12))&gt;0,IF('Lease Quarterly'!$H$4="Yearly",J499*'Lease Quarterly'!$D$4,IF('Lease Quarterly'!$H$4="Quarterly",J499*('Lease Quarterly'!$D$4/4),J499*'Lease Quarterly'!$D$4/12)),-L499-J499)</f>
        <v>0</v>
      </c>
      <c r="L499" s="47">
        <f t="shared" si="77"/>
        <v>0</v>
      </c>
      <c r="M499" s="47">
        <f t="shared" si="78"/>
        <v>0</v>
      </c>
      <c r="N499" s="57"/>
      <c r="O499" s="38">
        <v>237</v>
      </c>
      <c r="P499" s="58">
        <f t="shared" si="82"/>
        <v>220151</v>
      </c>
      <c r="Q499" s="47">
        <f t="shared" si="83"/>
        <v>0</v>
      </c>
      <c r="R499" s="47">
        <f>IF(S498&lt;1,0,-'Lease Quarterly'!$K$4/'Lease Quarterly'!$L$4)</f>
        <v>0</v>
      </c>
      <c r="S499" s="47">
        <f t="shared" si="79"/>
        <v>0</v>
      </c>
      <c r="AE499"/>
      <c r="AF499" s="6"/>
    </row>
    <row r="500" spans="1:32" x14ac:dyDescent="0.25">
      <c r="A500" s="53">
        <f t="shared" si="80"/>
        <v>484</v>
      </c>
      <c r="B500" s="29">
        <f t="shared" si="74"/>
        <v>0</v>
      </c>
      <c r="C500" s="9" t="str">
        <f>IF(D500=0,"-",IF('Lease Quarterly'!$H$4="Yearly",EDATE(C499,12),IF('Lease Quarterly'!$H$4="Quarterly",EDATE(C499,3),EDATE(C499,1))))</f>
        <v>-</v>
      </c>
      <c r="D500" s="54">
        <f>IF(A500&gt;'Lease Quarterly'!$E$4,0,'Lease Quarterly'!$G$4)*((1+$M$4)^(((((IF($H$4="Yearly",ROUNDDOWN(IF(A500-($N$4)&lt;0,0,((A500-($N$4)/(($N$4))))/($N$4)),0),IF($H$4="Monthly",ROUNDDOWN(IF(A500-($N$4*12)&lt;0,0,((A500-(12*$N$4)/((12*$N$4))))/($N$4*12)),0),ROUNDDOWN(IF(A500-($N$4*4)&lt;0,0,((A500-(4*$N$4)/((4*$N$4))))/($N$4*4)),0)))))))))+(IF(A500=$E$4,$J$4,0))</f>
        <v>0</v>
      </c>
      <c r="E500" s="49">
        <f>IF(D500=0,0,1/((1+IF('Lease Quarterly'!$H$4="Yearly",'Lease Quarterly'!$D$4,IF('Lease Quarterly'!$H$4="Quarterly",'Lease Quarterly'!$D$4/4,'Lease Quarterly'!$D$4/12)))^IF($E$17=1,A499,A500)))</f>
        <v>0</v>
      </c>
      <c r="F500" s="55">
        <f t="shared" si="75"/>
        <v>0</v>
      </c>
      <c r="G500" s="56"/>
      <c r="H500" s="38">
        <f t="shared" si="81"/>
        <v>484</v>
      </c>
      <c r="I500" s="9" t="str">
        <f t="shared" si="76"/>
        <v>-</v>
      </c>
      <c r="J500" s="47">
        <f>IF(H500&gt;'Lease Quarterly'!$E$4,0,M499)</f>
        <v>0</v>
      </c>
      <c r="K500" s="47">
        <f>IF(IF('Lease Quarterly'!$H$4="Yearly",J500*'Lease Quarterly'!$D$4,IF('Lease Quarterly'!$H$4="Quarterly",J500*('Lease Quarterly'!$D$4/4),J500*'Lease Quarterly'!$D$4/12))&gt;0,IF('Lease Quarterly'!$H$4="Yearly",J500*'Lease Quarterly'!$D$4,IF('Lease Quarterly'!$H$4="Quarterly",J500*('Lease Quarterly'!$D$4/4),J500*'Lease Quarterly'!$D$4/12)),-L500-J500)</f>
        <v>0</v>
      </c>
      <c r="L500" s="47">
        <f t="shared" si="77"/>
        <v>0</v>
      </c>
      <c r="M500" s="47">
        <f t="shared" si="78"/>
        <v>0</v>
      </c>
      <c r="N500" s="57"/>
      <c r="O500" s="38">
        <v>237</v>
      </c>
      <c r="P500" s="58">
        <f t="shared" si="82"/>
        <v>220516</v>
      </c>
      <c r="Q500" s="47">
        <f t="shared" si="83"/>
        <v>0</v>
      </c>
      <c r="R500" s="47">
        <f>IF(S499&lt;1,0,-'Lease Quarterly'!$K$4/'Lease Quarterly'!$L$4)</f>
        <v>0</v>
      </c>
      <c r="S500" s="47">
        <f t="shared" si="79"/>
        <v>0</v>
      </c>
      <c r="AE500"/>
      <c r="AF500" s="6"/>
    </row>
    <row r="501" spans="1:32" x14ac:dyDescent="0.25">
      <c r="A501" s="53">
        <f t="shared" si="80"/>
        <v>485</v>
      </c>
      <c r="B501" s="29">
        <f t="shared" si="74"/>
        <v>0</v>
      </c>
      <c r="C501" s="9" t="str">
        <f>IF(D501=0,"-",IF('Lease Quarterly'!$H$4="Yearly",EDATE(C500,12),IF('Lease Quarterly'!$H$4="Quarterly",EDATE(C500,3),EDATE(C500,1))))</f>
        <v>-</v>
      </c>
      <c r="D501" s="54">
        <f>IF(A501&gt;'Lease Quarterly'!$E$4,0,'Lease Quarterly'!$G$4)*((1+$M$4)^(((((IF($H$4="Yearly",ROUNDDOWN(IF(A501-($N$4)&lt;0,0,((A501-($N$4)/(($N$4))))/($N$4)),0),IF($H$4="Monthly",ROUNDDOWN(IF(A501-($N$4*12)&lt;0,0,((A501-(12*$N$4)/((12*$N$4))))/($N$4*12)),0),ROUNDDOWN(IF(A501-($N$4*4)&lt;0,0,((A501-(4*$N$4)/((4*$N$4))))/($N$4*4)),0)))))))))+(IF(A501=$E$4,$J$4,0))</f>
        <v>0</v>
      </c>
      <c r="E501" s="49">
        <f>IF(D501=0,0,1/((1+IF('Lease Quarterly'!$H$4="Yearly",'Lease Quarterly'!$D$4,IF('Lease Quarterly'!$H$4="Quarterly",'Lease Quarterly'!$D$4/4,'Lease Quarterly'!$D$4/12)))^IF($E$17=1,A500,A501)))</f>
        <v>0</v>
      </c>
      <c r="F501" s="55">
        <f t="shared" si="75"/>
        <v>0</v>
      </c>
      <c r="G501" s="56"/>
      <c r="H501" s="38">
        <f t="shared" si="81"/>
        <v>485</v>
      </c>
      <c r="I501" s="9" t="str">
        <f t="shared" si="76"/>
        <v>-</v>
      </c>
      <c r="J501" s="47">
        <f>IF(H501&gt;'Lease Quarterly'!$E$4,0,M500)</f>
        <v>0</v>
      </c>
      <c r="K501" s="47">
        <f>IF(IF('Lease Quarterly'!$H$4="Yearly",J501*'Lease Quarterly'!$D$4,IF('Lease Quarterly'!$H$4="Quarterly",J501*('Lease Quarterly'!$D$4/4),J501*'Lease Quarterly'!$D$4/12))&gt;0,IF('Lease Quarterly'!$H$4="Yearly",J501*'Lease Quarterly'!$D$4,IF('Lease Quarterly'!$H$4="Quarterly",J501*('Lease Quarterly'!$D$4/4),J501*'Lease Quarterly'!$D$4/12)),-L501-J501)</f>
        <v>0</v>
      </c>
      <c r="L501" s="47">
        <f t="shared" si="77"/>
        <v>0</v>
      </c>
      <c r="M501" s="47">
        <f t="shared" si="78"/>
        <v>0</v>
      </c>
      <c r="N501" s="57"/>
      <c r="O501" s="38">
        <v>237</v>
      </c>
      <c r="P501" s="58">
        <f t="shared" si="82"/>
        <v>220882</v>
      </c>
      <c r="Q501" s="47">
        <f t="shared" si="83"/>
        <v>0</v>
      </c>
      <c r="R501" s="47">
        <f>IF(S500&lt;1,0,-'Lease Quarterly'!$K$4/'Lease Quarterly'!$L$4)</f>
        <v>0</v>
      </c>
      <c r="S501" s="47">
        <f t="shared" si="79"/>
        <v>0</v>
      </c>
      <c r="AE501"/>
      <c r="AF501" s="6"/>
    </row>
    <row r="502" spans="1:32" x14ac:dyDescent="0.25">
      <c r="A502" s="53">
        <f t="shared" si="80"/>
        <v>486</v>
      </c>
      <c r="B502" s="29">
        <f t="shared" si="74"/>
        <v>0</v>
      </c>
      <c r="C502" s="9" t="str">
        <f>IF(D502=0,"-",IF('Lease Quarterly'!$H$4="Yearly",EDATE(C501,12),IF('Lease Quarterly'!$H$4="Quarterly",EDATE(C501,3),EDATE(C501,1))))</f>
        <v>-</v>
      </c>
      <c r="D502" s="54">
        <f>IF(A502&gt;'Lease Quarterly'!$E$4,0,'Lease Quarterly'!$G$4)*((1+$M$4)^(((((IF($H$4="Yearly",ROUNDDOWN(IF(A502-($N$4)&lt;0,0,((A502-($N$4)/(($N$4))))/($N$4)),0),IF($H$4="Monthly",ROUNDDOWN(IF(A502-($N$4*12)&lt;0,0,((A502-(12*$N$4)/((12*$N$4))))/($N$4*12)),0),ROUNDDOWN(IF(A502-($N$4*4)&lt;0,0,((A502-(4*$N$4)/((4*$N$4))))/($N$4*4)),0)))))))))+(IF(A502=$E$4,$J$4,0))</f>
        <v>0</v>
      </c>
      <c r="E502" s="49">
        <f>IF(D502=0,0,1/((1+IF('Lease Quarterly'!$H$4="Yearly",'Lease Quarterly'!$D$4,IF('Lease Quarterly'!$H$4="Quarterly",'Lease Quarterly'!$D$4/4,'Lease Quarterly'!$D$4/12)))^IF($E$17=1,A501,A502)))</f>
        <v>0</v>
      </c>
      <c r="F502" s="55">
        <f t="shared" si="75"/>
        <v>0</v>
      </c>
      <c r="G502" s="56"/>
      <c r="H502" s="38">
        <f t="shared" si="81"/>
        <v>486</v>
      </c>
      <c r="I502" s="9" t="str">
        <f t="shared" si="76"/>
        <v>-</v>
      </c>
      <c r="J502" s="47">
        <f>IF(H502&gt;'Lease Quarterly'!$E$4,0,M501)</f>
        <v>0</v>
      </c>
      <c r="K502" s="47">
        <f>IF(IF('Lease Quarterly'!$H$4="Yearly",J502*'Lease Quarterly'!$D$4,IF('Lease Quarterly'!$H$4="Quarterly",J502*('Lease Quarterly'!$D$4/4),J502*'Lease Quarterly'!$D$4/12))&gt;0,IF('Lease Quarterly'!$H$4="Yearly",J502*'Lease Quarterly'!$D$4,IF('Lease Quarterly'!$H$4="Quarterly",J502*('Lease Quarterly'!$D$4/4),J502*'Lease Quarterly'!$D$4/12)),-L502-J502)</f>
        <v>0</v>
      </c>
      <c r="L502" s="47">
        <f t="shared" si="77"/>
        <v>0</v>
      </c>
      <c r="M502" s="47">
        <f t="shared" si="78"/>
        <v>0</v>
      </c>
      <c r="N502" s="57"/>
      <c r="O502" s="38">
        <v>237</v>
      </c>
      <c r="P502" s="58">
        <f t="shared" si="82"/>
        <v>221247</v>
      </c>
      <c r="Q502" s="47">
        <f t="shared" si="83"/>
        <v>0</v>
      </c>
      <c r="R502" s="47">
        <f>IF(S501&lt;1,0,-'Lease Quarterly'!$K$4/'Lease Quarterly'!$L$4)</f>
        <v>0</v>
      </c>
      <c r="S502" s="47">
        <f t="shared" si="79"/>
        <v>0</v>
      </c>
      <c r="AE502"/>
      <c r="AF502" s="6"/>
    </row>
    <row r="503" spans="1:32" x14ac:dyDescent="0.25">
      <c r="A503" s="53">
        <f t="shared" si="80"/>
        <v>487</v>
      </c>
      <c r="B503" s="29">
        <f t="shared" si="74"/>
        <v>0</v>
      </c>
      <c r="C503" s="9" t="str">
        <f>IF(D503=0,"-",IF('Lease Quarterly'!$H$4="Yearly",EDATE(C502,12),IF('Lease Quarterly'!$H$4="Quarterly",EDATE(C502,3),EDATE(C502,1))))</f>
        <v>-</v>
      </c>
      <c r="D503" s="54">
        <f>IF(A503&gt;'Lease Quarterly'!$E$4,0,'Lease Quarterly'!$G$4)*((1+$M$4)^(((((IF($H$4="Yearly",ROUNDDOWN(IF(A503-($N$4)&lt;0,0,((A503-($N$4)/(($N$4))))/($N$4)),0),IF($H$4="Monthly",ROUNDDOWN(IF(A503-($N$4*12)&lt;0,0,((A503-(12*$N$4)/((12*$N$4))))/($N$4*12)),0),ROUNDDOWN(IF(A503-($N$4*4)&lt;0,0,((A503-(4*$N$4)/((4*$N$4))))/($N$4*4)),0)))))))))+(IF(A503=$E$4,$J$4,0))</f>
        <v>0</v>
      </c>
      <c r="E503" s="49">
        <f>IF(D503=0,0,1/((1+IF('Lease Quarterly'!$H$4="Yearly",'Lease Quarterly'!$D$4,IF('Lease Quarterly'!$H$4="Quarterly",'Lease Quarterly'!$D$4/4,'Lease Quarterly'!$D$4/12)))^IF($E$17=1,A502,A503)))</f>
        <v>0</v>
      </c>
      <c r="F503" s="55">
        <f t="shared" si="75"/>
        <v>0</v>
      </c>
      <c r="G503" s="56"/>
      <c r="H503" s="38">
        <f t="shared" si="81"/>
        <v>487</v>
      </c>
      <c r="I503" s="9" t="str">
        <f t="shared" si="76"/>
        <v>-</v>
      </c>
      <c r="J503" s="47">
        <f>IF(H503&gt;'Lease Quarterly'!$E$4,0,M502)</f>
        <v>0</v>
      </c>
      <c r="K503" s="47">
        <f>IF(IF('Lease Quarterly'!$H$4="Yearly",J503*'Lease Quarterly'!$D$4,IF('Lease Quarterly'!$H$4="Quarterly",J503*('Lease Quarterly'!$D$4/4),J503*'Lease Quarterly'!$D$4/12))&gt;0,IF('Lease Quarterly'!$H$4="Yearly",J503*'Lease Quarterly'!$D$4,IF('Lease Quarterly'!$H$4="Quarterly",J503*('Lease Quarterly'!$D$4/4),J503*'Lease Quarterly'!$D$4/12)),-L503-J503)</f>
        <v>0</v>
      </c>
      <c r="L503" s="47">
        <f t="shared" si="77"/>
        <v>0</v>
      </c>
      <c r="M503" s="47">
        <f t="shared" si="78"/>
        <v>0</v>
      </c>
      <c r="N503" s="57"/>
      <c r="O503" s="38">
        <v>237</v>
      </c>
      <c r="P503" s="58">
        <f t="shared" si="82"/>
        <v>221612</v>
      </c>
      <c r="Q503" s="47">
        <f t="shared" si="83"/>
        <v>0</v>
      </c>
      <c r="R503" s="47">
        <f>IF(S502&lt;1,0,-'Lease Quarterly'!$K$4/'Lease Quarterly'!$L$4)</f>
        <v>0</v>
      </c>
      <c r="S503" s="47">
        <f t="shared" si="79"/>
        <v>0</v>
      </c>
      <c r="AE503"/>
      <c r="AF503" s="6"/>
    </row>
    <row r="504" spans="1:32" x14ac:dyDescent="0.25">
      <c r="A504" s="53">
        <f t="shared" si="80"/>
        <v>488</v>
      </c>
      <c r="B504" s="29">
        <f t="shared" si="74"/>
        <v>0</v>
      </c>
      <c r="C504" s="9" t="str">
        <f>IF(D504=0,"-",IF('Lease Quarterly'!$H$4="Yearly",EDATE(C503,12),IF('Lease Quarterly'!$H$4="Quarterly",EDATE(C503,3),EDATE(C503,1))))</f>
        <v>-</v>
      </c>
      <c r="D504" s="54">
        <f>IF(A504&gt;'Lease Quarterly'!$E$4,0,'Lease Quarterly'!$G$4)*((1+$M$4)^(((((IF($H$4="Yearly",ROUNDDOWN(IF(A504-($N$4)&lt;0,0,((A504-($N$4)/(($N$4))))/($N$4)),0),IF($H$4="Monthly",ROUNDDOWN(IF(A504-($N$4*12)&lt;0,0,((A504-(12*$N$4)/((12*$N$4))))/($N$4*12)),0),ROUNDDOWN(IF(A504-($N$4*4)&lt;0,0,((A504-(4*$N$4)/((4*$N$4))))/($N$4*4)),0)))))))))+(IF(A504=$E$4,$J$4,0))</f>
        <v>0</v>
      </c>
      <c r="E504" s="49">
        <f>IF(D504=0,0,1/((1+IF('Lease Quarterly'!$H$4="Yearly",'Lease Quarterly'!$D$4,IF('Lease Quarterly'!$H$4="Quarterly",'Lease Quarterly'!$D$4/4,'Lease Quarterly'!$D$4/12)))^IF($E$17=1,A503,A504)))</f>
        <v>0</v>
      </c>
      <c r="F504" s="55">
        <f t="shared" si="75"/>
        <v>0</v>
      </c>
      <c r="G504" s="56"/>
      <c r="H504" s="38">
        <f t="shared" si="81"/>
        <v>488</v>
      </c>
      <c r="I504" s="9" t="str">
        <f t="shared" si="76"/>
        <v>-</v>
      </c>
      <c r="J504" s="47">
        <f>IF(H504&gt;'Lease Quarterly'!$E$4,0,M503)</f>
        <v>0</v>
      </c>
      <c r="K504" s="47">
        <f>IF(IF('Lease Quarterly'!$H$4="Yearly",J504*'Lease Quarterly'!$D$4,IF('Lease Quarterly'!$H$4="Quarterly",J504*('Lease Quarterly'!$D$4/4),J504*'Lease Quarterly'!$D$4/12))&gt;0,IF('Lease Quarterly'!$H$4="Yearly",J504*'Lease Quarterly'!$D$4,IF('Lease Quarterly'!$H$4="Quarterly",J504*('Lease Quarterly'!$D$4/4),J504*'Lease Quarterly'!$D$4/12)),-L504-J504)</f>
        <v>0</v>
      </c>
      <c r="L504" s="47">
        <f t="shared" si="77"/>
        <v>0</v>
      </c>
      <c r="M504" s="47">
        <f t="shared" si="78"/>
        <v>0</v>
      </c>
      <c r="N504" s="57"/>
      <c r="O504" s="38">
        <v>237</v>
      </c>
      <c r="P504" s="58">
        <f t="shared" si="82"/>
        <v>221977</v>
      </c>
      <c r="Q504" s="47">
        <f t="shared" si="83"/>
        <v>0</v>
      </c>
      <c r="R504" s="47">
        <f>IF(S503&lt;1,0,-'Lease Quarterly'!$K$4/'Lease Quarterly'!$L$4)</f>
        <v>0</v>
      </c>
      <c r="S504" s="47">
        <f t="shared" si="79"/>
        <v>0</v>
      </c>
      <c r="AE504"/>
      <c r="AF504" s="6"/>
    </row>
    <row r="505" spans="1:32" x14ac:dyDescent="0.25">
      <c r="A505" s="53">
        <f t="shared" si="80"/>
        <v>489</v>
      </c>
      <c r="B505" s="29">
        <f t="shared" si="74"/>
        <v>0</v>
      </c>
      <c r="C505" s="9" t="str">
        <f>IF(D505=0,"-",IF('Lease Quarterly'!$H$4="Yearly",EDATE(C504,12),IF('Lease Quarterly'!$H$4="Quarterly",EDATE(C504,3),EDATE(C504,1))))</f>
        <v>-</v>
      </c>
      <c r="D505" s="54">
        <f>IF(A505&gt;'Lease Quarterly'!$E$4,0,'Lease Quarterly'!$G$4)*((1+$M$4)^(((((IF($H$4="Yearly",ROUNDDOWN(IF(A505-($N$4)&lt;0,0,((A505-($N$4)/(($N$4))))/($N$4)),0),IF($H$4="Monthly",ROUNDDOWN(IF(A505-($N$4*12)&lt;0,0,((A505-(12*$N$4)/((12*$N$4))))/($N$4*12)),0),ROUNDDOWN(IF(A505-($N$4*4)&lt;0,0,((A505-(4*$N$4)/((4*$N$4))))/($N$4*4)),0)))))))))+(IF(A505=$E$4,$J$4,0))</f>
        <v>0</v>
      </c>
      <c r="E505" s="49">
        <f>IF(D505=0,0,1/((1+IF('Lease Quarterly'!$H$4="Yearly",'Lease Quarterly'!$D$4,IF('Lease Quarterly'!$H$4="Quarterly",'Lease Quarterly'!$D$4/4,'Lease Quarterly'!$D$4/12)))^IF($E$17=1,A504,A505)))</f>
        <v>0</v>
      </c>
      <c r="F505" s="55">
        <f t="shared" si="75"/>
        <v>0</v>
      </c>
      <c r="G505" s="56"/>
      <c r="H505" s="38">
        <f t="shared" si="81"/>
        <v>489</v>
      </c>
      <c r="I505" s="9" t="str">
        <f t="shared" si="76"/>
        <v>-</v>
      </c>
      <c r="J505" s="47">
        <f>IF(H505&gt;'Lease Quarterly'!$E$4,0,M504)</f>
        <v>0</v>
      </c>
      <c r="K505" s="47">
        <f>IF(IF('Lease Quarterly'!$H$4="Yearly",J505*'Lease Quarterly'!$D$4,IF('Lease Quarterly'!$H$4="Quarterly",J505*('Lease Quarterly'!$D$4/4),J505*'Lease Quarterly'!$D$4/12))&gt;0,IF('Lease Quarterly'!$H$4="Yearly",J505*'Lease Quarterly'!$D$4,IF('Lease Quarterly'!$H$4="Quarterly",J505*('Lease Quarterly'!$D$4/4),J505*'Lease Quarterly'!$D$4/12)),-L505-J505)</f>
        <v>0</v>
      </c>
      <c r="L505" s="47">
        <f t="shared" si="77"/>
        <v>0</v>
      </c>
      <c r="M505" s="47">
        <f t="shared" si="78"/>
        <v>0</v>
      </c>
      <c r="N505" s="57"/>
      <c r="O505" s="38">
        <v>237</v>
      </c>
      <c r="P505" s="58">
        <f t="shared" si="82"/>
        <v>222343</v>
      </c>
      <c r="Q505" s="47">
        <f t="shared" si="83"/>
        <v>0</v>
      </c>
      <c r="R505" s="47">
        <f>IF(S504&lt;1,0,-'Lease Quarterly'!$K$4/'Lease Quarterly'!$L$4)</f>
        <v>0</v>
      </c>
      <c r="S505" s="47">
        <f t="shared" si="79"/>
        <v>0</v>
      </c>
      <c r="AE505"/>
      <c r="AF505" s="6"/>
    </row>
    <row r="506" spans="1:32" x14ac:dyDescent="0.25">
      <c r="A506" s="53">
        <f t="shared" si="80"/>
        <v>490</v>
      </c>
      <c r="B506" s="29">
        <f t="shared" si="74"/>
        <v>0</v>
      </c>
      <c r="C506" s="9" t="str">
        <f>IF(D506=0,"-",IF('Lease Quarterly'!$H$4="Yearly",EDATE(C505,12),IF('Lease Quarterly'!$H$4="Quarterly",EDATE(C505,3),EDATE(C505,1))))</f>
        <v>-</v>
      </c>
      <c r="D506" s="54">
        <f>IF(A506&gt;'Lease Quarterly'!$E$4,0,'Lease Quarterly'!$G$4)*((1+$M$4)^(((((IF($H$4="Yearly",ROUNDDOWN(IF(A506-($N$4)&lt;0,0,((A506-($N$4)/(($N$4))))/($N$4)),0),IF($H$4="Monthly",ROUNDDOWN(IF(A506-($N$4*12)&lt;0,0,((A506-(12*$N$4)/((12*$N$4))))/($N$4*12)),0),ROUNDDOWN(IF(A506-($N$4*4)&lt;0,0,((A506-(4*$N$4)/((4*$N$4))))/($N$4*4)),0)))))))))+(IF(A506=$E$4,$J$4,0))</f>
        <v>0</v>
      </c>
      <c r="E506" s="49">
        <f>IF(D506=0,0,1/((1+IF('Lease Quarterly'!$H$4="Yearly",'Lease Quarterly'!$D$4,IF('Lease Quarterly'!$H$4="Quarterly",'Lease Quarterly'!$D$4/4,'Lease Quarterly'!$D$4/12)))^IF($E$17=1,A505,A506)))</f>
        <v>0</v>
      </c>
      <c r="F506" s="55">
        <f t="shared" si="75"/>
        <v>0</v>
      </c>
      <c r="G506" s="56"/>
      <c r="H506" s="38">
        <f t="shared" si="81"/>
        <v>490</v>
      </c>
      <c r="I506" s="9" t="str">
        <f t="shared" si="76"/>
        <v>-</v>
      </c>
      <c r="J506" s="47">
        <f>IF(H506&gt;'Lease Quarterly'!$E$4,0,M505)</f>
        <v>0</v>
      </c>
      <c r="K506" s="47">
        <f>IF(IF('Lease Quarterly'!$H$4="Yearly",J506*'Lease Quarterly'!$D$4,IF('Lease Quarterly'!$H$4="Quarterly",J506*('Lease Quarterly'!$D$4/4),J506*'Lease Quarterly'!$D$4/12))&gt;0,IF('Lease Quarterly'!$H$4="Yearly",J506*'Lease Quarterly'!$D$4,IF('Lease Quarterly'!$H$4="Quarterly",J506*('Lease Quarterly'!$D$4/4),J506*'Lease Quarterly'!$D$4/12)),-L506-J506)</f>
        <v>0</v>
      </c>
      <c r="L506" s="47">
        <f t="shared" si="77"/>
        <v>0</v>
      </c>
      <c r="M506" s="47">
        <f t="shared" si="78"/>
        <v>0</v>
      </c>
      <c r="N506" s="57"/>
      <c r="O506" s="38">
        <v>237</v>
      </c>
      <c r="P506" s="58">
        <f t="shared" si="82"/>
        <v>222708</v>
      </c>
      <c r="Q506" s="47">
        <f t="shared" si="83"/>
        <v>0</v>
      </c>
      <c r="R506" s="47">
        <f>IF(S505&lt;1,0,-'Lease Quarterly'!$K$4/'Lease Quarterly'!$L$4)</f>
        <v>0</v>
      </c>
      <c r="S506" s="47">
        <f t="shared" si="79"/>
        <v>0</v>
      </c>
      <c r="AE506"/>
      <c r="AF506" s="6"/>
    </row>
    <row r="507" spans="1:32" x14ac:dyDescent="0.25">
      <c r="A507" s="53">
        <f t="shared" si="80"/>
        <v>491</v>
      </c>
      <c r="B507" s="29">
        <f t="shared" si="74"/>
        <v>0</v>
      </c>
      <c r="C507" s="9" t="str">
        <f>IF(D507=0,"-",IF('Lease Quarterly'!$H$4="Yearly",EDATE(C506,12),IF('Lease Quarterly'!$H$4="Quarterly",EDATE(C506,3),EDATE(C506,1))))</f>
        <v>-</v>
      </c>
      <c r="D507" s="54">
        <f>IF(A507&gt;'Lease Quarterly'!$E$4,0,'Lease Quarterly'!$G$4)*((1+$M$4)^(((((IF($H$4="Yearly",ROUNDDOWN(IF(A507-($N$4)&lt;0,0,((A507-($N$4)/(($N$4))))/($N$4)),0),IF($H$4="Monthly",ROUNDDOWN(IF(A507-($N$4*12)&lt;0,0,((A507-(12*$N$4)/((12*$N$4))))/($N$4*12)),0),ROUNDDOWN(IF(A507-($N$4*4)&lt;0,0,((A507-(4*$N$4)/((4*$N$4))))/($N$4*4)),0)))))))))+(IF(A507=$E$4,$J$4,0))</f>
        <v>0</v>
      </c>
      <c r="E507" s="49">
        <f>IF(D507=0,0,1/((1+IF('Lease Quarterly'!$H$4="Yearly",'Lease Quarterly'!$D$4,IF('Lease Quarterly'!$H$4="Quarterly",'Lease Quarterly'!$D$4/4,'Lease Quarterly'!$D$4/12)))^IF($E$17=1,A506,A507)))</f>
        <v>0</v>
      </c>
      <c r="F507" s="55">
        <f t="shared" si="75"/>
        <v>0</v>
      </c>
      <c r="G507" s="56"/>
      <c r="H507" s="38">
        <f t="shared" si="81"/>
        <v>491</v>
      </c>
      <c r="I507" s="9" t="str">
        <f t="shared" si="76"/>
        <v>-</v>
      </c>
      <c r="J507" s="47">
        <f>IF(H507&gt;'Lease Quarterly'!$E$4,0,M506)</f>
        <v>0</v>
      </c>
      <c r="K507" s="47">
        <f>IF(IF('Lease Quarterly'!$H$4="Yearly",J507*'Lease Quarterly'!$D$4,IF('Lease Quarterly'!$H$4="Quarterly",J507*('Lease Quarterly'!$D$4/4),J507*'Lease Quarterly'!$D$4/12))&gt;0,IF('Lease Quarterly'!$H$4="Yearly",J507*'Lease Quarterly'!$D$4,IF('Lease Quarterly'!$H$4="Quarterly",J507*('Lease Quarterly'!$D$4/4),J507*'Lease Quarterly'!$D$4/12)),-L507-J507)</f>
        <v>0</v>
      </c>
      <c r="L507" s="47">
        <f t="shared" si="77"/>
        <v>0</v>
      </c>
      <c r="M507" s="47">
        <f t="shared" si="78"/>
        <v>0</v>
      </c>
      <c r="N507" s="57"/>
      <c r="O507" s="38">
        <v>237</v>
      </c>
      <c r="P507" s="58">
        <f t="shared" si="82"/>
        <v>223073</v>
      </c>
      <c r="Q507" s="47">
        <f t="shared" si="83"/>
        <v>0</v>
      </c>
      <c r="R507" s="47">
        <f>IF(S506&lt;1,0,-'Lease Quarterly'!$K$4/'Lease Quarterly'!$L$4)</f>
        <v>0</v>
      </c>
      <c r="S507" s="47">
        <f t="shared" si="79"/>
        <v>0</v>
      </c>
      <c r="AE507"/>
      <c r="AF507" s="6"/>
    </row>
    <row r="508" spans="1:32" x14ac:dyDescent="0.25">
      <c r="A508" s="53">
        <f t="shared" si="80"/>
        <v>492</v>
      </c>
      <c r="B508" s="29">
        <f t="shared" si="74"/>
        <v>0</v>
      </c>
      <c r="C508" s="9" t="str">
        <f>IF(D508=0,"-",IF('Lease Quarterly'!$H$4="Yearly",EDATE(C507,12),IF('Lease Quarterly'!$H$4="Quarterly",EDATE(C507,3),EDATE(C507,1))))</f>
        <v>-</v>
      </c>
      <c r="D508" s="54">
        <f>IF(A508&gt;'Lease Quarterly'!$E$4,0,'Lease Quarterly'!$G$4)*((1+$M$4)^(((((IF($H$4="Yearly",ROUNDDOWN(IF(A508-($N$4)&lt;0,0,((A508-($N$4)/(($N$4))))/($N$4)),0),IF($H$4="Monthly",ROUNDDOWN(IF(A508-($N$4*12)&lt;0,0,((A508-(12*$N$4)/((12*$N$4))))/($N$4*12)),0),ROUNDDOWN(IF(A508-($N$4*4)&lt;0,0,((A508-(4*$N$4)/((4*$N$4))))/($N$4*4)),0)))))))))+(IF(A508=$E$4,$J$4,0))</f>
        <v>0</v>
      </c>
      <c r="E508" s="49">
        <f>IF(D508=0,0,1/((1+IF('Lease Quarterly'!$H$4="Yearly",'Lease Quarterly'!$D$4,IF('Lease Quarterly'!$H$4="Quarterly",'Lease Quarterly'!$D$4/4,'Lease Quarterly'!$D$4/12)))^IF($E$17=1,A507,A508)))</f>
        <v>0</v>
      </c>
      <c r="F508" s="55">
        <f t="shared" si="75"/>
        <v>0</v>
      </c>
      <c r="G508" s="56"/>
      <c r="H508" s="38">
        <f t="shared" si="81"/>
        <v>492</v>
      </c>
      <c r="I508" s="9" t="str">
        <f t="shared" si="76"/>
        <v>-</v>
      </c>
      <c r="J508" s="47">
        <f>IF(H508&gt;'Lease Quarterly'!$E$4,0,M507)</f>
        <v>0</v>
      </c>
      <c r="K508" s="47">
        <f>IF(IF('Lease Quarterly'!$H$4="Yearly",J508*'Lease Quarterly'!$D$4,IF('Lease Quarterly'!$H$4="Quarterly",J508*('Lease Quarterly'!$D$4/4),J508*'Lease Quarterly'!$D$4/12))&gt;0,IF('Lease Quarterly'!$H$4="Yearly",J508*'Lease Quarterly'!$D$4,IF('Lease Quarterly'!$H$4="Quarterly",J508*('Lease Quarterly'!$D$4/4),J508*'Lease Quarterly'!$D$4/12)),-L508-J508)</f>
        <v>0</v>
      </c>
      <c r="L508" s="47">
        <f t="shared" si="77"/>
        <v>0</v>
      </c>
      <c r="M508" s="47">
        <f t="shared" si="78"/>
        <v>0</v>
      </c>
      <c r="N508" s="57"/>
      <c r="O508" s="38">
        <v>237</v>
      </c>
      <c r="P508" s="58">
        <f t="shared" si="82"/>
        <v>223438</v>
      </c>
      <c r="Q508" s="47">
        <f t="shared" si="83"/>
        <v>0</v>
      </c>
      <c r="R508" s="47">
        <f>IF(S507&lt;1,0,-'Lease Quarterly'!$K$4/'Lease Quarterly'!$L$4)</f>
        <v>0</v>
      </c>
      <c r="S508" s="47">
        <f t="shared" si="79"/>
        <v>0</v>
      </c>
      <c r="AE508"/>
      <c r="AF508" s="6"/>
    </row>
    <row r="509" spans="1:32" x14ac:dyDescent="0.25">
      <c r="A509" s="53">
        <f t="shared" si="80"/>
        <v>493</v>
      </c>
      <c r="B509" s="29">
        <f t="shared" si="74"/>
        <v>0</v>
      </c>
      <c r="C509" s="9" t="str">
        <f>IF(D509=0,"-",IF('Lease Quarterly'!$H$4="Yearly",EDATE(C508,12),IF('Lease Quarterly'!$H$4="Quarterly",EDATE(C508,3),EDATE(C508,1))))</f>
        <v>-</v>
      </c>
      <c r="D509" s="54">
        <f>IF(A509&gt;'Lease Quarterly'!$E$4,0,'Lease Quarterly'!$G$4)*((1+$M$4)^(((((IF($H$4="Yearly",ROUNDDOWN(IF(A509-($N$4)&lt;0,0,((A509-($N$4)/(($N$4))))/($N$4)),0),IF($H$4="Monthly",ROUNDDOWN(IF(A509-($N$4*12)&lt;0,0,((A509-(12*$N$4)/((12*$N$4))))/($N$4*12)),0),ROUNDDOWN(IF(A509-($N$4*4)&lt;0,0,((A509-(4*$N$4)/((4*$N$4))))/($N$4*4)),0)))))))))+(IF(A509=$E$4,$J$4,0))</f>
        <v>0</v>
      </c>
      <c r="E509" s="49">
        <f>IF(D509=0,0,1/((1+IF('Lease Quarterly'!$H$4="Yearly",'Lease Quarterly'!$D$4,IF('Lease Quarterly'!$H$4="Quarterly",'Lease Quarterly'!$D$4/4,'Lease Quarterly'!$D$4/12)))^IF($E$17=1,A508,A509)))</f>
        <v>0</v>
      </c>
      <c r="F509" s="55">
        <f t="shared" si="75"/>
        <v>0</v>
      </c>
      <c r="G509" s="56"/>
      <c r="H509" s="38">
        <f t="shared" si="81"/>
        <v>493</v>
      </c>
      <c r="I509" s="9" t="str">
        <f t="shared" si="76"/>
        <v>-</v>
      </c>
      <c r="J509" s="47">
        <f>IF(H509&gt;'Lease Quarterly'!$E$4,0,M508)</f>
        <v>0</v>
      </c>
      <c r="K509" s="47">
        <f>IF(IF('Lease Quarterly'!$H$4="Yearly",J509*'Lease Quarterly'!$D$4,IF('Lease Quarterly'!$H$4="Quarterly",J509*('Lease Quarterly'!$D$4/4),J509*'Lease Quarterly'!$D$4/12))&gt;0,IF('Lease Quarterly'!$H$4="Yearly",J509*'Lease Quarterly'!$D$4,IF('Lease Quarterly'!$H$4="Quarterly",J509*('Lease Quarterly'!$D$4/4),J509*'Lease Quarterly'!$D$4/12)),-L509-J509)</f>
        <v>0</v>
      </c>
      <c r="L509" s="47">
        <f t="shared" si="77"/>
        <v>0</v>
      </c>
      <c r="M509" s="47">
        <f t="shared" si="78"/>
        <v>0</v>
      </c>
      <c r="N509" s="57"/>
      <c r="O509" s="38">
        <v>237</v>
      </c>
      <c r="P509" s="58">
        <f t="shared" si="82"/>
        <v>223804</v>
      </c>
      <c r="Q509" s="47">
        <f t="shared" si="83"/>
        <v>0</v>
      </c>
      <c r="R509" s="47">
        <f>IF(S508&lt;1,0,-'Lease Quarterly'!$K$4/'Lease Quarterly'!$L$4)</f>
        <v>0</v>
      </c>
      <c r="S509" s="47">
        <f t="shared" si="79"/>
        <v>0</v>
      </c>
      <c r="AE509"/>
      <c r="AF509" s="6"/>
    </row>
    <row r="510" spans="1:32" x14ac:dyDescent="0.25">
      <c r="A510" s="53">
        <f t="shared" si="80"/>
        <v>494</v>
      </c>
      <c r="B510" s="29">
        <f t="shared" si="74"/>
        <v>0</v>
      </c>
      <c r="C510" s="9" t="str">
        <f>IF(D510=0,"-",IF('Lease Quarterly'!$H$4="Yearly",EDATE(C509,12),IF('Lease Quarterly'!$H$4="Quarterly",EDATE(C509,3),EDATE(C509,1))))</f>
        <v>-</v>
      </c>
      <c r="D510" s="54">
        <f>IF(A510&gt;'Lease Quarterly'!$E$4,0,'Lease Quarterly'!$G$4)*((1+$M$4)^(((((IF($H$4="Yearly",ROUNDDOWN(IF(A510-($N$4)&lt;0,0,((A510-($N$4)/(($N$4))))/($N$4)),0),IF($H$4="Monthly",ROUNDDOWN(IF(A510-($N$4*12)&lt;0,0,((A510-(12*$N$4)/((12*$N$4))))/($N$4*12)),0),ROUNDDOWN(IF(A510-($N$4*4)&lt;0,0,((A510-(4*$N$4)/((4*$N$4))))/($N$4*4)),0)))))))))+(IF(A510=$E$4,$J$4,0))</f>
        <v>0</v>
      </c>
      <c r="E510" s="49">
        <f>IF(D510=0,0,1/((1+IF('Lease Quarterly'!$H$4="Yearly",'Lease Quarterly'!$D$4,IF('Lease Quarterly'!$H$4="Quarterly",'Lease Quarterly'!$D$4/4,'Lease Quarterly'!$D$4/12)))^IF($E$17=1,A509,A510)))</f>
        <v>0</v>
      </c>
      <c r="F510" s="55">
        <f t="shared" si="75"/>
        <v>0</v>
      </c>
      <c r="G510" s="56"/>
      <c r="H510" s="38">
        <f t="shared" si="81"/>
        <v>494</v>
      </c>
      <c r="I510" s="9" t="str">
        <f t="shared" si="76"/>
        <v>-</v>
      </c>
      <c r="J510" s="47">
        <f>IF(H510&gt;'Lease Quarterly'!$E$4,0,M509)</f>
        <v>0</v>
      </c>
      <c r="K510" s="47">
        <f>IF(IF('Lease Quarterly'!$H$4="Yearly",J510*'Lease Quarterly'!$D$4,IF('Lease Quarterly'!$H$4="Quarterly",J510*('Lease Quarterly'!$D$4/4),J510*'Lease Quarterly'!$D$4/12))&gt;0,IF('Lease Quarterly'!$H$4="Yearly",J510*'Lease Quarterly'!$D$4,IF('Lease Quarterly'!$H$4="Quarterly",J510*('Lease Quarterly'!$D$4/4),J510*'Lease Quarterly'!$D$4/12)),-L510-J510)</f>
        <v>0</v>
      </c>
      <c r="L510" s="47">
        <f t="shared" si="77"/>
        <v>0</v>
      </c>
      <c r="M510" s="47">
        <f t="shared" si="78"/>
        <v>0</v>
      </c>
      <c r="N510" s="57"/>
      <c r="O510" s="38">
        <v>237</v>
      </c>
      <c r="P510" s="58">
        <f t="shared" si="82"/>
        <v>224169</v>
      </c>
      <c r="Q510" s="47">
        <f t="shared" si="83"/>
        <v>0</v>
      </c>
      <c r="R510" s="47">
        <f>IF(S509&lt;1,0,-'Lease Quarterly'!$K$4/'Lease Quarterly'!$L$4)</f>
        <v>0</v>
      </c>
      <c r="S510" s="47">
        <f t="shared" si="79"/>
        <v>0</v>
      </c>
      <c r="AE510"/>
      <c r="AF510" s="6"/>
    </row>
    <row r="511" spans="1:32" x14ac:dyDescent="0.25">
      <c r="A511" s="53">
        <f t="shared" si="80"/>
        <v>495</v>
      </c>
      <c r="B511" s="29">
        <f t="shared" si="74"/>
        <v>0</v>
      </c>
      <c r="C511" s="9" t="str">
        <f>IF(D511=0,"-",IF('Lease Quarterly'!$H$4="Yearly",EDATE(C510,12),IF('Lease Quarterly'!$H$4="Quarterly",EDATE(C510,3),EDATE(C510,1))))</f>
        <v>-</v>
      </c>
      <c r="D511" s="54">
        <f>IF(A511&gt;'Lease Quarterly'!$E$4,0,'Lease Quarterly'!$G$4)*((1+$M$4)^(((((IF($H$4="Yearly",ROUNDDOWN(IF(A511-($N$4)&lt;0,0,((A511-($N$4)/(($N$4))))/($N$4)),0),IF($H$4="Monthly",ROUNDDOWN(IF(A511-($N$4*12)&lt;0,0,((A511-(12*$N$4)/((12*$N$4))))/($N$4*12)),0),ROUNDDOWN(IF(A511-($N$4*4)&lt;0,0,((A511-(4*$N$4)/((4*$N$4))))/($N$4*4)),0)))))))))+(IF(A511=$E$4,$J$4,0))</f>
        <v>0</v>
      </c>
      <c r="E511" s="49">
        <f>IF(D511=0,0,1/((1+IF('Lease Quarterly'!$H$4="Yearly",'Lease Quarterly'!$D$4,IF('Lease Quarterly'!$H$4="Quarterly",'Lease Quarterly'!$D$4/4,'Lease Quarterly'!$D$4/12)))^IF($E$17=1,A510,A511)))</f>
        <v>0</v>
      </c>
      <c r="F511" s="55">
        <f t="shared" si="75"/>
        <v>0</v>
      </c>
      <c r="G511" s="56"/>
      <c r="H511" s="38">
        <f t="shared" si="81"/>
        <v>495</v>
      </c>
      <c r="I511" s="9" t="str">
        <f t="shared" si="76"/>
        <v>-</v>
      </c>
      <c r="J511" s="47">
        <f>IF(H511&gt;'Lease Quarterly'!$E$4,0,M510)</f>
        <v>0</v>
      </c>
      <c r="K511" s="47">
        <f>IF(IF('Lease Quarterly'!$H$4="Yearly",J511*'Lease Quarterly'!$D$4,IF('Lease Quarterly'!$H$4="Quarterly",J511*('Lease Quarterly'!$D$4/4),J511*'Lease Quarterly'!$D$4/12))&gt;0,IF('Lease Quarterly'!$H$4="Yearly",J511*'Lease Quarterly'!$D$4,IF('Lease Quarterly'!$H$4="Quarterly",J511*('Lease Quarterly'!$D$4/4),J511*'Lease Quarterly'!$D$4/12)),-L511-J511)</f>
        <v>0</v>
      </c>
      <c r="L511" s="47">
        <f t="shared" si="77"/>
        <v>0</v>
      </c>
      <c r="M511" s="47">
        <f t="shared" si="78"/>
        <v>0</v>
      </c>
      <c r="N511" s="57"/>
      <c r="O511" s="38">
        <v>237</v>
      </c>
      <c r="P511" s="58">
        <f t="shared" si="82"/>
        <v>224534</v>
      </c>
      <c r="Q511" s="47">
        <f t="shared" si="83"/>
        <v>0</v>
      </c>
      <c r="R511" s="47">
        <f>IF(S510&lt;1,0,-'Lease Quarterly'!$K$4/'Lease Quarterly'!$L$4)</f>
        <v>0</v>
      </c>
      <c r="S511" s="47">
        <f t="shared" si="79"/>
        <v>0</v>
      </c>
      <c r="AE511"/>
      <c r="AF511" s="6"/>
    </row>
    <row r="512" spans="1:32" x14ac:dyDescent="0.25">
      <c r="A512" s="53">
        <f t="shared" si="80"/>
        <v>496</v>
      </c>
      <c r="B512" s="29">
        <f t="shared" si="74"/>
        <v>0</v>
      </c>
      <c r="C512" s="9" t="str">
        <f>IF(D512=0,"-",IF('Lease Quarterly'!$H$4="Yearly",EDATE(C511,12),IF('Lease Quarterly'!$H$4="Quarterly",EDATE(C511,3),EDATE(C511,1))))</f>
        <v>-</v>
      </c>
      <c r="D512" s="54">
        <f>IF(A512&gt;'Lease Quarterly'!$E$4,0,'Lease Quarterly'!$G$4)*((1+$M$4)^(((((IF($H$4="Yearly",ROUNDDOWN(IF(A512-($N$4)&lt;0,0,((A512-($N$4)/(($N$4))))/($N$4)),0),IF($H$4="Monthly",ROUNDDOWN(IF(A512-($N$4*12)&lt;0,0,((A512-(12*$N$4)/((12*$N$4))))/($N$4*12)),0),ROUNDDOWN(IF(A512-($N$4*4)&lt;0,0,((A512-(4*$N$4)/((4*$N$4))))/($N$4*4)),0)))))))))+(IF(A512=$E$4,$J$4,0))</f>
        <v>0</v>
      </c>
      <c r="E512" s="49">
        <f>IF(D512=0,0,1/((1+IF('Lease Quarterly'!$H$4="Yearly",'Lease Quarterly'!$D$4,IF('Lease Quarterly'!$H$4="Quarterly",'Lease Quarterly'!$D$4/4,'Lease Quarterly'!$D$4/12)))^IF($E$17=1,A511,A512)))</f>
        <v>0</v>
      </c>
      <c r="F512" s="55">
        <f t="shared" si="75"/>
        <v>0</v>
      </c>
      <c r="G512" s="56"/>
      <c r="H512" s="38">
        <f t="shared" si="81"/>
        <v>496</v>
      </c>
      <c r="I512" s="9" t="str">
        <f t="shared" si="76"/>
        <v>-</v>
      </c>
      <c r="J512" s="47">
        <f>IF(H512&gt;'Lease Quarterly'!$E$4,0,M511)</f>
        <v>0</v>
      </c>
      <c r="K512" s="47">
        <f>IF(IF('Lease Quarterly'!$H$4="Yearly",J512*'Lease Quarterly'!$D$4,IF('Lease Quarterly'!$H$4="Quarterly",J512*('Lease Quarterly'!$D$4/4),J512*'Lease Quarterly'!$D$4/12))&gt;0,IF('Lease Quarterly'!$H$4="Yearly",J512*'Lease Quarterly'!$D$4,IF('Lease Quarterly'!$H$4="Quarterly",J512*('Lease Quarterly'!$D$4/4),J512*'Lease Quarterly'!$D$4/12)),-L512-J512)</f>
        <v>0</v>
      </c>
      <c r="L512" s="47">
        <f t="shared" si="77"/>
        <v>0</v>
      </c>
      <c r="M512" s="47">
        <f t="shared" si="78"/>
        <v>0</v>
      </c>
      <c r="N512" s="57"/>
      <c r="O512" s="38">
        <v>237</v>
      </c>
      <c r="P512" s="58">
        <f t="shared" si="82"/>
        <v>224899</v>
      </c>
      <c r="Q512" s="47">
        <f t="shared" si="83"/>
        <v>0</v>
      </c>
      <c r="R512" s="47">
        <f>IF(S511&lt;1,0,-'Lease Quarterly'!$K$4/'Lease Quarterly'!$L$4)</f>
        <v>0</v>
      </c>
      <c r="S512" s="47">
        <f t="shared" si="79"/>
        <v>0</v>
      </c>
      <c r="AE512"/>
      <c r="AF512" s="6"/>
    </row>
    <row r="513" spans="1:32" x14ac:dyDescent="0.25">
      <c r="A513" s="53">
        <f t="shared" si="80"/>
        <v>497</v>
      </c>
      <c r="B513" s="29">
        <f t="shared" si="74"/>
        <v>0</v>
      </c>
      <c r="C513" s="9" t="str">
        <f>IF(D513=0,"-",IF('Lease Quarterly'!$H$4="Yearly",EDATE(C512,12),IF('Lease Quarterly'!$H$4="Quarterly",EDATE(C512,3),EDATE(C512,1))))</f>
        <v>-</v>
      </c>
      <c r="D513" s="54">
        <f>IF(A513&gt;'Lease Quarterly'!$E$4,0,'Lease Quarterly'!$G$4)*((1+$M$4)^(((((IF($H$4="Yearly",ROUNDDOWN(IF(A513-($N$4)&lt;0,0,((A513-($N$4)/(($N$4))))/($N$4)),0),IF($H$4="Monthly",ROUNDDOWN(IF(A513-($N$4*12)&lt;0,0,((A513-(12*$N$4)/((12*$N$4))))/($N$4*12)),0),ROUNDDOWN(IF(A513-($N$4*4)&lt;0,0,((A513-(4*$N$4)/((4*$N$4))))/($N$4*4)),0)))))))))+(IF(A513=$E$4,$J$4,0))</f>
        <v>0</v>
      </c>
      <c r="E513" s="49">
        <f>IF(D513=0,0,1/((1+IF('Lease Quarterly'!$H$4="Yearly",'Lease Quarterly'!$D$4,IF('Lease Quarterly'!$H$4="Quarterly",'Lease Quarterly'!$D$4/4,'Lease Quarterly'!$D$4/12)))^IF($E$17=1,A512,A513)))</f>
        <v>0</v>
      </c>
      <c r="F513" s="55">
        <f t="shared" si="75"/>
        <v>0</v>
      </c>
      <c r="G513" s="56"/>
      <c r="H513" s="38">
        <f t="shared" si="81"/>
        <v>497</v>
      </c>
      <c r="I513" s="9" t="str">
        <f t="shared" si="76"/>
        <v>-</v>
      </c>
      <c r="J513" s="47">
        <f>IF(H513&gt;'Lease Quarterly'!$E$4,0,M512)</f>
        <v>0</v>
      </c>
      <c r="K513" s="47">
        <f>IF(IF('Lease Quarterly'!$H$4="Yearly",J513*'Lease Quarterly'!$D$4,IF('Lease Quarterly'!$H$4="Quarterly",J513*('Lease Quarterly'!$D$4/4),J513*'Lease Quarterly'!$D$4/12))&gt;0,IF('Lease Quarterly'!$H$4="Yearly",J513*'Lease Quarterly'!$D$4,IF('Lease Quarterly'!$H$4="Quarterly",J513*('Lease Quarterly'!$D$4/4),J513*'Lease Quarterly'!$D$4/12)),-L513-J513)</f>
        <v>0</v>
      </c>
      <c r="L513" s="47">
        <f t="shared" si="77"/>
        <v>0</v>
      </c>
      <c r="M513" s="47">
        <f t="shared" si="78"/>
        <v>0</v>
      </c>
      <c r="N513" s="57"/>
      <c r="O513" s="38">
        <v>237</v>
      </c>
      <c r="P513" s="58">
        <f t="shared" si="82"/>
        <v>225265</v>
      </c>
      <c r="Q513" s="47">
        <f t="shared" si="83"/>
        <v>0</v>
      </c>
      <c r="R513" s="47">
        <f>IF(S512&lt;1,0,-'Lease Quarterly'!$K$4/'Lease Quarterly'!$L$4)</f>
        <v>0</v>
      </c>
      <c r="S513" s="47">
        <f t="shared" si="79"/>
        <v>0</v>
      </c>
      <c r="AE513"/>
      <c r="AF513" s="6"/>
    </row>
    <row r="514" spans="1:32" x14ac:dyDescent="0.25">
      <c r="A514" s="53">
        <f t="shared" si="80"/>
        <v>498</v>
      </c>
      <c r="B514" s="29">
        <f t="shared" si="74"/>
        <v>0</v>
      </c>
      <c r="C514" s="9" t="str">
        <f>IF(D514=0,"-",IF('Lease Quarterly'!$H$4="Yearly",EDATE(C513,12),IF('Lease Quarterly'!$H$4="Quarterly",EDATE(C513,3),EDATE(C513,1))))</f>
        <v>-</v>
      </c>
      <c r="D514" s="54">
        <f>IF(A514&gt;'Lease Quarterly'!$E$4,0,'Lease Quarterly'!$G$4)*((1+$M$4)^(((((IF($H$4="Yearly",ROUNDDOWN(IF(A514-($N$4)&lt;0,0,((A514-($N$4)/(($N$4))))/($N$4)),0),IF($H$4="Monthly",ROUNDDOWN(IF(A514-($N$4*12)&lt;0,0,((A514-(12*$N$4)/((12*$N$4))))/($N$4*12)),0),ROUNDDOWN(IF(A514-($N$4*4)&lt;0,0,((A514-(4*$N$4)/((4*$N$4))))/($N$4*4)),0)))))))))+(IF(A514=$E$4,$J$4,0))</f>
        <v>0</v>
      </c>
      <c r="E514" s="49">
        <f>IF(D514=0,0,1/((1+IF('Lease Quarterly'!$H$4="Yearly",'Lease Quarterly'!$D$4,IF('Lease Quarterly'!$H$4="Quarterly",'Lease Quarterly'!$D$4/4,'Lease Quarterly'!$D$4/12)))^IF($E$17=1,A513,A514)))</f>
        <v>0</v>
      </c>
      <c r="F514" s="55">
        <f t="shared" si="75"/>
        <v>0</v>
      </c>
      <c r="G514" s="56"/>
      <c r="H514" s="38">
        <f t="shared" si="81"/>
        <v>498</v>
      </c>
      <c r="I514" s="9" t="str">
        <f t="shared" si="76"/>
        <v>-</v>
      </c>
      <c r="J514" s="47">
        <f>IF(H514&gt;'Lease Quarterly'!$E$4,0,M513)</f>
        <v>0</v>
      </c>
      <c r="K514" s="47">
        <f>IF(IF('Lease Quarterly'!$H$4="Yearly",J514*'Lease Quarterly'!$D$4,IF('Lease Quarterly'!$H$4="Quarterly",J514*('Lease Quarterly'!$D$4/4),J514*'Lease Quarterly'!$D$4/12))&gt;0,IF('Lease Quarterly'!$H$4="Yearly",J514*'Lease Quarterly'!$D$4,IF('Lease Quarterly'!$H$4="Quarterly",J514*('Lease Quarterly'!$D$4/4),J514*'Lease Quarterly'!$D$4/12)),-L514-J514)</f>
        <v>0</v>
      </c>
      <c r="L514" s="47">
        <f t="shared" si="77"/>
        <v>0</v>
      </c>
      <c r="M514" s="47">
        <f t="shared" si="78"/>
        <v>0</v>
      </c>
      <c r="N514" s="57"/>
      <c r="O514" s="38">
        <v>237</v>
      </c>
      <c r="P514" s="58">
        <f t="shared" si="82"/>
        <v>225630</v>
      </c>
      <c r="Q514" s="47">
        <f t="shared" si="83"/>
        <v>0</v>
      </c>
      <c r="R514" s="47">
        <f>IF(S513&lt;1,0,-'Lease Quarterly'!$K$4/'Lease Quarterly'!$L$4)</f>
        <v>0</v>
      </c>
      <c r="S514" s="47">
        <f t="shared" si="79"/>
        <v>0</v>
      </c>
      <c r="AE514"/>
      <c r="AF514" s="6"/>
    </row>
    <row r="515" spans="1:32" x14ac:dyDescent="0.25">
      <c r="A515" s="53">
        <f t="shared" si="80"/>
        <v>499</v>
      </c>
      <c r="B515" s="29">
        <f t="shared" si="74"/>
        <v>0</v>
      </c>
      <c r="C515" s="9" t="str">
        <f>IF(D515=0,"-",IF('Lease Quarterly'!$H$4="Yearly",EDATE(C514,12),IF('Lease Quarterly'!$H$4="Quarterly",EDATE(C514,3),EDATE(C514,1))))</f>
        <v>-</v>
      </c>
      <c r="D515" s="54">
        <f>IF(A515&gt;'Lease Quarterly'!$E$4,0,'Lease Quarterly'!$G$4)*((1+$M$4)^(((((IF($H$4="Yearly",ROUNDDOWN(IF(A515-($N$4)&lt;0,0,((A515-($N$4)/(($N$4))))/($N$4)),0),IF($H$4="Monthly",ROUNDDOWN(IF(A515-($N$4*12)&lt;0,0,((A515-(12*$N$4)/((12*$N$4))))/($N$4*12)),0),ROUNDDOWN(IF(A515-($N$4*4)&lt;0,0,((A515-(4*$N$4)/((4*$N$4))))/($N$4*4)),0)))))))))+(IF(A515=$E$4,$J$4,0))</f>
        <v>0</v>
      </c>
      <c r="E515" s="49">
        <f>IF(D515=0,0,1/((1+IF('Lease Quarterly'!$H$4="Yearly",'Lease Quarterly'!$D$4,IF('Lease Quarterly'!$H$4="Quarterly",'Lease Quarterly'!$D$4/4,'Lease Quarterly'!$D$4/12)))^IF($E$17=1,A514,A515)))</f>
        <v>0</v>
      </c>
      <c r="F515" s="55">
        <f t="shared" si="75"/>
        <v>0</v>
      </c>
      <c r="G515" s="56"/>
      <c r="H515" s="38">
        <f t="shared" si="81"/>
        <v>499</v>
      </c>
      <c r="I515" s="9" t="str">
        <f t="shared" si="76"/>
        <v>-</v>
      </c>
      <c r="J515" s="47">
        <f>IF(H515&gt;'Lease Quarterly'!$E$4,0,M514)</f>
        <v>0</v>
      </c>
      <c r="K515" s="47">
        <f>IF(IF('Lease Quarterly'!$H$4="Yearly",J515*'Lease Quarterly'!$D$4,IF('Lease Quarterly'!$H$4="Quarterly",J515*('Lease Quarterly'!$D$4/4),J515*'Lease Quarterly'!$D$4/12))&gt;0,IF('Lease Quarterly'!$H$4="Yearly",J515*'Lease Quarterly'!$D$4,IF('Lease Quarterly'!$H$4="Quarterly",J515*('Lease Quarterly'!$D$4/4),J515*'Lease Quarterly'!$D$4/12)),-L515-J515)</f>
        <v>0</v>
      </c>
      <c r="L515" s="47">
        <f t="shared" si="77"/>
        <v>0</v>
      </c>
      <c r="M515" s="47">
        <f t="shared" si="78"/>
        <v>0</v>
      </c>
      <c r="N515" s="57"/>
      <c r="O515" s="38">
        <v>237</v>
      </c>
      <c r="P515" s="58">
        <f t="shared" si="82"/>
        <v>225995</v>
      </c>
      <c r="Q515" s="47">
        <f t="shared" si="83"/>
        <v>0</v>
      </c>
      <c r="R515" s="47">
        <f>IF(S514&lt;1,0,-'Lease Quarterly'!$K$4/'Lease Quarterly'!$L$4)</f>
        <v>0</v>
      </c>
      <c r="S515" s="47">
        <f t="shared" si="79"/>
        <v>0</v>
      </c>
      <c r="AE515"/>
      <c r="AF515" s="6"/>
    </row>
    <row r="516" spans="1:32" x14ac:dyDescent="0.25">
      <c r="A516" s="53">
        <f t="shared" si="80"/>
        <v>500</v>
      </c>
      <c r="B516" s="29">
        <f t="shared" si="74"/>
        <v>0</v>
      </c>
      <c r="C516" s="9" t="str">
        <f>IF(D516=0,"-",IF('Lease Quarterly'!$H$4="Yearly",EDATE(C515,12),IF('Lease Quarterly'!$H$4="Quarterly",EDATE(C515,3),EDATE(C515,1))))</f>
        <v>-</v>
      </c>
      <c r="D516" s="54">
        <f>IF(A516&gt;'Lease Quarterly'!$E$4,0,'Lease Quarterly'!$G$4)*((1+$M$4)^(((((IF($H$4="Yearly",ROUNDDOWN(IF(A516-($N$4)&lt;0,0,((A516-($N$4)/(($N$4))))/($N$4)),0),IF($H$4="Monthly",ROUNDDOWN(IF(A516-($N$4*12)&lt;0,0,((A516-(12*$N$4)/((12*$N$4))))/($N$4*12)),0),ROUNDDOWN(IF(A516-($N$4*4)&lt;0,0,((A516-(4*$N$4)/((4*$N$4))))/($N$4*4)),0)))))))))+(IF(A516=$E$4,$J$4,0))</f>
        <v>0</v>
      </c>
      <c r="E516" s="49">
        <f>IF(D516=0,0,1/((1+IF('Lease Quarterly'!$H$4="Yearly",'Lease Quarterly'!$D$4,IF('Lease Quarterly'!$H$4="Quarterly",'Lease Quarterly'!$D$4/4,'Lease Quarterly'!$D$4/12)))^IF($E$17=1,A515,A516)))</f>
        <v>0</v>
      </c>
      <c r="F516" s="55">
        <f t="shared" si="75"/>
        <v>0</v>
      </c>
      <c r="G516" s="56"/>
      <c r="H516" s="38">
        <f t="shared" si="81"/>
        <v>500</v>
      </c>
      <c r="I516" s="9" t="str">
        <f t="shared" si="76"/>
        <v>-</v>
      </c>
      <c r="J516" s="47">
        <f>IF(H516&gt;'Lease Quarterly'!$E$4,0,M515)</f>
        <v>0</v>
      </c>
      <c r="K516" s="47">
        <f>IF(IF('Lease Quarterly'!$H$4="Yearly",J516*'Lease Quarterly'!$D$4,IF('Lease Quarterly'!$H$4="Quarterly",J516*('Lease Quarterly'!$D$4/4),J516*'Lease Quarterly'!$D$4/12))&gt;0,IF('Lease Quarterly'!$H$4="Yearly",J516*'Lease Quarterly'!$D$4,IF('Lease Quarterly'!$H$4="Quarterly",J516*('Lease Quarterly'!$D$4/4),J516*'Lease Quarterly'!$D$4/12)),-L516-J516)</f>
        <v>0</v>
      </c>
      <c r="L516" s="47">
        <f t="shared" si="77"/>
        <v>0</v>
      </c>
      <c r="M516" s="47">
        <f t="shared" si="78"/>
        <v>0</v>
      </c>
      <c r="N516" s="57"/>
      <c r="O516" s="38">
        <v>237</v>
      </c>
      <c r="P516" s="58">
        <f t="shared" si="82"/>
        <v>226360</v>
      </c>
      <c r="Q516" s="47">
        <f t="shared" si="83"/>
        <v>0</v>
      </c>
      <c r="R516" s="47">
        <f>IF(S515&lt;1,0,-'Lease Quarterly'!$K$4/'Lease Quarterly'!$L$4)</f>
        <v>0</v>
      </c>
      <c r="S516" s="47">
        <f t="shared" si="79"/>
        <v>0</v>
      </c>
      <c r="AE516"/>
      <c r="AF516" s="6"/>
    </row>
    <row r="517" spans="1:32" x14ac:dyDescent="0.25">
      <c r="A517" s="53">
        <f t="shared" si="80"/>
        <v>501</v>
      </c>
      <c r="B517" s="29">
        <f t="shared" si="74"/>
        <v>0</v>
      </c>
      <c r="C517" s="9" t="str">
        <f>IF(D517=0,"-",IF('Lease Quarterly'!$H$4="Yearly",EDATE(C516,12),IF('Lease Quarterly'!$H$4="Quarterly",EDATE(C516,3),EDATE(C516,1))))</f>
        <v>-</v>
      </c>
      <c r="D517" s="54">
        <f>IF(A517&gt;'Lease Quarterly'!$E$4,0,'Lease Quarterly'!$G$4)*((1+$M$4)^(((((IF($H$4="Yearly",ROUNDDOWN(IF(A517-($N$4)&lt;0,0,((A517-($N$4)/(($N$4))))/($N$4)),0),IF($H$4="Monthly",ROUNDDOWN(IF(A517-($N$4*12)&lt;0,0,((A517-(12*$N$4)/((12*$N$4))))/($N$4*12)),0),ROUNDDOWN(IF(A517-($N$4*4)&lt;0,0,((A517-(4*$N$4)/((4*$N$4))))/($N$4*4)),0)))))))))+(IF(A517=$E$4,$J$4,0))</f>
        <v>0</v>
      </c>
      <c r="E517" s="49">
        <f>IF(D517=0,0,1/((1+IF('Lease Quarterly'!$H$4="Yearly",'Lease Quarterly'!$D$4,IF('Lease Quarterly'!$H$4="Quarterly",'Lease Quarterly'!$D$4/4,'Lease Quarterly'!$D$4/12)))^IF($E$17=1,A516,A517)))</f>
        <v>0</v>
      </c>
      <c r="F517" s="55">
        <f t="shared" si="75"/>
        <v>0</v>
      </c>
      <c r="G517" s="56"/>
      <c r="H517" s="38">
        <f t="shared" si="81"/>
        <v>501</v>
      </c>
      <c r="I517" s="9" t="str">
        <f t="shared" si="76"/>
        <v>-</v>
      </c>
      <c r="J517" s="47">
        <f>IF(H517&gt;'Lease Quarterly'!$E$4,0,M516)</f>
        <v>0</v>
      </c>
      <c r="K517" s="47">
        <f>IF(IF('Lease Quarterly'!$H$4="Yearly",J517*'Lease Quarterly'!$D$4,IF('Lease Quarterly'!$H$4="Quarterly",J517*('Lease Quarterly'!$D$4/4),J517*'Lease Quarterly'!$D$4/12))&gt;0,IF('Lease Quarterly'!$H$4="Yearly",J517*'Lease Quarterly'!$D$4,IF('Lease Quarterly'!$H$4="Quarterly",J517*('Lease Quarterly'!$D$4/4),J517*'Lease Quarterly'!$D$4/12)),-L517-J517)</f>
        <v>0</v>
      </c>
      <c r="L517" s="47">
        <f t="shared" si="77"/>
        <v>0</v>
      </c>
      <c r="M517" s="47">
        <f t="shared" si="78"/>
        <v>0</v>
      </c>
      <c r="N517" s="57"/>
      <c r="O517" s="38">
        <v>237</v>
      </c>
      <c r="P517" s="58">
        <f t="shared" si="82"/>
        <v>226726</v>
      </c>
      <c r="Q517" s="47">
        <f t="shared" si="83"/>
        <v>0</v>
      </c>
      <c r="R517" s="47">
        <f>IF(S516&lt;1,0,-'Lease Quarterly'!$K$4/'Lease Quarterly'!$L$4)</f>
        <v>0</v>
      </c>
      <c r="S517" s="47">
        <f t="shared" si="79"/>
        <v>0</v>
      </c>
      <c r="AE517"/>
      <c r="AF517" s="6"/>
    </row>
    <row r="518" spans="1:32" x14ac:dyDescent="0.25">
      <c r="A518" s="53">
        <f t="shared" si="80"/>
        <v>502</v>
      </c>
      <c r="B518" s="29">
        <f t="shared" si="74"/>
        <v>0</v>
      </c>
      <c r="C518" s="9" t="str">
        <f>IF(D518=0,"-",IF('Lease Quarterly'!$H$4="Yearly",EDATE(C517,12),IF('Lease Quarterly'!$H$4="Quarterly",EDATE(C517,3),EDATE(C517,1))))</f>
        <v>-</v>
      </c>
      <c r="D518" s="54">
        <f>IF(A518&gt;'Lease Quarterly'!$E$4,0,'Lease Quarterly'!$G$4)*((1+$M$4)^(((((IF($H$4="Yearly",ROUNDDOWN(IF(A518-($N$4)&lt;0,0,((A518-($N$4)/(($N$4))))/($N$4)),0),IF($H$4="Monthly",ROUNDDOWN(IF(A518-($N$4*12)&lt;0,0,((A518-(12*$N$4)/((12*$N$4))))/($N$4*12)),0),ROUNDDOWN(IF(A518-($N$4*4)&lt;0,0,((A518-(4*$N$4)/((4*$N$4))))/($N$4*4)),0)))))))))+(IF(A518=$E$4,$J$4,0))</f>
        <v>0</v>
      </c>
      <c r="E518" s="49">
        <f>IF(D518=0,0,1/((1+IF('Lease Quarterly'!$H$4="Yearly",'Lease Quarterly'!$D$4,IF('Lease Quarterly'!$H$4="Quarterly",'Lease Quarterly'!$D$4/4,'Lease Quarterly'!$D$4/12)))^IF($E$17=1,A517,A518)))</f>
        <v>0</v>
      </c>
      <c r="F518" s="55">
        <f t="shared" si="75"/>
        <v>0</v>
      </c>
      <c r="G518" s="56"/>
      <c r="H518" s="38">
        <f t="shared" si="81"/>
        <v>502</v>
      </c>
      <c r="I518" s="9" t="str">
        <f t="shared" si="76"/>
        <v>-</v>
      </c>
      <c r="J518" s="47">
        <f>IF(H518&gt;'Lease Quarterly'!$E$4,0,M517)</f>
        <v>0</v>
      </c>
      <c r="K518" s="47">
        <f>IF(IF('Lease Quarterly'!$H$4="Yearly",J518*'Lease Quarterly'!$D$4,IF('Lease Quarterly'!$H$4="Quarterly",J518*('Lease Quarterly'!$D$4/4),J518*'Lease Quarterly'!$D$4/12))&gt;0,IF('Lease Quarterly'!$H$4="Yearly",J518*'Lease Quarterly'!$D$4,IF('Lease Quarterly'!$H$4="Quarterly",J518*('Lease Quarterly'!$D$4/4),J518*'Lease Quarterly'!$D$4/12)),-L518-J518)</f>
        <v>0</v>
      </c>
      <c r="L518" s="47">
        <f t="shared" si="77"/>
        <v>0</v>
      </c>
      <c r="M518" s="47">
        <f t="shared" si="78"/>
        <v>0</v>
      </c>
      <c r="N518" s="57"/>
      <c r="O518" s="38">
        <v>237</v>
      </c>
      <c r="P518" s="58">
        <f t="shared" si="82"/>
        <v>227091</v>
      </c>
      <c r="Q518" s="47">
        <f t="shared" si="83"/>
        <v>0</v>
      </c>
      <c r="R518" s="47">
        <f>IF(S517&lt;1,0,-'Lease Quarterly'!$K$4/'Lease Quarterly'!$L$4)</f>
        <v>0</v>
      </c>
      <c r="S518" s="47">
        <f t="shared" si="79"/>
        <v>0</v>
      </c>
      <c r="AE518"/>
      <c r="AF518" s="6"/>
    </row>
    <row r="519" spans="1:32" x14ac:dyDescent="0.25">
      <c r="A519" s="53">
        <f t="shared" si="80"/>
        <v>503</v>
      </c>
      <c r="B519" s="29">
        <f t="shared" si="74"/>
        <v>0</v>
      </c>
      <c r="C519" s="9" t="str">
        <f>IF(D519=0,"-",IF('Lease Quarterly'!$H$4="Yearly",EDATE(C518,12),IF('Lease Quarterly'!$H$4="Quarterly",EDATE(C518,3),EDATE(C518,1))))</f>
        <v>-</v>
      </c>
      <c r="D519" s="54">
        <f>IF(A519&gt;'Lease Quarterly'!$E$4,0,'Lease Quarterly'!$G$4)*((1+$M$4)^(((((IF($H$4="Yearly",ROUNDDOWN(IF(A519-($N$4)&lt;0,0,((A519-($N$4)/(($N$4))))/($N$4)),0),IF($H$4="Monthly",ROUNDDOWN(IF(A519-($N$4*12)&lt;0,0,((A519-(12*$N$4)/((12*$N$4))))/($N$4*12)),0),ROUNDDOWN(IF(A519-($N$4*4)&lt;0,0,((A519-(4*$N$4)/((4*$N$4))))/($N$4*4)),0)))))))))+(IF(A519=$E$4,$J$4,0))</f>
        <v>0</v>
      </c>
      <c r="E519" s="49">
        <f>IF(D519=0,0,1/((1+IF('Lease Quarterly'!$H$4="Yearly",'Lease Quarterly'!$D$4,IF('Lease Quarterly'!$H$4="Quarterly",'Lease Quarterly'!$D$4/4,'Lease Quarterly'!$D$4/12)))^IF($E$17=1,A518,A519)))</f>
        <v>0</v>
      </c>
      <c r="F519" s="55">
        <f t="shared" si="75"/>
        <v>0</v>
      </c>
      <c r="G519" s="56"/>
      <c r="H519" s="38">
        <f t="shared" si="81"/>
        <v>503</v>
      </c>
      <c r="I519" s="9" t="str">
        <f t="shared" si="76"/>
        <v>-</v>
      </c>
      <c r="J519" s="47">
        <f>IF(H519&gt;'Lease Quarterly'!$E$4,0,M518)</f>
        <v>0</v>
      </c>
      <c r="K519" s="47">
        <f>IF(IF('Lease Quarterly'!$H$4="Yearly",J519*'Lease Quarterly'!$D$4,IF('Lease Quarterly'!$H$4="Quarterly",J519*('Lease Quarterly'!$D$4/4),J519*'Lease Quarterly'!$D$4/12))&gt;0,IF('Lease Quarterly'!$H$4="Yearly",J519*'Lease Quarterly'!$D$4,IF('Lease Quarterly'!$H$4="Quarterly",J519*('Lease Quarterly'!$D$4/4),J519*'Lease Quarterly'!$D$4/12)),-L519-J519)</f>
        <v>0</v>
      </c>
      <c r="L519" s="47">
        <f t="shared" si="77"/>
        <v>0</v>
      </c>
      <c r="M519" s="47">
        <f t="shared" si="78"/>
        <v>0</v>
      </c>
      <c r="N519" s="57"/>
      <c r="O519" s="38">
        <v>237</v>
      </c>
      <c r="P519" s="58">
        <f t="shared" si="82"/>
        <v>227456</v>
      </c>
      <c r="Q519" s="47">
        <f t="shared" si="83"/>
        <v>0</v>
      </c>
      <c r="R519" s="47">
        <f>IF(S518&lt;1,0,-'Lease Quarterly'!$K$4/'Lease Quarterly'!$L$4)</f>
        <v>0</v>
      </c>
      <c r="S519" s="47">
        <f t="shared" si="79"/>
        <v>0</v>
      </c>
      <c r="AE519"/>
      <c r="AF519" s="6"/>
    </row>
    <row r="520" spans="1:32" x14ac:dyDescent="0.25">
      <c r="A520" s="53">
        <f t="shared" si="80"/>
        <v>504</v>
      </c>
      <c r="B520" s="29">
        <f t="shared" si="74"/>
        <v>0</v>
      </c>
      <c r="C520" s="9" t="str">
        <f>IF(D520=0,"-",IF('Lease Quarterly'!$H$4="Yearly",EDATE(C519,12),IF('Lease Quarterly'!$H$4="Quarterly",EDATE(C519,3),EDATE(C519,1))))</f>
        <v>-</v>
      </c>
      <c r="D520" s="54">
        <f>IF(A520&gt;'Lease Quarterly'!$E$4,0,'Lease Quarterly'!$G$4)*((1+$M$4)^(((((IF($H$4="Yearly",ROUNDDOWN(IF(A520-($N$4)&lt;0,0,((A520-($N$4)/(($N$4))))/($N$4)),0),IF($H$4="Monthly",ROUNDDOWN(IF(A520-($N$4*12)&lt;0,0,((A520-(12*$N$4)/((12*$N$4))))/($N$4*12)),0),ROUNDDOWN(IF(A520-($N$4*4)&lt;0,0,((A520-(4*$N$4)/((4*$N$4))))/($N$4*4)),0)))))))))+(IF(A520=$E$4,$J$4,0))</f>
        <v>0</v>
      </c>
      <c r="E520" s="49">
        <f>IF(D520=0,0,1/((1+IF('Lease Quarterly'!$H$4="Yearly",'Lease Quarterly'!$D$4,IF('Lease Quarterly'!$H$4="Quarterly",'Lease Quarterly'!$D$4/4,'Lease Quarterly'!$D$4/12)))^IF($E$17=1,A519,A520)))</f>
        <v>0</v>
      </c>
      <c r="F520" s="55">
        <f t="shared" si="75"/>
        <v>0</v>
      </c>
      <c r="G520" s="56"/>
      <c r="H520" s="38">
        <f t="shared" si="81"/>
        <v>504</v>
      </c>
      <c r="I520" s="9" t="str">
        <f t="shared" si="76"/>
        <v>-</v>
      </c>
      <c r="J520" s="47">
        <f>IF(H520&gt;'Lease Quarterly'!$E$4,0,M519)</f>
        <v>0</v>
      </c>
      <c r="K520" s="47">
        <f>IF(IF('Lease Quarterly'!$H$4="Yearly",J520*'Lease Quarterly'!$D$4,IF('Lease Quarterly'!$H$4="Quarterly",J520*('Lease Quarterly'!$D$4/4),J520*'Lease Quarterly'!$D$4/12))&gt;0,IF('Lease Quarterly'!$H$4="Yearly",J520*'Lease Quarterly'!$D$4,IF('Lease Quarterly'!$H$4="Quarterly",J520*('Lease Quarterly'!$D$4/4),J520*'Lease Quarterly'!$D$4/12)),-L520-J520)</f>
        <v>0</v>
      </c>
      <c r="L520" s="47">
        <f t="shared" si="77"/>
        <v>0</v>
      </c>
      <c r="M520" s="47">
        <f t="shared" si="78"/>
        <v>0</v>
      </c>
      <c r="N520" s="57"/>
      <c r="O520" s="38">
        <v>237</v>
      </c>
      <c r="P520" s="58">
        <f t="shared" si="82"/>
        <v>227821</v>
      </c>
      <c r="Q520" s="47">
        <f t="shared" si="83"/>
        <v>0</v>
      </c>
      <c r="R520" s="47">
        <f>IF(S519&lt;1,0,-'Lease Quarterly'!$K$4/'Lease Quarterly'!$L$4)</f>
        <v>0</v>
      </c>
      <c r="S520" s="47">
        <f t="shared" si="79"/>
        <v>0</v>
      </c>
      <c r="AE520"/>
      <c r="AF520" s="6"/>
    </row>
    <row r="521" spans="1:32" x14ac:dyDescent="0.25">
      <c r="A521" s="53">
        <f t="shared" si="80"/>
        <v>505</v>
      </c>
      <c r="B521" s="29">
        <f t="shared" si="74"/>
        <v>0</v>
      </c>
      <c r="C521" s="9" t="str">
        <f>IF(D521=0,"-",IF('Lease Quarterly'!$H$4="Yearly",EDATE(C520,12),IF('Lease Quarterly'!$H$4="Quarterly",EDATE(C520,3),EDATE(C520,1))))</f>
        <v>-</v>
      </c>
      <c r="D521" s="54">
        <f>IF(A521&gt;'Lease Quarterly'!$E$4,0,'Lease Quarterly'!$G$4)*((1+$M$4)^(((((IF($H$4="Yearly",ROUNDDOWN(IF(A521-($N$4)&lt;0,0,((A521-($N$4)/(($N$4))))/($N$4)),0),IF($H$4="Monthly",ROUNDDOWN(IF(A521-($N$4*12)&lt;0,0,((A521-(12*$N$4)/((12*$N$4))))/($N$4*12)),0),ROUNDDOWN(IF(A521-($N$4*4)&lt;0,0,((A521-(4*$N$4)/((4*$N$4))))/($N$4*4)),0)))))))))+(IF(A521=$E$4,$J$4,0))</f>
        <v>0</v>
      </c>
      <c r="E521" s="49">
        <f>IF(D521=0,0,1/((1+IF('Lease Quarterly'!$H$4="Yearly",'Lease Quarterly'!$D$4,IF('Lease Quarterly'!$H$4="Quarterly",'Lease Quarterly'!$D$4/4,'Lease Quarterly'!$D$4/12)))^IF($E$17=1,A520,A521)))</f>
        <v>0</v>
      </c>
      <c r="F521" s="55">
        <f t="shared" si="75"/>
        <v>0</v>
      </c>
      <c r="G521" s="56"/>
      <c r="H521" s="38">
        <f t="shared" si="81"/>
        <v>505</v>
      </c>
      <c r="I521" s="9" t="str">
        <f t="shared" si="76"/>
        <v>-</v>
      </c>
      <c r="J521" s="47">
        <f>IF(H521&gt;'Lease Quarterly'!$E$4,0,M520)</f>
        <v>0</v>
      </c>
      <c r="K521" s="47">
        <f>IF(IF('Lease Quarterly'!$H$4="Yearly",J521*'Lease Quarterly'!$D$4,IF('Lease Quarterly'!$H$4="Quarterly",J521*('Lease Quarterly'!$D$4/4),J521*'Lease Quarterly'!$D$4/12))&gt;0,IF('Lease Quarterly'!$H$4="Yearly",J521*'Lease Quarterly'!$D$4,IF('Lease Quarterly'!$H$4="Quarterly",J521*('Lease Quarterly'!$D$4/4),J521*'Lease Quarterly'!$D$4/12)),-L521-J521)</f>
        <v>0</v>
      </c>
      <c r="L521" s="47">
        <f t="shared" si="77"/>
        <v>0</v>
      </c>
      <c r="M521" s="47">
        <f t="shared" si="78"/>
        <v>0</v>
      </c>
      <c r="N521" s="57"/>
      <c r="O521" s="38">
        <v>237</v>
      </c>
      <c r="P521" s="58">
        <f t="shared" si="82"/>
        <v>228187</v>
      </c>
      <c r="Q521" s="47">
        <f t="shared" si="83"/>
        <v>0</v>
      </c>
      <c r="R521" s="47">
        <f>IF(S520&lt;1,0,-'Lease Quarterly'!$K$4/'Lease Quarterly'!$L$4)</f>
        <v>0</v>
      </c>
      <c r="S521" s="47">
        <f t="shared" si="79"/>
        <v>0</v>
      </c>
      <c r="AE521"/>
      <c r="AF521" s="6"/>
    </row>
    <row r="522" spans="1:32" x14ac:dyDescent="0.25">
      <c r="A522" s="53">
        <f t="shared" si="80"/>
        <v>506</v>
      </c>
      <c r="B522" s="29">
        <f t="shared" si="74"/>
        <v>0</v>
      </c>
      <c r="C522" s="9" t="str">
        <f>IF(D522=0,"-",IF('Lease Quarterly'!$H$4="Yearly",EDATE(C521,12),IF('Lease Quarterly'!$H$4="Quarterly",EDATE(C521,3),EDATE(C521,1))))</f>
        <v>-</v>
      </c>
      <c r="D522" s="54">
        <f>IF(A522&gt;'Lease Quarterly'!$E$4,0,'Lease Quarterly'!$G$4)*((1+$M$4)^(((((IF($H$4="Yearly",ROUNDDOWN(IF(A522-($N$4)&lt;0,0,((A522-($N$4)/(($N$4))))/($N$4)),0),IF($H$4="Monthly",ROUNDDOWN(IF(A522-($N$4*12)&lt;0,0,((A522-(12*$N$4)/((12*$N$4))))/($N$4*12)),0),ROUNDDOWN(IF(A522-($N$4*4)&lt;0,0,((A522-(4*$N$4)/((4*$N$4))))/($N$4*4)),0)))))))))+(IF(A522=$E$4,$J$4,0))</f>
        <v>0</v>
      </c>
      <c r="E522" s="49">
        <f>IF(D522=0,0,1/((1+IF('Lease Quarterly'!$H$4="Yearly",'Lease Quarterly'!$D$4,IF('Lease Quarterly'!$H$4="Quarterly",'Lease Quarterly'!$D$4/4,'Lease Quarterly'!$D$4/12)))^IF($E$17=1,A521,A522)))</f>
        <v>0</v>
      </c>
      <c r="F522" s="55">
        <f t="shared" si="75"/>
        <v>0</v>
      </c>
      <c r="G522" s="56"/>
      <c r="H522" s="38">
        <f t="shared" si="81"/>
        <v>506</v>
      </c>
      <c r="I522" s="9" t="str">
        <f t="shared" si="76"/>
        <v>-</v>
      </c>
      <c r="J522" s="47">
        <f>IF(H522&gt;'Lease Quarterly'!$E$4,0,M521)</f>
        <v>0</v>
      </c>
      <c r="K522" s="47">
        <f>IF(IF('Lease Quarterly'!$H$4="Yearly",J522*'Lease Quarterly'!$D$4,IF('Lease Quarterly'!$H$4="Quarterly",J522*('Lease Quarterly'!$D$4/4),J522*'Lease Quarterly'!$D$4/12))&gt;0,IF('Lease Quarterly'!$H$4="Yearly",J522*'Lease Quarterly'!$D$4,IF('Lease Quarterly'!$H$4="Quarterly",J522*('Lease Quarterly'!$D$4/4),J522*'Lease Quarterly'!$D$4/12)),-L522-J522)</f>
        <v>0</v>
      </c>
      <c r="L522" s="47">
        <f t="shared" si="77"/>
        <v>0</v>
      </c>
      <c r="M522" s="47">
        <f t="shared" si="78"/>
        <v>0</v>
      </c>
      <c r="N522" s="57"/>
      <c r="O522" s="38">
        <v>237</v>
      </c>
      <c r="P522" s="58">
        <f t="shared" si="82"/>
        <v>228552</v>
      </c>
      <c r="Q522" s="47">
        <f t="shared" si="83"/>
        <v>0</v>
      </c>
      <c r="R522" s="47">
        <f>IF(S521&lt;1,0,-'Lease Quarterly'!$K$4/'Lease Quarterly'!$L$4)</f>
        <v>0</v>
      </c>
      <c r="S522" s="47">
        <f t="shared" si="79"/>
        <v>0</v>
      </c>
      <c r="AE522"/>
      <c r="AF522" s="6"/>
    </row>
    <row r="523" spans="1:32" x14ac:dyDescent="0.25">
      <c r="A523" s="53">
        <f t="shared" si="80"/>
        <v>507</v>
      </c>
      <c r="B523" s="29">
        <f t="shared" si="74"/>
        <v>0</v>
      </c>
      <c r="C523" s="9" t="str">
        <f>IF(D523=0,"-",IF('Lease Quarterly'!$H$4="Yearly",EDATE(C522,12),IF('Lease Quarterly'!$H$4="Quarterly",EDATE(C522,3),EDATE(C522,1))))</f>
        <v>-</v>
      </c>
      <c r="D523" s="54">
        <f>IF(A523&gt;'Lease Quarterly'!$E$4,0,'Lease Quarterly'!$G$4)*((1+$M$4)^(((((IF($H$4="Yearly",ROUNDDOWN(IF(A523-($N$4)&lt;0,0,((A523-($N$4)/(($N$4))))/($N$4)),0),IF($H$4="Monthly",ROUNDDOWN(IF(A523-($N$4*12)&lt;0,0,((A523-(12*$N$4)/((12*$N$4))))/($N$4*12)),0),ROUNDDOWN(IF(A523-($N$4*4)&lt;0,0,((A523-(4*$N$4)/((4*$N$4))))/($N$4*4)),0)))))))))+(IF(A523=$E$4,$J$4,0))</f>
        <v>0</v>
      </c>
      <c r="E523" s="49">
        <f>IF(D523=0,0,1/((1+IF('Lease Quarterly'!$H$4="Yearly",'Lease Quarterly'!$D$4,IF('Lease Quarterly'!$H$4="Quarterly",'Lease Quarterly'!$D$4/4,'Lease Quarterly'!$D$4/12)))^IF($E$17=1,A522,A523)))</f>
        <v>0</v>
      </c>
      <c r="F523" s="55">
        <f t="shared" si="75"/>
        <v>0</v>
      </c>
      <c r="G523" s="56"/>
      <c r="H523" s="38">
        <f t="shared" si="81"/>
        <v>507</v>
      </c>
      <c r="I523" s="9" t="str">
        <f t="shared" si="76"/>
        <v>-</v>
      </c>
      <c r="J523" s="47">
        <f>IF(H523&gt;'Lease Quarterly'!$E$4,0,M522)</f>
        <v>0</v>
      </c>
      <c r="K523" s="47">
        <f>IF(IF('Lease Quarterly'!$H$4="Yearly",J523*'Lease Quarterly'!$D$4,IF('Lease Quarterly'!$H$4="Quarterly",J523*('Lease Quarterly'!$D$4/4),J523*'Lease Quarterly'!$D$4/12))&gt;0,IF('Lease Quarterly'!$H$4="Yearly",J523*'Lease Quarterly'!$D$4,IF('Lease Quarterly'!$H$4="Quarterly",J523*('Lease Quarterly'!$D$4/4),J523*'Lease Quarterly'!$D$4/12)),-L523-J523)</f>
        <v>0</v>
      </c>
      <c r="L523" s="47">
        <f t="shared" si="77"/>
        <v>0</v>
      </c>
      <c r="M523" s="47">
        <f t="shared" si="78"/>
        <v>0</v>
      </c>
      <c r="N523" s="57"/>
      <c r="O523" s="38">
        <v>237</v>
      </c>
      <c r="P523" s="58">
        <f t="shared" si="82"/>
        <v>228917</v>
      </c>
      <c r="Q523" s="47">
        <f t="shared" si="83"/>
        <v>0</v>
      </c>
      <c r="R523" s="47">
        <f>IF(S522&lt;1,0,-'Lease Quarterly'!$K$4/'Lease Quarterly'!$L$4)</f>
        <v>0</v>
      </c>
      <c r="S523" s="47">
        <f t="shared" si="79"/>
        <v>0</v>
      </c>
      <c r="AE523"/>
      <c r="AF523" s="6"/>
    </row>
    <row r="524" spans="1:32" x14ac:dyDescent="0.25">
      <c r="A524" s="53">
        <f t="shared" si="80"/>
        <v>508</v>
      </c>
      <c r="B524" s="29">
        <f t="shared" si="74"/>
        <v>0</v>
      </c>
      <c r="C524" s="9" t="str">
        <f>IF(D524=0,"-",IF('Lease Quarterly'!$H$4="Yearly",EDATE(C523,12),IF('Lease Quarterly'!$H$4="Quarterly",EDATE(C523,3),EDATE(C523,1))))</f>
        <v>-</v>
      </c>
      <c r="D524" s="54">
        <f>IF(A524&gt;'Lease Quarterly'!$E$4,0,'Lease Quarterly'!$G$4)*((1+$M$4)^(((((IF($H$4="Yearly",ROUNDDOWN(IF(A524-($N$4)&lt;0,0,((A524-($N$4)/(($N$4))))/($N$4)),0),IF($H$4="Monthly",ROUNDDOWN(IF(A524-($N$4*12)&lt;0,0,((A524-(12*$N$4)/((12*$N$4))))/($N$4*12)),0),ROUNDDOWN(IF(A524-($N$4*4)&lt;0,0,((A524-(4*$N$4)/((4*$N$4))))/($N$4*4)),0)))))))))+(IF(A524=$E$4,$J$4,0))</f>
        <v>0</v>
      </c>
      <c r="E524" s="49">
        <f>IF(D524=0,0,1/((1+IF('Lease Quarterly'!$H$4="Yearly",'Lease Quarterly'!$D$4,IF('Lease Quarterly'!$H$4="Quarterly",'Lease Quarterly'!$D$4/4,'Lease Quarterly'!$D$4/12)))^IF($E$17=1,A523,A524)))</f>
        <v>0</v>
      </c>
      <c r="F524" s="55">
        <f t="shared" si="75"/>
        <v>0</v>
      </c>
      <c r="G524" s="56"/>
      <c r="H524" s="38">
        <f t="shared" si="81"/>
        <v>508</v>
      </c>
      <c r="I524" s="9" t="str">
        <f t="shared" si="76"/>
        <v>-</v>
      </c>
      <c r="J524" s="47">
        <f>IF(H524&gt;'Lease Quarterly'!$E$4,0,M523)</f>
        <v>0</v>
      </c>
      <c r="K524" s="47">
        <f>IF(IF('Lease Quarterly'!$H$4="Yearly",J524*'Lease Quarterly'!$D$4,IF('Lease Quarterly'!$H$4="Quarterly",J524*('Lease Quarterly'!$D$4/4),J524*'Lease Quarterly'!$D$4/12))&gt;0,IF('Lease Quarterly'!$H$4="Yearly",J524*'Lease Quarterly'!$D$4,IF('Lease Quarterly'!$H$4="Quarterly",J524*('Lease Quarterly'!$D$4/4),J524*'Lease Quarterly'!$D$4/12)),-L524-J524)</f>
        <v>0</v>
      </c>
      <c r="L524" s="47">
        <f t="shared" si="77"/>
        <v>0</v>
      </c>
      <c r="M524" s="47">
        <f t="shared" si="78"/>
        <v>0</v>
      </c>
      <c r="N524" s="57"/>
      <c r="O524" s="38">
        <v>237</v>
      </c>
      <c r="P524" s="58">
        <f t="shared" si="82"/>
        <v>229282</v>
      </c>
      <c r="Q524" s="47">
        <f t="shared" si="83"/>
        <v>0</v>
      </c>
      <c r="R524" s="47">
        <f>IF(S523&lt;1,0,-'Lease Quarterly'!$K$4/'Lease Quarterly'!$L$4)</f>
        <v>0</v>
      </c>
      <c r="S524" s="47">
        <f t="shared" si="79"/>
        <v>0</v>
      </c>
      <c r="AE524"/>
      <c r="AF524" s="6"/>
    </row>
    <row r="525" spans="1:32" x14ac:dyDescent="0.25">
      <c r="A525" s="53">
        <f t="shared" si="80"/>
        <v>509</v>
      </c>
      <c r="B525" s="29">
        <f t="shared" si="74"/>
        <v>0</v>
      </c>
      <c r="C525" s="9" t="str">
        <f>IF(D525=0,"-",IF('Lease Quarterly'!$H$4="Yearly",EDATE(C524,12),IF('Lease Quarterly'!$H$4="Quarterly",EDATE(C524,3),EDATE(C524,1))))</f>
        <v>-</v>
      </c>
      <c r="D525" s="54">
        <f>IF(A525&gt;'Lease Quarterly'!$E$4,0,'Lease Quarterly'!$G$4)*((1+$M$4)^(((((IF($H$4="Yearly",ROUNDDOWN(IF(A525-($N$4)&lt;0,0,((A525-($N$4)/(($N$4))))/($N$4)),0),IF($H$4="Monthly",ROUNDDOWN(IF(A525-($N$4*12)&lt;0,0,((A525-(12*$N$4)/((12*$N$4))))/($N$4*12)),0),ROUNDDOWN(IF(A525-($N$4*4)&lt;0,0,((A525-(4*$N$4)/((4*$N$4))))/($N$4*4)),0)))))))))+(IF(A525=$E$4,$J$4,0))</f>
        <v>0</v>
      </c>
      <c r="E525" s="49">
        <f>IF(D525=0,0,1/((1+IF('Lease Quarterly'!$H$4="Yearly",'Lease Quarterly'!$D$4,IF('Lease Quarterly'!$H$4="Quarterly",'Lease Quarterly'!$D$4/4,'Lease Quarterly'!$D$4/12)))^IF($E$17=1,A524,A525)))</f>
        <v>0</v>
      </c>
      <c r="F525" s="55">
        <f t="shared" si="75"/>
        <v>0</v>
      </c>
      <c r="G525" s="56"/>
      <c r="H525" s="38">
        <f t="shared" si="81"/>
        <v>509</v>
      </c>
      <c r="I525" s="9" t="str">
        <f t="shared" si="76"/>
        <v>-</v>
      </c>
      <c r="J525" s="47">
        <f>IF(H525&gt;'Lease Quarterly'!$E$4,0,M524)</f>
        <v>0</v>
      </c>
      <c r="K525" s="47">
        <f>IF(IF('Lease Quarterly'!$H$4="Yearly",J525*'Lease Quarterly'!$D$4,IF('Lease Quarterly'!$H$4="Quarterly",J525*('Lease Quarterly'!$D$4/4),J525*'Lease Quarterly'!$D$4/12))&gt;0,IF('Lease Quarterly'!$H$4="Yearly",J525*'Lease Quarterly'!$D$4,IF('Lease Quarterly'!$H$4="Quarterly",J525*('Lease Quarterly'!$D$4/4),J525*'Lease Quarterly'!$D$4/12)),-L525-J525)</f>
        <v>0</v>
      </c>
      <c r="L525" s="47">
        <f t="shared" si="77"/>
        <v>0</v>
      </c>
      <c r="M525" s="47">
        <f t="shared" si="78"/>
        <v>0</v>
      </c>
      <c r="N525" s="57"/>
      <c r="O525" s="38">
        <v>237</v>
      </c>
      <c r="P525" s="58">
        <f t="shared" si="82"/>
        <v>229648</v>
      </c>
      <c r="Q525" s="47">
        <f t="shared" si="83"/>
        <v>0</v>
      </c>
      <c r="R525" s="47">
        <f>IF(S524&lt;1,0,-'Lease Quarterly'!$K$4/'Lease Quarterly'!$L$4)</f>
        <v>0</v>
      </c>
      <c r="S525" s="47">
        <f t="shared" si="79"/>
        <v>0</v>
      </c>
      <c r="AE525"/>
      <c r="AF525" s="6"/>
    </row>
    <row r="526" spans="1:32" x14ac:dyDescent="0.25">
      <c r="A526" s="53">
        <f t="shared" si="80"/>
        <v>510</v>
      </c>
      <c r="B526" s="29">
        <f t="shared" si="74"/>
        <v>0</v>
      </c>
      <c r="C526" s="9" t="str">
        <f>IF(D526=0,"-",IF('Lease Quarterly'!$H$4="Yearly",EDATE(C525,12),IF('Lease Quarterly'!$H$4="Quarterly",EDATE(C525,3),EDATE(C525,1))))</f>
        <v>-</v>
      </c>
      <c r="D526" s="54">
        <f>IF(A526&gt;'Lease Quarterly'!$E$4,0,'Lease Quarterly'!$G$4)*((1+$M$4)^(((((IF($H$4="Yearly",ROUNDDOWN(IF(A526-($N$4)&lt;0,0,((A526-($N$4)/(($N$4))))/($N$4)),0),IF($H$4="Monthly",ROUNDDOWN(IF(A526-($N$4*12)&lt;0,0,((A526-(12*$N$4)/((12*$N$4))))/($N$4*12)),0),ROUNDDOWN(IF(A526-($N$4*4)&lt;0,0,((A526-(4*$N$4)/((4*$N$4))))/($N$4*4)),0)))))))))+(IF(A526=$E$4,$J$4,0))</f>
        <v>0</v>
      </c>
      <c r="E526" s="49">
        <f>IF(D526=0,0,1/((1+IF('Lease Quarterly'!$H$4="Yearly",'Lease Quarterly'!$D$4,IF('Lease Quarterly'!$H$4="Quarterly",'Lease Quarterly'!$D$4/4,'Lease Quarterly'!$D$4/12)))^IF($E$17=1,A525,A526)))</f>
        <v>0</v>
      </c>
      <c r="F526" s="55">
        <f t="shared" si="75"/>
        <v>0</v>
      </c>
      <c r="G526" s="56"/>
      <c r="H526" s="38">
        <f t="shared" si="81"/>
        <v>510</v>
      </c>
      <c r="I526" s="9" t="str">
        <f t="shared" si="76"/>
        <v>-</v>
      </c>
      <c r="J526" s="47">
        <f>IF(H526&gt;'Lease Quarterly'!$E$4,0,M525)</f>
        <v>0</v>
      </c>
      <c r="K526" s="47">
        <f>IF(IF('Lease Quarterly'!$H$4="Yearly",J526*'Lease Quarterly'!$D$4,IF('Lease Quarterly'!$H$4="Quarterly",J526*('Lease Quarterly'!$D$4/4),J526*'Lease Quarterly'!$D$4/12))&gt;0,IF('Lease Quarterly'!$H$4="Yearly",J526*'Lease Quarterly'!$D$4,IF('Lease Quarterly'!$H$4="Quarterly",J526*('Lease Quarterly'!$D$4/4),J526*'Lease Quarterly'!$D$4/12)),-L526-J526)</f>
        <v>0</v>
      </c>
      <c r="L526" s="47">
        <f t="shared" si="77"/>
        <v>0</v>
      </c>
      <c r="M526" s="47">
        <f t="shared" si="78"/>
        <v>0</v>
      </c>
      <c r="N526" s="57"/>
      <c r="O526" s="38">
        <v>237</v>
      </c>
      <c r="P526" s="58">
        <f t="shared" si="82"/>
        <v>230013</v>
      </c>
      <c r="Q526" s="47">
        <f t="shared" si="83"/>
        <v>0</v>
      </c>
      <c r="R526" s="47">
        <f>IF(S525&lt;1,0,-'Lease Quarterly'!$K$4/'Lease Quarterly'!$L$4)</f>
        <v>0</v>
      </c>
      <c r="S526" s="47">
        <f t="shared" si="79"/>
        <v>0</v>
      </c>
      <c r="AE526"/>
      <c r="AF526" s="6"/>
    </row>
    <row r="527" spans="1:32" x14ac:dyDescent="0.25">
      <c r="A527" s="53">
        <f t="shared" si="80"/>
        <v>511</v>
      </c>
      <c r="B527" s="29">
        <f t="shared" si="74"/>
        <v>0</v>
      </c>
      <c r="C527" s="9" t="str">
        <f>IF(D527=0,"-",IF('Lease Quarterly'!$H$4="Yearly",EDATE(C526,12),IF('Lease Quarterly'!$H$4="Quarterly",EDATE(C526,3),EDATE(C526,1))))</f>
        <v>-</v>
      </c>
      <c r="D527" s="54">
        <f>IF(A527&gt;'Lease Quarterly'!$E$4,0,'Lease Quarterly'!$G$4)*((1+$M$4)^(((((IF($H$4="Yearly",ROUNDDOWN(IF(A527-($N$4)&lt;0,0,((A527-($N$4)/(($N$4))))/($N$4)),0),IF($H$4="Monthly",ROUNDDOWN(IF(A527-($N$4*12)&lt;0,0,((A527-(12*$N$4)/((12*$N$4))))/($N$4*12)),0),ROUNDDOWN(IF(A527-($N$4*4)&lt;0,0,((A527-(4*$N$4)/((4*$N$4))))/($N$4*4)),0)))))))))+(IF(A527=$E$4,$J$4,0))</f>
        <v>0</v>
      </c>
      <c r="E527" s="49">
        <f>IF(D527=0,0,1/((1+IF('Lease Quarterly'!$H$4="Yearly",'Lease Quarterly'!$D$4,IF('Lease Quarterly'!$H$4="Quarterly",'Lease Quarterly'!$D$4/4,'Lease Quarterly'!$D$4/12)))^IF($E$17=1,A526,A527)))</f>
        <v>0</v>
      </c>
      <c r="F527" s="55">
        <f t="shared" si="75"/>
        <v>0</v>
      </c>
      <c r="G527" s="56"/>
      <c r="H527" s="38">
        <f t="shared" si="81"/>
        <v>511</v>
      </c>
      <c r="I527" s="9" t="str">
        <f t="shared" si="76"/>
        <v>-</v>
      </c>
      <c r="J527" s="47">
        <f>IF(H527&gt;'Lease Quarterly'!$E$4,0,M526)</f>
        <v>0</v>
      </c>
      <c r="K527" s="47">
        <f>IF(IF('Lease Quarterly'!$H$4="Yearly",J527*'Lease Quarterly'!$D$4,IF('Lease Quarterly'!$H$4="Quarterly",J527*('Lease Quarterly'!$D$4/4),J527*'Lease Quarterly'!$D$4/12))&gt;0,IF('Lease Quarterly'!$H$4="Yearly",J527*'Lease Quarterly'!$D$4,IF('Lease Quarterly'!$H$4="Quarterly",J527*('Lease Quarterly'!$D$4/4),J527*'Lease Quarterly'!$D$4/12)),-L527-J527)</f>
        <v>0</v>
      </c>
      <c r="L527" s="47">
        <f t="shared" si="77"/>
        <v>0</v>
      </c>
      <c r="M527" s="47">
        <f t="shared" si="78"/>
        <v>0</v>
      </c>
      <c r="N527" s="57"/>
      <c r="O527" s="38">
        <v>237</v>
      </c>
      <c r="P527" s="58">
        <f t="shared" si="82"/>
        <v>230378</v>
      </c>
      <c r="Q527" s="47">
        <f t="shared" si="83"/>
        <v>0</v>
      </c>
      <c r="R527" s="47">
        <f>IF(S526&lt;1,0,-'Lease Quarterly'!$K$4/'Lease Quarterly'!$L$4)</f>
        <v>0</v>
      </c>
      <c r="S527" s="47">
        <f t="shared" si="79"/>
        <v>0</v>
      </c>
      <c r="AE527"/>
      <c r="AF527" s="6"/>
    </row>
    <row r="528" spans="1:32" x14ac:dyDescent="0.25">
      <c r="A528" s="53">
        <f t="shared" si="80"/>
        <v>512</v>
      </c>
      <c r="B528" s="29">
        <f t="shared" si="74"/>
        <v>0</v>
      </c>
      <c r="C528" s="9" t="str">
        <f>IF(D528=0,"-",IF('Lease Quarterly'!$H$4="Yearly",EDATE(C527,12),IF('Lease Quarterly'!$H$4="Quarterly",EDATE(C527,3),EDATE(C527,1))))</f>
        <v>-</v>
      </c>
      <c r="D528" s="54">
        <f>IF(A528&gt;'Lease Quarterly'!$E$4,0,'Lease Quarterly'!$G$4)*((1+$M$4)^(((((IF($H$4="Yearly",ROUNDDOWN(IF(A528-($N$4)&lt;0,0,((A528-($N$4)/(($N$4))))/($N$4)),0),IF($H$4="Monthly",ROUNDDOWN(IF(A528-($N$4*12)&lt;0,0,((A528-(12*$N$4)/((12*$N$4))))/($N$4*12)),0),ROUNDDOWN(IF(A528-($N$4*4)&lt;0,0,((A528-(4*$N$4)/((4*$N$4))))/($N$4*4)),0)))))))))+(IF(A528=$E$4,$J$4,0))</f>
        <v>0</v>
      </c>
      <c r="E528" s="49">
        <f>IF(D528=0,0,1/((1+IF('Lease Quarterly'!$H$4="Yearly",'Lease Quarterly'!$D$4,IF('Lease Quarterly'!$H$4="Quarterly",'Lease Quarterly'!$D$4/4,'Lease Quarterly'!$D$4/12)))^IF($E$17=1,A527,A528)))</f>
        <v>0</v>
      </c>
      <c r="F528" s="55">
        <f t="shared" si="75"/>
        <v>0</v>
      </c>
      <c r="G528" s="56"/>
      <c r="H528" s="38">
        <f t="shared" si="81"/>
        <v>512</v>
      </c>
      <c r="I528" s="9" t="str">
        <f t="shared" si="76"/>
        <v>-</v>
      </c>
      <c r="J528" s="47">
        <f>IF(H528&gt;'Lease Quarterly'!$E$4,0,M527)</f>
        <v>0</v>
      </c>
      <c r="K528" s="47">
        <f>IF(IF('Lease Quarterly'!$H$4="Yearly",J528*'Lease Quarterly'!$D$4,IF('Lease Quarterly'!$H$4="Quarterly",J528*('Lease Quarterly'!$D$4/4),J528*'Lease Quarterly'!$D$4/12))&gt;0,IF('Lease Quarterly'!$H$4="Yearly",J528*'Lease Quarterly'!$D$4,IF('Lease Quarterly'!$H$4="Quarterly",J528*('Lease Quarterly'!$D$4/4),J528*'Lease Quarterly'!$D$4/12)),-L528-J528)</f>
        <v>0</v>
      </c>
      <c r="L528" s="47">
        <f t="shared" si="77"/>
        <v>0</v>
      </c>
      <c r="M528" s="47">
        <f t="shared" si="78"/>
        <v>0</v>
      </c>
      <c r="N528" s="57"/>
      <c r="O528" s="38">
        <v>237</v>
      </c>
      <c r="P528" s="58">
        <f t="shared" si="82"/>
        <v>230743</v>
      </c>
      <c r="Q528" s="47">
        <f t="shared" si="83"/>
        <v>0</v>
      </c>
      <c r="R528" s="47">
        <f>IF(S527&lt;1,0,-'Lease Quarterly'!$K$4/'Lease Quarterly'!$L$4)</f>
        <v>0</v>
      </c>
      <c r="S528" s="47">
        <f t="shared" si="79"/>
        <v>0</v>
      </c>
      <c r="AE528"/>
      <c r="AF528" s="6"/>
    </row>
    <row r="529" spans="1:32" x14ac:dyDescent="0.25">
      <c r="A529" s="53">
        <f t="shared" si="80"/>
        <v>513</v>
      </c>
      <c r="B529" s="29">
        <f t="shared" ref="B529:B592" si="84">IF(C529="-",0,YEAR(C529))</f>
        <v>0</v>
      </c>
      <c r="C529" s="9" t="str">
        <f>IF(D529=0,"-",IF('Lease Quarterly'!$H$4="Yearly",EDATE(C528,12),IF('Lease Quarterly'!$H$4="Quarterly",EDATE(C528,3),EDATE(C528,1))))</f>
        <v>-</v>
      </c>
      <c r="D529" s="54">
        <f>IF(A529&gt;'Lease Quarterly'!$E$4,0,'Lease Quarterly'!$G$4)*((1+$M$4)^(((((IF($H$4="Yearly",ROUNDDOWN(IF(A529-($N$4)&lt;0,0,((A529-($N$4)/(($N$4))))/($N$4)),0),IF($H$4="Monthly",ROUNDDOWN(IF(A529-($N$4*12)&lt;0,0,((A529-(12*$N$4)/((12*$N$4))))/($N$4*12)),0),ROUNDDOWN(IF(A529-($N$4*4)&lt;0,0,((A529-(4*$N$4)/((4*$N$4))))/($N$4*4)),0)))))))))+(IF(A529=$E$4,$J$4,0))</f>
        <v>0</v>
      </c>
      <c r="E529" s="49">
        <f>IF(D529=0,0,1/((1+IF('Lease Quarterly'!$H$4="Yearly",'Lease Quarterly'!$D$4,IF('Lease Quarterly'!$H$4="Quarterly",'Lease Quarterly'!$D$4/4,'Lease Quarterly'!$D$4/12)))^IF($E$17=1,A528,A529)))</f>
        <v>0</v>
      </c>
      <c r="F529" s="55">
        <f t="shared" ref="F529:F592" si="85">D529*E529</f>
        <v>0</v>
      </c>
      <c r="G529" s="56"/>
      <c r="H529" s="38">
        <f t="shared" si="81"/>
        <v>513</v>
      </c>
      <c r="I529" s="9" t="str">
        <f t="shared" ref="I529:I592" si="86">C529</f>
        <v>-</v>
      </c>
      <c r="J529" s="47">
        <f>IF(H529&gt;'Lease Quarterly'!$E$4,0,M528)</f>
        <v>0</v>
      </c>
      <c r="K529" s="47">
        <f>IF(IF('Lease Quarterly'!$H$4="Yearly",J529*'Lease Quarterly'!$D$4,IF('Lease Quarterly'!$H$4="Quarterly",J529*('Lease Quarterly'!$D$4/4),J529*'Lease Quarterly'!$D$4/12))&gt;0,IF('Lease Quarterly'!$H$4="Yearly",J529*'Lease Quarterly'!$D$4,IF('Lease Quarterly'!$H$4="Quarterly",J529*('Lease Quarterly'!$D$4/4),J529*'Lease Quarterly'!$D$4/12)),-L529-J529)</f>
        <v>0</v>
      </c>
      <c r="L529" s="47">
        <f t="shared" si="77"/>
        <v>0</v>
      </c>
      <c r="M529" s="47">
        <f t="shared" si="78"/>
        <v>0</v>
      </c>
      <c r="N529" s="57"/>
      <c r="O529" s="38">
        <v>237</v>
      </c>
      <c r="P529" s="58">
        <f t="shared" si="82"/>
        <v>231109</v>
      </c>
      <c r="Q529" s="47">
        <f t="shared" si="83"/>
        <v>0</v>
      </c>
      <c r="R529" s="47">
        <f>IF(S528&lt;1,0,-'Lease Quarterly'!$K$4/'Lease Quarterly'!$L$4)</f>
        <v>0</v>
      </c>
      <c r="S529" s="47">
        <f t="shared" si="79"/>
        <v>0</v>
      </c>
      <c r="AE529"/>
      <c r="AF529" s="6"/>
    </row>
    <row r="530" spans="1:32" x14ac:dyDescent="0.25">
      <c r="A530" s="53">
        <f t="shared" si="80"/>
        <v>514</v>
      </c>
      <c r="B530" s="29">
        <f t="shared" si="84"/>
        <v>0</v>
      </c>
      <c r="C530" s="9" t="str">
        <f>IF(D530=0,"-",IF('Lease Quarterly'!$H$4="Yearly",EDATE(C529,12),IF('Lease Quarterly'!$H$4="Quarterly",EDATE(C529,3),EDATE(C529,1))))</f>
        <v>-</v>
      </c>
      <c r="D530" s="54">
        <f>IF(A530&gt;'Lease Quarterly'!$E$4,0,'Lease Quarterly'!$G$4)*((1+$M$4)^(((((IF($H$4="Yearly",ROUNDDOWN(IF(A530-($N$4)&lt;0,0,((A530-($N$4)/(($N$4))))/($N$4)),0),IF($H$4="Monthly",ROUNDDOWN(IF(A530-($N$4*12)&lt;0,0,((A530-(12*$N$4)/((12*$N$4))))/($N$4*12)),0),ROUNDDOWN(IF(A530-($N$4*4)&lt;0,0,((A530-(4*$N$4)/((4*$N$4))))/($N$4*4)),0)))))))))+(IF(A530=$E$4,$J$4,0))</f>
        <v>0</v>
      </c>
      <c r="E530" s="49">
        <f>IF(D530=0,0,1/((1+IF('Lease Quarterly'!$H$4="Yearly",'Lease Quarterly'!$D$4,IF('Lease Quarterly'!$H$4="Quarterly",'Lease Quarterly'!$D$4/4,'Lease Quarterly'!$D$4/12)))^IF($E$17=1,A529,A530)))</f>
        <v>0</v>
      </c>
      <c r="F530" s="55">
        <f t="shared" si="85"/>
        <v>0</v>
      </c>
      <c r="G530" s="56"/>
      <c r="H530" s="38">
        <f t="shared" si="81"/>
        <v>514</v>
      </c>
      <c r="I530" s="9" t="str">
        <f t="shared" si="86"/>
        <v>-</v>
      </c>
      <c r="J530" s="47">
        <f>IF(H530&gt;'Lease Quarterly'!$E$4,0,M529)</f>
        <v>0</v>
      </c>
      <c r="K530" s="47">
        <f>IF(IF('Lease Quarterly'!$H$4="Yearly",J530*'Lease Quarterly'!$D$4,IF('Lease Quarterly'!$H$4="Quarterly",J530*('Lease Quarterly'!$D$4/4),J530*'Lease Quarterly'!$D$4/12))&gt;0,IF('Lease Quarterly'!$H$4="Yearly",J530*'Lease Quarterly'!$D$4,IF('Lease Quarterly'!$H$4="Quarterly",J530*('Lease Quarterly'!$D$4/4),J530*'Lease Quarterly'!$D$4/12)),-L530-J530)</f>
        <v>0</v>
      </c>
      <c r="L530" s="47">
        <f t="shared" ref="L530:L593" si="87">D530</f>
        <v>0</v>
      </c>
      <c r="M530" s="47">
        <f t="shared" ref="M530:M593" si="88">J530+K530-L530</f>
        <v>0</v>
      </c>
      <c r="N530" s="57"/>
      <c r="O530" s="38">
        <v>237</v>
      </c>
      <c r="P530" s="58">
        <f t="shared" si="82"/>
        <v>231474</v>
      </c>
      <c r="Q530" s="47">
        <f t="shared" si="83"/>
        <v>0</v>
      </c>
      <c r="R530" s="47">
        <f>IF(S529&lt;1,0,-'Lease Quarterly'!$K$4/'Lease Quarterly'!$L$4)</f>
        <v>0</v>
      </c>
      <c r="S530" s="47">
        <f t="shared" ref="S530:S593" si="89">IF(S529&lt;1,0,SUM(Q530:R530))</f>
        <v>0</v>
      </c>
      <c r="AE530"/>
      <c r="AF530" s="6"/>
    </row>
    <row r="531" spans="1:32" x14ac:dyDescent="0.25">
      <c r="A531" s="53">
        <f t="shared" ref="A531:A594" si="90">A530+1</f>
        <v>515</v>
      </c>
      <c r="B531" s="29">
        <f t="shared" si="84"/>
        <v>0</v>
      </c>
      <c r="C531" s="9" t="str">
        <f>IF(D531=0,"-",IF('Lease Quarterly'!$H$4="Yearly",EDATE(C530,12),IF('Lease Quarterly'!$H$4="Quarterly",EDATE(C530,3),EDATE(C530,1))))</f>
        <v>-</v>
      </c>
      <c r="D531" s="54">
        <f>IF(A531&gt;'Lease Quarterly'!$E$4,0,'Lease Quarterly'!$G$4)*((1+$M$4)^(((((IF($H$4="Yearly",ROUNDDOWN(IF(A531-($N$4)&lt;0,0,((A531-($N$4)/(($N$4))))/($N$4)),0),IF($H$4="Monthly",ROUNDDOWN(IF(A531-($N$4*12)&lt;0,0,((A531-(12*$N$4)/((12*$N$4))))/($N$4*12)),0),ROUNDDOWN(IF(A531-($N$4*4)&lt;0,0,((A531-(4*$N$4)/((4*$N$4))))/($N$4*4)),0)))))))))+(IF(A531=$E$4,$J$4,0))</f>
        <v>0</v>
      </c>
      <c r="E531" s="49">
        <f>IF(D531=0,0,1/((1+IF('Lease Quarterly'!$H$4="Yearly",'Lease Quarterly'!$D$4,IF('Lease Quarterly'!$H$4="Quarterly",'Lease Quarterly'!$D$4/4,'Lease Quarterly'!$D$4/12)))^IF($E$17=1,A530,A531)))</f>
        <v>0</v>
      </c>
      <c r="F531" s="55">
        <f t="shared" si="85"/>
        <v>0</v>
      </c>
      <c r="G531" s="56"/>
      <c r="H531" s="38">
        <f t="shared" ref="H531:H594" si="91">H530+1</f>
        <v>515</v>
      </c>
      <c r="I531" s="9" t="str">
        <f t="shared" si="86"/>
        <v>-</v>
      </c>
      <c r="J531" s="47">
        <f>IF(H531&gt;'Lease Quarterly'!$E$4,0,M530)</f>
        <v>0</v>
      </c>
      <c r="K531" s="47">
        <f>IF(IF('Lease Quarterly'!$H$4="Yearly",J531*'Lease Quarterly'!$D$4,IF('Lease Quarterly'!$H$4="Quarterly",J531*('Lease Quarterly'!$D$4/4),J531*'Lease Quarterly'!$D$4/12))&gt;0,IF('Lease Quarterly'!$H$4="Yearly",J531*'Lease Quarterly'!$D$4,IF('Lease Quarterly'!$H$4="Quarterly",J531*('Lease Quarterly'!$D$4/4),J531*'Lease Quarterly'!$D$4/12)),-L531-J531)</f>
        <v>0</v>
      </c>
      <c r="L531" s="47">
        <f t="shared" si="87"/>
        <v>0</v>
      </c>
      <c r="M531" s="47">
        <f t="shared" si="88"/>
        <v>0</v>
      </c>
      <c r="N531" s="57"/>
      <c r="O531" s="38">
        <v>237</v>
      </c>
      <c r="P531" s="58">
        <f t="shared" ref="P531:P594" si="92">DATE(YEAR(P530)+1,MONTH(P530),DAY(P530))</f>
        <v>231839</v>
      </c>
      <c r="Q531" s="47">
        <f t="shared" ref="Q531:Q594" si="93">S530</f>
        <v>0</v>
      </c>
      <c r="R531" s="47">
        <f>IF(S530&lt;1,0,-'Lease Quarterly'!$K$4/'Lease Quarterly'!$L$4)</f>
        <v>0</v>
      </c>
      <c r="S531" s="47">
        <f t="shared" si="89"/>
        <v>0</v>
      </c>
      <c r="AE531"/>
      <c r="AF531" s="6"/>
    </row>
    <row r="532" spans="1:32" x14ac:dyDescent="0.25">
      <c r="A532" s="53">
        <f t="shared" si="90"/>
        <v>516</v>
      </c>
      <c r="B532" s="29">
        <f t="shared" si="84"/>
        <v>0</v>
      </c>
      <c r="C532" s="9" t="str">
        <f>IF(D532=0,"-",IF('Lease Quarterly'!$H$4="Yearly",EDATE(C531,12),IF('Lease Quarterly'!$H$4="Quarterly",EDATE(C531,3),EDATE(C531,1))))</f>
        <v>-</v>
      </c>
      <c r="D532" s="54">
        <f>IF(A532&gt;'Lease Quarterly'!$E$4,0,'Lease Quarterly'!$G$4)*((1+$M$4)^(((((IF($H$4="Yearly",ROUNDDOWN(IF(A532-($N$4)&lt;0,0,((A532-($N$4)/(($N$4))))/($N$4)),0),IF($H$4="Monthly",ROUNDDOWN(IF(A532-($N$4*12)&lt;0,0,((A532-(12*$N$4)/((12*$N$4))))/($N$4*12)),0),ROUNDDOWN(IF(A532-($N$4*4)&lt;0,0,((A532-(4*$N$4)/((4*$N$4))))/($N$4*4)),0)))))))))+(IF(A532=$E$4,$J$4,0))</f>
        <v>0</v>
      </c>
      <c r="E532" s="49">
        <f>IF(D532=0,0,1/((1+IF('Lease Quarterly'!$H$4="Yearly",'Lease Quarterly'!$D$4,IF('Lease Quarterly'!$H$4="Quarterly",'Lease Quarterly'!$D$4/4,'Lease Quarterly'!$D$4/12)))^IF($E$17=1,A531,A532)))</f>
        <v>0</v>
      </c>
      <c r="F532" s="55">
        <f t="shared" si="85"/>
        <v>0</v>
      </c>
      <c r="G532" s="56"/>
      <c r="H532" s="38">
        <f t="shared" si="91"/>
        <v>516</v>
      </c>
      <c r="I532" s="9" t="str">
        <f t="shared" si="86"/>
        <v>-</v>
      </c>
      <c r="J532" s="47">
        <f>IF(H532&gt;'Lease Quarterly'!$E$4,0,M531)</f>
        <v>0</v>
      </c>
      <c r="K532" s="47">
        <f>IF(IF('Lease Quarterly'!$H$4="Yearly",J532*'Lease Quarterly'!$D$4,IF('Lease Quarterly'!$H$4="Quarterly",J532*('Lease Quarterly'!$D$4/4),J532*'Lease Quarterly'!$D$4/12))&gt;0,IF('Lease Quarterly'!$H$4="Yearly",J532*'Lease Quarterly'!$D$4,IF('Lease Quarterly'!$H$4="Quarterly",J532*('Lease Quarterly'!$D$4/4),J532*'Lease Quarterly'!$D$4/12)),-L532-J532)</f>
        <v>0</v>
      </c>
      <c r="L532" s="47">
        <f t="shared" si="87"/>
        <v>0</v>
      </c>
      <c r="M532" s="47">
        <f t="shared" si="88"/>
        <v>0</v>
      </c>
      <c r="N532" s="57"/>
      <c r="O532" s="38">
        <v>237</v>
      </c>
      <c r="P532" s="58">
        <f t="shared" si="92"/>
        <v>232204</v>
      </c>
      <c r="Q532" s="47">
        <f t="shared" si="93"/>
        <v>0</v>
      </c>
      <c r="R532" s="47">
        <f>IF(S531&lt;1,0,-'Lease Quarterly'!$K$4/'Lease Quarterly'!$L$4)</f>
        <v>0</v>
      </c>
      <c r="S532" s="47">
        <f t="shared" si="89"/>
        <v>0</v>
      </c>
      <c r="AE532"/>
      <c r="AF532" s="6"/>
    </row>
    <row r="533" spans="1:32" x14ac:dyDescent="0.25">
      <c r="A533" s="53">
        <f t="shared" si="90"/>
        <v>517</v>
      </c>
      <c r="B533" s="29">
        <f t="shared" si="84"/>
        <v>0</v>
      </c>
      <c r="C533" s="9" t="str">
        <f>IF(D533=0,"-",IF('Lease Quarterly'!$H$4="Yearly",EDATE(C532,12),IF('Lease Quarterly'!$H$4="Quarterly",EDATE(C532,3),EDATE(C532,1))))</f>
        <v>-</v>
      </c>
      <c r="D533" s="54">
        <f>IF(A533&gt;'Lease Quarterly'!$E$4,0,'Lease Quarterly'!$G$4)*((1+$M$4)^(((((IF($H$4="Yearly",ROUNDDOWN(IF(A533-($N$4)&lt;0,0,((A533-($N$4)/(($N$4))))/($N$4)),0),IF($H$4="Monthly",ROUNDDOWN(IF(A533-($N$4*12)&lt;0,0,((A533-(12*$N$4)/((12*$N$4))))/($N$4*12)),0),ROUNDDOWN(IF(A533-($N$4*4)&lt;0,0,((A533-(4*$N$4)/((4*$N$4))))/($N$4*4)),0)))))))))+(IF(A533=$E$4,$J$4,0))</f>
        <v>0</v>
      </c>
      <c r="E533" s="49">
        <f>IF(D533=0,0,1/((1+IF('Lease Quarterly'!$H$4="Yearly",'Lease Quarterly'!$D$4,IF('Lease Quarterly'!$H$4="Quarterly",'Lease Quarterly'!$D$4/4,'Lease Quarterly'!$D$4/12)))^IF($E$17=1,A532,A533)))</f>
        <v>0</v>
      </c>
      <c r="F533" s="55">
        <f t="shared" si="85"/>
        <v>0</v>
      </c>
      <c r="G533" s="56"/>
      <c r="H533" s="38">
        <f t="shared" si="91"/>
        <v>517</v>
      </c>
      <c r="I533" s="9" t="str">
        <f t="shared" si="86"/>
        <v>-</v>
      </c>
      <c r="J533" s="47">
        <f>IF(H533&gt;'Lease Quarterly'!$E$4,0,M532)</f>
        <v>0</v>
      </c>
      <c r="K533" s="47">
        <f>IF(IF('Lease Quarterly'!$H$4="Yearly",J533*'Lease Quarterly'!$D$4,IF('Lease Quarterly'!$H$4="Quarterly",J533*('Lease Quarterly'!$D$4/4),J533*'Lease Quarterly'!$D$4/12))&gt;0,IF('Lease Quarterly'!$H$4="Yearly",J533*'Lease Quarterly'!$D$4,IF('Lease Quarterly'!$H$4="Quarterly",J533*('Lease Quarterly'!$D$4/4),J533*'Lease Quarterly'!$D$4/12)),-L533-J533)</f>
        <v>0</v>
      </c>
      <c r="L533" s="47">
        <f t="shared" si="87"/>
        <v>0</v>
      </c>
      <c r="M533" s="47">
        <f t="shared" si="88"/>
        <v>0</v>
      </c>
      <c r="N533" s="57"/>
      <c r="O533" s="38">
        <v>237</v>
      </c>
      <c r="P533" s="58">
        <f t="shared" si="92"/>
        <v>232570</v>
      </c>
      <c r="Q533" s="47">
        <f t="shared" si="93"/>
        <v>0</v>
      </c>
      <c r="R533" s="47">
        <f>IF(S532&lt;1,0,-'Lease Quarterly'!$K$4/'Lease Quarterly'!$L$4)</f>
        <v>0</v>
      </c>
      <c r="S533" s="47">
        <f t="shared" si="89"/>
        <v>0</v>
      </c>
      <c r="AE533"/>
      <c r="AF533" s="6"/>
    </row>
    <row r="534" spans="1:32" x14ac:dyDescent="0.25">
      <c r="A534" s="53">
        <f t="shared" si="90"/>
        <v>518</v>
      </c>
      <c r="B534" s="29">
        <f t="shared" si="84"/>
        <v>0</v>
      </c>
      <c r="C534" s="9" t="str">
        <f>IF(D534=0,"-",IF('Lease Quarterly'!$H$4="Yearly",EDATE(C533,12),IF('Lease Quarterly'!$H$4="Quarterly",EDATE(C533,3),EDATE(C533,1))))</f>
        <v>-</v>
      </c>
      <c r="D534" s="54">
        <f>IF(A534&gt;'Lease Quarterly'!$E$4,0,'Lease Quarterly'!$G$4)*((1+$M$4)^(((((IF($H$4="Yearly",ROUNDDOWN(IF(A534-($N$4)&lt;0,0,((A534-($N$4)/(($N$4))))/($N$4)),0),IF($H$4="Monthly",ROUNDDOWN(IF(A534-($N$4*12)&lt;0,0,((A534-(12*$N$4)/((12*$N$4))))/($N$4*12)),0),ROUNDDOWN(IF(A534-($N$4*4)&lt;0,0,((A534-(4*$N$4)/((4*$N$4))))/($N$4*4)),0)))))))))+(IF(A534=$E$4,$J$4,0))</f>
        <v>0</v>
      </c>
      <c r="E534" s="49">
        <f>IF(D534=0,0,1/((1+IF('Lease Quarterly'!$H$4="Yearly",'Lease Quarterly'!$D$4,IF('Lease Quarterly'!$H$4="Quarterly",'Lease Quarterly'!$D$4/4,'Lease Quarterly'!$D$4/12)))^IF($E$17=1,A533,A534)))</f>
        <v>0</v>
      </c>
      <c r="F534" s="55">
        <f t="shared" si="85"/>
        <v>0</v>
      </c>
      <c r="G534" s="56"/>
      <c r="H534" s="38">
        <f t="shared" si="91"/>
        <v>518</v>
      </c>
      <c r="I534" s="9" t="str">
        <f t="shared" si="86"/>
        <v>-</v>
      </c>
      <c r="J534" s="47">
        <f>IF(H534&gt;'Lease Quarterly'!$E$4,0,M533)</f>
        <v>0</v>
      </c>
      <c r="K534" s="47">
        <f>IF(IF('Lease Quarterly'!$H$4="Yearly",J534*'Lease Quarterly'!$D$4,IF('Lease Quarterly'!$H$4="Quarterly",J534*('Lease Quarterly'!$D$4/4),J534*'Lease Quarterly'!$D$4/12))&gt;0,IF('Lease Quarterly'!$H$4="Yearly",J534*'Lease Quarterly'!$D$4,IF('Lease Quarterly'!$H$4="Quarterly",J534*('Lease Quarterly'!$D$4/4),J534*'Lease Quarterly'!$D$4/12)),-L534-J534)</f>
        <v>0</v>
      </c>
      <c r="L534" s="47">
        <f t="shared" si="87"/>
        <v>0</v>
      </c>
      <c r="M534" s="47">
        <f t="shared" si="88"/>
        <v>0</v>
      </c>
      <c r="N534" s="57"/>
      <c r="O534" s="38">
        <v>237</v>
      </c>
      <c r="P534" s="58">
        <f t="shared" si="92"/>
        <v>232935</v>
      </c>
      <c r="Q534" s="47">
        <f t="shared" si="93"/>
        <v>0</v>
      </c>
      <c r="R534" s="47">
        <f>IF(S533&lt;1,0,-'Lease Quarterly'!$K$4/'Lease Quarterly'!$L$4)</f>
        <v>0</v>
      </c>
      <c r="S534" s="47">
        <f t="shared" si="89"/>
        <v>0</v>
      </c>
      <c r="AE534"/>
      <c r="AF534" s="6"/>
    </row>
    <row r="535" spans="1:32" x14ac:dyDescent="0.25">
      <c r="A535" s="53">
        <f t="shared" si="90"/>
        <v>519</v>
      </c>
      <c r="B535" s="29">
        <f t="shared" si="84"/>
        <v>0</v>
      </c>
      <c r="C535" s="9" t="str">
        <f>IF(D535=0,"-",IF('Lease Quarterly'!$H$4="Yearly",EDATE(C534,12),IF('Lease Quarterly'!$H$4="Quarterly",EDATE(C534,3),EDATE(C534,1))))</f>
        <v>-</v>
      </c>
      <c r="D535" s="54">
        <f>IF(A535&gt;'Lease Quarterly'!$E$4,0,'Lease Quarterly'!$G$4)*((1+$M$4)^(((((IF($H$4="Yearly",ROUNDDOWN(IF(A535-($N$4)&lt;0,0,((A535-($N$4)/(($N$4))))/($N$4)),0),IF($H$4="Monthly",ROUNDDOWN(IF(A535-($N$4*12)&lt;0,0,((A535-(12*$N$4)/((12*$N$4))))/($N$4*12)),0),ROUNDDOWN(IF(A535-($N$4*4)&lt;0,0,((A535-(4*$N$4)/((4*$N$4))))/($N$4*4)),0)))))))))+(IF(A535=$E$4,$J$4,0))</f>
        <v>0</v>
      </c>
      <c r="E535" s="49">
        <f>IF(D535=0,0,1/((1+IF('Lease Quarterly'!$H$4="Yearly",'Lease Quarterly'!$D$4,IF('Lease Quarterly'!$H$4="Quarterly",'Lease Quarterly'!$D$4/4,'Lease Quarterly'!$D$4/12)))^IF($E$17=1,A534,A535)))</f>
        <v>0</v>
      </c>
      <c r="F535" s="55">
        <f t="shared" si="85"/>
        <v>0</v>
      </c>
      <c r="G535" s="56"/>
      <c r="H535" s="38">
        <f t="shared" si="91"/>
        <v>519</v>
      </c>
      <c r="I535" s="9" t="str">
        <f t="shared" si="86"/>
        <v>-</v>
      </c>
      <c r="J535" s="47">
        <f>IF(H535&gt;'Lease Quarterly'!$E$4,0,M534)</f>
        <v>0</v>
      </c>
      <c r="K535" s="47">
        <f>IF(IF('Lease Quarterly'!$H$4="Yearly",J535*'Lease Quarterly'!$D$4,IF('Lease Quarterly'!$H$4="Quarterly",J535*('Lease Quarterly'!$D$4/4),J535*'Lease Quarterly'!$D$4/12))&gt;0,IF('Lease Quarterly'!$H$4="Yearly",J535*'Lease Quarterly'!$D$4,IF('Lease Quarterly'!$H$4="Quarterly",J535*('Lease Quarterly'!$D$4/4),J535*'Lease Quarterly'!$D$4/12)),-L535-J535)</f>
        <v>0</v>
      </c>
      <c r="L535" s="47">
        <f t="shared" si="87"/>
        <v>0</v>
      </c>
      <c r="M535" s="47">
        <f t="shared" si="88"/>
        <v>0</v>
      </c>
      <c r="N535" s="57"/>
      <c r="O535" s="38">
        <v>237</v>
      </c>
      <c r="P535" s="58">
        <f t="shared" si="92"/>
        <v>233300</v>
      </c>
      <c r="Q535" s="47">
        <f t="shared" si="93"/>
        <v>0</v>
      </c>
      <c r="R535" s="47">
        <f>IF(S534&lt;1,0,-'Lease Quarterly'!$K$4/'Lease Quarterly'!$L$4)</f>
        <v>0</v>
      </c>
      <c r="S535" s="47">
        <f t="shared" si="89"/>
        <v>0</v>
      </c>
      <c r="AE535"/>
      <c r="AF535" s="6"/>
    </row>
    <row r="536" spans="1:32" x14ac:dyDescent="0.25">
      <c r="A536" s="53">
        <f t="shared" si="90"/>
        <v>520</v>
      </c>
      <c r="B536" s="29">
        <f t="shared" si="84"/>
        <v>0</v>
      </c>
      <c r="C536" s="9" t="str">
        <f>IF(D536=0,"-",IF('Lease Quarterly'!$H$4="Yearly",EDATE(C535,12),IF('Lease Quarterly'!$H$4="Quarterly",EDATE(C535,3),EDATE(C535,1))))</f>
        <v>-</v>
      </c>
      <c r="D536" s="54">
        <f>IF(A536&gt;'Lease Quarterly'!$E$4,0,'Lease Quarterly'!$G$4)*((1+$M$4)^(((((IF($H$4="Yearly",ROUNDDOWN(IF(A536-($N$4)&lt;0,0,((A536-($N$4)/(($N$4))))/($N$4)),0),IF($H$4="Monthly",ROUNDDOWN(IF(A536-($N$4*12)&lt;0,0,((A536-(12*$N$4)/((12*$N$4))))/($N$4*12)),0),ROUNDDOWN(IF(A536-($N$4*4)&lt;0,0,((A536-(4*$N$4)/((4*$N$4))))/($N$4*4)),0)))))))))+(IF(A536=$E$4,$J$4,0))</f>
        <v>0</v>
      </c>
      <c r="E536" s="49">
        <f>IF(D536=0,0,1/((1+IF('Lease Quarterly'!$H$4="Yearly",'Lease Quarterly'!$D$4,IF('Lease Quarterly'!$H$4="Quarterly",'Lease Quarterly'!$D$4/4,'Lease Quarterly'!$D$4/12)))^IF($E$17=1,A535,A536)))</f>
        <v>0</v>
      </c>
      <c r="F536" s="55">
        <f t="shared" si="85"/>
        <v>0</v>
      </c>
      <c r="G536" s="56"/>
      <c r="H536" s="38">
        <f t="shared" si="91"/>
        <v>520</v>
      </c>
      <c r="I536" s="9" t="str">
        <f t="shared" si="86"/>
        <v>-</v>
      </c>
      <c r="J536" s="47">
        <f>IF(H536&gt;'Lease Quarterly'!$E$4,0,M535)</f>
        <v>0</v>
      </c>
      <c r="K536" s="47">
        <f>IF(IF('Lease Quarterly'!$H$4="Yearly",J536*'Lease Quarterly'!$D$4,IF('Lease Quarterly'!$H$4="Quarterly",J536*('Lease Quarterly'!$D$4/4),J536*'Lease Quarterly'!$D$4/12))&gt;0,IF('Lease Quarterly'!$H$4="Yearly",J536*'Lease Quarterly'!$D$4,IF('Lease Quarterly'!$H$4="Quarterly",J536*('Lease Quarterly'!$D$4/4),J536*'Lease Quarterly'!$D$4/12)),-L536-J536)</f>
        <v>0</v>
      </c>
      <c r="L536" s="47">
        <f t="shared" si="87"/>
        <v>0</v>
      </c>
      <c r="M536" s="47">
        <f t="shared" si="88"/>
        <v>0</v>
      </c>
      <c r="N536" s="57"/>
      <c r="O536" s="38">
        <v>237</v>
      </c>
      <c r="P536" s="58">
        <f t="shared" si="92"/>
        <v>233665</v>
      </c>
      <c r="Q536" s="47">
        <f t="shared" si="93"/>
        <v>0</v>
      </c>
      <c r="R536" s="47">
        <f>IF(S535&lt;1,0,-'Lease Quarterly'!$K$4/'Lease Quarterly'!$L$4)</f>
        <v>0</v>
      </c>
      <c r="S536" s="47">
        <f t="shared" si="89"/>
        <v>0</v>
      </c>
      <c r="AE536"/>
      <c r="AF536" s="6"/>
    </row>
    <row r="537" spans="1:32" x14ac:dyDescent="0.25">
      <c r="A537" s="53">
        <f t="shared" si="90"/>
        <v>521</v>
      </c>
      <c r="B537" s="29">
        <f t="shared" si="84"/>
        <v>0</v>
      </c>
      <c r="C537" s="9" t="str">
        <f>IF(D537=0,"-",IF('Lease Quarterly'!$H$4="Yearly",EDATE(C536,12),IF('Lease Quarterly'!$H$4="Quarterly",EDATE(C536,3),EDATE(C536,1))))</f>
        <v>-</v>
      </c>
      <c r="D537" s="54">
        <f>IF(A537&gt;'Lease Quarterly'!$E$4,0,'Lease Quarterly'!$G$4)*((1+$M$4)^(((((IF($H$4="Yearly",ROUNDDOWN(IF(A537-($N$4)&lt;0,0,((A537-($N$4)/(($N$4))))/($N$4)),0),IF($H$4="Monthly",ROUNDDOWN(IF(A537-($N$4*12)&lt;0,0,((A537-(12*$N$4)/((12*$N$4))))/($N$4*12)),0),ROUNDDOWN(IF(A537-($N$4*4)&lt;0,0,((A537-(4*$N$4)/((4*$N$4))))/($N$4*4)),0)))))))))+(IF(A537=$E$4,$J$4,0))</f>
        <v>0</v>
      </c>
      <c r="E537" s="49">
        <f>IF(D537=0,0,1/((1+IF('Lease Quarterly'!$H$4="Yearly",'Lease Quarterly'!$D$4,IF('Lease Quarterly'!$H$4="Quarterly",'Lease Quarterly'!$D$4/4,'Lease Quarterly'!$D$4/12)))^IF($E$17=1,A536,A537)))</f>
        <v>0</v>
      </c>
      <c r="F537" s="55">
        <f t="shared" si="85"/>
        <v>0</v>
      </c>
      <c r="G537" s="56"/>
      <c r="H537" s="38">
        <f t="shared" si="91"/>
        <v>521</v>
      </c>
      <c r="I537" s="9" t="str">
        <f t="shared" si="86"/>
        <v>-</v>
      </c>
      <c r="J537" s="47">
        <f>IF(H537&gt;'Lease Quarterly'!$E$4,0,M536)</f>
        <v>0</v>
      </c>
      <c r="K537" s="47">
        <f>IF(IF('Lease Quarterly'!$H$4="Yearly",J537*'Lease Quarterly'!$D$4,IF('Lease Quarterly'!$H$4="Quarterly",J537*('Lease Quarterly'!$D$4/4),J537*'Lease Quarterly'!$D$4/12))&gt;0,IF('Lease Quarterly'!$H$4="Yearly",J537*'Lease Quarterly'!$D$4,IF('Lease Quarterly'!$H$4="Quarterly",J537*('Lease Quarterly'!$D$4/4),J537*'Lease Quarterly'!$D$4/12)),-L537-J537)</f>
        <v>0</v>
      </c>
      <c r="L537" s="47">
        <f t="shared" si="87"/>
        <v>0</v>
      </c>
      <c r="M537" s="47">
        <f t="shared" si="88"/>
        <v>0</v>
      </c>
      <c r="N537" s="57"/>
      <c r="O537" s="38">
        <v>237</v>
      </c>
      <c r="P537" s="58">
        <f t="shared" si="92"/>
        <v>234031</v>
      </c>
      <c r="Q537" s="47">
        <f t="shared" si="93"/>
        <v>0</v>
      </c>
      <c r="R537" s="47">
        <f>IF(S536&lt;1,0,-'Lease Quarterly'!$K$4/'Lease Quarterly'!$L$4)</f>
        <v>0</v>
      </c>
      <c r="S537" s="47">
        <f t="shared" si="89"/>
        <v>0</v>
      </c>
      <c r="AE537"/>
      <c r="AF537" s="6"/>
    </row>
    <row r="538" spans="1:32" x14ac:dyDescent="0.25">
      <c r="A538" s="53">
        <f t="shared" si="90"/>
        <v>522</v>
      </c>
      <c r="B538" s="29">
        <f t="shared" si="84"/>
        <v>0</v>
      </c>
      <c r="C538" s="9" t="str">
        <f>IF(D538=0,"-",IF('Lease Quarterly'!$H$4="Yearly",EDATE(C537,12),IF('Lease Quarterly'!$H$4="Quarterly",EDATE(C537,3),EDATE(C537,1))))</f>
        <v>-</v>
      </c>
      <c r="D538" s="54">
        <f>IF(A538&gt;'Lease Quarterly'!$E$4,0,'Lease Quarterly'!$G$4)*((1+$M$4)^(((((IF($H$4="Yearly",ROUNDDOWN(IF(A538-($N$4)&lt;0,0,((A538-($N$4)/(($N$4))))/($N$4)),0),IF($H$4="Monthly",ROUNDDOWN(IF(A538-($N$4*12)&lt;0,0,((A538-(12*$N$4)/((12*$N$4))))/($N$4*12)),0),ROUNDDOWN(IF(A538-($N$4*4)&lt;0,0,((A538-(4*$N$4)/((4*$N$4))))/($N$4*4)),0)))))))))+(IF(A538=$E$4,$J$4,0))</f>
        <v>0</v>
      </c>
      <c r="E538" s="49">
        <f>IF(D538=0,0,1/((1+IF('Lease Quarterly'!$H$4="Yearly",'Lease Quarterly'!$D$4,IF('Lease Quarterly'!$H$4="Quarterly",'Lease Quarterly'!$D$4/4,'Lease Quarterly'!$D$4/12)))^IF($E$17=1,A537,A538)))</f>
        <v>0</v>
      </c>
      <c r="F538" s="55">
        <f t="shared" si="85"/>
        <v>0</v>
      </c>
      <c r="G538" s="56"/>
      <c r="H538" s="38">
        <f t="shared" si="91"/>
        <v>522</v>
      </c>
      <c r="I538" s="9" t="str">
        <f t="shared" si="86"/>
        <v>-</v>
      </c>
      <c r="J538" s="47">
        <f>IF(H538&gt;'Lease Quarterly'!$E$4,0,M537)</f>
        <v>0</v>
      </c>
      <c r="K538" s="47">
        <f>IF(IF('Lease Quarterly'!$H$4="Yearly",J538*'Lease Quarterly'!$D$4,IF('Lease Quarterly'!$H$4="Quarterly",J538*('Lease Quarterly'!$D$4/4),J538*'Lease Quarterly'!$D$4/12))&gt;0,IF('Lease Quarterly'!$H$4="Yearly",J538*'Lease Quarterly'!$D$4,IF('Lease Quarterly'!$H$4="Quarterly",J538*('Lease Quarterly'!$D$4/4),J538*'Lease Quarterly'!$D$4/12)),-L538-J538)</f>
        <v>0</v>
      </c>
      <c r="L538" s="47">
        <f t="shared" si="87"/>
        <v>0</v>
      </c>
      <c r="M538" s="47">
        <f t="shared" si="88"/>
        <v>0</v>
      </c>
      <c r="N538" s="57"/>
      <c r="O538" s="38">
        <v>237</v>
      </c>
      <c r="P538" s="58">
        <f t="shared" si="92"/>
        <v>234396</v>
      </c>
      <c r="Q538" s="47">
        <f t="shared" si="93"/>
        <v>0</v>
      </c>
      <c r="R538" s="47">
        <f>IF(S537&lt;1,0,-'Lease Quarterly'!$K$4/'Lease Quarterly'!$L$4)</f>
        <v>0</v>
      </c>
      <c r="S538" s="47">
        <f t="shared" si="89"/>
        <v>0</v>
      </c>
      <c r="AE538"/>
      <c r="AF538" s="6"/>
    </row>
    <row r="539" spans="1:32" x14ac:dyDescent="0.25">
      <c r="A539" s="53">
        <f t="shared" si="90"/>
        <v>523</v>
      </c>
      <c r="B539" s="29">
        <f t="shared" si="84"/>
        <v>0</v>
      </c>
      <c r="C539" s="9" t="str">
        <f>IF(D539=0,"-",IF('Lease Quarterly'!$H$4="Yearly",EDATE(C538,12),IF('Lease Quarterly'!$H$4="Quarterly",EDATE(C538,3),EDATE(C538,1))))</f>
        <v>-</v>
      </c>
      <c r="D539" s="54">
        <f>IF(A539&gt;'Lease Quarterly'!$E$4,0,'Lease Quarterly'!$G$4)*((1+$M$4)^(((((IF($H$4="Yearly",ROUNDDOWN(IF(A539-($N$4)&lt;0,0,((A539-($N$4)/(($N$4))))/($N$4)),0),IF($H$4="Monthly",ROUNDDOWN(IF(A539-($N$4*12)&lt;0,0,((A539-(12*$N$4)/((12*$N$4))))/($N$4*12)),0),ROUNDDOWN(IF(A539-($N$4*4)&lt;0,0,((A539-(4*$N$4)/((4*$N$4))))/($N$4*4)),0)))))))))+(IF(A539=$E$4,$J$4,0))</f>
        <v>0</v>
      </c>
      <c r="E539" s="49">
        <f>IF(D539=0,0,1/((1+IF('Lease Quarterly'!$H$4="Yearly",'Lease Quarterly'!$D$4,IF('Lease Quarterly'!$H$4="Quarterly",'Lease Quarterly'!$D$4/4,'Lease Quarterly'!$D$4/12)))^IF($E$17=1,A538,A539)))</f>
        <v>0</v>
      </c>
      <c r="F539" s="55">
        <f t="shared" si="85"/>
        <v>0</v>
      </c>
      <c r="G539" s="56"/>
      <c r="H539" s="38">
        <f t="shared" si="91"/>
        <v>523</v>
      </c>
      <c r="I539" s="9" t="str">
        <f t="shared" si="86"/>
        <v>-</v>
      </c>
      <c r="J539" s="47">
        <f>IF(H539&gt;'Lease Quarterly'!$E$4,0,M538)</f>
        <v>0</v>
      </c>
      <c r="K539" s="47">
        <f>IF(IF('Lease Quarterly'!$H$4="Yearly",J539*'Lease Quarterly'!$D$4,IF('Lease Quarterly'!$H$4="Quarterly",J539*('Lease Quarterly'!$D$4/4),J539*'Lease Quarterly'!$D$4/12))&gt;0,IF('Lease Quarterly'!$H$4="Yearly",J539*'Lease Quarterly'!$D$4,IF('Lease Quarterly'!$H$4="Quarterly",J539*('Lease Quarterly'!$D$4/4),J539*'Lease Quarterly'!$D$4/12)),-L539-J539)</f>
        <v>0</v>
      </c>
      <c r="L539" s="47">
        <f t="shared" si="87"/>
        <v>0</v>
      </c>
      <c r="M539" s="47">
        <f t="shared" si="88"/>
        <v>0</v>
      </c>
      <c r="N539" s="57"/>
      <c r="O539" s="38">
        <v>237</v>
      </c>
      <c r="P539" s="58">
        <f t="shared" si="92"/>
        <v>234761</v>
      </c>
      <c r="Q539" s="47">
        <f t="shared" si="93"/>
        <v>0</v>
      </c>
      <c r="R539" s="47">
        <f>IF(S538&lt;1,0,-'Lease Quarterly'!$K$4/'Lease Quarterly'!$L$4)</f>
        <v>0</v>
      </c>
      <c r="S539" s="47">
        <f t="shared" si="89"/>
        <v>0</v>
      </c>
      <c r="AE539"/>
      <c r="AF539" s="6"/>
    </row>
    <row r="540" spans="1:32" x14ac:dyDescent="0.25">
      <c r="A540" s="53">
        <f t="shared" si="90"/>
        <v>524</v>
      </c>
      <c r="B540" s="29">
        <f t="shared" si="84"/>
        <v>0</v>
      </c>
      <c r="C540" s="9" t="str">
        <f>IF(D540=0,"-",IF('Lease Quarterly'!$H$4="Yearly",EDATE(C539,12),IF('Lease Quarterly'!$H$4="Quarterly",EDATE(C539,3),EDATE(C539,1))))</f>
        <v>-</v>
      </c>
      <c r="D540" s="54">
        <f>IF(A540&gt;'Lease Quarterly'!$E$4,0,'Lease Quarterly'!$G$4)*((1+$M$4)^(((((IF($H$4="Yearly",ROUNDDOWN(IF(A540-($N$4)&lt;0,0,((A540-($N$4)/(($N$4))))/($N$4)),0),IF($H$4="Monthly",ROUNDDOWN(IF(A540-($N$4*12)&lt;0,0,((A540-(12*$N$4)/((12*$N$4))))/($N$4*12)),0),ROUNDDOWN(IF(A540-($N$4*4)&lt;0,0,((A540-(4*$N$4)/((4*$N$4))))/($N$4*4)),0)))))))))+(IF(A540=$E$4,$J$4,0))</f>
        <v>0</v>
      </c>
      <c r="E540" s="49">
        <f>IF(D540=0,0,1/((1+IF('Lease Quarterly'!$H$4="Yearly",'Lease Quarterly'!$D$4,IF('Lease Quarterly'!$H$4="Quarterly",'Lease Quarterly'!$D$4/4,'Lease Quarterly'!$D$4/12)))^IF($E$17=1,A539,A540)))</f>
        <v>0</v>
      </c>
      <c r="F540" s="55">
        <f t="shared" si="85"/>
        <v>0</v>
      </c>
      <c r="G540" s="56"/>
      <c r="H540" s="38">
        <f t="shared" si="91"/>
        <v>524</v>
      </c>
      <c r="I540" s="9" t="str">
        <f t="shared" si="86"/>
        <v>-</v>
      </c>
      <c r="J540" s="47">
        <f>IF(H540&gt;'Lease Quarterly'!$E$4,0,M539)</f>
        <v>0</v>
      </c>
      <c r="K540" s="47">
        <f>IF(IF('Lease Quarterly'!$H$4="Yearly",J540*'Lease Quarterly'!$D$4,IF('Lease Quarterly'!$H$4="Quarterly",J540*('Lease Quarterly'!$D$4/4),J540*'Lease Quarterly'!$D$4/12))&gt;0,IF('Lease Quarterly'!$H$4="Yearly",J540*'Lease Quarterly'!$D$4,IF('Lease Quarterly'!$H$4="Quarterly",J540*('Lease Quarterly'!$D$4/4),J540*'Lease Quarterly'!$D$4/12)),-L540-J540)</f>
        <v>0</v>
      </c>
      <c r="L540" s="47">
        <f t="shared" si="87"/>
        <v>0</v>
      </c>
      <c r="M540" s="47">
        <f t="shared" si="88"/>
        <v>0</v>
      </c>
      <c r="N540" s="57"/>
      <c r="O540" s="38">
        <v>237</v>
      </c>
      <c r="P540" s="58">
        <f t="shared" si="92"/>
        <v>235126</v>
      </c>
      <c r="Q540" s="47">
        <f t="shared" si="93"/>
        <v>0</v>
      </c>
      <c r="R540" s="47">
        <f>IF(S539&lt;1,0,-'Lease Quarterly'!$K$4/'Lease Quarterly'!$L$4)</f>
        <v>0</v>
      </c>
      <c r="S540" s="47">
        <f t="shared" si="89"/>
        <v>0</v>
      </c>
      <c r="AE540"/>
      <c r="AF540" s="6"/>
    </row>
    <row r="541" spans="1:32" x14ac:dyDescent="0.25">
      <c r="A541" s="53">
        <f t="shared" si="90"/>
        <v>525</v>
      </c>
      <c r="B541" s="29">
        <f t="shared" si="84"/>
        <v>0</v>
      </c>
      <c r="C541" s="9" t="str">
        <f>IF(D541=0,"-",IF('Lease Quarterly'!$H$4="Yearly",EDATE(C540,12),IF('Lease Quarterly'!$H$4="Quarterly",EDATE(C540,3),EDATE(C540,1))))</f>
        <v>-</v>
      </c>
      <c r="D541" s="54">
        <f>IF(A541&gt;'Lease Quarterly'!$E$4,0,'Lease Quarterly'!$G$4)*((1+$M$4)^(((((IF($H$4="Yearly",ROUNDDOWN(IF(A541-($N$4)&lt;0,0,((A541-($N$4)/(($N$4))))/($N$4)),0),IF($H$4="Monthly",ROUNDDOWN(IF(A541-($N$4*12)&lt;0,0,((A541-(12*$N$4)/((12*$N$4))))/($N$4*12)),0),ROUNDDOWN(IF(A541-($N$4*4)&lt;0,0,((A541-(4*$N$4)/((4*$N$4))))/($N$4*4)),0)))))))))+(IF(A541=$E$4,$J$4,0))</f>
        <v>0</v>
      </c>
      <c r="E541" s="49">
        <f>IF(D541=0,0,1/((1+IF('Lease Quarterly'!$H$4="Yearly",'Lease Quarterly'!$D$4,IF('Lease Quarterly'!$H$4="Quarterly",'Lease Quarterly'!$D$4/4,'Lease Quarterly'!$D$4/12)))^IF($E$17=1,A540,A541)))</f>
        <v>0</v>
      </c>
      <c r="F541" s="55">
        <f t="shared" si="85"/>
        <v>0</v>
      </c>
      <c r="G541" s="56"/>
      <c r="H541" s="38">
        <f t="shared" si="91"/>
        <v>525</v>
      </c>
      <c r="I541" s="9" t="str">
        <f t="shared" si="86"/>
        <v>-</v>
      </c>
      <c r="J541" s="47">
        <f>IF(H541&gt;'Lease Quarterly'!$E$4,0,M540)</f>
        <v>0</v>
      </c>
      <c r="K541" s="47">
        <f>IF(IF('Lease Quarterly'!$H$4="Yearly",J541*'Lease Quarterly'!$D$4,IF('Lease Quarterly'!$H$4="Quarterly",J541*('Lease Quarterly'!$D$4/4),J541*'Lease Quarterly'!$D$4/12))&gt;0,IF('Lease Quarterly'!$H$4="Yearly",J541*'Lease Quarterly'!$D$4,IF('Lease Quarterly'!$H$4="Quarterly",J541*('Lease Quarterly'!$D$4/4),J541*'Lease Quarterly'!$D$4/12)),-L541-J541)</f>
        <v>0</v>
      </c>
      <c r="L541" s="47">
        <f t="shared" si="87"/>
        <v>0</v>
      </c>
      <c r="M541" s="47">
        <f t="shared" si="88"/>
        <v>0</v>
      </c>
      <c r="N541" s="57"/>
      <c r="O541" s="38">
        <v>237</v>
      </c>
      <c r="P541" s="58">
        <f t="shared" si="92"/>
        <v>235492</v>
      </c>
      <c r="Q541" s="47">
        <f t="shared" si="93"/>
        <v>0</v>
      </c>
      <c r="R541" s="47">
        <f>IF(S540&lt;1,0,-'Lease Quarterly'!$K$4/'Lease Quarterly'!$L$4)</f>
        <v>0</v>
      </c>
      <c r="S541" s="47">
        <f t="shared" si="89"/>
        <v>0</v>
      </c>
      <c r="AE541"/>
      <c r="AF541" s="6"/>
    </row>
    <row r="542" spans="1:32" x14ac:dyDescent="0.25">
      <c r="A542" s="53">
        <f t="shared" si="90"/>
        <v>526</v>
      </c>
      <c r="B542" s="29">
        <f t="shared" si="84"/>
        <v>0</v>
      </c>
      <c r="C542" s="9" t="str">
        <f>IF(D542=0,"-",IF('Lease Quarterly'!$H$4="Yearly",EDATE(C541,12),IF('Lease Quarterly'!$H$4="Quarterly",EDATE(C541,3),EDATE(C541,1))))</f>
        <v>-</v>
      </c>
      <c r="D542" s="54">
        <f>IF(A542&gt;'Lease Quarterly'!$E$4,0,'Lease Quarterly'!$G$4)*((1+$M$4)^(((((IF($H$4="Yearly",ROUNDDOWN(IF(A542-($N$4)&lt;0,0,((A542-($N$4)/(($N$4))))/($N$4)),0),IF($H$4="Monthly",ROUNDDOWN(IF(A542-($N$4*12)&lt;0,0,((A542-(12*$N$4)/((12*$N$4))))/($N$4*12)),0),ROUNDDOWN(IF(A542-($N$4*4)&lt;0,0,((A542-(4*$N$4)/((4*$N$4))))/($N$4*4)),0)))))))))+(IF(A542=$E$4,$J$4,0))</f>
        <v>0</v>
      </c>
      <c r="E542" s="49">
        <f>IF(D542=0,0,1/((1+IF('Lease Quarterly'!$H$4="Yearly",'Lease Quarterly'!$D$4,IF('Lease Quarterly'!$H$4="Quarterly",'Lease Quarterly'!$D$4/4,'Lease Quarterly'!$D$4/12)))^IF($E$17=1,A541,A542)))</f>
        <v>0</v>
      </c>
      <c r="F542" s="55">
        <f t="shared" si="85"/>
        <v>0</v>
      </c>
      <c r="G542" s="56"/>
      <c r="H542" s="38">
        <f t="shared" si="91"/>
        <v>526</v>
      </c>
      <c r="I542" s="9" t="str">
        <f t="shared" si="86"/>
        <v>-</v>
      </c>
      <c r="J542" s="47">
        <f>IF(H542&gt;'Lease Quarterly'!$E$4,0,M541)</f>
        <v>0</v>
      </c>
      <c r="K542" s="47">
        <f>IF(IF('Lease Quarterly'!$H$4="Yearly",J542*'Lease Quarterly'!$D$4,IF('Lease Quarterly'!$H$4="Quarterly",J542*('Lease Quarterly'!$D$4/4),J542*'Lease Quarterly'!$D$4/12))&gt;0,IF('Lease Quarterly'!$H$4="Yearly",J542*'Lease Quarterly'!$D$4,IF('Lease Quarterly'!$H$4="Quarterly",J542*('Lease Quarterly'!$D$4/4),J542*'Lease Quarterly'!$D$4/12)),-L542-J542)</f>
        <v>0</v>
      </c>
      <c r="L542" s="47">
        <f t="shared" si="87"/>
        <v>0</v>
      </c>
      <c r="M542" s="47">
        <f t="shared" si="88"/>
        <v>0</v>
      </c>
      <c r="N542" s="57"/>
      <c r="O542" s="38">
        <v>237</v>
      </c>
      <c r="P542" s="58">
        <f t="shared" si="92"/>
        <v>235857</v>
      </c>
      <c r="Q542" s="47">
        <f t="shared" si="93"/>
        <v>0</v>
      </c>
      <c r="R542" s="47">
        <f>IF(S541&lt;1,0,-'Lease Quarterly'!$K$4/'Lease Quarterly'!$L$4)</f>
        <v>0</v>
      </c>
      <c r="S542" s="47">
        <f t="shared" si="89"/>
        <v>0</v>
      </c>
      <c r="AE542"/>
      <c r="AF542" s="6"/>
    </row>
    <row r="543" spans="1:32" x14ac:dyDescent="0.25">
      <c r="A543" s="53">
        <f t="shared" si="90"/>
        <v>527</v>
      </c>
      <c r="B543" s="29">
        <f t="shared" si="84"/>
        <v>0</v>
      </c>
      <c r="C543" s="9" t="str">
        <f>IF(D543=0,"-",IF('Lease Quarterly'!$H$4="Yearly",EDATE(C542,12),IF('Lease Quarterly'!$H$4="Quarterly",EDATE(C542,3),EDATE(C542,1))))</f>
        <v>-</v>
      </c>
      <c r="D543" s="54">
        <f>IF(A543&gt;'Lease Quarterly'!$E$4,0,'Lease Quarterly'!$G$4)*((1+$M$4)^(((((IF($H$4="Yearly",ROUNDDOWN(IF(A543-($N$4)&lt;0,0,((A543-($N$4)/(($N$4))))/($N$4)),0),IF($H$4="Monthly",ROUNDDOWN(IF(A543-($N$4*12)&lt;0,0,((A543-(12*$N$4)/((12*$N$4))))/($N$4*12)),0),ROUNDDOWN(IF(A543-($N$4*4)&lt;0,0,((A543-(4*$N$4)/((4*$N$4))))/($N$4*4)),0)))))))))+(IF(A543=$E$4,$J$4,0))</f>
        <v>0</v>
      </c>
      <c r="E543" s="49">
        <f>IF(D543=0,0,1/((1+IF('Lease Quarterly'!$H$4="Yearly",'Lease Quarterly'!$D$4,IF('Lease Quarterly'!$H$4="Quarterly",'Lease Quarterly'!$D$4/4,'Lease Quarterly'!$D$4/12)))^IF($E$17=1,A542,A543)))</f>
        <v>0</v>
      </c>
      <c r="F543" s="55">
        <f t="shared" si="85"/>
        <v>0</v>
      </c>
      <c r="G543" s="56"/>
      <c r="H543" s="38">
        <f t="shared" si="91"/>
        <v>527</v>
      </c>
      <c r="I543" s="9" t="str">
        <f t="shared" si="86"/>
        <v>-</v>
      </c>
      <c r="J543" s="47">
        <f>IF(H543&gt;'Lease Quarterly'!$E$4,0,M542)</f>
        <v>0</v>
      </c>
      <c r="K543" s="47">
        <f>IF(IF('Lease Quarterly'!$H$4="Yearly",J543*'Lease Quarterly'!$D$4,IF('Lease Quarterly'!$H$4="Quarterly",J543*('Lease Quarterly'!$D$4/4),J543*'Lease Quarterly'!$D$4/12))&gt;0,IF('Lease Quarterly'!$H$4="Yearly",J543*'Lease Quarterly'!$D$4,IF('Lease Quarterly'!$H$4="Quarterly",J543*('Lease Quarterly'!$D$4/4),J543*'Lease Quarterly'!$D$4/12)),-L543-J543)</f>
        <v>0</v>
      </c>
      <c r="L543" s="47">
        <f t="shared" si="87"/>
        <v>0</v>
      </c>
      <c r="M543" s="47">
        <f t="shared" si="88"/>
        <v>0</v>
      </c>
      <c r="N543" s="57"/>
      <c r="O543" s="38">
        <v>237</v>
      </c>
      <c r="P543" s="58">
        <f t="shared" si="92"/>
        <v>236222</v>
      </c>
      <c r="Q543" s="47">
        <f t="shared" si="93"/>
        <v>0</v>
      </c>
      <c r="R543" s="47">
        <f>IF(S542&lt;1,0,-'Lease Quarterly'!$K$4/'Lease Quarterly'!$L$4)</f>
        <v>0</v>
      </c>
      <c r="S543" s="47">
        <f t="shared" si="89"/>
        <v>0</v>
      </c>
      <c r="AE543"/>
      <c r="AF543" s="6"/>
    </row>
    <row r="544" spans="1:32" x14ac:dyDescent="0.25">
      <c r="A544" s="53">
        <f t="shared" si="90"/>
        <v>528</v>
      </c>
      <c r="B544" s="29">
        <f t="shared" si="84"/>
        <v>0</v>
      </c>
      <c r="C544" s="9" t="str">
        <f>IF(D544=0,"-",IF('Lease Quarterly'!$H$4="Yearly",EDATE(C543,12),IF('Lease Quarterly'!$H$4="Quarterly",EDATE(C543,3),EDATE(C543,1))))</f>
        <v>-</v>
      </c>
      <c r="D544" s="54">
        <f>IF(A544&gt;'Lease Quarterly'!$E$4,0,'Lease Quarterly'!$G$4)*((1+$M$4)^(((((IF($H$4="Yearly",ROUNDDOWN(IF(A544-($N$4)&lt;0,0,((A544-($N$4)/(($N$4))))/($N$4)),0),IF($H$4="Monthly",ROUNDDOWN(IF(A544-($N$4*12)&lt;0,0,((A544-(12*$N$4)/((12*$N$4))))/($N$4*12)),0),ROUNDDOWN(IF(A544-($N$4*4)&lt;0,0,((A544-(4*$N$4)/((4*$N$4))))/($N$4*4)),0)))))))))+(IF(A544=$E$4,$J$4,0))</f>
        <v>0</v>
      </c>
      <c r="E544" s="49">
        <f>IF(D544=0,0,1/((1+IF('Lease Quarterly'!$H$4="Yearly",'Lease Quarterly'!$D$4,IF('Lease Quarterly'!$H$4="Quarterly",'Lease Quarterly'!$D$4/4,'Lease Quarterly'!$D$4/12)))^IF($E$17=1,A543,A544)))</f>
        <v>0</v>
      </c>
      <c r="F544" s="55">
        <f t="shared" si="85"/>
        <v>0</v>
      </c>
      <c r="G544" s="56"/>
      <c r="H544" s="38">
        <f t="shared" si="91"/>
        <v>528</v>
      </c>
      <c r="I544" s="9" t="str">
        <f t="shared" si="86"/>
        <v>-</v>
      </c>
      <c r="J544" s="47">
        <f>IF(H544&gt;'Lease Quarterly'!$E$4,0,M543)</f>
        <v>0</v>
      </c>
      <c r="K544" s="47">
        <f>IF(IF('Lease Quarterly'!$H$4="Yearly",J544*'Lease Quarterly'!$D$4,IF('Lease Quarterly'!$H$4="Quarterly",J544*('Lease Quarterly'!$D$4/4),J544*'Lease Quarterly'!$D$4/12))&gt;0,IF('Lease Quarterly'!$H$4="Yearly",J544*'Lease Quarterly'!$D$4,IF('Lease Quarterly'!$H$4="Quarterly",J544*('Lease Quarterly'!$D$4/4),J544*'Lease Quarterly'!$D$4/12)),-L544-J544)</f>
        <v>0</v>
      </c>
      <c r="L544" s="47">
        <f t="shared" si="87"/>
        <v>0</v>
      </c>
      <c r="M544" s="47">
        <f t="shared" si="88"/>
        <v>0</v>
      </c>
      <c r="N544" s="57"/>
      <c r="O544" s="38">
        <v>237</v>
      </c>
      <c r="P544" s="58">
        <f t="shared" si="92"/>
        <v>236587</v>
      </c>
      <c r="Q544" s="47">
        <f t="shared" si="93"/>
        <v>0</v>
      </c>
      <c r="R544" s="47">
        <f>IF(S543&lt;1,0,-'Lease Quarterly'!$K$4/'Lease Quarterly'!$L$4)</f>
        <v>0</v>
      </c>
      <c r="S544" s="47">
        <f t="shared" si="89"/>
        <v>0</v>
      </c>
      <c r="AE544"/>
      <c r="AF544" s="6"/>
    </row>
    <row r="545" spans="1:32" x14ac:dyDescent="0.25">
      <c r="A545" s="53">
        <f t="shared" si="90"/>
        <v>529</v>
      </c>
      <c r="B545" s="29">
        <f t="shared" si="84"/>
        <v>0</v>
      </c>
      <c r="C545" s="9" t="str">
        <f>IF(D545=0,"-",IF('Lease Quarterly'!$H$4="Yearly",EDATE(C544,12),IF('Lease Quarterly'!$H$4="Quarterly",EDATE(C544,3),EDATE(C544,1))))</f>
        <v>-</v>
      </c>
      <c r="D545" s="54">
        <f>IF(A545&gt;'Lease Quarterly'!$E$4,0,'Lease Quarterly'!$G$4)*((1+$M$4)^(((((IF($H$4="Yearly",ROUNDDOWN(IF(A545-($N$4)&lt;0,0,((A545-($N$4)/(($N$4))))/($N$4)),0),IF($H$4="Monthly",ROUNDDOWN(IF(A545-($N$4*12)&lt;0,0,((A545-(12*$N$4)/((12*$N$4))))/($N$4*12)),0),ROUNDDOWN(IF(A545-($N$4*4)&lt;0,0,((A545-(4*$N$4)/((4*$N$4))))/($N$4*4)),0)))))))))+(IF(A545=$E$4,$J$4,0))</f>
        <v>0</v>
      </c>
      <c r="E545" s="49">
        <f>IF(D545=0,0,1/((1+IF('Lease Quarterly'!$H$4="Yearly",'Lease Quarterly'!$D$4,IF('Lease Quarterly'!$H$4="Quarterly",'Lease Quarterly'!$D$4/4,'Lease Quarterly'!$D$4/12)))^IF($E$17=1,A544,A545)))</f>
        <v>0</v>
      </c>
      <c r="F545" s="55">
        <f t="shared" si="85"/>
        <v>0</v>
      </c>
      <c r="G545" s="56"/>
      <c r="H545" s="38">
        <f t="shared" si="91"/>
        <v>529</v>
      </c>
      <c r="I545" s="9" t="str">
        <f t="shared" si="86"/>
        <v>-</v>
      </c>
      <c r="J545" s="47">
        <f>IF(H545&gt;'Lease Quarterly'!$E$4,0,M544)</f>
        <v>0</v>
      </c>
      <c r="K545" s="47">
        <f>IF(IF('Lease Quarterly'!$H$4="Yearly",J545*'Lease Quarterly'!$D$4,IF('Lease Quarterly'!$H$4="Quarterly",J545*('Lease Quarterly'!$D$4/4),J545*'Lease Quarterly'!$D$4/12))&gt;0,IF('Lease Quarterly'!$H$4="Yearly",J545*'Lease Quarterly'!$D$4,IF('Lease Quarterly'!$H$4="Quarterly",J545*('Lease Quarterly'!$D$4/4),J545*'Lease Quarterly'!$D$4/12)),-L545-J545)</f>
        <v>0</v>
      </c>
      <c r="L545" s="47">
        <f t="shared" si="87"/>
        <v>0</v>
      </c>
      <c r="M545" s="47">
        <f t="shared" si="88"/>
        <v>0</v>
      </c>
      <c r="N545" s="57"/>
      <c r="O545" s="38">
        <v>237</v>
      </c>
      <c r="P545" s="58">
        <f t="shared" si="92"/>
        <v>236953</v>
      </c>
      <c r="Q545" s="47">
        <f t="shared" si="93"/>
        <v>0</v>
      </c>
      <c r="R545" s="47">
        <f>IF(S544&lt;1,0,-'Lease Quarterly'!$K$4/'Lease Quarterly'!$L$4)</f>
        <v>0</v>
      </c>
      <c r="S545" s="47">
        <f t="shared" si="89"/>
        <v>0</v>
      </c>
      <c r="AE545"/>
      <c r="AF545" s="6"/>
    </row>
    <row r="546" spans="1:32" x14ac:dyDescent="0.25">
      <c r="A546" s="53">
        <f t="shared" si="90"/>
        <v>530</v>
      </c>
      <c r="B546" s="29">
        <f t="shared" si="84"/>
        <v>0</v>
      </c>
      <c r="C546" s="9" t="str">
        <f>IF(D546=0,"-",IF('Lease Quarterly'!$H$4="Yearly",EDATE(C545,12),IF('Lease Quarterly'!$H$4="Quarterly",EDATE(C545,3),EDATE(C545,1))))</f>
        <v>-</v>
      </c>
      <c r="D546" s="54">
        <f>IF(A546&gt;'Lease Quarterly'!$E$4,0,'Lease Quarterly'!$G$4)*((1+$M$4)^(((((IF($H$4="Yearly",ROUNDDOWN(IF(A546-($N$4)&lt;0,0,((A546-($N$4)/(($N$4))))/($N$4)),0),IF($H$4="Monthly",ROUNDDOWN(IF(A546-($N$4*12)&lt;0,0,((A546-(12*$N$4)/((12*$N$4))))/($N$4*12)),0),ROUNDDOWN(IF(A546-($N$4*4)&lt;0,0,((A546-(4*$N$4)/((4*$N$4))))/($N$4*4)),0)))))))))+(IF(A546=$E$4,$J$4,0))</f>
        <v>0</v>
      </c>
      <c r="E546" s="49">
        <f>IF(D546=0,0,1/((1+IF('Lease Quarterly'!$H$4="Yearly",'Lease Quarterly'!$D$4,IF('Lease Quarterly'!$H$4="Quarterly",'Lease Quarterly'!$D$4/4,'Lease Quarterly'!$D$4/12)))^IF($E$17=1,A545,A546)))</f>
        <v>0</v>
      </c>
      <c r="F546" s="55">
        <f t="shared" si="85"/>
        <v>0</v>
      </c>
      <c r="G546" s="56"/>
      <c r="H546" s="38">
        <f t="shared" si="91"/>
        <v>530</v>
      </c>
      <c r="I546" s="9" t="str">
        <f t="shared" si="86"/>
        <v>-</v>
      </c>
      <c r="J546" s="47">
        <f>IF(H546&gt;'Lease Quarterly'!$E$4,0,M545)</f>
        <v>0</v>
      </c>
      <c r="K546" s="47">
        <f>IF(IF('Lease Quarterly'!$H$4="Yearly",J546*'Lease Quarterly'!$D$4,IF('Lease Quarterly'!$H$4="Quarterly",J546*('Lease Quarterly'!$D$4/4),J546*'Lease Quarterly'!$D$4/12))&gt;0,IF('Lease Quarterly'!$H$4="Yearly",J546*'Lease Quarterly'!$D$4,IF('Lease Quarterly'!$H$4="Quarterly",J546*('Lease Quarterly'!$D$4/4),J546*'Lease Quarterly'!$D$4/12)),-L546-J546)</f>
        <v>0</v>
      </c>
      <c r="L546" s="47">
        <f t="shared" si="87"/>
        <v>0</v>
      </c>
      <c r="M546" s="47">
        <f t="shared" si="88"/>
        <v>0</v>
      </c>
      <c r="N546" s="57"/>
      <c r="O546" s="38">
        <v>237</v>
      </c>
      <c r="P546" s="58">
        <f t="shared" si="92"/>
        <v>237318</v>
      </c>
      <c r="Q546" s="47">
        <f t="shared" si="93"/>
        <v>0</v>
      </c>
      <c r="R546" s="47">
        <f>IF(S545&lt;1,0,-'Lease Quarterly'!$K$4/'Lease Quarterly'!$L$4)</f>
        <v>0</v>
      </c>
      <c r="S546" s="47">
        <f t="shared" si="89"/>
        <v>0</v>
      </c>
      <c r="AE546"/>
      <c r="AF546" s="6"/>
    </row>
    <row r="547" spans="1:32" x14ac:dyDescent="0.25">
      <c r="A547" s="53">
        <f t="shared" si="90"/>
        <v>531</v>
      </c>
      <c r="B547" s="29">
        <f t="shared" si="84"/>
        <v>0</v>
      </c>
      <c r="C547" s="9" t="str">
        <f>IF(D547=0,"-",IF('Lease Quarterly'!$H$4="Yearly",EDATE(C546,12),IF('Lease Quarterly'!$H$4="Quarterly",EDATE(C546,3),EDATE(C546,1))))</f>
        <v>-</v>
      </c>
      <c r="D547" s="54">
        <f>IF(A547&gt;'Lease Quarterly'!$E$4,0,'Lease Quarterly'!$G$4)*((1+$M$4)^(((((IF($H$4="Yearly",ROUNDDOWN(IF(A547-($N$4)&lt;0,0,((A547-($N$4)/(($N$4))))/($N$4)),0),IF($H$4="Monthly",ROUNDDOWN(IF(A547-($N$4*12)&lt;0,0,((A547-(12*$N$4)/((12*$N$4))))/($N$4*12)),0),ROUNDDOWN(IF(A547-($N$4*4)&lt;0,0,((A547-(4*$N$4)/((4*$N$4))))/($N$4*4)),0)))))))))+(IF(A547=$E$4,$J$4,0))</f>
        <v>0</v>
      </c>
      <c r="E547" s="49">
        <f>IF(D547=0,0,1/((1+IF('Lease Quarterly'!$H$4="Yearly",'Lease Quarterly'!$D$4,IF('Lease Quarterly'!$H$4="Quarterly",'Lease Quarterly'!$D$4/4,'Lease Quarterly'!$D$4/12)))^IF($E$17=1,A546,A547)))</f>
        <v>0</v>
      </c>
      <c r="F547" s="55">
        <f t="shared" si="85"/>
        <v>0</v>
      </c>
      <c r="G547" s="56"/>
      <c r="H547" s="38">
        <f t="shared" si="91"/>
        <v>531</v>
      </c>
      <c r="I547" s="9" t="str">
        <f t="shared" si="86"/>
        <v>-</v>
      </c>
      <c r="J547" s="47">
        <f>IF(H547&gt;'Lease Quarterly'!$E$4,0,M546)</f>
        <v>0</v>
      </c>
      <c r="K547" s="47">
        <f>IF(IF('Lease Quarterly'!$H$4="Yearly",J547*'Lease Quarterly'!$D$4,IF('Lease Quarterly'!$H$4="Quarterly",J547*('Lease Quarterly'!$D$4/4),J547*'Lease Quarterly'!$D$4/12))&gt;0,IF('Lease Quarterly'!$H$4="Yearly",J547*'Lease Quarterly'!$D$4,IF('Lease Quarterly'!$H$4="Quarterly",J547*('Lease Quarterly'!$D$4/4),J547*'Lease Quarterly'!$D$4/12)),-L547-J547)</f>
        <v>0</v>
      </c>
      <c r="L547" s="47">
        <f t="shared" si="87"/>
        <v>0</v>
      </c>
      <c r="M547" s="47">
        <f t="shared" si="88"/>
        <v>0</v>
      </c>
      <c r="N547" s="57"/>
      <c r="O547" s="38">
        <v>237</v>
      </c>
      <c r="P547" s="58">
        <f t="shared" si="92"/>
        <v>237683</v>
      </c>
      <c r="Q547" s="47">
        <f t="shared" si="93"/>
        <v>0</v>
      </c>
      <c r="R547" s="47">
        <f>IF(S546&lt;1,0,-'Lease Quarterly'!$K$4/'Lease Quarterly'!$L$4)</f>
        <v>0</v>
      </c>
      <c r="S547" s="47">
        <f t="shared" si="89"/>
        <v>0</v>
      </c>
      <c r="AE547"/>
      <c r="AF547" s="6"/>
    </row>
    <row r="548" spans="1:32" x14ac:dyDescent="0.25">
      <c r="A548" s="53">
        <f t="shared" si="90"/>
        <v>532</v>
      </c>
      <c r="B548" s="29">
        <f t="shared" si="84"/>
        <v>0</v>
      </c>
      <c r="C548" s="9" t="str">
        <f>IF(D548=0,"-",IF('Lease Quarterly'!$H$4="Yearly",EDATE(C547,12),IF('Lease Quarterly'!$H$4="Quarterly",EDATE(C547,3),EDATE(C547,1))))</f>
        <v>-</v>
      </c>
      <c r="D548" s="54">
        <f>IF(A548&gt;'Lease Quarterly'!$E$4,0,'Lease Quarterly'!$G$4)*((1+$M$4)^(((((IF($H$4="Yearly",ROUNDDOWN(IF(A548-($N$4)&lt;0,0,((A548-($N$4)/(($N$4))))/($N$4)),0),IF($H$4="Monthly",ROUNDDOWN(IF(A548-($N$4*12)&lt;0,0,((A548-(12*$N$4)/((12*$N$4))))/($N$4*12)),0),ROUNDDOWN(IF(A548-($N$4*4)&lt;0,0,((A548-(4*$N$4)/((4*$N$4))))/($N$4*4)),0)))))))))+(IF(A548=$E$4,$J$4,0))</f>
        <v>0</v>
      </c>
      <c r="E548" s="49">
        <f>IF(D548=0,0,1/((1+IF('Lease Quarterly'!$H$4="Yearly",'Lease Quarterly'!$D$4,IF('Lease Quarterly'!$H$4="Quarterly",'Lease Quarterly'!$D$4/4,'Lease Quarterly'!$D$4/12)))^IF($E$17=1,A547,A548)))</f>
        <v>0</v>
      </c>
      <c r="F548" s="55">
        <f t="shared" si="85"/>
        <v>0</v>
      </c>
      <c r="G548" s="56"/>
      <c r="H548" s="38">
        <f t="shared" si="91"/>
        <v>532</v>
      </c>
      <c r="I548" s="9" t="str">
        <f t="shared" si="86"/>
        <v>-</v>
      </c>
      <c r="J548" s="47">
        <f>IF(H548&gt;'Lease Quarterly'!$E$4,0,M547)</f>
        <v>0</v>
      </c>
      <c r="K548" s="47">
        <f>IF(IF('Lease Quarterly'!$H$4="Yearly",J548*'Lease Quarterly'!$D$4,IF('Lease Quarterly'!$H$4="Quarterly",J548*('Lease Quarterly'!$D$4/4),J548*'Lease Quarterly'!$D$4/12))&gt;0,IF('Lease Quarterly'!$H$4="Yearly",J548*'Lease Quarterly'!$D$4,IF('Lease Quarterly'!$H$4="Quarterly",J548*('Lease Quarterly'!$D$4/4),J548*'Lease Quarterly'!$D$4/12)),-L548-J548)</f>
        <v>0</v>
      </c>
      <c r="L548" s="47">
        <f t="shared" si="87"/>
        <v>0</v>
      </c>
      <c r="M548" s="47">
        <f t="shared" si="88"/>
        <v>0</v>
      </c>
      <c r="N548" s="57"/>
      <c r="O548" s="38">
        <v>237</v>
      </c>
      <c r="P548" s="58">
        <f t="shared" si="92"/>
        <v>238048</v>
      </c>
      <c r="Q548" s="47">
        <f t="shared" si="93"/>
        <v>0</v>
      </c>
      <c r="R548" s="47">
        <f>IF(S547&lt;1,0,-'Lease Quarterly'!$K$4/'Lease Quarterly'!$L$4)</f>
        <v>0</v>
      </c>
      <c r="S548" s="47">
        <f t="shared" si="89"/>
        <v>0</v>
      </c>
      <c r="AE548"/>
      <c r="AF548" s="6"/>
    </row>
    <row r="549" spans="1:32" x14ac:dyDescent="0.25">
      <c r="A549" s="53">
        <f t="shared" si="90"/>
        <v>533</v>
      </c>
      <c r="B549" s="29">
        <f t="shared" si="84"/>
        <v>0</v>
      </c>
      <c r="C549" s="9" t="str">
        <f>IF(D549=0,"-",IF('Lease Quarterly'!$H$4="Yearly",EDATE(C548,12),IF('Lease Quarterly'!$H$4="Quarterly",EDATE(C548,3),EDATE(C548,1))))</f>
        <v>-</v>
      </c>
      <c r="D549" s="54">
        <f>IF(A549&gt;'Lease Quarterly'!$E$4,0,'Lease Quarterly'!$G$4)*((1+$M$4)^(((((IF($H$4="Yearly",ROUNDDOWN(IF(A549-($N$4)&lt;0,0,((A549-($N$4)/(($N$4))))/($N$4)),0),IF($H$4="Monthly",ROUNDDOWN(IF(A549-($N$4*12)&lt;0,0,((A549-(12*$N$4)/((12*$N$4))))/($N$4*12)),0),ROUNDDOWN(IF(A549-($N$4*4)&lt;0,0,((A549-(4*$N$4)/((4*$N$4))))/($N$4*4)),0)))))))))+(IF(A549=$E$4,$J$4,0))</f>
        <v>0</v>
      </c>
      <c r="E549" s="49">
        <f>IF(D549=0,0,1/((1+IF('Lease Quarterly'!$H$4="Yearly",'Lease Quarterly'!$D$4,IF('Lease Quarterly'!$H$4="Quarterly",'Lease Quarterly'!$D$4/4,'Lease Quarterly'!$D$4/12)))^IF($E$17=1,A548,A549)))</f>
        <v>0</v>
      </c>
      <c r="F549" s="55">
        <f t="shared" si="85"/>
        <v>0</v>
      </c>
      <c r="G549" s="56"/>
      <c r="H549" s="38">
        <f t="shared" si="91"/>
        <v>533</v>
      </c>
      <c r="I549" s="9" t="str">
        <f t="shared" si="86"/>
        <v>-</v>
      </c>
      <c r="J549" s="47">
        <f>IF(H549&gt;'Lease Quarterly'!$E$4,0,M548)</f>
        <v>0</v>
      </c>
      <c r="K549" s="47">
        <f>IF(IF('Lease Quarterly'!$H$4="Yearly",J549*'Lease Quarterly'!$D$4,IF('Lease Quarterly'!$H$4="Quarterly",J549*('Lease Quarterly'!$D$4/4),J549*'Lease Quarterly'!$D$4/12))&gt;0,IF('Lease Quarterly'!$H$4="Yearly",J549*'Lease Quarterly'!$D$4,IF('Lease Quarterly'!$H$4="Quarterly",J549*('Lease Quarterly'!$D$4/4),J549*'Lease Quarterly'!$D$4/12)),-L549-J549)</f>
        <v>0</v>
      </c>
      <c r="L549" s="47">
        <f t="shared" si="87"/>
        <v>0</v>
      </c>
      <c r="M549" s="47">
        <f t="shared" si="88"/>
        <v>0</v>
      </c>
      <c r="N549" s="57"/>
      <c r="O549" s="38">
        <v>237</v>
      </c>
      <c r="P549" s="58">
        <f t="shared" si="92"/>
        <v>238414</v>
      </c>
      <c r="Q549" s="47">
        <f t="shared" si="93"/>
        <v>0</v>
      </c>
      <c r="R549" s="47">
        <f>IF(S548&lt;1,0,-'Lease Quarterly'!$K$4/'Lease Quarterly'!$L$4)</f>
        <v>0</v>
      </c>
      <c r="S549" s="47">
        <f t="shared" si="89"/>
        <v>0</v>
      </c>
      <c r="AE549"/>
      <c r="AF549" s="6"/>
    </row>
    <row r="550" spans="1:32" x14ac:dyDescent="0.25">
      <c r="A550" s="53">
        <f t="shared" si="90"/>
        <v>534</v>
      </c>
      <c r="B550" s="29">
        <f t="shared" si="84"/>
        <v>0</v>
      </c>
      <c r="C550" s="9" t="str">
        <f>IF(D550=0,"-",IF('Lease Quarterly'!$H$4="Yearly",EDATE(C549,12),IF('Lease Quarterly'!$H$4="Quarterly",EDATE(C549,3),EDATE(C549,1))))</f>
        <v>-</v>
      </c>
      <c r="D550" s="54">
        <f>IF(A550&gt;'Lease Quarterly'!$E$4,0,'Lease Quarterly'!$G$4)*((1+$M$4)^(((((IF($H$4="Yearly",ROUNDDOWN(IF(A550-($N$4)&lt;0,0,((A550-($N$4)/(($N$4))))/($N$4)),0),IF($H$4="Monthly",ROUNDDOWN(IF(A550-($N$4*12)&lt;0,0,((A550-(12*$N$4)/((12*$N$4))))/($N$4*12)),0),ROUNDDOWN(IF(A550-($N$4*4)&lt;0,0,((A550-(4*$N$4)/((4*$N$4))))/($N$4*4)),0)))))))))+(IF(A550=$E$4,$J$4,0))</f>
        <v>0</v>
      </c>
      <c r="E550" s="49">
        <f>IF(D550=0,0,1/((1+IF('Lease Quarterly'!$H$4="Yearly",'Lease Quarterly'!$D$4,IF('Lease Quarterly'!$H$4="Quarterly",'Lease Quarterly'!$D$4/4,'Lease Quarterly'!$D$4/12)))^IF($E$17=1,A549,A550)))</f>
        <v>0</v>
      </c>
      <c r="F550" s="55">
        <f t="shared" si="85"/>
        <v>0</v>
      </c>
      <c r="G550" s="56"/>
      <c r="H550" s="38">
        <f t="shared" si="91"/>
        <v>534</v>
      </c>
      <c r="I550" s="9" t="str">
        <f t="shared" si="86"/>
        <v>-</v>
      </c>
      <c r="J550" s="47">
        <f>IF(H550&gt;'Lease Quarterly'!$E$4,0,M549)</f>
        <v>0</v>
      </c>
      <c r="K550" s="47">
        <f>IF(IF('Lease Quarterly'!$H$4="Yearly",J550*'Lease Quarterly'!$D$4,IF('Lease Quarterly'!$H$4="Quarterly",J550*('Lease Quarterly'!$D$4/4),J550*'Lease Quarterly'!$D$4/12))&gt;0,IF('Lease Quarterly'!$H$4="Yearly",J550*'Lease Quarterly'!$D$4,IF('Lease Quarterly'!$H$4="Quarterly",J550*('Lease Quarterly'!$D$4/4),J550*'Lease Quarterly'!$D$4/12)),-L550-J550)</f>
        <v>0</v>
      </c>
      <c r="L550" s="47">
        <f t="shared" si="87"/>
        <v>0</v>
      </c>
      <c r="M550" s="47">
        <f t="shared" si="88"/>
        <v>0</v>
      </c>
      <c r="N550" s="57"/>
      <c r="O550" s="38">
        <v>237</v>
      </c>
      <c r="P550" s="58">
        <f t="shared" si="92"/>
        <v>238779</v>
      </c>
      <c r="Q550" s="47">
        <f t="shared" si="93"/>
        <v>0</v>
      </c>
      <c r="R550" s="47">
        <f>IF(S549&lt;1,0,-'Lease Quarterly'!$K$4/'Lease Quarterly'!$L$4)</f>
        <v>0</v>
      </c>
      <c r="S550" s="47">
        <f t="shared" si="89"/>
        <v>0</v>
      </c>
      <c r="AE550"/>
      <c r="AF550" s="6"/>
    </row>
    <row r="551" spans="1:32" x14ac:dyDescent="0.25">
      <c r="A551" s="53">
        <f t="shared" si="90"/>
        <v>535</v>
      </c>
      <c r="B551" s="29">
        <f t="shared" si="84"/>
        <v>0</v>
      </c>
      <c r="C551" s="9" t="str">
        <f>IF(D551=0,"-",IF('Lease Quarterly'!$H$4="Yearly",EDATE(C550,12),IF('Lease Quarterly'!$H$4="Quarterly",EDATE(C550,3),EDATE(C550,1))))</f>
        <v>-</v>
      </c>
      <c r="D551" s="54">
        <f>IF(A551&gt;'Lease Quarterly'!$E$4,0,'Lease Quarterly'!$G$4)*((1+$M$4)^(((((IF($H$4="Yearly",ROUNDDOWN(IF(A551-($N$4)&lt;0,0,((A551-($N$4)/(($N$4))))/($N$4)),0),IF($H$4="Monthly",ROUNDDOWN(IF(A551-($N$4*12)&lt;0,0,((A551-(12*$N$4)/((12*$N$4))))/($N$4*12)),0),ROUNDDOWN(IF(A551-($N$4*4)&lt;0,0,((A551-(4*$N$4)/((4*$N$4))))/($N$4*4)),0)))))))))+(IF(A551=$E$4,$J$4,0))</f>
        <v>0</v>
      </c>
      <c r="E551" s="49">
        <f>IF(D551=0,0,1/((1+IF('Lease Quarterly'!$H$4="Yearly",'Lease Quarterly'!$D$4,IF('Lease Quarterly'!$H$4="Quarterly",'Lease Quarterly'!$D$4/4,'Lease Quarterly'!$D$4/12)))^IF($E$17=1,A550,A551)))</f>
        <v>0</v>
      </c>
      <c r="F551" s="55">
        <f t="shared" si="85"/>
        <v>0</v>
      </c>
      <c r="G551" s="56"/>
      <c r="H551" s="38">
        <f t="shared" si="91"/>
        <v>535</v>
      </c>
      <c r="I551" s="9" t="str">
        <f t="shared" si="86"/>
        <v>-</v>
      </c>
      <c r="J551" s="47">
        <f>IF(H551&gt;'Lease Quarterly'!$E$4,0,M550)</f>
        <v>0</v>
      </c>
      <c r="K551" s="47">
        <f>IF(IF('Lease Quarterly'!$H$4="Yearly",J551*'Lease Quarterly'!$D$4,IF('Lease Quarterly'!$H$4="Quarterly",J551*('Lease Quarterly'!$D$4/4),J551*'Lease Quarterly'!$D$4/12))&gt;0,IF('Lease Quarterly'!$H$4="Yearly",J551*'Lease Quarterly'!$D$4,IF('Lease Quarterly'!$H$4="Quarterly",J551*('Lease Quarterly'!$D$4/4),J551*'Lease Quarterly'!$D$4/12)),-L551-J551)</f>
        <v>0</v>
      </c>
      <c r="L551" s="47">
        <f t="shared" si="87"/>
        <v>0</v>
      </c>
      <c r="M551" s="47">
        <f t="shared" si="88"/>
        <v>0</v>
      </c>
      <c r="N551" s="57"/>
      <c r="O551" s="38">
        <v>237</v>
      </c>
      <c r="P551" s="58">
        <f t="shared" si="92"/>
        <v>239144</v>
      </c>
      <c r="Q551" s="47">
        <f t="shared" si="93"/>
        <v>0</v>
      </c>
      <c r="R551" s="47">
        <f>IF(S550&lt;1,0,-'Lease Quarterly'!$K$4/'Lease Quarterly'!$L$4)</f>
        <v>0</v>
      </c>
      <c r="S551" s="47">
        <f t="shared" si="89"/>
        <v>0</v>
      </c>
      <c r="AE551"/>
      <c r="AF551" s="6"/>
    </row>
    <row r="552" spans="1:32" x14ac:dyDescent="0.25">
      <c r="A552" s="53">
        <f t="shared" si="90"/>
        <v>536</v>
      </c>
      <c r="B552" s="29">
        <f t="shared" si="84"/>
        <v>0</v>
      </c>
      <c r="C552" s="9" t="str">
        <f>IF(D552=0,"-",IF('Lease Quarterly'!$H$4="Yearly",EDATE(C551,12),IF('Lease Quarterly'!$H$4="Quarterly",EDATE(C551,3),EDATE(C551,1))))</f>
        <v>-</v>
      </c>
      <c r="D552" s="54">
        <f>IF(A552&gt;'Lease Quarterly'!$E$4,0,'Lease Quarterly'!$G$4)*((1+$M$4)^(((((IF($H$4="Yearly",ROUNDDOWN(IF(A552-($N$4)&lt;0,0,((A552-($N$4)/(($N$4))))/($N$4)),0),IF($H$4="Monthly",ROUNDDOWN(IF(A552-($N$4*12)&lt;0,0,((A552-(12*$N$4)/((12*$N$4))))/($N$4*12)),0),ROUNDDOWN(IF(A552-($N$4*4)&lt;0,0,((A552-(4*$N$4)/((4*$N$4))))/($N$4*4)),0)))))))))+(IF(A552=$E$4,$J$4,0))</f>
        <v>0</v>
      </c>
      <c r="E552" s="49">
        <f>IF(D552=0,0,1/((1+IF('Lease Quarterly'!$H$4="Yearly",'Lease Quarterly'!$D$4,IF('Lease Quarterly'!$H$4="Quarterly",'Lease Quarterly'!$D$4/4,'Lease Quarterly'!$D$4/12)))^IF($E$17=1,A551,A552)))</f>
        <v>0</v>
      </c>
      <c r="F552" s="55">
        <f t="shared" si="85"/>
        <v>0</v>
      </c>
      <c r="G552" s="56"/>
      <c r="H552" s="38">
        <f t="shared" si="91"/>
        <v>536</v>
      </c>
      <c r="I552" s="9" t="str">
        <f t="shared" si="86"/>
        <v>-</v>
      </c>
      <c r="J552" s="47">
        <f>IF(H552&gt;'Lease Quarterly'!$E$4,0,M551)</f>
        <v>0</v>
      </c>
      <c r="K552" s="47">
        <f>IF(IF('Lease Quarterly'!$H$4="Yearly",J552*'Lease Quarterly'!$D$4,IF('Lease Quarterly'!$H$4="Quarterly",J552*('Lease Quarterly'!$D$4/4),J552*'Lease Quarterly'!$D$4/12))&gt;0,IF('Lease Quarterly'!$H$4="Yearly",J552*'Lease Quarterly'!$D$4,IF('Lease Quarterly'!$H$4="Quarterly",J552*('Lease Quarterly'!$D$4/4),J552*'Lease Quarterly'!$D$4/12)),-L552-J552)</f>
        <v>0</v>
      </c>
      <c r="L552" s="47">
        <f t="shared" si="87"/>
        <v>0</v>
      </c>
      <c r="M552" s="47">
        <f t="shared" si="88"/>
        <v>0</v>
      </c>
      <c r="N552" s="57"/>
      <c r="O552" s="38">
        <v>237</v>
      </c>
      <c r="P552" s="58">
        <f t="shared" si="92"/>
        <v>239509</v>
      </c>
      <c r="Q552" s="47">
        <f t="shared" si="93"/>
        <v>0</v>
      </c>
      <c r="R552" s="47">
        <f>IF(S551&lt;1,0,-'Lease Quarterly'!$K$4/'Lease Quarterly'!$L$4)</f>
        <v>0</v>
      </c>
      <c r="S552" s="47">
        <f t="shared" si="89"/>
        <v>0</v>
      </c>
      <c r="AE552"/>
      <c r="AF552" s="6"/>
    </row>
    <row r="553" spans="1:32" x14ac:dyDescent="0.25">
      <c r="A553" s="53">
        <f t="shared" si="90"/>
        <v>537</v>
      </c>
      <c r="B553" s="29">
        <f t="shared" si="84"/>
        <v>0</v>
      </c>
      <c r="C553" s="9" t="str">
        <f>IF(D553=0,"-",IF('Lease Quarterly'!$H$4="Yearly",EDATE(C552,12),IF('Lease Quarterly'!$H$4="Quarterly",EDATE(C552,3),EDATE(C552,1))))</f>
        <v>-</v>
      </c>
      <c r="D553" s="54">
        <f>IF(A553&gt;'Lease Quarterly'!$E$4,0,'Lease Quarterly'!$G$4)*((1+$M$4)^(((((IF($H$4="Yearly",ROUNDDOWN(IF(A553-($N$4)&lt;0,0,((A553-($N$4)/(($N$4))))/($N$4)),0),IF($H$4="Monthly",ROUNDDOWN(IF(A553-($N$4*12)&lt;0,0,((A553-(12*$N$4)/((12*$N$4))))/($N$4*12)),0),ROUNDDOWN(IF(A553-($N$4*4)&lt;0,0,((A553-(4*$N$4)/((4*$N$4))))/($N$4*4)),0)))))))))+(IF(A553=$E$4,$J$4,0))</f>
        <v>0</v>
      </c>
      <c r="E553" s="49">
        <f>IF(D553=0,0,1/((1+IF('Lease Quarterly'!$H$4="Yearly",'Lease Quarterly'!$D$4,IF('Lease Quarterly'!$H$4="Quarterly",'Lease Quarterly'!$D$4/4,'Lease Quarterly'!$D$4/12)))^IF($E$17=1,A552,A553)))</f>
        <v>0</v>
      </c>
      <c r="F553" s="55">
        <f t="shared" si="85"/>
        <v>0</v>
      </c>
      <c r="G553" s="56"/>
      <c r="H553" s="38">
        <f t="shared" si="91"/>
        <v>537</v>
      </c>
      <c r="I553" s="9" t="str">
        <f t="shared" si="86"/>
        <v>-</v>
      </c>
      <c r="J553" s="47">
        <f>IF(H553&gt;'Lease Quarterly'!$E$4,0,M552)</f>
        <v>0</v>
      </c>
      <c r="K553" s="47">
        <f>IF(IF('Lease Quarterly'!$H$4="Yearly",J553*'Lease Quarterly'!$D$4,IF('Lease Quarterly'!$H$4="Quarterly",J553*('Lease Quarterly'!$D$4/4),J553*'Lease Quarterly'!$D$4/12))&gt;0,IF('Lease Quarterly'!$H$4="Yearly",J553*'Lease Quarterly'!$D$4,IF('Lease Quarterly'!$H$4="Quarterly",J553*('Lease Quarterly'!$D$4/4),J553*'Lease Quarterly'!$D$4/12)),-L553-J553)</f>
        <v>0</v>
      </c>
      <c r="L553" s="47">
        <f t="shared" si="87"/>
        <v>0</v>
      </c>
      <c r="M553" s="47">
        <f t="shared" si="88"/>
        <v>0</v>
      </c>
      <c r="N553" s="57"/>
      <c r="O553" s="38">
        <v>237</v>
      </c>
      <c r="P553" s="58">
        <f t="shared" si="92"/>
        <v>239875</v>
      </c>
      <c r="Q553" s="47">
        <f t="shared" si="93"/>
        <v>0</v>
      </c>
      <c r="R553" s="47">
        <f>IF(S552&lt;1,0,-'Lease Quarterly'!$K$4/'Lease Quarterly'!$L$4)</f>
        <v>0</v>
      </c>
      <c r="S553" s="47">
        <f t="shared" si="89"/>
        <v>0</v>
      </c>
      <c r="AE553"/>
      <c r="AF553" s="6"/>
    </row>
    <row r="554" spans="1:32" x14ac:dyDescent="0.25">
      <c r="A554" s="53">
        <f t="shared" si="90"/>
        <v>538</v>
      </c>
      <c r="B554" s="29">
        <f t="shared" si="84"/>
        <v>0</v>
      </c>
      <c r="C554" s="9" t="str">
        <f>IF(D554=0,"-",IF('Lease Quarterly'!$H$4="Yearly",EDATE(C553,12),IF('Lease Quarterly'!$H$4="Quarterly",EDATE(C553,3),EDATE(C553,1))))</f>
        <v>-</v>
      </c>
      <c r="D554" s="54">
        <f>IF(A554&gt;'Lease Quarterly'!$E$4,0,'Lease Quarterly'!$G$4)*((1+$M$4)^(((((IF($H$4="Yearly",ROUNDDOWN(IF(A554-($N$4)&lt;0,0,((A554-($N$4)/(($N$4))))/($N$4)),0),IF($H$4="Monthly",ROUNDDOWN(IF(A554-($N$4*12)&lt;0,0,((A554-(12*$N$4)/((12*$N$4))))/($N$4*12)),0),ROUNDDOWN(IF(A554-($N$4*4)&lt;0,0,((A554-(4*$N$4)/((4*$N$4))))/($N$4*4)),0)))))))))+(IF(A554=$E$4,$J$4,0))</f>
        <v>0</v>
      </c>
      <c r="E554" s="49">
        <f>IF(D554=0,0,1/((1+IF('Lease Quarterly'!$H$4="Yearly",'Lease Quarterly'!$D$4,IF('Lease Quarterly'!$H$4="Quarterly",'Lease Quarterly'!$D$4/4,'Lease Quarterly'!$D$4/12)))^IF($E$17=1,A553,A554)))</f>
        <v>0</v>
      </c>
      <c r="F554" s="55">
        <f t="shared" si="85"/>
        <v>0</v>
      </c>
      <c r="G554" s="56"/>
      <c r="H554" s="38">
        <f t="shared" si="91"/>
        <v>538</v>
      </c>
      <c r="I554" s="9" t="str">
        <f t="shared" si="86"/>
        <v>-</v>
      </c>
      <c r="J554" s="47">
        <f>IF(H554&gt;'Lease Quarterly'!$E$4,0,M553)</f>
        <v>0</v>
      </c>
      <c r="K554" s="47">
        <f>IF(IF('Lease Quarterly'!$H$4="Yearly",J554*'Lease Quarterly'!$D$4,IF('Lease Quarterly'!$H$4="Quarterly",J554*('Lease Quarterly'!$D$4/4),J554*'Lease Quarterly'!$D$4/12))&gt;0,IF('Lease Quarterly'!$H$4="Yearly",J554*'Lease Quarterly'!$D$4,IF('Lease Quarterly'!$H$4="Quarterly",J554*('Lease Quarterly'!$D$4/4),J554*'Lease Quarterly'!$D$4/12)),-L554-J554)</f>
        <v>0</v>
      </c>
      <c r="L554" s="47">
        <f t="shared" si="87"/>
        <v>0</v>
      </c>
      <c r="M554" s="47">
        <f t="shared" si="88"/>
        <v>0</v>
      </c>
      <c r="N554" s="57"/>
      <c r="O554" s="38">
        <v>237</v>
      </c>
      <c r="P554" s="58">
        <f t="shared" si="92"/>
        <v>240240</v>
      </c>
      <c r="Q554" s="47">
        <f t="shared" si="93"/>
        <v>0</v>
      </c>
      <c r="R554" s="47">
        <f>IF(S553&lt;1,0,-'Lease Quarterly'!$K$4/'Lease Quarterly'!$L$4)</f>
        <v>0</v>
      </c>
      <c r="S554" s="47">
        <f t="shared" si="89"/>
        <v>0</v>
      </c>
      <c r="AE554"/>
      <c r="AF554" s="6"/>
    </row>
    <row r="555" spans="1:32" x14ac:dyDescent="0.25">
      <c r="A555" s="53">
        <f t="shared" si="90"/>
        <v>539</v>
      </c>
      <c r="B555" s="29">
        <f t="shared" si="84"/>
        <v>0</v>
      </c>
      <c r="C555" s="9" t="str">
        <f>IF(D555=0,"-",IF('Lease Quarterly'!$H$4="Yearly",EDATE(C554,12),IF('Lease Quarterly'!$H$4="Quarterly",EDATE(C554,3),EDATE(C554,1))))</f>
        <v>-</v>
      </c>
      <c r="D555" s="54">
        <f>IF(A555&gt;'Lease Quarterly'!$E$4,0,'Lease Quarterly'!$G$4)*((1+$M$4)^(((((IF($H$4="Yearly",ROUNDDOWN(IF(A555-($N$4)&lt;0,0,((A555-($N$4)/(($N$4))))/($N$4)),0),IF($H$4="Monthly",ROUNDDOWN(IF(A555-($N$4*12)&lt;0,0,((A555-(12*$N$4)/((12*$N$4))))/($N$4*12)),0),ROUNDDOWN(IF(A555-($N$4*4)&lt;0,0,((A555-(4*$N$4)/((4*$N$4))))/($N$4*4)),0)))))))))+(IF(A555=$E$4,$J$4,0))</f>
        <v>0</v>
      </c>
      <c r="E555" s="49">
        <f>IF(D555=0,0,1/((1+IF('Lease Quarterly'!$H$4="Yearly",'Lease Quarterly'!$D$4,IF('Lease Quarterly'!$H$4="Quarterly",'Lease Quarterly'!$D$4/4,'Lease Quarterly'!$D$4/12)))^IF($E$17=1,A554,A555)))</f>
        <v>0</v>
      </c>
      <c r="F555" s="55">
        <f t="shared" si="85"/>
        <v>0</v>
      </c>
      <c r="G555" s="56"/>
      <c r="H555" s="38">
        <f t="shared" si="91"/>
        <v>539</v>
      </c>
      <c r="I555" s="9" t="str">
        <f t="shared" si="86"/>
        <v>-</v>
      </c>
      <c r="J555" s="47">
        <f>IF(H555&gt;'Lease Quarterly'!$E$4,0,M554)</f>
        <v>0</v>
      </c>
      <c r="K555" s="47">
        <f>IF(IF('Lease Quarterly'!$H$4="Yearly",J555*'Lease Quarterly'!$D$4,IF('Lease Quarterly'!$H$4="Quarterly",J555*('Lease Quarterly'!$D$4/4),J555*'Lease Quarterly'!$D$4/12))&gt;0,IF('Lease Quarterly'!$H$4="Yearly",J555*'Lease Quarterly'!$D$4,IF('Lease Quarterly'!$H$4="Quarterly",J555*('Lease Quarterly'!$D$4/4),J555*'Lease Quarterly'!$D$4/12)),-L555-J555)</f>
        <v>0</v>
      </c>
      <c r="L555" s="47">
        <f t="shared" si="87"/>
        <v>0</v>
      </c>
      <c r="M555" s="47">
        <f t="shared" si="88"/>
        <v>0</v>
      </c>
      <c r="N555" s="57"/>
      <c r="O555" s="38">
        <v>237</v>
      </c>
      <c r="P555" s="58">
        <f t="shared" si="92"/>
        <v>240605</v>
      </c>
      <c r="Q555" s="47">
        <f t="shared" si="93"/>
        <v>0</v>
      </c>
      <c r="R555" s="47">
        <f>IF(S554&lt;1,0,-'Lease Quarterly'!$K$4/'Lease Quarterly'!$L$4)</f>
        <v>0</v>
      </c>
      <c r="S555" s="47">
        <f t="shared" si="89"/>
        <v>0</v>
      </c>
      <c r="AE555"/>
      <c r="AF555" s="6"/>
    </row>
    <row r="556" spans="1:32" x14ac:dyDescent="0.25">
      <c r="A556" s="53">
        <f t="shared" si="90"/>
        <v>540</v>
      </c>
      <c r="B556" s="29">
        <f t="shared" si="84"/>
        <v>0</v>
      </c>
      <c r="C556" s="9" t="str">
        <f>IF(D556=0,"-",IF('Lease Quarterly'!$H$4="Yearly",EDATE(C555,12),IF('Lease Quarterly'!$H$4="Quarterly",EDATE(C555,3),EDATE(C555,1))))</f>
        <v>-</v>
      </c>
      <c r="D556" s="54">
        <f>IF(A556&gt;'Lease Quarterly'!$E$4,0,'Lease Quarterly'!$G$4)*((1+$M$4)^(((((IF($H$4="Yearly",ROUNDDOWN(IF(A556-($N$4)&lt;0,0,((A556-($N$4)/(($N$4))))/($N$4)),0),IF($H$4="Monthly",ROUNDDOWN(IF(A556-($N$4*12)&lt;0,0,((A556-(12*$N$4)/((12*$N$4))))/($N$4*12)),0),ROUNDDOWN(IF(A556-($N$4*4)&lt;0,0,((A556-(4*$N$4)/((4*$N$4))))/($N$4*4)),0)))))))))+(IF(A556=$E$4,$J$4,0))</f>
        <v>0</v>
      </c>
      <c r="E556" s="49">
        <f>IF(D556=0,0,1/((1+IF('Lease Quarterly'!$H$4="Yearly",'Lease Quarterly'!$D$4,IF('Lease Quarterly'!$H$4="Quarterly",'Lease Quarterly'!$D$4/4,'Lease Quarterly'!$D$4/12)))^IF($E$17=1,A555,A556)))</f>
        <v>0</v>
      </c>
      <c r="F556" s="55">
        <f t="shared" si="85"/>
        <v>0</v>
      </c>
      <c r="G556" s="56"/>
      <c r="H556" s="38">
        <f t="shared" si="91"/>
        <v>540</v>
      </c>
      <c r="I556" s="9" t="str">
        <f t="shared" si="86"/>
        <v>-</v>
      </c>
      <c r="J556" s="47">
        <f>IF(H556&gt;'Lease Quarterly'!$E$4,0,M555)</f>
        <v>0</v>
      </c>
      <c r="K556" s="47">
        <f>IF(IF('Lease Quarterly'!$H$4="Yearly",J556*'Lease Quarterly'!$D$4,IF('Lease Quarterly'!$H$4="Quarterly",J556*('Lease Quarterly'!$D$4/4),J556*'Lease Quarterly'!$D$4/12))&gt;0,IF('Lease Quarterly'!$H$4="Yearly",J556*'Lease Quarterly'!$D$4,IF('Lease Quarterly'!$H$4="Quarterly",J556*('Lease Quarterly'!$D$4/4),J556*'Lease Quarterly'!$D$4/12)),-L556-J556)</f>
        <v>0</v>
      </c>
      <c r="L556" s="47">
        <f t="shared" si="87"/>
        <v>0</v>
      </c>
      <c r="M556" s="47">
        <f t="shared" si="88"/>
        <v>0</v>
      </c>
      <c r="N556" s="57"/>
      <c r="O556" s="38">
        <v>237</v>
      </c>
      <c r="P556" s="58">
        <f t="shared" si="92"/>
        <v>240970</v>
      </c>
      <c r="Q556" s="47">
        <f t="shared" si="93"/>
        <v>0</v>
      </c>
      <c r="R556" s="47">
        <f>IF(S555&lt;1,0,-'Lease Quarterly'!$K$4/'Lease Quarterly'!$L$4)</f>
        <v>0</v>
      </c>
      <c r="S556" s="47">
        <f t="shared" si="89"/>
        <v>0</v>
      </c>
      <c r="AE556"/>
      <c r="AF556" s="6"/>
    </row>
    <row r="557" spans="1:32" x14ac:dyDescent="0.25">
      <c r="A557" s="53">
        <f t="shared" si="90"/>
        <v>541</v>
      </c>
      <c r="B557" s="29">
        <f t="shared" si="84"/>
        <v>0</v>
      </c>
      <c r="C557" s="9" t="str">
        <f>IF(D557=0,"-",IF('Lease Quarterly'!$H$4="Yearly",EDATE(C556,12),IF('Lease Quarterly'!$H$4="Quarterly",EDATE(C556,3),EDATE(C556,1))))</f>
        <v>-</v>
      </c>
      <c r="D557" s="54">
        <f>IF(A557&gt;'Lease Quarterly'!$E$4,0,'Lease Quarterly'!$G$4)*((1+$M$4)^(((((IF($H$4="Yearly",ROUNDDOWN(IF(A557-($N$4)&lt;0,0,((A557-($N$4)/(($N$4))))/($N$4)),0),IF($H$4="Monthly",ROUNDDOWN(IF(A557-($N$4*12)&lt;0,0,((A557-(12*$N$4)/((12*$N$4))))/($N$4*12)),0),ROUNDDOWN(IF(A557-($N$4*4)&lt;0,0,((A557-(4*$N$4)/((4*$N$4))))/($N$4*4)),0)))))))))+(IF(A557=$E$4,$J$4,0))</f>
        <v>0</v>
      </c>
      <c r="E557" s="49">
        <f>IF(D557=0,0,1/((1+IF('Lease Quarterly'!$H$4="Yearly",'Lease Quarterly'!$D$4,IF('Lease Quarterly'!$H$4="Quarterly",'Lease Quarterly'!$D$4/4,'Lease Quarterly'!$D$4/12)))^IF($E$17=1,A556,A557)))</f>
        <v>0</v>
      </c>
      <c r="F557" s="55">
        <f t="shared" si="85"/>
        <v>0</v>
      </c>
      <c r="G557" s="56"/>
      <c r="H557" s="38">
        <f t="shared" si="91"/>
        <v>541</v>
      </c>
      <c r="I557" s="9" t="str">
        <f t="shared" si="86"/>
        <v>-</v>
      </c>
      <c r="J557" s="47">
        <f>IF(H557&gt;'Lease Quarterly'!$E$4,0,M556)</f>
        <v>0</v>
      </c>
      <c r="K557" s="47">
        <f>IF(IF('Lease Quarterly'!$H$4="Yearly",J557*'Lease Quarterly'!$D$4,IF('Lease Quarterly'!$H$4="Quarterly",J557*('Lease Quarterly'!$D$4/4),J557*'Lease Quarterly'!$D$4/12))&gt;0,IF('Lease Quarterly'!$H$4="Yearly",J557*'Lease Quarterly'!$D$4,IF('Lease Quarterly'!$H$4="Quarterly",J557*('Lease Quarterly'!$D$4/4),J557*'Lease Quarterly'!$D$4/12)),-L557-J557)</f>
        <v>0</v>
      </c>
      <c r="L557" s="47">
        <f t="shared" si="87"/>
        <v>0</v>
      </c>
      <c r="M557" s="47">
        <f t="shared" si="88"/>
        <v>0</v>
      </c>
      <c r="N557" s="57"/>
      <c r="O557" s="38">
        <v>237</v>
      </c>
      <c r="P557" s="58">
        <f t="shared" si="92"/>
        <v>241336</v>
      </c>
      <c r="Q557" s="47">
        <f t="shared" si="93"/>
        <v>0</v>
      </c>
      <c r="R557" s="47">
        <f>IF(S556&lt;1,0,-'Lease Quarterly'!$K$4/'Lease Quarterly'!$L$4)</f>
        <v>0</v>
      </c>
      <c r="S557" s="47">
        <f t="shared" si="89"/>
        <v>0</v>
      </c>
      <c r="AE557"/>
      <c r="AF557" s="6"/>
    </row>
    <row r="558" spans="1:32" x14ac:dyDescent="0.25">
      <c r="A558" s="53">
        <f t="shared" si="90"/>
        <v>542</v>
      </c>
      <c r="B558" s="29">
        <f t="shared" si="84"/>
        <v>0</v>
      </c>
      <c r="C558" s="9" t="str">
        <f>IF(D558=0,"-",IF('Lease Quarterly'!$H$4="Yearly",EDATE(C557,12),IF('Lease Quarterly'!$H$4="Quarterly",EDATE(C557,3),EDATE(C557,1))))</f>
        <v>-</v>
      </c>
      <c r="D558" s="54">
        <f>IF(A558&gt;'Lease Quarterly'!$E$4,0,'Lease Quarterly'!$G$4)*((1+$M$4)^(((((IF($H$4="Yearly",ROUNDDOWN(IF(A558-($N$4)&lt;0,0,((A558-($N$4)/(($N$4))))/($N$4)),0),IF($H$4="Monthly",ROUNDDOWN(IF(A558-($N$4*12)&lt;0,0,((A558-(12*$N$4)/((12*$N$4))))/($N$4*12)),0),ROUNDDOWN(IF(A558-($N$4*4)&lt;0,0,((A558-(4*$N$4)/((4*$N$4))))/($N$4*4)),0)))))))))+(IF(A558=$E$4,$J$4,0))</f>
        <v>0</v>
      </c>
      <c r="E558" s="49">
        <f>IF(D558=0,0,1/((1+IF('Lease Quarterly'!$H$4="Yearly",'Lease Quarterly'!$D$4,IF('Lease Quarterly'!$H$4="Quarterly",'Lease Quarterly'!$D$4/4,'Lease Quarterly'!$D$4/12)))^IF($E$17=1,A557,A558)))</f>
        <v>0</v>
      </c>
      <c r="F558" s="55">
        <f t="shared" si="85"/>
        <v>0</v>
      </c>
      <c r="G558" s="56"/>
      <c r="H558" s="38">
        <f t="shared" si="91"/>
        <v>542</v>
      </c>
      <c r="I558" s="9" t="str">
        <f t="shared" si="86"/>
        <v>-</v>
      </c>
      <c r="J558" s="47">
        <f>IF(H558&gt;'Lease Quarterly'!$E$4,0,M557)</f>
        <v>0</v>
      </c>
      <c r="K558" s="47">
        <f>IF(IF('Lease Quarterly'!$H$4="Yearly",J558*'Lease Quarterly'!$D$4,IF('Lease Quarterly'!$H$4="Quarterly",J558*('Lease Quarterly'!$D$4/4),J558*'Lease Quarterly'!$D$4/12))&gt;0,IF('Lease Quarterly'!$H$4="Yearly",J558*'Lease Quarterly'!$D$4,IF('Lease Quarterly'!$H$4="Quarterly",J558*('Lease Quarterly'!$D$4/4),J558*'Lease Quarterly'!$D$4/12)),-L558-J558)</f>
        <v>0</v>
      </c>
      <c r="L558" s="47">
        <f t="shared" si="87"/>
        <v>0</v>
      </c>
      <c r="M558" s="47">
        <f t="shared" si="88"/>
        <v>0</v>
      </c>
      <c r="N558" s="57"/>
      <c r="O558" s="38">
        <v>237</v>
      </c>
      <c r="P558" s="58">
        <f t="shared" si="92"/>
        <v>241701</v>
      </c>
      <c r="Q558" s="47">
        <f t="shared" si="93"/>
        <v>0</v>
      </c>
      <c r="R558" s="47">
        <f>IF(S557&lt;1,0,-'Lease Quarterly'!$K$4/'Lease Quarterly'!$L$4)</f>
        <v>0</v>
      </c>
      <c r="S558" s="47">
        <f t="shared" si="89"/>
        <v>0</v>
      </c>
      <c r="AE558"/>
      <c r="AF558" s="6"/>
    </row>
    <row r="559" spans="1:32" x14ac:dyDescent="0.25">
      <c r="A559" s="53">
        <f t="shared" si="90"/>
        <v>543</v>
      </c>
      <c r="B559" s="29">
        <f t="shared" si="84"/>
        <v>0</v>
      </c>
      <c r="C559" s="9" t="str">
        <f>IF(D559=0,"-",IF('Lease Quarterly'!$H$4="Yearly",EDATE(C558,12),IF('Lease Quarterly'!$H$4="Quarterly",EDATE(C558,3),EDATE(C558,1))))</f>
        <v>-</v>
      </c>
      <c r="D559" s="54">
        <f>IF(A559&gt;'Lease Quarterly'!$E$4,0,'Lease Quarterly'!$G$4)*((1+$M$4)^(((((IF($H$4="Yearly",ROUNDDOWN(IF(A559-($N$4)&lt;0,0,((A559-($N$4)/(($N$4))))/($N$4)),0),IF($H$4="Monthly",ROUNDDOWN(IF(A559-($N$4*12)&lt;0,0,((A559-(12*$N$4)/((12*$N$4))))/($N$4*12)),0),ROUNDDOWN(IF(A559-($N$4*4)&lt;0,0,((A559-(4*$N$4)/((4*$N$4))))/($N$4*4)),0)))))))))+(IF(A559=$E$4,$J$4,0))</f>
        <v>0</v>
      </c>
      <c r="E559" s="49">
        <f>IF(D559=0,0,1/((1+IF('Lease Quarterly'!$H$4="Yearly",'Lease Quarterly'!$D$4,IF('Lease Quarterly'!$H$4="Quarterly",'Lease Quarterly'!$D$4/4,'Lease Quarterly'!$D$4/12)))^IF($E$17=1,A558,A559)))</f>
        <v>0</v>
      </c>
      <c r="F559" s="55">
        <f t="shared" si="85"/>
        <v>0</v>
      </c>
      <c r="G559" s="56"/>
      <c r="H559" s="38">
        <f t="shared" si="91"/>
        <v>543</v>
      </c>
      <c r="I559" s="9" t="str">
        <f t="shared" si="86"/>
        <v>-</v>
      </c>
      <c r="J559" s="47">
        <f>IF(H559&gt;'Lease Quarterly'!$E$4,0,M558)</f>
        <v>0</v>
      </c>
      <c r="K559" s="47">
        <f>IF(IF('Lease Quarterly'!$H$4="Yearly",J559*'Lease Quarterly'!$D$4,IF('Lease Quarterly'!$H$4="Quarterly",J559*('Lease Quarterly'!$D$4/4),J559*'Lease Quarterly'!$D$4/12))&gt;0,IF('Lease Quarterly'!$H$4="Yearly",J559*'Lease Quarterly'!$D$4,IF('Lease Quarterly'!$H$4="Quarterly",J559*('Lease Quarterly'!$D$4/4),J559*'Lease Quarterly'!$D$4/12)),-L559-J559)</f>
        <v>0</v>
      </c>
      <c r="L559" s="47">
        <f t="shared" si="87"/>
        <v>0</v>
      </c>
      <c r="M559" s="47">
        <f t="shared" si="88"/>
        <v>0</v>
      </c>
      <c r="N559" s="57"/>
      <c r="O559" s="38">
        <v>237</v>
      </c>
      <c r="P559" s="58">
        <f t="shared" si="92"/>
        <v>242066</v>
      </c>
      <c r="Q559" s="47">
        <f t="shared" si="93"/>
        <v>0</v>
      </c>
      <c r="R559" s="47">
        <f>IF(S558&lt;1,0,-'Lease Quarterly'!$K$4/'Lease Quarterly'!$L$4)</f>
        <v>0</v>
      </c>
      <c r="S559" s="47">
        <f t="shared" si="89"/>
        <v>0</v>
      </c>
      <c r="AE559"/>
      <c r="AF559" s="6"/>
    </row>
    <row r="560" spans="1:32" x14ac:dyDescent="0.25">
      <c r="A560" s="53">
        <f t="shared" si="90"/>
        <v>544</v>
      </c>
      <c r="B560" s="29">
        <f t="shared" si="84"/>
        <v>0</v>
      </c>
      <c r="C560" s="9" t="str">
        <f>IF(D560=0,"-",IF('Lease Quarterly'!$H$4="Yearly",EDATE(C559,12),IF('Lease Quarterly'!$H$4="Quarterly",EDATE(C559,3),EDATE(C559,1))))</f>
        <v>-</v>
      </c>
      <c r="D560" s="54">
        <f>IF(A560&gt;'Lease Quarterly'!$E$4,0,'Lease Quarterly'!$G$4)*((1+$M$4)^(((((IF($H$4="Yearly",ROUNDDOWN(IF(A560-($N$4)&lt;0,0,((A560-($N$4)/(($N$4))))/($N$4)),0),IF($H$4="Monthly",ROUNDDOWN(IF(A560-($N$4*12)&lt;0,0,((A560-(12*$N$4)/((12*$N$4))))/($N$4*12)),0),ROUNDDOWN(IF(A560-($N$4*4)&lt;0,0,((A560-(4*$N$4)/((4*$N$4))))/($N$4*4)),0)))))))))+(IF(A560=$E$4,$J$4,0))</f>
        <v>0</v>
      </c>
      <c r="E560" s="49">
        <f>IF(D560=0,0,1/((1+IF('Lease Quarterly'!$H$4="Yearly",'Lease Quarterly'!$D$4,IF('Lease Quarterly'!$H$4="Quarterly",'Lease Quarterly'!$D$4/4,'Lease Quarterly'!$D$4/12)))^IF($E$17=1,A559,A560)))</f>
        <v>0</v>
      </c>
      <c r="F560" s="55">
        <f t="shared" si="85"/>
        <v>0</v>
      </c>
      <c r="G560" s="56"/>
      <c r="H560" s="38">
        <f t="shared" si="91"/>
        <v>544</v>
      </c>
      <c r="I560" s="9" t="str">
        <f t="shared" si="86"/>
        <v>-</v>
      </c>
      <c r="J560" s="47">
        <f>IF(H560&gt;'Lease Quarterly'!$E$4,0,M559)</f>
        <v>0</v>
      </c>
      <c r="K560" s="47">
        <f>IF(IF('Lease Quarterly'!$H$4="Yearly",J560*'Lease Quarterly'!$D$4,IF('Lease Quarterly'!$H$4="Quarterly",J560*('Lease Quarterly'!$D$4/4),J560*'Lease Quarterly'!$D$4/12))&gt;0,IF('Lease Quarterly'!$H$4="Yearly",J560*'Lease Quarterly'!$D$4,IF('Lease Quarterly'!$H$4="Quarterly",J560*('Lease Quarterly'!$D$4/4),J560*'Lease Quarterly'!$D$4/12)),-L560-J560)</f>
        <v>0</v>
      </c>
      <c r="L560" s="47">
        <f t="shared" si="87"/>
        <v>0</v>
      </c>
      <c r="M560" s="47">
        <f t="shared" si="88"/>
        <v>0</v>
      </c>
      <c r="N560" s="57"/>
      <c r="O560" s="38">
        <v>237</v>
      </c>
      <c r="P560" s="58">
        <f t="shared" si="92"/>
        <v>242431</v>
      </c>
      <c r="Q560" s="47">
        <f t="shared" si="93"/>
        <v>0</v>
      </c>
      <c r="R560" s="47">
        <f>IF(S559&lt;1,0,-'Lease Quarterly'!$K$4/'Lease Quarterly'!$L$4)</f>
        <v>0</v>
      </c>
      <c r="S560" s="47">
        <f t="shared" si="89"/>
        <v>0</v>
      </c>
      <c r="AE560"/>
      <c r="AF560" s="6"/>
    </row>
    <row r="561" spans="1:32" x14ac:dyDescent="0.25">
      <c r="A561" s="53">
        <f t="shared" si="90"/>
        <v>545</v>
      </c>
      <c r="B561" s="29">
        <f t="shared" si="84"/>
        <v>0</v>
      </c>
      <c r="C561" s="9" t="str">
        <f>IF(D561=0,"-",IF('Lease Quarterly'!$H$4="Yearly",EDATE(C560,12),IF('Lease Quarterly'!$H$4="Quarterly",EDATE(C560,3),EDATE(C560,1))))</f>
        <v>-</v>
      </c>
      <c r="D561" s="54">
        <f>IF(A561&gt;'Lease Quarterly'!$E$4,0,'Lease Quarterly'!$G$4)*((1+$M$4)^(((((IF($H$4="Yearly",ROUNDDOWN(IF(A561-($N$4)&lt;0,0,((A561-($N$4)/(($N$4))))/($N$4)),0),IF($H$4="Monthly",ROUNDDOWN(IF(A561-($N$4*12)&lt;0,0,((A561-(12*$N$4)/((12*$N$4))))/($N$4*12)),0),ROUNDDOWN(IF(A561-($N$4*4)&lt;0,0,((A561-(4*$N$4)/((4*$N$4))))/($N$4*4)),0)))))))))+(IF(A561=$E$4,$J$4,0))</f>
        <v>0</v>
      </c>
      <c r="E561" s="49">
        <f>IF(D561=0,0,1/((1+IF('Lease Quarterly'!$H$4="Yearly",'Lease Quarterly'!$D$4,IF('Lease Quarterly'!$H$4="Quarterly",'Lease Quarterly'!$D$4/4,'Lease Quarterly'!$D$4/12)))^IF($E$17=1,A560,A561)))</f>
        <v>0</v>
      </c>
      <c r="F561" s="55">
        <f t="shared" si="85"/>
        <v>0</v>
      </c>
      <c r="G561" s="56"/>
      <c r="H561" s="38">
        <f t="shared" si="91"/>
        <v>545</v>
      </c>
      <c r="I561" s="9" t="str">
        <f t="shared" si="86"/>
        <v>-</v>
      </c>
      <c r="J561" s="47">
        <f>IF(H561&gt;'Lease Quarterly'!$E$4,0,M560)</f>
        <v>0</v>
      </c>
      <c r="K561" s="47">
        <f>IF(IF('Lease Quarterly'!$H$4="Yearly",J561*'Lease Quarterly'!$D$4,IF('Lease Quarterly'!$H$4="Quarterly",J561*('Lease Quarterly'!$D$4/4),J561*'Lease Quarterly'!$D$4/12))&gt;0,IF('Lease Quarterly'!$H$4="Yearly",J561*'Lease Quarterly'!$D$4,IF('Lease Quarterly'!$H$4="Quarterly",J561*('Lease Quarterly'!$D$4/4),J561*'Lease Quarterly'!$D$4/12)),-L561-J561)</f>
        <v>0</v>
      </c>
      <c r="L561" s="47">
        <f t="shared" si="87"/>
        <v>0</v>
      </c>
      <c r="M561" s="47">
        <f t="shared" si="88"/>
        <v>0</v>
      </c>
      <c r="N561" s="57"/>
      <c r="O561" s="38">
        <v>237</v>
      </c>
      <c r="P561" s="58">
        <f t="shared" si="92"/>
        <v>242797</v>
      </c>
      <c r="Q561" s="47">
        <f t="shared" si="93"/>
        <v>0</v>
      </c>
      <c r="R561" s="47">
        <f>IF(S560&lt;1,0,-'Lease Quarterly'!$K$4/'Lease Quarterly'!$L$4)</f>
        <v>0</v>
      </c>
      <c r="S561" s="47">
        <f t="shared" si="89"/>
        <v>0</v>
      </c>
      <c r="AE561"/>
      <c r="AF561" s="6"/>
    </row>
    <row r="562" spans="1:32" x14ac:dyDescent="0.25">
      <c r="A562" s="53">
        <f t="shared" si="90"/>
        <v>546</v>
      </c>
      <c r="B562" s="29">
        <f t="shared" si="84"/>
        <v>0</v>
      </c>
      <c r="C562" s="9" t="str">
        <f>IF(D562=0,"-",IF('Lease Quarterly'!$H$4="Yearly",EDATE(C561,12),IF('Lease Quarterly'!$H$4="Quarterly",EDATE(C561,3),EDATE(C561,1))))</f>
        <v>-</v>
      </c>
      <c r="D562" s="54">
        <f>IF(A562&gt;'Lease Quarterly'!$E$4,0,'Lease Quarterly'!$G$4)*((1+$M$4)^(((((IF($H$4="Yearly",ROUNDDOWN(IF(A562-($N$4)&lt;0,0,((A562-($N$4)/(($N$4))))/($N$4)),0),IF($H$4="Monthly",ROUNDDOWN(IF(A562-($N$4*12)&lt;0,0,((A562-(12*$N$4)/((12*$N$4))))/($N$4*12)),0),ROUNDDOWN(IF(A562-($N$4*4)&lt;0,0,((A562-(4*$N$4)/((4*$N$4))))/($N$4*4)),0)))))))))+(IF(A562=$E$4,$J$4,0))</f>
        <v>0</v>
      </c>
      <c r="E562" s="49">
        <f>IF(D562=0,0,1/((1+IF('Lease Quarterly'!$H$4="Yearly",'Lease Quarterly'!$D$4,IF('Lease Quarterly'!$H$4="Quarterly",'Lease Quarterly'!$D$4/4,'Lease Quarterly'!$D$4/12)))^IF($E$17=1,A561,A562)))</f>
        <v>0</v>
      </c>
      <c r="F562" s="55">
        <f t="shared" si="85"/>
        <v>0</v>
      </c>
      <c r="G562" s="56"/>
      <c r="H562" s="38">
        <f t="shared" si="91"/>
        <v>546</v>
      </c>
      <c r="I562" s="9" t="str">
        <f t="shared" si="86"/>
        <v>-</v>
      </c>
      <c r="J562" s="47">
        <f>IF(H562&gt;'Lease Quarterly'!$E$4,0,M561)</f>
        <v>0</v>
      </c>
      <c r="K562" s="47">
        <f>IF(IF('Lease Quarterly'!$H$4="Yearly",J562*'Lease Quarterly'!$D$4,IF('Lease Quarterly'!$H$4="Quarterly",J562*('Lease Quarterly'!$D$4/4),J562*'Lease Quarterly'!$D$4/12))&gt;0,IF('Lease Quarterly'!$H$4="Yearly",J562*'Lease Quarterly'!$D$4,IF('Lease Quarterly'!$H$4="Quarterly",J562*('Lease Quarterly'!$D$4/4),J562*'Lease Quarterly'!$D$4/12)),-L562-J562)</f>
        <v>0</v>
      </c>
      <c r="L562" s="47">
        <f t="shared" si="87"/>
        <v>0</v>
      </c>
      <c r="M562" s="47">
        <f t="shared" si="88"/>
        <v>0</v>
      </c>
      <c r="N562" s="57"/>
      <c r="O562" s="38">
        <v>237</v>
      </c>
      <c r="P562" s="58">
        <f t="shared" si="92"/>
        <v>243162</v>
      </c>
      <c r="Q562" s="47">
        <f t="shared" si="93"/>
        <v>0</v>
      </c>
      <c r="R562" s="47">
        <f>IF(S561&lt;1,0,-'Lease Quarterly'!$K$4/'Lease Quarterly'!$L$4)</f>
        <v>0</v>
      </c>
      <c r="S562" s="47">
        <f t="shared" si="89"/>
        <v>0</v>
      </c>
      <c r="AE562"/>
      <c r="AF562" s="6"/>
    </row>
    <row r="563" spans="1:32" x14ac:dyDescent="0.25">
      <c r="A563" s="53">
        <f t="shared" si="90"/>
        <v>547</v>
      </c>
      <c r="B563" s="29">
        <f t="shared" si="84"/>
        <v>0</v>
      </c>
      <c r="C563" s="9" t="str">
        <f>IF(D563=0,"-",IF('Lease Quarterly'!$H$4="Yearly",EDATE(C562,12),IF('Lease Quarterly'!$H$4="Quarterly",EDATE(C562,3),EDATE(C562,1))))</f>
        <v>-</v>
      </c>
      <c r="D563" s="54">
        <f>IF(A563&gt;'Lease Quarterly'!$E$4,0,'Lease Quarterly'!$G$4)*((1+$M$4)^(((((IF($H$4="Yearly",ROUNDDOWN(IF(A563-($N$4)&lt;0,0,((A563-($N$4)/(($N$4))))/($N$4)),0),IF($H$4="Monthly",ROUNDDOWN(IF(A563-($N$4*12)&lt;0,0,((A563-(12*$N$4)/((12*$N$4))))/($N$4*12)),0),ROUNDDOWN(IF(A563-($N$4*4)&lt;0,0,((A563-(4*$N$4)/((4*$N$4))))/($N$4*4)),0)))))))))+(IF(A563=$E$4,$J$4,0))</f>
        <v>0</v>
      </c>
      <c r="E563" s="49">
        <f>IF(D563=0,0,1/((1+IF('Lease Quarterly'!$H$4="Yearly",'Lease Quarterly'!$D$4,IF('Lease Quarterly'!$H$4="Quarterly",'Lease Quarterly'!$D$4/4,'Lease Quarterly'!$D$4/12)))^IF($E$17=1,A562,A563)))</f>
        <v>0</v>
      </c>
      <c r="F563" s="55">
        <f t="shared" si="85"/>
        <v>0</v>
      </c>
      <c r="G563" s="56"/>
      <c r="H563" s="38">
        <f t="shared" si="91"/>
        <v>547</v>
      </c>
      <c r="I563" s="9" t="str">
        <f t="shared" si="86"/>
        <v>-</v>
      </c>
      <c r="J563" s="47">
        <f>IF(H563&gt;'Lease Quarterly'!$E$4,0,M562)</f>
        <v>0</v>
      </c>
      <c r="K563" s="47">
        <f>IF(IF('Lease Quarterly'!$H$4="Yearly",J563*'Lease Quarterly'!$D$4,IF('Lease Quarterly'!$H$4="Quarterly",J563*('Lease Quarterly'!$D$4/4),J563*'Lease Quarterly'!$D$4/12))&gt;0,IF('Lease Quarterly'!$H$4="Yearly",J563*'Lease Quarterly'!$D$4,IF('Lease Quarterly'!$H$4="Quarterly",J563*('Lease Quarterly'!$D$4/4),J563*'Lease Quarterly'!$D$4/12)),-L563-J563)</f>
        <v>0</v>
      </c>
      <c r="L563" s="47">
        <f t="shared" si="87"/>
        <v>0</v>
      </c>
      <c r="M563" s="47">
        <f t="shared" si="88"/>
        <v>0</v>
      </c>
      <c r="N563" s="57"/>
      <c r="O563" s="38">
        <v>237</v>
      </c>
      <c r="P563" s="58">
        <f t="shared" si="92"/>
        <v>243527</v>
      </c>
      <c r="Q563" s="47">
        <f t="shared" si="93"/>
        <v>0</v>
      </c>
      <c r="R563" s="47">
        <f>IF(S562&lt;1,0,-'Lease Quarterly'!$K$4/'Lease Quarterly'!$L$4)</f>
        <v>0</v>
      </c>
      <c r="S563" s="47">
        <f t="shared" si="89"/>
        <v>0</v>
      </c>
      <c r="AE563"/>
      <c r="AF563" s="6"/>
    </row>
    <row r="564" spans="1:32" x14ac:dyDescent="0.25">
      <c r="A564" s="53">
        <f t="shared" si="90"/>
        <v>548</v>
      </c>
      <c r="B564" s="29">
        <f t="shared" si="84"/>
        <v>0</v>
      </c>
      <c r="C564" s="9" t="str">
        <f>IF(D564=0,"-",IF('Lease Quarterly'!$H$4="Yearly",EDATE(C563,12),IF('Lease Quarterly'!$H$4="Quarterly",EDATE(C563,3),EDATE(C563,1))))</f>
        <v>-</v>
      </c>
      <c r="D564" s="54">
        <f>IF(A564&gt;'Lease Quarterly'!$E$4,0,'Lease Quarterly'!$G$4)*((1+$M$4)^(((((IF($H$4="Yearly",ROUNDDOWN(IF(A564-($N$4)&lt;0,0,((A564-($N$4)/(($N$4))))/($N$4)),0),IF($H$4="Monthly",ROUNDDOWN(IF(A564-($N$4*12)&lt;0,0,((A564-(12*$N$4)/((12*$N$4))))/($N$4*12)),0),ROUNDDOWN(IF(A564-($N$4*4)&lt;0,0,((A564-(4*$N$4)/((4*$N$4))))/($N$4*4)),0)))))))))+(IF(A564=$E$4,$J$4,0))</f>
        <v>0</v>
      </c>
      <c r="E564" s="49">
        <f>IF(D564=0,0,1/((1+IF('Lease Quarterly'!$H$4="Yearly",'Lease Quarterly'!$D$4,IF('Lease Quarterly'!$H$4="Quarterly",'Lease Quarterly'!$D$4/4,'Lease Quarterly'!$D$4/12)))^IF($E$17=1,A563,A564)))</f>
        <v>0</v>
      </c>
      <c r="F564" s="55">
        <f t="shared" si="85"/>
        <v>0</v>
      </c>
      <c r="G564" s="56"/>
      <c r="H564" s="38">
        <f t="shared" si="91"/>
        <v>548</v>
      </c>
      <c r="I564" s="9" t="str">
        <f t="shared" si="86"/>
        <v>-</v>
      </c>
      <c r="J564" s="47">
        <f>IF(H564&gt;'Lease Quarterly'!$E$4,0,M563)</f>
        <v>0</v>
      </c>
      <c r="K564" s="47">
        <f>IF(IF('Lease Quarterly'!$H$4="Yearly",J564*'Lease Quarterly'!$D$4,IF('Lease Quarterly'!$H$4="Quarterly",J564*('Lease Quarterly'!$D$4/4),J564*'Lease Quarterly'!$D$4/12))&gt;0,IF('Lease Quarterly'!$H$4="Yearly",J564*'Lease Quarterly'!$D$4,IF('Lease Quarterly'!$H$4="Quarterly",J564*('Lease Quarterly'!$D$4/4),J564*'Lease Quarterly'!$D$4/12)),-L564-J564)</f>
        <v>0</v>
      </c>
      <c r="L564" s="47">
        <f t="shared" si="87"/>
        <v>0</v>
      </c>
      <c r="M564" s="47">
        <f t="shared" si="88"/>
        <v>0</v>
      </c>
      <c r="N564" s="57"/>
      <c r="O564" s="38">
        <v>237</v>
      </c>
      <c r="P564" s="58">
        <f t="shared" si="92"/>
        <v>243892</v>
      </c>
      <c r="Q564" s="47">
        <f t="shared" si="93"/>
        <v>0</v>
      </c>
      <c r="R564" s="47">
        <f>IF(S563&lt;1,0,-'Lease Quarterly'!$K$4/'Lease Quarterly'!$L$4)</f>
        <v>0</v>
      </c>
      <c r="S564" s="47">
        <f t="shared" si="89"/>
        <v>0</v>
      </c>
      <c r="AE564"/>
      <c r="AF564" s="6"/>
    </row>
    <row r="565" spans="1:32" x14ac:dyDescent="0.25">
      <c r="A565" s="53">
        <f t="shared" si="90"/>
        <v>549</v>
      </c>
      <c r="B565" s="29">
        <f t="shared" si="84"/>
        <v>0</v>
      </c>
      <c r="C565" s="9" t="str">
        <f>IF(D565=0,"-",IF('Lease Quarterly'!$H$4="Yearly",EDATE(C564,12),IF('Lease Quarterly'!$H$4="Quarterly",EDATE(C564,3),EDATE(C564,1))))</f>
        <v>-</v>
      </c>
      <c r="D565" s="54">
        <f>IF(A565&gt;'Lease Quarterly'!$E$4,0,'Lease Quarterly'!$G$4)*((1+$M$4)^(((((IF($H$4="Yearly",ROUNDDOWN(IF(A565-($N$4)&lt;0,0,((A565-($N$4)/(($N$4))))/($N$4)),0),IF($H$4="Monthly",ROUNDDOWN(IF(A565-($N$4*12)&lt;0,0,((A565-(12*$N$4)/((12*$N$4))))/($N$4*12)),0),ROUNDDOWN(IF(A565-($N$4*4)&lt;0,0,((A565-(4*$N$4)/((4*$N$4))))/($N$4*4)),0)))))))))+(IF(A565=$E$4,$J$4,0))</f>
        <v>0</v>
      </c>
      <c r="E565" s="49">
        <f>IF(D565=0,0,1/((1+IF('Lease Quarterly'!$H$4="Yearly",'Lease Quarterly'!$D$4,IF('Lease Quarterly'!$H$4="Quarterly",'Lease Quarterly'!$D$4/4,'Lease Quarterly'!$D$4/12)))^IF($E$17=1,A564,A565)))</f>
        <v>0</v>
      </c>
      <c r="F565" s="55">
        <f t="shared" si="85"/>
        <v>0</v>
      </c>
      <c r="G565" s="56"/>
      <c r="H565" s="38">
        <f t="shared" si="91"/>
        <v>549</v>
      </c>
      <c r="I565" s="9" t="str">
        <f t="shared" si="86"/>
        <v>-</v>
      </c>
      <c r="J565" s="47">
        <f>IF(H565&gt;'Lease Quarterly'!$E$4,0,M564)</f>
        <v>0</v>
      </c>
      <c r="K565" s="47">
        <f>IF(IF('Lease Quarterly'!$H$4="Yearly",J565*'Lease Quarterly'!$D$4,IF('Lease Quarterly'!$H$4="Quarterly",J565*('Lease Quarterly'!$D$4/4),J565*'Lease Quarterly'!$D$4/12))&gt;0,IF('Lease Quarterly'!$H$4="Yearly",J565*'Lease Quarterly'!$D$4,IF('Lease Quarterly'!$H$4="Quarterly",J565*('Lease Quarterly'!$D$4/4),J565*'Lease Quarterly'!$D$4/12)),-L565-J565)</f>
        <v>0</v>
      </c>
      <c r="L565" s="47">
        <f t="shared" si="87"/>
        <v>0</v>
      </c>
      <c r="M565" s="47">
        <f t="shared" si="88"/>
        <v>0</v>
      </c>
      <c r="N565" s="57"/>
      <c r="O565" s="38">
        <v>237</v>
      </c>
      <c r="P565" s="58">
        <f t="shared" si="92"/>
        <v>244258</v>
      </c>
      <c r="Q565" s="47">
        <f t="shared" si="93"/>
        <v>0</v>
      </c>
      <c r="R565" s="47">
        <f>IF(S564&lt;1,0,-'Lease Quarterly'!$K$4/'Lease Quarterly'!$L$4)</f>
        <v>0</v>
      </c>
      <c r="S565" s="47">
        <f t="shared" si="89"/>
        <v>0</v>
      </c>
      <c r="AE565"/>
      <c r="AF565" s="6"/>
    </row>
    <row r="566" spans="1:32" x14ac:dyDescent="0.25">
      <c r="A566" s="53">
        <f t="shared" si="90"/>
        <v>550</v>
      </c>
      <c r="B566" s="29">
        <f t="shared" si="84"/>
        <v>0</v>
      </c>
      <c r="C566" s="9" t="str">
        <f>IF(D566=0,"-",IF('Lease Quarterly'!$H$4="Yearly",EDATE(C565,12),IF('Lease Quarterly'!$H$4="Quarterly",EDATE(C565,3),EDATE(C565,1))))</f>
        <v>-</v>
      </c>
      <c r="D566" s="54">
        <f>IF(A566&gt;'Lease Quarterly'!$E$4,0,'Lease Quarterly'!$G$4)*((1+$M$4)^(((((IF($H$4="Yearly",ROUNDDOWN(IF(A566-($N$4)&lt;0,0,((A566-($N$4)/(($N$4))))/($N$4)),0),IF($H$4="Monthly",ROUNDDOWN(IF(A566-($N$4*12)&lt;0,0,((A566-(12*$N$4)/((12*$N$4))))/($N$4*12)),0),ROUNDDOWN(IF(A566-($N$4*4)&lt;0,0,((A566-(4*$N$4)/((4*$N$4))))/($N$4*4)),0)))))))))+(IF(A566=$E$4,$J$4,0))</f>
        <v>0</v>
      </c>
      <c r="E566" s="49">
        <f>IF(D566=0,0,1/((1+IF('Lease Quarterly'!$H$4="Yearly",'Lease Quarterly'!$D$4,IF('Lease Quarterly'!$H$4="Quarterly",'Lease Quarterly'!$D$4/4,'Lease Quarterly'!$D$4/12)))^IF($E$17=1,A565,A566)))</f>
        <v>0</v>
      </c>
      <c r="F566" s="55">
        <f t="shared" si="85"/>
        <v>0</v>
      </c>
      <c r="G566" s="56"/>
      <c r="H566" s="38">
        <f t="shared" si="91"/>
        <v>550</v>
      </c>
      <c r="I566" s="9" t="str">
        <f t="shared" si="86"/>
        <v>-</v>
      </c>
      <c r="J566" s="47">
        <f>IF(H566&gt;'Lease Quarterly'!$E$4,0,M565)</f>
        <v>0</v>
      </c>
      <c r="K566" s="47">
        <f>IF(IF('Lease Quarterly'!$H$4="Yearly",J566*'Lease Quarterly'!$D$4,IF('Lease Quarterly'!$H$4="Quarterly",J566*('Lease Quarterly'!$D$4/4),J566*'Lease Quarterly'!$D$4/12))&gt;0,IF('Lease Quarterly'!$H$4="Yearly",J566*'Lease Quarterly'!$D$4,IF('Lease Quarterly'!$H$4="Quarterly",J566*('Lease Quarterly'!$D$4/4),J566*'Lease Quarterly'!$D$4/12)),-L566-J566)</f>
        <v>0</v>
      </c>
      <c r="L566" s="47">
        <f t="shared" si="87"/>
        <v>0</v>
      </c>
      <c r="M566" s="47">
        <f t="shared" si="88"/>
        <v>0</v>
      </c>
      <c r="N566" s="57"/>
      <c r="O566" s="38">
        <v>237</v>
      </c>
      <c r="P566" s="58">
        <f t="shared" si="92"/>
        <v>244623</v>
      </c>
      <c r="Q566" s="47">
        <f t="shared" si="93"/>
        <v>0</v>
      </c>
      <c r="R566" s="47">
        <f>IF(S565&lt;1,0,-'Lease Quarterly'!$K$4/'Lease Quarterly'!$L$4)</f>
        <v>0</v>
      </c>
      <c r="S566" s="47">
        <f t="shared" si="89"/>
        <v>0</v>
      </c>
      <c r="AE566"/>
      <c r="AF566" s="6"/>
    </row>
    <row r="567" spans="1:32" x14ac:dyDescent="0.25">
      <c r="A567" s="53">
        <f t="shared" si="90"/>
        <v>551</v>
      </c>
      <c r="B567" s="29">
        <f t="shared" si="84"/>
        <v>0</v>
      </c>
      <c r="C567" s="9" t="str">
        <f>IF(D567=0,"-",IF('Lease Quarterly'!$H$4="Yearly",EDATE(C566,12),IF('Lease Quarterly'!$H$4="Quarterly",EDATE(C566,3),EDATE(C566,1))))</f>
        <v>-</v>
      </c>
      <c r="D567" s="54">
        <f>IF(A567&gt;'Lease Quarterly'!$E$4,0,'Lease Quarterly'!$G$4)*((1+$M$4)^(((((IF($H$4="Yearly",ROUNDDOWN(IF(A567-($N$4)&lt;0,0,((A567-($N$4)/(($N$4))))/($N$4)),0),IF($H$4="Monthly",ROUNDDOWN(IF(A567-($N$4*12)&lt;0,0,((A567-(12*$N$4)/((12*$N$4))))/($N$4*12)),0),ROUNDDOWN(IF(A567-($N$4*4)&lt;0,0,((A567-(4*$N$4)/((4*$N$4))))/($N$4*4)),0)))))))))+(IF(A567=$E$4,$J$4,0))</f>
        <v>0</v>
      </c>
      <c r="E567" s="49">
        <f>IF(D567=0,0,1/((1+IF('Lease Quarterly'!$H$4="Yearly",'Lease Quarterly'!$D$4,IF('Lease Quarterly'!$H$4="Quarterly",'Lease Quarterly'!$D$4/4,'Lease Quarterly'!$D$4/12)))^IF($E$17=1,A566,A567)))</f>
        <v>0</v>
      </c>
      <c r="F567" s="55">
        <f t="shared" si="85"/>
        <v>0</v>
      </c>
      <c r="G567" s="56"/>
      <c r="H567" s="38">
        <f t="shared" si="91"/>
        <v>551</v>
      </c>
      <c r="I567" s="9" t="str">
        <f t="shared" si="86"/>
        <v>-</v>
      </c>
      <c r="J567" s="47">
        <f>IF(H567&gt;'Lease Quarterly'!$E$4,0,M566)</f>
        <v>0</v>
      </c>
      <c r="K567" s="47">
        <f>IF(IF('Lease Quarterly'!$H$4="Yearly",J567*'Lease Quarterly'!$D$4,IF('Lease Quarterly'!$H$4="Quarterly",J567*('Lease Quarterly'!$D$4/4),J567*'Lease Quarterly'!$D$4/12))&gt;0,IF('Lease Quarterly'!$H$4="Yearly",J567*'Lease Quarterly'!$D$4,IF('Lease Quarterly'!$H$4="Quarterly",J567*('Lease Quarterly'!$D$4/4),J567*'Lease Quarterly'!$D$4/12)),-L567-J567)</f>
        <v>0</v>
      </c>
      <c r="L567" s="47">
        <f t="shared" si="87"/>
        <v>0</v>
      </c>
      <c r="M567" s="47">
        <f t="shared" si="88"/>
        <v>0</v>
      </c>
      <c r="N567" s="57"/>
      <c r="O567" s="38">
        <v>237</v>
      </c>
      <c r="P567" s="58">
        <f t="shared" si="92"/>
        <v>244988</v>
      </c>
      <c r="Q567" s="47">
        <f t="shared" si="93"/>
        <v>0</v>
      </c>
      <c r="R567" s="47">
        <f>IF(S566&lt;1,0,-'Lease Quarterly'!$K$4/'Lease Quarterly'!$L$4)</f>
        <v>0</v>
      </c>
      <c r="S567" s="47">
        <f t="shared" si="89"/>
        <v>0</v>
      </c>
      <c r="AE567"/>
      <c r="AF567" s="6"/>
    </row>
    <row r="568" spans="1:32" x14ac:dyDescent="0.25">
      <c r="A568" s="53">
        <f t="shared" si="90"/>
        <v>552</v>
      </c>
      <c r="B568" s="29">
        <f t="shared" si="84"/>
        <v>0</v>
      </c>
      <c r="C568" s="9" t="str">
        <f>IF(D568=0,"-",IF('Lease Quarterly'!$H$4="Yearly",EDATE(C567,12),IF('Lease Quarterly'!$H$4="Quarterly",EDATE(C567,3),EDATE(C567,1))))</f>
        <v>-</v>
      </c>
      <c r="D568" s="54">
        <f>IF(A568&gt;'Lease Quarterly'!$E$4,0,'Lease Quarterly'!$G$4)*((1+$M$4)^(((((IF($H$4="Yearly",ROUNDDOWN(IF(A568-($N$4)&lt;0,0,((A568-($N$4)/(($N$4))))/($N$4)),0),IF($H$4="Monthly",ROUNDDOWN(IF(A568-($N$4*12)&lt;0,0,((A568-(12*$N$4)/((12*$N$4))))/($N$4*12)),0),ROUNDDOWN(IF(A568-($N$4*4)&lt;0,0,((A568-(4*$N$4)/((4*$N$4))))/($N$4*4)),0)))))))))+(IF(A568=$E$4,$J$4,0))</f>
        <v>0</v>
      </c>
      <c r="E568" s="49">
        <f>IF(D568=0,0,1/((1+IF('Lease Quarterly'!$H$4="Yearly",'Lease Quarterly'!$D$4,IF('Lease Quarterly'!$H$4="Quarterly",'Lease Quarterly'!$D$4/4,'Lease Quarterly'!$D$4/12)))^IF($E$17=1,A567,A568)))</f>
        <v>0</v>
      </c>
      <c r="F568" s="55">
        <f t="shared" si="85"/>
        <v>0</v>
      </c>
      <c r="G568" s="56"/>
      <c r="H568" s="38">
        <f t="shared" si="91"/>
        <v>552</v>
      </c>
      <c r="I568" s="9" t="str">
        <f t="shared" si="86"/>
        <v>-</v>
      </c>
      <c r="J568" s="47">
        <f>IF(H568&gt;'Lease Quarterly'!$E$4,0,M567)</f>
        <v>0</v>
      </c>
      <c r="K568" s="47">
        <f>IF(IF('Lease Quarterly'!$H$4="Yearly",J568*'Lease Quarterly'!$D$4,IF('Lease Quarterly'!$H$4="Quarterly",J568*('Lease Quarterly'!$D$4/4),J568*'Lease Quarterly'!$D$4/12))&gt;0,IF('Lease Quarterly'!$H$4="Yearly",J568*'Lease Quarterly'!$D$4,IF('Lease Quarterly'!$H$4="Quarterly",J568*('Lease Quarterly'!$D$4/4),J568*'Lease Quarterly'!$D$4/12)),-L568-J568)</f>
        <v>0</v>
      </c>
      <c r="L568" s="47">
        <f t="shared" si="87"/>
        <v>0</v>
      </c>
      <c r="M568" s="47">
        <f t="shared" si="88"/>
        <v>0</v>
      </c>
      <c r="N568" s="57"/>
      <c r="O568" s="38">
        <v>237</v>
      </c>
      <c r="P568" s="58">
        <f t="shared" si="92"/>
        <v>245353</v>
      </c>
      <c r="Q568" s="47">
        <f t="shared" si="93"/>
        <v>0</v>
      </c>
      <c r="R568" s="47">
        <f>IF(S567&lt;1,0,-'Lease Quarterly'!$K$4/'Lease Quarterly'!$L$4)</f>
        <v>0</v>
      </c>
      <c r="S568" s="47">
        <f t="shared" si="89"/>
        <v>0</v>
      </c>
      <c r="AE568"/>
      <c r="AF568" s="6"/>
    </row>
    <row r="569" spans="1:32" x14ac:dyDescent="0.25">
      <c r="A569" s="53">
        <f t="shared" si="90"/>
        <v>553</v>
      </c>
      <c r="B569" s="29">
        <f t="shared" si="84"/>
        <v>0</v>
      </c>
      <c r="C569" s="9" t="str">
        <f>IF(D569=0,"-",IF('Lease Quarterly'!$H$4="Yearly",EDATE(C568,12),IF('Lease Quarterly'!$H$4="Quarterly",EDATE(C568,3),EDATE(C568,1))))</f>
        <v>-</v>
      </c>
      <c r="D569" s="54">
        <f>IF(A569&gt;'Lease Quarterly'!$E$4,0,'Lease Quarterly'!$G$4)*((1+$M$4)^(((((IF($H$4="Yearly",ROUNDDOWN(IF(A569-($N$4)&lt;0,0,((A569-($N$4)/(($N$4))))/($N$4)),0),IF($H$4="Monthly",ROUNDDOWN(IF(A569-($N$4*12)&lt;0,0,((A569-(12*$N$4)/((12*$N$4))))/($N$4*12)),0),ROUNDDOWN(IF(A569-($N$4*4)&lt;0,0,((A569-(4*$N$4)/((4*$N$4))))/($N$4*4)),0)))))))))+(IF(A569=$E$4,$J$4,0))</f>
        <v>0</v>
      </c>
      <c r="E569" s="49">
        <f>IF(D569=0,0,1/((1+IF('Lease Quarterly'!$H$4="Yearly",'Lease Quarterly'!$D$4,IF('Lease Quarterly'!$H$4="Quarterly",'Lease Quarterly'!$D$4/4,'Lease Quarterly'!$D$4/12)))^IF($E$17=1,A568,A569)))</f>
        <v>0</v>
      </c>
      <c r="F569" s="55">
        <f t="shared" si="85"/>
        <v>0</v>
      </c>
      <c r="G569" s="56"/>
      <c r="H569" s="38">
        <f t="shared" si="91"/>
        <v>553</v>
      </c>
      <c r="I569" s="9" t="str">
        <f t="shared" si="86"/>
        <v>-</v>
      </c>
      <c r="J569" s="47">
        <f>IF(H569&gt;'Lease Quarterly'!$E$4,0,M568)</f>
        <v>0</v>
      </c>
      <c r="K569" s="47">
        <f>IF(IF('Lease Quarterly'!$H$4="Yearly",J569*'Lease Quarterly'!$D$4,IF('Lease Quarterly'!$H$4="Quarterly",J569*('Lease Quarterly'!$D$4/4),J569*'Lease Quarterly'!$D$4/12))&gt;0,IF('Lease Quarterly'!$H$4="Yearly",J569*'Lease Quarterly'!$D$4,IF('Lease Quarterly'!$H$4="Quarterly",J569*('Lease Quarterly'!$D$4/4),J569*'Lease Quarterly'!$D$4/12)),-L569-J569)</f>
        <v>0</v>
      </c>
      <c r="L569" s="47">
        <f t="shared" si="87"/>
        <v>0</v>
      </c>
      <c r="M569" s="47">
        <f t="shared" si="88"/>
        <v>0</v>
      </c>
      <c r="N569" s="57"/>
      <c r="O569" s="38">
        <v>237</v>
      </c>
      <c r="P569" s="58">
        <f t="shared" si="92"/>
        <v>245719</v>
      </c>
      <c r="Q569" s="47">
        <f t="shared" si="93"/>
        <v>0</v>
      </c>
      <c r="R569" s="47">
        <f>IF(S568&lt;1,0,-'Lease Quarterly'!$K$4/'Lease Quarterly'!$L$4)</f>
        <v>0</v>
      </c>
      <c r="S569" s="47">
        <f t="shared" si="89"/>
        <v>0</v>
      </c>
      <c r="AE569"/>
      <c r="AF569" s="6"/>
    </row>
    <row r="570" spans="1:32" x14ac:dyDescent="0.25">
      <c r="A570" s="53">
        <f t="shared" si="90"/>
        <v>554</v>
      </c>
      <c r="B570" s="29">
        <f t="shared" si="84"/>
        <v>0</v>
      </c>
      <c r="C570" s="9" t="str">
        <f>IF(D570=0,"-",IF('Lease Quarterly'!$H$4="Yearly",EDATE(C569,12),IF('Lease Quarterly'!$H$4="Quarterly",EDATE(C569,3),EDATE(C569,1))))</f>
        <v>-</v>
      </c>
      <c r="D570" s="54">
        <f>IF(A570&gt;'Lease Quarterly'!$E$4,0,'Lease Quarterly'!$G$4)*((1+$M$4)^(((((IF($H$4="Yearly",ROUNDDOWN(IF(A570-($N$4)&lt;0,0,((A570-($N$4)/(($N$4))))/($N$4)),0),IF($H$4="Monthly",ROUNDDOWN(IF(A570-($N$4*12)&lt;0,0,((A570-(12*$N$4)/((12*$N$4))))/($N$4*12)),0),ROUNDDOWN(IF(A570-($N$4*4)&lt;0,0,((A570-(4*$N$4)/((4*$N$4))))/($N$4*4)),0)))))))))+(IF(A570=$E$4,$J$4,0))</f>
        <v>0</v>
      </c>
      <c r="E570" s="49">
        <f>IF(D570=0,0,1/((1+IF('Lease Quarterly'!$H$4="Yearly",'Lease Quarterly'!$D$4,IF('Lease Quarterly'!$H$4="Quarterly",'Lease Quarterly'!$D$4/4,'Lease Quarterly'!$D$4/12)))^IF($E$17=1,A569,A570)))</f>
        <v>0</v>
      </c>
      <c r="F570" s="55">
        <f t="shared" si="85"/>
        <v>0</v>
      </c>
      <c r="G570" s="56"/>
      <c r="H570" s="38">
        <f t="shared" si="91"/>
        <v>554</v>
      </c>
      <c r="I570" s="9" t="str">
        <f t="shared" si="86"/>
        <v>-</v>
      </c>
      <c r="J570" s="47">
        <f>IF(H570&gt;'Lease Quarterly'!$E$4,0,M569)</f>
        <v>0</v>
      </c>
      <c r="K570" s="47">
        <f>IF(IF('Lease Quarterly'!$H$4="Yearly",J570*'Lease Quarterly'!$D$4,IF('Lease Quarterly'!$H$4="Quarterly",J570*('Lease Quarterly'!$D$4/4),J570*'Lease Quarterly'!$D$4/12))&gt;0,IF('Lease Quarterly'!$H$4="Yearly",J570*'Lease Quarterly'!$D$4,IF('Lease Quarterly'!$H$4="Quarterly",J570*('Lease Quarterly'!$D$4/4),J570*'Lease Quarterly'!$D$4/12)),-L570-J570)</f>
        <v>0</v>
      </c>
      <c r="L570" s="47">
        <f t="shared" si="87"/>
        <v>0</v>
      </c>
      <c r="M570" s="47">
        <f t="shared" si="88"/>
        <v>0</v>
      </c>
      <c r="N570" s="57"/>
      <c r="O570" s="38">
        <v>237</v>
      </c>
      <c r="P570" s="58">
        <f t="shared" si="92"/>
        <v>246084</v>
      </c>
      <c r="Q570" s="47">
        <f t="shared" si="93"/>
        <v>0</v>
      </c>
      <c r="R570" s="47">
        <f>IF(S569&lt;1,0,-'Lease Quarterly'!$K$4/'Lease Quarterly'!$L$4)</f>
        <v>0</v>
      </c>
      <c r="S570" s="47">
        <f t="shared" si="89"/>
        <v>0</v>
      </c>
      <c r="AE570"/>
      <c r="AF570" s="6"/>
    </row>
    <row r="571" spans="1:32" x14ac:dyDescent="0.25">
      <c r="A571" s="53">
        <f t="shared" si="90"/>
        <v>555</v>
      </c>
      <c r="B571" s="29">
        <f t="shared" si="84"/>
        <v>0</v>
      </c>
      <c r="C571" s="9" t="str">
        <f>IF(D571=0,"-",IF('Lease Quarterly'!$H$4="Yearly",EDATE(C570,12),IF('Lease Quarterly'!$H$4="Quarterly",EDATE(C570,3),EDATE(C570,1))))</f>
        <v>-</v>
      </c>
      <c r="D571" s="54">
        <f>IF(A571&gt;'Lease Quarterly'!$E$4,0,'Lease Quarterly'!$G$4)*((1+$M$4)^(((((IF($H$4="Yearly",ROUNDDOWN(IF(A571-($N$4)&lt;0,0,((A571-($N$4)/(($N$4))))/($N$4)),0),IF($H$4="Monthly",ROUNDDOWN(IF(A571-($N$4*12)&lt;0,0,((A571-(12*$N$4)/((12*$N$4))))/($N$4*12)),0),ROUNDDOWN(IF(A571-($N$4*4)&lt;0,0,((A571-(4*$N$4)/((4*$N$4))))/($N$4*4)),0)))))))))+(IF(A571=$E$4,$J$4,0))</f>
        <v>0</v>
      </c>
      <c r="E571" s="49">
        <f>IF(D571=0,0,1/((1+IF('Lease Quarterly'!$H$4="Yearly",'Lease Quarterly'!$D$4,IF('Lease Quarterly'!$H$4="Quarterly",'Lease Quarterly'!$D$4/4,'Lease Quarterly'!$D$4/12)))^IF($E$17=1,A570,A571)))</f>
        <v>0</v>
      </c>
      <c r="F571" s="55">
        <f t="shared" si="85"/>
        <v>0</v>
      </c>
      <c r="G571" s="56"/>
      <c r="H571" s="38">
        <f t="shared" si="91"/>
        <v>555</v>
      </c>
      <c r="I571" s="9" t="str">
        <f t="shared" si="86"/>
        <v>-</v>
      </c>
      <c r="J571" s="47">
        <f>IF(H571&gt;'Lease Quarterly'!$E$4,0,M570)</f>
        <v>0</v>
      </c>
      <c r="K571" s="47">
        <f>IF(IF('Lease Quarterly'!$H$4="Yearly",J571*'Lease Quarterly'!$D$4,IF('Lease Quarterly'!$H$4="Quarterly",J571*('Lease Quarterly'!$D$4/4),J571*'Lease Quarterly'!$D$4/12))&gt;0,IF('Lease Quarterly'!$H$4="Yearly",J571*'Lease Quarterly'!$D$4,IF('Lease Quarterly'!$H$4="Quarterly",J571*('Lease Quarterly'!$D$4/4),J571*'Lease Quarterly'!$D$4/12)),-L571-J571)</f>
        <v>0</v>
      </c>
      <c r="L571" s="47">
        <f t="shared" si="87"/>
        <v>0</v>
      </c>
      <c r="M571" s="47">
        <f t="shared" si="88"/>
        <v>0</v>
      </c>
      <c r="N571" s="57"/>
      <c r="O571" s="38">
        <v>237</v>
      </c>
      <c r="P571" s="58">
        <f t="shared" si="92"/>
        <v>246449</v>
      </c>
      <c r="Q571" s="47">
        <f t="shared" si="93"/>
        <v>0</v>
      </c>
      <c r="R571" s="47">
        <f>IF(S570&lt;1,0,-'Lease Quarterly'!$K$4/'Lease Quarterly'!$L$4)</f>
        <v>0</v>
      </c>
      <c r="S571" s="47">
        <f t="shared" si="89"/>
        <v>0</v>
      </c>
      <c r="AE571"/>
      <c r="AF571" s="6"/>
    </row>
    <row r="572" spans="1:32" x14ac:dyDescent="0.25">
      <c r="A572" s="53">
        <f t="shared" si="90"/>
        <v>556</v>
      </c>
      <c r="B572" s="29">
        <f t="shared" si="84"/>
        <v>0</v>
      </c>
      <c r="C572" s="9" t="str">
        <f>IF(D572=0,"-",IF('Lease Quarterly'!$H$4="Yearly",EDATE(C571,12),IF('Lease Quarterly'!$H$4="Quarterly",EDATE(C571,3),EDATE(C571,1))))</f>
        <v>-</v>
      </c>
      <c r="D572" s="54">
        <f>IF(A572&gt;'Lease Quarterly'!$E$4,0,'Lease Quarterly'!$G$4)*((1+$M$4)^(((((IF($H$4="Yearly",ROUNDDOWN(IF(A572-($N$4)&lt;0,0,((A572-($N$4)/(($N$4))))/($N$4)),0),IF($H$4="Monthly",ROUNDDOWN(IF(A572-($N$4*12)&lt;0,0,((A572-(12*$N$4)/((12*$N$4))))/($N$4*12)),0),ROUNDDOWN(IF(A572-($N$4*4)&lt;0,0,((A572-(4*$N$4)/((4*$N$4))))/($N$4*4)),0)))))))))+(IF(A572=$E$4,$J$4,0))</f>
        <v>0</v>
      </c>
      <c r="E572" s="49">
        <f>IF(D572=0,0,1/((1+IF('Lease Quarterly'!$H$4="Yearly",'Lease Quarterly'!$D$4,IF('Lease Quarterly'!$H$4="Quarterly",'Lease Quarterly'!$D$4/4,'Lease Quarterly'!$D$4/12)))^IF($E$17=1,A571,A572)))</f>
        <v>0</v>
      </c>
      <c r="F572" s="55">
        <f t="shared" si="85"/>
        <v>0</v>
      </c>
      <c r="G572" s="56"/>
      <c r="H572" s="38">
        <f t="shared" si="91"/>
        <v>556</v>
      </c>
      <c r="I572" s="9" t="str">
        <f t="shared" si="86"/>
        <v>-</v>
      </c>
      <c r="J572" s="47">
        <f>IF(H572&gt;'Lease Quarterly'!$E$4,0,M571)</f>
        <v>0</v>
      </c>
      <c r="K572" s="47">
        <f>IF(IF('Lease Quarterly'!$H$4="Yearly",J572*'Lease Quarterly'!$D$4,IF('Lease Quarterly'!$H$4="Quarterly",J572*('Lease Quarterly'!$D$4/4),J572*'Lease Quarterly'!$D$4/12))&gt;0,IF('Lease Quarterly'!$H$4="Yearly",J572*'Lease Quarterly'!$D$4,IF('Lease Quarterly'!$H$4="Quarterly",J572*('Lease Quarterly'!$D$4/4),J572*'Lease Quarterly'!$D$4/12)),-L572-J572)</f>
        <v>0</v>
      </c>
      <c r="L572" s="47">
        <f t="shared" si="87"/>
        <v>0</v>
      </c>
      <c r="M572" s="47">
        <f t="shared" si="88"/>
        <v>0</v>
      </c>
      <c r="N572" s="57"/>
      <c r="O572" s="38">
        <v>237</v>
      </c>
      <c r="P572" s="58">
        <f t="shared" si="92"/>
        <v>246814</v>
      </c>
      <c r="Q572" s="47">
        <f t="shared" si="93"/>
        <v>0</v>
      </c>
      <c r="R572" s="47">
        <f>IF(S571&lt;1,0,-'Lease Quarterly'!$K$4/'Lease Quarterly'!$L$4)</f>
        <v>0</v>
      </c>
      <c r="S572" s="47">
        <f t="shared" si="89"/>
        <v>0</v>
      </c>
      <c r="AE572"/>
      <c r="AF572" s="6"/>
    </row>
    <row r="573" spans="1:32" x14ac:dyDescent="0.25">
      <c r="A573" s="53">
        <f t="shared" si="90"/>
        <v>557</v>
      </c>
      <c r="B573" s="29">
        <f t="shared" si="84"/>
        <v>0</v>
      </c>
      <c r="C573" s="9" t="str">
        <f>IF(D573=0,"-",IF('Lease Quarterly'!$H$4="Yearly",EDATE(C572,12),IF('Lease Quarterly'!$H$4="Quarterly",EDATE(C572,3),EDATE(C572,1))))</f>
        <v>-</v>
      </c>
      <c r="D573" s="54">
        <f>IF(A573&gt;'Lease Quarterly'!$E$4,0,'Lease Quarterly'!$G$4)*((1+$M$4)^(((((IF($H$4="Yearly",ROUNDDOWN(IF(A573-($N$4)&lt;0,0,((A573-($N$4)/(($N$4))))/($N$4)),0),IF($H$4="Monthly",ROUNDDOWN(IF(A573-($N$4*12)&lt;0,0,((A573-(12*$N$4)/((12*$N$4))))/($N$4*12)),0),ROUNDDOWN(IF(A573-($N$4*4)&lt;0,0,((A573-(4*$N$4)/((4*$N$4))))/($N$4*4)),0)))))))))+(IF(A573=$E$4,$J$4,0))</f>
        <v>0</v>
      </c>
      <c r="E573" s="49">
        <f>IF(D573=0,0,1/((1+IF('Lease Quarterly'!$H$4="Yearly",'Lease Quarterly'!$D$4,IF('Lease Quarterly'!$H$4="Quarterly",'Lease Quarterly'!$D$4/4,'Lease Quarterly'!$D$4/12)))^IF($E$17=1,A572,A573)))</f>
        <v>0</v>
      </c>
      <c r="F573" s="55">
        <f t="shared" si="85"/>
        <v>0</v>
      </c>
      <c r="G573" s="56"/>
      <c r="H573" s="38">
        <f t="shared" si="91"/>
        <v>557</v>
      </c>
      <c r="I573" s="9" t="str">
        <f t="shared" si="86"/>
        <v>-</v>
      </c>
      <c r="J573" s="47">
        <f>IF(H573&gt;'Lease Quarterly'!$E$4,0,M572)</f>
        <v>0</v>
      </c>
      <c r="K573" s="47">
        <f>IF(IF('Lease Quarterly'!$H$4="Yearly",J573*'Lease Quarterly'!$D$4,IF('Lease Quarterly'!$H$4="Quarterly",J573*('Lease Quarterly'!$D$4/4),J573*'Lease Quarterly'!$D$4/12))&gt;0,IF('Lease Quarterly'!$H$4="Yearly",J573*'Lease Quarterly'!$D$4,IF('Lease Quarterly'!$H$4="Quarterly",J573*('Lease Quarterly'!$D$4/4),J573*'Lease Quarterly'!$D$4/12)),-L573-J573)</f>
        <v>0</v>
      </c>
      <c r="L573" s="47">
        <f t="shared" si="87"/>
        <v>0</v>
      </c>
      <c r="M573" s="47">
        <f t="shared" si="88"/>
        <v>0</v>
      </c>
      <c r="N573" s="57"/>
      <c r="O573" s="38">
        <v>237</v>
      </c>
      <c r="P573" s="58">
        <f t="shared" si="92"/>
        <v>247180</v>
      </c>
      <c r="Q573" s="47">
        <f t="shared" si="93"/>
        <v>0</v>
      </c>
      <c r="R573" s="47">
        <f>IF(S572&lt;1,0,-'Lease Quarterly'!$K$4/'Lease Quarterly'!$L$4)</f>
        <v>0</v>
      </c>
      <c r="S573" s="47">
        <f t="shared" si="89"/>
        <v>0</v>
      </c>
      <c r="AE573"/>
      <c r="AF573" s="6"/>
    </row>
    <row r="574" spans="1:32" x14ac:dyDescent="0.25">
      <c r="A574" s="53">
        <f t="shared" si="90"/>
        <v>558</v>
      </c>
      <c r="B574" s="29">
        <f t="shared" si="84"/>
        <v>0</v>
      </c>
      <c r="C574" s="9" t="str">
        <f>IF(D574=0,"-",IF('Lease Quarterly'!$H$4="Yearly",EDATE(C573,12),IF('Lease Quarterly'!$H$4="Quarterly",EDATE(C573,3),EDATE(C573,1))))</f>
        <v>-</v>
      </c>
      <c r="D574" s="54">
        <f>IF(A574&gt;'Lease Quarterly'!$E$4,0,'Lease Quarterly'!$G$4)*((1+$M$4)^(((((IF($H$4="Yearly",ROUNDDOWN(IF(A574-($N$4)&lt;0,0,((A574-($N$4)/(($N$4))))/($N$4)),0),IF($H$4="Monthly",ROUNDDOWN(IF(A574-($N$4*12)&lt;0,0,((A574-(12*$N$4)/((12*$N$4))))/($N$4*12)),0),ROUNDDOWN(IF(A574-($N$4*4)&lt;0,0,((A574-(4*$N$4)/((4*$N$4))))/($N$4*4)),0)))))))))+(IF(A574=$E$4,$J$4,0))</f>
        <v>0</v>
      </c>
      <c r="E574" s="49">
        <f>IF(D574=0,0,1/((1+IF('Lease Quarterly'!$H$4="Yearly",'Lease Quarterly'!$D$4,IF('Lease Quarterly'!$H$4="Quarterly",'Lease Quarterly'!$D$4/4,'Lease Quarterly'!$D$4/12)))^IF($E$17=1,A573,A574)))</f>
        <v>0</v>
      </c>
      <c r="F574" s="55">
        <f t="shared" si="85"/>
        <v>0</v>
      </c>
      <c r="G574" s="56"/>
      <c r="H574" s="38">
        <f t="shared" si="91"/>
        <v>558</v>
      </c>
      <c r="I574" s="9" t="str">
        <f t="shared" si="86"/>
        <v>-</v>
      </c>
      <c r="J574" s="47">
        <f>IF(H574&gt;'Lease Quarterly'!$E$4,0,M573)</f>
        <v>0</v>
      </c>
      <c r="K574" s="47">
        <f>IF(IF('Lease Quarterly'!$H$4="Yearly",J574*'Lease Quarterly'!$D$4,IF('Lease Quarterly'!$H$4="Quarterly",J574*('Lease Quarterly'!$D$4/4),J574*'Lease Quarterly'!$D$4/12))&gt;0,IF('Lease Quarterly'!$H$4="Yearly",J574*'Lease Quarterly'!$D$4,IF('Lease Quarterly'!$H$4="Quarterly",J574*('Lease Quarterly'!$D$4/4),J574*'Lease Quarterly'!$D$4/12)),-L574-J574)</f>
        <v>0</v>
      </c>
      <c r="L574" s="47">
        <f t="shared" si="87"/>
        <v>0</v>
      </c>
      <c r="M574" s="47">
        <f t="shared" si="88"/>
        <v>0</v>
      </c>
      <c r="N574" s="57"/>
      <c r="O574" s="38">
        <v>237</v>
      </c>
      <c r="P574" s="58">
        <f t="shared" si="92"/>
        <v>247545</v>
      </c>
      <c r="Q574" s="47">
        <f t="shared" si="93"/>
        <v>0</v>
      </c>
      <c r="R574" s="47">
        <f>IF(S573&lt;1,0,-'Lease Quarterly'!$K$4/'Lease Quarterly'!$L$4)</f>
        <v>0</v>
      </c>
      <c r="S574" s="47">
        <f t="shared" si="89"/>
        <v>0</v>
      </c>
      <c r="AE574"/>
      <c r="AF574" s="6"/>
    </row>
    <row r="575" spans="1:32" x14ac:dyDescent="0.25">
      <c r="A575" s="53">
        <f t="shared" si="90"/>
        <v>559</v>
      </c>
      <c r="B575" s="29">
        <f t="shared" si="84"/>
        <v>0</v>
      </c>
      <c r="C575" s="9" t="str">
        <f>IF(D575=0,"-",IF('Lease Quarterly'!$H$4="Yearly",EDATE(C574,12),IF('Lease Quarterly'!$H$4="Quarterly",EDATE(C574,3),EDATE(C574,1))))</f>
        <v>-</v>
      </c>
      <c r="D575" s="54">
        <f>IF(A575&gt;'Lease Quarterly'!$E$4,0,'Lease Quarterly'!$G$4)*((1+$M$4)^(((((IF($H$4="Yearly",ROUNDDOWN(IF(A575-($N$4)&lt;0,0,((A575-($N$4)/(($N$4))))/($N$4)),0),IF($H$4="Monthly",ROUNDDOWN(IF(A575-($N$4*12)&lt;0,0,((A575-(12*$N$4)/((12*$N$4))))/($N$4*12)),0),ROUNDDOWN(IF(A575-($N$4*4)&lt;0,0,((A575-(4*$N$4)/((4*$N$4))))/($N$4*4)),0)))))))))+(IF(A575=$E$4,$J$4,0))</f>
        <v>0</v>
      </c>
      <c r="E575" s="49">
        <f>IF(D575=0,0,1/((1+IF('Lease Quarterly'!$H$4="Yearly",'Lease Quarterly'!$D$4,IF('Lease Quarterly'!$H$4="Quarterly",'Lease Quarterly'!$D$4/4,'Lease Quarterly'!$D$4/12)))^IF($E$17=1,A574,A575)))</f>
        <v>0</v>
      </c>
      <c r="F575" s="55">
        <f t="shared" si="85"/>
        <v>0</v>
      </c>
      <c r="G575" s="56"/>
      <c r="H575" s="38">
        <f t="shared" si="91"/>
        <v>559</v>
      </c>
      <c r="I575" s="9" t="str">
        <f t="shared" si="86"/>
        <v>-</v>
      </c>
      <c r="J575" s="47">
        <f>IF(H575&gt;'Lease Quarterly'!$E$4,0,M574)</f>
        <v>0</v>
      </c>
      <c r="K575" s="47">
        <f>IF(IF('Lease Quarterly'!$H$4="Yearly",J575*'Lease Quarterly'!$D$4,IF('Lease Quarterly'!$H$4="Quarterly",J575*('Lease Quarterly'!$D$4/4),J575*'Lease Quarterly'!$D$4/12))&gt;0,IF('Lease Quarterly'!$H$4="Yearly",J575*'Lease Quarterly'!$D$4,IF('Lease Quarterly'!$H$4="Quarterly",J575*('Lease Quarterly'!$D$4/4),J575*'Lease Quarterly'!$D$4/12)),-L575-J575)</f>
        <v>0</v>
      </c>
      <c r="L575" s="47">
        <f t="shared" si="87"/>
        <v>0</v>
      </c>
      <c r="M575" s="47">
        <f t="shared" si="88"/>
        <v>0</v>
      </c>
      <c r="N575" s="57"/>
      <c r="O575" s="38">
        <v>237</v>
      </c>
      <c r="P575" s="58">
        <f t="shared" si="92"/>
        <v>247910</v>
      </c>
      <c r="Q575" s="47">
        <f t="shared" si="93"/>
        <v>0</v>
      </c>
      <c r="R575" s="47">
        <f>IF(S574&lt;1,0,-'Lease Quarterly'!$K$4/'Lease Quarterly'!$L$4)</f>
        <v>0</v>
      </c>
      <c r="S575" s="47">
        <f t="shared" si="89"/>
        <v>0</v>
      </c>
      <c r="AE575"/>
      <c r="AF575" s="6"/>
    </row>
    <row r="576" spans="1:32" x14ac:dyDescent="0.25">
      <c r="A576" s="53">
        <f t="shared" si="90"/>
        <v>560</v>
      </c>
      <c r="B576" s="29">
        <f t="shared" si="84"/>
        <v>0</v>
      </c>
      <c r="C576" s="9" t="str">
        <f>IF(D576=0,"-",IF('Lease Quarterly'!$H$4="Yearly",EDATE(C575,12),IF('Lease Quarterly'!$H$4="Quarterly",EDATE(C575,3),EDATE(C575,1))))</f>
        <v>-</v>
      </c>
      <c r="D576" s="54">
        <f>IF(A576&gt;'Lease Quarterly'!$E$4,0,'Lease Quarterly'!$G$4)*((1+$M$4)^(((((IF($H$4="Yearly",ROUNDDOWN(IF(A576-($N$4)&lt;0,0,((A576-($N$4)/(($N$4))))/($N$4)),0),IF($H$4="Monthly",ROUNDDOWN(IF(A576-($N$4*12)&lt;0,0,((A576-(12*$N$4)/((12*$N$4))))/($N$4*12)),0),ROUNDDOWN(IF(A576-($N$4*4)&lt;0,0,((A576-(4*$N$4)/((4*$N$4))))/($N$4*4)),0)))))))))+(IF(A576=$E$4,$J$4,0))</f>
        <v>0</v>
      </c>
      <c r="E576" s="49">
        <f>IF(D576=0,0,1/((1+IF('Lease Quarterly'!$H$4="Yearly",'Lease Quarterly'!$D$4,IF('Lease Quarterly'!$H$4="Quarterly",'Lease Quarterly'!$D$4/4,'Lease Quarterly'!$D$4/12)))^IF($E$17=1,A575,A576)))</f>
        <v>0</v>
      </c>
      <c r="F576" s="55">
        <f t="shared" si="85"/>
        <v>0</v>
      </c>
      <c r="G576" s="56"/>
      <c r="H576" s="38">
        <f t="shared" si="91"/>
        <v>560</v>
      </c>
      <c r="I576" s="9" t="str">
        <f t="shared" si="86"/>
        <v>-</v>
      </c>
      <c r="J576" s="47">
        <f>IF(H576&gt;'Lease Quarterly'!$E$4,0,M575)</f>
        <v>0</v>
      </c>
      <c r="K576" s="47">
        <f>IF(IF('Lease Quarterly'!$H$4="Yearly",J576*'Lease Quarterly'!$D$4,IF('Lease Quarterly'!$H$4="Quarterly",J576*('Lease Quarterly'!$D$4/4),J576*'Lease Quarterly'!$D$4/12))&gt;0,IF('Lease Quarterly'!$H$4="Yearly",J576*'Lease Quarterly'!$D$4,IF('Lease Quarterly'!$H$4="Quarterly",J576*('Lease Quarterly'!$D$4/4),J576*'Lease Quarterly'!$D$4/12)),-L576-J576)</f>
        <v>0</v>
      </c>
      <c r="L576" s="47">
        <f t="shared" si="87"/>
        <v>0</v>
      </c>
      <c r="M576" s="47">
        <f t="shared" si="88"/>
        <v>0</v>
      </c>
      <c r="N576" s="57"/>
      <c r="O576" s="38">
        <v>237</v>
      </c>
      <c r="P576" s="58">
        <f t="shared" si="92"/>
        <v>248275</v>
      </c>
      <c r="Q576" s="47">
        <f t="shared" si="93"/>
        <v>0</v>
      </c>
      <c r="R576" s="47">
        <f>IF(S575&lt;1,0,-'Lease Quarterly'!$K$4/'Lease Quarterly'!$L$4)</f>
        <v>0</v>
      </c>
      <c r="S576" s="47">
        <f t="shared" si="89"/>
        <v>0</v>
      </c>
      <c r="AE576"/>
      <c r="AF576" s="6"/>
    </row>
    <row r="577" spans="1:32" x14ac:dyDescent="0.25">
      <c r="A577" s="53">
        <f t="shared" si="90"/>
        <v>561</v>
      </c>
      <c r="B577" s="29">
        <f t="shared" si="84"/>
        <v>0</v>
      </c>
      <c r="C577" s="9" t="str">
        <f>IF(D577=0,"-",IF('Lease Quarterly'!$H$4="Yearly",EDATE(C576,12),IF('Lease Quarterly'!$H$4="Quarterly",EDATE(C576,3),EDATE(C576,1))))</f>
        <v>-</v>
      </c>
      <c r="D577" s="54">
        <f>IF(A577&gt;'Lease Quarterly'!$E$4,0,'Lease Quarterly'!$G$4)*((1+$M$4)^(((((IF($H$4="Yearly",ROUNDDOWN(IF(A577-($N$4)&lt;0,0,((A577-($N$4)/(($N$4))))/($N$4)),0),IF($H$4="Monthly",ROUNDDOWN(IF(A577-($N$4*12)&lt;0,0,((A577-(12*$N$4)/((12*$N$4))))/($N$4*12)),0),ROUNDDOWN(IF(A577-($N$4*4)&lt;0,0,((A577-(4*$N$4)/((4*$N$4))))/($N$4*4)),0)))))))))+(IF(A577=$E$4,$J$4,0))</f>
        <v>0</v>
      </c>
      <c r="E577" s="49">
        <f>IF(D577=0,0,1/((1+IF('Lease Quarterly'!$H$4="Yearly",'Lease Quarterly'!$D$4,IF('Lease Quarterly'!$H$4="Quarterly",'Lease Quarterly'!$D$4/4,'Lease Quarterly'!$D$4/12)))^IF($E$17=1,A576,A577)))</f>
        <v>0</v>
      </c>
      <c r="F577" s="55">
        <f t="shared" si="85"/>
        <v>0</v>
      </c>
      <c r="G577" s="56"/>
      <c r="H577" s="38">
        <f t="shared" si="91"/>
        <v>561</v>
      </c>
      <c r="I577" s="9" t="str">
        <f t="shared" si="86"/>
        <v>-</v>
      </c>
      <c r="J577" s="47">
        <f>IF(H577&gt;'Lease Quarterly'!$E$4,0,M576)</f>
        <v>0</v>
      </c>
      <c r="K577" s="47">
        <f>IF(IF('Lease Quarterly'!$H$4="Yearly",J577*'Lease Quarterly'!$D$4,IF('Lease Quarterly'!$H$4="Quarterly",J577*('Lease Quarterly'!$D$4/4),J577*'Lease Quarterly'!$D$4/12))&gt;0,IF('Lease Quarterly'!$H$4="Yearly",J577*'Lease Quarterly'!$D$4,IF('Lease Quarterly'!$H$4="Quarterly",J577*('Lease Quarterly'!$D$4/4),J577*'Lease Quarterly'!$D$4/12)),-L577-J577)</f>
        <v>0</v>
      </c>
      <c r="L577" s="47">
        <f t="shared" si="87"/>
        <v>0</v>
      </c>
      <c r="M577" s="47">
        <f t="shared" si="88"/>
        <v>0</v>
      </c>
      <c r="N577" s="57"/>
      <c r="O577" s="38">
        <v>237</v>
      </c>
      <c r="P577" s="58">
        <f t="shared" si="92"/>
        <v>248641</v>
      </c>
      <c r="Q577" s="47">
        <f t="shared" si="93"/>
        <v>0</v>
      </c>
      <c r="R577" s="47">
        <f>IF(S576&lt;1,0,-'Lease Quarterly'!$K$4/'Lease Quarterly'!$L$4)</f>
        <v>0</v>
      </c>
      <c r="S577" s="47">
        <f t="shared" si="89"/>
        <v>0</v>
      </c>
      <c r="AE577"/>
      <c r="AF577" s="6"/>
    </row>
    <row r="578" spans="1:32" x14ac:dyDescent="0.25">
      <c r="A578" s="53">
        <f t="shared" si="90"/>
        <v>562</v>
      </c>
      <c r="B578" s="29">
        <f t="shared" si="84"/>
        <v>0</v>
      </c>
      <c r="C578" s="9" t="str">
        <f>IF(D578=0,"-",IF('Lease Quarterly'!$H$4="Yearly",EDATE(C577,12),IF('Lease Quarterly'!$H$4="Quarterly",EDATE(C577,3),EDATE(C577,1))))</f>
        <v>-</v>
      </c>
      <c r="D578" s="54">
        <f>IF(A578&gt;'Lease Quarterly'!$E$4,0,'Lease Quarterly'!$G$4)*((1+$M$4)^(((((IF($H$4="Yearly",ROUNDDOWN(IF(A578-($N$4)&lt;0,0,((A578-($N$4)/(($N$4))))/($N$4)),0),IF($H$4="Monthly",ROUNDDOWN(IF(A578-($N$4*12)&lt;0,0,((A578-(12*$N$4)/((12*$N$4))))/($N$4*12)),0),ROUNDDOWN(IF(A578-($N$4*4)&lt;0,0,((A578-(4*$N$4)/((4*$N$4))))/($N$4*4)),0)))))))))+(IF(A578=$E$4,$J$4,0))</f>
        <v>0</v>
      </c>
      <c r="E578" s="49">
        <f>IF(D578=0,0,1/((1+IF('Lease Quarterly'!$H$4="Yearly",'Lease Quarterly'!$D$4,IF('Lease Quarterly'!$H$4="Quarterly",'Lease Quarterly'!$D$4/4,'Lease Quarterly'!$D$4/12)))^IF($E$17=1,A577,A578)))</f>
        <v>0</v>
      </c>
      <c r="F578" s="55">
        <f t="shared" si="85"/>
        <v>0</v>
      </c>
      <c r="G578" s="56"/>
      <c r="H578" s="38">
        <f t="shared" si="91"/>
        <v>562</v>
      </c>
      <c r="I578" s="9" t="str">
        <f t="shared" si="86"/>
        <v>-</v>
      </c>
      <c r="J578" s="47">
        <f>IF(H578&gt;'Lease Quarterly'!$E$4,0,M577)</f>
        <v>0</v>
      </c>
      <c r="K578" s="47">
        <f>IF(IF('Lease Quarterly'!$H$4="Yearly",J578*'Lease Quarterly'!$D$4,IF('Lease Quarterly'!$H$4="Quarterly",J578*('Lease Quarterly'!$D$4/4),J578*'Lease Quarterly'!$D$4/12))&gt;0,IF('Lease Quarterly'!$H$4="Yearly",J578*'Lease Quarterly'!$D$4,IF('Lease Quarterly'!$H$4="Quarterly",J578*('Lease Quarterly'!$D$4/4),J578*'Lease Quarterly'!$D$4/12)),-L578-J578)</f>
        <v>0</v>
      </c>
      <c r="L578" s="47">
        <f t="shared" si="87"/>
        <v>0</v>
      </c>
      <c r="M578" s="47">
        <f t="shared" si="88"/>
        <v>0</v>
      </c>
      <c r="N578" s="57"/>
      <c r="O578" s="38">
        <v>237</v>
      </c>
      <c r="P578" s="58">
        <f t="shared" si="92"/>
        <v>249006</v>
      </c>
      <c r="Q578" s="47">
        <f t="shared" si="93"/>
        <v>0</v>
      </c>
      <c r="R578" s="47">
        <f>IF(S577&lt;1,0,-'Lease Quarterly'!$K$4/'Lease Quarterly'!$L$4)</f>
        <v>0</v>
      </c>
      <c r="S578" s="47">
        <f t="shared" si="89"/>
        <v>0</v>
      </c>
      <c r="AE578"/>
      <c r="AF578" s="6"/>
    </row>
    <row r="579" spans="1:32" x14ac:dyDescent="0.25">
      <c r="A579" s="53">
        <f t="shared" si="90"/>
        <v>563</v>
      </c>
      <c r="B579" s="29">
        <f t="shared" si="84"/>
        <v>0</v>
      </c>
      <c r="C579" s="9" t="str">
        <f>IF(D579=0,"-",IF('Lease Quarterly'!$H$4="Yearly",EDATE(C578,12),IF('Lease Quarterly'!$H$4="Quarterly",EDATE(C578,3),EDATE(C578,1))))</f>
        <v>-</v>
      </c>
      <c r="D579" s="54">
        <f>IF(A579&gt;'Lease Quarterly'!$E$4,0,'Lease Quarterly'!$G$4)*((1+$M$4)^(((((IF($H$4="Yearly",ROUNDDOWN(IF(A579-($N$4)&lt;0,0,((A579-($N$4)/(($N$4))))/($N$4)),0),IF($H$4="Monthly",ROUNDDOWN(IF(A579-($N$4*12)&lt;0,0,((A579-(12*$N$4)/((12*$N$4))))/($N$4*12)),0),ROUNDDOWN(IF(A579-($N$4*4)&lt;0,0,((A579-(4*$N$4)/((4*$N$4))))/($N$4*4)),0)))))))))+(IF(A579=$E$4,$J$4,0))</f>
        <v>0</v>
      </c>
      <c r="E579" s="49">
        <f>IF(D579=0,0,1/((1+IF('Lease Quarterly'!$H$4="Yearly",'Lease Quarterly'!$D$4,IF('Lease Quarterly'!$H$4="Quarterly",'Lease Quarterly'!$D$4/4,'Lease Quarterly'!$D$4/12)))^IF($E$17=1,A578,A579)))</f>
        <v>0</v>
      </c>
      <c r="F579" s="55">
        <f t="shared" si="85"/>
        <v>0</v>
      </c>
      <c r="G579" s="56"/>
      <c r="H579" s="38">
        <f t="shared" si="91"/>
        <v>563</v>
      </c>
      <c r="I579" s="9" t="str">
        <f t="shared" si="86"/>
        <v>-</v>
      </c>
      <c r="J579" s="47">
        <f>IF(H579&gt;'Lease Quarterly'!$E$4,0,M578)</f>
        <v>0</v>
      </c>
      <c r="K579" s="47">
        <f>IF(IF('Lease Quarterly'!$H$4="Yearly",J579*'Lease Quarterly'!$D$4,IF('Lease Quarterly'!$H$4="Quarterly",J579*('Lease Quarterly'!$D$4/4),J579*'Lease Quarterly'!$D$4/12))&gt;0,IF('Lease Quarterly'!$H$4="Yearly",J579*'Lease Quarterly'!$D$4,IF('Lease Quarterly'!$H$4="Quarterly",J579*('Lease Quarterly'!$D$4/4),J579*'Lease Quarterly'!$D$4/12)),-L579-J579)</f>
        <v>0</v>
      </c>
      <c r="L579" s="47">
        <f t="shared" si="87"/>
        <v>0</v>
      </c>
      <c r="M579" s="47">
        <f t="shared" si="88"/>
        <v>0</v>
      </c>
      <c r="N579" s="57"/>
      <c r="O579" s="38">
        <v>237</v>
      </c>
      <c r="P579" s="58">
        <f t="shared" si="92"/>
        <v>249371</v>
      </c>
      <c r="Q579" s="47">
        <f t="shared" si="93"/>
        <v>0</v>
      </c>
      <c r="R579" s="47">
        <f>IF(S578&lt;1,0,-'Lease Quarterly'!$K$4/'Lease Quarterly'!$L$4)</f>
        <v>0</v>
      </c>
      <c r="S579" s="47">
        <f t="shared" si="89"/>
        <v>0</v>
      </c>
      <c r="AE579"/>
      <c r="AF579" s="6"/>
    </row>
    <row r="580" spans="1:32" x14ac:dyDescent="0.25">
      <c r="A580" s="53">
        <f t="shared" si="90"/>
        <v>564</v>
      </c>
      <c r="B580" s="29">
        <f t="shared" si="84"/>
        <v>0</v>
      </c>
      <c r="C580" s="9" t="str">
        <f>IF(D580=0,"-",IF('Lease Quarterly'!$H$4="Yearly",EDATE(C579,12),IF('Lease Quarterly'!$H$4="Quarterly",EDATE(C579,3),EDATE(C579,1))))</f>
        <v>-</v>
      </c>
      <c r="D580" s="54">
        <f>IF(A580&gt;'Lease Quarterly'!$E$4,0,'Lease Quarterly'!$G$4)*((1+$M$4)^(((((IF($H$4="Yearly",ROUNDDOWN(IF(A580-($N$4)&lt;0,0,((A580-($N$4)/(($N$4))))/($N$4)),0),IF($H$4="Monthly",ROUNDDOWN(IF(A580-($N$4*12)&lt;0,0,((A580-(12*$N$4)/((12*$N$4))))/($N$4*12)),0),ROUNDDOWN(IF(A580-($N$4*4)&lt;0,0,((A580-(4*$N$4)/((4*$N$4))))/($N$4*4)),0)))))))))+(IF(A580=$E$4,$J$4,0))</f>
        <v>0</v>
      </c>
      <c r="E580" s="49">
        <f>IF(D580=0,0,1/((1+IF('Lease Quarterly'!$H$4="Yearly",'Lease Quarterly'!$D$4,IF('Lease Quarterly'!$H$4="Quarterly",'Lease Quarterly'!$D$4/4,'Lease Quarterly'!$D$4/12)))^IF($E$17=1,A579,A580)))</f>
        <v>0</v>
      </c>
      <c r="F580" s="55">
        <f t="shared" si="85"/>
        <v>0</v>
      </c>
      <c r="G580" s="56"/>
      <c r="H580" s="38">
        <f t="shared" si="91"/>
        <v>564</v>
      </c>
      <c r="I580" s="9" t="str">
        <f t="shared" si="86"/>
        <v>-</v>
      </c>
      <c r="J580" s="47">
        <f>IF(H580&gt;'Lease Quarterly'!$E$4,0,M579)</f>
        <v>0</v>
      </c>
      <c r="K580" s="47">
        <f>IF(IF('Lease Quarterly'!$H$4="Yearly",J580*'Lease Quarterly'!$D$4,IF('Lease Quarterly'!$H$4="Quarterly",J580*('Lease Quarterly'!$D$4/4),J580*'Lease Quarterly'!$D$4/12))&gt;0,IF('Lease Quarterly'!$H$4="Yearly",J580*'Lease Quarterly'!$D$4,IF('Lease Quarterly'!$H$4="Quarterly",J580*('Lease Quarterly'!$D$4/4),J580*'Lease Quarterly'!$D$4/12)),-L580-J580)</f>
        <v>0</v>
      </c>
      <c r="L580" s="47">
        <f t="shared" si="87"/>
        <v>0</v>
      </c>
      <c r="M580" s="47">
        <f t="shared" si="88"/>
        <v>0</v>
      </c>
      <c r="N580" s="57"/>
      <c r="O580" s="38">
        <v>237</v>
      </c>
      <c r="P580" s="58">
        <f t="shared" si="92"/>
        <v>249736</v>
      </c>
      <c r="Q580" s="47">
        <f t="shared" si="93"/>
        <v>0</v>
      </c>
      <c r="R580" s="47">
        <f>IF(S579&lt;1,0,-'Lease Quarterly'!$K$4/'Lease Quarterly'!$L$4)</f>
        <v>0</v>
      </c>
      <c r="S580" s="47">
        <f t="shared" si="89"/>
        <v>0</v>
      </c>
      <c r="AE580"/>
      <c r="AF580" s="6"/>
    </row>
    <row r="581" spans="1:32" x14ac:dyDescent="0.25">
      <c r="A581" s="53">
        <f t="shared" si="90"/>
        <v>565</v>
      </c>
      <c r="B581" s="29">
        <f t="shared" si="84"/>
        <v>0</v>
      </c>
      <c r="C581" s="9" t="str">
        <f>IF(D581=0,"-",IF('Lease Quarterly'!$H$4="Yearly",EDATE(C580,12),IF('Lease Quarterly'!$H$4="Quarterly",EDATE(C580,3),EDATE(C580,1))))</f>
        <v>-</v>
      </c>
      <c r="D581" s="54">
        <f>IF(A581&gt;'Lease Quarterly'!$E$4,0,'Lease Quarterly'!$G$4)*((1+$M$4)^(((((IF($H$4="Yearly",ROUNDDOWN(IF(A581-($N$4)&lt;0,0,((A581-($N$4)/(($N$4))))/($N$4)),0),IF($H$4="Monthly",ROUNDDOWN(IF(A581-($N$4*12)&lt;0,0,((A581-(12*$N$4)/((12*$N$4))))/($N$4*12)),0),ROUNDDOWN(IF(A581-($N$4*4)&lt;0,0,((A581-(4*$N$4)/((4*$N$4))))/($N$4*4)),0)))))))))+(IF(A581=$E$4,$J$4,0))</f>
        <v>0</v>
      </c>
      <c r="E581" s="49">
        <f>IF(D581=0,0,1/((1+IF('Lease Quarterly'!$H$4="Yearly",'Lease Quarterly'!$D$4,IF('Lease Quarterly'!$H$4="Quarterly",'Lease Quarterly'!$D$4/4,'Lease Quarterly'!$D$4/12)))^IF($E$17=1,A580,A581)))</f>
        <v>0</v>
      </c>
      <c r="F581" s="55">
        <f t="shared" si="85"/>
        <v>0</v>
      </c>
      <c r="G581" s="56"/>
      <c r="H581" s="38">
        <f t="shared" si="91"/>
        <v>565</v>
      </c>
      <c r="I581" s="9" t="str">
        <f t="shared" si="86"/>
        <v>-</v>
      </c>
      <c r="J581" s="47">
        <f>IF(H581&gt;'Lease Quarterly'!$E$4,0,M580)</f>
        <v>0</v>
      </c>
      <c r="K581" s="47">
        <f>IF(IF('Lease Quarterly'!$H$4="Yearly",J581*'Lease Quarterly'!$D$4,IF('Lease Quarterly'!$H$4="Quarterly",J581*('Lease Quarterly'!$D$4/4),J581*'Lease Quarterly'!$D$4/12))&gt;0,IF('Lease Quarterly'!$H$4="Yearly",J581*'Lease Quarterly'!$D$4,IF('Lease Quarterly'!$H$4="Quarterly",J581*('Lease Quarterly'!$D$4/4),J581*'Lease Quarterly'!$D$4/12)),-L581-J581)</f>
        <v>0</v>
      </c>
      <c r="L581" s="47">
        <f t="shared" si="87"/>
        <v>0</v>
      </c>
      <c r="M581" s="47">
        <f t="shared" si="88"/>
        <v>0</v>
      </c>
      <c r="N581" s="57"/>
      <c r="O581" s="38">
        <v>237</v>
      </c>
      <c r="P581" s="58">
        <f t="shared" si="92"/>
        <v>250102</v>
      </c>
      <c r="Q581" s="47">
        <f t="shared" si="93"/>
        <v>0</v>
      </c>
      <c r="R581" s="47">
        <f>IF(S580&lt;1,0,-'Lease Quarterly'!$K$4/'Lease Quarterly'!$L$4)</f>
        <v>0</v>
      </c>
      <c r="S581" s="47">
        <f t="shared" si="89"/>
        <v>0</v>
      </c>
      <c r="AE581"/>
      <c r="AF581" s="6"/>
    </row>
    <row r="582" spans="1:32" x14ac:dyDescent="0.25">
      <c r="A582" s="53">
        <f t="shared" si="90"/>
        <v>566</v>
      </c>
      <c r="B582" s="29">
        <f t="shared" si="84"/>
        <v>0</v>
      </c>
      <c r="C582" s="9" t="str">
        <f>IF(D582=0,"-",IF('Lease Quarterly'!$H$4="Yearly",EDATE(C581,12),IF('Lease Quarterly'!$H$4="Quarterly",EDATE(C581,3),EDATE(C581,1))))</f>
        <v>-</v>
      </c>
      <c r="D582" s="54">
        <f>IF(A582&gt;'Lease Quarterly'!$E$4,0,'Lease Quarterly'!$G$4)*((1+$M$4)^(((((IF($H$4="Yearly",ROUNDDOWN(IF(A582-($N$4)&lt;0,0,((A582-($N$4)/(($N$4))))/($N$4)),0),IF($H$4="Monthly",ROUNDDOWN(IF(A582-($N$4*12)&lt;0,0,((A582-(12*$N$4)/((12*$N$4))))/($N$4*12)),0),ROUNDDOWN(IF(A582-($N$4*4)&lt;0,0,((A582-(4*$N$4)/((4*$N$4))))/($N$4*4)),0)))))))))+(IF(A582=$E$4,$J$4,0))</f>
        <v>0</v>
      </c>
      <c r="E582" s="49">
        <f>IF(D582=0,0,1/((1+IF('Lease Quarterly'!$H$4="Yearly",'Lease Quarterly'!$D$4,IF('Lease Quarterly'!$H$4="Quarterly",'Lease Quarterly'!$D$4/4,'Lease Quarterly'!$D$4/12)))^IF($E$17=1,A581,A582)))</f>
        <v>0</v>
      </c>
      <c r="F582" s="55">
        <f t="shared" si="85"/>
        <v>0</v>
      </c>
      <c r="G582" s="56"/>
      <c r="H582" s="38">
        <f t="shared" si="91"/>
        <v>566</v>
      </c>
      <c r="I582" s="9" t="str">
        <f t="shared" si="86"/>
        <v>-</v>
      </c>
      <c r="J582" s="47">
        <f>IF(H582&gt;'Lease Quarterly'!$E$4,0,M581)</f>
        <v>0</v>
      </c>
      <c r="K582" s="47">
        <f>IF(IF('Lease Quarterly'!$H$4="Yearly",J582*'Lease Quarterly'!$D$4,IF('Lease Quarterly'!$H$4="Quarterly",J582*('Lease Quarterly'!$D$4/4),J582*'Lease Quarterly'!$D$4/12))&gt;0,IF('Lease Quarterly'!$H$4="Yearly",J582*'Lease Quarterly'!$D$4,IF('Lease Quarterly'!$H$4="Quarterly",J582*('Lease Quarterly'!$D$4/4),J582*'Lease Quarterly'!$D$4/12)),-L582-J582)</f>
        <v>0</v>
      </c>
      <c r="L582" s="47">
        <f t="shared" si="87"/>
        <v>0</v>
      </c>
      <c r="M582" s="47">
        <f t="shared" si="88"/>
        <v>0</v>
      </c>
      <c r="N582" s="57"/>
      <c r="O582" s="38">
        <v>237</v>
      </c>
      <c r="P582" s="58">
        <f t="shared" si="92"/>
        <v>250467</v>
      </c>
      <c r="Q582" s="47">
        <f t="shared" si="93"/>
        <v>0</v>
      </c>
      <c r="R582" s="47">
        <f>IF(S581&lt;1,0,-'Lease Quarterly'!$K$4/'Lease Quarterly'!$L$4)</f>
        <v>0</v>
      </c>
      <c r="S582" s="47">
        <f t="shared" si="89"/>
        <v>0</v>
      </c>
      <c r="AE582"/>
      <c r="AF582" s="6"/>
    </row>
    <row r="583" spans="1:32" x14ac:dyDescent="0.25">
      <c r="A583" s="53">
        <f t="shared" si="90"/>
        <v>567</v>
      </c>
      <c r="B583" s="29">
        <f t="shared" si="84"/>
        <v>0</v>
      </c>
      <c r="C583" s="9" t="str">
        <f>IF(D583=0,"-",IF('Lease Quarterly'!$H$4="Yearly",EDATE(C582,12),IF('Lease Quarterly'!$H$4="Quarterly",EDATE(C582,3),EDATE(C582,1))))</f>
        <v>-</v>
      </c>
      <c r="D583" s="54">
        <f>IF(A583&gt;'Lease Quarterly'!$E$4,0,'Lease Quarterly'!$G$4)*((1+$M$4)^(((((IF($H$4="Yearly",ROUNDDOWN(IF(A583-($N$4)&lt;0,0,((A583-($N$4)/(($N$4))))/($N$4)),0),IF($H$4="Monthly",ROUNDDOWN(IF(A583-($N$4*12)&lt;0,0,((A583-(12*$N$4)/((12*$N$4))))/($N$4*12)),0),ROUNDDOWN(IF(A583-($N$4*4)&lt;0,0,((A583-(4*$N$4)/((4*$N$4))))/($N$4*4)),0)))))))))+(IF(A583=$E$4,$J$4,0))</f>
        <v>0</v>
      </c>
      <c r="E583" s="49">
        <f>IF(D583=0,0,1/((1+IF('Lease Quarterly'!$H$4="Yearly",'Lease Quarterly'!$D$4,IF('Lease Quarterly'!$H$4="Quarterly",'Lease Quarterly'!$D$4/4,'Lease Quarterly'!$D$4/12)))^IF($E$17=1,A582,A583)))</f>
        <v>0</v>
      </c>
      <c r="F583" s="55">
        <f t="shared" si="85"/>
        <v>0</v>
      </c>
      <c r="G583" s="56"/>
      <c r="H583" s="38">
        <f t="shared" si="91"/>
        <v>567</v>
      </c>
      <c r="I583" s="9" t="str">
        <f t="shared" si="86"/>
        <v>-</v>
      </c>
      <c r="J583" s="47">
        <f>IF(H583&gt;'Lease Quarterly'!$E$4,0,M582)</f>
        <v>0</v>
      </c>
      <c r="K583" s="47">
        <f>IF(IF('Lease Quarterly'!$H$4="Yearly",J583*'Lease Quarterly'!$D$4,IF('Lease Quarterly'!$H$4="Quarterly",J583*('Lease Quarterly'!$D$4/4),J583*'Lease Quarterly'!$D$4/12))&gt;0,IF('Lease Quarterly'!$H$4="Yearly",J583*'Lease Quarterly'!$D$4,IF('Lease Quarterly'!$H$4="Quarterly",J583*('Lease Quarterly'!$D$4/4),J583*'Lease Quarterly'!$D$4/12)),-L583-J583)</f>
        <v>0</v>
      </c>
      <c r="L583" s="47">
        <f t="shared" si="87"/>
        <v>0</v>
      </c>
      <c r="M583" s="47">
        <f t="shared" si="88"/>
        <v>0</v>
      </c>
      <c r="N583" s="57"/>
      <c r="O583" s="38">
        <v>237</v>
      </c>
      <c r="P583" s="58">
        <f t="shared" si="92"/>
        <v>250832</v>
      </c>
      <c r="Q583" s="47">
        <f t="shared" si="93"/>
        <v>0</v>
      </c>
      <c r="R583" s="47">
        <f>IF(S582&lt;1,0,-'Lease Quarterly'!$K$4/'Lease Quarterly'!$L$4)</f>
        <v>0</v>
      </c>
      <c r="S583" s="47">
        <f t="shared" si="89"/>
        <v>0</v>
      </c>
      <c r="AE583"/>
      <c r="AF583" s="6"/>
    </row>
    <row r="584" spans="1:32" x14ac:dyDescent="0.25">
      <c r="A584" s="53">
        <f t="shared" si="90"/>
        <v>568</v>
      </c>
      <c r="B584" s="29">
        <f t="shared" si="84"/>
        <v>0</v>
      </c>
      <c r="C584" s="9" t="str">
        <f>IF(D584=0,"-",IF('Lease Quarterly'!$H$4="Yearly",EDATE(C583,12),IF('Lease Quarterly'!$H$4="Quarterly",EDATE(C583,3),EDATE(C583,1))))</f>
        <v>-</v>
      </c>
      <c r="D584" s="54">
        <f>IF(A584&gt;'Lease Quarterly'!$E$4,0,'Lease Quarterly'!$G$4)*((1+$M$4)^(((((IF($H$4="Yearly",ROUNDDOWN(IF(A584-($N$4)&lt;0,0,((A584-($N$4)/(($N$4))))/($N$4)),0),IF($H$4="Monthly",ROUNDDOWN(IF(A584-($N$4*12)&lt;0,0,((A584-(12*$N$4)/((12*$N$4))))/($N$4*12)),0),ROUNDDOWN(IF(A584-($N$4*4)&lt;0,0,((A584-(4*$N$4)/((4*$N$4))))/($N$4*4)),0)))))))))+(IF(A584=$E$4,$J$4,0))</f>
        <v>0</v>
      </c>
      <c r="E584" s="49">
        <f>IF(D584=0,0,1/((1+IF('Lease Quarterly'!$H$4="Yearly",'Lease Quarterly'!$D$4,IF('Lease Quarterly'!$H$4="Quarterly",'Lease Quarterly'!$D$4/4,'Lease Quarterly'!$D$4/12)))^IF($E$17=1,A583,A584)))</f>
        <v>0</v>
      </c>
      <c r="F584" s="55">
        <f t="shared" si="85"/>
        <v>0</v>
      </c>
      <c r="G584" s="56"/>
      <c r="H584" s="38">
        <f t="shared" si="91"/>
        <v>568</v>
      </c>
      <c r="I584" s="9" t="str">
        <f t="shared" si="86"/>
        <v>-</v>
      </c>
      <c r="J584" s="47">
        <f>IF(H584&gt;'Lease Quarterly'!$E$4,0,M583)</f>
        <v>0</v>
      </c>
      <c r="K584" s="47">
        <f>IF(IF('Lease Quarterly'!$H$4="Yearly",J584*'Lease Quarterly'!$D$4,IF('Lease Quarterly'!$H$4="Quarterly",J584*('Lease Quarterly'!$D$4/4),J584*'Lease Quarterly'!$D$4/12))&gt;0,IF('Lease Quarterly'!$H$4="Yearly",J584*'Lease Quarterly'!$D$4,IF('Lease Quarterly'!$H$4="Quarterly",J584*('Lease Quarterly'!$D$4/4),J584*'Lease Quarterly'!$D$4/12)),-L584-J584)</f>
        <v>0</v>
      </c>
      <c r="L584" s="47">
        <f t="shared" si="87"/>
        <v>0</v>
      </c>
      <c r="M584" s="47">
        <f t="shared" si="88"/>
        <v>0</v>
      </c>
      <c r="N584" s="57"/>
      <c r="O584" s="38">
        <v>237</v>
      </c>
      <c r="P584" s="58">
        <f t="shared" si="92"/>
        <v>251197</v>
      </c>
      <c r="Q584" s="47">
        <f t="shared" si="93"/>
        <v>0</v>
      </c>
      <c r="R584" s="47">
        <f>IF(S583&lt;1,0,-'Lease Quarterly'!$K$4/'Lease Quarterly'!$L$4)</f>
        <v>0</v>
      </c>
      <c r="S584" s="47">
        <f t="shared" si="89"/>
        <v>0</v>
      </c>
      <c r="AE584"/>
      <c r="AF584" s="6"/>
    </row>
    <row r="585" spans="1:32" x14ac:dyDescent="0.25">
      <c r="A585" s="53">
        <f t="shared" si="90"/>
        <v>569</v>
      </c>
      <c r="B585" s="29">
        <f t="shared" si="84"/>
        <v>0</v>
      </c>
      <c r="C585" s="9" t="str">
        <f>IF(D585=0,"-",IF('Lease Quarterly'!$H$4="Yearly",EDATE(C584,12),IF('Lease Quarterly'!$H$4="Quarterly",EDATE(C584,3),EDATE(C584,1))))</f>
        <v>-</v>
      </c>
      <c r="D585" s="54">
        <f>IF(A585&gt;'Lease Quarterly'!$E$4,0,'Lease Quarterly'!$G$4)*((1+$M$4)^(((((IF($H$4="Yearly",ROUNDDOWN(IF(A585-($N$4)&lt;0,0,((A585-($N$4)/(($N$4))))/($N$4)),0),IF($H$4="Monthly",ROUNDDOWN(IF(A585-($N$4*12)&lt;0,0,((A585-(12*$N$4)/((12*$N$4))))/($N$4*12)),0),ROUNDDOWN(IF(A585-($N$4*4)&lt;0,0,((A585-(4*$N$4)/((4*$N$4))))/($N$4*4)),0)))))))))+(IF(A585=$E$4,$J$4,0))</f>
        <v>0</v>
      </c>
      <c r="E585" s="49">
        <f>IF(D585=0,0,1/((1+IF('Lease Quarterly'!$H$4="Yearly",'Lease Quarterly'!$D$4,IF('Lease Quarterly'!$H$4="Quarterly",'Lease Quarterly'!$D$4/4,'Lease Quarterly'!$D$4/12)))^IF($E$17=1,A584,A585)))</f>
        <v>0</v>
      </c>
      <c r="F585" s="55">
        <f t="shared" si="85"/>
        <v>0</v>
      </c>
      <c r="G585" s="56"/>
      <c r="H585" s="38">
        <f t="shared" si="91"/>
        <v>569</v>
      </c>
      <c r="I585" s="9" t="str">
        <f t="shared" si="86"/>
        <v>-</v>
      </c>
      <c r="J585" s="47">
        <f>IF(H585&gt;'Lease Quarterly'!$E$4,0,M584)</f>
        <v>0</v>
      </c>
      <c r="K585" s="47">
        <f>IF(IF('Lease Quarterly'!$H$4="Yearly",J585*'Lease Quarterly'!$D$4,IF('Lease Quarterly'!$H$4="Quarterly",J585*('Lease Quarterly'!$D$4/4),J585*'Lease Quarterly'!$D$4/12))&gt;0,IF('Lease Quarterly'!$H$4="Yearly",J585*'Lease Quarterly'!$D$4,IF('Lease Quarterly'!$H$4="Quarterly",J585*('Lease Quarterly'!$D$4/4),J585*'Lease Quarterly'!$D$4/12)),-L585-J585)</f>
        <v>0</v>
      </c>
      <c r="L585" s="47">
        <f t="shared" si="87"/>
        <v>0</v>
      </c>
      <c r="M585" s="47">
        <f t="shared" si="88"/>
        <v>0</v>
      </c>
      <c r="N585" s="57"/>
      <c r="O585" s="38">
        <v>237</v>
      </c>
      <c r="P585" s="58">
        <f t="shared" si="92"/>
        <v>251563</v>
      </c>
      <c r="Q585" s="47">
        <f t="shared" si="93"/>
        <v>0</v>
      </c>
      <c r="R585" s="47">
        <f>IF(S584&lt;1,0,-'Lease Quarterly'!$K$4/'Lease Quarterly'!$L$4)</f>
        <v>0</v>
      </c>
      <c r="S585" s="47">
        <f t="shared" si="89"/>
        <v>0</v>
      </c>
      <c r="AE585"/>
      <c r="AF585" s="6"/>
    </row>
    <row r="586" spans="1:32" x14ac:dyDescent="0.25">
      <c r="A586" s="53">
        <f t="shared" si="90"/>
        <v>570</v>
      </c>
      <c r="B586" s="29">
        <f t="shared" si="84"/>
        <v>0</v>
      </c>
      <c r="C586" s="9" t="str">
        <f>IF(D586=0,"-",IF('Lease Quarterly'!$H$4="Yearly",EDATE(C585,12),IF('Lease Quarterly'!$H$4="Quarterly",EDATE(C585,3),EDATE(C585,1))))</f>
        <v>-</v>
      </c>
      <c r="D586" s="54">
        <f>IF(A586&gt;'Lease Quarterly'!$E$4,0,'Lease Quarterly'!$G$4)*((1+$M$4)^(((((IF($H$4="Yearly",ROUNDDOWN(IF(A586-($N$4)&lt;0,0,((A586-($N$4)/(($N$4))))/($N$4)),0),IF($H$4="Monthly",ROUNDDOWN(IF(A586-($N$4*12)&lt;0,0,((A586-(12*$N$4)/((12*$N$4))))/($N$4*12)),0),ROUNDDOWN(IF(A586-($N$4*4)&lt;0,0,((A586-(4*$N$4)/((4*$N$4))))/($N$4*4)),0)))))))))+(IF(A586=$E$4,$J$4,0))</f>
        <v>0</v>
      </c>
      <c r="E586" s="49">
        <f>IF(D586=0,0,1/((1+IF('Lease Quarterly'!$H$4="Yearly",'Lease Quarterly'!$D$4,IF('Lease Quarterly'!$H$4="Quarterly",'Lease Quarterly'!$D$4/4,'Lease Quarterly'!$D$4/12)))^IF($E$17=1,A585,A586)))</f>
        <v>0</v>
      </c>
      <c r="F586" s="55">
        <f t="shared" si="85"/>
        <v>0</v>
      </c>
      <c r="G586" s="56"/>
      <c r="H586" s="38">
        <f t="shared" si="91"/>
        <v>570</v>
      </c>
      <c r="I586" s="9" t="str">
        <f t="shared" si="86"/>
        <v>-</v>
      </c>
      <c r="J586" s="47">
        <f>IF(H586&gt;'Lease Quarterly'!$E$4,0,M585)</f>
        <v>0</v>
      </c>
      <c r="K586" s="47">
        <f>IF(IF('Lease Quarterly'!$H$4="Yearly",J586*'Lease Quarterly'!$D$4,IF('Lease Quarterly'!$H$4="Quarterly",J586*('Lease Quarterly'!$D$4/4),J586*'Lease Quarterly'!$D$4/12))&gt;0,IF('Lease Quarterly'!$H$4="Yearly",J586*'Lease Quarterly'!$D$4,IF('Lease Quarterly'!$H$4="Quarterly",J586*('Lease Quarterly'!$D$4/4),J586*'Lease Quarterly'!$D$4/12)),-L586-J586)</f>
        <v>0</v>
      </c>
      <c r="L586" s="47">
        <f t="shared" si="87"/>
        <v>0</v>
      </c>
      <c r="M586" s="47">
        <f t="shared" si="88"/>
        <v>0</v>
      </c>
      <c r="N586" s="57"/>
      <c r="O586" s="38">
        <v>237</v>
      </c>
      <c r="P586" s="58">
        <f t="shared" si="92"/>
        <v>251928</v>
      </c>
      <c r="Q586" s="47">
        <f t="shared" si="93"/>
        <v>0</v>
      </c>
      <c r="R586" s="47">
        <f>IF(S585&lt;1,0,-'Lease Quarterly'!$K$4/'Lease Quarterly'!$L$4)</f>
        <v>0</v>
      </c>
      <c r="S586" s="47">
        <f t="shared" si="89"/>
        <v>0</v>
      </c>
      <c r="AE586"/>
      <c r="AF586" s="6"/>
    </row>
    <row r="587" spans="1:32" x14ac:dyDescent="0.25">
      <c r="A587" s="53">
        <f t="shared" si="90"/>
        <v>571</v>
      </c>
      <c r="B587" s="29">
        <f t="shared" si="84"/>
        <v>0</v>
      </c>
      <c r="C587" s="9" t="str">
        <f>IF(D587=0,"-",IF('Lease Quarterly'!$H$4="Yearly",EDATE(C586,12),IF('Lease Quarterly'!$H$4="Quarterly",EDATE(C586,3),EDATE(C586,1))))</f>
        <v>-</v>
      </c>
      <c r="D587" s="54">
        <f>IF(A587&gt;'Lease Quarterly'!$E$4,0,'Lease Quarterly'!$G$4)*((1+$M$4)^(((((IF($H$4="Yearly",ROUNDDOWN(IF(A587-($N$4)&lt;0,0,((A587-($N$4)/(($N$4))))/($N$4)),0),IF($H$4="Monthly",ROUNDDOWN(IF(A587-($N$4*12)&lt;0,0,((A587-(12*$N$4)/((12*$N$4))))/($N$4*12)),0),ROUNDDOWN(IF(A587-($N$4*4)&lt;0,0,((A587-(4*$N$4)/((4*$N$4))))/($N$4*4)),0)))))))))+(IF(A587=$E$4,$J$4,0))</f>
        <v>0</v>
      </c>
      <c r="E587" s="49">
        <f>IF(D587=0,0,1/((1+IF('Lease Quarterly'!$H$4="Yearly",'Lease Quarterly'!$D$4,IF('Lease Quarterly'!$H$4="Quarterly",'Lease Quarterly'!$D$4/4,'Lease Quarterly'!$D$4/12)))^IF($E$17=1,A586,A587)))</f>
        <v>0</v>
      </c>
      <c r="F587" s="55">
        <f t="shared" si="85"/>
        <v>0</v>
      </c>
      <c r="G587" s="56"/>
      <c r="H587" s="38">
        <f t="shared" si="91"/>
        <v>571</v>
      </c>
      <c r="I587" s="9" t="str">
        <f t="shared" si="86"/>
        <v>-</v>
      </c>
      <c r="J587" s="47">
        <f>IF(H587&gt;'Lease Quarterly'!$E$4,0,M586)</f>
        <v>0</v>
      </c>
      <c r="K587" s="47">
        <f>IF(IF('Lease Quarterly'!$H$4="Yearly",J587*'Lease Quarterly'!$D$4,IF('Lease Quarterly'!$H$4="Quarterly",J587*('Lease Quarterly'!$D$4/4),J587*'Lease Quarterly'!$D$4/12))&gt;0,IF('Lease Quarterly'!$H$4="Yearly",J587*'Lease Quarterly'!$D$4,IF('Lease Quarterly'!$H$4="Quarterly",J587*('Lease Quarterly'!$D$4/4),J587*'Lease Quarterly'!$D$4/12)),-L587-J587)</f>
        <v>0</v>
      </c>
      <c r="L587" s="47">
        <f t="shared" si="87"/>
        <v>0</v>
      </c>
      <c r="M587" s="47">
        <f t="shared" si="88"/>
        <v>0</v>
      </c>
      <c r="N587" s="57"/>
      <c r="O587" s="38">
        <v>237</v>
      </c>
      <c r="P587" s="58">
        <f t="shared" si="92"/>
        <v>252293</v>
      </c>
      <c r="Q587" s="47">
        <f t="shared" si="93"/>
        <v>0</v>
      </c>
      <c r="R587" s="47">
        <f>IF(S586&lt;1,0,-'Lease Quarterly'!$K$4/'Lease Quarterly'!$L$4)</f>
        <v>0</v>
      </c>
      <c r="S587" s="47">
        <f t="shared" si="89"/>
        <v>0</v>
      </c>
      <c r="AE587"/>
      <c r="AF587" s="6"/>
    </row>
    <row r="588" spans="1:32" x14ac:dyDescent="0.25">
      <c r="A588" s="53">
        <f t="shared" si="90"/>
        <v>572</v>
      </c>
      <c r="B588" s="29">
        <f t="shared" si="84"/>
        <v>0</v>
      </c>
      <c r="C588" s="9" t="str">
        <f>IF(D588=0,"-",IF('Lease Quarterly'!$H$4="Yearly",EDATE(C587,12),IF('Lease Quarterly'!$H$4="Quarterly",EDATE(C587,3),EDATE(C587,1))))</f>
        <v>-</v>
      </c>
      <c r="D588" s="54">
        <f>IF(A588&gt;'Lease Quarterly'!$E$4,0,'Lease Quarterly'!$G$4)*((1+$M$4)^(((((IF($H$4="Yearly",ROUNDDOWN(IF(A588-($N$4)&lt;0,0,((A588-($N$4)/(($N$4))))/($N$4)),0),IF($H$4="Monthly",ROUNDDOWN(IF(A588-($N$4*12)&lt;0,0,((A588-(12*$N$4)/((12*$N$4))))/($N$4*12)),0),ROUNDDOWN(IF(A588-($N$4*4)&lt;0,0,((A588-(4*$N$4)/((4*$N$4))))/($N$4*4)),0)))))))))+(IF(A588=$E$4,$J$4,0))</f>
        <v>0</v>
      </c>
      <c r="E588" s="49">
        <f>IF(D588=0,0,1/((1+IF('Lease Quarterly'!$H$4="Yearly",'Lease Quarterly'!$D$4,IF('Lease Quarterly'!$H$4="Quarterly",'Lease Quarterly'!$D$4/4,'Lease Quarterly'!$D$4/12)))^IF($E$17=1,A587,A588)))</f>
        <v>0</v>
      </c>
      <c r="F588" s="55">
        <f t="shared" si="85"/>
        <v>0</v>
      </c>
      <c r="G588" s="56"/>
      <c r="H588" s="38">
        <f t="shared" si="91"/>
        <v>572</v>
      </c>
      <c r="I588" s="9" t="str">
        <f t="shared" si="86"/>
        <v>-</v>
      </c>
      <c r="J588" s="47">
        <f>IF(H588&gt;'Lease Quarterly'!$E$4,0,M587)</f>
        <v>0</v>
      </c>
      <c r="K588" s="47">
        <f>IF(IF('Lease Quarterly'!$H$4="Yearly",J588*'Lease Quarterly'!$D$4,IF('Lease Quarterly'!$H$4="Quarterly",J588*('Lease Quarterly'!$D$4/4),J588*'Lease Quarterly'!$D$4/12))&gt;0,IF('Lease Quarterly'!$H$4="Yearly",J588*'Lease Quarterly'!$D$4,IF('Lease Quarterly'!$H$4="Quarterly",J588*('Lease Quarterly'!$D$4/4),J588*'Lease Quarterly'!$D$4/12)),-L588-J588)</f>
        <v>0</v>
      </c>
      <c r="L588" s="47">
        <f t="shared" si="87"/>
        <v>0</v>
      </c>
      <c r="M588" s="47">
        <f t="shared" si="88"/>
        <v>0</v>
      </c>
      <c r="N588" s="57"/>
      <c r="O588" s="38">
        <v>237</v>
      </c>
      <c r="P588" s="58">
        <f t="shared" si="92"/>
        <v>252658</v>
      </c>
      <c r="Q588" s="47">
        <f t="shared" si="93"/>
        <v>0</v>
      </c>
      <c r="R588" s="47">
        <f>IF(S587&lt;1,0,-'Lease Quarterly'!$K$4/'Lease Quarterly'!$L$4)</f>
        <v>0</v>
      </c>
      <c r="S588" s="47">
        <f t="shared" si="89"/>
        <v>0</v>
      </c>
      <c r="AE588"/>
      <c r="AF588" s="6"/>
    </row>
    <row r="589" spans="1:32" x14ac:dyDescent="0.25">
      <c r="A589" s="53">
        <f t="shared" si="90"/>
        <v>573</v>
      </c>
      <c r="B589" s="29">
        <f t="shared" si="84"/>
        <v>0</v>
      </c>
      <c r="C589" s="9" t="str">
        <f>IF(D589=0,"-",IF('Lease Quarterly'!$H$4="Yearly",EDATE(C588,12),IF('Lease Quarterly'!$H$4="Quarterly",EDATE(C588,3),EDATE(C588,1))))</f>
        <v>-</v>
      </c>
      <c r="D589" s="54">
        <f>IF(A589&gt;'Lease Quarterly'!$E$4,0,'Lease Quarterly'!$G$4)*((1+$M$4)^(((((IF($H$4="Yearly",ROUNDDOWN(IF(A589-($N$4)&lt;0,0,((A589-($N$4)/(($N$4))))/($N$4)),0),IF($H$4="Monthly",ROUNDDOWN(IF(A589-($N$4*12)&lt;0,0,((A589-(12*$N$4)/((12*$N$4))))/($N$4*12)),0),ROUNDDOWN(IF(A589-($N$4*4)&lt;0,0,((A589-(4*$N$4)/((4*$N$4))))/($N$4*4)),0)))))))))+(IF(A589=$E$4,$J$4,0))</f>
        <v>0</v>
      </c>
      <c r="E589" s="49">
        <f>IF(D589=0,0,1/((1+IF('Lease Quarterly'!$H$4="Yearly",'Lease Quarterly'!$D$4,IF('Lease Quarterly'!$H$4="Quarterly",'Lease Quarterly'!$D$4/4,'Lease Quarterly'!$D$4/12)))^IF($E$17=1,A588,A589)))</f>
        <v>0</v>
      </c>
      <c r="F589" s="55">
        <f t="shared" si="85"/>
        <v>0</v>
      </c>
      <c r="G589" s="56"/>
      <c r="H589" s="38">
        <f t="shared" si="91"/>
        <v>573</v>
      </c>
      <c r="I589" s="9" t="str">
        <f t="shared" si="86"/>
        <v>-</v>
      </c>
      <c r="J589" s="47">
        <f>IF(H589&gt;'Lease Quarterly'!$E$4,0,M588)</f>
        <v>0</v>
      </c>
      <c r="K589" s="47">
        <f>IF(IF('Lease Quarterly'!$H$4="Yearly",J589*'Lease Quarterly'!$D$4,IF('Lease Quarterly'!$H$4="Quarterly",J589*('Lease Quarterly'!$D$4/4),J589*'Lease Quarterly'!$D$4/12))&gt;0,IF('Lease Quarterly'!$H$4="Yearly",J589*'Lease Quarterly'!$D$4,IF('Lease Quarterly'!$H$4="Quarterly",J589*('Lease Quarterly'!$D$4/4),J589*'Lease Quarterly'!$D$4/12)),-L589-J589)</f>
        <v>0</v>
      </c>
      <c r="L589" s="47">
        <f t="shared" si="87"/>
        <v>0</v>
      </c>
      <c r="M589" s="47">
        <f t="shared" si="88"/>
        <v>0</v>
      </c>
      <c r="N589" s="57"/>
      <c r="O589" s="38">
        <v>237</v>
      </c>
      <c r="P589" s="58">
        <f t="shared" si="92"/>
        <v>253024</v>
      </c>
      <c r="Q589" s="47">
        <f t="shared" si="93"/>
        <v>0</v>
      </c>
      <c r="R589" s="47">
        <f>IF(S588&lt;1,0,-'Lease Quarterly'!$K$4/'Lease Quarterly'!$L$4)</f>
        <v>0</v>
      </c>
      <c r="S589" s="47">
        <f t="shared" si="89"/>
        <v>0</v>
      </c>
      <c r="AE589"/>
      <c r="AF589" s="6"/>
    </row>
    <row r="590" spans="1:32" x14ac:dyDescent="0.25">
      <c r="A590" s="53">
        <f t="shared" si="90"/>
        <v>574</v>
      </c>
      <c r="B590" s="29">
        <f t="shared" si="84"/>
        <v>0</v>
      </c>
      <c r="C590" s="9" t="str">
        <f>IF(D590=0,"-",IF('Lease Quarterly'!$H$4="Yearly",EDATE(C589,12),IF('Lease Quarterly'!$H$4="Quarterly",EDATE(C589,3),EDATE(C589,1))))</f>
        <v>-</v>
      </c>
      <c r="D590" s="54">
        <f>IF(A590&gt;'Lease Quarterly'!$E$4,0,'Lease Quarterly'!$G$4)*((1+$M$4)^(((((IF($H$4="Yearly",ROUNDDOWN(IF(A590-($N$4)&lt;0,0,((A590-($N$4)/(($N$4))))/($N$4)),0),IF($H$4="Monthly",ROUNDDOWN(IF(A590-($N$4*12)&lt;0,0,((A590-(12*$N$4)/((12*$N$4))))/($N$4*12)),0),ROUNDDOWN(IF(A590-($N$4*4)&lt;0,0,((A590-(4*$N$4)/((4*$N$4))))/($N$4*4)),0)))))))))+(IF(A590=$E$4,$J$4,0))</f>
        <v>0</v>
      </c>
      <c r="E590" s="49">
        <f>IF(D590=0,0,1/((1+IF('Lease Quarterly'!$H$4="Yearly",'Lease Quarterly'!$D$4,IF('Lease Quarterly'!$H$4="Quarterly",'Lease Quarterly'!$D$4/4,'Lease Quarterly'!$D$4/12)))^IF($E$17=1,A589,A590)))</f>
        <v>0</v>
      </c>
      <c r="F590" s="55">
        <f t="shared" si="85"/>
        <v>0</v>
      </c>
      <c r="G590" s="56"/>
      <c r="H590" s="38">
        <f t="shared" si="91"/>
        <v>574</v>
      </c>
      <c r="I590" s="9" t="str">
        <f t="shared" si="86"/>
        <v>-</v>
      </c>
      <c r="J590" s="47">
        <f>IF(H590&gt;'Lease Quarterly'!$E$4,0,M589)</f>
        <v>0</v>
      </c>
      <c r="K590" s="47">
        <f>IF(IF('Lease Quarterly'!$H$4="Yearly",J590*'Lease Quarterly'!$D$4,IF('Lease Quarterly'!$H$4="Quarterly",J590*('Lease Quarterly'!$D$4/4),J590*'Lease Quarterly'!$D$4/12))&gt;0,IF('Lease Quarterly'!$H$4="Yearly",J590*'Lease Quarterly'!$D$4,IF('Lease Quarterly'!$H$4="Quarterly",J590*('Lease Quarterly'!$D$4/4),J590*'Lease Quarterly'!$D$4/12)),-L590-J590)</f>
        <v>0</v>
      </c>
      <c r="L590" s="47">
        <f t="shared" si="87"/>
        <v>0</v>
      </c>
      <c r="M590" s="47">
        <f t="shared" si="88"/>
        <v>0</v>
      </c>
      <c r="N590" s="57"/>
      <c r="O590" s="38">
        <v>237</v>
      </c>
      <c r="P590" s="58">
        <f t="shared" si="92"/>
        <v>253389</v>
      </c>
      <c r="Q590" s="47">
        <f t="shared" si="93"/>
        <v>0</v>
      </c>
      <c r="R590" s="47">
        <f>IF(S589&lt;1,0,-'Lease Quarterly'!$K$4/'Lease Quarterly'!$L$4)</f>
        <v>0</v>
      </c>
      <c r="S590" s="47">
        <f t="shared" si="89"/>
        <v>0</v>
      </c>
      <c r="AE590"/>
      <c r="AF590" s="6"/>
    </row>
    <row r="591" spans="1:32" x14ac:dyDescent="0.25">
      <c r="A591" s="53">
        <f t="shared" si="90"/>
        <v>575</v>
      </c>
      <c r="B591" s="29">
        <f t="shared" si="84"/>
        <v>0</v>
      </c>
      <c r="C591" s="9" t="str">
        <f>IF(D591=0,"-",IF('Lease Quarterly'!$H$4="Yearly",EDATE(C590,12),IF('Lease Quarterly'!$H$4="Quarterly",EDATE(C590,3),EDATE(C590,1))))</f>
        <v>-</v>
      </c>
      <c r="D591" s="54">
        <f>IF(A591&gt;'Lease Quarterly'!$E$4,0,'Lease Quarterly'!$G$4)*((1+$M$4)^(((((IF($H$4="Yearly",ROUNDDOWN(IF(A591-($N$4)&lt;0,0,((A591-($N$4)/(($N$4))))/($N$4)),0),IF($H$4="Monthly",ROUNDDOWN(IF(A591-($N$4*12)&lt;0,0,((A591-(12*$N$4)/((12*$N$4))))/($N$4*12)),0),ROUNDDOWN(IF(A591-($N$4*4)&lt;0,0,((A591-(4*$N$4)/((4*$N$4))))/($N$4*4)),0)))))))))+(IF(A591=$E$4,$J$4,0))</f>
        <v>0</v>
      </c>
      <c r="E591" s="49">
        <f>IF(D591=0,0,1/((1+IF('Lease Quarterly'!$H$4="Yearly",'Lease Quarterly'!$D$4,IF('Lease Quarterly'!$H$4="Quarterly",'Lease Quarterly'!$D$4/4,'Lease Quarterly'!$D$4/12)))^IF($E$17=1,A590,A591)))</f>
        <v>0</v>
      </c>
      <c r="F591" s="55">
        <f t="shared" si="85"/>
        <v>0</v>
      </c>
      <c r="G591" s="56"/>
      <c r="H591" s="38">
        <f t="shared" si="91"/>
        <v>575</v>
      </c>
      <c r="I591" s="9" t="str">
        <f t="shared" si="86"/>
        <v>-</v>
      </c>
      <c r="J591" s="47">
        <f>IF(H591&gt;'Lease Quarterly'!$E$4,0,M590)</f>
        <v>0</v>
      </c>
      <c r="K591" s="47">
        <f>IF(IF('Lease Quarterly'!$H$4="Yearly",J591*'Lease Quarterly'!$D$4,IF('Lease Quarterly'!$H$4="Quarterly",J591*('Lease Quarterly'!$D$4/4),J591*'Lease Quarterly'!$D$4/12))&gt;0,IF('Lease Quarterly'!$H$4="Yearly",J591*'Lease Quarterly'!$D$4,IF('Lease Quarterly'!$H$4="Quarterly",J591*('Lease Quarterly'!$D$4/4),J591*'Lease Quarterly'!$D$4/12)),-L591-J591)</f>
        <v>0</v>
      </c>
      <c r="L591" s="47">
        <f t="shared" si="87"/>
        <v>0</v>
      </c>
      <c r="M591" s="47">
        <f t="shared" si="88"/>
        <v>0</v>
      </c>
      <c r="N591" s="57"/>
      <c r="O591" s="38">
        <v>237</v>
      </c>
      <c r="P591" s="58">
        <f t="shared" si="92"/>
        <v>253754</v>
      </c>
      <c r="Q591" s="47">
        <f t="shared" si="93"/>
        <v>0</v>
      </c>
      <c r="R591" s="47">
        <f>IF(S590&lt;1,0,-'Lease Quarterly'!$K$4/'Lease Quarterly'!$L$4)</f>
        <v>0</v>
      </c>
      <c r="S591" s="47">
        <f t="shared" si="89"/>
        <v>0</v>
      </c>
      <c r="AE591"/>
      <c r="AF591" s="6"/>
    </row>
    <row r="592" spans="1:32" x14ac:dyDescent="0.25">
      <c r="A592" s="53">
        <f t="shared" si="90"/>
        <v>576</v>
      </c>
      <c r="B592" s="29">
        <f t="shared" si="84"/>
        <v>0</v>
      </c>
      <c r="C592" s="9" t="str">
        <f>IF(D592=0,"-",IF('Lease Quarterly'!$H$4="Yearly",EDATE(C591,12),IF('Lease Quarterly'!$H$4="Quarterly",EDATE(C591,3),EDATE(C591,1))))</f>
        <v>-</v>
      </c>
      <c r="D592" s="54">
        <f>IF(A592&gt;'Lease Quarterly'!$E$4,0,'Lease Quarterly'!$G$4)*((1+$M$4)^(((((IF($H$4="Yearly",ROUNDDOWN(IF(A592-($N$4)&lt;0,0,((A592-($N$4)/(($N$4))))/($N$4)),0),IF($H$4="Monthly",ROUNDDOWN(IF(A592-($N$4*12)&lt;0,0,((A592-(12*$N$4)/((12*$N$4))))/($N$4*12)),0),ROUNDDOWN(IF(A592-($N$4*4)&lt;0,0,((A592-(4*$N$4)/((4*$N$4))))/($N$4*4)),0)))))))))+(IF(A592=$E$4,$J$4,0))</f>
        <v>0</v>
      </c>
      <c r="E592" s="49">
        <f>IF(D592=0,0,1/((1+IF('Lease Quarterly'!$H$4="Yearly",'Lease Quarterly'!$D$4,IF('Lease Quarterly'!$H$4="Quarterly",'Lease Quarterly'!$D$4/4,'Lease Quarterly'!$D$4/12)))^IF($E$17=1,A591,A592)))</f>
        <v>0</v>
      </c>
      <c r="F592" s="55">
        <f t="shared" si="85"/>
        <v>0</v>
      </c>
      <c r="G592" s="56"/>
      <c r="H592" s="38">
        <f t="shared" si="91"/>
        <v>576</v>
      </c>
      <c r="I592" s="9" t="str">
        <f t="shared" si="86"/>
        <v>-</v>
      </c>
      <c r="J592" s="47">
        <f>IF(H592&gt;'Lease Quarterly'!$E$4,0,M591)</f>
        <v>0</v>
      </c>
      <c r="K592" s="47">
        <f>IF(IF('Lease Quarterly'!$H$4="Yearly",J592*'Lease Quarterly'!$D$4,IF('Lease Quarterly'!$H$4="Quarterly",J592*('Lease Quarterly'!$D$4/4),J592*'Lease Quarterly'!$D$4/12))&gt;0,IF('Lease Quarterly'!$H$4="Yearly",J592*'Lease Quarterly'!$D$4,IF('Lease Quarterly'!$H$4="Quarterly",J592*('Lease Quarterly'!$D$4/4),J592*'Lease Quarterly'!$D$4/12)),-L592-J592)</f>
        <v>0</v>
      </c>
      <c r="L592" s="47">
        <f t="shared" si="87"/>
        <v>0</v>
      </c>
      <c r="M592" s="47">
        <f t="shared" si="88"/>
        <v>0</v>
      </c>
      <c r="N592" s="57"/>
      <c r="O592" s="38">
        <v>237</v>
      </c>
      <c r="P592" s="58">
        <f t="shared" si="92"/>
        <v>254119</v>
      </c>
      <c r="Q592" s="47">
        <f t="shared" si="93"/>
        <v>0</v>
      </c>
      <c r="R592" s="47">
        <f>IF(S591&lt;1,0,-'Lease Quarterly'!$K$4/'Lease Quarterly'!$L$4)</f>
        <v>0</v>
      </c>
      <c r="S592" s="47">
        <f t="shared" si="89"/>
        <v>0</v>
      </c>
      <c r="AE592"/>
      <c r="AF592" s="6"/>
    </row>
    <row r="593" spans="1:32" x14ac:dyDescent="0.25">
      <c r="A593" s="53">
        <f t="shared" si="90"/>
        <v>577</v>
      </c>
      <c r="B593" s="29">
        <f t="shared" ref="B593:B656" si="94">IF(C593="-",0,YEAR(C593))</f>
        <v>0</v>
      </c>
      <c r="C593" s="9" t="str">
        <f>IF(D593=0,"-",IF('Lease Quarterly'!$H$4="Yearly",EDATE(C592,12),IF('Lease Quarterly'!$H$4="Quarterly",EDATE(C592,3),EDATE(C592,1))))</f>
        <v>-</v>
      </c>
      <c r="D593" s="54">
        <f>IF(A593&gt;'Lease Quarterly'!$E$4,0,'Lease Quarterly'!$G$4)*((1+$M$4)^(((((IF($H$4="Yearly",ROUNDDOWN(IF(A593-($N$4)&lt;0,0,((A593-($N$4)/(($N$4))))/($N$4)),0),IF($H$4="Monthly",ROUNDDOWN(IF(A593-($N$4*12)&lt;0,0,((A593-(12*$N$4)/((12*$N$4))))/($N$4*12)),0),ROUNDDOWN(IF(A593-($N$4*4)&lt;0,0,((A593-(4*$N$4)/((4*$N$4))))/($N$4*4)),0)))))))))+(IF(A593=$E$4,$J$4,0))</f>
        <v>0</v>
      </c>
      <c r="E593" s="49">
        <f>IF(D593=0,0,1/((1+IF('Lease Quarterly'!$H$4="Yearly",'Lease Quarterly'!$D$4,IF('Lease Quarterly'!$H$4="Quarterly",'Lease Quarterly'!$D$4/4,'Lease Quarterly'!$D$4/12)))^IF($E$17=1,A592,A593)))</f>
        <v>0</v>
      </c>
      <c r="F593" s="55">
        <f t="shared" ref="F593:F656" si="95">D593*E593</f>
        <v>0</v>
      </c>
      <c r="G593" s="56"/>
      <c r="H593" s="38">
        <f t="shared" si="91"/>
        <v>577</v>
      </c>
      <c r="I593" s="9" t="str">
        <f t="shared" ref="I593:I656" si="96">C593</f>
        <v>-</v>
      </c>
      <c r="J593" s="47">
        <f>IF(H593&gt;'Lease Quarterly'!$E$4,0,M592)</f>
        <v>0</v>
      </c>
      <c r="K593" s="47">
        <f>IF(IF('Lease Quarterly'!$H$4="Yearly",J593*'Lease Quarterly'!$D$4,IF('Lease Quarterly'!$H$4="Quarterly",J593*('Lease Quarterly'!$D$4/4),J593*'Lease Quarterly'!$D$4/12))&gt;0,IF('Lease Quarterly'!$H$4="Yearly",J593*'Lease Quarterly'!$D$4,IF('Lease Quarterly'!$H$4="Quarterly",J593*('Lease Quarterly'!$D$4/4),J593*'Lease Quarterly'!$D$4/12)),-L593-J593)</f>
        <v>0</v>
      </c>
      <c r="L593" s="47">
        <f t="shared" si="87"/>
        <v>0</v>
      </c>
      <c r="M593" s="47">
        <f t="shared" si="88"/>
        <v>0</v>
      </c>
      <c r="N593" s="57"/>
      <c r="O593" s="38">
        <v>237</v>
      </c>
      <c r="P593" s="58">
        <f t="shared" si="92"/>
        <v>254485</v>
      </c>
      <c r="Q593" s="47">
        <f t="shared" si="93"/>
        <v>0</v>
      </c>
      <c r="R593" s="47">
        <f>IF(S592&lt;1,0,-'Lease Quarterly'!$K$4/'Lease Quarterly'!$L$4)</f>
        <v>0</v>
      </c>
      <c r="S593" s="47">
        <f t="shared" si="89"/>
        <v>0</v>
      </c>
      <c r="AE593"/>
      <c r="AF593" s="6"/>
    </row>
    <row r="594" spans="1:32" x14ac:dyDescent="0.25">
      <c r="A594" s="53">
        <f t="shared" si="90"/>
        <v>578</v>
      </c>
      <c r="B594" s="29">
        <f t="shared" si="94"/>
        <v>0</v>
      </c>
      <c r="C594" s="9" t="str">
        <f>IF(D594=0,"-",IF('Lease Quarterly'!$H$4="Yearly",EDATE(C593,12),IF('Lease Quarterly'!$H$4="Quarterly",EDATE(C593,3),EDATE(C593,1))))</f>
        <v>-</v>
      </c>
      <c r="D594" s="54">
        <f>IF(A594&gt;'Lease Quarterly'!$E$4,0,'Lease Quarterly'!$G$4)*((1+$M$4)^(((((IF($H$4="Yearly",ROUNDDOWN(IF(A594-($N$4)&lt;0,0,((A594-($N$4)/(($N$4))))/($N$4)),0),IF($H$4="Monthly",ROUNDDOWN(IF(A594-($N$4*12)&lt;0,0,((A594-(12*$N$4)/((12*$N$4))))/($N$4*12)),0),ROUNDDOWN(IF(A594-($N$4*4)&lt;0,0,((A594-(4*$N$4)/((4*$N$4))))/($N$4*4)),0)))))))))+(IF(A594=$E$4,$J$4,0))</f>
        <v>0</v>
      </c>
      <c r="E594" s="49">
        <f>IF(D594=0,0,1/((1+IF('Lease Quarterly'!$H$4="Yearly",'Lease Quarterly'!$D$4,IF('Lease Quarterly'!$H$4="Quarterly",'Lease Quarterly'!$D$4/4,'Lease Quarterly'!$D$4/12)))^IF($E$17=1,A593,A594)))</f>
        <v>0</v>
      </c>
      <c r="F594" s="55">
        <f t="shared" si="95"/>
        <v>0</v>
      </c>
      <c r="G594" s="56"/>
      <c r="H594" s="38">
        <f t="shared" si="91"/>
        <v>578</v>
      </c>
      <c r="I594" s="9" t="str">
        <f t="shared" si="96"/>
        <v>-</v>
      </c>
      <c r="J594" s="47">
        <f>IF(H594&gt;'Lease Quarterly'!$E$4,0,M593)</f>
        <v>0</v>
      </c>
      <c r="K594" s="47">
        <f>IF(IF('Lease Quarterly'!$H$4="Yearly",J594*'Lease Quarterly'!$D$4,IF('Lease Quarterly'!$H$4="Quarterly",J594*('Lease Quarterly'!$D$4/4),J594*'Lease Quarterly'!$D$4/12))&gt;0,IF('Lease Quarterly'!$H$4="Yearly",J594*'Lease Quarterly'!$D$4,IF('Lease Quarterly'!$H$4="Quarterly",J594*('Lease Quarterly'!$D$4/4),J594*'Lease Quarterly'!$D$4/12)),-L594-J594)</f>
        <v>0</v>
      </c>
      <c r="L594" s="47">
        <f t="shared" ref="L594:L657" si="97">D594</f>
        <v>0</v>
      </c>
      <c r="M594" s="47">
        <f t="shared" ref="M594:M657" si="98">J594+K594-L594</f>
        <v>0</v>
      </c>
      <c r="N594" s="57"/>
      <c r="O594" s="38">
        <v>237</v>
      </c>
      <c r="P594" s="58">
        <f t="shared" si="92"/>
        <v>254850</v>
      </c>
      <c r="Q594" s="47">
        <f t="shared" si="93"/>
        <v>0</v>
      </c>
      <c r="R594" s="47">
        <f>IF(S593&lt;1,0,-'Lease Quarterly'!$K$4/'Lease Quarterly'!$L$4)</f>
        <v>0</v>
      </c>
      <c r="S594" s="47">
        <f t="shared" ref="S594:S657" si="99">IF(S593&lt;1,0,SUM(Q594:R594))</f>
        <v>0</v>
      </c>
      <c r="AE594"/>
      <c r="AF594" s="6"/>
    </row>
    <row r="595" spans="1:32" x14ac:dyDescent="0.25">
      <c r="A595" s="53">
        <f t="shared" ref="A595:A658" si="100">A594+1</f>
        <v>579</v>
      </c>
      <c r="B595" s="29">
        <f t="shared" si="94"/>
        <v>0</v>
      </c>
      <c r="C595" s="9" t="str">
        <f>IF(D595=0,"-",IF('Lease Quarterly'!$H$4="Yearly",EDATE(C594,12),IF('Lease Quarterly'!$H$4="Quarterly",EDATE(C594,3),EDATE(C594,1))))</f>
        <v>-</v>
      </c>
      <c r="D595" s="54">
        <f>IF(A595&gt;'Lease Quarterly'!$E$4,0,'Lease Quarterly'!$G$4)*((1+$M$4)^(((((IF($H$4="Yearly",ROUNDDOWN(IF(A595-($N$4)&lt;0,0,((A595-($N$4)/(($N$4))))/($N$4)),0),IF($H$4="Monthly",ROUNDDOWN(IF(A595-($N$4*12)&lt;0,0,((A595-(12*$N$4)/((12*$N$4))))/($N$4*12)),0),ROUNDDOWN(IF(A595-($N$4*4)&lt;0,0,((A595-(4*$N$4)/((4*$N$4))))/($N$4*4)),0)))))))))+(IF(A595=$E$4,$J$4,0))</f>
        <v>0</v>
      </c>
      <c r="E595" s="49">
        <f>IF(D595=0,0,1/((1+IF('Lease Quarterly'!$H$4="Yearly",'Lease Quarterly'!$D$4,IF('Lease Quarterly'!$H$4="Quarterly",'Lease Quarterly'!$D$4/4,'Lease Quarterly'!$D$4/12)))^IF($E$17=1,A594,A595)))</f>
        <v>0</v>
      </c>
      <c r="F595" s="55">
        <f t="shared" si="95"/>
        <v>0</v>
      </c>
      <c r="G595" s="56"/>
      <c r="H595" s="38">
        <f t="shared" ref="H595:H658" si="101">H594+1</f>
        <v>579</v>
      </c>
      <c r="I595" s="9" t="str">
        <f t="shared" si="96"/>
        <v>-</v>
      </c>
      <c r="J595" s="47">
        <f>IF(H595&gt;'Lease Quarterly'!$E$4,0,M594)</f>
        <v>0</v>
      </c>
      <c r="K595" s="47">
        <f>IF(IF('Lease Quarterly'!$H$4="Yearly",J595*'Lease Quarterly'!$D$4,IF('Lease Quarterly'!$H$4="Quarterly",J595*('Lease Quarterly'!$D$4/4),J595*'Lease Quarterly'!$D$4/12))&gt;0,IF('Lease Quarterly'!$H$4="Yearly",J595*'Lease Quarterly'!$D$4,IF('Lease Quarterly'!$H$4="Quarterly",J595*('Lease Quarterly'!$D$4/4),J595*'Lease Quarterly'!$D$4/12)),-L595-J595)</f>
        <v>0</v>
      </c>
      <c r="L595" s="47">
        <f t="shared" si="97"/>
        <v>0</v>
      </c>
      <c r="M595" s="47">
        <f t="shared" si="98"/>
        <v>0</v>
      </c>
      <c r="N595" s="57"/>
      <c r="O595" s="38">
        <v>237</v>
      </c>
      <c r="P595" s="58">
        <f t="shared" ref="P595:P658" si="102">DATE(YEAR(P594)+1,MONTH(P594),DAY(P594))</f>
        <v>255215</v>
      </c>
      <c r="Q595" s="47">
        <f t="shared" ref="Q595:Q658" si="103">S594</f>
        <v>0</v>
      </c>
      <c r="R595" s="47">
        <f>IF(S594&lt;1,0,-'Lease Quarterly'!$K$4/'Lease Quarterly'!$L$4)</f>
        <v>0</v>
      </c>
      <c r="S595" s="47">
        <f t="shared" si="99"/>
        <v>0</v>
      </c>
      <c r="AE595"/>
      <c r="AF595" s="6"/>
    </row>
    <row r="596" spans="1:32" x14ac:dyDescent="0.25">
      <c r="A596" s="53">
        <f t="shared" si="100"/>
        <v>580</v>
      </c>
      <c r="B596" s="29">
        <f t="shared" si="94"/>
        <v>0</v>
      </c>
      <c r="C596" s="9" t="str">
        <f>IF(D596=0,"-",IF('Lease Quarterly'!$H$4="Yearly",EDATE(C595,12),IF('Lease Quarterly'!$H$4="Quarterly",EDATE(C595,3),EDATE(C595,1))))</f>
        <v>-</v>
      </c>
      <c r="D596" s="54">
        <f>IF(A596&gt;'Lease Quarterly'!$E$4,0,'Lease Quarterly'!$G$4)*((1+$M$4)^(((((IF($H$4="Yearly",ROUNDDOWN(IF(A596-($N$4)&lt;0,0,((A596-($N$4)/(($N$4))))/($N$4)),0),IF($H$4="Monthly",ROUNDDOWN(IF(A596-($N$4*12)&lt;0,0,((A596-(12*$N$4)/((12*$N$4))))/($N$4*12)),0),ROUNDDOWN(IF(A596-($N$4*4)&lt;0,0,((A596-(4*$N$4)/((4*$N$4))))/($N$4*4)),0)))))))))+(IF(A596=$E$4,$J$4,0))</f>
        <v>0</v>
      </c>
      <c r="E596" s="49">
        <f>IF(D596=0,0,1/((1+IF('Lease Quarterly'!$H$4="Yearly",'Lease Quarterly'!$D$4,IF('Lease Quarterly'!$H$4="Quarterly",'Lease Quarterly'!$D$4/4,'Lease Quarterly'!$D$4/12)))^IF($E$17=1,A595,A596)))</f>
        <v>0</v>
      </c>
      <c r="F596" s="55">
        <f t="shared" si="95"/>
        <v>0</v>
      </c>
      <c r="G596" s="56"/>
      <c r="H596" s="38">
        <f t="shared" si="101"/>
        <v>580</v>
      </c>
      <c r="I596" s="9" t="str">
        <f t="shared" si="96"/>
        <v>-</v>
      </c>
      <c r="J596" s="47">
        <f>IF(H596&gt;'Lease Quarterly'!$E$4,0,M595)</f>
        <v>0</v>
      </c>
      <c r="K596" s="47">
        <f>IF(IF('Lease Quarterly'!$H$4="Yearly",J596*'Lease Quarterly'!$D$4,IF('Lease Quarterly'!$H$4="Quarterly",J596*('Lease Quarterly'!$D$4/4),J596*'Lease Quarterly'!$D$4/12))&gt;0,IF('Lease Quarterly'!$H$4="Yearly",J596*'Lease Quarterly'!$D$4,IF('Lease Quarterly'!$H$4="Quarterly",J596*('Lease Quarterly'!$D$4/4),J596*'Lease Quarterly'!$D$4/12)),-L596-J596)</f>
        <v>0</v>
      </c>
      <c r="L596" s="47">
        <f t="shared" si="97"/>
        <v>0</v>
      </c>
      <c r="M596" s="47">
        <f t="shared" si="98"/>
        <v>0</v>
      </c>
      <c r="N596" s="57"/>
      <c r="O596" s="38">
        <v>237</v>
      </c>
      <c r="P596" s="58">
        <f t="shared" si="102"/>
        <v>255580</v>
      </c>
      <c r="Q596" s="47">
        <f t="shared" si="103"/>
        <v>0</v>
      </c>
      <c r="R596" s="47">
        <f>IF(S595&lt;1,0,-'Lease Quarterly'!$K$4/'Lease Quarterly'!$L$4)</f>
        <v>0</v>
      </c>
      <c r="S596" s="47">
        <f t="shared" si="99"/>
        <v>0</v>
      </c>
      <c r="AE596"/>
      <c r="AF596" s="6"/>
    </row>
    <row r="597" spans="1:32" x14ac:dyDescent="0.25">
      <c r="A597" s="53">
        <f t="shared" si="100"/>
        <v>581</v>
      </c>
      <c r="B597" s="29">
        <f t="shared" si="94"/>
        <v>0</v>
      </c>
      <c r="C597" s="9" t="str">
        <f>IF(D597=0,"-",IF('Lease Quarterly'!$H$4="Yearly",EDATE(C596,12),IF('Lease Quarterly'!$H$4="Quarterly",EDATE(C596,3),EDATE(C596,1))))</f>
        <v>-</v>
      </c>
      <c r="D597" s="54">
        <f>IF(A597&gt;'Lease Quarterly'!$E$4,0,'Lease Quarterly'!$G$4)*((1+$M$4)^(((((IF($H$4="Yearly",ROUNDDOWN(IF(A597-($N$4)&lt;0,0,((A597-($N$4)/(($N$4))))/($N$4)),0),IF($H$4="Monthly",ROUNDDOWN(IF(A597-($N$4*12)&lt;0,0,((A597-(12*$N$4)/((12*$N$4))))/($N$4*12)),0),ROUNDDOWN(IF(A597-($N$4*4)&lt;0,0,((A597-(4*$N$4)/((4*$N$4))))/($N$4*4)),0)))))))))+(IF(A597=$E$4,$J$4,0))</f>
        <v>0</v>
      </c>
      <c r="E597" s="49">
        <f>IF(D597=0,0,1/((1+IF('Lease Quarterly'!$H$4="Yearly",'Lease Quarterly'!$D$4,IF('Lease Quarterly'!$H$4="Quarterly",'Lease Quarterly'!$D$4/4,'Lease Quarterly'!$D$4/12)))^IF($E$17=1,A596,A597)))</f>
        <v>0</v>
      </c>
      <c r="F597" s="55">
        <f t="shared" si="95"/>
        <v>0</v>
      </c>
      <c r="G597" s="56"/>
      <c r="H597" s="38">
        <f t="shared" si="101"/>
        <v>581</v>
      </c>
      <c r="I597" s="9" t="str">
        <f t="shared" si="96"/>
        <v>-</v>
      </c>
      <c r="J597" s="47">
        <f>IF(H597&gt;'Lease Quarterly'!$E$4,0,M596)</f>
        <v>0</v>
      </c>
      <c r="K597" s="47">
        <f>IF(IF('Lease Quarterly'!$H$4="Yearly",J597*'Lease Quarterly'!$D$4,IF('Lease Quarterly'!$H$4="Quarterly",J597*('Lease Quarterly'!$D$4/4),J597*'Lease Quarterly'!$D$4/12))&gt;0,IF('Lease Quarterly'!$H$4="Yearly",J597*'Lease Quarterly'!$D$4,IF('Lease Quarterly'!$H$4="Quarterly",J597*('Lease Quarterly'!$D$4/4),J597*'Lease Quarterly'!$D$4/12)),-L597-J597)</f>
        <v>0</v>
      </c>
      <c r="L597" s="47">
        <f t="shared" si="97"/>
        <v>0</v>
      </c>
      <c r="M597" s="47">
        <f t="shared" si="98"/>
        <v>0</v>
      </c>
      <c r="N597" s="57"/>
      <c r="O597" s="38">
        <v>237</v>
      </c>
      <c r="P597" s="58">
        <f t="shared" si="102"/>
        <v>255945</v>
      </c>
      <c r="Q597" s="47">
        <f t="shared" si="103"/>
        <v>0</v>
      </c>
      <c r="R597" s="47">
        <f>IF(S596&lt;1,0,-'Lease Quarterly'!$K$4/'Lease Quarterly'!$L$4)</f>
        <v>0</v>
      </c>
      <c r="S597" s="47">
        <f t="shared" si="99"/>
        <v>0</v>
      </c>
      <c r="AE597"/>
      <c r="AF597" s="6"/>
    </row>
    <row r="598" spans="1:32" x14ac:dyDescent="0.25">
      <c r="A598" s="53">
        <f t="shared" si="100"/>
        <v>582</v>
      </c>
      <c r="B598" s="29">
        <f t="shared" si="94"/>
        <v>0</v>
      </c>
      <c r="C598" s="9" t="str">
        <f>IF(D598=0,"-",IF('Lease Quarterly'!$H$4="Yearly",EDATE(C597,12),IF('Lease Quarterly'!$H$4="Quarterly",EDATE(C597,3),EDATE(C597,1))))</f>
        <v>-</v>
      </c>
      <c r="D598" s="54">
        <f>IF(A598&gt;'Lease Quarterly'!$E$4,0,'Lease Quarterly'!$G$4)*((1+$M$4)^(((((IF($H$4="Yearly",ROUNDDOWN(IF(A598-($N$4)&lt;0,0,((A598-($N$4)/(($N$4))))/($N$4)),0),IF($H$4="Monthly",ROUNDDOWN(IF(A598-($N$4*12)&lt;0,0,((A598-(12*$N$4)/((12*$N$4))))/($N$4*12)),0),ROUNDDOWN(IF(A598-($N$4*4)&lt;0,0,((A598-(4*$N$4)/((4*$N$4))))/($N$4*4)),0)))))))))+(IF(A598=$E$4,$J$4,0))</f>
        <v>0</v>
      </c>
      <c r="E598" s="49">
        <f>IF(D598=0,0,1/((1+IF('Lease Quarterly'!$H$4="Yearly",'Lease Quarterly'!$D$4,IF('Lease Quarterly'!$H$4="Quarterly",'Lease Quarterly'!$D$4/4,'Lease Quarterly'!$D$4/12)))^IF($E$17=1,A597,A598)))</f>
        <v>0</v>
      </c>
      <c r="F598" s="55">
        <f t="shared" si="95"/>
        <v>0</v>
      </c>
      <c r="G598" s="56"/>
      <c r="H598" s="38">
        <f t="shared" si="101"/>
        <v>582</v>
      </c>
      <c r="I598" s="9" t="str">
        <f t="shared" si="96"/>
        <v>-</v>
      </c>
      <c r="J598" s="47">
        <f>IF(H598&gt;'Lease Quarterly'!$E$4,0,M597)</f>
        <v>0</v>
      </c>
      <c r="K598" s="47">
        <f>IF(IF('Lease Quarterly'!$H$4="Yearly",J598*'Lease Quarterly'!$D$4,IF('Lease Quarterly'!$H$4="Quarterly",J598*('Lease Quarterly'!$D$4/4),J598*'Lease Quarterly'!$D$4/12))&gt;0,IF('Lease Quarterly'!$H$4="Yearly",J598*'Lease Quarterly'!$D$4,IF('Lease Quarterly'!$H$4="Quarterly",J598*('Lease Quarterly'!$D$4/4),J598*'Lease Quarterly'!$D$4/12)),-L598-J598)</f>
        <v>0</v>
      </c>
      <c r="L598" s="47">
        <f t="shared" si="97"/>
        <v>0</v>
      </c>
      <c r="M598" s="47">
        <f t="shared" si="98"/>
        <v>0</v>
      </c>
      <c r="N598" s="57"/>
      <c r="O598" s="38">
        <v>237</v>
      </c>
      <c r="P598" s="58">
        <f t="shared" si="102"/>
        <v>256310</v>
      </c>
      <c r="Q598" s="47">
        <f t="shared" si="103"/>
        <v>0</v>
      </c>
      <c r="R598" s="47">
        <f>IF(S597&lt;1,0,-'Lease Quarterly'!$K$4/'Lease Quarterly'!$L$4)</f>
        <v>0</v>
      </c>
      <c r="S598" s="47">
        <f t="shared" si="99"/>
        <v>0</v>
      </c>
      <c r="AE598"/>
      <c r="AF598" s="6"/>
    </row>
    <row r="599" spans="1:32" x14ac:dyDescent="0.25">
      <c r="A599" s="53">
        <f t="shared" si="100"/>
        <v>583</v>
      </c>
      <c r="B599" s="29">
        <f t="shared" si="94"/>
        <v>0</v>
      </c>
      <c r="C599" s="9" t="str">
        <f>IF(D599=0,"-",IF('Lease Quarterly'!$H$4="Yearly",EDATE(C598,12),IF('Lease Quarterly'!$H$4="Quarterly",EDATE(C598,3),EDATE(C598,1))))</f>
        <v>-</v>
      </c>
      <c r="D599" s="54">
        <f>IF(A599&gt;'Lease Quarterly'!$E$4,0,'Lease Quarterly'!$G$4)*((1+$M$4)^(((((IF($H$4="Yearly",ROUNDDOWN(IF(A599-($N$4)&lt;0,0,((A599-($N$4)/(($N$4))))/($N$4)),0),IF($H$4="Monthly",ROUNDDOWN(IF(A599-($N$4*12)&lt;0,0,((A599-(12*$N$4)/((12*$N$4))))/($N$4*12)),0),ROUNDDOWN(IF(A599-($N$4*4)&lt;0,0,((A599-(4*$N$4)/((4*$N$4))))/($N$4*4)),0)))))))))+(IF(A599=$E$4,$J$4,0))</f>
        <v>0</v>
      </c>
      <c r="E599" s="49">
        <f>IF(D599=0,0,1/((1+IF('Lease Quarterly'!$H$4="Yearly",'Lease Quarterly'!$D$4,IF('Lease Quarterly'!$H$4="Quarterly",'Lease Quarterly'!$D$4/4,'Lease Quarterly'!$D$4/12)))^IF($E$17=1,A598,A599)))</f>
        <v>0</v>
      </c>
      <c r="F599" s="55">
        <f t="shared" si="95"/>
        <v>0</v>
      </c>
      <c r="G599" s="56"/>
      <c r="H599" s="38">
        <f t="shared" si="101"/>
        <v>583</v>
      </c>
      <c r="I599" s="9" t="str">
        <f t="shared" si="96"/>
        <v>-</v>
      </c>
      <c r="J599" s="47">
        <f>IF(H599&gt;'Lease Quarterly'!$E$4,0,M598)</f>
        <v>0</v>
      </c>
      <c r="K599" s="47">
        <f>IF(IF('Lease Quarterly'!$H$4="Yearly",J599*'Lease Quarterly'!$D$4,IF('Lease Quarterly'!$H$4="Quarterly",J599*('Lease Quarterly'!$D$4/4),J599*'Lease Quarterly'!$D$4/12))&gt;0,IF('Lease Quarterly'!$H$4="Yearly",J599*'Lease Quarterly'!$D$4,IF('Lease Quarterly'!$H$4="Quarterly",J599*('Lease Quarterly'!$D$4/4),J599*'Lease Quarterly'!$D$4/12)),-L599-J599)</f>
        <v>0</v>
      </c>
      <c r="L599" s="47">
        <f t="shared" si="97"/>
        <v>0</v>
      </c>
      <c r="M599" s="47">
        <f t="shared" si="98"/>
        <v>0</v>
      </c>
      <c r="N599" s="57"/>
      <c r="O599" s="38">
        <v>237</v>
      </c>
      <c r="P599" s="58">
        <f t="shared" si="102"/>
        <v>256675</v>
      </c>
      <c r="Q599" s="47">
        <f t="shared" si="103"/>
        <v>0</v>
      </c>
      <c r="R599" s="47">
        <f>IF(S598&lt;1,0,-'Lease Quarterly'!$K$4/'Lease Quarterly'!$L$4)</f>
        <v>0</v>
      </c>
      <c r="S599" s="47">
        <f t="shared" si="99"/>
        <v>0</v>
      </c>
      <c r="AE599"/>
      <c r="AF599" s="6"/>
    </row>
    <row r="600" spans="1:32" x14ac:dyDescent="0.25">
      <c r="A600" s="53">
        <f t="shared" si="100"/>
        <v>584</v>
      </c>
      <c r="B600" s="29">
        <f t="shared" si="94"/>
        <v>0</v>
      </c>
      <c r="C600" s="9" t="str">
        <f>IF(D600=0,"-",IF('Lease Quarterly'!$H$4="Yearly",EDATE(C599,12),IF('Lease Quarterly'!$H$4="Quarterly",EDATE(C599,3),EDATE(C599,1))))</f>
        <v>-</v>
      </c>
      <c r="D600" s="54">
        <f>IF(A600&gt;'Lease Quarterly'!$E$4,0,'Lease Quarterly'!$G$4)*((1+$M$4)^(((((IF($H$4="Yearly",ROUNDDOWN(IF(A600-($N$4)&lt;0,0,((A600-($N$4)/(($N$4))))/($N$4)),0),IF($H$4="Monthly",ROUNDDOWN(IF(A600-($N$4*12)&lt;0,0,((A600-(12*$N$4)/((12*$N$4))))/($N$4*12)),0),ROUNDDOWN(IF(A600-($N$4*4)&lt;0,0,((A600-(4*$N$4)/((4*$N$4))))/($N$4*4)),0)))))))))+(IF(A600=$E$4,$J$4,0))</f>
        <v>0</v>
      </c>
      <c r="E600" s="49">
        <f>IF(D600=0,0,1/((1+IF('Lease Quarterly'!$H$4="Yearly",'Lease Quarterly'!$D$4,IF('Lease Quarterly'!$H$4="Quarterly",'Lease Quarterly'!$D$4/4,'Lease Quarterly'!$D$4/12)))^IF($E$17=1,A599,A600)))</f>
        <v>0</v>
      </c>
      <c r="F600" s="55">
        <f t="shared" si="95"/>
        <v>0</v>
      </c>
      <c r="G600" s="56"/>
      <c r="H600" s="38">
        <f t="shared" si="101"/>
        <v>584</v>
      </c>
      <c r="I600" s="9" t="str">
        <f t="shared" si="96"/>
        <v>-</v>
      </c>
      <c r="J600" s="47">
        <f>IF(H600&gt;'Lease Quarterly'!$E$4,0,M599)</f>
        <v>0</v>
      </c>
      <c r="K600" s="47">
        <f>IF(IF('Lease Quarterly'!$H$4="Yearly",J600*'Lease Quarterly'!$D$4,IF('Lease Quarterly'!$H$4="Quarterly",J600*('Lease Quarterly'!$D$4/4),J600*'Lease Quarterly'!$D$4/12))&gt;0,IF('Lease Quarterly'!$H$4="Yearly",J600*'Lease Quarterly'!$D$4,IF('Lease Quarterly'!$H$4="Quarterly",J600*('Lease Quarterly'!$D$4/4),J600*'Lease Quarterly'!$D$4/12)),-L600-J600)</f>
        <v>0</v>
      </c>
      <c r="L600" s="47">
        <f t="shared" si="97"/>
        <v>0</v>
      </c>
      <c r="M600" s="47">
        <f t="shared" si="98"/>
        <v>0</v>
      </c>
      <c r="N600" s="57"/>
      <c r="O600" s="38">
        <v>237</v>
      </c>
      <c r="P600" s="58">
        <f t="shared" si="102"/>
        <v>257040</v>
      </c>
      <c r="Q600" s="47">
        <f t="shared" si="103"/>
        <v>0</v>
      </c>
      <c r="R600" s="47">
        <f>IF(S599&lt;1,0,-'Lease Quarterly'!$K$4/'Lease Quarterly'!$L$4)</f>
        <v>0</v>
      </c>
      <c r="S600" s="47">
        <f t="shared" si="99"/>
        <v>0</v>
      </c>
      <c r="AE600"/>
      <c r="AF600" s="6"/>
    </row>
    <row r="601" spans="1:32" x14ac:dyDescent="0.25">
      <c r="A601" s="53">
        <f t="shared" si="100"/>
        <v>585</v>
      </c>
      <c r="B601" s="29">
        <f t="shared" si="94"/>
        <v>0</v>
      </c>
      <c r="C601" s="9" t="str">
        <f>IF(D601=0,"-",IF('Lease Quarterly'!$H$4="Yearly",EDATE(C600,12),IF('Lease Quarterly'!$H$4="Quarterly",EDATE(C600,3),EDATE(C600,1))))</f>
        <v>-</v>
      </c>
      <c r="D601" s="54">
        <f>IF(A601&gt;'Lease Quarterly'!$E$4,0,'Lease Quarterly'!$G$4)*((1+$M$4)^(((((IF($H$4="Yearly",ROUNDDOWN(IF(A601-($N$4)&lt;0,0,((A601-($N$4)/(($N$4))))/($N$4)),0),IF($H$4="Monthly",ROUNDDOWN(IF(A601-($N$4*12)&lt;0,0,((A601-(12*$N$4)/((12*$N$4))))/($N$4*12)),0),ROUNDDOWN(IF(A601-($N$4*4)&lt;0,0,((A601-(4*$N$4)/((4*$N$4))))/($N$4*4)),0)))))))))+(IF(A601=$E$4,$J$4,0))</f>
        <v>0</v>
      </c>
      <c r="E601" s="49">
        <f>IF(D601=0,0,1/((1+IF('Lease Quarterly'!$H$4="Yearly",'Lease Quarterly'!$D$4,IF('Lease Quarterly'!$H$4="Quarterly",'Lease Quarterly'!$D$4/4,'Lease Quarterly'!$D$4/12)))^IF($E$17=1,A600,A601)))</f>
        <v>0</v>
      </c>
      <c r="F601" s="55">
        <f t="shared" si="95"/>
        <v>0</v>
      </c>
      <c r="G601" s="56"/>
      <c r="H601" s="38">
        <f t="shared" si="101"/>
        <v>585</v>
      </c>
      <c r="I601" s="9" t="str">
        <f t="shared" si="96"/>
        <v>-</v>
      </c>
      <c r="J601" s="47">
        <f>IF(H601&gt;'Lease Quarterly'!$E$4,0,M600)</f>
        <v>0</v>
      </c>
      <c r="K601" s="47">
        <f>IF(IF('Lease Quarterly'!$H$4="Yearly",J601*'Lease Quarterly'!$D$4,IF('Lease Quarterly'!$H$4="Quarterly",J601*('Lease Quarterly'!$D$4/4),J601*'Lease Quarterly'!$D$4/12))&gt;0,IF('Lease Quarterly'!$H$4="Yearly",J601*'Lease Quarterly'!$D$4,IF('Lease Quarterly'!$H$4="Quarterly",J601*('Lease Quarterly'!$D$4/4),J601*'Lease Quarterly'!$D$4/12)),-L601-J601)</f>
        <v>0</v>
      </c>
      <c r="L601" s="47">
        <f t="shared" si="97"/>
        <v>0</v>
      </c>
      <c r="M601" s="47">
        <f t="shared" si="98"/>
        <v>0</v>
      </c>
      <c r="N601" s="57"/>
      <c r="O601" s="38">
        <v>237</v>
      </c>
      <c r="P601" s="58">
        <f t="shared" si="102"/>
        <v>257406</v>
      </c>
      <c r="Q601" s="47">
        <f t="shared" si="103"/>
        <v>0</v>
      </c>
      <c r="R601" s="47">
        <f>IF(S600&lt;1,0,-'Lease Quarterly'!$K$4/'Lease Quarterly'!$L$4)</f>
        <v>0</v>
      </c>
      <c r="S601" s="47">
        <f t="shared" si="99"/>
        <v>0</v>
      </c>
      <c r="AE601"/>
      <c r="AF601" s="6"/>
    </row>
    <row r="602" spans="1:32" x14ac:dyDescent="0.25">
      <c r="A602" s="53">
        <f t="shared" si="100"/>
        <v>586</v>
      </c>
      <c r="B602" s="29">
        <f t="shared" si="94"/>
        <v>0</v>
      </c>
      <c r="C602" s="9" t="str">
        <f>IF(D602=0,"-",IF('Lease Quarterly'!$H$4="Yearly",EDATE(C601,12),IF('Lease Quarterly'!$H$4="Quarterly",EDATE(C601,3),EDATE(C601,1))))</f>
        <v>-</v>
      </c>
      <c r="D602" s="54">
        <f>IF(A602&gt;'Lease Quarterly'!$E$4,0,'Lease Quarterly'!$G$4)*((1+$M$4)^(((((IF($H$4="Yearly",ROUNDDOWN(IF(A602-($N$4)&lt;0,0,((A602-($N$4)/(($N$4))))/($N$4)),0),IF($H$4="Monthly",ROUNDDOWN(IF(A602-($N$4*12)&lt;0,0,((A602-(12*$N$4)/((12*$N$4))))/($N$4*12)),0),ROUNDDOWN(IF(A602-($N$4*4)&lt;0,0,((A602-(4*$N$4)/((4*$N$4))))/($N$4*4)),0)))))))))+(IF(A602=$E$4,$J$4,0))</f>
        <v>0</v>
      </c>
      <c r="E602" s="49">
        <f>IF(D602=0,0,1/((1+IF('Lease Quarterly'!$H$4="Yearly",'Lease Quarterly'!$D$4,IF('Lease Quarterly'!$H$4="Quarterly",'Lease Quarterly'!$D$4/4,'Lease Quarterly'!$D$4/12)))^IF($E$17=1,A601,A602)))</f>
        <v>0</v>
      </c>
      <c r="F602" s="55">
        <f t="shared" si="95"/>
        <v>0</v>
      </c>
      <c r="G602" s="56"/>
      <c r="H602" s="38">
        <f t="shared" si="101"/>
        <v>586</v>
      </c>
      <c r="I602" s="9" t="str">
        <f t="shared" si="96"/>
        <v>-</v>
      </c>
      <c r="J602" s="47">
        <f>IF(H602&gt;'Lease Quarterly'!$E$4,0,M601)</f>
        <v>0</v>
      </c>
      <c r="K602" s="47">
        <f>IF(IF('Lease Quarterly'!$H$4="Yearly",J602*'Lease Quarterly'!$D$4,IF('Lease Quarterly'!$H$4="Quarterly",J602*('Lease Quarterly'!$D$4/4),J602*'Lease Quarterly'!$D$4/12))&gt;0,IF('Lease Quarterly'!$H$4="Yearly",J602*'Lease Quarterly'!$D$4,IF('Lease Quarterly'!$H$4="Quarterly",J602*('Lease Quarterly'!$D$4/4),J602*'Lease Quarterly'!$D$4/12)),-L602-J602)</f>
        <v>0</v>
      </c>
      <c r="L602" s="47">
        <f t="shared" si="97"/>
        <v>0</v>
      </c>
      <c r="M602" s="47">
        <f t="shared" si="98"/>
        <v>0</v>
      </c>
      <c r="N602" s="57"/>
      <c r="O602" s="38">
        <v>237</v>
      </c>
      <c r="P602" s="58">
        <f t="shared" si="102"/>
        <v>257771</v>
      </c>
      <c r="Q602" s="47">
        <f t="shared" si="103"/>
        <v>0</v>
      </c>
      <c r="R602" s="47">
        <f>IF(S601&lt;1,0,-'Lease Quarterly'!$K$4/'Lease Quarterly'!$L$4)</f>
        <v>0</v>
      </c>
      <c r="S602" s="47">
        <f t="shared" si="99"/>
        <v>0</v>
      </c>
      <c r="AE602"/>
      <c r="AF602" s="6"/>
    </row>
    <row r="603" spans="1:32" x14ac:dyDescent="0.25">
      <c r="A603" s="53">
        <f t="shared" si="100"/>
        <v>587</v>
      </c>
      <c r="B603" s="29">
        <f t="shared" si="94"/>
        <v>0</v>
      </c>
      <c r="C603" s="9" t="str">
        <f>IF(D603=0,"-",IF('Lease Quarterly'!$H$4="Yearly",EDATE(C602,12),IF('Lease Quarterly'!$H$4="Quarterly",EDATE(C602,3),EDATE(C602,1))))</f>
        <v>-</v>
      </c>
      <c r="D603" s="54">
        <f>IF(A603&gt;'Lease Quarterly'!$E$4,0,'Lease Quarterly'!$G$4)*((1+$M$4)^(((((IF($H$4="Yearly",ROUNDDOWN(IF(A603-($N$4)&lt;0,0,((A603-($N$4)/(($N$4))))/($N$4)),0),IF($H$4="Monthly",ROUNDDOWN(IF(A603-($N$4*12)&lt;0,0,((A603-(12*$N$4)/((12*$N$4))))/($N$4*12)),0),ROUNDDOWN(IF(A603-($N$4*4)&lt;0,0,((A603-(4*$N$4)/((4*$N$4))))/($N$4*4)),0)))))))))+(IF(A603=$E$4,$J$4,0))</f>
        <v>0</v>
      </c>
      <c r="E603" s="49">
        <f>IF(D603=0,0,1/((1+IF('Lease Quarterly'!$H$4="Yearly",'Lease Quarterly'!$D$4,IF('Lease Quarterly'!$H$4="Quarterly",'Lease Quarterly'!$D$4/4,'Lease Quarterly'!$D$4/12)))^IF($E$17=1,A602,A603)))</f>
        <v>0</v>
      </c>
      <c r="F603" s="55">
        <f t="shared" si="95"/>
        <v>0</v>
      </c>
      <c r="G603" s="56"/>
      <c r="H603" s="38">
        <f t="shared" si="101"/>
        <v>587</v>
      </c>
      <c r="I603" s="9" t="str">
        <f t="shared" si="96"/>
        <v>-</v>
      </c>
      <c r="J603" s="47">
        <f>IF(H603&gt;'Lease Quarterly'!$E$4,0,M602)</f>
        <v>0</v>
      </c>
      <c r="K603" s="47">
        <f>IF(IF('Lease Quarterly'!$H$4="Yearly",J603*'Lease Quarterly'!$D$4,IF('Lease Quarterly'!$H$4="Quarterly",J603*('Lease Quarterly'!$D$4/4),J603*'Lease Quarterly'!$D$4/12))&gt;0,IF('Lease Quarterly'!$H$4="Yearly",J603*'Lease Quarterly'!$D$4,IF('Lease Quarterly'!$H$4="Quarterly",J603*('Lease Quarterly'!$D$4/4),J603*'Lease Quarterly'!$D$4/12)),-L603-J603)</f>
        <v>0</v>
      </c>
      <c r="L603" s="47">
        <f t="shared" si="97"/>
        <v>0</v>
      </c>
      <c r="M603" s="47">
        <f t="shared" si="98"/>
        <v>0</v>
      </c>
      <c r="N603" s="57"/>
      <c r="O603" s="38">
        <v>237</v>
      </c>
      <c r="P603" s="58">
        <f t="shared" si="102"/>
        <v>258136</v>
      </c>
      <c r="Q603" s="47">
        <f t="shared" si="103"/>
        <v>0</v>
      </c>
      <c r="R603" s="47">
        <f>IF(S602&lt;1,0,-'Lease Quarterly'!$K$4/'Lease Quarterly'!$L$4)</f>
        <v>0</v>
      </c>
      <c r="S603" s="47">
        <f t="shared" si="99"/>
        <v>0</v>
      </c>
      <c r="AE603"/>
      <c r="AF603" s="6"/>
    </row>
    <row r="604" spans="1:32" x14ac:dyDescent="0.25">
      <c r="A604" s="53">
        <f t="shared" si="100"/>
        <v>588</v>
      </c>
      <c r="B604" s="29">
        <f t="shared" si="94"/>
        <v>0</v>
      </c>
      <c r="C604" s="9" t="str">
        <f>IF(D604=0,"-",IF('Lease Quarterly'!$H$4="Yearly",EDATE(C603,12),IF('Lease Quarterly'!$H$4="Quarterly",EDATE(C603,3),EDATE(C603,1))))</f>
        <v>-</v>
      </c>
      <c r="D604" s="54">
        <f>IF(A604&gt;'Lease Quarterly'!$E$4,0,'Lease Quarterly'!$G$4)*((1+$M$4)^(((((IF($H$4="Yearly",ROUNDDOWN(IF(A604-($N$4)&lt;0,0,((A604-($N$4)/(($N$4))))/($N$4)),0),IF($H$4="Monthly",ROUNDDOWN(IF(A604-($N$4*12)&lt;0,0,((A604-(12*$N$4)/((12*$N$4))))/($N$4*12)),0),ROUNDDOWN(IF(A604-($N$4*4)&lt;0,0,((A604-(4*$N$4)/((4*$N$4))))/($N$4*4)),0)))))))))+(IF(A604=$E$4,$J$4,0))</f>
        <v>0</v>
      </c>
      <c r="E604" s="49">
        <f>IF(D604=0,0,1/((1+IF('Lease Quarterly'!$H$4="Yearly",'Lease Quarterly'!$D$4,IF('Lease Quarterly'!$H$4="Quarterly",'Lease Quarterly'!$D$4/4,'Lease Quarterly'!$D$4/12)))^IF($E$17=1,A603,A604)))</f>
        <v>0</v>
      </c>
      <c r="F604" s="55">
        <f t="shared" si="95"/>
        <v>0</v>
      </c>
      <c r="G604" s="56"/>
      <c r="H604" s="38">
        <f t="shared" si="101"/>
        <v>588</v>
      </c>
      <c r="I604" s="9" t="str">
        <f t="shared" si="96"/>
        <v>-</v>
      </c>
      <c r="J604" s="47">
        <f>IF(H604&gt;'Lease Quarterly'!$E$4,0,M603)</f>
        <v>0</v>
      </c>
      <c r="K604" s="47">
        <f>IF(IF('Lease Quarterly'!$H$4="Yearly",J604*'Lease Quarterly'!$D$4,IF('Lease Quarterly'!$H$4="Quarterly",J604*('Lease Quarterly'!$D$4/4),J604*'Lease Quarterly'!$D$4/12))&gt;0,IF('Lease Quarterly'!$H$4="Yearly",J604*'Lease Quarterly'!$D$4,IF('Lease Quarterly'!$H$4="Quarterly",J604*('Lease Quarterly'!$D$4/4),J604*'Lease Quarterly'!$D$4/12)),-L604-J604)</f>
        <v>0</v>
      </c>
      <c r="L604" s="47">
        <f t="shared" si="97"/>
        <v>0</v>
      </c>
      <c r="M604" s="47">
        <f t="shared" si="98"/>
        <v>0</v>
      </c>
      <c r="N604" s="57"/>
      <c r="O604" s="38">
        <v>237</v>
      </c>
      <c r="P604" s="58">
        <f t="shared" si="102"/>
        <v>258501</v>
      </c>
      <c r="Q604" s="47">
        <f t="shared" si="103"/>
        <v>0</v>
      </c>
      <c r="R604" s="47">
        <f>IF(S603&lt;1,0,-'Lease Quarterly'!$K$4/'Lease Quarterly'!$L$4)</f>
        <v>0</v>
      </c>
      <c r="S604" s="47">
        <f t="shared" si="99"/>
        <v>0</v>
      </c>
      <c r="AE604"/>
      <c r="AF604" s="6"/>
    </row>
    <row r="605" spans="1:32" x14ac:dyDescent="0.25">
      <c r="A605" s="53">
        <f t="shared" si="100"/>
        <v>589</v>
      </c>
      <c r="B605" s="29">
        <f t="shared" si="94"/>
        <v>0</v>
      </c>
      <c r="C605" s="9" t="str">
        <f>IF(D605=0,"-",IF('Lease Quarterly'!$H$4="Yearly",EDATE(C604,12),IF('Lease Quarterly'!$H$4="Quarterly",EDATE(C604,3),EDATE(C604,1))))</f>
        <v>-</v>
      </c>
      <c r="D605" s="54">
        <f>IF(A605&gt;'Lease Quarterly'!$E$4,0,'Lease Quarterly'!$G$4)*((1+$M$4)^(((((IF($H$4="Yearly",ROUNDDOWN(IF(A605-($N$4)&lt;0,0,((A605-($N$4)/(($N$4))))/($N$4)),0),IF($H$4="Monthly",ROUNDDOWN(IF(A605-($N$4*12)&lt;0,0,((A605-(12*$N$4)/((12*$N$4))))/($N$4*12)),0),ROUNDDOWN(IF(A605-($N$4*4)&lt;0,0,((A605-(4*$N$4)/((4*$N$4))))/($N$4*4)),0)))))))))+(IF(A605=$E$4,$J$4,0))</f>
        <v>0</v>
      </c>
      <c r="E605" s="49">
        <f>IF(D605=0,0,1/((1+IF('Lease Quarterly'!$H$4="Yearly",'Lease Quarterly'!$D$4,IF('Lease Quarterly'!$H$4="Quarterly",'Lease Quarterly'!$D$4/4,'Lease Quarterly'!$D$4/12)))^IF($E$17=1,A604,A605)))</f>
        <v>0</v>
      </c>
      <c r="F605" s="55">
        <f t="shared" si="95"/>
        <v>0</v>
      </c>
      <c r="G605" s="56"/>
      <c r="H605" s="38">
        <f t="shared" si="101"/>
        <v>589</v>
      </c>
      <c r="I605" s="9" t="str">
        <f t="shared" si="96"/>
        <v>-</v>
      </c>
      <c r="J605" s="47">
        <f>IF(H605&gt;'Lease Quarterly'!$E$4,0,M604)</f>
        <v>0</v>
      </c>
      <c r="K605" s="47">
        <f>IF(IF('Lease Quarterly'!$H$4="Yearly",J605*'Lease Quarterly'!$D$4,IF('Lease Quarterly'!$H$4="Quarterly",J605*('Lease Quarterly'!$D$4/4),J605*'Lease Quarterly'!$D$4/12))&gt;0,IF('Lease Quarterly'!$H$4="Yearly",J605*'Lease Quarterly'!$D$4,IF('Lease Quarterly'!$H$4="Quarterly",J605*('Lease Quarterly'!$D$4/4),J605*'Lease Quarterly'!$D$4/12)),-L605-J605)</f>
        <v>0</v>
      </c>
      <c r="L605" s="47">
        <f t="shared" si="97"/>
        <v>0</v>
      </c>
      <c r="M605" s="47">
        <f t="shared" si="98"/>
        <v>0</v>
      </c>
      <c r="N605" s="57"/>
      <c r="O605" s="38">
        <v>237</v>
      </c>
      <c r="P605" s="58">
        <f t="shared" si="102"/>
        <v>258867</v>
      </c>
      <c r="Q605" s="47">
        <f t="shared" si="103"/>
        <v>0</v>
      </c>
      <c r="R605" s="47">
        <f>IF(S604&lt;1,0,-'Lease Quarterly'!$K$4/'Lease Quarterly'!$L$4)</f>
        <v>0</v>
      </c>
      <c r="S605" s="47">
        <f t="shared" si="99"/>
        <v>0</v>
      </c>
      <c r="AE605"/>
      <c r="AF605" s="6"/>
    </row>
    <row r="606" spans="1:32" x14ac:dyDescent="0.25">
      <c r="A606" s="53">
        <f t="shared" si="100"/>
        <v>590</v>
      </c>
      <c r="B606" s="29">
        <f t="shared" si="94"/>
        <v>0</v>
      </c>
      <c r="C606" s="9" t="str">
        <f>IF(D606=0,"-",IF('Lease Quarterly'!$H$4="Yearly",EDATE(C605,12),IF('Lease Quarterly'!$H$4="Quarterly",EDATE(C605,3),EDATE(C605,1))))</f>
        <v>-</v>
      </c>
      <c r="D606" s="54">
        <f>IF(A606&gt;'Lease Quarterly'!$E$4,0,'Lease Quarterly'!$G$4)*((1+$M$4)^(((((IF($H$4="Yearly",ROUNDDOWN(IF(A606-($N$4)&lt;0,0,((A606-($N$4)/(($N$4))))/($N$4)),0),IF($H$4="Monthly",ROUNDDOWN(IF(A606-($N$4*12)&lt;0,0,((A606-(12*$N$4)/((12*$N$4))))/($N$4*12)),0),ROUNDDOWN(IF(A606-($N$4*4)&lt;0,0,((A606-(4*$N$4)/((4*$N$4))))/($N$4*4)),0)))))))))+(IF(A606=$E$4,$J$4,0))</f>
        <v>0</v>
      </c>
      <c r="E606" s="49">
        <f>IF(D606=0,0,1/((1+IF('Lease Quarterly'!$H$4="Yearly",'Lease Quarterly'!$D$4,IF('Lease Quarterly'!$H$4="Quarterly",'Lease Quarterly'!$D$4/4,'Lease Quarterly'!$D$4/12)))^IF($E$17=1,A605,A606)))</f>
        <v>0</v>
      </c>
      <c r="F606" s="55">
        <f t="shared" si="95"/>
        <v>0</v>
      </c>
      <c r="G606" s="56"/>
      <c r="H606" s="38">
        <f t="shared" si="101"/>
        <v>590</v>
      </c>
      <c r="I606" s="9" t="str">
        <f t="shared" si="96"/>
        <v>-</v>
      </c>
      <c r="J606" s="47">
        <f>IF(H606&gt;'Lease Quarterly'!$E$4,0,M605)</f>
        <v>0</v>
      </c>
      <c r="K606" s="47">
        <f>IF(IF('Lease Quarterly'!$H$4="Yearly",J606*'Lease Quarterly'!$D$4,IF('Lease Quarterly'!$H$4="Quarterly",J606*('Lease Quarterly'!$D$4/4),J606*'Lease Quarterly'!$D$4/12))&gt;0,IF('Lease Quarterly'!$H$4="Yearly",J606*'Lease Quarterly'!$D$4,IF('Lease Quarterly'!$H$4="Quarterly",J606*('Lease Quarterly'!$D$4/4),J606*'Lease Quarterly'!$D$4/12)),-L606-J606)</f>
        <v>0</v>
      </c>
      <c r="L606" s="47">
        <f t="shared" si="97"/>
        <v>0</v>
      </c>
      <c r="M606" s="47">
        <f t="shared" si="98"/>
        <v>0</v>
      </c>
      <c r="N606" s="57"/>
      <c r="O606" s="38">
        <v>237</v>
      </c>
      <c r="P606" s="58">
        <f t="shared" si="102"/>
        <v>259232</v>
      </c>
      <c r="Q606" s="47">
        <f t="shared" si="103"/>
        <v>0</v>
      </c>
      <c r="R606" s="47">
        <f>IF(S605&lt;1,0,-'Lease Quarterly'!$K$4/'Lease Quarterly'!$L$4)</f>
        <v>0</v>
      </c>
      <c r="S606" s="47">
        <f t="shared" si="99"/>
        <v>0</v>
      </c>
      <c r="AE606"/>
      <c r="AF606" s="6"/>
    </row>
    <row r="607" spans="1:32" x14ac:dyDescent="0.25">
      <c r="A607" s="53">
        <f t="shared" si="100"/>
        <v>591</v>
      </c>
      <c r="B607" s="29">
        <f t="shared" si="94"/>
        <v>0</v>
      </c>
      <c r="C607" s="9" t="str">
        <f>IF(D607=0,"-",IF('Lease Quarterly'!$H$4="Yearly",EDATE(C606,12),IF('Lease Quarterly'!$H$4="Quarterly",EDATE(C606,3),EDATE(C606,1))))</f>
        <v>-</v>
      </c>
      <c r="D607" s="54">
        <f>IF(A607&gt;'Lease Quarterly'!$E$4,0,'Lease Quarterly'!$G$4)*((1+$M$4)^(((((IF($H$4="Yearly",ROUNDDOWN(IF(A607-($N$4)&lt;0,0,((A607-($N$4)/(($N$4))))/($N$4)),0),IF($H$4="Monthly",ROUNDDOWN(IF(A607-($N$4*12)&lt;0,0,((A607-(12*$N$4)/((12*$N$4))))/($N$4*12)),0),ROUNDDOWN(IF(A607-($N$4*4)&lt;0,0,((A607-(4*$N$4)/((4*$N$4))))/($N$4*4)),0)))))))))+(IF(A607=$E$4,$J$4,0))</f>
        <v>0</v>
      </c>
      <c r="E607" s="49">
        <f>IF(D607=0,0,1/((1+IF('Lease Quarterly'!$H$4="Yearly",'Lease Quarterly'!$D$4,IF('Lease Quarterly'!$H$4="Quarterly",'Lease Quarterly'!$D$4/4,'Lease Quarterly'!$D$4/12)))^IF($E$17=1,A606,A607)))</f>
        <v>0</v>
      </c>
      <c r="F607" s="55">
        <f t="shared" si="95"/>
        <v>0</v>
      </c>
      <c r="G607" s="56"/>
      <c r="H607" s="38">
        <f t="shared" si="101"/>
        <v>591</v>
      </c>
      <c r="I607" s="9" t="str">
        <f t="shared" si="96"/>
        <v>-</v>
      </c>
      <c r="J607" s="47">
        <f>IF(H607&gt;'Lease Quarterly'!$E$4,0,M606)</f>
        <v>0</v>
      </c>
      <c r="K607" s="47">
        <f>IF(IF('Lease Quarterly'!$H$4="Yearly",J607*'Lease Quarterly'!$D$4,IF('Lease Quarterly'!$H$4="Quarterly",J607*('Lease Quarterly'!$D$4/4),J607*'Lease Quarterly'!$D$4/12))&gt;0,IF('Lease Quarterly'!$H$4="Yearly",J607*'Lease Quarterly'!$D$4,IF('Lease Quarterly'!$H$4="Quarterly",J607*('Lease Quarterly'!$D$4/4),J607*'Lease Quarterly'!$D$4/12)),-L607-J607)</f>
        <v>0</v>
      </c>
      <c r="L607" s="47">
        <f t="shared" si="97"/>
        <v>0</v>
      </c>
      <c r="M607" s="47">
        <f t="shared" si="98"/>
        <v>0</v>
      </c>
      <c r="N607" s="57"/>
      <c r="O607" s="38">
        <v>237</v>
      </c>
      <c r="P607" s="58">
        <f t="shared" si="102"/>
        <v>259597</v>
      </c>
      <c r="Q607" s="47">
        <f t="shared" si="103"/>
        <v>0</v>
      </c>
      <c r="R607" s="47">
        <f>IF(S606&lt;1,0,-'Lease Quarterly'!$K$4/'Lease Quarterly'!$L$4)</f>
        <v>0</v>
      </c>
      <c r="S607" s="47">
        <f t="shared" si="99"/>
        <v>0</v>
      </c>
      <c r="AE607"/>
      <c r="AF607" s="6"/>
    </row>
    <row r="608" spans="1:32" x14ac:dyDescent="0.25">
      <c r="A608" s="53">
        <f t="shared" si="100"/>
        <v>592</v>
      </c>
      <c r="B608" s="29">
        <f t="shared" si="94"/>
        <v>0</v>
      </c>
      <c r="C608" s="9" t="str">
        <f>IF(D608=0,"-",IF('Lease Quarterly'!$H$4="Yearly",EDATE(C607,12),IF('Lease Quarterly'!$H$4="Quarterly",EDATE(C607,3),EDATE(C607,1))))</f>
        <v>-</v>
      </c>
      <c r="D608" s="54">
        <f>IF(A608&gt;'Lease Quarterly'!$E$4,0,'Lease Quarterly'!$G$4)*((1+$M$4)^(((((IF($H$4="Yearly",ROUNDDOWN(IF(A608-($N$4)&lt;0,0,((A608-($N$4)/(($N$4))))/($N$4)),0),IF($H$4="Monthly",ROUNDDOWN(IF(A608-($N$4*12)&lt;0,0,((A608-(12*$N$4)/((12*$N$4))))/($N$4*12)),0),ROUNDDOWN(IF(A608-($N$4*4)&lt;0,0,((A608-(4*$N$4)/((4*$N$4))))/($N$4*4)),0)))))))))+(IF(A608=$E$4,$J$4,0))</f>
        <v>0</v>
      </c>
      <c r="E608" s="49">
        <f>IF(D608=0,0,1/((1+IF('Lease Quarterly'!$H$4="Yearly",'Lease Quarterly'!$D$4,IF('Lease Quarterly'!$H$4="Quarterly",'Lease Quarterly'!$D$4/4,'Lease Quarterly'!$D$4/12)))^IF($E$17=1,A607,A608)))</f>
        <v>0</v>
      </c>
      <c r="F608" s="55">
        <f t="shared" si="95"/>
        <v>0</v>
      </c>
      <c r="G608" s="56"/>
      <c r="H608" s="38">
        <f t="shared" si="101"/>
        <v>592</v>
      </c>
      <c r="I608" s="9" t="str">
        <f t="shared" si="96"/>
        <v>-</v>
      </c>
      <c r="J608" s="47">
        <f>IF(H608&gt;'Lease Quarterly'!$E$4,0,M607)</f>
        <v>0</v>
      </c>
      <c r="K608" s="47">
        <f>IF(IF('Lease Quarterly'!$H$4="Yearly",J608*'Lease Quarterly'!$D$4,IF('Lease Quarterly'!$H$4="Quarterly",J608*('Lease Quarterly'!$D$4/4),J608*'Lease Quarterly'!$D$4/12))&gt;0,IF('Lease Quarterly'!$H$4="Yearly",J608*'Lease Quarterly'!$D$4,IF('Lease Quarterly'!$H$4="Quarterly",J608*('Lease Quarterly'!$D$4/4),J608*'Lease Quarterly'!$D$4/12)),-L608-J608)</f>
        <v>0</v>
      </c>
      <c r="L608" s="47">
        <f t="shared" si="97"/>
        <v>0</v>
      </c>
      <c r="M608" s="47">
        <f t="shared" si="98"/>
        <v>0</v>
      </c>
      <c r="N608" s="57"/>
      <c r="O608" s="38">
        <v>237</v>
      </c>
      <c r="P608" s="58">
        <f t="shared" si="102"/>
        <v>259962</v>
      </c>
      <c r="Q608" s="47">
        <f t="shared" si="103"/>
        <v>0</v>
      </c>
      <c r="R608" s="47">
        <f>IF(S607&lt;1,0,-'Lease Quarterly'!$K$4/'Lease Quarterly'!$L$4)</f>
        <v>0</v>
      </c>
      <c r="S608" s="47">
        <f t="shared" si="99"/>
        <v>0</v>
      </c>
      <c r="AE608"/>
      <c r="AF608" s="6"/>
    </row>
    <row r="609" spans="1:32" x14ac:dyDescent="0.25">
      <c r="A609" s="53">
        <f t="shared" si="100"/>
        <v>593</v>
      </c>
      <c r="B609" s="29">
        <f t="shared" si="94"/>
        <v>0</v>
      </c>
      <c r="C609" s="9" t="str">
        <f>IF(D609=0,"-",IF('Lease Quarterly'!$H$4="Yearly",EDATE(C608,12),IF('Lease Quarterly'!$H$4="Quarterly",EDATE(C608,3),EDATE(C608,1))))</f>
        <v>-</v>
      </c>
      <c r="D609" s="54">
        <f>IF(A609&gt;'Lease Quarterly'!$E$4,0,'Lease Quarterly'!$G$4)*((1+$M$4)^(((((IF($H$4="Yearly",ROUNDDOWN(IF(A609-($N$4)&lt;0,0,((A609-($N$4)/(($N$4))))/($N$4)),0),IF($H$4="Monthly",ROUNDDOWN(IF(A609-($N$4*12)&lt;0,0,((A609-(12*$N$4)/((12*$N$4))))/($N$4*12)),0),ROUNDDOWN(IF(A609-($N$4*4)&lt;0,0,((A609-(4*$N$4)/((4*$N$4))))/($N$4*4)),0)))))))))+(IF(A609=$E$4,$J$4,0))</f>
        <v>0</v>
      </c>
      <c r="E609" s="49">
        <f>IF(D609=0,0,1/((1+IF('Lease Quarterly'!$H$4="Yearly",'Lease Quarterly'!$D$4,IF('Lease Quarterly'!$H$4="Quarterly",'Lease Quarterly'!$D$4/4,'Lease Quarterly'!$D$4/12)))^IF($E$17=1,A608,A609)))</f>
        <v>0</v>
      </c>
      <c r="F609" s="55">
        <f t="shared" si="95"/>
        <v>0</v>
      </c>
      <c r="G609" s="56"/>
      <c r="H609" s="38">
        <f t="shared" si="101"/>
        <v>593</v>
      </c>
      <c r="I609" s="9" t="str">
        <f t="shared" si="96"/>
        <v>-</v>
      </c>
      <c r="J609" s="47">
        <f>IF(H609&gt;'Lease Quarterly'!$E$4,0,M608)</f>
        <v>0</v>
      </c>
      <c r="K609" s="47">
        <f>IF(IF('Lease Quarterly'!$H$4="Yearly",J609*'Lease Quarterly'!$D$4,IF('Lease Quarterly'!$H$4="Quarterly",J609*('Lease Quarterly'!$D$4/4),J609*'Lease Quarterly'!$D$4/12))&gt;0,IF('Lease Quarterly'!$H$4="Yearly",J609*'Lease Quarterly'!$D$4,IF('Lease Quarterly'!$H$4="Quarterly",J609*('Lease Quarterly'!$D$4/4),J609*'Lease Quarterly'!$D$4/12)),-L609-J609)</f>
        <v>0</v>
      </c>
      <c r="L609" s="47">
        <f t="shared" si="97"/>
        <v>0</v>
      </c>
      <c r="M609" s="47">
        <f t="shared" si="98"/>
        <v>0</v>
      </c>
      <c r="N609" s="57"/>
      <c r="O609" s="38">
        <v>237</v>
      </c>
      <c r="P609" s="58">
        <f t="shared" si="102"/>
        <v>260328</v>
      </c>
      <c r="Q609" s="47">
        <f t="shared" si="103"/>
        <v>0</v>
      </c>
      <c r="R609" s="47">
        <f>IF(S608&lt;1,0,-'Lease Quarterly'!$K$4/'Lease Quarterly'!$L$4)</f>
        <v>0</v>
      </c>
      <c r="S609" s="47">
        <f t="shared" si="99"/>
        <v>0</v>
      </c>
      <c r="AE609"/>
      <c r="AF609" s="6"/>
    </row>
    <row r="610" spans="1:32" x14ac:dyDescent="0.25">
      <c r="A610" s="53">
        <f t="shared" si="100"/>
        <v>594</v>
      </c>
      <c r="B610" s="29">
        <f t="shared" si="94"/>
        <v>0</v>
      </c>
      <c r="C610" s="9" t="str">
        <f>IF(D610=0,"-",IF('Lease Quarterly'!$H$4="Yearly",EDATE(C609,12),IF('Lease Quarterly'!$H$4="Quarterly",EDATE(C609,3),EDATE(C609,1))))</f>
        <v>-</v>
      </c>
      <c r="D610" s="54">
        <f>IF(A610&gt;'Lease Quarterly'!$E$4,0,'Lease Quarterly'!$G$4)*((1+$M$4)^(((((IF($H$4="Yearly",ROUNDDOWN(IF(A610-($N$4)&lt;0,0,((A610-($N$4)/(($N$4))))/($N$4)),0),IF($H$4="Monthly",ROUNDDOWN(IF(A610-($N$4*12)&lt;0,0,((A610-(12*$N$4)/((12*$N$4))))/($N$4*12)),0),ROUNDDOWN(IF(A610-($N$4*4)&lt;0,0,((A610-(4*$N$4)/((4*$N$4))))/($N$4*4)),0)))))))))+(IF(A610=$E$4,$J$4,0))</f>
        <v>0</v>
      </c>
      <c r="E610" s="49">
        <f>IF(D610=0,0,1/((1+IF('Lease Quarterly'!$H$4="Yearly",'Lease Quarterly'!$D$4,IF('Lease Quarterly'!$H$4="Quarterly",'Lease Quarterly'!$D$4/4,'Lease Quarterly'!$D$4/12)))^IF($E$17=1,A609,A610)))</f>
        <v>0</v>
      </c>
      <c r="F610" s="55">
        <f t="shared" si="95"/>
        <v>0</v>
      </c>
      <c r="G610" s="56"/>
      <c r="H610" s="38">
        <f t="shared" si="101"/>
        <v>594</v>
      </c>
      <c r="I610" s="9" t="str">
        <f t="shared" si="96"/>
        <v>-</v>
      </c>
      <c r="J610" s="47">
        <f>IF(H610&gt;'Lease Quarterly'!$E$4,0,M609)</f>
        <v>0</v>
      </c>
      <c r="K610" s="47">
        <f>IF(IF('Lease Quarterly'!$H$4="Yearly",J610*'Lease Quarterly'!$D$4,IF('Lease Quarterly'!$H$4="Quarterly",J610*('Lease Quarterly'!$D$4/4),J610*'Lease Quarterly'!$D$4/12))&gt;0,IF('Lease Quarterly'!$H$4="Yearly",J610*'Lease Quarterly'!$D$4,IF('Lease Quarterly'!$H$4="Quarterly",J610*('Lease Quarterly'!$D$4/4),J610*'Lease Quarterly'!$D$4/12)),-L610-J610)</f>
        <v>0</v>
      </c>
      <c r="L610" s="47">
        <f t="shared" si="97"/>
        <v>0</v>
      </c>
      <c r="M610" s="47">
        <f t="shared" si="98"/>
        <v>0</v>
      </c>
      <c r="N610" s="57"/>
      <c r="O610" s="38">
        <v>237</v>
      </c>
      <c r="P610" s="58">
        <f t="shared" si="102"/>
        <v>260693</v>
      </c>
      <c r="Q610" s="47">
        <f t="shared" si="103"/>
        <v>0</v>
      </c>
      <c r="R610" s="47">
        <f>IF(S609&lt;1,0,-'Lease Quarterly'!$K$4/'Lease Quarterly'!$L$4)</f>
        <v>0</v>
      </c>
      <c r="S610" s="47">
        <f t="shared" si="99"/>
        <v>0</v>
      </c>
      <c r="AE610"/>
      <c r="AF610" s="6"/>
    </row>
    <row r="611" spans="1:32" x14ac:dyDescent="0.25">
      <c r="A611" s="53">
        <f t="shared" si="100"/>
        <v>595</v>
      </c>
      <c r="B611" s="29">
        <f t="shared" si="94"/>
        <v>0</v>
      </c>
      <c r="C611" s="9" t="str">
        <f>IF(D611=0,"-",IF('Lease Quarterly'!$H$4="Yearly",EDATE(C610,12),IF('Lease Quarterly'!$H$4="Quarterly",EDATE(C610,3),EDATE(C610,1))))</f>
        <v>-</v>
      </c>
      <c r="D611" s="54">
        <f>IF(A611&gt;'Lease Quarterly'!$E$4,0,'Lease Quarterly'!$G$4)*((1+$M$4)^(((((IF($H$4="Yearly",ROUNDDOWN(IF(A611-($N$4)&lt;0,0,((A611-($N$4)/(($N$4))))/($N$4)),0),IF($H$4="Monthly",ROUNDDOWN(IF(A611-($N$4*12)&lt;0,0,((A611-(12*$N$4)/((12*$N$4))))/($N$4*12)),0),ROUNDDOWN(IF(A611-($N$4*4)&lt;0,0,((A611-(4*$N$4)/((4*$N$4))))/($N$4*4)),0)))))))))+(IF(A611=$E$4,$J$4,0))</f>
        <v>0</v>
      </c>
      <c r="E611" s="49">
        <f>IF(D611=0,0,1/((1+IF('Lease Quarterly'!$H$4="Yearly",'Lease Quarterly'!$D$4,IF('Lease Quarterly'!$H$4="Quarterly",'Lease Quarterly'!$D$4/4,'Lease Quarterly'!$D$4/12)))^IF($E$17=1,A610,A611)))</f>
        <v>0</v>
      </c>
      <c r="F611" s="55">
        <f t="shared" si="95"/>
        <v>0</v>
      </c>
      <c r="G611" s="56"/>
      <c r="H611" s="38">
        <f t="shared" si="101"/>
        <v>595</v>
      </c>
      <c r="I611" s="9" t="str">
        <f t="shared" si="96"/>
        <v>-</v>
      </c>
      <c r="J611" s="47">
        <f>IF(H611&gt;'Lease Quarterly'!$E$4,0,M610)</f>
        <v>0</v>
      </c>
      <c r="K611" s="47">
        <f>IF(IF('Lease Quarterly'!$H$4="Yearly",J611*'Lease Quarterly'!$D$4,IF('Lease Quarterly'!$H$4="Quarterly",J611*('Lease Quarterly'!$D$4/4),J611*'Lease Quarterly'!$D$4/12))&gt;0,IF('Lease Quarterly'!$H$4="Yearly",J611*'Lease Quarterly'!$D$4,IF('Lease Quarterly'!$H$4="Quarterly",J611*('Lease Quarterly'!$D$4/4),J611*'Lease Quarterly'!$D$4/12)),-L611-J611)</f>
        <v>0</v>
      </c>
      <c r="L611" s="47">
        <f t="shared" si="97"/>
        <v>0</v>
      </c>
      <c r="M611" s="47">
        <f t="shared" si="98"/>
        <v>0</v>
      </c>
      <c r="N611" s="57"/>
      <c r="O611" s="38">
        <v>237</v>
      </c>
      <c r="P611" s="58">
        <f t="shared" si="102"/>
        <v>261058</v>
      </c>
      <c r="Q611" s="47">
        <f t="shared" si="103"/>
        <v>0</v>
      </c>
      <c r="R611" s="47">
        <f>IF(S610&lt;1,0,-'Lease Quarterly'!$K$4/'Lease Quarterly'!$L$4)</f>
        <v>0</v>
      </c>
      <c r="S611" s="47">
        <f t="shared" si="99"/>
        <v>0</v>
      </c>
      <c r="AE611"/>
      <c r="AF611" s="6"/>
    </row>
    <row r="612" spans="1:32" x14ac:dyDescent="0.25">
      <c r="A612" s="53">
        <f t="shared" si="100"/>
        <v>596</v>
      </c>
      <c r="B612" s="29">
        <f t="shared" si="94"/>
        <v>0</v>
      </c>
      <c r="C612" s="9" t="str">
        <f>IF(D612=0,"-",IF('Lease Quarterly'!$H$4="Yearly",EDATE(C611,12),IF('Lease Quarterly'!$H$4="Quarterly",EDATE(C611,3),EDATE(C611,1))))</f>
        <v>-</v>
      </c>
      <c r="D612" s="54">
        <f>IF(A612&gt;'Lease Quarterly'!$E$4,0,'Lease Quarterly'!$G$4)*((1+$M$4)^(((((IF($H$4="Yearly",ROUNDDOWN(IF(A612-($N$4)&lt;0,0,((A612-($N$4)/(($N$4))))/($N$4)),0),IF($H$4="Monthly",ROUNDDOWN(IF(A612-($N$4*12)&lt;0,0,((A612-(12*$N$4)/((12*$N$4))))/($N$4*12)),0),ROUNDDOWN(IF(A612-($N$4*4)&lt;0,0,((A612-(4*$N$4)/((4*$N$4))))/($N$4*4)),0)))))))))+(IF(A612=$E$4,$J$4,0))</f>
        <v>0</v>
      </c>
      <c r="E612" s="49">
        <f>IF(D612=0,0,1/((1+IF('Lease Quarterly'!$H$4="Yearly",'Lease Quarterly'!$D$4,IF('Lease Quarterly'!$H$4="Quarterly",'Lease Quarterly'!$D$4/4,'Lease Quarterly'!$D$4/12)))^IF($E$17=1,A611,A612)))</f>
        <v>0</v>
      </c>
      <c r="F612" s="55">
        <f t="shared" si="95"/>
        <v>0</v>
      </c>
      <c r="G612" s="56"/>
      <c r="H612" s="38">
        <f t="shared" si="101"/>
        <v>596</v>
      </c>
      <c r="I612" s="9" t="str">
        <f t="shared" si="96"/>
        <v>-</v>
      </c>
      <c r="J612" s="47">
        <f>IF(H612&gt;'Lease Quarterly'!$E$4,0,M611)</f>
        <v>0</v>
      </c>
      <c r="K612" s="47">
        <f>IF(IF('Lease Quarterly'!$H$4="Yearly",J612*'Lease Quarterly'!$D$4,IF('Lease Quarterly'!$H$4="Quarterly",J612*('Lease Quarterly'!$D$4/4),J612*'Lease Quarterly'!$D$4/12))&gt;0,IF('Lease Quarterly'!$H$4="Yearly",J612*'Lease Quarterly'!$D$4,IF('Lease Quarterly'!$H$4="Quarterly",J612*('Lease Quarterly'!$D$4/4),J612*'Lease Quarterly'!$D$4/12)),-L612-J612)</f>
        <v>0</v>
      </c>
      <c r="L612" s="47">
        <f t="shared" si="97"/>
        <v>0</v>
      </c>
      <c r="M612" s="47">
        <f t="shared" si="98"/>
        <v>0</v>
      </c>
      <c r="N612" s="57"/>
      <c r="O612" s="38">
        <v>237</v>
      </c>
      <c r="P612" s="58">
        <f t="shared" si="102"/>
        <v>261423</v>
      </c>
      <c r="Q612" s="47">
        <f t="shared" si="103"/>
        <v>0</v>
      </c>
      <c r="R612" s="47">
        <f>IF(S611&lt;1,0,-'Lease Quarterly'!$K$4/'Lease Quarterly'!$L$4)</f>
        <v>0</v>
      </c>
      <c r="S612" s="47">
        <f t="shared" si="99"/>
        <v>0</v>
      </c>
      <c r="AE612"/>
      <c r="AF612" s="6"/>
    </row>
    <row r="613" spans="1:32" x14ac:dyDescent="0.25">
      <c r="A613" s="53">
        <f t="shared" si="100"/>
        <v>597</v>
      </c>
      <c r="B613" s="29">
        <f t="shared" si="94"/>
        <v>0</v>
      </c>
      <c r="C613" s="9" t="str">
        <f>IF(D613=0,"-",IF('Lease Quarterly'!$H$4="Yearly",EDATE(C612,12),IF('Lease Quarterly'!$H$4="Quarterly",EDATE(C612,3),EDATE(C612,1))))</f>
        <v>-</v>
      </c>
      <c r="D613" s="54">
        <f>IF(A613&gt;'Lease Quarterly'!$E$4,0,'Lease Quarterly'!$G$4)*((1+$M$4)^(((((IF($H$4="Yearly",ROUNDDOWN(IF(A613-($N$4)&lt;0,0,((A613-($N$4)/(($N$4))))/($N$4)),0),IF($H$4="Monthly",ROUNDDOWN(IF(A613-($N$4*12)&lt;0,0,((A613-(12*$N$4)/((12*$N$4))))/($N$4*12)),0),ROUNDDOWN(IF(A613-($N$4*4)&lt;0,0,((A613-(4*$N$4)/((4*$N$4))))/($N$4*4)),0)))))))))+(IF(A613=$E$4,$J$4,0))</f>
        <v>0</v>
      </c>
      <c r="E613" s="49">
        <f>IF(D613=0,0,1/((1+IF('Lease Quarterly'!$H$4="Yearly",'Lease Quarterly'!$D$4,IF('Lease Quarterly'!$H$4="Quarterly",'Lease Quarterly'!$D$4/4,'Lease Quarterly'!$D$4/12)))^IF($E$17=1,A612,A613)))</f>
        <v>0</v>
      </c>
      <c r="F613" s="55">
        <f t="shared" si="95"/>
        <v>0</v>
      </c>
      <c r="G613" s="56"/>
      <c r="H613" s="38">
        <f t="shared" si="101"/>
        <v>597</v>
      </c>
      <c r="I613" s="9" t="str">
        <f t="shared" si="96"/>
        <v>-</v>
      </c>
      <c r="J613" s="47">
        <f>IF(H613&gt;'Lease Quarterly'!$E$4,0,M612)</f>
        <v>0</v>
      </c>
      <c r="K613" s="47">
        <f>IF(IF('Lease Quarterly'!$H$4="Yearly",J613*'Lease Quarterly'!$D$4,IF('Lease Quarterly'!$H$4="Quarterly",J613*('Lease Quarterly'!$D$4/4),J613*'Lease Quarterly'!$D$4/12))&gt;0,IF('Lease Quarterly'!$H$4="Yearly",J613*'Lease Quarterly'!$D$4,IF('Lease Quarterly'!$H$4="Quarterly",J613*('Lease Quarterly'!$D$4/4),J613*'Lease Quarterly'!$D$4/12)),-L613-J613)</f>
        <v>0</v>
      </c>
      <c r="L613" s="47">
        <f t="shared" si="97"/>
        <v>0</v>
      </c>
      <c r="M613" s="47">
        <f t="shared" si="98"/>
        <v>0</v>
      </c>
      <c r="N613" s="57"/>
      <c r="O613" s="38">
        <v>237</v>
      </c>
      <c r="P613" s="58">
        <f t="shared" si="102"/>
        <v>261789</v>
      </c>
      <c r="Q613" s="47">
        <f t="shared" si="103"/>
        <v>0</v>
      </c>
      <c r="R613" s="47">
        <f>IF(S612&lt;1,0,-'Lease Quarterly'!$K$4/'Lease Quarterly'!$L$4)</f>
        <v>0</v>
      </c>
      <c r="S613" s="47">
        <f t="shared" si="99"/>
        <v>0</v>
      </c>
      <c r="AE613"/>
      <c r="AF613" s="6"/>
    </row>
    <row r="614" spans="1:32" x14ac:dyDescent="0.25">
      <c r="A614" s="53">
        <f t="shared" si="100"/>
        <v>598</v>
      </c>
      <c r="B614" s="29">
        <f t="shared" si="94"/>
        <v>0</v>
      </c>
      <c r="C614" s="9" t="str">
        <f>IF(D614=0,"-",IF('Lease Quarterly'!$H$4="Yearly",EDATE(C613,12),IF('Lease Quarterly'!$H$4="Quarterly",EDATE(C613,3),EDATE(C613,1))))</f>
        <v>-</v>
      </c>
      <c r="D614" s="54">
        <f>IF(A614&gt;'Lease Quarterly'!$E$4,0,'Lease Quarterly'!$G$4)*((1+$M$4)^(((((IF($H$4="Yearly",ROUNDDOWN(IF(A614-($N$4)&lt;0,0,((A614-($N$4)/(($N$4))))/($N$4)),0),IF($H$4="Monthly",ROUNDDOWN(IF(A614-($N$4*12)&lt;0,0,((A614-(12*$N$4)/((12*$N$4))))/($N$4*12)),0),ROUNDDOWN(IF(A614-($N$4*4)&lt;0,0,((A614-(4*$N$4)/((4*$N$4))))/($N$4*4)),0)))))))))+(IF(A614=$E$4,$J$4,0))</f>
        <v>0</v>
      </c>
      <c r="E614" s="49">
        <f>IF(D614=0,0,1/((1+IF('Lease Quarterly'!$H$4="Yearly",'Lease Quarterly'!$D$4,IF('Lease Quarterly'!$H$4="Quarterly",'Lease Quarterly'!$D$4/4,'Lease Quarterly'!$D$4/12)))^IF($E$17=1,A613,A614)))</f>
        <v>0</v>
      </c>
      <c r="F614" s="55">
        <f t="shared" si="95"/>
        <v>0</v>
      </c>
      <c r="G614" s="56"/>
      <c r="H614" s="38">
        <f t="shared" si="101"/>
        <v>598</v>
      </c>
      <c r="I614" s="9" t="str">
        <f t="shared" si="96"/>
        <v>-</v>
      </c>
      <c r="J614" s="47">
        <f>IF(H614&gt;'Lease Quarterly'!$E$4,0,M613)</f>
        <v>0</v>
      </c>
      <c r="K614" s="47">
        <f>IF(IF('Lease Quarterly'!$H$4="Yearly",J614*'Lease Quarterly'!$D$4,IF('Lease Quarterly'!$H$4="Quarterly",J614*('Lease Quarterly'!$D$4/4),J614*'Lease Quarterly'!$D$4/12))&gt;0,IF('Lease Quarterly'!$H$4="Yearly",J614*'Lease Quarterly'!$D$4,IF('Lease Quarterly'!$H$4="Quarterly",J614*('Lease Quarterly'!$D$4/4),J614*'Lease Quarterly'!$D$4/12)),-L614-J614)</f>
        <v>0</v>
      </c>
      <c r="L614" s="47">
        <f t="shared" si="97"/>
        <v>0</v>
      </c>
      <c r="M614" s="47">
        <f t="shared" si="98"/>
        <v>0</v>
      </c>
      <c r="N614" s="57"/>
      <c r="O614" s="38">
        <v>237</v>
      </c>
      <c r="P614" s="58">
        <f t="shared" si="102"/>
        <v>262154</v>
      </c>
      <c r="Q614" s="47">
        <f t="shared" si="103"/>
        <v>0</v>
      </c>
      <c r="R614" s="47">
        <f>IF(S613&lt;1,0,-'Lease Quarterly'!$K$4/'Lease Quarterly'!$L$4)</f>
        <v>0</v>
      </c>
      <c r="S614" s="47">
        <f t="shared" si="99"/>
        <v>0</v>
      </c>
      <c r="AE614"/>
      <c r="AF614" s="6"/>
    </row>
    <row r="615" spans="1:32" x14ac:dyDescent="0.25">
      <c r="A615" s="53">
        <f t="shared" si="100"/>
        <v>599</v>
      </c>
      <c r="B615" s="29">
        <f t="shared" si="94"/>
        <v>0</v>
      </c>
      <c r="C615" s="9" t="str">
        <f>IF(D615=0,"-",IF('Lease Quarterly'!$H$4="Yearly",EDATE(C614,12),IF('Lease Quarterly'!$H$4="Quarterly",EDATE(C614,3),EDATE(C614,1))))</f>
        <v>-</v>
      </c>
      <c r="D615" s="54">
        <f>IF(A615&gt;'Lease Quarterly'!$E$4,0,'Lease Quarterly'!$G$4)*((1+$M$4)^(((((IF($H$4="Yearly",ROUNDDOWN(IF(A615-($N$4)&lt;0,0,((A615-($N$4)/(($N$4))))/($N$4)),0),IF($H$4="Monthly",ROUNDDOWN(IF(A615-($N$4*12)&lt;0,0,((A615-(12*$N$4)/((12*$N$4))))/($N$4*12)),0),ROUNDDOWN(IF(A615-($N$4*4)&lt;0,0,((A615-(4*$N$4)/((4*$N$4))))/($N$4*4)),0)))))))))+(IF(A615=$E$4,$J$4,0))</f>
        <v>0</v>
      </c>
      <c r="E615" s="49">
        <f>IF(D615=0,0,1/((1+IF('Lease Quarterly'!$H$4="Yearly",'Lease Quarterly'!$D$4,IF('Lease Quarterly'!$H$4="Quarterly",'Lease Quarterly'!$D$4/4,'Lease Quarterly'!$D$4/12)))^IF($E$17=1,A614,A615)))</f>
        <v>0</v>
      </c>
      <c r="F615" s="55">
        <f t="shared" si="95"/>
        <v>0</v>
      </c>
      <c r="G615" s="56"/>
      <c r="H615" s="38">
        <f t="shared" si="101"/>
        <v>599</v>
      </c>
      <c r="I615" s="9" t="str">
        <f t="shared" si="96"/>
        <v>-</v>
      </c>
      <c r="J615" s="47">
        <f>IF(H615&gt;'Lease Quarterly'!$E$4,0,M614)</f>
        <v>0</v>
      </c>
      <c r="K615" s="47">
        <f>IF(IF('Lease Quarterly'!$H$4="Yearly",J615*'Lease Quarterly'!$D$4,IF('Lease Quarterly'!$H$4="Quarterly",J615*('Lease Quarterly'!$D$4/4),J615*'Lease Quarterly'!$D$4/12))&gt;0,IF('Lease Quarterly'!$H$4="Yearly",J615*'Lease Quarterly'!$D$4,IF('Lease Quarterly'!$H$4="Quarterly",J615*('Lease Quarterly'!$D$4/4),J615*'Lease Quarterly'!$D$4/12)),-L615-J615)</f>
        <v>0</v>
      </c>
      <c r="L615" s="47">
        <f t="shared" si="97"/>
        <v>0</v>
      </c>
      <c r="M615" s="47">
        <f t="shared" si="98"/>
        <v>0</v>
      </c>
      <c r="N615" s="57"/>
      <c r="O615" s="38">
        <v>237</v>
      </c>
      <c r="P615" s="58">
        <f t="shared" si="102"/>
        <v>262519</v>
      </c>
      <c r="Q615" s="47">
        <f t="shared" si="103"/>
        <v>0</v>
      </c>
      <c r="R615" s="47">
        <f>IF(S614&lt;1,0,-'Lease Quarterly'!$K$4/'Lease Quarterly'!$L$4)</f>
        <v>0</v>
      </c>
      <c r="S615" s="47">
        <f t="shared" si="99"/>
        <v>0</v>
      </c>
      <c r="AE615"/>
      <c r="AF615" s="6"/>
    </row>
    <row r="616" spans="1:32" x14ac:dyDescent="0.25">
      <c r="A616" s="53">
        <f t="shared" si="100"/>
        <v>600</v>
      </c>
      <c r="B616" s="29">
        <f t="shared" si="94"/>
        <v>0</v>
      </c>
      <c r="C616" s="9" t="str">
        <f>IF(D616=0,"-",IF('Lease Quarterly'!$H$4="Yearly",EDATE(C615,12),IF('Lease Quarterly'!$H$4="Quarterly",EDATE(C615,3),EDATE(C615,1))))</f>
        <v>-</v>
      </c>
      <c r="D616" s="54">
        <f>IF(A616&gt;'Lease Quarterly'!$E$4,0,'Lease Quarterly'!$G$4)*((1+$M$4)^(((((IF($H$4="Yearly",ROUNDDOWN(IF(A616-($N$4)&lt;0,0,((A616-($N$4)/(($N$4))))/($N$4)),0),IF($H$4="Monthly",ROUNDDOWN(IF(A616-($N$4*12)&lt;0,0,((A616-(12*$N$4)/((12*$N$4))))/($N$4*12)),0),ROUNDDOWN(IF(A616-($N$4*4)&lt;0,0,((A616-(4*$N$4)/((4*$N$4))))/($N$4*4)),0)))))))))+(IF(A616=$E$4,$J$4,0))</f>
        <v>0</v>
      </c>
      <c r="E616" s="49">
        <f>IF(D616=0,0,1/((1+IF('Lease Quarterly'!$H$4="Yearly",'Lease Quarterly'!$D$4,IF('Lease Quarterly'!$H$4="Quarterly",'Lease Quarterly'!$D$4/4,'Lease Quarterly'!$D$4/12)))^IF($E$17=1,A615,A616)))</f>
        <v>0</v>
      </c>
      <c r="F616" s="55">
        <f t="shared" si="95"/>
        <v>0</v>
      </c>
      <c r="G616" s="56"/>
      <c r="H616" s="38">
        <f t="shared" si="101"/>
        <v>600</v>
      </c>
      <c r="I616" s="9" t="str">
        <f t="shared" si="96"/>
        <v>-</v>
      </c>
      <c r="J616" s="47">
        <f>IF(H616&gt;'Lease Quarterly'!$E$4,0,M615)</f>
        <v>0</v>
      </c>
      <c r="K616" s="47">
        <f>IF(IF('Lease Quarterly'!$H$4="Yearly",J616*'Lease Quarterly'!$D$4,IF('Lease Quarterly'!$H$4="Quarterly",J616*('Lease Quarterly'!$D$4/4),J616*'Lease Quarterly'!$D$4/12))&gt;0,IF('Lease Quarterly'!$H$4="Yearly",J616*'Lease Quarterly'!$D$4,IF('Lease Quarterly'!$H$4="Quarterly",J616*('Lease Quarterly'!$D$4/4),J616*'Lease Quarterly'!$D$4/12)),-L616-J616)</f>
        <v>0</v>
      </c>
      <c r="L616" s="47">
        <f t="shared" si="97"/>
        <v>0</v>
      </c>
      <c r="M616" s="47">
        <f t="shared" si="98"/>
        <v>0</v>
      </c>
      <c r="N616" s="57"/>
      <c r="O616" s="38">
        <v>237</v>
      </c>
      <c r="P616" s="58">
        <f t="shared" si="102"/>
        <v>262884</v>
      </c>
      <c r="Q616" s="47">
        <f t="shared" si="103"/>
        <v>0</v>
      </c>
      <c r="R616" s="47">
        <f>IF(S615&lt;1,0,-'Lease Quarterly'!$K$4/'Lease Quarterly'!$L$4)</f>
        <v>0</v>
      </c>
      <c r="S616" s="47">
        <f t="shared" si="99"/>
        <v>0</v>
      </c>
      <c r="AE616"/>
      <c r="AF616" s="6"/>
    </row>
    <row r="617" spans="1:32" x14ac:dyDescent="0.25">
      <c r="A617" s="53">
        <f t="shared" si="100"/>
        <v>601</v>
      </c>
      <c r="B617" s="29">
        <f t="shared" si="94"/>
        <v>0</v>
      </c>
      <c r="C617" s="9" t="str">
        <f>IF(D617=0,"-",IF('Lease Quarterly'!$H$4="Yearly",EDATE(C616,12),IF('Lease Quarterly'!$H$4="Quarterly",EDATE(C616,3),EDATE(C616,1))))</f>
        <v>-</v>
      </c>
      <c r="D617" s="54">
        <f>IF(A617&gt;'Lease Quarterly'!$E$4,0,'Lease Quarterly'!$G$4)*((1+$M$4)^(((((IF($H$4="Yearly",ROUNDDOWN(IF(A617-($N$4)&lt;0,0,((A617-($N$4)/(($N$4))))/($N$4)),0),IF($H$4="Monthly",ROUNDDOWN(IF(A617-($N$4*12)&lt;0,0,((A617-(12*$N$4)/((12*$N$4))))/($N$4*12)),0),ROUNDDOWN(IF(A617-($N$4*4)&lt;0,0,((A617-(4*$N$4)/((4*$N$4))))/($N$4*4)),0)))))))))+(IF(A617=$E$4,$J$4,0))</f>
        <v>0</v>
      </c>
      <c r="E617" s="49">
        <f>IF(D617=0,0,1/((1+IF('Lease Quarterly'!$H$4="Yearly",'Lease Quarterly'!$D$4,IF('Lease Quarterly'!$H$4="Quarterly",'Lease Quarterly'!$D$4/4,'Lease Quarterly'!$D$4/12)))^IF($E$17=1,A616,A617)))</f>
        <v>0</v>
      </c>
      <c r="F617" s="55">
        <f t="shared" si="95"/>
        <v>0</v>
      </c>
      <c r="G617" s="56"/>
      <c r="H617" s="38">
        <f t="shared" si="101"/>
        <v>601</v>
      </c>
      <c r="I617" s="9" t="str">
        <f t="shared" si="96"/>
        <v>-</v>
      </c>
      <c r="J617" s="47">
        <f>IF(H617&gt;'Lease Quarterly'!$E$4,0,M616)</f>
        <v>0</v>
      </c>
      <c r="K617" s="47">
        <f>IF(IF('Lease Quarterly'!$H$4="Yearly",J617*'Lease Quarterly'!$D$4,IF('Lease Quarterly'!$H$4="Quarterly",J617*('Lease Quarterly'!$D$4/4),J617*'Lease Quarterly'!$D$4/12))&gt;0,IF('Lease Quarterly'!$H$4="Yearly",J617*'Lease Quarterly'!$D$4,IF('Lease Quarterly'!$H$4="Quarterly",J617*('Lease Quarterly'!$D$4/4),J617*'Lease Quarterly'!$D$4/12)),-L617-J617)</f>
        <v>0</v>
      </c>
      <c r="L617" s="47">
        <f t="shared" si="97"/>
        <v>0</v>
      </c>
      <c r="M617" s="47">
        <f t="shared" si="98"/>
        <v>0</v>
      </c>
      <c r="N617" s="57"/>
      <c r="O617" s="38">
        <v>237</v>
      </c>
      <c r="P617" s="58">
        <f t="shared" si="102"/>
        <v>263250</v>
      </c>
      <c r="Q617" s="47">
        <f t="shared" si="103"/>
        <v>0</v>
      </c>
      <c r="R617" s="47">
        <f>IF(S616&lt;1,0,-'Lease Quarterly'!$K$4/'Lease Quarterly'!$L$4)</f>
        <v>0</v>
      </c>
      <c r="S617" s="47">
        <f t="shared" si="99"/>
        <v>0</v>
      </c>
      <c r="AE617"/>
      <c r="AF617" s="6"/>
    </row>
    <row r="618" spans="1:32" x14ac:dyDescent="0.25">
      <c r="A618" s="53">
        <f t="shared" si="100"/>
        <v>602</v>
      </c>
      <c r="B618" s="29">
        <f t="shared" si="94"/>
        <v>0</v>
      </c>
      <c r="C618" s="9" t="str">
        <f>IF(D618=0,"-",IF('Lease Quarterly'!$H$4="Yearly",EDATE(C617,12),IF('Lease Quarterly'!$H$4="Quarterly",EDATE(C617,3),EDATE(C617,1))))</f>
        <v>-</v>
      </c>
      <c r="D618" s="54">
        <f>IF(A618&gt;'Lease Quarterly'!$E$4,0,'Lease Quarterly'!$G$4)*((1+$M$4)^(((((IF($H$4="Yearly",ROUNDDOWN(IF(A618-($N$4)&lt;0,0,((A618-($N$4)/(($N$4))))/($N$4)),0),IF($H$4="Monthly",ROUNDDOWN(IF(A618-($N$4*12)&lt;0,0,((A618-(12*$N$4)/((12*$N$4))))/($N$4*12)),0),ROUNDDOWN(IF(A618-($N$4*4)&lt;0,0,((A618-(4*$N$4)/((4*$N$4))))/($N$4*4)),0)))))))))+(IF(A618=$E$4,$J$4,0))</f>
        <v>0</v>
      </c>
      <c r="E618" s="49">
        <f>IF(D618=0,0,1/((1+IF('Lease Quarterly'!$H$4="Yearly",'Lease Quarterly'!$D$4,IF('Lease Quarterly'!$H$4="Quarterly",'Lease Quarterly'!$D$4/4,'Lease Quarterly'!$D$4/12)))^IF($E$17=1,A617,A618)))</f>
        <v>0</v>
      </c>
      <c r="F618" s="55">
        <f t="shared" si="95"/>
        <v>0</v>
      </c>
      <c r="G618" s="56"/>
      <c r="H618" s="38">
        <f t="shared" si="101"/>
        <v>602</v>
      </c>
      <c r="I618" s="9" t="str">
        <f t="shared" si="96"/>
        <v>-</v>
      </c>
      <c r="J618" s="47">
        <f>IF(H618&gt;'Lease Quarterly'!$E$4,0,M617)</f>
        <v>0</v>
      </c>
      <c r="K618" s="47">
        <f>IF(IF('Lease Quarterly'!$H$4="Yearly",J618*'Lease Quarterly'!$D$4,IF('Lease Quarterly'!$H$4="Quarterly",J618*('Lease Quarterly'!$D$4/4),J618*'Lease Quarterly'!$D$4/12))&gt;0,IF('Lease Quarterly'!$H$4="Yearly",J618*'Lease Quarterly'!$D$4,IF('Lease Quarterly'!$H$4="Quarterly",J618*('Lease Quarterly'!$D$4/4),J618*'Lease Quarterly'!$D$4/12)),-L618-J618)</f>
        <v>0</v>
      </c>
      <c r="L618" s="47">
        <f t="shared" si="97"/>
        <v>0</v>
      </c>
      <c r="M618" s="47">
        <f t="shared" si="98"/>
        <v>0</v>
      </c>
      <c r="N618" s="57"/>
      <c r="O618" s="38">
        <v>237</v>
      </c>
      <c r="P618" s="58">
        <f t="shared" si="102"/>
        <v>263615</v>
      </c>
      <c r="Q618" s="47">
        <f t="shared" si="103"/>
        <v>0</v>
      </c>
      <c r="R618" s="47">
        <f>IF(S617&lt;1,0,-'Lease Quarterly'!$K$4/'Lease Quarterly'!$L$4)</f>
        <v>0</v>
      </c>
      <c r="S618" s="47">
        <f t="shared" si="99"/>
        <v>0</v>
      </c>
      <c r="AE618"/>
      <c r="AF618" s="6"/>
    </row>
    <row r="619" spans="1:32" x14ac:dyDescent="0.25">
      <c r="A619" s="53">
        <f t="shared" si="100"/>
        <v>603</v>
      </c>
      <c r="B619" s="29">
        <f t="shared" si="94"/>
        <v>0</v>
      </c>
      <c r="C619" s="9" t="str">
        <f>IF(D619=0,"-",IF('Lease Quarterly'!$H$4="Yearly",EDATE(C618,12),IF('Lease Quarterly'!$H$4="Quarterly",EDATE(C618,3),EDATE(C618,1))))</f>
        <v>-</v>
      </c>
      <c r="D619" s="54">
        <f>IF(A619&gt;'Lease Quarterly'!$E$4,0,'Lease Quarterly'!$G$4)*((1+$M$4)^(((((IF($H$4="Yearly",ROUNDDOWN(IF(A619-($N$4)&lt;0,0,((A619-($N$4)/(($N$4))))/($N$4)),0),IF($H$4="Monthly",ROUNDDOWN(IF(A619-($N$4*12)&lt;0,0,((A619-(12*$N$4)/((12*$N$4))))/($N$4*12)),0),ROUNDDOWN(IF(A619-($N$4*4)&lt;0,0,((A619-(4*$N$4)/((4*$N$4))))/($N$4*4)),0)))))))))+(IF(A619=$E$4,$J$4,0))</f>
        <v>0</v>
      </c>
      <c r="E619" s="49">
        <f>IF(D619=0,0,1/((1+IF('Lease Quarterly'!$H$4="Yearly",'Lease Quarterly'!$D$4,IF('Lease Quarterly'!$H$4="Quarterly",'Lease Quarterly'!$D$4/4,'Lease Quarterly'!$D$4/12)))^IF($E$17=1,A618,A619)))</f>
        <v>0</v>
      </c>
      <c r="F619" s="55">
        <f t="shared" si="95"/>
        <v>0</v>
      </c>
      <c r="G619" s="56"/>
      <c r="H619" s="38">
        <f t="shared" si="101"/>
        <v>603</v>
      </c>
      <c r="I619" s="9" t="str">
        <f t="shared" si="96"/>
        <v>-</v>
      </c>
      <c r="J619" s="47">
        <f>IF(H619&gt;'Lease Quarterly'!$E$4,0,M618)</f>
        <v>0</v>
      </c>
      <c r="K619" s="47">
        <f>IF(IF('Lease Quarterly'!$H$4="Yearly",J619*'Lease Quarterly'!$D$4,IF('Lease Quarterly'!$H$4="Quarterly",J619*('Lease Quarterly'!$D$4/4),J619*'Lease Quarterly'!$D$4/12))&gt;0,IF('Lease Quarterly'!$H$4="Yearly",J619*'Lease Quarterly'!$D$4,IF('Lease Quarterly'!$H$4="Quarterly",J619*('Lease Quarterly'!$D$4/4),J619*'Lease Quarterly'!$D$4/12)),-L619-J619)</f>
        <v>0</v>
      </c>
      <c r="L619" s="47">
        <f t="shared" si="97"/>
        <v>0</v>
      </c>
      <c r="M619" s="47">
        <f t="shared" si="98"/>
        <v>0</v>
      </c>
      <c r="N619" s="57"/>
      <c r="O619" s="38">
        <v>237</v>
      </c>
      <c r="P619" s="58">
        <f t="shared" si="102"/>
        <v>263980</v>
      </c>
      <c r="Q619" s="47">
        <f t="shared" si="103"/>
        <v>0</v>
      </c>
      <c r="R619" s="47">
        <f>IF(S618&lt;1,0,-'Lease Quarterly'!$K$4/'Lease Quarterly'!$L$4)</f>
        <v>0</v>
      </c>
      <c r="S619" s="47">
        <f t="shared" si="99"/>
        <v>0</v>
      </c>
      <c r="AE619"/>
      <c r="AF619" s="6"/>
    </row>
    <row r="620" spans="1:32" x14ac:dyDescent="0.25">
      <c r="A620" s="53">
        <f t="shared" si="100"/>
        <v>604</v>
      </c>
      <c r="B620" s="29">
        <f t="shared" si="94"/>
        <v>0</v>
      </c>
      <c r="C620" s="9" t="str">
        <f>IF(D620=0,"-",IF('Lease Quarterly'!$H$4="Yearly",EDATE(C619,12),IF('Lease Quarterly'!$H$4="Quarterly",EDATE(C619,3),EDATE(C619,1))))</f>
        <v>-</v>
      </c>
      <c r="D620" s="54">
        <f>IF(A620&gt;'Lease Quarterly'!$E$4,0,'Lease Quarterly'!$G$4)*((1+$M$4)^(((((IF($H$4="Yearly",ROUNDDOWN(IF(A620-($N$4)&lt;0,0,((A620-($N$4)/(($N$4))))/($N$4)),0),IF($H$4="Monthly",ROUNDDOWN(IF(A620-($N$4*12)&lt;0,0,((A620-(12*$N$4)/((12*$N$4))))/($N$4*12)),0),ROUNDDOWN(IF(A620-($N$4*4)&lt;0,0,((A620-(4*$N$4)/((4*$N$4))))/($N$4*4)),0)))))))))+(IF(A620=$E$4,$J$4,0))</f>
        <v>0</v>
      </c>
      <c r="E620" s="49">
        <f>IF(D620=0,0,1/((1+IF('Lease Quarterly'!$H$4="Yearly",'Lease Quarterly'!$D$4,IF('Lease Quarterly'!$H$4="Quarterly",'Lease Quarterly'!$D$4/4,'Lease Quarterly'!$D$4/12)))^IF($E$17=1,A619,A620)))</f>
        <v>0</v>
      </c>
      <c r="F620" s="55">
        <f t="shared" si="95"/>
        <v>0</v>
      </c>
      <c r="G620" s="56"/>
      <c r="H620" s="38">
        <f t="shared" si="101"/>
        <v>604</v>
      </c>
      <c r="I620" s="9" t="str">
        <f t="shared" si="96"/>
        <v>-</v>
      </c>
      <c r="J620" s="47">
        <f>IF(H620&gt;'Lease Quarterly'!$E$4,0,M619)</f>
        <v>0</v>
      </c>
      <c r="K620" s="47">
        <f>IF(IF('Lease Quarterly'!$H$4="Yearly",J620*'Lease Quarterly'!$D$4,IF('Lease Quarterly'!$H$4="Quarterly",J620*('Lease Quarterly'!$D$4/4),J620*'Lease Quarterly'!$D$4/12))&gt;0,IF('Lease Quarterly'!$H$4="Yearly",J620*'Lease Quarterly'!$D$4,IF('Lease Quarterly'!$H$4="Quarterly",J620*('Lease Quarterly'!$D$4/4),J620*'Lease Quarterly'!$D$4/12)),-L620-J620)</f>
        <v>0</v>
      </c>
      <c r="L620" s="47">
        <f t="shared" si="97"/>
        <v>0</v>
      </c>
      <c r="M620" s="47">
        <f t="shared" si="98"/>
        <v>0</v>
      </c>
      <c r="N620" s="57"/>
      <c r="O620" s="38">
        <v>237</v>
      </c>
      <c r="P620" s="58">
        <f t="shared" si="102"/>
        <v>264345</v>
      </c>
      <c r="Q620" s="47">
        <f t="shared" si="103"/>
        <v>0</v>
      </c>
      <c r="R620" s="47">
        <f>IF(S619&lt;1,0,-'Lease Quarterly'!$K$4/'Lease Quarterly'!$L$4)</f>
        <v>0</v>
      </c>
      <c r="S620" s="47">
        <f t="shared" si="99"/>
        <v>0</v>
      </c>
      <c r="AE620"/>
      <c r="AF620" s="6"/>
    </row>
    <row r="621" spans="1:32" x14ac:dyDescent="0.25">
      <c r="A621" s="53">
        <f t="shared" si="100"/>
        <v>605</v>
      </c>
      <c r="B621" s="29">
        <f t="shared" si="94"/>
        <v>0</v>
      </c>
      <c r="C621" s="9" t="str">
        <f>IF(D621=0,"-",IF('Lease Quarterly'!$H$4="Yearly",EDATE(C620,12),IF('Lease Quarterly'!$H$4="Quarterly",EDATE(C620,3),EDATE(C620,1))))</f>
        <v>-</v>
      </c>
      <c r="D621" s="54">
        <f>IF(A621&gt;'Lease Quarterly'!$E$4,0,'Lease Quarterly'!$G$4)*((1+$M$4)^(((((IF($H$4="Yearly",ROUNDDOWN(IF(A621-($N$4)&lt;0,0,((A621-($N$4)/(($N$4))))/($N$4)),0),IF($H$4="Monthly",ROUNDDOWN(IF(A621-($N$4*12)&lt;0,0,((A621-(12*$N$4)/((12*$N$4))))/($N$4*12)),0),ROUNDDOWN(IF(A621-($N$4*4)&lt;0,0,((A621-(4*$N$4)/((4*$N$4))))/($N$4*4)),0)))))))))+(IF(A621=$E$4,$J$4,0))</f>
        <v>0</v>
      </c>
      <c r="E621" s="49">
        <f>IF(D621=0,0,1/((1+IF('Lease Quarterly'!$H$4="Yearly",'Lease Quarterly'!$D$4,IF('Lease Quarterly'!$H$4="Quarterly",'Lease Quarterly'!$D$4/4,'Lease Quarterly'!$D$4/12)))^IF($E$17=1,A620,A621)))</f>
        <v>0</v>
      </c>
      <c r="F621" s="55">
        <f t="shared" si="95"/>
        <v>0</v>
      </c>
      <c r="G621" s="56"/>
      <c r="H621" s="38">
        <f t="shared" si="101"/>
        <v>605</v>
      </c>
      <c r="I621" s="9" t="str">
        <f t="shared" si="96"/>
        <v>-</v>
      </c>
      <c r="J621" s="47">
        <f>IF(H621&gt;'Lease Quarterly'!$E$4,0,M620)</f>
        <v>0</v>
      </c>
      <c r="K621" s="47">
        <f>IF(IF('Lease Quarterly'!$H$4="Yearly",J621*'Lease Quarterly'!$D$4,IF('Lease Quarterly'!$H$4="Quarterly",J621*('Lease Quarterly'!$D$4/4),J621*'Lease Quarterly'!$D$4/12))&gt;0,IF('Lease Quarterly'!$H$4="Yearly",J621*'Lease Quarterly'!$D$4,IF('Lease Quarterly'!$H$4="Quarterly",J621*('Lease Quarterly'!$D$4/4),J621*'Lease Quarterly'!$D$4/12)),-L621-J621)</f>
        <v>0</v>
      </c>
      <c r="L621" s="47">
        <f t="shared" si="97"/>
        <v>0</v>
      </c>
      <c r="M621" s="47">
        <f t="shared" si="98"/>
        <v>0</v>
      </c>
      <c r="N621" s="57"/>
      <c r="O621" s="38">
        <v>237</v>
      </c>
      <c r="P621" s="58">
        <f t="shared" si="102"/>
        <v>264711</v>
      </c>
      <c r="Q621" s="47">
        <f t="shared" si="103"/>
        <v>0</v>
      </c>
      <c r="R621" s="47">
        <f>IF(S620&lt;1,0,-'Lease Quarterly'!$K$4/'Lease Quarterly'!$L$4)</f>
        <v>0</v>
      </c>
      <c r="S621" s="47">
        <f t="shared" si="99"/>
        <v>0</v>
      </c>
      <c r="AE621"/>
      <c r="AF621" s="6"/>
    </row>
    <row r="622" spans="1:32" x14ac:dyDescent="0.25">
      <c r="A622" s="53">
        <f t="shared" si="100"/>
        <v>606</v>
      </c>
      <c r="B622" s="29">
        <f t="shared" si="94"/>
        <v>0</v>
      </c>
      <c r="C622" s="9" t="str">
        <f>IF(D622=0,"-",IF('Lease Quarterly'!$H$4="Yearly",EDATE(C621,12),IF('Lease Quarterly'!$H$4="Quarterly",EDATE(C621,3),EDATE(C621,1))))</f>
        <v>-</v>
      </c>
      <c r="D622" s="54">
        <f>IF(A622&gt;'Lease Quarterly'!$E$4,0,'Lease Quarterly'!$G$4)*((1+$M$4)^(((((IF($H$4="Yearly",ROUNDDOWN(IF(A622-($N$4)&lt;0,0,((A622-($N$4)/(($N$4))))/($N$4)),0),IF($H$4="Monthly",ROUNDDOWN(IF(A622-($N$4*12)&lt;0,0,((A622-(12*$N$4)/((12*$N$4))))/($N$4*12)),0),ROUNDDOWN(IF(A622-($N$4*4)&lt;0,0,((A622-(4*$N$4)/((4*$N$4))))/($N$4*4)),0)))))))))+(IF(A622=$E$4,$J$4,0))</f>
        <v>0</v>
      </c>
      <c r="E622" s="49">
        <f>IF(D622=0,0,1/((1+IF('Lease Quarterly'!$H$4="Yearly",'Lease Quarterly'!$D$4,IF('Lease Quarterly'!$H$4="Quarterly",'Lease Quarterly'!$D$4/4,'Lease Quarterly'!$D$4/12)))^IF($E$17=1,A621,A622)))</f>
        <v>0</v>
      </c>
      <c r="F622" s="55">
        <f t="shared" si="95"/>
        <v>0</v>
      </c>
      <c r="G622" s="56"/>
      <c r="H622" s="38">
        <f t="shared" si="101"/>
        <v>606</v>
      </c>
      <c r="I622" s="9" t="str">
        <f t="shared" si="96"/>
        <v>-</v>
      </c>
      <c r="J622" s="47">
        <f>IF(H622&gt;'Lease Quarterly'!$E$4,0,M621)</f>
        <v>0</v>
      </c>
      <c r="K622" s="47">
        <f>IF(IF('Lease Quarterly'!$H$4="Yearly",J622*'Lease Quarterly'!$D$4,IF('Lease Quarterly'!$H$4="Quarterly",J622*('Lease Quarterly'!$D$4/4),J622*'Lease Quarterly'!$D$4/12))&gt;0,IF('Lease Quarterly'!$H$4="Yearly",J622*'Lease Quarterly'!$D$4,IF('Lease Quarterly'!$H$4="Quarterly",J622*('Lease Quarterly'!$D$4/4),J622*'Lease Quarterly'!$D$4/12)),-L622-J622)</f>
        <v>0</v>
      </c>
      <c r="L622" s="47">
        <f t="shared" si="97"/>
        <v>0</v>
      </c>
      <c r="M622" s="47">
        <f t="shared" si="98"/>
        <v>0</v>
      </c>
      <c r="N622" s="57"/>
      <c r="O622" s="38">
        <v>237</v>
      </c>
      <c r="P622" s="58">
        <f t="shared" si="102"/>
        <v>265076</v>
      </c>
      <c r="Q622" s="47">
        <f t="shared" si="103"/>
        <v>0</v>
      </c>
      <c r="R622" s="47">
        <f>IF(S621&lt;1,0,-'Lease Quarterly'!$K$4/'Lease Quarterly'!$L$4)</f>
        <v>0</v>
      </c>
      <c r="S622" s="47">
        <f t="shared" si="99"/>
        <v>0</v>
      </c>
      <c r="AE622"/>
      <c r="AF622" s="6"/>
    </row>
    <row r="623" spans="1:32" x14ac:dyDescent="0.25">
      <c r="A623" s="53">
        <f t="shared" si="100"/>
        <v>607</v>
      </c>
      <c r="B623" s="29">
        <f t="shared" si="94"/>
        <v>0</v>
      </c>
      <c r="C623" s="9" t="str">
        <f>IF(D623=0,"-",IF('Lease Quarterly'!$H$4="Yearly",EDATE(C622,12),IF('Lease Quarterly'!$H$4="Quarterly",EDATE(C622,3),EDATE(C622,1))))</f>
        <v>-</v>
      </c>
      <c r="D623" s="54">
        <f>IF(A623&gt;'Lease Quarterly'!$E$4,0,'Lease Quarterly'!$G$4)*((1+$M$4)^(((((IF($H$4="Yearly",ROUNDDOWN(IF(A623-($N$4)&lt;0,0,((A623-($N$4)/(($N$4))))/($N$4)),0),IF($H$4="Monthly",ROUNDDOWN(IF(A623-($N$4*12)&lt;0,0,((A623-(12*$N$4)/((12*$N$4))))/($N$4*12)),0),ROUNDDOWN(IF(A623-($N$4*4)&lt;0,0,((A623-(4*$N$4)/((4*$N$4))))/($N$4*4)),0)))))))))+(IF(A623=$E$4,$J$4,0))</f>
        <v>0</v>
      </c>
      <c r="E623" s="49">
        <f>IF(D623=0,0,1/((1+IF('Lease Quarterly'!$H$4="Yearly",'Lease Quarterly'!$D$4,IF('Lease Quarterly'!$H$4="Quarterly",'Lease Quarterly'!$D$4/4,'Lease Quarterly'!$D$4/12)))^IF($E$17=1,A622,A623)))</f>
        <v>0</v>
      </c>
      <c r="F623" s="55">
        <f t="shared" si="95"/>
        <v>0</v>
      </c>
      <c r="G623" s="56"/>
      <c r="H623" s="38">
        <f t="shared" si="101"/>
        <v>607</v>
      </c>
      <c r="I623" s="9" t="str">
        <f t="shared" si="96"/>
        <v>-</v>
      </c>
      <c r="J623" s="47">
        <f>IF(H623&gt;'Lease Quarterly'!$E$4,0,M622)</f>
        <v>0</v>
      </c>
      <c r="K623" s="47">
        <f>IF(IF('Lease Quarterly'!$H$4="Yearly",J623*'Lease Quarterly'!$D$4,IF('Lease Quarterly'!$H$4="Quarterly",J623*('Lease Quarterly'!$D$4/4),J623*'Lease Quarterly'!$D$4/12))&gt;0,IF('Lease Quarterly'!$H$4="Yearly",J623*'Lease Quarterly'!$D$4,IF('Lease Quarterly'!$H$4="Quarterly",J623*('Lease Quarterly'!$D$4/4),J623*'Lease Quarterly'!$D$4/12)),-L623-J623)</f>
        <v>0</v>
      </c>
      <c r="L623" s="47">
        <f t="shared" si="97"/>
        <v>0</v>
      </c>
      <c r="M623" s="47">
        <f t="shared" si="98"/>
        <v>0</v>
      </c>
      <c r="N623" s="57"/>
      <c r="O623" s="38">
        <v>237</v>
      </c>
      <c r="P623" s="58">
        <f t="shared" si="102"/>
        <v>265441</v>
      </c>
      <c r="Q623" s="47">
        <f t="shared" si="103"/>
        <v>0</v>
      </c>
      <c r="R623" s="47">
        <f>IF(S622&lt;1,0,-'Lease Quarterly'!$K$4/'Lease Quarterly'!$L$4)</f>
        <v>0</v>
      </c>
      <c r="S623" s="47">
        <f t="shared" si="99"/>
        <v>0</v>
      </c>
      <c r="AE623"/>
      <c r="AF623" s="6"/>
    </row>
    <row r="624" spans="1:32" x14ac:dyDescent="0.25">
      <c r="A624" s="53">
        <f t="shared" si="100"/>
        <v>608</v>
      </c>
      <c r="B624" s="29">
        <f t="shared" si="94"/>
        <v>0</v>
      </c>
      <c r="C624" s="9" t="str">
        <f>IF(D624=0,"-",IF('Lease Quarterly'!$H$4="Yearly",EDATE(C623,12),IF('Lease Quarterly'!$H$4="Quarterly",EDATE(C623,3),EDATE(C623,1))))</f>
        <v>-</v>
      </c>
      <c r="D624" s="54">
        <f>IF(A624&gt;'Lease Quarterly'!$E$4,0,'Lease Quarterly'!$G$4)*((1+$M$4)^(((((IF($H$4="Yearly",ROUNDDOWN(IF(A624-($N$4)&lt;0,0,((A624-($N$4)/(($N$4))))/($N$4)),0),IF($H$4="Monthly",ROUNDDOWN(IF(A624-($N$4*12)&lt;0,0,((A624-(12*$N$4)/((12*$N$4))))/($N$4*12)),0),ROUNDDOWN(IF(A624-($N$4*4)&lt;0,0,((A624-(4*$N$4)/((4*$N$4))))/($N$4*4)),0)))))))))+(IF(A624=$E$4,$J$4,0))</f>
        <v>0</v>
      </c>
      <c r="E624" s="49">
        <f>IF(D624=0,0,1/((1+IF('Lease Quarterly'!$H$4="Yearly",'Lease Quarterly'!$D$4,IF('Lease Quarterly'!$H$4="Quarterly",'Lease Quarterly'!$D$4/4,'Lease Quarterly'!$D$4/12)))^IF($E$17=1,A623,A624)))</f>
        <v>0</v>
      </c>
      <c r="F624" s="55">
        <f t="shared" si="95"/>
        <v>0</v>
      </c>
      <c r="G624" s="56"/>
      <c r="H624" s="38">
        <f t="shared" si="101"/>
        <v>608</v>
      </c>
      <c r="I624" s="9" t="str">
        <f t="shared" si="96"/>
        <v>-</v>
      </c>
      <c r="J624" s="47">
        <f>IF(H624&gt;'Lease Quarterly'!$E$4,0,M623)</f>
        <v>0</v>
      </c>
      <c r="K624" s="47">
        <f>IF(IF('Lease Quarterly'!$H$4="Yearly",J624*'Lease Quarterly'!$D$4,IF('Lease Quarterly'!$H$4="Quarterly",J624*('Lease Quarterly'!$D$4/4),J624*'Lease Quarterly'!$D$4/12))&gt;0,IF('Lease Quarterly'!$H$4="Yearly",J624*'Lease Quarterly'!$D$4,IF('Lease Quarterly'!$H$4="Quarterly",J624*('Lease Quarterly'!$D$4/4),J624*'Lease Quarterly'!$D$4/12)),-L624-J624)</f>
        <v>0</v>
      </c>
      <c r="L624" s="47">
        <f t="shared" si="97"/>
        <v>0</v>
      </c>
      <c r="M624" s="47">
        <f t="shared" si="98"/>
        <v>0</v>
      </c>
      <c r="N624" s="57"/>
      <c r="O624" s="38">
        <v>237</v>
      </c>
      <c r="P624" s="58">
        <f t="shared" si="102"/>
        <v>265806</v>
      </c>
      <c r="Q624" s="47">
        <f t="shared" si="103"/>
        <v>0</v>
      </c>
      <c r="R624" s="47">
        <f>IF(S623&lt;1,0,-'Lease Quarterly'!$K$4/'Lease Quarterly'!$L$4)</f>
        <v>0</v>
      </c>
      <c r="S624" s="47">
        <f t="shared" si="99"/>
        <v>0</v>
      </c>
      <c r="AE624"/>
      <c r="AF624" s="6"/>
    </row>
    <row r="625" spans="1:32" x14ac:dyDescent="0.25">
      <c r="A625" s="53">
        <f t="shared" si="100"/>
        <v>609</v>
      </c>
      <c r="B625" s="29">
        <f t="shared" si="94"/>
        <v>0</v>
      </c>
      <c r="C625" s="9" t="str">
        <f>IF(D625=0,"-",IF('Lease Quarterly'!$H$4="Yearly",EDATE(C624,12),IF('Lease Quarterly'!$H$4="Quarterly",EDATE(C624,3),EDATE(C624,1))))</f>
        <v>-</v>
      </c>
      <c r="D625" s="54">
        <f>IF(A625&gt;'Lease Quarterly'!$E$4,0,'Lease Quarterly'!$G$4)*((1+$M$4)^(((((IF($H$4="Yearly",ROUNDDOWN(IF(A625-($N$4)&lt;0,0,((A625-($N$4)/(($N$4))))/($N$4)),0),IF($H$4="Monthly",ROUNDDOWN(IF(A625-($N$4*12)&lt;0,0,((A625-(12*$N$4)/((12*$N$4))))/($N$4*12)),0),ROUNDDOWN(IF(A625-($N$4*4)&lt;0,0,((A625-(4*$N$4)/((4*$N$4))))/($N$4*4)),0)))))))))+(IF(A625=$E$4,$J$4,0))</f>
        <v>0</v>
      </c>
      <c r="E625" s="49">
        <f>IF(D625=0,0,1/((1+IF('Lease Quarterly'!$H$4="Yearly",'Lease Quarterly'!$D$4,IF('Lease Quarterly'!$H$4="Quarterly",'Lease Quarterly'!$D$4/4,'Lease Quarterly'!$D$4/12)))^IF($E$17=1,A624,A625)))</f>
        <v>0</v>
      </c>
      <c r="F625" s="55">
        <f t="shared" si="95"/>
        <v>0</v>
      </c>
      <c r="G625" s="56"/>
      <c r="H625" s="38">
        <f t="shared" si="101"/>
        <v>609</v>
      </c>
      <c r="I625" s="9" t="str">
        <f t="shared" si="96"/>
        <v>-</v>
      </c>
      <c r="J625" s="47">
        <f>IF(H625&gt;'Lease Quarterly'!$E$4,0,M624)</f>
        <v>0</v>
      </c>
      <c r="K625" s="47">
        <f>IF(IF('Lease Quarterly'!$H$4="Yearly",J625*'Lease Quarterly'!$D$4,IF('Lease Quarterly'!$H$4="Quarterly",J625*('Lease Quarterly'!$D$4/4),J625*'Lease Quarterly'!$D$4/12))&gt;0,IF('Lease Quarterly'!$H$4="Yearly",J625*'Lease Quarterly'!$D$4,IF('Lease Quarterly'!$H$4="Quarterly",J625*('Lease Quarterly'!$D$4/4),J625*'Lease Quarterly'!$D$4/12)),-L625-J625)</f>
        <v>0</v>
      </c>
      <c r="L625" s="47">
        <f t="shared" si="97"/>
        <v>0</v>
      </c>
      <c r="M625" s="47">
        <f t="shared" si="98"/>
        <v>0</v>
      </c>
      <c r="N625" s="57"/>
      <c r="O625" s="38">
        <v>237</v>
      </c>
      <c r="P625" s="58">
        <f t="shared" si="102"/>
        <v>266172</v>
      </c>
      <c r="Q625" s="47">
        <f t="shared" si="103"/>
        <v>0</v>
      </c>
      <c r="R625" s="47">
        <f>IF(S624&lt;1,0,-'Lease Quarterly'!$K$4/'Lease Quarterly'!$L$4)</f>
        <v>0</v>
      </c>
      <c r="S625" s="47">
        <f t="shared" si="99"/>
        <v>0</v>
      </c>
      <c r="AE625"/>
      <c r="AF625" s="6"/>
    </row>
    <row r="626" spans="1:32" x14ac:dyDescent="0.25">
      <c r="A626" s="53">
        <f t="shared" si="100"/>
        <v>610</v>
      </c>
      <c r="B626" s="29">
        <f t="shared" si="94"/>
        <v>0</v>
      </c>
      <c r="C626" s="9" t="str">
        <f>IF(D626=0,"-",IF('Lease Quarterly'!$H$4="Yearly",EDATE(C625,12),IF('Lease Quarterly'!$H$4="Quarterly",EDATE(C625,3),EDATE(C625,1))))</f>
        <v>-</v>
      </c>
      <c r="D626" s="54">
        <f>IF(A626&gt;'Lease Quarterly'!$E$4,0,'Lease Quarterly'!$G$4)*((1+$M$4)^(((((IF($H$4="Yearly",ROUNDDOWN(IF(A626-($N$4)&lt;0,0,((A626-($N$4)/(($N$4))))/($N$4)),0),IF($H$4="Monthly",ROUNDDOWN(IF(A626-($N$4*12)&lt;0,0,((A626-(12*$N$4)/((12*$N$4))))/($N$4*12)),0),ROUNDDOWN(IF(A626-($N$4*4)&lt;0,0,((A626-(4*$N$4)/((4*$N$4))))/($N$4*4)),0)))))))))+(IF(A626=$E$4,$J$4,0))</f>
        <v>0</v>
      </c>
      <c r="E626" s="49">
        <f>IF(D626=0,0,1/((1+IF('Lease Quarterly'!$H$4="Yearly",'Lease Quarterly'!$D$4,IF('Lease Quarterly'!$H$4="Quarterly",'Lease Quarterly'!$D$4/4,'Lease Quarterly'!$D$4/12)))^IF($E$17=1,A625,A626)))</f>
        <v>0</v>
      </c>
      <c r="F626" s="55">
        <f t="shared" si="95"/>
        <v>0</v>
      </c>
      <c r="G626" s="56"/>
      <c r="H626" s="38">
        <f t="shared" si="101"/>
        <v>610</v>
      </c>
      <c r="I626" s="9" t="str">
        <f t="shared" si="96"/>
        <v>-</v>
      </c>
      <c r="J626" s="47">
        <f>IF(H626&gt;'Lease Quarterly'!$E$4,0,M625)</f>
        <v>0</v>
      </c>
      <c r="K626" s="47">
        <f>IF(IF('Lease Quarterly'!$H$4="Yearly",J626*'Lease Quarterly'!$D$4,IF('Lease Quarterly'!$H$4="Quarterly",J626*('Lease Quarterly'!$D$4/4),J626*'Lease Quarterly'!$D$4/12))&gt;0,IF('Lease Quarterly'!$H$4="Yearly",J626*'Lease Quarterly'!$D$4,IF('Lease Quarterly'!$H$4="Quarterly",J626*('Lease Quarterly'!$D$4/4),J626*'Lease Quarterly'!$D$4/12)),-L626-J626)</f>
        <v>0</v>
      </c>
      <c r="L626" s="47">
        <f t="shared" si="97"/>
        <v>0</v>
      </c>
      <c r="M626" s="47">
        <f t="shared" si="98"/>
        <v>0</v>
      </c>
      <c r="N626" s="57"/>
      <c r="O626" s="38">
        <v>237</v>
      </c>
      <c r="P626" s="58">
        <f t="shared" si="102"/>
        <v>266537</v>
      </c>
      <c r="Q626" s="47">
        <f t="shared" si="103"/>
        <v>0</v>
      </c>
      <c r="R626" s="47">
        <f>IF(S625&lt;1,0,-'Lease Quarterly'!$K$4/'Lease Quarterly'!$L$4)</f>
        <v>0</v>
      </c>
      <c r="S626" s="47">
        <f t="shared" si="99"/>
        <v>0</v>
      </c>
      <c r="AE626"/>
      <c r="AF626" s="6"/>
    </row>
    <row r="627" spans="1:32" x14ac:dyDescent="0.25">
      <c r="A627" s="53">
        <f t="shared" si="100"/>
        <v>611</v>
      </c>
      <c r="B627" s="29">
        <f t="shared" si="94"/>
        <v>0</v>
      </c>
      <c r="C627" s="9" t="str">
        <f>IF(D627=0,"-",IF('Lease Quarterly'!$H$4="Yearly",EDATE(C626,12),IF('Lease Quarterly'!$H$4="Quarterly",EDATE(C626,3),EDATE(C626,1))))</f>
        <v>-</v>
      </c>
      <c r="D627" s="54">
        <f>IF(A627&gt;'Lease Quarterly'!$E$4,0,'Lease Quarterly'!$G$4)*((1+$M$4)^(((((IF($H$4="Yearly",ROUNDDOWN(IF(A627-($N$4)&lt;0,0,((A627-($N$4)/(($N$4))))/($N$4)),0),IF($H$4="Monthly",ROUNDDOWN(IF(A627-($N$4*12)&lt;0,0,((A627-(12*$N$4)/((12*$N$4))))/($N$4*12)),0),ROUNDDOWN(IF(A627-($N$4*4)&lt;0,0,((A627-(4*$N$4)/((4*$N$4))))/($N$4*4)),0)))))))))+(IF(A627=$E$4,$J$4,0))</f>
        <v>0</v>
      </c>
      <c r="E627" s="49">
        <f>IF(D627=0,0,1/((1+IF('Lease Quarterly'!$H$4="Yearly",'Lease Quarterly'!$D$4,IF('Lease Quarterly'!$H$4="Quarterly",'Lease Quarterly'!$D$4/4,'Lease Quarterly'!$D$4/12)))^IF($E$17=1,A626,A627)))</f>
        <v>0</v>
      </c>
      <c r="F627" s="55">
        <f t="shared" si="95"/>
        <v>0</v>
      </c>
      <c r="G627" s="56"/>
      <c r="H627" s="38">
        <f t="shared" si="101"/>
        <v>611</v>
      </c>
      <c r="I627" s="9" t="str">
        <f t="shared" si="96"/>
        <v>-</v>
      </c>
      <c r="J627" s="47">
        <f>IF(H627&gt;'Lease Quarterly'!$E$4,0,M626)</f>
        <v>0</v>
      </c>
      <c r="K627" s="47">
        <f>IF(IF('Lease Quarterly'!$H$4="Yearly",J627*'Lease Quarterly'!$D$4,IF('Lease Quarterly'!$H$4="Quarterly",J627*('Lease Quarterly'!$D$4/4),J627*'Lease Quarterly'!$D$4/12))&gt;0,IF('Lease Quarterly'!$H$4="Yearly",J627*'Lease Quarterly'!$D$4,IF('Lease Quarterly'!$H$4="Quarterly",J627*('Lease Quarterly'!$D$4/4),J627*'Lease Quarterly'!$D$4/12)),-L627-J627)</f>
        <v>0</v>
      </c>
      <c r="L627" s="47">
        <f t="shared" si="97"/>
        <v>0</v>
      </c>
      <c r="M627" s="47">
        <f t="shared" si="98"/>
        <v>0</v>
      </c>
      <c r="N627" s="57"/>
      <c r="O627" s="38">
        <v>237</v>
      </c>
      <c r="P627" s="58">
        <f t="shared" si="102"/>
        <v>266902</v>
      </c>
      <c r="Q627" s="47">
        <f t="shared" si="103"/>
        <v>0</v>
      </c>
      <c r="R627" s="47">
        <f>IF(S626&lt;1,0,-'Lease Quarterly'!$K$4/'Lease Quarterly'!$L$4)</f>
        <v>0</v>
      </c>
      <c r="S627" s="47">
        <f t="shared" si="99"/>
        <v>0</v>
      </c>
      <c r="AE627"/>
      <c r="AF627" s="6"/>
    </row>
    <row r="628" spans="1:32" x14ac:dyDescent="0.25">
      <c r="A628" s="53">
        <f t="shared" si="100"/>
        <v>612</v>
      </c>
      <c r="B628" s="29">
        <f t="shared" si="94"/>
        <v>0</v>
      </c>
      <c r="C628" s="9" t="str">
        <f>IF(D628=0,"-",IF('Lease Quarterly'!$H$4="Yearly",EDATE(C627,12),IF('Lease Quarterly'!$H$4="Quarterly",EDATE(C627,3),EDATE(C627,1))))</f>
        <v>-</v>
      </c>
      <c r="D628" s="54">
        <f>IF(A628&gt;'Lease Quarterly'!$E$4,0,'Lease Quarterly'!$G$4)*((1+$M$4)^(((((IF($H$4="Yearly",ROUNDDOWN(IF(A628-($N$4)&lt;0,0,((A628-($N$4)/(($N$4))))/($N$4)),0),IF($H$4="Monthly",ROUNDDOWN(IF(A628-($N$4*12)&lt;0,0,((A628-(12*$N$4)/((12*$N$4))))/($N$4*12)),0),ROUNDDOWN(IF(A628-($N$4*4)&lt;0,0,((A628-(4*$N$4)/((4*$N$4))))/($N$4*4)),0)))))))))+(IF(A628=$E$4,$J$4,0))</f>
        <v>0</v>
      </c>
      <c r="E628" s="49">
        <f>IF(D628=0,0,1/((1+IF('Lease Quarterly'!$H$4="Yearly",'Lease Quarterly'!$D$4,IF('Lease Quarterly'!$H$4="Quarterly",'Lease Quarterly'!$D$4/4,'Lease Quarterly'!$D$4/12)))^IF($E$17=1,A627,A628)))</f>
        <v>0</v>
      </c>
      <c r="F628" s="55">
        <f t="shared" si="95"/>
        <v>0</v>
      </c>
      <c r="G628" s="56"/>
      <c r="H628" s="38">
        <f t="shared" si="101"/>
        <v>612</v>
      </c>
      <c r="I628" s="9" t="str">
        <f t="shared" si="96"/>
        <v>-</v>
      </c>
      <c r="J628" s="47">
        <f>IF(H628&gt;'Lease Quarterly'!$E$4,0,M627)</f>
        <v>0</v>
      </c>
      <c r="K628" s="47">
        <f>IF(IF('Lease Quarterly'!$H$4="Yearly",J628*'Lease Quarterly'!$D$4,IF('Lease Quarterly'!$H$4="Quarterly",J628*('Lease Quarterly'!$D$4/4),J628*'Lease Quarterly'!$D$4/12))&gt;0,IF('Lease Quarterly'!$H$4="Yearly",J628*'Lease Quarterly'!$D$4,IF('Lease Quarterly'!$H$4="Quarterly",J628*('Lease Quarterly'!$D$4/4),J628*'Lease Quarterly'!$D$4/12)),-L628-J628)</f>
        <v>0</v>
      </c>
      <c r="L628" s="47">
        <f t="shared" si="97"/>
        <v>0</v>
      </c>
      <c r="M628" s="47">
        <f t="shared" si="98"/>
        <v>0</v>
      </c>
      <c r="N628" s="57"/>
      <c r="O628" s="38">
        <v>237</v>
      </c>
      <c r="P628" s="58">
        <f t="shared" si="102"/>
        <v>267267</v>
      </c>
      <c r="Q628" s="47">
        <f t="shared" si="103"/>
        <v>0</v>
      </c>
      <c r="R628" s="47">
        <f>IF(S627&lt;1,0,-'Lease Quarterly'!$K$4/'Lease Quarterly'!$L$4)</f>
        <v>0</v>
      </c>
      <c r="S628" s="47">
        <f t="shared" si="99"/>
        <v>0</v>
      </c>
      <c r="AE628"/>
      <c r="AF628" s="6"/>
    </row>
    <row r="629" spans="1:32" x14ac:dyDescent="0.25">
      <c r="A629" s="53">
        <f t="shared" si="100"/>
        <v>613</v>
      </c>
      <c r="B629" s="29">
        <f t="shared" si="94"/>
        <v>0</v>
      </c>
      <c r="C629" s="9" t="str">
        <f>IF(D629=0,"-",IF('Lease Quarterly'!$H$4="Yearly",EDATE(C628,12),IF('Lease Quarterly'!$H$4="Quarterly",EDATE(C628,3),EDATE(C628,1))))</f>
        <v>-</v>
      </c>
      <c r="D629" s="54">
        <f>IF(A629&gt;'Lease Quarterly'!$E$4,0,'Lease Quarterly'!$G$4)*((1+$M$4)^(((((IF($H$4="Yearly",ROUNDDOWN(IF(A629-($N$4)&lt;0,0,((A629-($N$4)/(($N$4))))/($N$4)),0),IF($H$4="Monthly",ROUNDDOWN(IF(A629-($N$4*12)&lt;0,0,((A629-(12*$N$4)/((12*$N$4))))/($N$4*12)),0),ROUNDDOWN(IF(A629-($N$4*4)&lt;0,0,((A629-(4*$N$4)/((4*$N$4))))/($N$4*4)),0)))))))))+(IF(A629=$E$4,$J$4,0))</f>
        <v>0</v>
      </c>
      <c r="E629" s="49">
        <f>IF(D629=0,0,1/((1+IF('Lease Quarterly'!$H$4="Yearly",'Lease Quarterly'!$D$4,IF('Lease Quarterly'!$H$4="Quarterly",'Lease Quarterly'!$D$4/4,'Lease Quarterly'!$D$4/12)))^IF($E$17=1,A628,A629)))</f>
        <v>0</v>
      </c>
      <c r="F629" s="55">
        <f t="shared" si="95"/>
        <v>0</v>
      </c>
      <c r="G629" s="56"/>
      <c r="H629" s="38">
        <f t="shared" si="101"/>
        <v>613</v>
      </c>
      <c r="I629" s="9" t="str">
        <f t="shared" si="96"/>
        <v>-</v>
      </c>
      <c r="J629" s="47">
        <f>IF(H629&gt;'Lease Quarterly'!$E$4,0,M628)</f>
        <v>0</v>
      </c>
      <c r="K629" s="47">
        <f>IF(IF('Lease Quarterly'!$H$4="Yearly",J629*'Lease Quarterly'!$D$4,IF('Lease Quarterly'!$H$4="Quarterly",J629*('Lease Quarterly'!$D$4/4),J629*'Lease Quarterly'!$D$4/12))&gt;0,IF('Lease Quarterly'!$H$4="Yearly",J629*'Lease Quarterly'!$D$4,IF('Lease Quarterly'!$H$4="Quarterly",J629*('Lease Quarterly'!$D$4/4),J629*'Lease Quarterly'!$D$4/12)),-L629-J629)</f>
        <v>0</v>
      </c>
      <c r="L629" s="47">
        <f t="shared" si="97"/>
        <v>0</v>
      </c>
      <c r="M629" s="47">
        <f t="shared" si="98"/>
        <v>0</v>
      </c>
      <c r="N629" s="57"/>
      <c r="O629" s="38">
        <v>237</v>
      </c>
      <c r="P629" s="58">
        <f t="shared" si="102"/>
        <v>267633</v>
      </c>
      <c r="Q629" s="47">
        <f t="shared" si="103"/>
        <v>0</v>
      </c>
      <c r="R629" s="47">
        <f>IF(S628&lt;1,0,-'Lease Quarterly'!$K$4/'Lease Quarterly'!$L$4)</f>
        <v>0</v>
      </c>
      <c r="S629" s="47">
        <f t="shared" si="99"/>
        <v>0</v>
      </c>
      <c r="AE629"/>
      <c r="AF629" s="6"/>
    </row>
    <row r="630" spans="1:32" x14ac:dyDescent="0.25">
      <c r="A630" s="53">
        <f t="shared" si="100"/>
        <v>614</v>
      </c>
      <c r="B630" s="29">
        <f t="shared" si="94"/>
        <v>0</v>
      </c>
      <c r="C630" s="9" t="str">
        <f>IF(D630=0,"-",IF('Lease Quarterly'!$H$4="Yearly",EDATE(C629,12),IF('Lease Quarterly'!$H$4="Quarterly",EDATE(C629,3),EDATE(C629,1))))</f>
        <v>-</v>
      </c>
      <c r="D630" s="54">
        <f>IF(A630&gt;'Lease Quarterly'!$E$4,0,'Lease Quarterly'!$G$4)*((1+$M$4)^(((((IF($H$4="Yearly",ROUNDDOWN(IF(A630-($N$4)&lt;0,0,((A630-($N$4)/(($N$4))))/($N$4)),0),IF($H$4="Monthly",ROUNDDOWN(IF(A630-($N$4*12)&lt;0,0,((A630-(12*$N$4)/((12*$N$4))))/($N$4*12)),0),ROUNDDOWN(IF(A630-($N$4*4)&lt;0,0,((A630-(4*$N$4)/((4*$N$4))))/($N$4*4)),0)))))))))+(IF(A630=$E$4,$J$4,0))</f>
        <v>0</v>
      </c>
      <c r="E630" s="49">
        <f>IF(D630=0,0,1/((1+IF('Lease Quarterly'!$H$4="Yearly",'Lease Quarterly'!$D$4,IF('Lease Quarterly'!$H$4="Quarterly",'Lease Quarterly'!$D$4/4,'Lease Quarterly'!$D$4/12)))^IF($E$17=1,A629,A630)))</f>
        <v>0</v>
      </c>
      <c r="F630" s="55">
        <f t="shared" si="95"/>
        <v>0</v>
      </c>
      <c r="G630" s="56"/>
      <c r="H630" s="38">
        <f t="shared" si="101"/>
        <v>614</v>
      </c>
      <c r="I630" s="9" t="str">
        <f t="shared" si="96"/>
        <v>-</v>
      </c>
      <c r="J630" s="47">
        <f>IF(H630&gt;'Lease Quarterly'!$E$4,0,M629)</f>
        <v>0</v>
      </c>
      <c r="K630" s="47">
        <f>IF(IF('Lease Quarterly'!$H$4="Yearly",J630*'Lease Quarterly'!$D$4,IF('Lease Quarterly'!$H$4="Quarterly",J630*('Lease Quarterly'!$D$4/4),J630*'Lease Quarterly'!$D$4/12))&gt;0,IF('Lease Quarterly'!$H$4="Yearly",J630*'Lease Quarterly'!$D$4,IF('Lease Quarterly'!$H$4="Quarterly",J630*('Lease Quarterly'!$D$4/4),J630*'Lease Quarterly'!$D$4/12)),-L630-J630)</f>
        <v>0</v>
      </c>
      <c r="L630" s="47">
        <f t="shared" si="97"/>
        <v>0</v>
      </c>
      <c r="M630" s="47">
        <f t="shared" si="98"/>
        <v>0</v>
      </c>
      <c r="N630" s="57"/>
      <c r="O630" s="38">
        <v>237</v>
      </c>
      <c r="P630" s="58">
        <f t="shared" si="102"/>
        <v>267998</v>
      </c>
      <c r="Q630" s="47">
        <f t="shared" si="103"/>
        <v>0</v>
      </c>
      <c r="R630" s="47">
        <f>IF(S629&lt;1,0,-'Lease Quarterly'!$K$4/'Lease Quarterly'!$L$4)</f>
        <v>0</v>
      </c>
      <c r="S630" s="47">
        <f t="shared" si="99"/>
        <v>0</v>
      </c>
      <c r="AE630"/>
      <c r="AF630" s="6"/>
    </row>
    <row r="631" spans="1:32" x14ac:dyDescent="0.25">
      <c r="A631" s="53">
        <f t="shared" si="100"/>
        <v>615</v>
      </c>
      <c r="B631" s="29">
        <f t="shared" si="94"/>
        <v>0</v>
      </c>
      <c r="C631" s="9" t="str">
        <f>IF(D631=0,"-",IF('Lease Quarterly'!$H$4="Yearly",EDATE(C630,12),IF('Lease Quarterly'!$H$4="Quarterly",EDATE(C630,3),EDATE(C630,1))))</f>
        <v>-</v>
      </c>
      <c r="D631" s="54">
        <f>IF(A631&gt;'Lease Quarterly'!$E$4,0,'Lease Quarterly'!$G$4)*((1+$M$4)^(((((IF($H$4="Yearly",ROUNDDOWN(IF(A631-($N$4)&lt;0,0,((A631-($N$4)/(($N$4))))/($N$4)),0),IF($H$4="Monthly",ROUNDDOWN(IF(A631-($N$4*12)&lt;0,0,((A631-(12*$N$4)/((12*$N$4))))/($N$4*12)),0),ROUNDDOWN(IF(A631-($N$4*4)&lt;0,0,((A631-(4*$N$4)/((4*$N$4))))/($N$4*4)),0)))))))))+(IF(A631=$E$4,$J$4,0))</f>
        <v>0</v>
      </c>
      <c r="E631" s="49">
        <f>IF(D631=0,0,1/((1+IF('Lease Quarterly'!$H$4="Yearly",'Lease Quarterly'!$D$4,IF('Lease Quarterly'!$H$4="Quarterly",'Lease Quarterly'!$D$4/4,'Lease Quarterly'!$D$4/12)))^IF($E$17=1,A630,A631)))</f>
        <v>0</v>
      </c>
      <c r="F631" s="55">
        <f t="shared" si="95"/>
        <v>0</v>
      </c>
      <c r="G631" s="56"/>
      <c r="H631" s="38">
        <f t="shared" si="101"/>
        <v>615</v>
      </c>
      <c r="I631" s="9" t="str">
        <f t="shared" si="96"/>
        <v>-</v>
      </c>
      <c r="J631" s="47">
        <f>IF(H631&gt;'Lease Quarterly'!$E$4,0,M630)</f>
        <v>0</v>
      </c>
      <c r="K631" s="47">
        <f>IF(IF('Lease Quarterly'!$H$4="Yearly",J631*'Lease Quarterly'!$D$4,IF('Lease Quarterly'!$H$4="Quarterly",J631*('Lease Quarterly'!$D$4/4),J631*'Lease Quarterly'!$D$4/12))&gt;0,IF('Lease Quarterly'!$H$4="Yearly",J631*'Lease Quarterly'!$D$4,IF('Lease Quarterly'!$H$4="Quarterly",J631*('Lease Quarterly'!$D$4/4),J631*'Lease Quarterly'!$D$4/12)),-L631-J631)</f>
        <v>0</v>
      </c>
      <c r="L631" s="47">
        <f t="shared" si="97"/>
        <v>0</v>
      </c>
      <c r="M631" s="47">
        <f t="shared" si="98"/>
        <v>0</v>
      </c>
      <c r="N631" s="57"/>
      <c r="O631" s="38">
        <v>237</v>
      </c>
      <c r="P631" s="58">
        <f t="shared" si="102"/>
        <v>268363</v>
      </c>
      <c r="Q631" s="47">
        <f t="shared" si="103"/>
        <v>0</v>
      </c>
      <c r="R631" s="47">
        <f>IF(S630&lt;1,0,-'Lease Quarterly'!$K$4/'Lease Quarterly'!$L$4)</f>
        <v>0</v>
      </c>
      <c r="S631" s="47">
        <f t="shared" si="99"/>
        <v>0</v>
      </c>
      <c r="AE631"/>
      <c r="AF631" s="6"/>
    </row>
    <row r="632" spans="1:32" x14ac:dyDescent="0.25">
      <c r="A632" s="53">
        <f t="shared" si="100"/>
        <v>616</v>
      </c>
      <c r="B632" s="29">
        <f t="shared" si="94"/>
        <v>0</v>
      </c>
      <c r="C632" s="9" t="str">
        <f>IF(D632=0,"-",IF('Lease Quarterly'!$H$4="Yearly",EDATE(C631,12),IF('Lease Quarterly'!$H$4="Quarterly",EDATE(C631,3),EDATE(C631,1))))</f>
        <v>-</v>
      </c>
      <c r="D632" s="54">
        <f>IF(A632&gt;'Lease Quarterly'!$E$4,0,'Lease Quarterly'!$G$4)*((1+$M$4)^(((((IF($H$4="Yearly",ROUNDDOWN(IF(A632-($N$4)&lt;0,0,((A632-($N$4)/(($N$4))))/($N$4)),0),IF($H$4="Monthly",ROUNDDOWN(IF(A632-($N$4*12)&lt;0,0,((A632-(12*$N$4)/((12*$N$4))))/($N$4*12)),0),ROUNDDOWN(IF(A632-($N$4*4)&lt;0,0,((A632-(4*$N$4)/((4*$N$4))))/($N$4*4)),0)))))))))+(IF(A632=$E$4,$J$4,0))</f>
        <v>0</v>
      </c>
      <c r="E632" s="49">
        <f>IF(D632=0,0,1/((1+IF('Lease Quarterly'!$H$4="Yearly",'Lease Quarterly'!$D$4,IF('Lease Quarterly'!$H$4="Quarterly",'Lease Quarterly'!$D$4/4,'Lease Quarterly'!$D$4/12)))^IF($E$17=1,A631,A632)))</f>
        <v>0</v>
      </c>
      <c r="F632" s="55">
        <f t="shared" si="95"/>
        <v>0</v>
      </c>
      <c r="G632" s="56"/>
      <c r="H632" s="38">
        <f t="shared" si="101"/>
        <v>616</v>
      </c>
      <c r="I632" s="9" t="str">
        <f t="shared" si="96"/>
        <v>-</v>
      </c>
      <c r="J632" s="47">
        <f>IF(H632&gt;'Lease Quarterly'!$E$4,0,M631)</f>
        <v>0</v>
      </c>
      <c r="K632" s="47">
        <f>IF(IF('Lease Quarterly'!$H$4="Yearly",J632*'Lease Quarterly'!$D$4,IF('Lease Quarterly'!$H$4="Quarterly",J632*('Lease Quarterly'!$D$4/4),J632*'Lease Quarterly'!$D$4/12))&gt;0,IF('Lease Quarterly'!$H$4="Yearly",J632*'Lease Quarterly'!$D$4,IF('Lease Quarterly'!$H$4="Quarterly",J632*('Lease Quarterly'!$D$4/4),J632*'Lease Quarterly'!$D$4/12)),-L632-J632)</f>
        <v>0</v>
      </c>
      <c r="L632" s="47">
        <f t="shared" si="97"/>
        <v>0</v>
      </c>
      <c r="M632" s="47">
        <f t="shared" si="98"/>
        <v>0</v>
      </c>
      <c r="N632" s="57"/>
      <c r="O632" s="38">
        <v>237</v>
      </c>
      <c r="P632" s="58">
        <f t="shared" si="102"/>
        <v>268728</v>
      </c>
      <c r="Q632" s="47">
        <f t="shared" si="103"/>
        <v>0</v>
      </c>
      <c r="R632" s="47">
        <f>IF(S631&lt;1,0,-'Lease Quarterly'!$K$4/'Lease Quarterly'!$L$4)</f>
        <v>0</v>
      </c>
      <c r="S632" s="47">
        <f t="shared" si="99"/>
        <v>0</v>
      </c>
      <c r="AE632"/>
      <c r="AF632" s="6"/>
    </row>
    <row r="633" spans="1:32" x14ac:dyDescent="0.25">
      <c r="A633" s="53">
        <f t="shared" si="100"/>
        <v>617</v>
      </c>
      <c r="B633" s="29">
        <f t="shared" si="94"/>
        <v>0</v>
      </c>
      <c r="C633" s="9" t="str">
        <f>IF(D633=0,"-",IF('Lease Quarterly'!$H$4="Yearly",EDATE(C632,12),IF('Lease Quarterly'!$H$4="Quarterly",EDATE(C632,3),EDATE(C632,1))))</f>
        <v>-</v>
      </c>
      <c r="D633" s="54">
        <f>IF(A633&gt;'Lease Quarterly'!$E$4,0,'Lease Quarterly'!$G$4)*((1+$M$4)^(((((IF($H$4="Yearly",ROUNDDOWN(IF(A633-($N$4)&lt;0,0,((A633-($N$4)/(($N$4))))/($N$4)),0),IF($H$4="Monthly",ROUNDDOWN(IF(A633-($N$4*12)&lt;0,0,((A633-(12*$N$4)/((12*$N$4))))/($N$4*12)),0),ROUNDDOWN(IF(A633-($N$4*4)&lt;0,0,((A633-(4*$N$4)/((4*$N$4))))/($N$4*4)),0)))))))))+(IF(A633=$E$4,$J$4,0))</f>
        <v>0</v>
      </c>
      <c r="E633" s="49">
        <f>IF(D633=0,0,1/((1+IF('Lease Quarterly'!$H$4="Yearly",'Lease Quarterly'!$D$4,IF('Lease Quarterly'!$H$4="Quarterly",'Lease Quarterly'!$D$4/4,'Lease Quarterly'!$D$4/12)))^IF($E$17=1,A632,A633)))</f>
        <v>0</v>
      </c>
      <c r="F633" s="55">
        <f t="shared" si="95"/>
        <v>0</v>
      </c>
      <c r="G633" s="56"/>
      <c r="H633" s="38">
        <f t="shared" si="101"/>
        <v>617</v>
      </c>
      <c r="I633" s="9" t="str">
        <f t="shared" si="96"/>
        <v>-</v>
      </c>
      <c r="J633" s="47">
        <f>IF(H633&gt;'Lease Quarterly'!$E$4,0,M632)</f>
        <v>0</v>
      </c>
      <c r="K633" s="47">
        <f>IF(IF('Lease Quarterly'!$H$4="Yearly",J633*'Lease Quarterly'!$D$4,IF('Lease Quarterly'!$H$4="Quarterly",J633*('Lease Quarterly'!$D$4/4),J633*'Lease Quarterly'!$D$4/12))&gt;0,IF('Lease Quarterly'!$H$4="Yearly",J633*'Lease Quarterly'!$D$4,IF('Lease Quarterly'!$H$4="Quarterly",J633*('Lease Quarterly'!$D$4/4),J633*'Lease Quarterly'!$D$4/12)),-L633-J633)</f>
        <v>0</v>
      </c>
      <c r="L633" s="47">
        <f t="shared" si="97"/>
        <v>0</v>
      </c>
      <c r="M633" s="47">
        <f t="shared" si="98"/>
        <v>0</v>
      </c>
      <c r="N633" s="57"/>
      <c r="O633" s="38">
        <v>237</v>
      </c>
      <c r="P633" s="58">
        <f t="shared" si="102"/>
        <v>269094</v>
      </c>
      <c r="Q633" s="47">
        <f t="shared" si="103"/>
        <v>0</v>
      </c>
      <c r="R633" s="47">
        <f>IF(S632&lt;1,0,-'Lease Quarterly'!$K$4/'Lease Quarterly'!$L$4)</f>
        <v>0</v>
      </c>
      <c r="S633" s="47">
        <f t="shared" si="99"/>
        <v>0</v>
      </c>
      <c r="AE633"/>
      <c r="AF633" s="6"/>
    </row>
    <row r="634" spans="1:32" x14ac:dyDescent="0.25">
      <c r="A634" s="53">
        <f t="shared" si="100"/>
        <v>618</v>
      </c>
      <c r="B634" s="29">
        <f t="shared" si="94"/>
        <v>0</v>
      </c>
      <c r="C634" s="9" t="str">
        <f>IF(D634=0,"-",IF('Lease Quarterly'!$H$4="Yearly",EDATE(C633,12),IF('Lease Quarterly'!$H$4="Quarterly",EDATE(C633,3),EDATE(C633,1))))</f>
        <v>-</v>
      </c>
      <c r="D634" s="54">
        <f>IF(A634&gt;'Lease Quarterly'!$E$4,0,'Lease Quarterly'!$G$4)*((1+$M$4)^(((((IF($H$4="Yearly",ROUNDDOWN(IF(A634-($N$4)&lt;0,0,((A634-($N$4)/(($N$4))))/($N$4)),0),IF($H$4="Monthly",ROUNDDOWN(IF(A634-($N$4*12)&lt;0,0,((A634-(12*$N$4)/((12*$N$4))))/($N$4*12)),0),ROUNDDOWN(IF(A634-($N$4*4)&lt;0,0,((A634-(4*$N$4)/((4*$N$4))))/($N$4*4)),0)))))))))+(IF(A634=$E$4,$J$4,0))</f>
        <v>0</v>
      </c>
      <c r="E634" s="49">
        <f>IF(D634=0,0,1/((1+IF('Lease Quarterly'!$H$4="Yearly",'Lease Quarterly'!$D$4,IF('Lease Quarterly'!$H$4="Quarterly",'Lease Quarterly'!$D$4/4,'Lease Quarterly'!$D$4/12)))^IF($E$17=1,A633,A634)))</f>
        <v>0</v>
      </c>
      <c r="F634" s="55">
        <f t="shared" si="95"/>
        <v>0</v>
      </c>
      <c r="G634" s="56"/>
      <c r="H634" s="38">
        <f t="shared" si="101"/>
        <v>618</v>
      </c>
      <c r="I634" s="9" t="str">
        <f t="shared" si="96"/>
        <v>-</v>
      </c>
      <c r="J634" s="47">
        <f>IF(H634&gt;'Lease Quarterly'!$E$4,0,M633)</f>
        <v>0</v>
      </c>
      <c r="K634" s="47">
        <f>IF(IF('Lease Quarterly'!$H$4="Yearly",J634*'Lease Quarterly'!$D$4,IF('Lease Quarterly'!$H$4="Quarterly",J634*('Lease Quarterly'!$D$4/4),J634*'Lease Quarterly'!$D$4/12))&gt;0,IF('Lease Quarterly'!$H$4="Yearly",J634*'Lease Quarterly'!$D$4,IF('Lease Quarterly'!$H$4="Quarterly",J634*('Lease Quarterly'!$D$4/4),J634*'Lease Quarterly'!$D$4/12)),-L634-J634)</f>
        <v>0</v>
      </c>
      <c r="L634" s="47">
        <f t="shared" si="97"/>
        <v>0</v>
      </c>
      <c r="M634" s="47">
        <f t="shared" si="98"/>
        <v>0</v>
      </c>
      <c r="N634" s="57"/>
      <c r="O634" s="38">
        <v>237</v>
      </c>
      <c r="P634" s="58">
        <f t="shared" si="102"/>
        <v>269459</v>
      </c>
      <c r="Q634" s="47">
        <f t="shared" si="103"/>
        <v>0</v>
      </c>
      <c r="R634" s="47">
        <f>IF(S633&lt;1,0,-'Lease Quarterly'!$K$4/'Lease Quarterly'!$L$4)</f>
        <v>0</v>
      </c>
      <c r="S634" s="47">
        <f t="shared" si="99"/>
        <v>0</v>
      </c>
      <c r="AE634"/>
      <c r="AF634" s="6"/>
    </row>
    <row r="635" spans="1:32" x14ac:dyDescent="0.25">
      <c r="A635" s="53">
        <f t="shared" si="100"/>
        <v>619</v>
      </c>
      <c r="B635" s="29">
        <f t="shared" si="94"/>
        <v>0</v>
      </c>
      <c r="C635" s="9" t="str">
        <f>IF(D635=0,"-",IF('Lease Quarterly'!$H$4="Yearly",EDATE(C634,12),IF('Lease Quarterly'!$H$4="Quarterly",EDATE(C634,3),EDATE(C634,1))))</f>
        <v>-</v>
      </c>
      <c r="D635" s="54">
        <f>IF(A635&gt;'Lease Quarterly'!$E$4,0,'Lease Quarterly'!$G$4)*((1+$M$4)^(((((IF($H$4="Yearly",ROUNDDOWN(IF(A635-($N$4)&lt;0,0,((A635-($N$4)/(($N$4))))/($N$4)),0),IF($H$4="Monthly",ROUNDDOWN(IF(A635-($N$4*12)&lt;0,0,((A635-(12*$N$4)/((12*$N$4))))/($N$4*12)),0),ROUNDDOWN(IF(A635-($N$4*4)&lt;0,0,((A635-(4*$N$4)/((4*$N$4))))/($N$4*4)),0)))))))))+(IF(A635=$E$4,$J$4,0))</f>
        <v>0</v>
      </c>
      <c r="E635" s="49">
        <f>IF(D635=0,0,1/((1+IF('Lease Quarterly'!$H$4="Yearly",'Lease Quarterly'!$D$4,IF('Lease Quarterly'!$H$4="Quarterly",'Lease Quarterly'!$D$4/4,'Lease Quarterly'!$D$4/12)))^IF($E$17=1,A634,A635)))</f>
        <v>0</v>
      </c>
      <c r="F635" s="55">
        <f t="shared" si="95"/>
        <v>0</v>
      </c>
      <c r="G635" s="56"/>
      <c r="H635" s="38">
        <f t="shared" si="101"/>
        <v>619</v>
      </c>
      <c r="I635" s="9" t="str">
        <f t="shared" si="96"/>
        <v>-</v>
      </c>
      <c r="J635" s="47">
        <f>IF(H635&gt;'Lease Quarterly'!$E$4,0,M634)</f>
        <v>0</v>
      </c>
      <c r="K635" s="47">
        <f>IF(IF('Lease Quarterly'!$H$4="Yearly",J635*'Lease Quarterly'!$D$4,IF('Lease Quarterly'!$H$4="Quarterly",J635*('Lease Quarterly'!$D$4/4),J635*'Lease Quarterly'!$D$4/12))&gt;0,IF('Lease Quarterly'!$H$4="Yearly",J635*'Lease Quarterly'!$D$4,IF('Lease Quarterly'!$H$4="Quarterly",J635*('Lease Quarterly'!$D$4/4),J635*'Lease Quarterly'!$D$4/12)),-L635-J635)</f>
        <v>0</v>
      </c>
      <c r="L635" s="47">
        <f t="shared" si="97"/>
        <v>0</v>
      </c>
      <c r="M635" s="47">
        <f t="shared" si="98"/>
        <v>0</v>
      </c>
      <c r="N635" s="57"/>
      <c r="O635" s="38">
        <v>237</v>
      </c>
      <c r="P635" s="58">
        <f t="shared" si="102"/>
        <v>269824</v>
      </c>
      <c r="Q635" s="47">
        <f t="shared" si="103"/>
        <v>0</v>
      </c>
      <c r="R635" s="47">
        <f>IF(S634&lt;1,0,-'Lease Quarterly'!$K$4/'Lease Quarterly'!$L$4)</f>
        <v>0</v>
      </c>
      <c r="S635" s="47">
        <f t="shared" si="99"/>
        <v>0</v>
      </c>
      <c r="AE635"/>
      <c r="AF635" s="6"/>
    </row>
    <row r="636" spans="1:32" x14ac:dyDescent="0.25">
      <c r="A636" s="53">
        <f t="shared" si="100"/>
        <v>620</v>
      </c>
      <c r="B636" s="29">
        <f t="shared" si="94"/>
        <v>0</v>
      </c>
      <c r="C636" s="9" t="str">
        <f>IF(D636=0,"-",IF('Lease Quarterly'!$H$4="Yearly",EDATE(C635,12),IF('Lease Quarterly'!$H$4="Quarterly",EDATE(C635,3),EDATE(C635,1))))</f>
        <v>-</v>
      </c>
      <c r="D636" s="54">
        <f>IF(A636&gt;'Lease Quarterly'!$E$4,0,'Lease Quarterly'!$G$4)*((1+$M$4)^(((((IF($H$4="Yearly",ROUNDDOWN(IF(A636-($N$4)&lt;0,0,((A636-($N$4)/(($N$4))))/($N$4)),0),IF($H$4="Monthly",ROUNDDOWN(IF(A636-($N$4*12)&lt;0,0,((A636-(12*$N$4)/((12*$N$4))))/($N$4*12)),0),ROUNDDOWN(IF(A636-($N$4*4)&lt;0,0,((A636-(4*$N$4)/((4*$N$4))))/($N$4*4)),0)))))))))+(IF(A636=$E$4,$J$4,0))</f>
        <v>0</v>
      </c>
      <c r="E636" s="49">
        <f>IF(D636=0,0,1/((1+IF('Lease Quarterly'!$H$4="Yearly",'Lease Quarterly'!$D$4,IF('Lease Quarterly'!$H$4="Quarterly",'Lease Quarterly'!$D$4/4,'Lease Quarterly'!$D$4/12)))^IF($E$17=1,A635,A636)))</f>
        <v>0</v>
      </c>
      <c r="F636" s="55">
        <f t="shared" si="95"/>
        <v>0</v>
      </c>
      <c r="G636" s="56"/>
      <c r="H636" s="38">
        <f t="shared" si="101"/>
        <v>620</v>
      </c>
      <c r="I636" s="9" t="str">
        <f t="shared" si="96"/>
        <v>-</v>
      </c>
      <c r="J636" s="47">
        <f>IF(H636&gt;'Lease Quarterly'!$E$4,0,M635)</f>
        <v>0</v>
      </c>
      <c r="K636" s="47">
        <f>IF(IF('Lease Quarterly'!$H$4="Yearly",J636*'Lease Quarterly'!$D$4,IF('Lease Quarterly'!$H$4="Quarterly",J636*('Lease Quarterly'!$D$4/4),J636*'Lease Quarterly'!$D$4/12))&gt;0,IF('Lease Quarterly'!$H$4="Yearly",J636*'Lease Quarterly'!$D$4,IF('Lease Quarterly'!$H$4="Quarterly",J636*('Lease Quarterly'!$D$4/4),J636*'Lease Quarterly'!$D$4/12)),-L636-J636)</f>
        <v>0</v>
      </c>
      <c r="L636" s="47">
        <f t="shared" si="97"/>
        <v>0</v>
      </c>
      <c r="M636" s="47">
        <f t="shared" si="98"/>
        <v>0</v>
      </c>
      <c r="N636" s="57"/>
      <c r="O636" s="38">
        <v>237</v>
      </c>
      <c r="P636" s="58">
        <f t="shared" si="102"/>
        <v>270189</v>
      </c>
      <c r="Q636" s="47">
        <f t="shared" si="103"/>
        <v>0</v>
      </c>
      <c r="R636" s="47">
        <f>IF(S635&lt;1,0,-'Lease Quarterly'!$K$4/'Lease Quarterly'!$L$4)</f>
        <v>0</v>
      </c>
      <c r="S636" s="47">
        <f t="shared" si="99"/>
        <v>0</v>
      </c>
      <c r="AE636"/>
      <c r="AF636" s="6"/>
    </row>
    <row r="637" spans="1:32" x14ac:dyDescent="0.25">
      <c r="A637" s="53">
        <f t="shared" si="100"/>
        <v>621</v>
      </c>
      <c r="B637" s="29">
        <f t="shared" si="94"/>
        <v>0</v>
      </c>
      <c r="C637" s="9" t="str">
        <f>IF(D637=0,"-",IF('Lease Quarterly'!$H$4="Yearly",EDATE(C636,12),IF('Lease Quarterly'!$H$4="Quarterly",EDATE(C636,3),EDATE(C636,1))))</f>
        <v>-</v>
      </c>
      <c r="D637" s="54">
        <f>IF(A637&gt;'Lease Quarterly'!$E$4,0,'Lease Quarterly'!$G$4)*((1+$M$4)^(((((IF($H$4="Yearly",ROUNDDOWN(IF(A637-($N$4)&lt;0,0,((A637-($N$4)/(($N$4))))/($N$4)),0),IF($H$4="Monthly",ROUNDDOWN(IF(A637-($N$4*12)&lt;0,0,((A637-(12*$N$4)/((12*$N$4))))/($N$4*12)),0),ROUNDDOWN(IF(A637-($N$4*4)&lt;0,0,((A637-(4*$N$4)/((4*$N$4))))/($N$4*4)),0)))))))))+(IF(A637=$E$4,$J$4,0))</f>
        <v>0</v>
      </c>
      <c r="E637" s="49">
        <f>IF(D637=0,0,1/((1+IF('Lease Quarterly'!$H$4="Yearly",'Lease Quarterly'!$D$4,IF('Lease Quarterly'!$H$4="Quarterly",'Lease Quarterly'!$D$4/4,'Lease Quarterly'!$D$4/12)))^IF($E$17=1,A636,A637)))</f>
        <v>0</v>
      </c>
      <c r="F637" s="55">
        <f t="shared" si="95"/>
        <v>0</v>
      </c>
      <c r="G637" s="56"/>
      <c r="H637" s="38">
        <f t="shared" si="101"/>
        <v>621</v>
      </c>
      <c r="I637" s="9" t="str">
        <f t="shared" si="96"/>
        <v>-</v>
      </c>
      <c r="J637" s="47">
        <f>IF(H637&gt;'Lease Quarterly'!$E$4,0,M636)</f>
        <v>0</v>
      </c>
      <c r="K637" s="47">
        <f>IF(IF('Lease Quarterly'!$H$4="Yearly",J637*'Lease Quarterly'!$D$4,IF('Lease Quarterly'!$H$4="Quarterly",J637*('Lease Quarterly'!$D$4/4),J637*'Lease Quarterly'!$D$4/12))&gt;0,IF('Lease Quarterly'!$H$4="Yearly",J637*'Lease Quarterly'!$D$4,IF('Lease Quarterly'!$H$4="Quarterly",J637*('Lease Quarterly'!$D$4/4),J637*'Lease Quarterly'!$D$4/12)),-L637-J637)</f>
        <v>0</v>
      </c>
      <c r="L637" s="47">
        <f t="shared" si="97"/>
        <v>0</v>
      </c>
      <c r="M637" s="47">
        <f t="shared" si="98"/>
        <v>0</v>
      </c>
      <c r="N637" s="57"/>
      <c r="O637" s="38">
        <v>237</v>
      </c>
      <c r="P637" s="58">
        <f t="shared" si="102"/>
        <v>270555</v>
      </c>
      <c r="Q637" s="47">
        <f t="shared" si="103"/>
        <v>0</v>
      </c>
      <c r="R637" s="47">
        <f>IF(S636&lt;1,0,-'Lease Quarterly'!$K$4/'Lease Quarterly'!$L$4)</f>
        <v>0</v>
      </c>
      <c r="S637" s="47">
        <f t="shared" si="99"/>
        <v>0</v>
      </c>
      <c r="AE637"/>
      <c r="AF637" s="6"/>
    </row>
    <row r="638" spans="1:32" x14ac:dyDescent="0.25">
      <c r="A638" s="53">
        <f t="shared" si="100"/>
        <v>622</v>
      </c>
      <c r="B638" s="29">
        <f t="shared" si="94"/>
        <v>0</v>
      </c>
      <c r="C638" s="9" t="str">
        <f>IF(D638=0,"-",IF('Lease Quarterly'!$H$4="Yearly",EDATE(C637,12),IF('Lease Quarterly'!$H$4="Quarterly",EDATE(C637,3),EDATE(C637,1))))</f>
        <v>-</v>
      </c>
      <c r="D638" s="54">
        <f>IF(A638&gt;'Lease Quarterly'!$E$4,0,'Lease Quarterly'!$G$4)*((1+$M$4)^(((((IF($H$4="Yearly",ROUNDDOWN(IF(A638-($N$4)&lt;0,0,((A638-($N$4)/(($N$4))))/($N$4)),0),IF($H$4="Monthly",ROUNDDOWN(IF(A638-($N$4*12)&lt;0,0,((A638-(12*$N$4)/((12*$N$4))))/($N$4*12)),0),ROUNDDOWN(IF(A638-($N$4*4)&lt;0,0,((A638-(4*$N$4)/((4*$N$4))))/($N$4*4)),0)))))))))+(IF(A638=$E$4,$J$4,0))</f>
        <v>0</v>
      </c>
      <c r="E638" s="49">
        <f>IF(D638=0,0,1/((1+IF('Lease Quarterly'!$H$4="Yearly",'Lease Quarterly'!$D$4,IF('Lease Quarterly'!$H$4="Quarterly",'Lease Quarterly'!$D$4/4,'Lease Quarterly'!$D$4/12)))^IF($E$17=1,A637,A638)))</f>
        <v>0</v>
      </c>
      <c r="F638" s="55">
        <f t="shared" si="95"/>
        <v>0</v>
      </c>
      <c r="G638" s="56"/>
      <c r="H638" s="38">
        <f t="shared" si="101"/>
        <v>622</v>
      </c>
      <c r="I638" s="9" t="str">
        <f t="shared" si="96"/>
        <v>-</v>
      </c>
      <c r="J638" s="47">
        <f>IF(H638&gt;'Lease Quarterly'!$E$4,0,M637)</f>
        <v>0</v>
      </c>
      <c r="K638" s="47">
        <f>IF(IF('Lease Quarterly'!$H$4="Yearly",J638*'Lease Quarterly'!$D$4,IF('Lease Quarterly'!$H$4="Quarterly",J638*('Lease Quarterly'!$D$4/4),J638*'Lease Quarterly'!$D$4/12))&gt;0,IF('Lease Quarterly'!$H$4="Yearly",J638*'Lease Quarterly'!$D$4,IF('Lease Quarterly'!$H$4="Quarterly",J638*('Lease Quarterly'!$D$4/4),J638*'Lease Quarterly'!$D$4/12)),-L638-J638)</f>
        <v>0</v>
      </c>
      <c r="L638" s="47">
        <f t="shared" si="97"/>
        <v>0</v>
      </c>
      <c r="M638" s="47">
        <f t="shared" si="98"/>
        <v>0</v>
      </c>
      <c r="N638" s="57"/>
      <c r="O638" s="38">
        <v>237</v>
      </c>
      <c r="P638" s="58">
        <f t="shared" si="102"/>
        <v>270920</v>
      </c>
      <c r="Q638" s="47">
        <f t="shared" si="103"/>
        <v>0</v>
      </c>
      <c r="R638" s="47">
        <f>IF(S637&lt;1,0,-'Lease Quarterly'!$K$4/'Lease Quarterly'!$L$4)</f>
        <v>0</v>
      </c>
      <c r="S638" s="47">
        <f t="shared" si="99"/>
        <v>0</v>
      </c>
      <c r="AE638"/>
      <c r="AF638" s="6"/>
    </row>
    <row r="639" spans="1:32" x14ac:dyDescent="0.25">
      <c r="A639" s="53">
        <f t="shared" si="100"/>
        <v>623</v>
      </c>
      <c r="B639" s="29">
        <f t="shared" si="94"/>
        <v>0</v>
      </c>
      <c r="C639" s="9" t="str">
        <f>IF(D639=0,"-",IF('Lease Quarterly'!$H$4="Yearly",EDATE(C638,12),IF('Lease Quarterly'!$H$4="Quarterly",EDATE(C638,3),EDATE(C638,1))))</f>
        <v>-</v>
      </c>
      <c r="D639" s="54">
        <f>IF(A639&gt;'Lease Quarterly'!$E$4,0,'Lease Quarterly'!$G$4)*((1+$M$4)^(((((IF($H$4="Yearly",ROUNDDOWN(IF(A639-($N$4)&lt;0,0,((A639-($N$4)/(($N$4))))/($N$4)),0),IF($H$4="Monthly",ROUNDDOWN(IF(A639-($N$4*12)&lt;0,0,((A639-(12*$N$4)/((12*$N$4))))/($N$4*12)),0),ROUNDDOWN(IF(A639-($N$4*4)&lt;0,0,((A639-(4*$N$4)/((4*$N$4))))/($N$4*4)),0)))))))))+(IF(A639=$E$4,$J$4,0))</f>
        <v>0</v>
      </c>
      <c r="E639" s="49">
        <f>IF(D639=0,0,1/((1+IF('Lease Quarterly'!$H$4="Yearly",'Lease Quarterly'!$D$4,IF('Lease Quarterly'!$H$4="Quarterly",'Lease Quarterly'!$D$4/4,'Lease Quarterly'!$D$4/12)))^IF($E$17=1,A638,A639)))</f>
        <v>0</v>
      </c>
      <c r="F639" s="55">
        <f t="shared" si="95"/>
        <v>0</v>
      </c>
      <c r="G639" s="56"/>
      <c r="H639" s="38">
        <f t="shared" si="101"/>
        <v>623</v>
      </c>
      <c r="I639" s="9" t="str">
        <f t="shared" si="96"/>
        <v>-</v>
      </c>
      <c r="J639" s="47">
        <f>IF(H639&gt;'Lease Quarterly'!$E$4,0,M638)</f>
        <v>0</v>
      </c>
      <c r="K639" s="47">
        <f>IF(IF('Lease Quarterly'!$H$4="Yearly",J639*'Lease Quarterly'!$D$4,IF('Lease Quarterly'!$H$4="Quarterly",J639*('Lease Quarterly'!$D$4/4),J639*'Lease Quarterly'!$D$4/12))&gt;0,IF('Lease Quarterly'!$H$4="Yearly",J639*'Lease Quarterly'!$D$4,IF('Lease Quarterly'!$H$4="Quarterly",J639*('Lease Quarterly'!$D$4/4),J639*'Lease Quarterly'!$D$4/12)),-L639-J639)</f>
        <v>0</v>
      </c>
      <c r="L639" s="47">
        <f t="shared" si="97"/>
        <v>0</v>
      </c>
      <c r="M639" s="47">
        <f t="shared" si="98"/>
        <v>0</v>
      </c>
      <c r="N639" s="57"/>
      <c r="O639" s="38">
        <v>237</v>
      </c>
      <c r="P639" s="58">
        <f t="shared" si="102"/>
        <v>271285</v>
      </c>
      <c r="Q639" s="47">
        <f t="shared" si="103"/>
        <v>0</v>
      </c>
      <c r="R639" s="47">
        <f>IF(S638&lt;1,0,-'Lease Quarterly'!$K$4/'Lease Quarterly'!$L$4)</f>
        <v>0</v>
      </c>
      <c r="S639" s="47">
        <f t="shared" si="99"/>
        <v>0</v>
      </c>
      <c r="AE639"/>
      <c r="AF639" s="6"/>
    </row>
    <row r="640" spans="1:32" x14ac:dyDescent="0.25">
      <c r="A640" s="53">
        <f t="shared" si="100"/>
        <v>624</v>
      </c>
      <c r="B640" s="29">
        <f t="shared" si="94"/>
        <v>0</v>
      </c>
      <c r="C640" s="9" t="str">
        <f>IF(D640=0,"-",IF('Lease Quarterly'!$H$4="Yearly",EDATE(C639,12),IF('Lease Quarterly'!$H$4="Quarterly",EDATE(C639,3),EDATE(C639,1))))</f>
        <v>-</v>
      </c>
      <c r="D640" s="54">
        <f>IF(A640&gt;'Lease Quarterly'!$E$4,0,'Lease Quarterly'!$G$4)*((1+$M$4)^(((((IF($H$4="Yearly",ROUNDDOWN(IF(A640-($N$4)&lt;0,0,((A640-($N$4)/(($N$4))))/($N$4)),0),IF($H$4="Monthly",ROUNDDOWN(IF(A640-($N$4*12)&lt;0,0,((A640-(12*$N$4)/((12*$N$4))))/($N$4*12)),0),ROUNDDOWN(IF(A640-($N$4*4)&lt;0,0,((A640-(4*$N$4)/((4*$N$4))))/($N$4*4)),0)))))))))+(IF(A640=$E$4,$J$4,0))</f>
        <v>0</v>
      </c>
      <c r="E640" s="49">
        <f>IF(D640=0,0,1/((1+IF('Lease Quarterly'!$H$4="Yearly",'Lease Quarterly'!$D$4,IF('Lease Quarterly'!$H$4="Quarterly",'Lease Quarterly'!$D$4/4,'Lease Quarterly'!$D$4/12)))^IF($E$17=1,A639,A640)))</f>
        <v>0</v>
      </c>
      <c r="F640" s="55">
        <f t="shared" si="95"/>
        <v>0</v>
      </c>
      <c r="G640" s="56"/>
      <c r="H640" s="38">
        <f t="shared" si="101"/>
        <v>624</v>
      </c>
      <c r="I640" s="9" t="str">
        <f t="shared" si="96"/>
        <v>-</v>
      </c>
      <c r="J640" s="47">
        <f>IF(H640&gt;'Lease Quarterly'!$E$4,0,M639)</f>
        <v>0</v>
      </c>
      <c r="K640" s="47">
        <f>IF(IF('Lease Quarterly'!$H$4="Yearly",J640*'Lease Quarterly'!$D$4,IF('Lease Quarterly'!$H$4="Quarterly",J640*('Lease Quarterly'!$D$4/4),J640*'Lease Quarterly'!$D$4/12))&gt;0,IF('Lease Quarterly'!$H$4="Yearly",J640*'Lease Quarterly'!$D$4,IF('Lease Quarterly'!$H$4="Quarterly",J640*('Lease Quarterly'!$D$4/4),J640*'Lease Quarterly'!$D$4/12)),-L640-J640)</f>
        <v>0</v>
      </c>
      <c r="L640" s="47">
        <f t="shared" si="97"/>
        <v>0</v>
      </c>
      <c r="M640" s="47">
        <f t="shared" si="98"/>
        <v>0</v>
      </c>
      <c r="N640" s="57"/>
      <c r="O640" s="38">
        <v>237</v>
      </c>
      <c r="P640" s="58">
        <f t="shared" si="102"/>
        <v>271650</v>
      </c>
      <c r="Q640" s="47">
        <f t="shared" si="103"/>
        <v>0</v>
      </c>
      <c r="R640" s="47">
        <f>IF(S639&lt;1,0,-'Lease Quarterly'!$K$4/'Lease Quarterly'!$L$4)</f>
        <v>0</v>
      </c>
      <c r="S640" s="47">
        <f t="shared" si="99"/>
        <v>0</v>
      </c>
      <c r="AE640"/>
      <c r="AF640" s="6"/>
    </row>
    <row r="641" spans="1:32" x14ac:dyDescent="0.25">
      <c r="A641" s="53">
        <f t="shared" si="100"/>
        <v>625</v>
      </c>
      <c r="B641" s="29">
        <f t="shared" si="94"/>
        <v>0</v>
      </c>
      <c r="C641" s="9" t="str">
        <f>IF(D641=0,"-",IF('Lease Quarterly'!$H$4="Yearly",EDATE(C640,12),IF('Lease Quarterly'!$H$4="Quarterly",EDATE(C640,3),EDATE(C640,1))))</f>
        <v>-</v>
      </c>
      <c r="D641" s="54">
        <f>IF(A641&gt;'Lease Quarterly'!$E$4,0,'Lease Quarterly'!$G$4)*((1+$M$4)^(((((IF($H$4="Yearly",ROUNDDOWN(IF(A641-($N$4)&lt;0,0,((A641-($N$4)/(($N$4))))/($N$4)),0),IF($H$4="Monthly",ROUNDDOWN(IF(A641-($N$4*12)&lt;0,0,((A641-(12*$N$4)/((12*$N$4))))/($N$4*12)),0),ROUNDDOWN(IF(A641-($N$4*4)&lt;0,0,((A641-(4*$N$4)/((4*$N$4))))/($N$4*4)),0)))))))))+(IF(A641=$E$4,$J$4,0))</f>
        <v>0</v>
      </c>
      <c r="E641" s="49">
        <f>IF(D641=0,0,1/((1+IF('Lease Quarterly'!$H$4="Yearly",'Lease Quarterly'!$D$4,IF('Lease Quarterly'!$H$4="Quarterly",'Lease Quarterly'!$D$4/4,'Lease Quarterly'!$D$4/12)))^IF($E$17=1,A640,A641)))</f>
        <v>0</v>
      </c>
      <c r="F641" s="55">
        <f t="shared" si="95"/>
        <v>0</v>
      </c>
      <c r="G641" s="56"/>
      <c r="H641" s="38">
        <f t="shared" si="101"/>
        <v>625</v>
      </c>
      <c r="I641" s="9" t="str">
        <f t="shared" si="96"/>
        <v>-</v>
      </c>
      <c r="J641" s="47">
        <f>IF(H641&gt;'Lease Quarterly'!$E$4,0,M640)</f>
        <v>0</v>
      </c>
      <c r="K641" s="47">
        <f>IF(IF('Lease Quarterly'!$H$4="Yearly",J641*'Lease Quarterly'!$D$4,IF('Lease Quarterly'!$H$4="Quarterly",J641*('Lease Quarterly'!$D$4/4),J641*'Lease Quarterly'!$D$4/12))&gt;0,IF('Lease Quarterly'!$H$4="Yearly",J641*'Lease Quarterly'!$D$4,IF('Lease Quarterly'!$H$4="Quarterly",J641*('Lease Quarterly'!$D$4/4),J641*'Lease Quarterly'!$D$4/12)),-L641-J641)</f>
        <v>0</v>
      </c>
      <c r="L641" s="47">
        <f t="shared" si="97"/>
        <v>0</v>
      </c>
      <c r="M641" s="47">
        <f t="shared" si="98"/>
        <v>0</v>
      </c>
      <c r="N641" s="57"/>
      <c r="O641" s="38">
        <v>237</v>
      </c>
      <c r="P641" s="58">
        <f t="shared" si="102"/>
        <v>272016</v>
      </c>
      <c r="Q641" s="47">
        <f t="shared" si="103"/>
        <v>0</v>
      </c>
      <c r="R641" s="47">
        <f>IF(S640&lt;1,0,-'Lease Quarterly'!$K$4/'Lease Quarterly'!$L$4)</f>
        <v>0</v>
      </c>
      <c r="S641" s="47">
        <f t="shared" si="99"/>
        <v>0</v>
      </c>
      <c r="AE641"/>
      <c r="AF641" s="6"/>
    </row>
    <row r="642" spans="1:32" x14ac:dyDescent="0.25">
      <c r="A642" s="53">
        <f t="shared" si="100"/>
        <v>626</v>
      </c>
      <c r="B642" s="29">
        <f t="shared" si="94"/>
        <v>0</v>
      </c>
      <c r="C642" s="9" t="str">
        <f>IF(D642=0,"-",IF('Lease Quarterly'!$H$4="Yearly",EDATE(C641,12),IF('Lease Quarterly'!$H$4="Quarterly",EDATE(C641,3),EDATE(C641,1))))</f>
        <v>-</v>
      </c>
      <c r="D642" s="54">
        <f>IF(A642&gt;'Lease Quarterly'!$E$4,0,'Lease Quarterly'!$G$4)*((1+$M$4)^(((((IF($H$4="Yearly",ROUNDDOWN(IF(A642-($N$4)&lt;0,0,((A642-($N$4)/(($N$4))))/($N$4)),0),IF($H$4="Monthly",ROUNDDOWN(IF(A642-($N$4*12)&lt;0,0,((A642-(12*$N$4)/((12*$N$4))))/($N$4*12)),0),ROUNDDOWN(IF(A642-($N$4*4)&lt;0,0,((A642-(4*$N$4)/((4*$N$4))))/($N$4*4)),0)))))))))+(IF(A642=$E$4,$J$4,0))</f>
        <v>0</v>
      </c>
      <c r="E642" s="49">
        <f>IF(D642=0,0,1/((1+IF('Lease Quarterly'!$H$4="Yearly",'Lease Quarterly'!$D$4,IF('Lease Quarterly'!$H$4="Quarterly",'Lease Quarterly'!$D$4/4,'Lease Quarterly'!$D$4/12)))^IF($E$17=1,A641,A642)))</f>
        <v>0</v>
      </c>
      <c r="F642" s="55">
        <f t="shared" si="95"/>
        <v>0</v>
      </c>
      <c r="G642" s="56"/>
      <c r="H642" s="38">
        <f t="shared" si="101"/>
        <v>626</v>
      </c>
      <c r="I642" s="9" t="str">
        <f t="shared" si="96"/>
        <v>-</v>
      </c>
      <c r="J642" s="47">
        <f>IF(H642&gt;'Lease Quarterly'!$E$4,0,M641)</f>
        <v>0</v>
      </c>
      <c r="K642" s="47">
        <f>IF(IF('Lease Quarterly'!$H$4="Yearly",J642*'Lease Quarterly'!$D$4,IF('Lease Quarterly'!$H$4="Quarterly",J642*('Lease Quarterly'!$D$4/4),J642*'Lease Quarterly'!$D$4/12))&gt;0,IF('Lease Quarterly'!$H$4="Yearly",J642*'Lease Quarterly'!$D$4,IF('Lease Quarterly'!$H$4="Quarterly",J642*('Lease Quarterly'!$D$4/4),J642*'Lease Quarterly'!$D$4/12)),-L642-J642)</f>
        <v>0</v>
      </c>
      <c r="L642" s="47">
        <f t="shared" si="97"/>
        <v>0</v>
      </c>
      <c r="M642" s="47">
        <f t="shared" si="98"/>
        <v>0</v>
      </c>
      <c r="N642" s="57"/>
      <c r="O642" s="38">
        <v>237</v>
      </c>
      <c r="P642" s="58">
        <f t="shared" si="102"/>
        <v>272381</v>
      </c>
      <c r="Q642" s="47">
        <f t="shared" si="103"/>
        <v>0</v>
      </c>
      <c r="R642" s="47">
        <f>IF(S641&lt;1,0,-'Lease Quarterly'!$K$4/'Lease Quarterly'!$L$4)</f>
        <v>0</v>
      </c>
      <c r="S642" s="47">
        <f t="shared" si="99"/>
        <v>0</v>
      </c>
      <c r="AE642"/>
      <c r="AF642" s="6"/>
    </row>
    <row r="643" spans="1:32" x14ac:dyDescent="0.25">
      <c r="A643" s="53">
        <f t="shared" si="100"/>
        <v>627</v>
      </c>
      <c r="B643" s="29">
        <f t="shared" si="94"/>
        <v>0</v>
      </c>
      <c r="C643" s="9" t="str">
        <f>IF(D643=0,"-",IF('Lease Quarterly'!$H$4="Yearly",EDATE(C642,12),IF('Lease Quarterly'!$H$4="Quarterly",EDATE(C642,3),EDATE(C642,1))))</f>
        <v>-</v>
      </c>
      <c r="D643" s="54">
        <f>IF(A643&gt;'Lease Quarterly'!$E$4,0,'Lease Quarterly'!$G$4)*((1+$M$4)^(((((IF($H$4="Yearly",ROUNDDOWN(IF(A643-($N$4)&lt;0,0,((A643-($N$4)/(($N$4))))/($N$4)),0),IF($H$4="Monthly",ROUNDDOWN(IF(A643-($N$4*12)&lt;0,0,((A643-(12*$N$4)/((12*$N$4))))/($N$4*12)),0),ROUNDDOWN(IF(A643-($N$4*4)&lt;0,0,((A643-(4*$N$4)/((4*$N$4))))/($N$4*4)),0)))))))))+(IF(A643=$E$4,$J$4,0))</f>
        <v>0</v>
      </c>
      <c r="E643" s="49">
        <f>IF(D643=0,0,1/((1+IF('Lease Quarterly'!$H$4="Yearly",'Lease Quarterly'!$D$4,IF('Lease Quarterly'!$H$4="Quarterly",'Lease Quarterly'!$D$4/4,'Lease Quarterly'!$D$4/12)))^IF($E$17=1,A642,A643)))</f>
        <v>0</v>
      </c>
      <c r="F643" s="55">
        <f t="shared" si="95"/>
        <v>0</v>
      </c>
      <c r="G643" s="56"/>
      <c r="H643" s="38">
        <f t="shared" si="101"/>
        <v>627</v>
      </c>
      <c r="I643" s="9" t="str">
        <f t="shared" si="96"/>
        <v>-</v>
      </c>
      <c r="J643" s="47">
        <f>IF(H643&gt;'Lease Quarterly'!$E$4,0,M642)</f>
        <v>0</v>
      </c>
      <c r="K643" s="47">
        <f>IF(IF('Lease Quarterly'!$H$4="Yearly",J643*'Lease Quarterly'!$D$4,IF('Lease Quarterly'!$H$4="Quarterly",J643*('Lease Quarterly'!$D$4/4),J643*'Lease Quarterly'!$D$4/12))&gt;0,IF('Lease Quarterly'!$H$4="Yearly",J643*'Lease Quarterly'!$D$4,IF('Lease Quarterly'!$H$4="Quarterly",J643*('Lease Quarterly'!$D$4/4),J643*'Lease Quarterly'!$D$4/12)),-L643-J643)</f>
        <v>0</v>
      </c>
      <c r="L643" s="47">
        <f t="shared" si="97"/>
        <v>0</v>
      </c>
      <c r="M643" s="47">
        <f t="shared" si="98"/>
        <v>0</v>
      </c>
      <c r="N643" s="57"/>
      <c r="O643" s="38">
        <v>237</v>
      </c>
      <c r="P643" s="58">
        <f t="shared" si="102"/>
        <v>272746</v>
      </c>
      <c r="Q643" s="47">
        <f t="shared" si="103"/>
        <v>0</v>
      </c>
      <c r="R643" s="47">
        <f>IF(S642&lt;1,0,-'Lease Quarterly'!$K$4/'Lease Quarterly'!$L$4)</f>
        <v>0</v>
      </c>
      <c r="S643" s="47">
        <f t="shared" si="99"/>
        <v>0</v>
      </c>
      <c r="AE643"/>
      <c r="AF643" s="6"/>
    </row>
    <row r="644" spans="1:32" x14ac:dyDescent="0.25">
      <c r="A644" s="53">
        <f t="shared" si="100"/>
        <v>628</v>
      </c>
      <c r="B644" s="29">
        <f t="shared" si="94"/>
        <v>0</v>
      </c>
      <c r="C644" s="9" t="str">
        <f>IF(D644=0,"-",IF('Lease Quarterly'!$H$4="Yearly",EDATE(C643,12),IF('Lease Quarterly'!$H$4="Quarterly",EDATE(C643,3),EDATE(C643,1))))</f>
        <v>-</v>
      </c>
      <c r="D644" s="54">
        <f>IF(A644&gt;'Lease Quarterly'!$E$4,0,'Lease Quarterly'!$G$4)*((1+$M$4)^(((((IF($H$4="Yearly",ROUNDDOWN(IF(A644-($N$4)&lt;0,0,((A644-($N$4)/(($N$4))))/($N$4)),0),IF($H$4="Monthly",ROUNDDOWN(IF(A644-($N$4*12)&lt;0,0,((A644-(12*$N$4)/((12*$N$4))))/($N$4*12)),0),ROUNDDOWN(IF(A644-($N$4*4)&lt;0,0,((A644-(4*$N$4)/((4*$N$4))))/($N$4*4)),0)))))))))+(IF(A644=$E$4,$J$4,0))</f>
        <v>0</v>
      </c>
      <c r="E644" s="49">
        <f>IF(D644=0,0,1/((1+IF('Lease Quarterly'!$H$4="Yearly",'Lease Quarterly'!$D$4,IF('Lease Quarterly'!$H$4="Quarterly",'Lease Quarterly'!$D$4/4,'Lease Quarterly'!$D$4/12)))^IF($E$17=1,A643,A644)))</f>
        <v>0</v>
      </c>
      <c r="F644" s="55">
        <f t="shared" si="95"/>
        <v>0</v>
      </c>
      <c r="G644" s="56"/>
      <c r="H644" s="38">
        <f t="shared" si="101"/>
        <v>628</v>
      </c>
      <c r="I644" s="9" t="str">
        <f t="shared" si="96"/>
        <v>-</v>
      </c>
      <c r="J644" s="47">
        <f>IF(H644&gt;'Lease Quarterly'!$E$4,0,M643)</f>
        <v>0</v>
      </c>
      <c r="K644" s="47">
        <f>IF(IF('Lease Quarterly'!$H$4="Yearly",J644*'Lease Quarterly'!$D$4,IF('Lease Quarterly'!$H$4="Quarterly",J644*('Lease Quarterly'!$D$4/4),J644*'Lease Quarterly'!$D$4/12))&gt;0,IF('Lease Quarterly'!$H$4="Yearly",J644*'Lease Quarterly'!$D$4,IF('Lease Quarterly'!$H$4="Quarterly",J644*('Lease Quarterly'!$D$4/4),J644*'Lease Quarterly'!$D$4/12)),-L644-J644)</f>
        <v>0</v>
      </c>
      <c r="L644" s="47">
        <f t="shared" si="97"/>
        <v>0</v>
      </c>
      <c r="M644" s="47">
        <f t="shared" si="98"/>
        <v>0</v>
      </c>
      <c r="N644" s="57"/>
      <c r="O644" s="38">
        <v>237</v>
      </c>
      <c r="P644" s="58">
        <f t="shared" si="102"/>
        <v>273111</v>
      </c>
      <c r="Q644" s="47">
        <f t="shared" si="103"/>
        <v>0</v>
      </c>
      <c r="R644" s="47">
        <f>IF(S643&lt;1,0,-'Lease Quarterly'!$K$4/'Lease Quarterly'!$L$4)</f>
        <v>0</v>
      </c>
      <c r="S644" s="47">
        <f t="shared" si="99"/>
        <v>0</v>
      </c>
      <c r="AE644"/>
      <c r="AF644" s="6"/>
    </row>
    <row r="645" spans="1:32" x14ac:dyDescent="0.25">
      <c r="A645" s="53">
        <f t="shared" si="100"/>
        <v>629</v>
      </c>
      <c r="B645" s="29">
        <f t="shared" si="94"/>
        <v>0</v>
      </c>
      <c r="C645" s="9" t="str">
        <f>IF(D645=0,"-",IF('Lease Quarterly'!$H$4="Yearly",EDATE(C644,12),IF('Lease Quarterly'!$H$4="Quarterly",EDATE(C644,3),EDATE(C644,1))))</f>
        <v>-</v>
      </c>
      <c r="D645" s="54">
        <f>IF(A645&gt;'Lease Quarterly'!$E$4,0,'Lease Quarterly'!$G$4)*((1+$M$4)^(((((IF($H$4="Yearly",ROUNDDOWN(IF(A645-($N$4)&lt;0,0,((A645-($N$4)/(($N$4))))/($N$4)),0),IF($H$4="Monthly",ROUNDDOWN(IF(A645-($N$4*12)&lt;0,0,((A645-(12*$N$4)/((12*$N$4))))/($N$4*12)),0),ROUNDDOWN(IF(A645-($N$4*4)&lt;0,0,((A645-(4*$N$4)/((4*$N$4))))/($N$4*4)),0)))))))))+(IF(A645=$E$4,$J$4,0))</f>
        <v>0</v>
      </c>
      <c r="E645" s="49">
        <f>IF(D645=0,0,1/((1+IF('Lease Quarterly'!$H$4="Yearly",'Lease Quarterly'!$D$4,IF('Lease Quarterly'!$H$4="Quarterly",'Lease Quarterly'!$D$4/4,'Lease Quarterly'!$D$4/12)))^IF($E$17=1,A644,A645)))</f>
        <v>0</v>
      </c>
      <c r="F645" s="55">
        <f t="shared" si="95"/>
        <v>0</v>
      </c>
      <c r="G645" s="56"/>
      <c r="H645" s="38">
        <f t="shared" si="101"/>
        <v>629</v>
      </c>
      <c r="I645" s="9" t="str">
        <f t="shared" si="96"/>
        <v>-</v>
      </c>
      <c r="J645" s="47">
        <f>IF(H645&gt;'Lease Quarterly'!$E$4,0,M644)</f>
        <v>0</v>
      </c>
      <c r="K645" s="47">
        <f>IF(IF('Lease Quarterly'!$H$4="Yearly",J645*'Lease Quarterly'!$D$4,IF('Lease Quarterly'!$H$4="Quarterly",J645*('Lease Quarterly'!$D$4/4),J645*'Lease Quarterly'!$D$4/12))&gt;0,IF('Lease Quarterly'!$H$4="Yearly",J645*'Lease Quarterly'!$D$4,IF('Lease Quarterly'!$H$4="Quarterly",J645*('Lease Quarterly'!$D$4/4),J645*'Lease Quarterly'!$D$4/12)),-L645-J645)</f>
        <v>0</v>
      </c>
      <c r="L645" s="47">
        <f t="shared" si="97"/>
        <v>0</v>
      </c>
      <c r="M645" s="47">
        <f t="shared" si="98"/>
        <v>0</v>
      </c>
      <c r="N645" s="57"/>
      <c r="O645" s="38">
        <v>237</v>
      </c>
      <c r="P645" s="58">
        <f t="shared" si="102"/>
        <v>273477</v>
      </c>
      <c r="Q645" s="47">
        <f t="shared" si="103"/>
        <v>0</v>
      </c>
      <c r="R645" s="47">
        <f>IF(S644&lt;1,0,-'Lease Quarterly'!$K$4/'Lease Quarterly'!$L$4)</f>
        <v>0</v>
      </c>
      <c r="S645" s="47">
        <f t="shared" si="99"/>
        <v>0</v>
      </c>
      <c r="AE645"/>
      <c r="AF645" s="6"/>
    </row>
    <row r="646" spans="1:32" x14ac:dyDescent="0.25">
      <c r="A646" s="53">
        <f t="shared" si="100"/>
        <v>630</v>
      </c>
      <c r="B646" s="29">
        <f t="shared" si="94"/>
        <v>0</v>
      </c>
      <c r="C646" s="9" t="str">
        <f>IF(D646=0,"-",IF('Lease Quarterly'!$H$4="Yearly",EDATE(C645,12),IF('Lease Quarterly'!$H$4="Quarterly",EDATE(C645,3),EDATE(C645,1))))</f>
        <v>-</v>
      </c>
      <c r="D646" s="54">
        <f>IF(A646&gt;'Lease Quarterly'!$E$4,0,'Lease Quarterly'!$G$4)*((1+$M$4)^(((((IF($H$4="Yearly",ROUNDDOWN(IF(A646-($N$4)&lt;0,0,((A646-($N$4)/(($N$4))))/($N$4)),0),IF($H$4="Monthly",ROUNDDOWN(IF(A646-($N$4*12)&lt;0,0,((A646-(12*$N$4)/((12*$N$4))))/($N$4*12)),0),ROUNDDOWN(IF(A646-($N$4*4)&lt;0,0,((A646-(4*$N$4)/((4*$N$4))))/($N$4*4)),0)))))))))+(IF(A646=$E$4,$J$4,0))</f>
        <v>0</v>
      </c>
      <c r="E646" s="49">
        <f>IF(D646=0,0,1/((1+IF('Lease Quarterly'!$H$4="Yearly",'Lease Quarterly'!$D$4,IF('Lease Quarterly'!$H$4="Quarterly",'Lease Quarterly'!$D$4/4,'Lease Quarterly'!$D$4/12)))^IF($E$17=1,A645,A646)))</f>
        <v>0</v>
      </c>
      <c r="F646" s="55">
        <f t="shared" si="95"/>
        <v>0</v>
      </c>
      <c r="G646" s="56"/>
      <c r="H646" s="38">
        <f t="shared" si="101"/>
        <v>630</v>
      </c>
      <c r="I646" s="9" t="str">
        <f t="shared" si="96"/>
        <v>-</v>
      </c>
      <c r="J646" s="47">
        <f>IF(H646&gt;'Lease Quarterly'!$E$4,0,M645)</f>
        <v>0</v>
      </c>
      <c r="K646" s="47">
        <f>IF(IF('Lease Quarterly'!$H$4="Yearly",J646*'Lease Quarterly'!$D$4,IF('Lease Quarterly'!$H$4="Quarterly",J646*('Lease Quarterly'!$D$4/4),J646*'Lease Quarterly'!$D$4/12))&gt;0,IF('Lease Quarterly'!$H$4="Yearly",J646*'Lease Quarterly'!$D$4,IF('Lease Quarterly'!$H$4="Quarterly",J646*('Lease Quarterly'!$D$4/4),J646*'Lease Quarterly'!$D$4/12)),-L646-J646)</f>
        <v>0</v>
      </c>
      <c r="L646" s="47">
        <f t="shared" si="97"/>
        <v>0</v>
      </c>
      <c r="M646" s="47">
        <f t="shared" si="98"/>
        <v>0</v>
      </c>
      <c r="N646" s="57"/>
      <c r="O646" s="38">
        <v>237</v>
      </c>
      <c r="P646" s="58">
        <f t="shared" si="102"/>
        <v>273842</v>
      </c>
      <c r="Q646" s="47">
        <f t="shared" si="103"/>
        <v>0</v>
      </c>
      <c r="R646" s="47">
        <f>IF(S645&lt;1,0,-'Lease Quarterly'!$K$4/'Lease Quarterly'!$L$4)</f>
        <v>0</v>
      </c>
      <c r="S646" s="47">
        <f t="shared" si="99"/>
        <v>0</v>
      </c>
      <c r="AE646"/>
      <c r="AF646" s="6"/>
    </row>
    <row r="647" spans="1:32" x14ac:dyDescent="0.25">
      <c r="A647" s="53">
        <f t="shared" si="100"/>
        <v>631</v>
      </c>
      <c r="B647" s="29">
        <f t="shared" si="94"/>
        <v>0</v>
      </c>
      <c r="C647" s="9" t="str">
        <f>IF(D647=0,"-",IF('Lease Quarterly'!$H$4="Yearly",EDATE(C646,12),IF('Lease Quarterly'!$H$4="Quarterly",EDATE(C646,3),EDATE(C646,1))))</f>
        <v>-</v>
      </c>
      <c r="D647" s="54">
        <f>IF(A647&gt;'Lease Quarterly'!$E$4,0,'Lease Quarterly'!$G$4)*((1+$M$4)^(((((IF($H$4="Yearly",ROUNDDOWN(IF(A647-($N$4)&lt;0,0,((A647-($N$4)/(($N$4))))/($N$4)),0),IF($H$4="Monthly",ROUNDDOWN(IF(A647-($N$4*12)&lt;0,0,((A647-(12*$N$4)/((12*$N$4))))/($N$4*12)),0),ROUNDDOWN(IF(A647-($N$4*4)&lt;0,0,((A647-(4*$N$4)/((4*$N$4))))/($N$4*4)),0)))))))))+(IF(A647=$E$4,$J$4,0))</f>
        <v>0</v>
      </c>
      <c r="E647" s="49">
        <f>IF(D647=0,0,1/((1+IF('Lease Quarterly'!$H$4="Yearly",'Lease Quarterly'!$D$4,IF('Lease Quarterly'!$H$4="Quarterly",'Lease Quarterly'!$D$4/4,'Lease Quarterly'!$D$4/12)))^IF($E$17=1,A646,A647)))</f>
        <v>0</v>
      </c>
      <c r="F647" s="55">
        <f t="shared" si="95"/>
        <v>0</v>
      </c>
      <c r="G647" s="56"/>
      <c r="H647" s="38">
        <f t="shared" si="101"/>
        <v>631</v>
      </c>
      <c r="I647" s="9" t="str">
        <f t="shared" si="96"/>
        <v>-</v>
      </c>
      <c r="J647" s="47">
        <f>IF(H647&gt;'Lease Quarterly'!$E$4,0,M646)</f>
        <v>0</v>
      </c>
      <c r="K647" s="47">
        <f>IF(IF('Lease Quarterly'!$H$4="Yearly",J647*'Lease Quarterly'!$D$4,IF('Lease Quarterly'!$H$4="Quarterly",J647*('Lease Quarterly'!$D$4/4),J647*'Lease Quarterly'!$D$4/12))&gt;0,IF('Lease Quarterly'!$H$4="Yearly",J647*'Lease Quarterly'!$D$4,IF('Lease Quarterly'!$H$4="Quarterly",J647*('Lease Quarterly'!$D$4/4),J647*'Lease Quarterly'!$D$4/12)),-L647-J647)</f>
        <v>0</v>
      </c>
      <c r="L647" s="47">
        <f t="shared" si="97"/>
        <v>0</v>
      </c>
      <c r="M647" s="47">
        <f t="shared" si="98"/>
        <v>0</v>
      </c>
      <c r="N647" s="57"/>
      <c r="O647" s="38">
        <v>237</v>
      </c>
      <c r="P647" s="58">
        <f t="shared" si="102"/>
        <v>274207</v>
      </c>
      <c r="Q647" s="47">
        <f t="shared" si="103"/>
        <v>0</v>
      </c>
      <c r="R647" s="47">
        <f>IF(S646&lt;1,0,-'Lease Quarterly'!$K$4/'Lease Quarterly'!$L$4)</f>
        <v>0</v>
      </c>
      <c r="S647" s="47">
        <f t="shared" si="99"/>
        <v>0</v>
      </c>
      <c r="AE647"/>
      <c r="AF647" s="6"/>
    </row>
    <row r="648" spans="1:32" x14ac:dyDescent="0.25">
      <c r="A648" s="53">
        <f t="shared" si="100"/>
        <v>632</v>
      </c>
      <c r="B648" s="29">
        <f t="shared" si="94"/>
        <v>0</v>
      </c>
      <c r="C648" s="9" t="str">
        <f>IF(D648=0,"-",IF('Lease Quarterly'!$H$4="Yearly",EDATE(C647,12),IF('Lease Quarterly'!$H$4="Quarterly",EDATE(C647,3),EDATE(C647,1))))</f>
        <v>-</v>
      </c>
      <c r="D648" s="54">
        <f>IF(A648&gt;'Lease Quarterly'!$E$4,0,'Lease Quarterly'!$G$4)*((1+$M$4)^(((((IF($H$4="Yearly",ROUNDDOWN(IF(A648-($N$4)&lt;0,0,((A648-($N$4)/(($N$4))))/($N$4)),0),IF($H$4="Monthly",ROUNDDOWN(IF(A648-($N$4*12)&lt;0,0,((A648-(12*$N$4)/((12*$N$4))))/($N$4*12)),0),ROUNDDOWN(IF(A648-($N$4*4)&lt;0,0,((A648-(4*$N$4)/((4*$N$4))))/($N$4*4)),0)))))))))+(IF(A648=$E$4,$J$4,0))</f>
        <v>0</v>
      </c>
      <c r="E648" s="49">
        <f>IF(D648=0,0,1/((1+IF('Lease Quarterly'!$H$4="Yearly",'Lease Quarterly'!$D$4,IF('Lease Quarterly'!$H$4="Quarterly",'Lease Quarterly'!$D$4/4,'Lease Quarterly'!$D$4/12)))^IF($E$17=1,A647,A648)))</f>
        <v>0</v>
      </c>
      <c r="F648" s="55">
        <f t="shared" si="95"/>
        <v>0</v>
      </c>
      <c r="G648" s="56"/>
      <c r="H648" s="38">
        <f t="shared" si="101"/>
        <v>632</v>
      </c>
      <c r="I648" s="9" t="str">
        <f t="shared" si="96"/>
        <v>-</v>
      </c>
      <c r="J648" s="47">
        <f>IF(H648&gt;'Lease Quarterly'!$E$4,0,M647)</f>
        <v>0</v>
      </c>
      <c r="K648" s="47">
        <f>IF(IF('Lease Quarterly'!$H$4="Yearly",J648*'Lease Quarterly'!$D$4,IF('Lease Quarterly'!$H$4="Quarterly",J648*('Lease Quarterly'!$D$4/4),J648*'Lease Quarterly'!$D$4/12))&gt;0,IF('Lease Quarterly'!$H$4="Yearly",J648*'Lease Quarterly'!$D$4,IF('Lease Quarterly'!$H$4="Quarterly",J648*('Lease Quarterly'!$D$4/4),J648*'Lease Quarterly'!$D$4/12)),-L648-J648)</f>
        <v>0</v>
      </c>
      <c r="L648" s="47">
        <f t="shared" si="97"/>
        <v>0</v>
      </c>
      <c r="M648" s="47">
        <f t="shared" si="98"/>
        <v>0</v>
      </c>
      <c r="N648" s="57"/>
      <c r="O648" s="38">
        <v>237</v>
      </c>
      <c r="P648" s="58">
        <f t="shared" si="102"/>
        <v>274572</v>
      </c>
      <c r="Q648" s="47">
        <f t="shared" si="103"/>
        <v>0</v>
      </c>
      <c r="R648" s="47">
        <f>IF(S647&lt;1,0,-'Lease Quarterly'!$K$4/'Lease Quarterly'!$L$4)</f>
        <v>0</v>
      </c>
      <c r="S648" s="47">
        <f t="shared" si="99"/>
        <v>0</v>
      </c>
      <c r="AE648"/>
      <c r="AF648" s="6"/>
    </row>
    <row r="649" spans="1:32" x14ac:dyDescent="0.25">
      <c r="A649" s="53">
        <f t="shared" si="100"/>
        <v>633</v>
      </c>
      <c r="B649" s="29">
        <f t="shared" si="94"/>
        <v>0</v>
      </c>
      <c r="C649" s="9" t="str">
        <f>IF(D649=0,"-",IF('Lease Quarterly'!$H$4="Yearly",EDATE(C648,12),IF('Lease Quarterly'!$H$4="Quarterly",EDATE(C648,3),EDATE(C648,1))))</f>
        <v>-</v>
      </c>
      <c r="D649" s="54">
        <f>IF(A649&gt;'Lease Quarterly'!$E$4,0,'Lease Quarterly'!$G$4)*((1+$M$4)^(((((IF($H$4="Yearly",ROUNDDOWN(IF(A649-($N$4)&lt;0,0,((A649-($N$4)/(($N$4))))/($N$4)),0),IF($H$4="Monthly",ROUNDDOWN(IF(A649-($N$4*12)&lt;0,0,((A649-(12*$N$4)/((12*$N$4))))/($N$4*12)),0),ROUNDDOWN(IF(A649-($N$4*4)&lt;0,0,((A649-(4*$N$4)/((4*$N$4))))/($N$4*4)),0)))))))))+(IF(A649=$E$4,$J$4,0))</f>
        <v>0</v>
      </c>
      <c r="E649" s="49">
        <f>IF(D649=0,0,1/((1+IF('Lease Quarterly'!$H$4="Yearly",'Lease Quarterly'!$D$4,IF('Lease Quarterly'!$H$4="Quarterly",'Lease Quarterly'!$D$4/4,'Lease Quarterly'!$D$4/12)))^IF($E$17=1,A648,A649)))</f>
        <v>0</v>
      </c>
      <c r="F649" s="55">
        <f t="shared" si="95"/>
        <v>0</v>
      </c>
      <c r="G649" s="56"/>
      <c r="H649" s="38">
        <f t="shared" si="101"/>
        <v>633</v>
      </c>
      <c r="I649" s="9" t="str">
        <f t="shared" si="96"/>
        <v>-</v>
      </c>
      <c r="J649" s="47">
        <f>IF(H649&gt;'Lease Quarterly'!$E$4,0,M648)</f>
        <v>0</v>
      </c>
      <c r="K649" s="47">
        <f>IF(IF('Lease Quarterly'!$H$4="Yearly",J649*'Lease Quarterly'!$D$4,IF('Lease Quarterly'!$H$4="Quarterly",J649*('Lease Quarterly'!$D$4/4),J649*'Lease Quarterly'!$D$4/12))&gt;0,IF('Lease Quarterly'!$H$4="Yearly",J649*'Lease Quarterly'!$D$4,IF('Lease Quarterly'!$H$4="Quarterly",J649*('Lease Quarterly'!$D$4/4),J649*'Lease Quarterly'!$D$4/12)),-L649-J649)</f>
        <v>0</v>
      </c>
      <c r="L649" s="47">
        <f t="shared" si="97"/>
        <v>0</v>
      </c>
      <c r="M649" s="47">
        <f t="shared" si="98"/>
        <v>0</v>
      </c>
      <c r="N649" s="57"/>
      <c r="O649" s="38">
        <v>237</v>
      </c>
      <c r="P649" s="58">
        <f t="shared" si="102"/>
        <v>274938</v>
      </c>
      <c r="Q649" s="47">
        <f t="shared" si="103"/>
        <v>0</v>
      </c>
      <c r="R649" s="47">
        <f>IF(S648&lt;1,0,-'Lease Quarterly'!$K$4/'Lease Quarterly'!$L$4)</f>
        <v>0</v>
      </c>
      <c r="S649" s="47">
        <f t="shared" si="99"/>
        <v>0</v>
      </c>
      <c r="AE649"/>
      <c r="AF649" s="6"/>
    </row>
    <row r="650" spans="1:32" x14ac:dyDescent="0.25">
      <c r="A650" s="53">
        <f t="shared" si="100"/>
        <v>634</v>
      </c>
      <c r="B650" s="29">
        <f t="shared" si="94"/>
        <v>0</v>
      </c>
      <c r="C650" s="9" t="str">
        <f>IF(D650=0,"-",IF('Lease Quarterly'!$H$4="Yearly",EDATE(C649,12),IF('Lease Quarterly'!$H$4="Quarterly",EDATE(C649,3),EDATE(C649,1))))</f>
        <v>-</v>
      </c>
      <c r="D650" s="54">
        <f>IF(A650&gt;'Lease Quarterly'!$E$4,0,'Lease Quarterly'!$G$4)*((1+$M$4)^(((((IF($H$4="Yearly",ROUNDDOWN(IF(A650-($N$4)&lt;0,0,((A650-($N$4)/(($N$4))))/($N$4)),0),IF($H$4="Monthly",ROUNDDOWN(IF(A650-($N$4*12)&lt;0,0,((A650-(12*$N$4)/((12*$N$4))))/($N$4*12)),0),ROUNDDOWN(IF(A650-($N$4*4)&lt;0,0,((A650-(4*$N$4)/((4*$N$4))))/($N$4*4)),0)))))))))+(IF(A650=$E$4,$J$4,0))</f>
        <v>0</v>
      </c>
      <c r="E650" s="49">
        <f>IF(D650=0,0,1/((1+IF('Lease Quarterly'!$H$4="Yearly",'Lease Quarterly'!$D$4,IF('Lease Quarterly'!$H$4="Quarterly",'Lease Quarterly'!$D$4/4,'Lease Quarterly'!$D$4/12)))^IF($E$17=1,A649,A650)))</f>
        <v>0</v>
      </c>
      <c r="F650" s="55">
        <f t="shared" si="95"/>
        <v>0</v>
      </c>
      <c r="G650" s="56"/>
      <c r="H650" s="38">
        <f t="shared" si="101"/>
        <v>634</v>
      </c>
      <c r="I650" s="9" t="str">
        <f t="shared" si="96"/>
        <v>-</v>
      </c>
      <c r="J650" s="47">
        <f>IF(H650&gt;'Lease Quarterly'!$E$4,0,M649)</f>
        <v>0</v>
      </c>
      <c r="K650" s="47">
        <f>IF(IF('Lease Quarterly'!$H$4="Yearly",J650*'Lease Quarterly'!$D$4,IF('Lease Quarterly'!$H$4="Quarterly",J650*('Lease Quarterly'!$D$4/4),J650*'Lease Quarterly'!$D$4/12))&gt;0,IF('Lease Quarterly'!$H$4="Yearly",J650*'Lease Quarterly'!$D$4,IF('Lease Quarterly'!$H$4="Quarterly",J650*('Lease Quarterly'!$D$4/4),J650*'Lease Quarterly'!$D$4/12)),-L650-J650)</f>
        <v>0</v>
      </c>
      <c r="L650" s="47">
        <f t="shared" si="97"/>
        <v>0</v>
      </c>
      <c r="M650" s="47">
        <f t="shared" si="98"/>
        <v>0</v>
      </c>
      <c r="N650" s="57"/>
      <c r="O650" s="38">
        <v>237</v>
      </c>
      <c r="P650" s="58">
        <f t="shared" si="102"/>
        <v>275303</v>
      </c>
      <c r="Q650" s="47">
        <f t="shared" si="103"/>
        <v>0</v>
      </c>
      <c r="R650" s="47">
        <f>IF(S649&lt;1,0,-'Lease Quarterly'!$K$4/'Lease Quarterly'!$L$4)</f>
        <v>0</v>
      </c>
      <c r="S650" s="47">
        <f t="shared" si="99"/>
        <v>0</v>
      </c>
      <c r="AE650"/>
      <c r="AF650" s="6"/>
    </row>
    <row r="651" spans="1:32" x14ac:dyDescent="0.25">
      <c r="A651" s="53">
        <f t="shared" si="100"/>
        <v>635</v>
      </c>
      <c r="B651" s="29">
        <f t="shared" si="94"/>
        <v>0</v>
      </c>
      <c r="C651" s="9" t="str">
        <f>IF(D651=0,"-",IF('Lease Quarterly'!$H$4="Yearly",EDATE(C650,12),IF('Lease Quarterly'!$H$4="Quarterly",EDATE(C650,3),EDATE(C650,1))))</f>
        <v>-</v>
      </c>
      <c r="D651" s="54">
        <f>IF(A651&gt;'Lease Quarterly'!$E$4,0,'Lease Quarterly'!$G$4)*((1+$M$4)^(((((IF($H$4="Yearly",ROUNDDOWN(IF(A651-($N$4)&lt;0,0,((A651-($N$4)/(($N$4))))/($N$4)),0),IF($H$4="Monthly",ROUNDDOWN(IF(A651-($N$4*12)&lt;0,0,((A651-(12*$N$4)/((12*$N$4))))/($N$4*12)),0),ROUNDDOWN(IF(A651-($N$4*4)&lt;0,0,((A651-(4*$N$4)/((4*$N$4))))/($N$4*4)),0)))))))))+(IF(A651=$E$4,$J$4,0))</f>
        <v>0</v>
      </c>
      <c r="E651" s="49">
        <f>IF(D651=0,0,1/((1+IF('Lease Quarterly'!$H$4="Yearly",'Lease Quarterly'!$D$4,IF('Lease Quarterly'!$H$4="Quarterly",'Lease Quarterly'!$D$4/4,'Lease Quarterly'!$D$4/12)))^IF($E$17=1,A650,A651)))</f>
        <v>0</v>
      </c>
      <c r="F651" s="55">
        <f t="shared" si="95"/>
        <v>0</v>
      </c>
      <c r="G651" s="56"/>
      <c r="H651" s="38">
        <f t="shared" si="101"/>
        <v>635</v>
      </c>
      <c r="I651" s="9" t="str">
        <f t="shared" si="96"/>
        <v>-</v>
      </c>
      <c r="J651" s="47">
        <f>IF(H651&gt;'Lease Quarterly'!$E$4,0,M650)</f>
        <v>0</v>
      </c>
      <c r="K651" s="47">
        <f>IF(IF('Lease Quarterly'!$H$4="Yearly",J651*'Lease Quarterly'!$D$4,IF('Lease Quarterly'!$H$4="Quarterly",J651*('Lease Quarterly'!$D$4/4),J651*'Lease Quarterly'!$D$4/12))&gt;0,IF('Lease Quarterly'!$H$4="Yearly",J651*'Lease Quarterly'!$D$4,IF('Lease Quarterly'!$H$4="Quarterly",J651*('Lease Quarterly'!$D$4/4),J651*'Lease Quarterly'!$D$4/12)),-L651-J651)</f>
        <v>0</v>
      </c>
      <c r="L651" s="47">
        <f t="shared" si="97"/>
        <v>0</v>
      </c>
      <c r="M651" s="47">
        <f t="shared" si="98"/>
        <v>0</v>
      </c>
      <c r="N651" s="57"/>
      <c r="O651" s="38">
        <v>237</v>
      </c>
      <c r="P651" s="58">
        <f t="shared" si="102"/>
        <v>275668</v>
      </c>
      <c r="Q651" s="47">
        <f t="shared" si="103"/>
        <v>0</v>
      </c>
      <c r="R651" s="47">
        <f>IF(S650&lt;1,0,-'Lease Quarterly'!$K$4/'Lease Quarterly'!$L$4)</f>
        <v>0</v>
      </c>
      <c r="S651" s="47">
        <f t="shared" si="99"/>
        <v>0</v>
      </c>
      <c r="AE651"/>
      <c r="AF651" s="6"/>
    </row>
    <row r="652" spans="1:32" x14ac:dyDescent="0.25">
      <c r="A652" s="53">
        <f t="shared" si="100"/>
        <v>636</v>
      </c>
      <c r="B652" s="29">
        <f t="shared" si="94"/>
        <v>0</v>
      </c>
      <c r="C652" s="9" t="str">
        <f>IF(D652=0,"-",IF('Lease Quarterly'!$H$4="Yearly",EDATE(C651,12),IF('Lease Quarterly'!$H$4="Quarterly",EDATE(C651,3),EDATE(C651,1))))</f>
        <v>-</v>
      </c>
      <c r="D652" s="54">
        <f>IF(A652&gt;'Lease Quarterly'!$E$4,0,'Lease Quarterly'!$G$4)*((1+$M$4)^(((((IF($H$4="Yearly",ROUNDDOWN(IF(A652-($N$4)&lt;0,0,((A652-($N$4)/(($N$4))))/($N$4)),0),IF($H$4="Monthly",ROUNDDOWN(IF(A652-($N$4*12)&lt;0,0,((A652-(12*$N$4)/((12*$N$4))))/($N$4*12)),0),ROUNDDOWN(IF(A652-($N$4*4)&lt;0,0,((A652-(4*$N$4)/((4*$N$4))))/($N$4*4)),0)))))))))+(IF(A652=$E$4,$J$4,0))</f>
        <v>0</v>
      </c>
      <c r="E652" s="49">
        <f>IF(D652=0,0,1/((1+IF('Lease Quarterly'!$H$4="Yearly",'Lease Quarterly'!$D$4,IF('Lease Quarterly'!$H$4="Quarterly",'Lease Quarterly'!$D$4/4,'Lease Quarterly'!$D$4/12)))^IF($E$17=1,A651,A652)))</f>
        <v>0</v>
      </c>
      <c r="F652" s="55">
        <f t="shared" si="95"/>
        <v>0</v>
      </c>
      <c r="G652" s="56"/>
      <c r="H652" s="38">
        <f t="shared" si="101"/>
        <v>636</v>
      </c>
      <c r="I652" s="9" t="str">
        <f t="shared" si="96"/>
        <v>-</v>
      </c>
      <c r="J652" s="47">
        <f>IF(H652&gt;'Lease Quarterly'!$E$4,0,M651)</f>
        <v>0</v>
      </c>
      <c r="K652" s="47">
        <f>IF(IF('Lease Quarterly'!$H$4="Yearly",J652*'Lease Quarterly'!$D$4,IF('Lease Quarterly'!$H$4="Quarterly",J652*('Lease Quarterly'!$D$4/4),J652*'Lease Quarterly'!$D$4/12))&gt;0,IF('Lease Quarterly'!$H$4="Yearly",J652*'Lease Quarterly'!$D$4,IF('Lease Quarterly'!$H$4="Quarterly",J652*('Lease Quarterly'!$D$4/4),J652*'Lease Quarterly'!$D$4/12)),-L652-J652)</f>
        <v>0</v>
      </c>
      <c r="L652" s="47">
        <f t="shared" si="97"/>
        <v>0</v>
      </c>
      <c r="M652" s="47">
        <f t="shared" si="98"/>
        <v>0</v>
      </c>
      <c r="N652" s="57"/>
      <c r="O652" s="38">
        <v>237</v>
      </c>
      <c r="P652" s="58">
        <f t="shared" si="102"/>
        <v>276033</v>
      </c>
      <c r="Q652" s="47">
        <f t="shared" si="103"/>
        <v>0</v>
      </c>
      <c r="R652" s="47">
        <f>IF(S651&lt;1,0,-'Lease Quarterly'!$K$4/'Lease Quarterly'!$L$4)</f>
        <v>0</v>
      </c>
      <c r="S652" s="47">
        <f t="shared" si="99"/>
        <v>0</v>
      </c>
      <c r="AE652"/>
      <c r="AF652" s="6"/>
    </row>
    <row r="653" spans="1:32" x14ac:dyDescent="0.25">
      <c r="A653" s="53">
        <f t="shared" si="100"/>
        <v>637</v>
      </c>
      <c r="B653" s="29">
        <f t="shared" si="94"/>
        <v>0</v>
      </c>
      <c r="C653" s="9" t="str">
        <f>IF(D653=0,"-",IF('Lease Quarterly'!$H$4="Yearly",EDATE(C652,12),IF('Lease Quarterly'!$H$4="Quarterly",EDATE(C652,3),EDATE(C652,1))))</f>
        <v>-</v>
      </c>
      <c r="D653" s="54">
        <f>IF(A653&gt;'Lease Quarterly'!$E$4,0,'Lease Quarterly'!$G$4)*((1+$M$4)^(((((IF($H$4="Yearly",ROUNDDOWN(IF(A653-($N$4)&lt;0,0,((A653-($N$4)/(($N$4))))/($N$4)),0),IF($H$4="Monthly",ROUNDDOWN(IF(A653-($N$4*12)&lt;0,0,((A653-(12*$N$4)/((12*$N$4))))/($N$4*12)),0),ROUNDDOWN(IF(A653-($N$4*4)&lt;0,0,((A653-(4*$N$4)/((4*$N$4))))/($N$4*4)),0)))))))))+(IF(A653=$E$4,$J$4,0))</f>
        <v>0</v>
      </c>
      <c r="E653" s="49">
        <f>IF(D653=0,0,1/((1+IF('Lease Quarterly'!$H$4="Yearly",'Lease Quarterly'!$D$4,IF('Lease Quarterly'!$H$4="Quarterly",'Lease Quarterly'!$D$4/4,'Lease Quarterly'!$D$4/12)))^IF($E$17=1,A652,A653)))</f>
        <v>0</v>
      </c>
      <c r="F653" s="55">
        <f t="shared" si="95"/>
        <v>0</v>
      </c>
      <c r="G653" s="56"/>
      <c r="H653" s="38">
        <f t="shared" si="101"/>
        <v>637</v>
      </c>
      <c r="I653" s="9" t="str">
        <f t="shared" si="96"/>
        <v>-</v>
      </c>
      <c r="J653" s="47">
        <f>IF(H653&gt;'Lease Quarterly'!$E$4,0,M652)</f>
        <v>0</v>
      </c>
      <c r="K653" s="47">
        <f>IF(IF('Lease Quarterly'!$H$4="Yearly",J653*'Lease Quarterly'!$D$4,IF('Lease Quarterly'!$H$4="Quarterly",J653*('Lease Quarterly'!$D$4/4),J653*'Lease Quarterly'!$D$4/12))&gt;0,IF('Lease Quarterly'!$H$4="Yearly",J653*'Lease Quarterly'!$D$4,IF('Lease Quarterly'!$H$4="Quarterly",J653*('Lease Quarterly'!$D$4/4),J653*'Lease Quarterly'!$D$4/12)),-L653-J653)</f>
        <v>0</v>
      </c>
      <c r="L653" s="47">
        <f t="shared" si="97"/>
        <v>0</v>
      </c>
      <c r="M653" s="47">
        <f t="shared" si="98"/>
        <v>0</v>
      </c>
      <c r="N653" s="57"/>
      <c r="O653" s="38">
        <v>237</v>
      </c>
      <c r="P653" s="58">
        <f t="shared" si="102"/>
        <v>276399</v>
      </c>
      <c r="Q653" s="47">
        <f t="shared" si="103"/>
        <v>0</v>
      </c>
      <c r="R653" s="47">
        <f>IF(S652&lt;1,0,-'Lease Quarterly'!$K$4/'Lease Quarterly'!$L$4)</f>
        <v>0</v>
      </c>
      <c r="S653" s="47">
        <f t="shared" si="99"/>
        <v>0</v>
      </c>
      <c r="AE653"/>
      <c r="AF653" s="6"/>
    </row>
    <row r="654" spans="1:32" x14ac:dyDescent="0.25">
      <c r="A654" s="53">
        <f t="shared" si="100"/>
        <v>638</v>
      </c>
      <c r="B654" s="29">
        <f t="shared" si="94"/>
        <v>0</v>
      </c>
      <c r="C654" s="9" t="str">
        <f>IF(D654=0,"-",IF('Lease Quarterly'!$H$4="Yearly",EDATE(C653,12),IF('Lease Quarterly'!$H$4="Quarterly",EDATE(C653,3),EDATE(C653,1))))</f>
        <v>-</v>
      </c>
      <c r="D654" s="54">
        <f>IF(A654&gt;'Lease Quarterly'!$E$4,0,'Lease Quarterly'!$G$4)*((1+$M$4)^(((((IF($H$4="Yearly",ROUNDDOWN(IF(A654-($N$4)&lt;0,0,((A654-($N$4)/(($N$4))))/($N$4)),0),IF($H$4="Monthly",ROUNDDOWN(IF(A654-($N$4*12)&lt;0,0,((A654-(12*$N$4)/((12*$N$4))))/($N$4*12)),0),ROUNDDOWN(IF(A654-($N$4*4)&lt;0,0,((A654-(4*$N$4)/((4*$N$4))))/($N$4*4)),0)))))))))+(IF(A654=$E$4,$J$4,0))</f>
        <v>0</v>
      </c>
      <c r="E654" s="49">
        <f>IF(D654=0,0,1/((1+IF('Lease Quarterly'!$H$4="Yearly",'Lease Quarterly'!$D$4,IF('Lease Quarterly'!$H$4="Quarterly",'Lease Quarterly'!$D$4/4,'Lease Quarterly'!$D$4/12)))^IF($E$17=1,A653,A654)))</f>
        <v>0</v>
      </c>
      <c r="F654" s="55">
        <f t="shared" si="95"/>
        <v>0</v>
      </c>
      <c r="G654" s="56"/>
      <c r="H654" s="38">
        <f t="shared" si="101"/>
        <v>638</v>
      </c>
      <c r="I654" s="9" t="str">
        <f t="shared" si="96"/>
        <v>-</v>
      </c>
      <c r="J654" s="47">
        <f>IF(H654&gt;'Lease Quarterly'!$E$4,0,M653)</f>
        <v>0</v>
      </c>
      <c r="K654" s="47">
        <f>IF(IF('Lease Quarterly'!$H$4="Yearly",J654*'Lease Quarterly'!$D$4,IF('Lease Quarterly'!$H$4="Quarterly",J654*('Lease Quarterly'!$D$4/4),J654*'Lease Quarterly'!$D$4/12))&gt;0,IF('Lease Quarterly'!$H$4="Yearly",J654*'Lease Quarterly'!$D$4,IF('Lease Quarterly'!$H$4="Quarterly",J654*('Lease Quarterly'!$D$4/4),J654*'Lease Quarterly'!$D$4/12)),-L654-J654)</f>
        <v>0</v>
      </c>
      <c r="L654" s="47">
        <f t="shared" si="97"/>
        <v>0</v>
      </c>
      <c r="M654" s="47">
        <f t="shared" si="98"/>
        <v>0</v>
      </c>
      <c r="N654" s="57"/>
      <c r="O654" s="38">
        <v>237</v>
      </c>
      <c r="P654" s="58">
        <f t="shared" si="102"/>
        <v>276764</v>
      </c>
      <c r="Q654" s="47">
        <f t="shared" si="103"/>
        <v>0</v>
      </c>
      <c r="R654" s="47">
        <f>IF(S653&lt;1,0,-'Lease Quarterly'!$K$4/'Lease Quarterly'!$L$4)</f>
        <v>0</v>
      </c>
      <c r="S654" s="47">
        <f t="shared" si="99"/>
        <v>0</v>
      </c>
      <c r="AE654"/>
      <c r="AF654" s="6"/>
    </row>
    <row r="655" spans="1:32" x14ac:dyDescent="0.25">
      <c r="A655" s="53">
        <f t="shared" si="100"/>
        <v>639</v>
      </c>
      <c r="B655" s="29">
        <f t="shared" si="94"/>
        <v>0</v>
      </c>
      <c r="C655" s="9" t="str">
        <f>IF(D655=0,"-",IF('Lease Quarterly'!$H$4="Yearly",EDATE(C654,12),IF('Lease Quarterly'!$H$4="Quarterly",EDATE(C654,3),EDATE(C654,1))))</f>
        <v>-</v>
      </c>
      <c r="D655" s="54">
        <f>IF(A655&gt;'Lease Quarterly'!$E$4,0,'Lease Quarterly'!$G$4)*((1+$M$4)^(((((IF($H$4="Yearly",ROUNDDOWN(IF(A655-($N$4)&lt;0,0,((A655-($N$4)/(($N$4))))/($N$4)),0),IF($H$4="Monthly",ROUNDDOWN(IF(A655-($N$4*12)&lt;0,0,((A655-(12*$N$4)/((12*$N$4))))/($N$4*12)),0),ROUNDDOWN(IF(A655-($N$4*4)&lt;0,0,((A655-(4*$N$4)/((4*$N$4))))/($N$4*4)),0)))))))))+(IF(A655=$E$4,$J$4,0))</f>
        <v>0</v>
      </c>
      <c r="E655" s="49">
        <f>IF(D655=0,0,1/((1+IF('Lease Quarterly'!$H$4="Yearly",'Lease Quarterly'!$D$4,IF('Lease Quarterly'!$H$4="Quarterly",'Lease Quarterly'!$D$4/4,'Lease Quarterly'!$D$4/12)))^IF($E$17=1,A654,A655)))</f>
        <v>0</v>
      </c>
      <c r="F655" s="55">
        <f t="shared" si="95"/>
        <v>0</v>
      </c>
      <c r="G655" s="56"/>
      <c r="H655" s="38">
        <f t="shared" si="101"/>
        <v>639</v>
      </c>
      <c r="I655" s="9" t="str">
        <f t="shared" si="96"/>
        <v>-</v>
      </c>
      <c r="J655" s="47">
        <f>IF(H655&gt;'Lease Quarterly'!$E$4,0,M654)</f>
        <v>0</v>
      </c>
      <c r="K655" s="47">
        <f>IF(IF('Lease Quarterly'!$H$4="Yearly",J655*'Lease Quarterly'!$D$4,IF('Lease Quarterly'!$H$4="Quarterly",J655*('Lease Quarterly'!$D$4/4),J655*'Lease Quarterly'!$D$4/12))&gt;0,IF('Lease Quarterly'!$H$4="Yearly",J655*'Lease Quarterly'!$D$4,IF('Lease Quarterly'!$H$4="Quarterly",J655*('Lease Quarterly'!$D$4/4),J655*'Lease Quarterly'!$D$4/12)),-L655-J655)</f>
        <v>0</v>
      </c>
      <c r="L655" s="47">
        <f t="shared" si="97"/>
        <v>0</v>
      </c>
      <c r="M655" s="47">
        <f t="shared" si="98"/>
        <v>0</v>
      </c>
      <c r="N655" s="57"/>
      <c r="O655" s="38">
        <v>237</v>
      </c>
      <c r="P655" s="58">
        <f t="shared" si="102"/>
        <v>277129</v>
      </c>
      <c r="Q655" s="47">
        <f t="shared" si="103"/>
        <v>0</v>
      </c>
      <c r="R655" s="47">
        <f>IF(S654&lt;1,0,-'Lease Quarterly'!$K$4/'Lease Quarterly'!$L$4)</f>
        <v>0</v>
      </c>
      <c r="S655" s="47">
        <f t="shared" si="99"/>
        <v>0</v>
      </c>
      <c r="AE655"/>
      <c r="AF655" s="6"/>
    </row>
    <row r="656" spans="1:32" x14ac:dyDescent="0.25">
      <c r="A656" s="53">
        <f t="shared" si="100"/>
        <v>640</v>
      </c>
      <c r="B656" s="29">
        <f t="shared" si="94"/>
        <v>0</v>
      </c>
      <c r="C656" s="9" t="str">
        <f>IF(D656=0,"-",IF('Lease Quarterly'!$H$4="Yearly",EDATE(C655,12),IF('Lease Quarterly'!$H$4="Quarterly",EDATE(C655,3),EDATE(C655,1))))</f>
        <v>-</v>
      </c>
      <c r="D656" s="54">
        <f>IF(A656&gt;'Lease Quarterly'!$E$4,0,'Lease Quarterly'!$G$4)*((1+$M$4)^(((((IF($H$4="Yearly",ROUNDDOWN(IF(A656-($N$4)&lt;0,0,((A656-($N$4)/(($N$4))))/($N$4)),0),IF($H$4="Monthly",ROUNDDOWN(IF(A656-($N$4*12)&lt;0,0,((A656-(12*$N$4)/((12*$N$4))))/($N$4*12)),0),ROUNDDOWN(IF(A656-($N$4*4)&lt;0,0,((A656-(4*$N$4)/((4*$N$4))))/($N$4*4)),0)))))))))+(IF(A656=$E$4,$J$4,0))</f>
        <v>0</v>
      </c>
      <c r="E656" s="49">
        <f>IF(D656=0,0,1/((1+IF('Lease Quarterly'!$H$4="Yearly",'Lease Quarterly'!$D$4,IF('Lease Quarterly'!$H$4="Quarterly",'Lease Quarterly'!$D$4/4,'Lease Quarterly'!$D$4/12)))^IF($E$17=1,A655,A656)))</f>
        <v>0</v>
      </c>
      <c r="F656" s="55">
        <f t="shared" si="95"/>
        <v>0</v>
      </c>
      <c r="G656" s="56"/>
      <c r="H656" s="38">
        <f t="shared" si="101"/>
        <v>640</v>
      </c>
      <c r="I656" s="9" t="str">
        <f t="shared" si="96"/>
        <v>-</v>
      </c>
      <c r="J656" s="47">
        <f>IF(H656&gt;'Lease Quarterly'!$E$4,0,M655)</f>
        <v>0</v>
      </c>
      <c r="K656" s="47">
        <f>IF(IF('Lease Quarterly'!$H$4="Yearly",J656*'Lease Quarterly'!$D$4,IF('Lease Quarterly'!$H$4="Quarterly",J656*('Lease Quarterly'!$D$4/4),J656*'Lease Quarterly'!$D$4/12))&gt;0,IF('Lease Quarterly'!$H$4="Yearly",J656*'Lease Quarterly'!$D$4,IF('Lease Quarterly'!$H$4="Quarterly",J656*('Lease Quarterly'!$D$4/4),J656*'Lease Quarterly'!$D$4/12)),-L656-J656)</f>
        <v>0</v>
      </c>
      <c r="L656" s="47">
        <f t="shared" si="97"/>
        <v>0</v>
      </c>
      <c r="M656" s="47">
        <f t="shared" si="98"/>
        <v>0</v>
      </c>
      <c r="N656" s="57"/>
      <c r="O656" s="38">
        <v>237</v>
      </c>
      <c r="P656" s="58">
        <f t="shared" si="102"/>
        <v>277494</v>
      </c>
      <c r="Q656" s="47">
        <f t="shared" si="103"/>
        <v>0</v>
      </c>
      <c r="R656" s="47">
        <f>IF(S655&lt;1,0,-'Lease Quarterly'!$K$4/'Lease Quarterly'!$L$4)</f>
        <v>0</v>
      </c>
      <c r="S656" s="47">
        <f t="shared" si="99"/>
        <v>0</v>
      </c>
      <c r="AE656"/>
      <c r="AF656" s="6"/>
    </row>
    <row r="657" spans="1:32" x14ac:dyDescent="0.25">
      <c r="A657" s="53">
        <f t="shared" si="100"/>
        <v>641</v>
      </c>
      <c r="B657" s="29">
        <f t="shared" ref="B657:B720" si="104">IF(C657="-",0,YEAR(C657))</f>
        <v>0</v>
      </c>
      <c r="C657" s="9" t="str">
        <f>IF(D657=0,"-",IF('Lease Quarterly'!$H$4="Yearly",EDATE(C656,12),IF('Lease Quarterly'!$H$4="Quarterly",EDATE(C656,3),EDATE(C656,1))))</f>
        <v>-</v>
      </c>
      <c r="D657" s="54">
        <f>IF(A657&gt;'Lease Quarterly'!$E$4,0,'Lease Quarterly'!$G$4)*((1+$M$4)^(((((IF($H$4="Yearly",ROUNDDOWN(IF(A657-($N$4)&lt;0,0,((A657-($N$4)/(($N$4))))/($N$4)),0),IF($H$4="Monthly",ROUNDDOWN(IF(A657-($N$4*12)&lt;0,0,((A657-(12*$N$4)/((12*$N$4))))/($N$4*12)),0),ROUNDDOWN(IF(A657-($N$4*4)&lt;0,0,((A657-(4*$N$4)/((4*$N$4))))/($N$4*4)),0)))))))))+(IF(A657=$E$4,$J$4,0))</f>
        <v>0</v>
      </c>
      <c r="E657" s="49">
        <f>IF(D657=0,0,1/((1+IF('Lease Quarterly'!$H$4="Yearly",'Lease Quarterly'!$D$4,IF('Lease Quarterly'!$H$4="Quarterly",'Lease Quarterly'!$D$4/4,'Lease Quarterly'!$D$4/12)))^IF($E$17=1,A656,A657)))</f>
        <v>0</v>
      </c>
      <c r="F657" s="55">
        <f t="shared" ref="F657:F720" si="105">D657*E657</f>
        <v>0</v>
      </c>
      <c r="G657" s="56"/>
      <c r="H657" s="38">
        <f t="shared" si="101"/>
        <v>641</v>
      </c>
      <c r="I657" s="9" t="str">
        <f t="shared" ref="I657:I720" si="106">C657</f>
        <v>-</v>
      </c>
      <c r="J657" s="47">
        <f>IF(H657&gt;'Lease Quarterly'!$E$4,0,M656)</f>
        <v>0</v>
      </c>
      <c r="K657" s="47">
        <f>IF(IF('Lease Quarterly'!$H$4="Yearly",J657*'Lease Quarterly'!$D$4,IF('Lease Quarterly'!$H$4="Quarterly",J657*('Lease Quarterly'!$D$4/4),J657*'Lease Quarterly'!$D$4/12))&gt;0,IF('Lease Quarterly'!$H$4="Yearly",J657*'Lease Quarterly'!$D$4,IF('Lease Quarterly'!$H$4="Quarterly",J657*('Lease Quarterly'!$D$4/4),J657*'Lease Quarterly'!$D$4/12)),-L657-J657)</f>
        <v>0</v>
      </c>
      <c r="L657" s="47">
        <f t="shared" si="97"/>
        <v>0</v>
      </c>
      <c r="M657" s="47">
        <f t="shared" si="98"/>
        <v>0</v>
      </c>
      <c r="N657" s="57"/>
      <c r="O657" s="38">
        <v>237</v>
      </c>
      <c r="P657" s="58">
        <f t="shared" si="102"/>
        <v>277860</v>
      </c>
      <c r="Q657" s="47">
        <f t="shared" si="103"/>
        <v>0</v>
      </c>
      <c r="R657" s="47">
        <f>IF(S656&lt;1,0,-'Lease Quarterly'!$K$4/'Lease Quarterly'!$L$4)</f>
        <v>0</v>
      </c>
      <c r="S657" s="47">
        <f t="shared" si="99"/>
        <v>0</v>
      </c>
      <c r="AE657"/>
      <c r="AF657" s="6"/>
    </row>
    <row r="658" spans="1:32" x14ac:dyDescent="0.25">
      <c r="A658" s="53">
        <f t="shared" si="100"/>
        <v>642</v>
      </c>
      <c r="B658" s="29">
        <f t="shared" si="104"/>
        <v>0</v>
      </c>
      <c r="C658" s="9" t="str">
        <f>IF(D658=0,"-",IF('Lease Quarterly'!$H$4="Yearly",EDATE(C657,12),IF('Lease Quarterly'!$H$4="Quarterly",EDATE(C657,3),EDATE(C657,1))))</f>
        <v>-</v>
      </c>
      <c r="D658" s="54">
        <f>IF(A658&gt;'Lease Quarterly'!$E$4,0,'Lease Quarterly'!$G$4)*((1+$M$4)^(((((IF($H$4="Yearly",ROUNDDOWN(IF(A658-($N$4)&lt;0,0,((A658-($N$4)/(($N$4))))/($N$4)),0),IF($H$4="Monthly",ROUNDDOWN(IF(A658-($N$4*12)&lt;0,0,((A658-(12*$N$4)/((12*$N$4))))/($N$4*12)),0),ROUNDDOWN(IF(A658-($N$4*4)&lt;0,0,((A658-(4*$N$4)/((4*$N$4))))/($N$4*4)),0)))))))))+(IF(A658=$E$4,$J$4,0))</f>
        <v>0</v>
      </c>
      <c r="E658" s="49">
        <f>IF(D658=0,0,1/((1+IF('Lease Quarterly'!$H$4="Yearly",'Lease Quarterly'!$D$4,IF('Lease Quarterly'!$H$4="Quarterly",'Lease Quarterly'!$D$4/4,'Lease Quarterly'!$D$4/12)))^IF($E$17=1,A657,A658)))</f>
        <v>0</v>
      </c>
      <c r="F658" s="55">
        <f t="shared" si="105"/>
        <v>0</v>
      </c>
      <c r="G658" s="56"/>
      <c r="H658" s="38">
        <f t="shared" si="101"/>
        <v>642</v>
      </c>
      <c r="I658" s="9" t="str">
        <f t="shared" si="106"/>
        <v>-</v>
      </c>
      <c r="J658" s="47">
        <f>IF(H658&gt;'Lease Quarterly'!$E$4,0,M657)</f>
        <v>0</v>
      </c>
      <c r="K658" s="47">
        <f>IF(IF('Lease Quarterly'!$H$4="Yearly",J658*'Lease Quarterly'!$D$4,IF('Lease Quarterly'!$H$4="Quarterly",J658*('Lease Quarterly'!$D$4/4),J658*'Lease Quarterly'!$D$4/12))&gt;0,IF('Lease Quarterly'!$H$4="Yearly",J658*'Lease Quarterly'!$D$4,IF('Lease Quarterly'!$H$4="Quarterly",J658*('Lease Quarterly'!$D$4/4),J658*'Lease Quarterly'!$D$4/12)),-L658-J658)</f>
        <v>0</v>
      </c>
      <c r="L658" s="47">
        <f t="shared" ref="L658:L721" si="107">D658</f>
        <v>0</v>
      </c>
      <c r="M658" s="47">
        <f t="shared" ref="M658:M721" si="108">J658+K658-L658</f>
        <v>0</v>
      </c>
      <c r="N658" s="57"/>
      <c r="O658" s="38">
        <v>237</v>
      </c>
      <c r="P658" s="58">
        <f t="shared" si="102"/>
        <v>278225</v>
      </c>
      <c r="Q658" s="47">
        <f t="shared" si="103"/>
        <v>0</v>
      </c>
      <c r="R658" s="47">
        <f>IF(S657&lt;1,0,-'Lease Quarterly'!$K$4/'Lease Quarterly'!$L$4)</f>
        <v>0</v>
      </c>
      <c r="S658" s="47">
        <f t="shared" ref="S658:S721" si="109">IF(S657&lt;1,0,SUM(Q658:R658))</f>
        <v>0</v>
      </c>
      <c r="AE658"/>
      <c r="AF658" s="6"/>
    </row>
    <row r="659" spans="1:32" x14ac:dyDescent="0.25">
      <c r="A659" s="53">
        <f t="shared" ref="A659:A722" si="110">A658+1</f>
        <v>643</v>
      </c>
      <c r="B659" s="29">
        <f t="shared" si="104"/>
        <v>0</v>
      </c>
      <c r="C659" s="9" t="str">
        <f>IF(D659=0,"-",IF('Lease Quarterly'!$H$4="Yearly",EDATE(C658,12),IF('Lease Quarterly'!$H$4="Quarterly",EDATE(C658,3),EDATE(C658,1))))</f>
        <v>-</v>
      </c>
      <c r="D659" s="54">
        <f>IF(A659&gt;'Lease Quarterly'!$E$4,0,'Lease Quarterly'!$G$4)*((1+$M$4)^(((((IF($H$4="Yearly",ROUNDDOWN(IF(A659-($N$4)&lt;0,0,((A659-($N$4)/(($N$4))))/($N$4)),0),IF($H$4="Monthly",ROUNDDOWN(IF(A659-($N$4*12)&lt;0,0,((A659-(12*$N$4)/((12*$N$4))))/($N$4*12)),0),ROUNDDOWN(IF(A659-($N$4*4)&lt;0,0,((A659-(4*$N$4)/((4*$N$4))))/($N$4*4)),0)))))))))+(IF(A659=$E$4,$J$4,0))</f>
        <v>0</v>
      </c>
      <c r="E659" s="49">
        <f>IF(D659=0,0,1/((1+IF('Lease Quarterly'!$H$4="Yearly",'Lease Quarterly'!$D$4,IF('Lease Quarterly'!$H$4="Quarterly",'Lease Quarterly'!$D$4/4,'Lease Quarterly'!$D$4/12)))^IF($E$17=1,A658,A659)))</f>
        <v>0</v>
      </c>
      <c r="F659" s="55">
        <f t="shared" si="105"/>
        <v>0</v>
      </c>
      <c r="G659" s="56"/>
      <c r="H659" s="38">
        <f t="shared" ref="H659:H722" si="111">H658+1</f>
        <v>643</v>
      </c>
      <c r="I659" s="9" t="str">
        <f t="shared" si="106"/>
        <v>-</v>
      </c>
      <c r="J659" s="47">
        <f>IF(H659&gt;'Lease Quarterly'!$E$4,0,M658)</f>
        <v>0</v>
      </c>
      <c r="K659" s="47">
        <f>IF(IF('Lease Quarterly'!$H$4="Yearly",J659*'Lease Quarterly'!$D$4,IF('Lease Quarterly'!$H$4="Quarterly",J659*('Lease Quarterly'!$D$4/4),J659*'Lease Quarterly'!$D$4/12))&gt;0,IF('Lease Quarterly'!$H$4="Yearly",J659*'Lease Quarterly'!$D$4,IF('Lease Quarterly'!$H$4="Quarterly",J659*('Lease Quarterly'!$D$4/4),J659*'Lease Quarterly'!$D$4/12)),-L659-J659)</f>
        <v>0</v>
      </c>
      <c r="L659" s="47">
        <f t="shared" si="107"/>
        <v>0</v>
      </c>
      <c r="M659" s="47">
        <f t="shared" si="108"/>
        <v>0</v>
      </c>
      <c r="N659" s="57"/>
      <c r="O659" s="38">
        <v>237</v>
      </c>
      <c r="P659" s="58">
        <f t="shared" ref="P659:P722" si="112">DATE(YEAR(P658)+1,MONTH(P658),DAY(P658))</f>
        <v>278590</v>
      </c>
      <c r="Q659" s="47">
        <f t="shared" ref="Q659:Q722" si="113">S658</f>
        <v>0</v>
      </c>
      <c r="R659" s="47">
        <f>IF(S658&lt;1,0,-'Lease Quarterly'!$K$4/'Lease Quarterly'!$L$4)</f>
        <v>0</v>
      </c>
      <c r="S659" s="47">
        <f t="shared" si="109"/>
        <v>0</v>
      </c>
      <c r="AE659"/>
      <c r="AF659" s="6"/>
    </row>
    <row r="660" spans="1:32" x14ac:dyDescent="0.25">
      <c r="A660" s="53">
        <f t="shared" si="110"/>
        <v>644</v>
      </c>
      <c r="B660" s="29">
        <f t="shared" si="104"/>
        <v>0</v>
      </c>
      <c r="C660" s="9" t="str">
        <f>IF(D660=0,"-",IF('Lease Quarterly'!$H$4="Yearly",EDATE(C659,12),IF('Lease Quarterly'!$H$4="Quarterly",EDATE(C659,3),EDATE(C659,1))))</f>
        <v>-</v>
      </c>
      <c r="D660" s="54">
        <f>IF(A660&gt;'Lease Quarterly'!$E$4,0,'Lease Quarterly'!$G$4)*((1+$M$4)^(((((IF($H$4="Yearly",ROUNDDOWN(IF(A660-($N$4)&lt;0,0,((A660-($N$4)/(($N$4))))/($N$4)),0),IF($H$4="Monthly",ROUNDDOWN(IF(A660-($N$4*12)&lt;0,0,((A660-(12*$N$4)/((12*$N$4))))/($N$4*12)),0),ROUNDDOWN(IF(A660-($N$4*4)&lt;0,0,((A660-(4*$N$4)/((4*$N$4))))/($N$4*4)),0)))))))))+(IF(A660=$E$4,$J$4,0))</f>
        <v>0</v>
      </c>
      <c r="E660" s="49">
        <f>IF(D660=0,0,1/((1+IF('Lease Quarterly'!$H$4="Yearly",'Lease Quarterly'!$D$4,IF('Lease Quarterly'!$H$4="Quarterly",'Lease Quarterly'!$D$4/4,'Lease Quarterly'!$D$4/12)))^IF($E$17=1,A659,A660)))</f>
        <v>0</v>
      </c>
      <c r="F660" s="55">
        <f t="shared" si="105"/>
        <v>0</v>
      </c>
      <c r="G660" s="56"/>
      <c r="H660" s="38">
        <f t="shared" si="111"/>
        <v>644</v>
      </c>
      <c r="I660" s="9" t="str">
        <f t="shared" si="106"/>
        <v>-</v>
      </c>
      <c r="J660" s="47">
        <f>IF(H660&gt;'Lease Quarterly'!$E$4,0,M659)</f>
        <v>0</v>
      </c>
      <c r="K660" s="47">
        <f>IF(IF('Lease Quarterly'!$H$4="Yearly",J660*'Lease Quarterly'!$D$4,IF('Lease Quarterly'!$H$4="Quarterly",J660*('Lease Quarterly'!$D$4/4),J660*'Lease Quarterly'!$D$4/12))&gt;0,IF('Lease Quarterly'!$H$4="Yearly",J660*'Lease Quarterly'!$D$4,IF('Lease Quarterly'!$H$4="Quarterly",J660*('Lease Quarterly'!$D$4/4),J660*'Lease Quarterly'!$D$4/12)),-L660-J660)</f>
        <v>0</v>
      </c>
      <c r="L660" s="47">
        <f t="shared" si="107"/>
        <v>0</v>
      </c>
      <c r="M660" s="47">
        <f t="shared" si="108"/>
        <v>0</v>
      </c>
      <c r="N660" s="57"/>
      <c r="O660" s="38">
        <v>237</v>
      </c>
      <c r="P660" s="58">
        <f t="shared" si="112"/>
        <v>278955</v>
      </c>
      <c r="Q660" s="47">
        <f t="shared" si="113"/>
        <v>0</v>
      </c>
      <c r="R660" s="47">
        <f>IF(S659&lt;1,0,-'Lease Quarterly'!$K$4/'Lease Quarterly'!$L$4)</f>
        <v>0</v>
      </c>
      <c r="S660" s="47">
        <f t="shared" si="109"/>
        <v>0</v>
      </c>
      <c r="AE660"/>
      <c r="AF660" s="6"/>
    </row>
    <row r="661" spans="1:32" x14ac:dyDescent="0.25">
      <c r="A661" s="53">
        <f t="shared" si="110"/>
        <v>645</v>
      </c>
      <c r="B661" s="29">
        <f t="shared" si="104"/>
        <v>0</v>
      </c>
      <c r="C661" s="9" t="str">
        <f>IF(D661=0,"-",IF('Lease Quarterly'!$H$4="Yearly",EDATE(C660,12),IF('Lease Quarterly'!$H$4="Quarterly",EDATE(C660,3),EDATE(C660,1))))</f>
        <v>-</v>
      </c>
      <c r="D661" s="54">
        <f>IF(A661&gt;'Lease Quarterly'!$E$4,0,'Lease Quarterly'!$G$4)*((1+$M$4)^(((((IF($H$4="Yearly",ROUNDDOWN(IF(A661-($N$4)&lt;0,0,((A661-($N$4)/(($N$4))))/($N$4)),0),IF($H$4="Monthly",ROUNDDOWN(IF(A661-($N$4*12)&lt;0,0,((A661-(12*$N$4)/((12*$N$4))))/($N$4*12)),0),ROUNDDOWN(IF(A661-($N$4*4)&lt;0,0,((A661-(4*$N$4)/((4*$N$4))))/($N$4*4)),0)))))))))+(IF(A661=$E$4,$J$4,0))</f>
        <v>0</v>
      </c>
      <c r="E661" s="49">
        <f>IF(D661=0,0,1/((1+IF('Lease Quarterly'!$H$4="Yearly",'Lease Quarterly'!$D$4,IF('Lease Quarterly'!$H$4="Quarterly",'Lease Quarterly'!$D$4/4,'Lease Quarterly'!$D$4/12)))^IF($E$17=1,A660,A661)))</f>
        <v>0</v>
      </c>
      <c r="F661" s="55">
        <f t="shared" si="105"/>
        <v>0</v>
      </c>
      <c r="G661" s="56"/>
      <c r="H661" s="38">
        <f t="shared" si="111"/>
        <v>645</v>
      </c>
      <c r="I661" s="9" t="str">
        <f t="shared" si="106"/>
        <v>-</v>
      </c>
      <c r="J661" s="47">
        <f>IF(H661&gt;'Lease Quarterly'!$E$4,0,M660)</f>
        <v>0</v>
      </c>
      <c r="K661" s="47">
        <f>IF(IF('Lease Quarterly'!$H$4="Yearly",J661*'Lease Quarterly'!$D$4,IF('Lease Quarterly'!$H$4="Quarterly",J661*('Lease Quarterly'!$D$4/4),J661*'Lease Quarterly'!$D$4/12))&gt;0,IF('Lease Quarterly'!$H$4="Yearly",J661*'Lease Quarterly'!$D$4,IF('Lease Quarterly'!$H$4="Quarterly",J661*('Lease Quarterly'!$D$4/4),J661*'Lease Quarterly'!$D$4/12)),-L661-J661)</f>
        <v>0</v>
      </c>
      <c r="L661" s="47">
        <f t="shared" si="107"/>
        <v>0</v>
      </c>
      <c r="M661" s="47">
        <f t="shared" si="108"/>
        <v>0</v>
      </c>
      <c r="N661" s="57"/>
      <c r="O661" s="38">
        <v>237</v>
      </c>
      <c r="P661" s="58">
        <f t="shared" si="112"/>
        <v>279321</v>
      </c>
      <c r="Q661" s="47">
        <f t="shared" si="113"/>
        <v>0</v>
      </c>
      <c r="R661" s="47">
        <f>IF(S660&lt;1,0,-'Lease Quarterly'!$K$4/'Lease Quarterly'!$L$4)</f>
        <v>0</v>
      </c>
      <c r="S661" s="47">
        <f t="shared" si="109"/>
        <v>0</v>
      </c>
      <c r="AE661"/>
      <c r="AF661" s="6"/>
    </row>
    <row r="662" spans="1:32" x14ac:dyDescent="0.25">
      <c r="A662" s="53">
        <f t="shared" si="110"/>
        <v>646</v>
      </c>
      <c r="B662" s="29">
        <f t="shared" si="104"/>
        <v>0</v>
      </c>
      <c r="C662" s="9" t="str">
        <f>IF(D662=0,"-",IF('Lease Quarterly'!$H$4="Yearly",EDATE(C661,12),IF('Lease Quarterly'!$H$4="Quarterly",EDATE(C661,3),EDATE(C661,1))))</f>
        <v>-</v>
      </c>
      <c r="D662" s="54">
        <f>IF(A662&gt;'Lease Quarterly'!$E$4,0,'Lease Quarterly'!$G$4)*((1+$M$4)^(((((IF($H$4="Yearly",ROUNDDOWN(IF(A662-($N$4)&lt;0,0,((A662-($N$4)/(($N$4))))/($N$4)),0),IF($H$4="Monthly",ROUNDDOWN(IF(A662-($N$4*12)&lt;0,0,((A662-(12*$N$4)/((12*$N$4))))/($N$4*12)),0),ROUNDDOWN(IF(A662-($N$4*4)&lt;0,0,((A662-(4*$N$4)/((4*$N$4))))/($N$4*4)),0)))))))))+(IF(A662=$E$4,$J$4,0))</f>
        <v>0</v>
      </c>
      <c r="E662" s="49">
        <f>IF(D662=0,0,1/((1+IF('Lease Quarterly'!$H$4="Yearly",'Lease Quarterly'!$D$4,IF('Lease Quarterly'!$H$4="Quarterly",'Lease Quarterly'!$D$4/4,'Lease Quarterly'!$D$4/12)))^IF($E$17=1,A661,A662)))</f>
        <v>0</v>
      </c>
      <c r="F662" s="55">
        <f t="shared" si="105"/>
        <v>0</v>
      </c>
      <c r="G662" s="56"/>
      <c r="H662" s="38">
        <f t="shared" si="111"/>
        <v>646</v>
      </c>
      <c r="I662" s="9" t="str">
        <f t="shared" si="106"/>
        <v>-</v>
      </c>
      <c r="J662" s="47">
        <f>IF(H662&gt;'Lease Quarterly'!$E$4,0,M661)</f>
        <v>0</v>
      </c>
      <c r="K662" s="47">
        <f>IF(IF('Lease Quarterly'!$H$4="Yearly",J662*'Lease Quarterly'!$D$4,IF('Lease Quarterly'!$H$4="Quarterly",J662*('Lease Quarterly'!$D$4/4),J662*'Lease Quarterly'!$D$4/12))&gt;0,IF('Lease Quarterly'!$H$4="Yearly",J662*'Lease Quarterly'!$D$4,IF('Lease Quarterly'!$H$4="Quarterly",J662*('Lease Quarterly'!$D$4/4),J662*'Lease Quarterly'!$D$4/12)),-L662-J662)</f>
        <v>0</v>
      </c>
      <c r="L662" s="47">
        <f t="shared" si="107"/>
        <v>0</v>
      </c>
      <c r="M662" s="47">
        <f t="shared" si="108"/>
        <v>0</v>
      </c>
      <c r="N662" s="57"/>
      <c r="O662" s="38">
        <v>237</v>
      </c>
      <c r="P662" s="58">
        <f t="shared" si="112"/>
        <v>279686</v>
      </c>
      <c r="Q662" s="47">
        <f t="shared" si="113"/>
        <v>0</v>
      </c>
      <c r="R662" s="47">
        <f>IF(S661&lt;1,0,-'Lease Quarterly'!$K$4/'Lease Quarterly'!$L$4)</f>
        <v>0</v>
      </c>
      <c r="S662" s="47">
        <f t="shared" si="109"/>
        <v>0</v>
      </c>
      <c r="AE662"/>
      <c r="AF662" s="6"/>
    </row>
    <row r="663" spans="1:32" x14ac:dyDescent="0.25">
      <c r="A663" s="53">
        <f t="shared" si="110"/>
        <v>647</v>
      </c>
      <c r="B663" s="29">
        <f t="shared" si="104"/>
        <v>0</v>
      </c>
      <c r="C663" s="9" t="str">
        <f>IF(D663=0,"-",IF('Lease Quarterly'!$H$4="Yearly",EDATE(C662,12),IF('Lease Quarterly'!$H$4="Quarterly",EDATE(C662,3),EDATE(C662,1))))</f>
        <v>-</v>
      </c>
      <c r="D663" s="54">
        <f>IF(A663&gt;'Lease Quarterly'!$E$4,0,'Lease Quarterly'!$G$4)*((1+$M$4)^(((((IF($H$4="Yearly",ROUNDDOWN(IF(A663-($N$4)&lt;0,0,((A663-($N$4)/(($N$4))))/($N$4)),0),IF($H$4="Monthly",ROUNDDOWN(IF(A663-($N$4*12)&lt;0,0,((A663-(12*$N$4)/((12*$N$4))))/($N$4*12)),0),ROUNDDOWN(IF(A663-($N$4*4)&lt;0,0,((A663-(4*$N$4)/((4*$N$4))))/($N$4*4)),0)))))))))+(IF(A663=$E$4,$J$4,0))</f>
        <v>0</v>
      </c>
      <c r="E663" s="49">
        <f>IF(D663=0,0,1/((1+IF('Lease Quarterly'!$H$4="Yearly",'Lease Quarterly'!$D$4,IF('Lease Quarterly'!$H$4="Quarterly",'Lease Quarterly'!$D$4/4,'Lease Quarterly'!$D$4/12)))^IF($E$17=1,A662,A663)))</f>
        <v>0</v>
      </c>
      <c r="F663" s="55">
        <f t="shared" si="105"/>
        <v>0</v>
      </c>
      <c r="G663" s="56"/>
      <c r="H663" s="38">
        <f t="shared" si="111"/>
        <v>647</v>
      </c>
      <c r="I663" s="9" t="str">
        <f t="shared" si="106"/>
        <v>-</v>
      </c>
      <c r="J663" s="47">
        <f>IF(H663&gt;'Lease Quarterly'!$E$4,0,M662)</f>
        <v>0</v>
      </c>
      <c r="K663" s="47">
        <f>IF(IF('Lease Quarterly'!$H$4="Yearly",J663*'Lease Quarterly'!$D$4,IF('Lease Quarterly'!$H$4="Quarterly",J663*('Lease Quarterly'!$D$4/4),J663*'Lease Quarterly'!$D$4/12))&gt;0,IF('Lease Quarterly'!$H$4="Yearly",J663*'Lease Quarterly'!$D$4,IF('Lease Quarterly'!$H$4="Quarterly",J663*('Lease Quarterly'!$D$4/4),J663*'Lease Quarterly'!$D$4/12)),-L663-J663)</f>
        <v>0</v>
      </c>
      <c r="L663" s="47">
        <f t="shared" si="107"/>
        <v>0</v>
      </c>
      <c r="M663" s="47">
        <f t="shared" si="108"/>
        <v>0</v>
      </c>
      <c r="N663" s="57"/>
      <c r="O663" s="38">
        <v>237</v>
      </c>
      <c r="P663" s="58">
        <f t="shared" si="112"/>
        <v>280051</v>
      </c>
      <c r="Q663" s="47">
        <f t="shared" si="113"/>
        <v>0</v>
      </c>
      <c r="R663" s="47">
        <f>IF(S662&lt;1,0,-'Lease Quarterly'!$K$4/'Lease Quarterly'!$L$4)</f>
        <v>0</v>
      </c>
      <c r="S663" s="47">
        <f t="shared" si="109"/>
        <v>0</v>
      </c>
      <c r="AE663"/>
      <c r="AF663" s="6"/>
    </row>
    <row r="664" spans="1:32" x14ac:dyDescent="0.25">
      <c r="A664" s="53">
        <f t="shared" si="110"/>
        <v>648</v>
      </c>
      <c r="B664" s="29">
        <f t="shared" si="104"/>
        <v>0</v>
      </c>
      <c r="C664" s="9" t="str">
        <f>IF(D664=0,"-",IF('Lease Quarterly'!$H$4="Yearly",EDATE(C663,12),IF('Lease Quarterly'!$H$4="Quarterly",EDATE(C663,3),EDATE(C663,1))))</f>
        <v>-</v>
      </c>
      <c r="D664" s="54">
        <f>IF(A664&gt;'Lease Quarterly'!$E$4,0,'Lease Quarterly'!$G$4)*((1+$M$4)^(((((IF($H$4="Yearly",ROUNDDOWN(IF(A664-($N$4)&lt;0,0,((A664-($N$4)/(($N$4))))/($N$4)),0),IF($H$4="Monthly",ROUNDDOWN(IF(A664-($N$4*12)&lt;0,0,((A664-(12*$N$4)/((12*$N$4))))/($N$4*12)),0),ROUNDDOWN(IF(A664-($N$4*4)&lt;0,0,((A664-(4*$N$4)/((4*$N$4))))/($N$4*4)),0)))))))))+(IF(A664=$E$4,$J$4,0))</f>
        <v>0</v>
      </c>
      <c r="E664" s="49">
        <f>IF(D664=0,0,1/((1+IF('Lease Quarterly'!$H$4="Yearly",'Lease Quarterly'!$D$4,IF('Lease Quarterly'!$H$4="Quarterly",'Lease Quarterly'!$D$4/4,'Lease Quarterly'!$D$4/12)))^IF($E$17=1,A663,A664)))</f>
        <v>0</v>
      </c>
      <c r="F664" s="55">
        <f t="shared" si="105"/>
        <v>0</v>
      </c>
      <c r="G664" s="56"/>
      <c r="H664" s="38">
        <f t="shared" si="111"/>
        <v>648</v>
      </c>
      <c r="I664" s="9" t="str">
        <f t="shared" si="106"/>
        <v>-</v>
      </c>
      <c r="J664" s="47">
        <f>IF(H664&gt;'Lease Quarterly'!$E$4,0,M663)</f>
        <v>0</v>
      </c>
      <c r="K664" s="47">
        <f>IF(IF('Lease Quarterly'!$H$4="Yearly",J664*'Lease Quarterly'!$D$4,IF('Lease Quarterly'!$H$4="Quarterly",J664*('Lease Quarterly'!$D$4/4),J664*'Lease Quarterly'!$D$4/12))&gt;0,IF('Lease Quarterly'!$H$4="Yearly",J664*'Lease Quarterly'!$D$4,IF('Lease Quarterly'!$H$4="Quarterly",J664*('Lease Quarterly'!$D$4/4),J664*'Lease Quarterly'!$D$4/12)),-L664-J664)</f>
        <v>0</v>
      </c>
      <c r="L664" s="47">
        <f t="shared" si="107"/>
        <v>0</v>
      </c>
      <c r="M664" s="47">
        <f t="shared" si="108"/>
        <v>0</v>
      </c>
      <c r="N664" s="57"/>
      <c r="O664" s="38">
        <v>237</v>
      </c>
      <c r="P664" s="58">
        <f t="shared" si="112"/>
        <v>280416</v>
      </c>
      <c r="Q664" s="47">
        <f t="shared" si="113"/>
        <v>0</v>
      </c>
      <c r="R664" s="47">
        <f>IF(S663&lt;1,0,-'Lease Quarterly'!$K$4/'Lease Quarterly'!$L$4)</f>
        <v>0</v>
      </c>
      <c r="S664" s="47">
        <f t="shared" si="109"/>
        <v>0</v>
      </c>
      <c r="AE664"/>
      <c r="AF664" s="6"/>
    </row>
    <row r="665" spans="1:32" x14ac:dyDescent="0.25">
      <c r="A665" s="53">
        <f t="shared" si="110"/>
        <v>649</v>
      </c>
      <c r="B665" s="29">
        <f t="shared" si="104"/>
        <v>0</v>
      </c>
      <c r="C665" s="9" t="str">
        <f>IF(D665=0,"-",IF('Lease Quarterly'!$H$4="Yearly",EDATE(C664,12),IF('Lease Quarterly'!$H$4="Quarterly",EDATE(C664,3),EDATE(C664,1))))</f>
        <v>-</v>
      </c>
      <c r="D665" s="54">
        <f>IF(A665&gt;'Lease Quarterly'!$E$4,0,'Lease Quarterly'!$G$4)*((1+$M$4)^(((((IF($H$4="Yearly",ROUNDDOWN(IF(A665-($N$4)&lt;0,0,((A665-($N$4)/(($N$4))))/($N$4)),0),IF($H$4="Monthly",ROUNDDOWN(IF(A665-($N$4*12)&lt;0,0,((A665-(12*$N$4)/((12*$N$4))))/($N$4*12)),0),ROUNDDOWN(IF(A665-($N$4*4)&lt;0,0,((A665-(4*$N$4)/((4*$N$4))))/($N$4*4)),0)))))))))+(IF(A665=$E$4,$J$4,0))</f>
        <v>0</v>
      </c>
      <c r="E665" s="49">
        <f>IF(D665=0,0,1/((1+IF('Lease Quarterly'!$H$4="Yearly",'Lease Quarterly'!$D$4,IF('Lease Quarterly'!$H$4="Quarterly",'Lease Quarterly'!$D$4/4,'Lease Quarterly'!$D$4/12)))^IF($E$17=1,A664,A665)))</f>
        <v>0</v>
      </c>
      <c r="F665" s="55">
        <f t="shared" si="105"/>
        <v>0</v>
      </c>
      <c r="G665" s="56"/>
      <c r="H665" s="38">
        <f t="shared" si="111"/>
        <v>649</v>
      </c>
      <c r="I665" s="9" t="str">
        <f t="shared" si="106"/>
        <v>-</v>
      </c>
      <c r="J665" s="47">
        <f>IF(H665&gt;'Lease Quarterly'!$E$4,0,M664)</f>
        <v>0</v>
      </c>
      <c r="K665" s="47">
        <f>IF(IF('Lease Quarterly'!$H$4="Yearly",J665*'Lease Quarterly'!$D$4,IF('Lease Quarterly'!$H$4="Quarterly",J665*('Lease Quarterly'!$D$4/4),J665*'Lease Quarterly'!$D$4/12))&gt;0,IF('Lease Quarterly'!$H$4="Yearly",J665*'Lease Quarterly'!$D$4,IF('Lease Quarterly'!$H$4="Quarterly",J665*('Lease Quarterly'!$D$4/4),J665*'Lease Quarterly'!$D$4/12)),-L665-J665)</f>
        <v>0</v>
      </c>
      <c r="L665" s="47">
        <f t="shared" si="107"/>
        <v>0</v>
      </c>
      <c r="M665" s="47">
        <f t="shared" si="108"/>
        <v>0</v>
      </c>
      <c r="N665" s="57"/>
      <c r="O665" s="38">
        <v>237</v>
      </c>
      <c r="P665" s="58">
        <f t="shared" si="112"/>
        <v>280782</v>
      </c>
      <c r="Q665" s="47">
        <f t="shared" si="113"/>
        <v>0</v>
      </c>
      <c r="R665" s="47">
        <f>IF(S664&lt;1,0,-'Lease Quarterly'!$K$4/'Lease Quarterly'!$L$4)</f>
        <v>0</v>
      </c>
      <c r="S665" s="47">
        <f t="shared" si="109"/>
        <v>0</v>
      </c>
      <c r="AE665"/>
      <c r="AF665" s="6"/>
    </row>
    <row r="666" spans="1:32" x14ac:dyDescent="0.25">
      <c r="A666" s="53">
        <f t="shared" si="110"/>
        <v>650</v>
      </c>
      <c r="B666" s="29">
        <f t="shared" si="104"/>
        <v>0</v>
      </c>
      <c r="C666" s="9" t="str">
        <f>IF(D666=0,"-",IF('Lease Quarterly'!$H$4="Yearly",EDATE(C665,12),IF('Lease Quarterly'!$H$4="Quarterly",EDATE(C665,3),EDATE(C665,1))))</f>
        <v>-</v>
      </c>
      <c r="D666" s="54">
        <f>IF(A666&gt;'Lease Quarterly'!$E$4,0,'Lease Quarterly'!$G$4)*((1+$M$4)^(((((IF($H$4="Yearly",ROUNDDOWN(IF(A666-($N$4)&lt;0,0,((A666-($N$4)/(($N$4))))/($N$4)),0),IF($H$4="Monthly",ROUNDDOWN(IF(A666-($N$4*12)&lt;0,0,((A666-(12*$N$4)/((12*$N$4))))/($N$4*12)),0),ROUNDDOWN(IF(A666-($N$4*4)&lt;0,0,((A666-(4*$N$4)/((4*$N$4))))/($N$4*4)),0)))))))))+(IF(A666=$E$4,$J$4,0))</f>
        <v>0</v>
      </c>
      <c r="E666" s="49">
        <f>IF(D666=0,0,1/((1+IF('Lease Quarterly'!$H$4="Yearly",'Lease Quarterly'!$D$4,IF('Lease Quarterly'!$H$4="Quarterly",'Lease Quarterly'!$D$4/4,'Lease Quarterly'!$D$4/12)))^IF($E$17=1,A665,A666)))</f>
        <v>0</v>
      </c>
      <c r="F666" s="55">
        <f t="shared" si="105"/>
        <v>0</v>
      </c>
      <c r="G666" s="56"/>
      <c r="H666" s="38">
        <f t="shared" si="111"/>
        <v>650</v>
      </c>
      <c r="I666" s="9" t="str">
        <f t="shared" si="106"/>
        <v>-</v>
      </c>
      <c r="J666" s="47">
        <f>IF(H666&gt;'Lease Quarterly'!$E$4,0,M665)</f>
        <v>0</v>
      </c>
      <c r="K666" s="47">
        <f>IF(IF('Lease Quarterly'!$H$4="Yearly",J666*'Lease Quarterly'!$D$4,IF('Lease Quarterly'!$H$4="Quarterly",J666*('Lease Quarterly'!$D$4/4),J666*'Lease Quarterly'!$D$4/12))&gt;0,IF('Lease Quarterly'!$H$4="Yearly",J666*'Lease Quarterly'!$D$4,IF('Lease Quarterly'!$H$4="Quarterly",J666*('Lease Quarterly'!$D$4/4),J666*'Lease Quarterly'!$D$4/12)),-L666-J666)</f>
        <v>0</v>
      </c>
      <c r="L666" s="47">
        <f t="shared" si="107"/>
        <v>0</v>
      </c>
      <c r="M666" s="47">
        <f t="shared" si="108"/>
        <v>0</v>
      </c>
      <c r="N666" s="57"/>
      <c r="O666" s="38">
        <v>237</v>
      </c>
      <c r="P666" s="58">
        <f t="shared" si="112"/>
        <v>281147</v>
      </c>
      <c r="Q666" s="47">
        <f t="shared" si="113"/>
        <v>0</v>
      </c>
      <c r="R666" s="47">
        <f>IF(S665&lt;1,0,-'Lease Quarterly'!$K$4/'Lease Quarterly'!$L$4)</f>
        <v>0</v>
      </c>
      <c r="S666" s="47">
        <f t="shared" si="109"/>
        <v>0</v>
      </c>
      <c r="AE666"/>
      <c r="AF666" s="6"/>
    </row>
    <row r="667" spans="1:32" x14ac:dyDescent="0.25">
      <c r="A667" s="53">
        <f t="shared" si="110"/>
        <v>651</v>
      </c>
      <c r="B667" s="29">
        <f t="shared" si="104"/>
        <v>0</v>
      </c>
      <c r="C667" s="9" t="str">
        <f>IF(D667=0,"-",IF('Lease Quarterly'!$H$4="Yearly",EDATE(C666,12),IF('Lease Quarterly'!$H$4="Quarterly",EDATE(C666,3),EDATE(C666,1))))</f>
        <v>-</v>
      </c>
      <c r="D667" s="54">
        <f>IF(A667&gt;'Lease Quarterly'!$E$4,0,'Lease Quarterly'!$G$4)*((1+$M$4)^(((((IF($H$4="Yearly",ROUNDDOWN(IF(A667-($N$4)&lt;0,0,((A667-($N$4)/(($N$4))))/($N$4)),0),IF($H$4="Monthly",ROUNDDOWN(IF(A667-($N$4*12)&lt;0,0,((A667-(12*$N$4)/((12*$N$4))))/($N$4*12)),0),ROUNDDOWN(IF(A667-($N$4*4)&lt;0,0,((A667-(4*$N$4)/((4*$N$4))))/($N$4*4)),0)))))))))+(IF(A667=$E$4,$J$4,0))</f>
        <v>0</v>
      </c>
      <c r="E667" s="49">
        <f>IF(D667=0,0,1/((1+IF('Lease Quarterly'!$H$4="Yearly",'Lease Quarterly'!$D$4,IF('Lease Quarterly'!$H$4="Quarterly",'Lease Quarterly'!$D$4/4,'Lease Quarterly'!$D$4/12)))^IF($E$17=1,A666,A667)))</f>
        <v>0</v>
      </c>
      <c r="F667" s="55">
        <f t="shared" si="105"/>
        <v>0</v>
      </c>
      <c r="G667" s="56"/>
      <c r="H667" s="38">
        <f t="shared" si="111"/>
        <v>651</v>
      </c>
      <c r="I667" s="9" t="str">
        <f t="shared" si="106"/>
        <v>-</v>
      </c>
      <c r="J667" s="47">
        <f>IF(H667&gt;'Lease Quarterly'!$E$4,0,M666)</f>
        <v>0</v>
      </c>
      <c r="K667" s="47">
        <f>IF(IF('Lease Quarterly'!$H$4="Yearly",J667*'Lease Quarterly'!$D$4,IF('Lease Quarterly'!$H$4="Quarterly",J667*('Lease Quarterly'!$D$4/4),J667*'Lease Quarterly'!$D$4/12))&gt;0,IF('Lease Quarterly'!$H$4="Yearly",J667*'Lease Quarterly'!$D$4,IF('Lease Quarterly'!$H$4="Quarterly",J667*('Lease Quarterly'!$D$4/4),J667*'Lease Quarterly'!$D$4/12)),-L667-J667)</f>
        <v>0</v>
      </c>
      <c r="L667" s="47">
        <f t="shared" si="107"/>
        <v>0</v>
      </c>
      <c r="M667" s="47">
        <f t="shared" si="108"/>
        <v>0</v>
      </c>
      <c r="N667" s="57"/>
      <c r="O667" s="38">
        <v>237</v>
      </c>
      <c r="P667" s="58">
        <f t="shared" si="112"/>
        <v>281512</v>
      </c>
      <c r="Q667" s="47">
        <f t="shared" si="113"/>
        <v>0</v>
      </c>
      <c r="R667" s="47">
        <f>IF(S666&lt;1,0,-'Lease Quarterly'!$K$4/'Lease Quarterly'!$L$4)</f>
        <v>0</v>
      </c>
      <c r="S667" s="47">
        <f t="shared" si="109"/>
        <v>0</v>
      </c>
      <c r="AE667"/>
      <c r="AF667" s="6"/>
    </row>
    <row r="668" spans="1:32" x14ac:dyDescent="0.25">
      <c r="A668" s="53">
        <f t="shared" si="110"/>
        <v>652</v>
      </c>
      <c r="B668" s="29">
        <f t="shared" si="104"/>
        <v>0</v>
      </c>
      <c r="C668" s="9" t="str">
        <f>IF(D668=0,"-",IF('Lease Quarterly'!$H$4="Yearly",EDATE(C667,12),IF('Lease Quarterly'!$H$4="Quarterly",EDATE(C667,3),EDATE(C667,1))))</f>
        <v>-</v>
      </c>
      <c r="D668" s="54">
        <f>IF(A668&gt;'Lease Quarterly'!$E$4,0,'Lease Quarterly'!$G$4)*((1+$M$4)^(((((IF($H$4="Yearly",ROUNDDOWN(IF(A668-($N$4)&lt;0,0,((A668-($N$4)/(($N$4))))/($N$4)),0),IF($H$4="Monthly",ROUNDDOWN(IF(A668-($N$4*12)&lt;0,0,((A668-(12*$N$4)/((12*$N$4))))/($N$4*12)),0),ROUNDDOWN(IF(A668-($N$4*4)&lt;0,0,((A668-(4*$N$4)/((4*$N$4))))/($N$4*4)),0)))))))))+(IF(A668=$E$4,$J$4,0))</f>
        <v>0</v>
      </c>
      <c r="E668" s="49">
        <f>IF(D668=0,0,1/((1+IF('Lease Quarterly'!$H$4="Yearly",'Lease Quarterly'!$D$4,IF('Lease Quarterly'!$H$4="Quarterly",'Lease Quarterly'!$D$4/4,'Lease Quarterly'!$D$4/12)))^IF($E$17=1,A667,A668)))</f>
        <v>0</v>
      </c>
      <c r="F668" s="55">
        <f t="shared" si="105"/>
        <v>0</v>
      </c>
      <c r="G668" s="56"/>
      <c r="H668" s="38">
        <f t="shared" si="111"/>
        <v>652</v>
      </c>
      <c r="I668" s="9" t="str">
        <f t="shared" si="106"/>
        <v>-</v>
      </c>
      <c r="J668" s="47">
        <f>IF(H668&gt;'Lease Quarterly'!$E$4,0,M667)</f>
        <v>0</v>
      </c>
      <c r="K668" s="47">
        <f>IF(IF('Lease Quarterly'!$H$4="Yearly",J668*'Lease Quarterly'!$D$4,IF('Lease Quarterly'!$H$4="Quarterly",J668*('Lease Quarterly'!$D$4/4),J668*'Lease Quarterly'!$D$4/12))&gt;0,IF('Lease Quarterly'!$H$4="Yearly",J668*'Lease Quarterly'!$D$4,IF('Lease Quarterly'!$H$4="Quarterly",J668*('Lease Quarterly'!$D$4/4),J668*'Lease Quarterly'!$D$4/12)),-L668-J668)</f>
        <v>0</v>
      </c>
      <c r="L668" s="47">
        <f t="shared" si="107"/>
        <v>0</v>
      </c>
      <c r="M668" s="47">
        <f t="shared" si="108"/>
        <v>0</v>
      </c>
      <c r="N668" s="57"/>
      <c r="O668" s="38">
        <v>237</v>
      </c>
      <c r="P668" s="58">
        <f t="shared" si="112"/>
        <v>281877</v>
      </c>
      <c r="Q668" s="47">
        <f t="shared" si="113"/>
        <v>0</v>
      </c>
      <c r="R668" s="47">
        <f>IF(S667&lt;1,0,-'Lease Quarterly'!$K$4/'Lease Quarterly'!$L$4)</f>
        <v>0</v>
      </c>
      <c r="S668" s="47">
        <f t="shared" si="109"/>
        <v>0</v>
      </c>
      <c r="AE668"/>
      <c r="AF668" s="6"/>
    </row>
    <row r="669" spans="1:32" x14ac:dyDescent="0.25">
      <c r="A669" s="53">
        <f t="shared" si="110"/>
        <v>653</v>
      </c>
      <c r="B669" s="29">
        <f t="shared" si="104"/>
        <v>0</v>
      </c>
      <c r="C669" s="9" t="str">
        <f>IF(D669=0,"-",IF('Lease Quarterly'!$H$4="Yearly",EDATE(C668,12),IF('Lease Quarterly'!$H$4="Quarterly",EDATE(C668,3),EDATE(C668,1))))</f>
        <v>-</v>
      </c>
      <c r="D669" s="54">
        <f>IF(A669&gt;'Lease Quarterly'!$E$4,0,'Lease Quarterly'!$G$4)*((1+$M$4)^(((((IF($H$4="Yearly",ROUNDDOWN(IF(A669-($N$4)&lt;0,0,((A669-($N$4)/(($N$4))))/($N$4)),0),IF($H$4="Monthly",ROUNDDOWN(IF(A669-($N$4*12)&lt;0,0,((A669-(12*$N$4)/((12*$N$4))))/($N$4*12)),0),ROUNDDOWN(IF(A669-($N$4*4)&lt;0,0,((A669-(4*$N$4)/((4*$N$4))))/($N$4*4)),0)))))))))+(IF(A669=$E$4,$J$4,0))</f>
        <v>0</v>
      </c>
      <c r="E669" s="49">
        <f>IF(D669=0,0,1/((1+IF('Lease Quarterly'!$H$4="Yearly",'Lease Quarterly'!$D$4,IF('Lease Quarterly'!$H$4="Quarterly",'Lease Quarterly'!$D$4/4,'Lease Quarterly'!$D$4/12)))^IF($E$17=1,A668,A669)))</f>
        <v>0</v>
      </c>
      <c r="F669" s="55">
        <f t="shared" si="105"/>
        <v>0</v>
      </c>
      <c r="G669" s="56"/>
      <c r="H669" s="38">
        <f t="shared" si="111"/>
        <v>653</v>
      </c>
      <c r="I669" s="9" t="str">
        <f t="shared" si="106"/>
        <v>-</v>
      </c>
      <c r="J669" s="47">
        <f>IF(H669&gt;'Lease Quarterly'!$E$4,0,M668)</f>
        <v>0</v>
      </c>
      <c r="K669" s="47">
        <f>IF(IF('Lease Quarterly'!$H$4="Yearly",J669*'Lease Quarterly'!$D$4,IF('Lease Quarterly'!$H$4="Quarterly",J669*('Lease Quarterly'!$D$4/4),J669*'Lease Quarterly'!$D$4/12))&gt;0,IF('Lease Quarterly'!$H$4="Yearly",J669*'Lease Quarterly'!$D$4,IF('Lease Quarterly'!$H$4="Quarterly",J669*('Lease Quarterly'!$D$4/4),J669*'Lease Quarterly'!$D$4/12)),-L669-J669)</f>
        <v>0</v>
      </c>
      <c r="L669" s="47">
        <f t="shared" si="107"/>
        <v>0</v>
      </c>
      <c r="M669" s="47">
        <f t="shared" si="108"/>
        <v>0</v>
      </c>
      <c r="N669" s="57"/>
      <c r="O669" s="38">
        <v>237</v>
      </c>
      <c r="P669" s="58">
        <f t="shared" si="112"/>
        <v>282243</v>
      </c>
      <c r="Q669" s="47">
        <f t="shared" si="113"/>
        <v>0</v>
      </c>
      <c r="R669" s="47">
        <f>IF(S668&lt;1,0,-'Lease Quarterly'!$K$4/'Lease Quarterly'!$L$4)</f>
        <v>0</v>
      </c>
      <c r="S669" s="47">
        <f t="shared" si="109"/>
        <v>0</v>
      </c>
      <c r="AE669"/>
      <c r="AF669" s="6"/>
    </row>
    <row r="670" spans="1:32" x14ac:dyDescent="0.25">
      <c r="A670" s="53">
        <f t="shared" si="110"/>
        <v>654</v>
      </c>
      <c r="B670" s="29">
        <f t="shared" si="104"/>
        <v>0</v>
      </c>
      <c r="C670" s="9" t="str">
        <f>IF(D670=0,"-",IF('Lease Quarterly'!$H$4="Yearly",EDATE(C669,12),IF('Lease Quarterly'!$H$4="Quarterly",EDATE(C669,3),EDATE(C669,1))))</f>
        <v>-</v>
      </c>
      <c r="D670" s="54">
        <f>IF(A670&gt;'Lease Quarterly'!$E$4,0,'Lease Quarterly'!$G$4)*((1+$M$4)^(((((IF($H$4="Yearly",ROUNDDOWN(IF(A670-($N$4)&lt;0,0,((A670-($N$4)/(($N$4))))/($N$4)),0),IF($H$4="Monthly",ROUNDDOWN(IF(A670-($N$4*12)&lt;0,0,((A670-(12*$N$4)/((12*$N$4))))/($N$4*12)),0),ROUNDDOWN(IF(A670-($N$4*4)&lt;0,0,((A670-(4*$N$4)/((4*$N$4))))/($N$4*4)),0)))))))))+(IF(A670=$E$4,$J$4,0))</f>
        <v>0</v>
      </c>
      <c r="E670" s="49">
        <f>IF(D670=0,0,1/((1+IF('Lease Quarterly'!$H$4="Yearly",'Lease Quarterly'!$D$4,IF('Lease Quarterly'!$H$4="Quarterly",'Lease Quarterly'!$D$4/4,'Lease Quarterly'!$D$4/12)))^IF($E$17=1,A669,A670)))</f>
        <v>0</v>
      </c>
      <c r="F670" s="55">
        <f t="shared" si="105"/>
        <v>0</v>
      </c>
      <c r="G670" s="56"/>
      <c r="H670" s="38">
        <f t="shared" si="111"/>
        <v>654</v>
      </c>
      <c r="I670" s="9" t="str">
        <f t="shared" si="106"/>
        <v>-</v>
      </c>
      <c r="J670" s="47">
        <f>IF(H670&gt;'Lease Quarterly'!$E$4,0,M669)</f>
        <v>0</v>
      </c>
      <c r="K670" s="47">
        <f>IF(IF('Lease Quarterly'!$H$4="Yearly",J670*'Lease Quarterly'!$D$4,IF('Lease Quarterly'!$H$4="Quarterly",J670*('Lease Quarterly'!$D$4/4),J670*'Lease Quarterly'!$D$4/12))&gt;0,IF('Lease Quarterly'!$H$4="Yearly",J670*'Lease Quarterly'!$D$4,IF('Lease Quarterly'!$H$4="Quarterly",J670*('Lease Quarterly'!$D$4/4),J670*'Lease Quarterly'!$D$4/12)),-L670-J670)</f>
        <v>0</v>
      </c>
      <c r="L670" s="47">
        <f t="shared" si="107"/>
        <v>0</v>
      </c>
      <c r="M670" s="47">
        <f t="shared" si="108"/>
        <v>0</v>
      </c>
      <c r="N670" s="57"/>
      <c r="O670" s="38">
        <v>237</v>
      </c>
      <c r="P670" s="58">
        <f t="shared" si="112"/>
        <v>282608</v>
      </c>
      <c r="Q670" s="47">
        <f t="shared" si="113"/>
        <v>0</v>
      </c>
      <c r="R670" s="47">
        <f>IF(S669&lt;1,0,-'Lease Quarterly'!$K$4/'Lease Quarterly'!$L$4)</f>
        <v>0</v>
      </c>
      <c r="S670" s="47">
        <f t="shared" si="109"/>
        <v>0</v>
      </c>
      <c r="AE670"/>
      <c r="AF670" s="6"/>
    </row>
    <row r="671" spans="1:32" x14ac:dyDescent="0.25">
      <c r="A671" s="53">
        <f t="shared" si="110"/>
        <v>655</v>
      </c>
      <c r="B671" s="29">
        <f t="shared" si="104"/>
        <v>0</v>
      </c>
      <c r="C671" s="9" t="str">
        <f>IF(D671=0,"-",IF('Lease Quarterly'!$H$4="Yearly",EDATE(C670,12),IF('Lease Quarterly'!$H$4="Quarterly",EDATE(C670,3),EDATE(C670,1))))</f>
        <v>-</v>
      </c>
      <c r="D671" s="54">
        <f>IF(A671&gt;'Lease Quarterly'!$E$4,0,'Lease Quarterly'!$G$4)*((1+$M$4)^(((((IF($H$4="Yearly",ROUNDDOWN(IF(A671-($N$4)&lt;0,0,((A671-($N$4)/(($N$4))))/($N$4)),0),IF($H$4="Monthly",ROUNDDOWN(IF(A671-($N$4*12)&lt;0,0,((A671-(12*$N$4)/((12*$N$4))))/($N$4*12)),0),ROUNDDOWN(IF(A671-($N$4*4)&lt;0,0,((A671-(4*$N$4)/((4*$N$4))))/($N$4*4)),0)))))))))+(IF(A671=$E$4,$J$4,0))</f>
        <v>0</v>
      </c>
      <c r="E671" s="49">
        <f>IF(D671=0,0,1/((1+IF('Lease Quarterly'!$H$4="Yearly",'Lease Quarterly'!$D$4,IF('Lease Quarterly'!$H$4="Quarterly",'Lease Quarterly'!$D$4/4,'Lease Quarterly'!$D$4/12)))^IF($E$17=1,A670,A671)))</f>
        <v>0</v>
      </c>
      <c r="F671" s="55">
        <f t="shared" si="105"/>
        <v>0</v>
      </c>
      <c r="G671" s="56"/>
      <c r="H671" s="38">
        <f t="shared" si="111"/>
        <v>655</v>
      </c>
      <c r="I671" s="9" t="str">
        <f t="shared" si="106"/>
        <v>-</v>
      </c>
      <c r="J671" s="47">
        <f>IF(H671&gt;'Lease Quarterly'!$E$4,0,M670)</f>
        <v>0</v>
      </c>
      <c r="K671" s="47">
        <f>IF(IF('Lease Quarterly'!$H$4="Yearly",J671*'Lease Quarterly'!$D$4,IF('Lease Quarterly'!$H$4="Quarterly",J671*('Lease Quarterly'!$D$4/4),J671*'Lease Quarterly'!$D$4/12))&gt;0,IF('Lease Quarterly'!$H$4="Yearly",J671*'Lease Quarterly'!$D$4,IF('Lease Quarterly'!$H$4="Quarterly",J671*('Lease Quarterly'!$D$4/4),J671*'Lease Quarterly'!$D$4/12)),-L671-J671)</f>
        <v>0</v>
      </c>
      <c r="L671" s="47">
        <f t="shared" si="107"/>
        <v>0</v>
      </c>
      <c r="M671" s="47">
        <f t="shared" si="108"/>
        <v>0</v>
      </c>
      <c r="N671" s="57"/>
      <c r="O671" s="38">
        <v>237</v>
      </c>
      <c r="P671" s="58">
        <f t="shared" si="112"/>
        <v>282973</v>
      </c>
      <c r="Q671" s="47">
        <f t="shared" si="113"/>
        <v>0</v>
      </c>
      <c r="R671" s="47">
        <f>IF(S670&lt;1,0,-'Lease Quarterly'!$K$4/'Lease Quarterly'!$L$4)</f>
        <v>0</v>
      </c>
      <c r="S671" s="47">
        <f t="shared" si="109"/>
        <v>0</v>
      </c>
      <c r="AE671"/>
      <c r="AF671" s="6"/>
    </row>
    <row r="672" spans="1:32" x14ac:dyDescent="0.25">
      <c r="A672" s="53">
        <f t="shared" si="110"/>
        <v>656</v>
      </c>
      <c r="B672" s="29">
        <f t="shared" si="104"/>
        <v>0</v>
      </c>
      <c r="C672" s="9" t="str">
        <f>IF(D672=0,"-",IF('Lease Quarterly'!$H$4="Yearly",EDATE(C671,12),IF('Lease Quarterly'!$H$4="Quarterly",EDATE(C671,3),EDATE(C671,1))))</f>
        <v>-</v>
      </c>
      <c r="D672" s="54">
        <f>IF(A672&gt;'Lease Quarterly'!$E$4,0,'Lease Quarterly'!$G$4)*((1+$M$4)^(((((IF($H$4="Yearly",ROUNDDOWN(IF(A672-($N$4)&lt;0,0,((A672-($N$4)/(($N$4))))/($N$4)),0),IF($H$4="Monthly",ROUNDDOWN(IF(A672-($N$4*12)&lt;0,0,((A672-(12*$N$4)/((12*$N$4))))/($N$4*12)),0),ROUNDDOWN(IF(A672-($N$4*4)&lt;0,0,((A672-(4*$N$4)/((4*$N$4))))/($N$4*4)),0)))))))))+(IF(A672=$E$4,$J$4,0))</f>
        <v>0</v>
      </c>
      <c r="E672" s="49">
        <f>IF(D672=0,0,1/((1+IF('Lease Quarterly'!$H$4="Yearly",'Lease Quarterly'!$D$4,IF('Lease Quarterly'!$H$4="Quarterly",'Lease Quarterly'!$D$4/4,'Lease Quarterly'!$D$4/12)))^IF($E$17=1,A671,A672)))</f>
        <v>0</v>
      </c>
      <c r="F672" s="55">
        <f t="shared" si="105"/>
        <v>0</v>
      </c>
      <c r="G672" s="56"/>
      <c r="H672" s="38">
        <f t="shared" si="111"/>
        <v>656</v>
      </c>
      <c r="I672" s="9" t="str">
        <f t="shared" si="106"/>
        <v>-</v>
      </c>
      <c r="J672" s="47">
        <f>IF(H672&gt;'Lease Quarterly'!$E$4,0,M671)</f>
        <v>0</v>
      </c>
      <c r="K672" s="47">
        <f>IF(IF('Lease Quarterly'!$H$4="Yearly",J672*'Lease Quarterly'!$D$4,IF('Lease Quarterly'!$H$4="Quarterly",J672*('Lease Quarterly'!$D$4/4),J672*'Lease Quarterly'!$D$4/12))&gt;0,IF('Lease Quarterly'!$H$4="Yearly",J672*'Lease Quarterly'!$D$4,IF('Lease Quarterly'!$H$4="Quarterly",J672*('Lease Quarterly'!$D$4/4),J672*'Lease Quarterly'!$D$4/12)),-L672-J672)</f>
        <v>0</v>
      </c>
      <c r="L672" s="47">
        <f t="shared" si="107"/>
        <v>0</v>
      </c>
      <c r="M672" s="47">
        <f t="shared" si="108"/>
        <v>0</v>
      </c>
      <c r="N672" s="57"/>
      <c r="O672" s="38">
        <v>237</v>
      </c>
      <c r="P672" s="58">
        <f t="shared" si="112"/>
        <v>283338</v>
      </c>
      <c r="Q672" s="47">
        <f t="shared" si="113"/>
        <v>0</v>
      </c>
      <c r="R672" s="47">
        <f>IF(S671&lt;1,0,-'Lease Quarterly'!$K$4/'Lease Quarterly'!$L$4)</f>
        <v>0</v>
      </c>
      <c r="S672" s="47">
        <f t="shared" si="109"/>
        <v>0</v>
      </c>
      <c r="AE672"/>
      <c r="AF672" s="6"/>
    </row>
    <row r="673" spans="1:32" x14ac:dyDescent="0.25">
      <c r="A673" s="53">
        <f t="shared" si="110"/>
        <v>657</v>
      </c>
      <c r="B673" s="29">
        <f t="shared" si="104"/>
        <v>0</v>
      </c>
      <c r="C673" s="9" t="str">
        <f>IF(D673=0,"-",IF('Lease Quarterly'!$H$4="Yearly",EDATE(C672,12),IF('Lease Quarterly'!$H$4="Quarterly",EDATE(C672,3),EDATE(C672,1))))</f>
        <v>-</v>
      </c>
      <c r="D673" s="54">
        <f>IF(A673&gt;'Lease Quarterly'!$E$4,0,'Lease Quarterly'!$G$4)*((1+$M$4)^(((((IF($H$4="Yearly",ROUNDDOWN(IF(A673-($N$4)&lt;0,0,((A673-($N$4)/(($N$4))))/($N$4)),0),IF($H$4="Monthly",ROUNDDOWN(IF(A673-($N$4*12)&lt;0,0,((A673-(12*$N$4)/((12*$N$4))))/($N$4*12)),0),ROUNDDOWN(IF(A673-($N$4*4)&lt;0,0,((A673-(4*$N$4)/((4*$N$4))))/($N$4*4)),0)))))))))+(IF(A673=$E$4,$J$4,0))</f>
        <v>0</v>
      </c>
      <c r="E673" s="49">
        <f>IF(D673=0,0,1/((1+IF('Lease Quarterly'!$H$4="Yearly",'Lease Quarterly'!$D$4,IF('Lease Quarterly'!$H$4="Quarterly",'Lease Quarterly'!$D$4/4,'Lease Quarterly'!$D$4/12)))^IF($E$17=1,A672,A673)))</f>
        <v>0</v>
      </c>
      <c r="F673" s="55">
        <f t="shared" si="105"/>
        <v>0</v>
      </c>
      <c r="G673" s="56"/>
      <c r="H673" s="38">
        <f t="shared" si="111"/>
        <v>657</v>
      </c>
      <c r="I673" s="9" t="str">
        <f t="shared" si="106"/>
        <v>-</v>
      </c>
      <c r="J673" s="47">
        <f>IF(H673&gt;'Lease Quarterly'!$E$4,0,M672)</f>
        <v>0</v>
      </c>
      <c r="K673" s="47">
        <f>IF(IF('Lease Quarterly'!$H$4="Yearly",J673*'Lease Quarterly'!$D$4,IF('Lease Quarterly'!$H$4="Quarterly",J673*('Lease Quarterly'!$D$4/4),J673*'Lease Quarterly'!$D$4/12))&gt;0,IF('Lease Quarterly'!$H$4="Yearly",J673*'Lease Quarterly'!$D$4,IF('Lease Quarterly'!$H$4="Quarterly",J673*('Lease Quarterly'!$D$4/4),J673*'Lease Quarterly'!$D$4/12)),-L673-J673)</f>
        <v>0</v>
      </c>
      <c r="L673" s="47">
        <f t="shared" si="107"/>
        <v>0</v>
      </c>
      <c r="M673" s="47">
        <f t="shared" si="108"/>
        <v>0</v>
      </c>
      <c r="N673" s="57"/>
      <c r="O673" s="38">
        <v>237</v>
      </c>
      <c r="P673" s="58">
        <f t="shared" si="112"/>
        <v>283704</v>
      </c>
      <c r="Q673" s="47">
        <f t="shared" si="113"/>
        <v>0</v>
      </c>
      <c r="R673" s="47">
        <f>IF(S672&lt;1,0,-'Lease Quarterly'!$K$4/'Lease Quarterly'!$L$4)</f>
        <v>0</v>
      </c>
      <c r="S673" s="47">
        <f t="shared" si="109"/>
        <v>0</v>
      </c>
      <c r="AE673"/>
      <c r="AF673" s="6"/>
    </row>
    <row r="674" spans="1:32" x14ac:dyDescent="0.25">
      <c r="A674" s="53">
        <f t="shared" si="110"/>
        <v>658</v>
      </c>
      <c r="B674" s="29">
        <f t="shared" si="104"/>
        <v>0</v>
      </c>
      <c r="C674" s="9" t="str">
        <f>IF(D674=0,"-",IF('Lease Quarterly'!$H$4="Yearly",EDATE(C673,12),IF('Lease Quarterly'!$H$4="Quarterly",EDATE(C673,3),EDATE(C673,1))))</f>
        <v>-</v>
      </c>
      <c r="D674" s="54">
        <f>IF(A674&gt;'Lease Quarterly'!$E$4,0,'Lease Quarterly'!$G$4)*((1+$M$4)^(((((IF($H$4="Yearly",ROUNDDOWN(IF(A674-($N$4)&lt;0,0,((A674-($N$4)/(($N$4))))/($N$4)),0),IF($H$4="Monthly",ROUNDDOWN(IF(A674-($N$4*12)&lt;0,0,((A674-(12*$N$4)/((12*$N$4))))/($N$4*12)),0),ROUNDDOWN(IF(A674-($N$4*4)&lt;0,0,((A674-(4*$N$4)/((4*$N$4))))/($N$4*4)),0)))))))))+(IF(A674=$E$4,$J$4,0))</f>
        <v>0</v>
      </c>
      <c r="E674" s="49">
        <f>IF(D674=0,0,1/((1+IF('Lease Quarterly'!$H$4="Yearly",'Lease Quarterly'!$D$4,IF('Lease Quarterly'!$H$4="Quarterly",'Lease Quarterly'!$D$4/4,'Lease Quarterly'!$D$4/12)))^IF($E$17=1,A673,A674)))</f>
        <v>0</v>
      </c>
      <c r="F674" s="55">
        <f t="shared" si="105"/>
        <v>0</v>
      </c>
      <c r="G674" s="56"/>
      <c r="H674" s="38">
        <f t="shared" si="111"/>
        <v>658</v>
      </c>
      <c r="I674" s="9" t="str">
        <f t="shared" si="106"/>
        <v>-</v>
      </c>
      <c r="J674" s="47">
        <f>IF(H674&gt;'Lease Quarterly'!$E$4,0,M673)</f>
        <v>0</v>
      </c>
      <c r="K674" s="47">
        <f>IF(IF('Lease Quarterly'!$H$4="Yearly",J674*'Lease Quarterly'!$D$4,IF('Lease Quarterly'!$H$4="Quarterly",J674*('Lease Quarterly'!$D$4/4),J674*'Lease Quarterly'!$D$4/12))&gt;0,IF('Lease Quarterly'!$H$4="Yearly",J674*'Lease Quarterly'!$D$4,IF('Lease Quarterly'!$H$4="Quarterly",J674*('Lease Quarterly'!$D$4/4),J674*'Lease Quarterly'!$D$4/12)),-L674-J674)</f>
        <v>0</v>
      </c>
      <c r="L674" s="47">
        <f t="shared" si="107"/>
        <v>0</v>
      </c>
      <c r="M674" s="47">
        <f t="shared" si="108"/>
        <v>0</v>
      </c>
      <c r="N674" s="57"/>
      <c r="O674" s="38">
        <v>237</v>
      </c>
      <c r="P674" s="58">
        <f t="shared" si="112"/>
        <v>284069</v>
      </c>
      <c r="Q674" s="47">
        <f t="shared" si="113"/>
        <v>0</v>
      </c>
      <c r="R674" s="47">
        <f>IF(S673&lt;1,0,-'Lease Quarterly'!$K$4/'Lease Quarterly'!$L$4)</f>
        <v>0</v>
      </c>
      <c r="S674" s="47">
        <f t="shared" si="109"/>
        <v>0</v>
      </c>
      <c r="AE674"/>
      <c r="AF674" s="6"/>
    </row>
    <row r="675" spans="1:32" x14ac:dyDescent="0.25">
      <c r="A675" s="53">
        <f t="shared" si="110"/>
        <v>659</v>
      </c>
      <c r="B675" s="29">
        <f t="shared" si="104"/>
        <v>0</v>
      </c>
      <c r="C675" s="9" t="str">
        <f>IF(D675=0,"-",IF('Lease Quarterly'!$H$4="Yearly",EDATE(C674,12),IF('Lease Quarterly'!$H$4="Quarterly",EDATE(C674,3),EDATE(C674,1))))</f>
        <v>-</v>
      </c>
      <c r="D675" s="54">
        <f>IF(A675&gt;'Lease Quarterly'!$E$4,0,'Lease Quarterly'!$G$4)*((1+$M$4)^(((((IF($H$4="Yearly",ROUNDDOWN(IF(A675-($N$4)&lt;0,0,((A675-($N$4)/(($N$4))))/($N$4)),0),IF($H$4="Monthly",ROUNDDOWN(IF(A675-($N$4*12)&lt;0,0,((A675-(12*$N$4)/((12*$N$4))))/($N$4*12)),0),ROUNDDOWN(IF(A675-($N$4*4)&lt;0,0,((A675-(4*$N$4)/((4*$N$4))))/($N$4*4)),0)))))))))+(IF(A675=$E$4,$J$4,0))</f>
        <v>0</v>
      </c>
      <c r="E675" s="49">
        <f>IF(D675=0,0,1/((1+IF('Lease Quarterly'!$H$4="Yearly",'Lease Quarterly'!$D$4,IF('Lease Quarterly'!$H$4="Quarterly",'Lease Quarterly'!$D$4/4,'Lease Quarterly'!$D$4/12)))^IF($E$17=1,A674,A675)))</f>
        <v>0</v>
      </c>
      <c r="F675" s="55">
        <f t="shared" si="105"/>
        <v>0</v>
      </c>
      <c r="G675" s="56"/>
      <c r="H675" s="38">
        <f t="shared" si="111"/>
        <v>659</v>
      </c>
      <c r="I675" s="9" t="str">
        <f t="shared" si="106"/>
        <v>-</v>
      </c>
      <c r="J675" s="47">
        <f>IF(H675&gt;'Lease Quarterly'!$E$4,0,M674)</f>
        <v>0</v>
      </c>
      <c r="K675" s="47">
        <f>IF(IF('Lease Quarterly'!$H$4="Yearly",J675*'Lease Quarterly'!$D$4,IF('Lease Quarterly'!$H$4="Quarterly",J675*('Lease Quarterly'!$D$4/4),J675*'Lease Quarterly'!$D$4/12))&gt;0,IF('Lease Quarterly'!$H$4="Yearly",J675*'Lease Quarterly'!$D$4,IF('Lease Quarterly'!$H$4="Quarterly",J675*('Lease Quarterly'!$D$4/4),J675*'Lease Quarterly'!$D$4/12)),-L675-J675)</f>
        <v>0</v>
      </c>
      <c r="L675" s="47">
        <f t="shared" si="107"/>
        <v>0</v>
      </c>
      <c r="M675" s="47">
        <f t="shared" si="108"/>
        <v>0</v>
      </c>
      <c r="N675" s="57"/>
      <c r="O675" s="38">
        <v>237</v>
      </c>
      <c r="P675" s="58">
        <f t="shared" si="112"/>
        <v>284434</v>
      </c>
      <c r="Q675" s="47">
        <f t="shared" si="113"/>
        <v>0</v>
      </c>
      <c r="R675" s="47">
        <f>IF(S674&lt;1,0,-'Lease Quarterly'!$K$4/'Lease Quarterly'!$L$4)</f>
        <v>0</v>
      </c>
      <c r="S675" s="47">
        <f t="shared" si="109"/>
        <v>0</v>
      </c>
      <c r="AE675"/>
      <c r="AF675" s="6"/>
    </row>
    <row r="676" spans="1:32" x14ac:dyDescent="0.25">
      <c r="A676" s="53">
        <f t="shared" si="110"/>
        <v>660</v>
      </c>
      <c r="B676" s="29">
        <f t="shared" si="104"/>
        <v>0</v>
      </c>
      <c r="C676" s="9" t="str">
        <f>IF(D676=0,"-",IF('Lease Quarterly'!$H$4="Yearly",EDATE(C675,12),IF('Lease Quarterly'!$H$4="Quarterly",EDATE(C675,3),EDATE(C675,1))))</f>
        <v>-</v>
      </c>
      <c r="D676" s="54">
        <f>IF(A676&gt;'Lease Quarterly'!$E$4,0,'Lease Quarterly'!$G$4)*((1+$M$4)^(((((IF($H$4="Yearly",ROUNDDOWN(IF(A676-($N$4)&lt;0,0,((A676-($N$4)/(($N$4))))/($N$4)),0),IF($H$4="Monthly",ROUNDDOWN(IF(A676-($N$4*12)&lt;0,0,((A676-(12*$N$4)/((12*$N$4))))/($N$4*12)),0),ROUNDDOWN(IF(A676-($N$4*4)&lt;0,0,((A676-(4*$N$4)/((4*$N$4))))/($N$4*4)),0)))))))))+(IF(A676=$E$4,$J$4,0))</f>
        <v>0</v>
      </c>
      <c r="E676" s="49">
        <f>IF(D676=0,0,1/((1+IF('Lease Quarterly'!$H$4="Yearly",'Lease Quarterly'!$D$4,IF('Lease Quarterly'!$H$4="Quarterly",'Lease Quarterly'!$D$4/4,'Lease Quarterly'!$D$4/12)))^IF($E$17=1,A675,A676)))</f>
        <v>0</v>
      </c>
      <c r="F676" s="55">
        <f t="shared" si="105"/>
        <v>0</v>
      </c>
      <c r="G676" s="56"/>
      <c r="H676" s="38">
        <f t="shared" si="111"/>
        <v>660</v>
      </c>
      <c r="I676" s="9" t="str">
        <f t="shared" si="106"/>
        <v>-</v>
      </c>
      <c r="J676" s="47">
        <f>IF(H676&gt;'Lease Quarterly'!$E$4,0,M675)</f>
        <v>0</v>
      </c>
      <c r="K676" s="47">
        <f>IF(IF('Lease Quarterly'!$H$4="Yearly",J676*'Lease Quarterly'!$D$4,IF('Lease Quarterly'!$H$4="Quarterly",J676*('Lease Quarterly'!$D$4/4),J676*'Lease Quarterly'!$D$4/12))&gt;0,IF('Lease Quarterly'!$H$4="Yearly",J676*'Lease Quarterly'!$D$4,IF('Lease Quarterly'!$H$4="Quarterly",J676*('Lease Quarterly'!$D$4/4),J676*'Lease Quarterly'!$D$4/12)),-L676-J676)</f>
        <v>0</v>
      </c>
      <c r="L676" s="47">
        <f t="shared" si="107"/>
        <v>0</v>
      </c>
      <c r="M676" s="47">
        <f t="shared" si="108"/>
        <v>0</v>
      </c>
      <c r="N676" s="57"/>
      <c r="O676" s="38">
        <v>237</v>
      </c>
      <c r="P676" s="58">
        <f t="shared" si="112"/>
        <v>284799</v>
      </c>
      <c r="Q676" s="47">
        <f t="shared" si="113"/>
        <v>0</v>
      </c>
      <c r="R676" s="47">
        <f>IF(S675&lt;1,0,-'Lease Quarterly'!$K$4/'Lease Quarterly'!$L$4)</f>
        <v>0</v>
      </c>
      <c r="S676" s="47">
        <f t="shared" si="109"/>
        <v>0</v>
      </c>
      <c r="AE676"/>
      <c r="AF676" s="6"/>
    </row>
    <row r="677" spans="1:32" x14ac:dyDescent="0.25">
      <c r="A677" s="53">
        <f t="shared" si="110"/>
        <v>661</v>
      </c>
      <c r="B677" s="29">
        <f t="shared" si="104"/>
        <v>0</v>
      </c>
      <c r="C677" s="9" t="str">
        <f>IF(D677=0,"-",IF('Lease Quarterly'!$H$4="Yearly",EDATE(C676,12),IF('Lease Quarterly'!$H$4="Quarterly",EDATE(C676,3),EDATE(C676,1))))</f>
        <v>-</v>
      </c>
      <c r="D677" s="54">
        <f>IF(A677&gt;'Lease Quarterly'!$E$4,0,'Lease Quarterly'!$G$4)*((1+$M$4)^(((((IF($H$4="Yearly",ROUNDDOWN(IF(A677-($N$4)&lt;0,0,((A677-($N$4)/(($N$4))))/($N$4)),0),IF($H$4="Monthly",ROUNDDOWN(IF(A677-($N$4*12)&lt;0,0,((A677-(12*$N$4)/((12*$N$4))))/($N$4*12)),0),ROUNDDOWN(IF(A677-($N$4*4)&lt;0,0,((A677-(4*$N$4)/((4*$N$4))))/($N$4*4)),0)))))))))+(IF(A677=$E$4,$J$4,0))</f>
        <v>0</v>
      </c>
      <c r="E677" s="49">
        <f>IF(D677=0,0,1/((1+IF('Lease Quarterly'!$H$4="Yearly",'Lease Quarterly'!$D$4,IF('Lease Quarterly'!$H$4="Quarterly",'Lease Quarterly'!$D$4/4,'Lease Quarterly'!$D$4/12)))^IF($E$17=1,A676,A677)))</f>
        <v>0</v>
      </c>
      <c r="F677" s="55">
        <f t="shared" si="105"/>
        <v>0</v>
      </c>
      <c r="G677" s="56"/>
      <c r="H677" s="38">
        <f t="shared" si="111"/>
        <v>661</v>
      </c>
      <c r="I677" s="9" t="str">
        <f t="shared" si="106"/>
        <v>-</v>
      </c>
      <c r="J677" s="47">
        <f>IF(H677&gt;'Lease Quarterly'!$E$4,0,M676)</f>
        <v>0</v>
      </c>
      <c r="K677" s="47">
        <f>IF(IF('Lease Quarterly'!$H$4="Yearly",J677*'Lease Quarterly'!$D$4,IF('Lease Quarterly'!$H$4="Quarterly",J677*('Lease Quarterly'!$D$4/4),J677*'Lease Quarterly'!$D$4/12))&gt;0,IF('Lease Quarterly'!$H$4="Yearly",J677*'Lease Quarterly'!$D$4,IF('Lease Quarterly'!$H$4="Quarterly",J677*('Lease Quarterly'!$D$4/4),J677*'Lease Quarterly'!$D$4/12)),-L677-J677)</f>
        <v>0</v>
      </c>
      <c r="L677" s="47">
        <f t="shared" si="107"/>
        <v>0</v>
      </c>
      <c r="M677" s="47">
        <f t="shared" si="108"/>
        <v>0</v>
      </c>
      <c r="N677" s="57"/>
      <c r="O677" s="38">
        <v>237</v>
      </c>
      <c r="P677" s="58">
        <f t="shared" si="112"/>
        <v>285165</v>
      </c>
      <c r="Q677" s="47">
        <f t="shared" si="113"/>
        <v>0</v>
      </c>
      <c r="R677" s="47">
        <f>IF(S676&lt;1,0,-'Lease Quarterly'!$K$4/'Lease Quarterly'!$L$4)</f>
        <v>0</v>
      </c>
      <c r="S677" s="47">
        <f t="shared" si="109"/>
        <v>0</v>
      </c>
      <c r="AE677"/>
      <c r="AF677" s="6"/>
    </row>
    <row r="678" spans="1:32" x14ac:dyDescent="0.25">
      <c r="A678" s="53">
        <f t="shared" si="110"/>
        <v>662</v>
      </c>
      <c r="B678" s="29">
        <f t="shared" si="104"/>
        <v>0</v>
      </c>
      <c r="C678" s="9" t="str">
        <f>IF(D678=0,"-",IF('Lease Quarterly'!$H$4="Yearly",EDATE(C677,12),IF('Lease Quarterly'!$H$4="Quarterly",EDATE(C677,3),EDATE(C677,1))))</f>
        <v>-</v>
      </c>
      <c r="D678" s="54">
        <f>IF(A678&gt;'Lease Quarterly'!$E$4,0,'Lease Quarterly'!$G$4)*((1+$M$4)^(((((IF($H$4="Yearly",ROUNDDOWN(IF(A678-($N$4)&lt;0,0,((A678-($N$4)/(($N$4))))/($N$4)),0),IF($H$4="Monthly",ROUNDDOWN(IF(A678-($N$4*12)&lt;0,0,((A678-(12*$N$4)/((12*$N$4))))/($N$4*12)),0),ROUNDDOWN(IF(A678-($N$4*4)&lt;0,0,((A678-(4*$N$4)/((4*$N$4))))/($N$4*4)),0)))))))))+(IF(A678=$E$4,$J$4,0))</f>
        <v>0</v>
      </c>
      <c r="E678" s="49">
        <f>IF(D678=0,0,1/((1+IF('Lease Quarterly'!$H$4="Yearly",'Lease Quarterly'!$D$4,IF('Lease Quarterly'!$H$4="Quarterly",'Lease Quarterly'!$D$4/4,'Lease Quarterly'!$D$4/12)))^IF($E$17=1,A677,A678)))</f>
        <v>0</v>
      </c>
      <c r="F678" s="55">
        <f t="shared" si="105"/>
        <v>0</v>
      </c>
      <c r="G678" s="56"/>
      <c r="H678" s="38">
        <f t="shared" si="111"/>
        <v>662</v>
      </c>
      <c r="I678" s="9" t="str">
        <f t="shared" si="106"/>
        <v>-</v>
      </c>
      <c r="J678" s="47">
        <f>IF(H678&gt;'Lease Quarterly'!$E$4,0,M677)</f>
        <v>0</v>
      </c>
      <c r="K678" s="47">
        <f>IF(IF('Lease Quarterly'!$H$4="Yearly",J678*'Lease Quarterly'!$D$4,IF('Lease Quarterly'!$H$4="Quarterly",J678*('Lease Quarterly'!$D$4/4),J678*'Lease Quarterly'!$D$4/12))&gt;0,IF('Lease Quarterly'!$H$4="Yearly",J678*'Lease Quarterly'!$D$4,IF('Lease Quarterly'!$H$4="Quarterly",J678*('Lease Quarterly'!$D$4/4),J678*'Lease Quarterly'!$D$4/12)),-L678-J678)</f>
        <v>0</v>
      </c>
      <c r="L678" s="47">
        <f t="shared" si="107"/>
        <v>0</v>
      </c>
      <c r="M678" s="47">
        <f t="shared" si="108"/>
        <v>0</v>
      </c>
      <c r="N678" s="57"/>
      <c r="O678" s="38">
        <v>237</v>
      </c>
      <c r="P678" s="58">
        <f t="shared" si="112"/>
        <v>285530</v>
      </c>
      <c r="Q678" s="47">
        <f t="shared" si="113"/>
        <v>0</v>
      </c>
      <c r="R678" s="47">
        <f>IF(S677&lt;1,0,-'Lease Quarterly'!$K$4/'Lease Quarterly'!$L$4)</f>
        <v>0</v>
      </c>
      <c r="S678" s="47">
        <f t="shared" si="109"/>
        <v>0</v>
      </c>
      <c r="AE678"/>
      <c r="AF678" s="6"/>
    </row>
    <row r="679" spans="1:32" x14ac:dyDescent="0.25">
      <c r="A679" s="53">
        <f t="shared" si="110"/>
        <v>663</v>
      </c>
      <c r="B679" s="29">
        <f t="shared" si="104"/>
        <v>0</v>
      </c>
      <c r="C679" s="9" t="str">
        <f>IF(D679=0,"-",IF('Lease Quarterly'!$H$4="Yearly",EDATE(C678,12),IF('Lease Quarterly'!$H$4="Quarterly",EDATE(C678,3),EDATE(C678,1))))</f>
        <v>-</v>
      </c>
      <c r="D679" s="54">
        <f>IF(A679&gt;'Lease Quarterly'!$E$4,0,'Lease Quarterly'!$G$4)*((1+$M$4)^(((((IF($H$4="Yearly",ROUNDDOWN(IF(A679-($N$4)&lt;0,0,((A679-($N$4)/(($N$4))))/($N$4)),0),IF($H$4="Monthly",ROUNDDOWN(IF(A679-($N$4*12)&lt;0,0,((A679-(12*$N$4)/((12*$N$4))))/($N$4*12)),0),ROUNDDOWN(IF(A679-($N$4*4)&lt;0,0,((A679-(4*$N$4)/((4*$N$4))))/($N$4*4)),0)))))))))+(IF(A679=$E$4,$J$4,0))</f>
        <v>0</v>
      </c>
      <c r="E679" s="49">
        <f>IF(D679=0,0,1/((1+IF('Lease Quarterly'!$H$4="Yearly",'Lease Quarterly'!$D$4,IF('Lease Quarterly'!$H$4="Quarterly",'Lease Quarterly'!$D$4/4,'Lease Quarterly'!$D$4/12)))^IF($E$17=1,A678,A679)))</f>
        <v>0</v>
      </c>
      <c r="F679" s="55">
        <f t="shared" si="105"/>
        <v>0</v>
      </c>
      <c r="G679" s="56"/>
      <c r="H679" s="38">
        <f t="shared" si="111"/>
        <v>663</v>
      </c>
      <c r="I679" s="9" t="str">
        <f t="shared" si="106"/>
        <v>-</v>
      </c>
      <c r="J679" s="47">
        <f>IF(H679&gt;'Lease Quarterly'!$E$4,0,M678)</f>
        <v>0</v>
      </c>
      <c r="K679" s="47">
        <f>IF(IF('Lease Quarterly'!$H$4="Yearly",J679*'Lease Quarterly'!$D$4,IF('Lease Quarterly'!$H$4="Quarterly",J679*('Lease Quarterly'!$D$4/4),J679*'Lease Quarterly'!$D$4/12))&gt;0,IF('Lease Quarterly'!$H$4="Yearly",J679*'Lease Quarterly'!$D$4,IF('Lease Quarterly'!$H$4="Quarterly",J679*('Lease Quarterly'!$D$4/4),J679*'Lease Quarterly'!$D$4/12)),-L679-J679)</f>
        <v>0</v>
      </c>
      <c r="L679" s="47">
        <f t="shared" si="107"/>
        <v>0</v>
      </c>
      <c r="M679" s="47">
        <f t="shared" si="108"/>
        <v>0</v>
      </c>
      <c r="N679" s="57"/>
      <c r="O679" s="38">
        <v>237</v>
      </c>
      <c r="P679" s="58">
        <f t="shared" si="112"/>
        <v>285895</v>
      </c>
      <c r="Q679" s="47">
        <f t="shared" si="113"/>
        <v>0</v>
      </c>
      <c r="R679" s="47">
        <f>IF(S678&lt;1,0,-'Lease Quarterly'!$K$4/'Lease Quarterly'!$L$4)</f>
        <v>0</v>
      </c>
      <c r="S679" s="47">
        <f t="shared" si="109"/>
        <v>0</v>
      </c>
      <c r="AE679"/>
      <c r="AF679" s="6"/>
    </row>
    <row r="680" spans="1:32" x14ac:dyDescent="0.25">
      <c r="A680" s="53">
        <f t="shared" si="110"/>
        <v>664</v>
      </c>
      <c r="B680" s="29">
        <f t="shared" si="104"/>
        <v>0</v>
      </c>
      <c r="C680" s="9" t="str">
        <f>IF(D680=0,"-",IF('Lease Quarterly'!$H$4="Yearly",EDATE(C679,12),IF('Lease Quarterly'!$H$4="Quarterly",EDATE(C679,3),EDATE(C679,1))))</f>
        <v>-</v>
      </c>
      <c r="D680" s="54">
        <f>IF(A680&gt;'Lease Quarterly'!$E$4,0,'Lease Quarterly'!$G$4)*((1+$M$4)^(((((IF($H$4="Yearly",ROUNDDOWN(IF(A680-($N$4)&lt;0,0,((A680-($N$4)/(($N$4))))/($N$4)),0),IF($H$4="Monthly",ROUNDDOWN(IF(A680-($N$4*12)&lt;0,0,((A680-(12*$N$4)/((12*$N$4))))/($N$4*12)),0),ROUNDDOWN(IF(A680-($N$4*4)&lt;0,0,((A680-(4*$N$4)/((4*$N$4))))/($N$4*4)),0)))))))))+(IF(A680=$E$4,$J$4,0))</f>
        <v>0</v>
      </c>
      <c r="E680" s="49">
        <f>IF(D680=0,0,1/((1+IF('Lease Quarterly'!$H$4="Yearly",'Lease Quarterly'!$D$4,IF('Lease Quarterly'!$H$4="Quarterly",'Lease Quarterly'!$D$4/4,'Lease Quarterly'!$D$4/12)))^IF($E$17=1,A679,A680)))</f>
        <v>0</v>
      </c>
      <c r="F680" s="55">
        <f t="shared" si="105"/>
        <v>0</v>
      </c>
      <c r="G680" s="56"/>
      <c r="H680" s="38">
        <f t="shared" si="111"/>
        <v>664</v>
      </c>
      <c r="I680" s="9" t="str">
        <f t="shared" si="106"/>
        <v>-</v>
      </c>
      <c r="J680" s="47">
        <f>IF(H680&gt;'Lease Quarterly'!$E$4,0,M679)</f>
        <v>0</v>
      </c>
      <c r="K680" s="47">
        <f>IF(IF('Lease Quarterly'!$H$4="Yearly",J680*'Lease Quarterly'!$D$4,IF('Lease Quarterly'!$H$4="Quarterly",J680*('Lease Quarterly'!$D$4/4),J680*'Lease Quarterly'!$D$4/12))&gt;0,IF('Lease Quarterly'!$H$4="Yearly",J680*'Lease Quarterly'!$D$4,IF('Lease Quarterly'!$H$4="Quarterly",J680*('Lease Quarterly'!$D$4/4),J680*'Lease Quarterly'!$D$4/12)),-L680-J680)</f>
        <v>0</v>
      </c>
      <c r="L680" s="47">
        <f t="shared" si="107"/>
        <v>0</v>
      </c>
      <c r="M680" s="47">
        <f t="shared" si="108"/>
        <v>0</v>
      </c>
      <c r="N680" s="57"/>
      <c r="O680" s="38">
        <v>237</v>
      </c>
      <c r="P680" s="58">
        <f t="shared" si="112"/>
        <v>286260</v>
      </c>
      <c r="Q680" s="47">
        <f t="shared" si="113"/>
        <v>0</v>
      </c>
      <c r="R680" s="47">
        <f>IF(S679&lt;1,0,-'Lease Quarterly'!$K$4/'Lease Quarterly'!$L$4)</f>
        <v>0</v>
      </c>
      <c r="S680" s="47">
        <f t="shared" si="109"/>
        <v>0</v>
      </c>
      <c r="AE680"/>
      <c r="AF680" s="6"/>
    </row>
    <row r="681" spans="1:32" x14ac:dyDescent="0.25">
      <c r="A681" s="53">
        <f t="shared" si="110"/>
        <v>665</v>
      </c>
      <c r="B681" s="29">
        <f t="shared" si="104"/>
        <v>0</v>
      </c>
      <c r="C681" s="9" t="str">
        <f>IF(D681=0,"-",IF('Lease Quarterly'!$H$4="Yearly",EDATE(C680,12),IF('Lease Quarterly'!$H$4="Quarterly",EDATE(C680,3),EDATE(C680,1))))</f>
        <v>-</v>
      </c>
      <c r="D681" s="54">
        <f>IF(A681&gt;'Lease Quarterly'!$E$4,0,'Lease Quarterly'!$G$4)*((1+$M$4)^(((((IF($H$4="Yearly",ROUNDDOWN(IF(A681-($N$4)&lt;0,0,((A681-($N$4)/(($N$4))))/($N$4)),0),IF($H$4="Monthly",ROUNDDOWN(IF(A681-($N$4*12)&lt;0,0,((A681-(12*$N$4)/((12*$N$4))))/($N$4*12)),0),ROUNDDOWN(IF(A681-($N$4*4)&lt;0,0,((A681-(4*$N$4)/((4*$N$4))))/($N$4*4)),0)))))))))+(IF(A681=$E$4,$J$4,0))</f>
        <v>0</v>
      </c>
      <c r="E681" s="49">
        <f>IF(D681=0,0,1/((1+IF('Lease Quarterly'!$H$4="Yearly",'Lease Quarterly'!$D$4,IF('Lease Quarterly'!$H$4="Quarterly",'Lease Quarterly'!$D$4/4,'Lease Quarterly'!$D$4/12)))^IF($E$17=1,A680,A681)))</f>
        <v>0</v>
      </c>
      <c r="F681" s="55">
        <f t="shared" si="105"/>
        <v>0</v>
      </c>
      <c r="G681" s="56"/>
      <c r="H681" s="38">
        <f t="shared" si="111"/>
        <v>665</v>
      </c>
      <c r="I681" s="9" t="str">
        <f t="shared" si="106"/>
        <v>-</v>
      </c>
      <c r="J681" s="47">
        <f>IF(H681&gt;'Lease Quarterly'!$E$4,0,M680)</f>
        <v>0</v>
      </c>
      <c r="K681" s="47">
        <f>IF(IF('Lease Quarterly'!$H$4="Yearly",J681*'Lease Quarterly'!$D$4,IF('Lease Quarterly'!$H$4="Quarterly",J681*('Lease Quarterly'!$D$4/4),J681*'Lease Quarterly'!$D$4/12))&gt;0,IF('Lease Quarterly'!$H$4="Yearly",J681*'Lease Quarterly'!$D$4,IF('Lease Quarterly'!$H$4="Quarterly",J681*('Lease Quarterly'!$D$4/4),J681*'Lease Quarterly'!$D$4/12)),-L681-J681)</f>
        <v>0</v>
      </c>
      <c r="L681" s="47">
        <f t="shared" si="107"/>
        <v>0</v>
      </c>
      <c r="M681" s="47">
        <f t="shared" si="108"/>
        <v>0</v>
      </c>
      <c r="N681" s="57"/>
      <c r="O681" s="38">
        <v>237</v>
      </c>
      <c r="P681" s="58">
        <f t="shared" si="112"/>
        <v>286626</v>
      </c>
      <c r="Q681" s="47">
        <f t="shared" si="113"/>
        <v>0</v>
      </c>
      <c r="R681" s="47">
        <f>IF(S680&lt;1,0,-'Lease Quarterly'!$K$4/'Lease Quarterly'!$L$4)</f>
        <v>0</v>
      </c>
      <c r="S681" s="47">
        <f t="shared" si="109"/>
        <v>0</v>
      </c>
      <c r="AE681"/>
      <c r="AF681" s="6"/>
    </row>
    <row r="682" spans="1:32" x14ac:dyDescent="0.25">
      <c r="A682" s="53">
        <f t="shared" si="110"/>
        <v>666</v>
      </c>
      <c r="B682" s="29">
        <f t="shared" si="104"/>
        <v>0</v>
      </c>
      <c r="C682" s="9" t="str">
        <f>IF(D682=0,"-",IF('Lease Quarterly'!$H$4="Yearly",EDATE(C681,12),IF('Lease Quarterly'!$H$4="Quarterly",EDATE(C681,3),EDATE(C681,1))))</f>
        <v>-</v>
      </c>
      <c r="D682" s="54">
        <f>IF(A682&gt;'Lease Quarterly'!$E$4,0,'Lease Quarterly'!$G$4)*((1+$M$4)^(((((IF($H$4="Yearly",ROUNDDOWN(IF(A682-($N$4)&lt;0,0,((A682-($N$4)/(($N$4))))/($N$4)),0),IF($H$4="Monthly",ROUNDDOWN(IF(A682-($N$4*12)&lt;0,0,((A682-(12*$N$4)/((12*$N$4))))/($N$4*12)),0),ROUNDDOWN(IF(A682-($N$4*4)&lt;0,0,((A682-(4*$N$4)/((4*$N$4))))/($N$4*4)),0)))))))))+(IF(A682=$E$4,$J$4,0))</f>
        <v>0</v>
      </c>
      <c r="E682" s="49">
        <f>IF(D682=0,0,1/((1+IF('Lease Quarterly'!$H$4="Yearly",'Lease Quarterly'!$D$4,IF('Lease Quarterly'!$H$4="Quarterly",'Lease Quarterly'!$D$4/4,'Lease Quarterly'!$D$4/12)))^IF($E$17=1,A681,A682)))</f>
        <v>0</v>
      </c>
      <c r="F682" s="55">
        <f t="shared" si="105"/>
        <v>0</v>
      </c>
      <c r="G682" s="56"/>
      <c r="H682" s="38">
        <f t="shared" si="111"/>
        <v>666</v>
      </c>
      <c r="I682" s="9" t="str">
        <f t="shared" si="106"/>
        <v>-</v>
      </c>
      <c r="J682" s="47">
        <f>IF(H682&gt;'Lease Quarterly'!$E$4,0,M681)</f>
        <v>0</v>
      </c>
      <c r="K682" s="47">
        <f>IF(IF('Lease Quarterly'!$H$4="Yearly",J682*'Lease Quarterly'!$D$4,IF('Lease Quarterly'!$H$4="Quarterly",J682*('Lease Quarterly'!$D$4/4),J682*'Lease Quarterly'!$D$4/12))&gt;0,IF('Lease Quarterly'!$H$4="Yearly",J682*'Lease Quarterly'!$D$4,IF('Lease Quarterly'!$H$4="Quarterly",J682*('Lease Quarterly'!$D$4/4),J682*'Lease Quarterly'!$D$4/12)),-L682-J682)</f>
        <v>0</v>
      </c>
      <c r="L682" s="47">
        <f t="shared" si="107"/>
        <v>0</v>
      </c>
      <c r="M682" s="47">
        <f t="shared" si="108"/>
        <v>0</v>
      </c>
      <c r="N682" s="57"/>
      <c r="O682" s="38">
        <v>237</v>
      </c>
      <c r="P682" s="58">
        <f t="shared" si="112"/>
        <v>286991</v>
      </c>
      <c r="Q682" s="47">
        <f t="shared" si="113"/>
        <v>0</v>
      </c>
      <c r="R682" s="47">
        <f>IF(S681&lt;1,0,-'Lease Quarterly'!$K$4/'Lease Quarterly'!$L$4)</f>
        <v>0</v>
      </c>
      <c r="S682" s="47">
        <f t="shared" si="109"/>
        <v>0</v>
      </c>
      <c r="AE682"/>
      <c r="AF682" s="6"/>
    </row>
    <row r="683" spans="1:32" x14ac:dyDescent="0.25">
      <c r="A683" s="53">
        <f t="shared" si="110"/>
        <v>667</v>
      </c>
      <c r="B683" s="29">
        <f t="shared" si="104"/>
        <v>0</v>
      </c>
      <c r="C683" s="9" t="str">
        <f>IF(D683=0,"-",IF('Lease Quarterly'!$H$4="Yearly",EDATE(C682,12),IF('Lease Quarterly'!$H$4="Quarterly",EDATE(C682,3),EDATE(C682,1))))</f>
        <v>-</v>
      </c>
      <c r="D683" s="54">
        <f>IF(A683&gt;'Lease Quarterly'!$E$4,0,'Lease Quarterly'!$G$4)*((1+$M$4)^(((((IF($H$4="Yearly",ROUNDDOWN(IF(A683-($N$4)&lt;0,0,((A683-($N$4)/(($N$4))))/($N$4)),0),IF($H$4="Monthly",ROUNDDOWN(IF(A683-($N$4*12)&lt;0,0,((A683-(12*$N$4)/((12*$N$4))))/($N$4*12)),0),ROUNDDOWN(IF(A683-($N$4*4)&lt;0,0,((A683-(4*$N$4)/((4*$N$4))))/($N$4*4)),0)))))))))+(IF(A683=$E$4,$J$4,0))</f>
        <v>0</v>
      </c>
      <c r="E683" s="49">
        <f>IF(D683=0,0,1/((1+IF('Lease Quarterly'!$H$4="Yearly",'Lease Quarterly'!$D$4,IF('Lease Quarterly'!$H$4="Quarterly",'Lease Quarterly'!$D$4/4,'Lease Quarterly'!$D$4/12)))^IF($E$17=1,A682,A683)))</f>
        <v>0</v>
      </c>
      <c r="F683" s="55">
        <f t="shared" si="105"/>
        <v>0</v>
      </c>
      <c r="G683" s="56"/>
      <c r="H683" s="38">
        <f t="shared" si="111"/>
        <v>667</v>
      </c>
      <c r="I683" s="9" t="str">
        <f t="shared" si="106"/>
        <v>-</v>
      </c>
      <c r="J683" s="47">
        <f>IF(H683&gt;'Lease Quarterly'!$E$4,0,M682)</f>
        <v>0</v>
      </c>
      <c r="K683" s="47">
        <f>IF(IF('Lease Quarterly'!$H$4="Yearly",J683*'Lease Quarterly'!$D$4,IF('Lease Quarterly'!$H$4="Quarterly",J683*('Lease Quarterly'!$D$4/4),J683*'Lease Quarterly'!$D$4/12))&gt;0,IF('Lease Quarterly'!$H$4="Yearly",J683*'Lease Quarterly'!$D$4,IF('Lease Quarterly'!$H$4="Quarterly",J683*('Lease Quarterly'!$D$4/4),J683*'Lease Quarterly'!$D$4/12)),-L683-J683)</f>
        <v>0</v>
      </c>
      <c r="L683" s="47">
        <f t="shared" si="107"/>
        <v>0</v>
      </c>
      <c r="M683" s="47">
        <f t="shared" si="108"/>
        <v>0</v>
      </c>
      <c r="N683" s="57"/>
      <c r="O683" s="38">
        <v>237</v>
      </c>
      <c r="P683" s="58">
        <f t="shared" si="112"/>
        <v>287356</v>
      </c>
      <c r="Q683" s="47">
        <f t="shared" si="113"/>
        <v>0</v>
      </c>
      <c r="R683" s="47">
        <f>IF(S682&lt;1,0,-'Lease Quarterly'!$K$4/'Lease Quarterly'!$L$4)</f>
        <v>0</v>
      </c>
      <c r="S683" s="47">
        <f t="shared" si="109"/>
        <v>0</v>
      </c>
      <c r="AE683"/>
      <c r="AF683" s="6"/>
    </row>
    <row r="684" spans="1:32" x14ac:dyDescent="0.25">
      <c r="A684" s="53">
        <f t="shared" si="110"/>
        <v>668</v>
      </c>
      <c r="B684" s="29">
        <f t="shared" si="104"/>
        <v>0</v>
      </c>
      <c r="C684" s="9" t="str">
        <f>IF(D684=0,"-",IF('Lease Quarterly'!$H$4="Yearly",EDATE(C683,12),IF('Lease Quarterly'!$H$4="Quarterly",EDATE(C683,3),EDATE(C683,1))))</f>
        <v>-</v>
      </c>
      <c r="D684" s="54">
        <f>IF(A684&gt;'Lease Quarterly'!$E$4,0,'Lease Quarterly'!$G$4)*((1+$M$4)^(((((IF($H$4="Yearly",ROUNDDOWN(IF(A684-($N$4)&lt;0,0,((A684-($N$4)/(($N$4))))/($N$4)),0),IF($H$4="Monthly",ROUNDDOWN(IF(A684-($N$4*12)&lt;0,0,((A684-(12*$N$4)/((12*$N$4))))/($N$4*12)),0),ROUNDDOWN(IF(A684-($N$4*4)&lt;0,0,((A684-(4*$N$4)/((4*$N$4))))/($N$4*4)),0)))))))))+(IF(A684=$E$4,$J$4,0))</f>
        <v>0</v>
      </c>
      <c r="E684" s="49">
        <f>IF(D684=0,0,1/((1+IF('Lease Quarterly'!$H$4="Yearly",'Lease Quarterly'!$D$4,IF('Lease Quarterly'!$H$4="Quarterly",'Lease Quarterly'!$D$4/4,'Lease Quarterly'!$D$4/12)))^IF($E$17=1,A683,A684)))</f>
        <v>0</v>
      </c>
      <c r="F684" s="55">
        <f t="shared" si="105"/>
        <v>0</v>
      </c>
      <c r="G684" s="56"/>
      <c r="H684" s="38">
        <f t="shared" si="111"/>
        <v>668</v>
      </c>
      <c r="I684" s="9" t="str">
        <f t="shared" si="106"/>
        <v>-</v>
      </c>
      <c r="J684" s="47">
        <f>IF(H684&gt;'Lease Quarterly'!$E$4,0,M683)</f>
        <v>0</v>
      </c>
      <c r="K684" s="47">
        <f>IF(IF('Lease Quarterly'!$H$4="Yearly",J684*'Lease Quarterly'!$D$4,IF('Lease Quarterly'!$H$4="Quarterly",J684*('Lease Quarterly'!$D$4/4),J684*'Lease Quarterly'!$D$4/12))&gt;0,IF('Lease Quarterly'!$H$4="Yearly",J684*'Lease Quarterly'!$D$4,IF('Lease Quarterly'!$H$4="Quarterly",J684*('Lease Quarterly'!$D$4/4),J684*'Lease Quarterly'!$D$4/12)),-L684-J684)</f>
        <v>0</v>
      </c>
      <c r="L684" s="47">
        <f t="shared" si="107"/>
        <v>0</v>
      </c>
      <c r="M684" s="47">
        <f t="shared" si="108"/>
        <v>0</v>
      </c>
      <c r="N684" s="57"/>
      <c r="O684" s="38">
        <v>237</v>
      </c>
      <c r="P684" s="58">
        <f t="shared" si="112"/>
        <v>287721</v>
      </c>
      <c r="Q684" s="47">
        <f t="shared" si="113"/>
        <v>0</v>
      </c>
      <c r="R684" s="47">
        <f>IF(S683&lt;1,0,-'Lease Quarterly'!$K$4/'Lease Quarterly'!$L$4)</f>
        <v>0</v>
      </c>
      <c r="S684" s="47">
        <f t="shared" si="109"/>
        <v>0</v>
      </c>
      <c r="AE684"/>
      <c r="AF684" s="6"/>
    </row>
    <row r="685" spans="1:32" x14ac:dyDescent="0.25">
      <c r="A685" s="53">
        <f t="shared" si="110"/>
        <v>669</v>
      </c>
      <c r="B685" s="29">
        <f t="shared" si="104"/>
        <v>0</v>
      </c>
      <c r="C685" s="9" t="str">
        <f>IF(D685=0,"-",IF('Lease Quarterly'!$H$4="Yearly",EDATE(C684,12),IF('Lease Quarterly'!$H$4="Quarterly",EDATE(C684,3),EDATE(C684,1))))</f>
        <v>-</v>
      </c>
      <c r="D685" s="54">
        <f>IF(A685&gt;'Lease Quarterly'!$E$4,0,'Lease Quarterly'!$G$4)*((1+$M$4)^(((((IF($H$4="Yearly",ROUNDDOWN(IF(A685-($N$4)&lt;0,0,((A685-($N$4)/(($N$4))))/($N$4)),0),IF($H$4="Monthly",ROUNDDOWN(IF(A685-($N$4*12)&lt;0,0,((A685-(12*$N$4)/((12*$N$4))))/($N$4*12)),0),ROUNDDOWN(IF(A685-($N$4*4)&lt;0,0,((A685-(4*$N$4)/((4*$N$4))))/($N$4*4)),0)))))))))+(IF(A685=$E$4,$J$4,0))</f>
        <v>0</v>
      </c>
      <c r="E685" s="49">
        <f>IF(D685=0,0,1/((1+IF('Lease Quarterly'!$H$4="Yearly",'Lease Quarterly'!$D$4,IF('Lease Quarterly'!$H$4="Quarterly",'Lease Quarterly'!$D$4/4,'Lease Quarterly'!$D$4/12)))^IF($E$17=1,A684,A685)))</f>
        <v>0</v>
      </c>
      <c r="F685" s="55">
        <f t="shared" si="105"/>
        <v>0</v>
      </c>
      <c r="G685" s="56"/>
      <c r="H685" s="38">
        <f t="shared" si="111"/>
        <v>669</v>
      </c>
      <c r="I685" s="9" t="str">
        <f t="shared" si="106"/>
        <v>-</v>
      </c>
      <c r="J685" s="47">
        <f>IF(H685&gt;'Lease Quarterly'!$E$4,0,M684)</f>
        <v>0</v>
      </c>
      <c r="K685" s="47">
        <f>IF(IF('Lease Quarterly'!$H$4="Yearly",J685*'Lease Quarterly'!$D$4,IF('Lease Quarterly'!$H$4="Quarterly",J685*('Lease Quarterly'!$D$4/4),J685*'Lease Quarterly'!$D$4/12))&gt;0,IF('Lease Quarterly'!$H$4="Yearly",J685*'Lease Quarterly'!$D$4,IF('Lease Quarterly'!$H$4="Quarterly",J685*('Lease Quarterly'!$D$4/4),J685*'Lease Quarterly'!$D$4/12)),-L685-J685)</f>
        <v>0</v>
      </c>
      <c r="L685" s="47">
        <f t="shared" si="107"/>
        <v>0</v>
      </c>
      <c r="M685" s="47">
        <f t="shared" si="108"/>
        <v>0</v>
      </c>
      <c r="N685" s="57"/>
      <c r="O685" s="38">
        <v>237</v>
      </c>
      <c r="P685" s="58">
        <f t="shared" si="112"/>
        <v>288087</v>
      </c>
      <c r="Q685" s="47">
        <f t="shared" si="113"/>
        <v>0</v>
      </c>
      <c r="R685" s="47">
        <f>IF(S684&lt;1,0,-'Lease Quarterly'!$K$4/'Lease Quarterly'!$L$4)</f>
        <v>0</v>
      </c>
      <c r="S685" s="47">
        <f t="shared" si="109"/>
        <v>0</v>
      </c>
      <c r="AE685"/>
      <c r="AF685" s="6"/>
    </row>
    <row r="686" spans="1:32" x14ac:dyDescent="0.25">
      <c r="A686" s="53">
        <f t="shared" si="110"/>
        <v>670</v>
      </c>
      <c r="B686" s="29">
        <f t="shared" si="104"/>
        <v>0</v>
      </c>
      <c r="C686" s="9" t="str">
        <f>IF(D686=0,"-",IF('Lease Quarterly'!$H$4="Yearly",EDATE(C685,12),IF('Lease Quarterly'!$H$4="Quarterly",EDATE(C685,3),EDATE(C685,1))))</f>
        <v>-</v>
      </c>
      <c r="D686" s="54">
        <f>IF(A686&gt;'Lease Quarterly'!$E$4,0,'Lease Quarterly'!$G$4)*((1+$M$4)^(((((IF($H$4="Yearly",ROUNDDOWN(IF(A686-($N$4)&lt;0,0,((A686-($N$4)/(($N$4))))/($N$4)),0),IF($H$4="Monthly",ROUNDDOWN(IF(A686-($N$4*12)&lt;0,0,((A686-(12*$N$4)/((12*$N$4))))/($N$4*12)),0),ROUNDDOWN(IF(A686-($N$4*4)&lt;0,0,((A686-(4*$N$4)/((4*$N$4))))/($N$4*4)),0)))))))))+(IF(A686=$E$4,$J$4,0))</f>
        <v>0</v>
      </c>
      <c r="E686" s="49">
        <f>IF(D686=0,0,1/((1+IF('Lease Quarterly'!$H$4="Yearly",'Lease Quarterly'!$D$4,IF('Lease Quarterly'!$H$4="Quarterly",'Lease Quarterly'!$D$4/4,'Lease Quarterly'!$D$4/12)))^IF($E$17=1,A685,A686)))</f>
        <v>0</v>
      </c>
      <c r="F686" s="55">
        <f t="shared" si="105"/>
        <v>0</v>
      </c>
      <c r="G686" s="56"/>
      <c r="H686" s="38">
        <f t="shared" si="111"/>
        <v>670</v>
      </c>
      <c r="I686" s="9" t="str">
        <f t="shared" si="106"/>
        <v>-</v>
      </c>
      <c r="J686" s="47">
        <f>IF(H686&gt;'Lease Quarterly'!$E$4,0,M685)</f>
        <v>0</v>
      </c>
      <c r="K686" s="47">
        <f>IF(IF('Lease Quarterly'!$H$4="Yearly",J686*'Lease Quarterly'!$D$4,IF('Lease Quarterly'!$H$4="Quarterly",J686*('Lease Quarterly'!$D$4/4),J686*'Lease Quarterly'!$D$4/12))&gt;0,IF('Lease Quarterly'!$H$4="Yearly",J686*'Lease Quarterly'!$D$4,IF('Lease Quarterly'!$H$4="Quarterly",J686*('Lease Quarterly'!$D$4/4),J686*'Lease Quarterly'!$D$4/12)),-L686-J686)</f>
        <v>0</v>
      </c>
      <c r="L686" s="47">
        <f t="shared" si="107"/>
        <v>0</v>
      </c>
      <c r="M686" s="47">
        <f t="shared" si="108"/>
        <v>0</v>
      </c>
      <c r="N686" s="57"/>
      <c r="O686" s="38">
        <v>237</v>
      </c>
      <c r="P686" s="58">
        <f t="shared" si="112"/>
        <v>288452</v>
      </c>
      <c r="Q686" s="47">
        <f t="shared" si="113"/>
        <v>0</v>
      </c>
      <c r="R686" s="47">
        <f>IF(S685&lt;1,0,-'Lease Quarterly'!$K$4/'Lease Quarterly'!$L$4)</f>
        <v>0</v>
      </c>
      <c r="S686" s="47">
        <f t="shared" si="109"/>
        <v>0</v>
      </c>
      <c r="AE686"/>
      <c r="AF686" s="6"/>
    </row>
    <row r="687" spans="1:32" x14ac:dyDescent="0.25">
      <c r="A687" s="53">
        <f t="shared" si="110"/>
        <v>671</v>
      </c>
      <c r="B687" s="29">
        <f t="shared" si="104"/>
        <v>0</v>
      </c>
      <c r="C687" s="9" t="str">
        <f>IF(D687=0,"-",IF('Lease Quarterly'!$H$4="Yearly",EDATE(C686,12),IF('Lease Quarterly'!$H$4="Quarterly",EDATE(C686,3),EDATE(C686,1))))</f>
        <v>-</v>
      </c>
      <c r="D687" s="54">
        <f>IF(A687&gt;'Lease Quarterly'!$E$4,0,'Lease Quarterly'!$G$4)*((1+$M$4)^(((((IF($H$4="Yearly",ROUNDDOWN(IF(A687-($N$4)&lt;0,0,((A687-($N$4)/(($N$4))))/($N$4)),0),IF($H$4="Monthly",ROUNDDOWN(IF(A687-($N$4*12)&lt;0,0,((A687-(12*$N$4)/((12*$N$4))))/($N$4*12)),0),ROUNDDOWN(IF(A687-($N$4*4)&lt;0,0,((A687-(4*$N$4)/((4*$N$4))))/($N$4*4)),0)))))))))+(IF(A687=$E$4,$J$4,0))</f>
        <v>0</v>
      </c>
      <c r="E687" s="49">
        <f>IF(D687=0,0,1/((1+IF('Lease Quarterly'!$H$4="Yearly",'Lease Quarterly'!$D$4,IF('Lease Quarterly'!$H$4="Quarterly",'Lease Quarterly'!$D$4/4,'Lease Quarterly'!$D$4/12)))^IF($E$17=1,A686,A687)))</f>
        <v>0</v>
      </c>
      <c r="F687" s="55">
        <f t="shared" si="105"/>
        <v>0</v>
      </c>
      <c r="G687" s="56"/>
      <c r="H687" s="38">
        <f t="shared" si="111"/>
        <v>671</v>
      </c>
      <c r="I687" s="9" t="str">
        <f t="shared" si="106"/>
        <v>-</v>
      </c>
      <c r="J687" s="47">
        <f>IF(H687&gt;'Lease Quarterly'!$E$4,0,M686)</f>
        <v>0</v>
      </c>
      <c r="K687" s="47">
        <f>IF(IF('Lease Quarterly'!$H$4="Yearly",J687*'Lease Quarterly'!$D$4,IF('Lease Quarterly'!$H$4="Quarterly",J687*('Lease Quarterly'!$D$4/4),J687*'Lease Quarterly'!$D$4/12))&gt;0,IF('Lease Quarterly'!$H$4="Yearly",J687*'Lease Quarterly'!$D$4,IF('Lease Quarterly'!$H$4="Quarterly",J687*('Lease Quarterly'!$D$4/4),J687*'Lease Quarterly'!$D$4/12)),-L687-J687)</f>
        <v>0</v>
      </c>
      <c r="L687" s="47">
        <f t="shared" si="107"/>
        <v>0</v>
      </c>
      <c r="M687" s="47">
        <f t="shared" si="108"/>
        <v>0</v>
      </c>
      <c r="N687" s="57"/>
      <c r="O687" s="38">
        <v>237</v>
      </c>
      <c r="P687" s="58">
        <f t="shared" si="112"/>
        <v>288817</v>
      </c>
      <c r="Q687" s="47">
        <f t="shared" si="113"/>
        <v>0</v>
      </c>
      <c r="R687" s="47">
        <f>IF(S686&lt;1,0,-'Lease Quarterly'!$K$4/'Lease Quarterly'!$L$4)</f>
        <v>0</v>
      </c>
      <c r="S687" s="47">
        <f t="shared" si="109"/>
        <v>0</v>
      </c>
      <c r="AE687"/>
      <c r="AF687" s="6"/>
    </row>
    <row r="688" spans="1:32" x14ac:dyDescent="0.25">
      <c r="A688" s="53">
        <f t="shared" si="110"/>
        <v>672</v>
      </c>
      <c r="B688" s="29">
        <f t="shared" si="104"/>
        <v>0</v>
      </c>
      <c r="C688" s="9" t="str">
        <f>IF(D688=0,"-",IF('Lease Quarterly'!$H$4="Yearly",EDATE(C687,12),IF('Lease Quarterly'!$H$4="Quarterly",EDATE(C687,3),EDATE(C687,1))))</f>
        <v>-</v>
      </c>
      <c r="D688" s="54">
        <f>IF(A688&gt;'Lease Quarterly'!$E$4,0,'Lease Quarterly'!$G$4)*((1+$M$4)^(((((IF($H$4="Yearly",ROUNDDOWN(IF(A688-($N$4)&lt;0,0,((A688-($N$4)/(($N$4))))/($N$4)),0),IF($H$4="Monthly",ROUNDDOWN(IF(A688-($N$4*12)&lt;0,0,((A688-(12*$N$4)/((12*$N$4))))/($N$4*12)),0),ROUNDDOWN(IF(A688-($N$4*4)&lt;0,0,((A688-(4*$N$4)/((4*$N$4))))/($N$4*4)),0)))))))))+(IF(A688=$E$4,$J$4,0))</f>
        <v>0</v>
      </c>
      <c r="E688" s="49">
        <f>IF(D688=0,0,1/((1+IF('Lease Quarterly'!$H$4="Yearly",'Lease Quarterly'!$D$4,IF('Lease Quarterly'!$H$4="Quarterly",'Lease Quarterly'!$D$4/4,'Lease Quarterly'!$D$4/12)))^IF($E$17=1,A687,A688)))</f>
        <v>0</v>
      </c>
      <c r="F688" s="55">
        <f t="shared" si="105"/>
        <v>0</v>
      </c>
      <c r="G688" s="56"/>
      <c r="H688" s="38">
        <f t="shared" si="111"/>
        <v>672</v>
      </c>
      <c r="I688" s="9" t="str">
        <f t="shared" si="106"/>
        <v>-</v>
      </c>
      <c r="J688" s="47">
        <f>IF(H688&gt;'Lease Quarterly'!$E$4,0,M687)</f>
        <v>0</v>
      </c>
      <c r="K688" s="47">
        <f>IF(IF('Lease Quarterly'!$H$4="Yearly",J688*'Lease Quarterly'!$D$4,IF('Lease Quarterly'!$H$4="Quarterly",J688*('Lease Quarterly'!$D$4/4),J688*'Lease Quarterly'!$D$4/12))&gt;0,IF('Lease Quarterly'!$H$4="Yearly",J688*'Lease Quarterly'!$D$4,IF('Lease Quarterly'!$H$4="Quarterly",J688*('Lease Quarterly'!$D$4/4),J688*'Lease Quarterly'!$D$4/12)),-L688-J688)</f>
        <v>0</v>
      </c>
      <c r="L688" s="47">
        <f t="shared" si="107"/>
        <v>0</v>
      </c>
      <c r="M688" s="47">
        <f t="shared" si="108"/>
        <v>0</v>
      </c>
      <c r="N688" s="57"/>
      <c r="O688" s="38">
        <v>237</v>
      </c>
      <c r="P688" s="58">
        <f t="shared" si="112"/>
        <v>289182</v>
      </c>
      <c r="Q688" s="47">
        <f t="shared" si="113"/>
        <v>0</v>
      </c>
      <c r="R688" s="47">
        <f>IF(S687&lt;1,0,-'Lease Quarterly'!$K$4/'Lease Quarterly'!$L$4)</f>
        <v>0</v>
      </c>
      <c r="S688" s="47">
        <f t="shared" si="109"/>
        <v>0</v>
      </c>
      <c r="AE688"/>
      <c r="AF688" s="6"/>
    </row>
    <row r="689" spans="1:32" x14ac:dyDescent="0.25">
      <c r="A689" s="53">
        <f t="shared" si="110"/>
        <v>673</v>
      </c>
      <c r="B689" s="29">
        <f t="shared" si="104"/>
        <v>0</v>
      </c>
      <c r="C689" s="9" t="str">
        <f>IF(D689=0,"-",IF('Lease Quarterly'!$H$4="Yearly",EDATE(C688,12),IF('Lease Quarterly'!$H$4="Quarterly",EDATE(C688,3),EDATE(C688,1))))</f>
        <v>-</v>
      </c>
      <c r="D689" s="54">
        <f>IF(A689&gt;'Lease Quarterly'!$E$4,0,'Lease Quarterly'!$G$4)*((1+$M$4)^(((((IF($H$4="Yearly",ROUNDDOWN(IF(A689-($N$4)&lt;0,0,((A689-($N$4)/(($N$4))))/($N$4)),0),IF($H$4="Monthly",ROUNDDOWN(IF(A689-($N$4*12)&lt;0,0,((A689-(12*$N$4)/((12*$N$4))))/($N$4*12)),0),ROUNDDOWN(IF(A689-($N$4*4)&lt;0,0,((A689-(4*$N$4)/((4*$N$4))))/($N$4*4)),0)))))))))+(IF(A689=$E$4,$J$4,0))</f>
        <v>0</v>
      </c>
      <c r="E689" s="49">
        <f>IF(D689=0,0,1/((1+IF('Lease Quarterly'!$H$4="Yearly",'Lease Quarterly'!$D$4,IF('Lease Quarterly'!$H$4="Quarterly",'Lease Quarterly'!$D$4/4,'Lease Quarterly'!$D$4/12)))^IF($E$17=1,A688,A689)))</f>
        <v>0</v>
      </c>
      <c r="F689" s="55">
        <f t="shared" si="105"/>
        <v>0</v>
      </c>
      <c r="G689" s="56"/>
      <c r="H689" s="38">
        <f t="shared" si="111"/>
        <v>673</v>
      </c>
      <c r="I689" s="9" t="str">
        <f t="shared" si="106"/>
        <v>-</v>
      </c>
      <c r="J689" s="47">
        <f>IF(H689&gt;'Lease Quarterly'!$E$4,0,M688)</f>
        <v>0</v>
      </c>
      <c r="K689" s="47">
        <f>IF(IF('Lease Quarterly'!$H$4="Yearly",J689*'Lease Quarterly'!$D$4,IF('Lease Quarterly'!$H$4="Quarterly",J689*('Lease Quarterly'!$D$4/4),J689*'Lease Quarterly'!$D$4/12))&gt;0,IF('Lease Quarterly'!$H$4="Yearly",J689*'Lease Quarterly'!$D$4,IF('Lease Quarterly'!$H$4="Quarterly",J689*('Lease Quarterly'!$D$4/4),J689*'Lease Quarterly'!$D$4/12)),-L689-J689)</f>
        <v>0</v>
      </c>
      <c r="L689" s="47">
        <f t="shared" si="107"/>
        <v>0</v>
      </c>
      <c r="M689" s="47">
        <f t="shared" si="108"/>
        <v>0</v>
      </c>
      <c r="N689" s="57"/>
      <c r="O689" s="38">
        <v>237</v>
      </c>
      <c r="P689" s="58">
        <f t="shared" si="112"/>
        <v>289548</v>
      </c>
      <c r="Q689" s="47">
        <f t="shared" si="113"/>
        <v>0</v>
      </c>
      <c r="R689" s="47">
        <f>IF(S688&lt;1,0,-'Lease Quarterly'!$K$4/'Lease Quarterly'!$L$4)</f>
        <v>0</v>
      </c>
      <c r="S689" s="47">
        <f t="shared" si="109"/>
        <v>0</v>
      </c>
      <c r="AE689"/>
      <c r="AF689" s="6"/>
    </row>
    <row r="690" spans="1:32" x14ac:dyDescent="0.25">
      <c r="A690" s="53">
        <f t="shared" si="110"/>
        <v>674</v>
      </c>
      <c r="B690" s="29">
        <f t="shared" si="104"/>
        <v>0</v>
      </c>
      <c r="C690" s="9" t="str">
        <f>IF(D690=0,"-",IF('Lease Quarterly'!$H$4="Yearly",EDATE(C689,12),IF('Lease Quarterly'!$H$4="Quarterly",EDATE(C689,3),EDATE(C689,1))))</f>
        <v>-</v>
      </c>
      <c r="D690" s="54">
        <f>IF(A690&gt;'Lease Quarterly'!$E$4,0,'Lease Quarterly'!$G$4)*((1+$M$4)^(((((IF($H$4="Yearly",ROUNDDOWN(IF(A690-($N$4)&lt;0,0,((A690-($N$4)/(($N$4))))/($N$4)),0),IF($H$4="Monthly",ROUNDDOWN(IF(A690-($N$4*12)&lt;0,0,((A690-(12*$N$4)/((12*$N$4))))/($N$4*12)),0),ROUNDDOWN(IF(A690-($N$4*4)&lt;0,0,((A690-(4*$N$4)/((4*$N$4))))/($N$4*4)),0)))))))))+(IF(A690=$E$4,$J$4,0))</f>
        <v>0</v>
      </c>
      <c r="E690" s="49">
        <f>IF(D690=0,0,1/((1+IF('Lease Quarterly'!$H$4="Yearly",'Lease Quarterly'!$D$4,IF('Lease Quarterly'!$H$4="Quarterly",'Lease Quarterly'!$D$4/4,'Lease Quarterly'!$D$4/12)))^IF($E$17=1,A689,A690)))</f>
        <v>0</v>
      </c>
      <c r="F690" s="55">
        <f t="shared" si="105"/>
        <v>0</v>
      </c>
      <c r="G690" s="56"/>
      <c r="H690" s="38">
        <f t="shared" si="111"/>
        <v>674</v>
      </c>
      <c r="I690" s="9" t="str">
        <f t="shared" si="106"/>
        <v>-</v>
      </c>
      <c r="J690" s="47">
        <f>IF(H690&gt;'Lease Quarterly'!$E$4,0,M689)</f>
        <v>0</v>
      </c>
      <c r="K690" s="47">
        <f>IF(IF('Lease Quarterly'!$H$4="Yearly",J690*'Lease Quarterly'!$D$4,IF('Lease Quarterly'!$H$4="Quarterly",J690*('Lease Quarterly'!$D$4/4),J690*'Lease Quarterly'!$D$4/12))&gt;0,IF('Lease Quarterly'!$H$4="Yearly",J690*'Lease Quarterly'!$D$4,IF('Lease Quarterly'!$H$4="Quarterly",J690*('Lease Quarterly'!$D$4/4),J690*'Lease Quarterly'!$D$4/12)),-L690-J690)</f>
        <v>0</v>
      </c>
      <c r="L690" s="47">
        <f t="shared" si="107"/>
        <v>0</v>
      </c>
      <c r="M690" s="47">
        <f t="shared" si="108"/>
        <v>0</v>
      </c>
      <c r="N690" s="57"/>
      <c r="O690" s="38">
        <v>237</v>
      </c>
      <c r="P690" s="58">
        <f t="shared" si="112"/>
        <v>289913</v>
      </c>
      <c r="Q690" s="47">
        <f t="shared" si="113"/>
        <v>0</v>
      </c>
      <c r="R690" s="47">
        <f>IF(S689&lt;1,0,-'Lease Quarterly'!$K$4/'Lease Quarterly'!$L$4)</f>
        <v>0</v>
      </c>
      <c r="S690" s="47">
        <f t="shared" si="109"/>
        <v>0</v>
      </c>
      <c r="AE690"/>
      <c r="AF690" s="6"/>
    </row>
    <row r="691" spans="1:32" x14ac:dyDescent="0.25">
      <c r="A691" s="53">
        <f t="shared" si="110"/>
        <v>675</v>
      </c>
      <c r="B691" s="29">
        <f t="shared" si="104"/>
        <v>0</v>
      </c>
      <c r="C691" s="9" t="str">
        <f>IF(D691=0,"-",IF('Lease Quarterly'!$H$4="Yearly",EDATE(C690,12),IF('Lease Quarterly'!$H$4="Quarterly",EDATE(C690,3),EDATE(C690,1))))</f>
        <v>-</v>
      </c>
      <c r="D691" s="54">
        <f>IF(A691&gt;'Lease Quarterly'!$E$4,0,'Lease Quarterly'!$G$4)*((1+$M$4)^(((((IF($H$4="Yearly",ROUNDDOWN(IF(A691-($N$4)&lt;0,0,((A691-($N$4)/(($N$4))))/($N$4)),0),IF($H$4="Monthly",ROUNDDOWN(IF(A691-($N$4*12)&lt;0,0,((A691-(12*$N$4)/((12*$N$4))))/($N$4*12)),0),ROUNDDOWN(IF(A691-($N$4*4)&lt;0,0,((A691-(4*$N$4)/((4*$N$4))))/($N$4*4)),0)))))))))+(IF(A691=$E$4,$J$4,0))</f>
        <v>0</v>
      </c>
      <c r="E691" s="49">
        <f>IF(D691=0,0,1/((1+IF('Lease Quarterly'!$H$4="Yearly",'Lease Quarterly'!$D$4,IF('Lease Quarterly'!$H$4="Quarterly",'Lease Quarterly'!$D$4/4,'Lease Quarterly'!$D$4/12)))^IF($E$17=1,A690,A691)))</f>
        <v>0</v>
      </c>
      <c r="F691" s="55">
        <f t="shared" si="105"/>
        <v>0</v>
      </c>
      <c r="G691" s="56"/>
      <c r="H691" s="38">
        <f t="shared" si="111"/>
        <v>675</v>
      </c>
      <c r="I691" s="9" t="str">
        <f t="shared" si="106"/>
        <v>-</v>
      </c>
      <c r="J691" s="47">
        <f>IF(H691&gt;'Lease Quarterly'!$E$4,0,M690)</f>
        <v>0</v>
      </c>
      <c r="K691" s="47">
        <f>IF(IF('Lease Quarterly'!$H$4="Yearly",J691*'Lease Quarterly'!$D$4,IF('Lease Quarterly'!$H$4="Quarterly",J691*('Lease Quarterly'!$D$4/4),J691*'Lease Quarterly'!$D$4/12))&gt;0,IF('Lease Quarterly'!$H$4="Yearly",J691*'Lease Quarterly'!$D$4,IF('Lease Quarterly'!$H$4="Quarterly",J691*('Lease Quarterly'!$D$4/4),J691*'Lease Quarterly'!$D$4/12)),-L691-J691)</f>
        <v>0</v>
      </c>
      <c r="L691" s="47">
        <f t="shared" si="107"/>
        <v>0</v>
      </c>
      <c r="M691" s="47">
        <f t="shared" si="108"/>
        <v>0</v>
      </c>
      <c r="N691" s="57"/>
      <c r="O691" s="38">
        <v>237</v>
      </c>
      <c r="P691" s="58">
        <f t="shared" si="112"/>
        <v>290278</v>
      </c>
      <c r="Q691" s="47">
        <f t="shared" si="113"/>
        <v>0</v>
      </c>
      <c r="R691" s="47">
        <f>IF(S690&lt;1,0,-'Lease Quarterly'!$K$4/'Lease Quarterly'!$L$4)</f>
        <v>0</v>
      </c>
      <c r="S691" s="47">
        <f t="shared" si="109"/>
        <v>0</v>
      </c>
      <c r="AE691"/>
      <c r="AF691" s="6"/>
    </row>
    <row r="692" spans="1:32" x14ac:dyDescent="0.25">
      <c r="A692" s="53">
        <f t="shared" si="110"/>
        <v>676</v>
      </c>
      <c r="B692" s="29">
        <f t="shared" si="104"/>
        <v>0</v>
      </c>
      <c r="C692" s="9" t="str">
        <f>IF(D692=0,"-",IF('Lease Quarterly'!$H$4="Yearly",EDATE(C691,12),IF('Lease Quarterly'!$H$4="Quarterly",EDATE(C691,3),EDATE(C691,1))))</f>
        <v>-</v>
      </c>
      <c r="D692" s="54">
        <f>IF(A692&gt;'Lease Quarterly'!$E$4,0,'Lease Quarterly'!$G$4)*((1+$M$4)^(((((IF($H$4="Yearly",ROUNDDOWN(IF(A692-($N$4)&lt;0,0,((A692-($N$4)/(($N$4))))/($N$4)),0),IF($H$4="Monthly",ROUNDDOWN(IF(A692-($N$4*12)&lt;0,0,((A692-(12*$N$4)/((12*$N$4))))/($N$4*12)),0),ROUNDDOWN(IF(A692-($N$4*4)&lt;0,0,((A692-(4*$N$4)/((4*$N$4))))/($N$4*4)),0)))))))))+(IF(A692=$E$4,$J$4,0))</f>
        <v>0</v>
      </c>
      <c r="E692" s="49">
        <f>IF(D692=0,0,1/((1+IF('Lease Quarterly'!$H$4="Yearly",'Lease Quarterly'!$D$4,IF('Lease Quarterly'!$H$4="Quarterly",'Lease Quarterly'!$D$4/4,'Lease Quarterly'!$D$4/12)))^IF($E$17=1,A691,A692)))</f>
        <v>0</v>
      </c>
      <c r="F692" s="55">
        <f t="shared" si="105"/>
        <v>0</v>
      </c>
      <c r="G692" s="56"/>
      <c r="H692" s="38">
        <f t="shared" si="111"/>
        <v>676</v>
      </c>
      <c r="I692" s="9" t="str">
        <f t="shared" si="106"/>
        <v>-</v>
      </c>
      <c r="J692" s="47">
        <f>IF(H692&gt;'Lease Quarterly'!$E$4,0,M691)</f>
        <v>0</v>
      </c>
      <c r="K692" s="47">
        <f>IF(IF('Lease Quarterly'!$H$4="Yearly",J692*'Lease Quarterly'!$D$4,IF('Lease Quarterly'!$H$4="Quarterly",J692*('Lease Quarterly'!$D$4/4),J692*'Lease Quarterly'!$D$4/12))&gt;0,IF('Lease Quarterly'!$H$4="Yearly",J692*'Lease Quarterly'!$D$4,IF('Lease Quarterly'!$H$4="Quarterly",J692*('Lease Quarterly'!$D$4/4),J692*'Lease Quarterly'!$D$4/12)),-L692-J692)</f>
        <v>0</v>
      </c>
      <c r="L692" s="47">
        <f t="shared" si="107"/>
        <v>0</v>
      </c>
      <c r="M692" s="47">
        <f t="shared" si="108"/>
        <v>0</v>
      </c>
      <c r="N692" s="57"/>
      <c r="O692" s="38">
        <v>237</v>
      </c>
      <c r="P692" s="58">
        <f t="shared" si="112"/>
        <v>290643</v>
      </c>
      <c r="Q692" s="47">
        <f t="shared" si="113"/>
        <v>0</v>
      </c>
      <c r="R692" s="47">
        <f>IF(S691&lt;1,0,-'Lease Quarterly'!$K$4/'Lease Quarterly'!$L$4)</f>
        <v>0</v>
      </c>
      <c r="S692" s="47">
        <f t="shared" si="109"/>
        <v>0</v>
      </c>
      <c r="AE692"/>
      <c r="AF692" s="6"/>
    </row>
    <row r="693" spans="1:32" x14ac:dyDescent="0.25">
      <c r="A693" s="53">
        <f t="shared" si="110"/>
        <v>677</v>
      </c>
      <c r="B693" s="29">
        <f t="shared" si="104"/>
        <v>0</v>
      </c>
      <c r="C693" s="9" t="str">
        <f>IF(D693=0,"-",IF('Lease Quarterly'!$H$4="Yearly",EDATE(C692,12),IF('Lease Quarterly'!$H$4="Quarterly",EDATE(C692,3),EDATE(C692,1))))</f>
        <v>-</v>
      </c>
      <c r="D693" s="54">
        <f>IF(A693&gt;'Lease Quarterly'!$E$4,0,'Lease Quarterly'!$G$4)*((1+$M$4)^(((((IF($H$4="Yearly",ROUNDDOWN(IF(A693-($N$4)&lt;0,0,((A693-($N$4)/(($N$4))))/($N$4)),0),IF($H$4="Monthly",ROUNDDOWN(IF(A693-($N$4*12)&lt;0,0,((A693-(12*$N$4)/((12*$N$4))))/($N$4*12)),0),ROUNDDOWN(IF(A693-($N$4*4)&lt;0,0,((A693-(4*$N$4)/((4*$N$4))))/($N$4*4)),0)))))))))+(IF(A693=$E$4,$J$4,0))</f>
        <v>0</v>
      </c>
      <c r="E693" s="49">
        <f>IF(D693=0,0,1/((1+IF('Lease Quarterly'!$H$4="Yearly",'Lease Quarterly'!$D$4,IF('Lease Quarterly'!$H$4="Quarterly",'Lease Quarterly'!$D$4/4,'Lease Quarterly'!$D$4/12)))^IF($E$17=1,A692,A693)))</f>
        <v>0</v>
      </c>
      <c r="F693" s="55">
        <f t="shared" si="105"/>
        <v>0</v>
      </c>
      <c r="G693" s="56"/>
      <c r="H693" s="38">
        <f t="shared" si="111"/>
        <v>677</v>
      </c>
      <c r="I693" s="9" t="str">
        <f t="shared" si="106"/>
        <v>-</v>
      </c>
      <c r="J693" s="47">
        <f>IF(H693&gt;'Lease Quarterly'!$E$4,0,M692)</f>
        <v>0</v>
      </c>
      <c r="K693" s="47">
        <f>IF(IF('Lease Quarterly'!$H$4="Yearly",J693*'Lease Quarterly'!$D$4,IF('Lease Quarterly'!$H$4="Quarterly",J693*('Lease Quarterly'!$D$4/4),J693*'Lease Quarterly'!$D$4/12))&gt;0,IF('Lease Quarterly'!$H$4="Yearly",J693*'Lease Quarterly'!$D$4,IF('Lease Quarterly'!$H$4="Quarterly",J693*('Lease Quarterly'!$D$4/4),J693*'Lease Quarterly'!$D$4/12)),-L693-J693)</f>
        <v>0</v>
      </c>
      <c r="L693" s="47">
        <f t="shared" si="107"/>
        <v>0</v>
      </c>
      <c r="M693" s="47">
        <f t="shared" si="108"/>
        <v>0</v>
      </c>
      <c r="N693" s="57"/>
      <c r="O693" s="38">
        <v>237</v>
      </c>
      <c r="P693" s="58">
        <f t="shared" si="112"/>
        <v>291009</v>
      </c>
      <c r="Q693" s="47">
        <f t="shared" si="113"/>
        <v>0</v>
      </c>
      <c r="R693" s="47">
        <f>IF(S692&lt;1,0,-'Lease Quarterly'!$K$4/'Lease Quarterly'!$L$4)</f>
        <v>0</v>
      </c>
      <c r="S693" s="47">
        <f t="shared" si="109"/>
        <v>0</v>
      </c>
      <c r="AE693"/>
      <c r="AF693" s="6"/>
    </row>
    <row r="694" spans="1:32" x14ac:dyDescent="0.25">
      <c r="A694" s="53">
        <f t="shared" si="110"/>
        <v>678</v>
      </c>
      <c r="B694" s="29">
        <f t="shared" si="104"/>
        <v>0</v>
      </c>
      <c r="C694" s="9" t="str">
        <f>IF(D694=0,"-",IF('Lease Quarterly'!$H$4="Yearly",EDATE(C693,12),IF('Lease Quarterly'!$H$4="Quarterly",EDATE(C693,3),EDATE(C693,1))))</f>
        <v>-</v>
      </c>
      <c r="D694" s="54">
        <f>IF(A694&gt;'Lease Quarterly'!$E$4,0,'Lease Quarterly'!$G$4)*((1+$M$4)^(((((IF($H$4="Yearly",ROUNDDOWN(IF(A694-($N$4)&lt;0,0,((A694-($N$4)/(($N$4))))/($N$4)),0),IF($H$4="Monthly",ROUNDDOWN(IF(A694-($N$4*12)&lt;0,0,((A694-(12*$N$4)/((12*$N$4))))/($N$4*12)),0),ROUNDDOWN(IF(A694-($N$4*4)&lt;0,0,((A694-(4*$N$4)/((4*$N$4))))/($N$4*4)),0)))))))))+(IF(A694=$E$4,$J$4,0))</f>
        <v>0</v>
      </c>
      <c r="E694" s="49">
        <f>IF(D694=0,0,1/((1+IF('Lease Quarterly'!$H$4="Yearly",'Lease Quarterly'!$D$4,IF('Lease Quarterly'!$H$4="Quarterly",'Lease Quarterly'!$D$4/4,'Lease Quarterly'!$D$4/12)))^IF($E$17=1,A693,A694)))</f>
        <v>0</v>
      </c>
      <c r="F694" s="55">
        <f t="shared" si="105"/>
        <v>0</v>
      </c>
      <c r="G694" s="56"/>
      <c r="H694" s="38">
        <f t="shared" si="111"/>
        <v>678</v>
      </c>
      <c r="I694" s="9" t="str">
        <f t="shared" si="106"/>
        <v>-</v>
      </c>
      <c r="J694" s="47">
        <f>IF(H694&gt;'Lease Quarterly'!$E$4,0,M693)</f>
        <v>0</v>
      </c>
      <c r="K694" s="47">
        <f>IF(IF('Lease Quarterly'!$H$4="Yearly",J694*'Lease Quarterly'!$D$4,IF('Lease Quarterly'!$H$4="Quarterly",J694*('Lease Quarterly'!$D$4/4),J694*'Lease Quarterly'!$D$4/12))&gt;0,IF('Lease Quarterly'!$H$4="Yearly",J694*'Lease Quarterly'!$D$4,IF('Lease Quarterly'!$H$4="Quarterly",J694*('Lease Quarterly'!$D$4/4),J694*'Lease Quarterly'!$D$4/12)),-L694-J694)</f>
        <v>0</v>
      </c>
      <c r="L694" s="47">
        <f t="shared" si="107"/>
        <v>0</v>
      </c>
      <c r="M694" s="47">
        <f t="shared" si="108"/>
        <v>0</v>
      </c>
      <c r="N694" s="57"/>
      <c r="O694" s="38">
        <v>237</v>
      </c>
      <c r="P694" s="58">
        <f t="shared" si="112"/>
        <v>291374</v>
      </c>
      <c r="Q694" s="47">
        <f t="shared" si="113"/>
        <v>0</v>
      </c>
      <c r="R694" s="47">
        <f>IF(S693&lt;1,0,-'Lease Quarterly'!$K$4/'Lease Quarterly'!$L$4)</f>
        <v>0</v>
      </c>
      <c r="S694" s="47">
        <f t="shared" si="109"/>
        <v>0</v>
      </c>
      <c r="AE694"/>
      <c r="AF694" s="6"/>
    </row>
    <row r="695" spans="1:32" x14ac:dyDescent="0.25">
      <c r="A695" s="53">
        <f t="shared" si="110"/>
        <v>679</v>
      </c>
      <c r="B695" s="29">
        <f t="shared" si="104"/>
        <v>0</v>
      </c>
      <c r="C695" s="9" t="str">
        <f>IF(D695=0,"-",IF('Lease Quarterly'!$H$4="Yearly",EDATE(C694,12),IF('Lease Quarterly'!$H$4="Quarterly",EDATE(C694,3),EDATE(C694,1))))</f>
        <v>-</v>
      </c>
      <c r="D695" s="54">
        <f>IF(A695&gt;'Lease Quarterly'!$E$4,0,'Lease Quarterly'!$G$4)*((1+$M$4)^(((((IF($H$4="Yearly",ROUNDDOWN(IF(A695-($N$4)&lt;0,0,((A695-($N$4)/(($N$4))))/($N$4)),0),IF($H$4="Monthly",ROUNDDOWN(IF(A695-($N$4*12)&lt;0,0,((A695-(12*$N$4)/((12*$N$4))))/($N$4*12)),0),ROUNDDOWN(IF(A695-($N$4*4)&lt;0,0,((A695-(4*$N$4)/((4*$N$4))))/($N$4*4)),0)))))))))+(IF(A695=$E$4,$J$4,0))</f>
        <v>0</v>
      </c>
      <c r="E695" s="49">
        <f>IF(D695=0,0,1/((1+IF('Lease Quarterly'!$H$4="Yearly",'Lease Quarterly'!$D$4,IF('Lease Quarterly'!$H$4="Quarterly",'Lease Quarterly'!$D$4/4,'Lease Quarterly'!$D$4/12)))^IF($E$17=1,A694,A695)))</f>
        <v>0</v>
      </c>
      <c r="F695" s="55">
        <f t="shared" si="105"/>
        <v>0</v>
      </c>
      <c r="G695" s="56"/>
      <c r="H695" s="38">
        <f t="shared" si="111"/>
        <v>679</v>
      </c>
      <c r="I695" s="9" t="str">
        <f t="shared" si="106"/>
        <v>-</v>
      </c>
      <c r="J695" s="47">
        <f>IF(H695&gt;'Lease Quarterly'!$E$4,0,M694)</f>
        <v>0</v>
      </c>
      <c r="K695" s="47">
        <f>IF(IF('Lease Quarterly'!$H$4="Yearly",J695*'Lease Quarterly'!$D$4,IF('Lease Quarterly'!$H$4="Quarterly",J695*('Lease Quarterly'!$D$4/4),J695*'Lease Quarterly'!$D$4/12))&gt;0,IF('Lease Quarterly'!$H$4="Yearly",J695*'Lease Quarterly'!$D$4,IF('Lease Quarterly'!$H$4="Quarterly",J695*('Lease Quarterly'!$D$4/4),J695*'Lease Quarterly'!$D$4/12)),-L695-J695)</f>
        <v>0</v>
      </c>
      <c r="L695" s="47">
        <f t="shared" si="107"/>
        <v>0</v>
      </c>
      <c r="M695" s="47">
        <f t="shared" si="108"/>
        <v>0</v>
      </c>
      <c r="N695" s="57"/>
      <c r="O695" s="38">
        <v>237</v>
      </c>
      <c r="P695" s="58">
        <f t="shared" si="112"/>
        <v>291739</v>
      </c>
      <c r="Q695" s="47">
        <f t="shared" si="113"/>
        <v>0</v>
      </c>
      <c r="R695" s="47">
        <f>IF(S694&lt;1,0,-'Lease Quarterly'!$K$4/'Lease Quarterly'!$L$4)</f>
        <v>0</v>
      </c>
      <c r="S695" s="47">
        <f t="shared" si="109"/>
        <v>0</v>
      </c>
      <c r="AE695"/>
      <c r="AF695" s="6"/>
    </row>
    <row r="696" spans="1:32" x14ac:dyDescent="0.25">
      <c r="A696" s="53">
        <f t="shared" si="110"/>
        <v>680</v>
      </c>
      <c r="B696" s="29">
        <f t="shared" si="104"/>
        <v>0</v>
      </c>
      <c r="C696" s="9" t="str">
        <f>IF(D696=0,"-",IF('Lease Quarterly'!$H$4="Yearly",EDATE(C695,12),IF('Lease Quarterly'!$H$4="Quarterly",EDATE(C695,3),EDATE(C695,1))))</f>
        <v>-</v>
      </c>
      <c r="D696" s="54">
        <f>IF(A696&gt;'Lease Quarterly'!$E$4,0,'Lease Quarterly'!$G$4)*((1+$M$4)^(((((IF($H$4="Yearly",ROUNDDOWN(IF(A696-($N$4)&lt;0,0,((A696-($N$4)/(($N$4))))/($N$4)),0),IF($H$4="Monthly",ROUNDDOWN(IF(A696-($N$4*12)&lt;0,0,((A696-(12*$N$4)/((12*$N$4))))/($N$4*12)),0),ROUNDDOWN(IF(A696-($N$4*4)&lt;0,0,((A696-(4*$N$4)/((4*$N$4))))/($N$4*4)),0)))))))))+(IF(A696=$E$4,$J$4,0))</f>
        <v>0</v>
      </c>
      <c r="E696" s="49">
        <f>IF(D696=0,0,1/((1+IF('Lease Quarterly'!$H$4="Yearly",'Lease Quarterly'!$D$4,IF('Lease Quarterly'!$H$4="Quarterly",'Lease Quarterly'!$D$4/4,'Lease Quarterly'!$D$4/12)))^IF($E$17=1,A695,A696)))</f>
        <v>0</v>
      </c>
      <c r="F696" s="55">
        <f t="shared" si="105"/>
        <v>0</v>
      </c>
      <c r="G696" s="56"/>
      <c r="H696" s="38">
        <f t="shared" si="111"/>
        <v>680</v>
      </c>
      <c r="I696" s="9" t="str">
        <f t="shared" si="106"/>
        <v>-</v>
      </c>
      <c r="J696" s="47">
        <f>IF(H696&gt;'Lease Quarterly'!$E$4,0,M695)</f>
        <v>0</v>
      </c>
      <c r="K696" s="47">
        <f>IF(IF('Lease Quarterly'!$H$4="Yearly",J696*'Lease Quarterly'!$D$4,IF('Lease Quarterly'!$H$4="Quarterly",J696*('Lease Quarterly'!$D$4/4),J696*'Lease Quarterly'!$D$4/12))&gt;0,IF('Lease Quarterly'!$H$4="Yearly",J696*'Lease Quarterly'!$D$4,IF('Lease Quarterly'!$H$4="Quarterly",J696*('Lease Quarterly'!$D$4/4),J696*'Lease Quarterly'!$D$4/12)),-L696-J696)</f>
        <v>0</v>
      </c>
      <c r="L696" s="47">
        <f t="shared" si="107"/>
        <v>0</v>
      </c>
      <c r="M696" s="47">
        <f t="shared" si="108"/>
        <v>0</v>
      </c>
      <c r="N696" s="57"/>
      <c r="O696" s="38">
        <v>237</v>
      </c>
      <c r="P696" s="58">
        <f t="shared" si="112"/>
        <v>292104</v>
      </c>
      <c r="Q696" s="47">
        <f t="shared" si="113"/>
        <v>0</v>
      </c>
      <c r="R696" s="47">
        <f>IF(S695&lt;1,0,-'Lease Quarterly'!$K$4/'Lease Quarterly'!$L$4)</f>
        <v>0</v>
      </c>
      <c r="S696" s="47">
        <f t="shared" si="109"/>
        <v>0</v>
      </c>
      <c r="AE696"/>
      <c r="AF696" s="6"/>
    </row>
    <row r="697" spans="1:32" x14ac:dyDescent="0.25">
      <c r="A697" s="53">
        <f t="shared" si="110"/>
        <v>681</v>
      </c>
      <c r="B697" s="29">
        <f t="shared" si="104"/>
        <v>0</v>
      </c>
      <c r="C697" s="9" t="str">
        <f>IF(D697=0,"-",IF('Lease Quarterly'!$H$4="Yearly",EDATE(C696,12),IF('Lease Quarterly'!$H$4="Quarterly",EDATE(C696,3),EDATE(C696,1))))</f>
        <v>-</v>
      </c>
      <c r="D697" s="54">
        <f>IF(A697&gt;'Lease Quarterly'!$E$4,0,'Lease Quarterly'!$G$4)*((1+$M$4)^(((((IF($H$4="Yearly",ROUNDDOWN(IF(A697-($N$4)&lt;0,0,((A697-($N$4)/(($N$4))))/($N$4)),0),IF($H$4="Monthly",ROUNDDOWN(IF(A697-($N$4*12)&lt;0,0,((A697-(12*$N$4)/((12*$N$4))))/($N$4*12)),0),ROUNDDOWN(IF(A697-($N$4*4)&lt;0,0,((A697-(4*$N$4)/((4*$N$4))))/($N$4*4)),0)))))))))+(IF(A697=$E$4,$J$4,0))</f>
        <v>0</v>
      </c>
      <c r="E697" s="49">
        <f>IF(D697=0,0,1/((1+IF('Lease Quarterly'!$H$4="Yearly",'Lease Quarterly'!$D$4,IF('Lease Quarterly'!$H$4="Quarterly",'Lease Quarterly'!$D$4/4,'Lease Quarterly'!$D$4/12)))^IF($E$17=1,A696,A697)))</f>
        <v>0</v>
      </c>
      <c r="F697" s="55">
        <f t="shared" si="105"/>
        <v>0</v>
      </c>
      <c r="G697" s="56"/>
      <c r="H697" s="38">
        <f t="shared" si="111"/>
        <v>681</v>
      </c>
      <c r="I697" s="9" t="str">
        <f t="shared" si="106"/>
        <v>-</v>
      </c>
      <c r="J697" s="47">
        <f>IF(H697&gt;'Lease Quarterly'!$E$4,0,M696)</f>
        <v>0</v>
      </c>
      <c r="K697" s="47">
        <f>IF(IF('Lease Quarterly'!$H$4="Yearly",J697*'Lease Quarterly'!$D$4,IF('Lease Quarterly'!$H$4="Quarterly",J697*('Lease Quarterly'!$D$4/4),J697*'Lease Quarterly'!$D$4/12))&gt;0,IF('Lease Quarterly'!$H$4="Yearly",J697*'Lease Quarterly'!$D$4,IF('Lease Quarterly'!$H$4="Quarterly",J697*('Lease Quarterly'!$D$4/4),J697*'Lease Quarterly'!$D$4/12)),-L697-J697)</f>
        <v>0</v>
      </c>
      <c r="L697" s="47">
        <f t="shared" si="107"/>
        <v>0</v>
      </c>
      <c r="M697" s="47">
        <f t="shared" si="108"/>
        <v>0</v>
      </c>
      <c r="N697" s="57"/>
      <c r="O697" s="38">
        <v>237</v>
      </c>
      <c r="P697" s="58">
        <f t="shared" si="112"/>
        <v>292469</v>
      </c>
      <c r="Q697" s="47">
        <f t="shared" si="113"/>
        <v>0</v>
      </c>
      <c r="R697" s="47">
        <f>IF(S696&lt;1,0,-'Lease Quarterly'!$K$4/'Lease Quarterly'!$L$4)</f>
        <v>0</v>
      </c>
      <c r="S697" s="47">
        <f t="shared" si="109"/>
        <v>0</v>
      </c>
      <c r="AE697"/>
      <c r="AF697" s="6"/>
    </row>
    <row r="698" spans="1:32" x14ac:dyDescent="0.25">
      <c r="A698" s="53">
        <f t="shared" si="110"/>
        <v>682</v>
      </c>
      <c r="B698" s="29">
        <f t="shared" si="104"/>
        <v>0</v>
      </c>
      <c r="C698" s="9" t="str">
        <f>IF(D698=0,"-",IF('Lease Quarterly'!$H$4="Yearly",EDATE(C697,12),IF('Lease Quarterly'!$H$4="Quarterly",EDATE(C697,3),EDATE(C697,1))))</f>
        <v>-</v>
      </c>
      <c r="D698" s="54">
        <f>IF(A698&gt;'Lease Quarterly'!$E$4,0,'Lease Quarterly'!$G$4)*((1+$M$4)^(((((IF($H$4="Yearly",ROUNDDOWN(IF(A698-($N$4)&lt;0,0,((A698-($N$4)/(($N$4))))/($N$4)),0),IF($H$4="Monthly",ROUNDDOWN(IF(A698-($N$4*12)&lt;0,0,((A698-(12*$N$4)/((12*$N$4))))/($N$4*12)),0),ROUNDDOWN(IF(A698-($N$4*4)&lt;0,0,((A698-(4*$N$4)/((4*$N$4))))/($N$4*4)),0)))))))))+(IF(A698=$E$4,$J$4,0))</f>
        <v>0</v>
      </c>
      <c r="E698" s="49">
        <f>IF(D698=0,0,1/((1+IF('Lease Quarterly'!$H$4="Yearly",'Lease Quarterly'!$D$4,IF('Lease Quarterly'!$H$4="Quarterly",'Lease Quarterly'!$D$4/4,'Lease Quarterly'!$D$4/12)))^IF($E$17=1,A697,A698)))</f>
        <v>0</v>
      </c>
      <c r="F698" s="55">
        <f t="shared" si="105"/>
        <v>0</v>
      </c>
      <c r="G698" s="56"/>
      <c r="H698" s="38">
        <f t="shared" si="111"/>
        <v>682</v>
      </c>
      <c r="I698" s="9" t="str">
        <f t="shared" si="106"/>
        <v>-</v>
      </c>
      <c r="J698" s="47">
        <f>IF(H698&gt;'Lease Quarterly'!$E$4,0,M697)</f>
        <v>0</v>
      </c>
      <c r="K698" s="47">
        <f>IF(IF('Lease Quarterly'!$H$4="Yearly",J698*'Lease Quarterly'!$D$4,IF('Lease Quarterly'!$H$4="Quarterly",J698*('Lease Quarterly'!$D$4/4),J698*'Lease Quarterly'!$D$4/12))&gt;0,IF('Lease Quarterly'!$H$4="Yearly",J698*'Lease Quarterly'!$D$4,IF('Lease Quarterly'!$H$4="Quarterly",J698*('Lease Quarterly'!$D$4/4),J698*'Lease Quarterly'!$D$4/12)),-L698-J698)</f>
        <v>0</v>
      </c>
      <c r="L698" s="47">
        <f t="shared" si="107"/>
        <v>0</v>
      </c>
      <c r="M698" s="47">
        <f t="shared" si="108"/>
        <v>0</v>
      </c>
      <c r="N698" s="57"/>
      <c r="O698" s="38">
        <v>237</v>
      </c>
      <c r="P698" s="58">
        <f t="shared" si="112"/>
        <v>292834</v>
      </c>
      <c r="Q698" s="47">
        <f t="shared" si="113"/>
        <v>0</v>
      </c>
      <c r="R698" s="47">
        <f>IF(S697&lt;1,0,-'Lease Quarterly'!$K$4/'Lease Quarterly'!$L$4)</f>
        <v>0</v>
      </c>
      <c r="S698" s="47">
        <f t="shared" si="109"/>
        <v>0</v>
      </c>
      <c r="AE698"/>
      <c r="AF698" s="6"/>
    </row>
    <row r="699" spans="1:32" x14ac:dyDescent="0.25">
      <c r="A699" s="53">
        <f t="shared" si="110"/>
        <v>683</v>
      </c>
      <c r="B699" s="29">
        <f t="shared" si="104"/>
        <v>0</v>
      </c>
      <c r="C699" s="9" t="str">
        <f>IF(D699=0,"-",IF('Lease Quarterly'!$H$4="Yearly",EDATE(C698,12),IF('Lease Quarterly'!$H$4="Quarterly",EDATE(C698,3),EDATE(C698,1))))</f>
        <v>-</v>
      </c>
      <c r="D699" s="54">
        <f>IF(A699&gt;'Lease Quarterly'!$E$4,0,'Lease Quarterly'!$G$4)*((1+$M$4)^(((((IF($H$4="Yearly",ROUNDDOWN(IF(A699-($N$4)&lt;0,0,((A699-($N$4)/(($N$4))))/($N$4)),0),IF($H$4="Monthly",ROUNDDOWN(IF(A699-($N$4*12)&lt;0,0,((A699-(12*$N$4)/((12*$N$4))))/($N$4*12)),0),ROUNDDOWN(IF(A699-($N$4*4)&lt;0,0,((A699-(4*$N$4)/((4*$N$4))))/($N$4*4)),0)))))))))+(IF(A699=$E$4,$J$4,0))</f>
        <v>0</v>
      </c>
      <c r="E699" s="49">
        <f>IF(D699=0,0,1/((1+IF('Lease Quarterly'!$H$4="Yearly",'Lease Quarterly'!$D$4,IF('Lease Quarterly'!$H$4="Quarterly",'Lease Quarterly'!$D$4/4,'Lease Quarterly'!$D$4/12)))^IF($E$17=1,A698,A699)))</f>
        <v>0</v>
      </c>
      <c r="F699" s="55">
        <f t="shared" si="105"/>
        <v>0</v>
      </c>
      <c r="G699" s="56"/>
      <c r="H699" s="38">
        <f t="shared" si="111"/>
        <v>683</v>
      </c>
      <c r="I699" s="9" t="str">
        <f t="shared" si="106"/>
        <v>-</v>
      </c>
      <c r="J699" s="47">
        <f>IF(H699&gt;'Lease Quarterly'!$E$4,0,M698)</f>
        <v>0</v>
      </c>
      <c r="K699" s="47">
        <f>IF(IF('Lease Quarterly'!$H$4="Yearly",J699*'Lease Quarterly'!$D$4,IF('Lease Quarterly'!$H$4="Quarterly",J699*('Lease Quarterly'!$D$4/4),J699*'Lease Quarterly'!$D$4/12))&gt;0,IF('Lease Quarterly'!$H$4="Yearly",J699*'Lease Quarterly'!$D$4,IF('Lease Quarterly'!$H$4="Quarterly",J699*('Lease Quarterly'!$D$4/4),J699*'Lease Quarterly'!$D$4/12)),-L699-J699)</f>
        <v>0</v>
      </c>
      <c r="L699" s="47">
        <f t="shared" si="107"/>
        <v>0</v>
      </c>
      <c r="M699" s="47">
        <f t="shared" si="108"/>
        <v>0</v>
      </c>
      <c r="N699" s="57"/>
      <c r="O699" s="38">
        <v>237</v>
      </c>
      <c r="P699" s="58">
        <f t="shared" si="112"/>
        <v>293199</v>
      </c>
      <c r="Q699" s="47">
        <f t="shared" si="113"/>
        <v>0</v>
      </c>
      <c r="R699" s="47">
        <f>IF(S698&lt;1,0,-'Lease Quarterly'!$K$4/'Lease Quarterly'!$L$4)</f>
        <v>0</v>
      </c>
      <c r="S699" s="47">
        <f t="shared" si="109"/>
        <v>0</v>
      </c>
      <c r="AE699"/>
      <c r="AF699" s="6"/>
    </row>
    <row r="700" spans="1:32" x14ac:dyDescent="0.25">
      <c r="A700" s="53">
        <f t="shared" si="110"/>
        <v>684</v>
      </c>
      <c r="B700" s="29">
        <f t="shared" si="104"/>
        <v>0</v>
      </c>
      <c r="C700" s="9" t="str">
        <f>IF(D700=0,"-",IF('Lease Quarterly'!$H$4="Yearly",EDATE(C699,12),IF('Lease Quarterly'!$H$4="Quarterly",EDATE(C699,3),EDATE(C699,1))))</f>
        <v>-</v>
      </c>
      <c r="D700" s="54">
        <f>IF(A700&gt;'Lease Quarterly'!$E$4,0,'Lease Quarterly'!$G$4)*((1+$M$4)^(((((IF($H$4="Yearly",ROUNDDOWN(IF(A700-($N$4)&lt;0,0,((A700-($N$4)/(($N$4))))/($N$4)),0),IF($H$4="Monthly",ROUNDDOWN(IF(A700-($N$4*12)&lt;0,0,((A700-(12*$N$4)/((12*$N$4))))/($N$4*12)),0),ROUNDDOWN(IF(A700-($N$4*4)&lt;0,0,((A700-(4*$N$4)/((4*$N$4))))/($N$4*4)),0)))))))))+(IF(A700=$E$4,$J$4,0))</f>
        <v>0</v>
      </c>
      <c r="E700" s="49">
        <f>IF(D700=0,0,1/((1+IF('Lease Quarterly'!$H$4="Yearly",'Lease Quarterly'!$D$4,IF('Lease Quarterly'!$H$4="Quarterly",'Lease Quarterly'!$D$4/4,'Lease Quarterly'!$D$4/12)))^IF($E$17=1,A699,A700)))</f>
        <v>0</v>
      </c>
      <c r="F700" s="55">
        <f t="shared" si="105"/>
        <v>0</v>
      </c>
      <c r="G700" s="56"/>
      <c r="H700" s="38">
        <f t="shared" si="111"/>
        <v>684</v>
      </c>
      <c r="I700" s="9" t="str">
        <f t="shared" si="106"/>
        <v>-</v>
      </c>
      <c r="J700" s="47">
        <f>IF(H700&gt;'Lease Quarterly'!$E$4,0,M699)</f>
        <v>0</v>
      </c>
      <c r="K700" s="47">
        <f>IF(IF('Lease Quarterly'!$H$4="Yearly",J700*'Lease Quarterly'!$D$4,IF('Lease Quarterly'!$H$4="Quarterly",J700*('Lease Quarterly'!$D$4/4),J700*'Lease Quarterly'!$D$4/12))&gt;0,IF('Lease Quarterly'!$H$4="Yearly",J700*'Lease Quarterly'!$D$4,IF('Lease Quarterly'!$H$4="Quarterly",J700*('Lease Quarterly'!$D$4/4),J700*'Lease Quarterly'!$D$4/12)),-L700-J700)</f>
        <v>0</v>
      </c>
      <c r="L700" s="47">
        <f t="shared" si="107"/>
        <v>0</v>
      </c>
      <c r="M700" s="47">
        <f t="shared" si="108"/>
        <v>0</v>
      </c>
      <c r="N700" s="57"/>
      <c r="O700" s="38">
        <v>237</v>
      </c>
      <c r="P700" s="58">
        <f t="shared" si="112"/>
        <v>293564</v>
      </c>
      <c r="Q700" s="47">
        <f t="shared" si="113"/>
        <v>0</v>
      </c>
      <c r="R700" s="47">
        <f>IF(S699&lt;1,0,-'Lease Quarterly'!$K$4/'Lease Quarterly'!$L$4)</f>
        <v>0</v>
      </c>
      <c r="S700" s="47">
        <f t="shared" si="109"/>
        <v>0</v>
      </c>
      <c r="AE700"/>
      <c r="AF700" s="6"/>
    </row>
    <row r="701" spans="1:32" x14ac:dyDescent="0.25">
      <c r="A701" s="53">
        <f t="shared" si="110"/>
        <v>685</v>
      </c>
      <c r="B701" s="29">
        <f t="shared" si="104"/>
        <v>0</v>
      </c>
      <c r="C701" s="9" t="str">
        <f>IF(D701=0,"-",IF('Lease Quarterly'!$H$4="Yearly",EDATE(C700,12),IF('Lease Quarterly'!$H$4="Quarterly",EDATE(C700,3),EDATE(C700,1))))</f>
        <v>-</v>
      </c>
      <c r="D701" s="54">
        <f>IF(A701&gt;'Lease Quarterly'!$E$4,0,'Lease Quarterly'!$G$4)*((1+$M$4)^(((((IF($H$4="Yearly",ROUNDDOWN(IF(A701-($N$4)&lt;0,0,((A701-($N$4)/(($N$4))))/($N$4)),0),IF($H$4="Monthly",ROUNDDOWN(IF(A701-($N$4*12)&lt;0,0,((A701-(12*$N$4)/((12*$N$4))))/($N$4*12)),0),ROUNDDOWN(IF(A701-($N$4*4)&lt;0,0,((A701-(4*$N$4)/((4*$N$4))))/($N$4*4)),0)))))))))+(IF(A701=$E$4,$J$4,0))</f>
        <v>0</v>
      </c>
      <c r="E701" s="49">
        <f>IF(D701=0,0,1/((1+IF('Lease Quarterly'!$H$4="Yearly",'Lease Quarterly'!$D$4,IF('Lease Quarterly'!$H$4="Quarterly",'Lease Quarterly'!$D$4/4,'Lease Quarterly'!$D$4/12)))^IF($E$17=1,A700,A701)))</f>
        <v>0</v>
      </c>
      <c r="F701" s="55">
        <f t="shared" si="105"/>
        <v>0</v>
      </c>
      <c r="G701" s="56"/>
      <c r="H701" s="38">
        <f t="shared" si="111"/>
        <v>685</v>
      </c>
      <c r="I701" s="9" t="str">
        <f t="shared" si="106"/>
        <v>-</v>
      </c>
      <c r="J701" s="47">
        <f>IF(H701&gt;'Lease Quarterly'!$E$4,0,M700)</f>
        <v>0</v>
      </c>
      <c r="K701" s="47">
        <f>IF(IF('Lease Quarterly'!$H$4="Yearly",J701*'Lease Quarterly'!$D$4,IF('Lease Quarterly'!$H$4="Quarterly",J701*('Lease Quarterly'!$D$4/4),J701*'Lease Quarterly'!$D$4/12))&gt;0,IF('Lease Quarterly'!$H$4="Yearly",J701*'Lease Quarterly'!$D$4,IF('Lease Quarterly'!$H$4="Quarterly",J701*('Lease Quarterly'!$D$4/4),J701*'Lease Quarterly'!$D$4/12)),-L701-J701)</f>
        <v>0</v>
      </c>
      <c r="L701" s="47">
        <f t="shared" si="107"/>
        <v>0</v>
      </c>
      <c r="M701" s="47">
        <f t="shared" si="108"/>
        <v>0</v>
      </c>
      <c r="N701" s="57"/>
      <c r="O701" s="38">
        <v>237</v>
      </c>
      <c r="P701" s="58">
        <f t="shared" si="112"/>
        <v>293930</v>
      </c>
      <c r="Q701" s="47">
        <f t="shared" si="113"/>
        <v>0</v>
      </c>
      <c r="R701" s="47">
        <f>IF(S700&lt;1,0,-'Lease Quarterly'!$K$4/'Lease Quarterly'!$L$4)</f>
        <v>0</v>
      </c>
      <c r="S701" s="47">
        <f t="shared" si="109"/>
        <v>0</v>
      </c>
      <c r="AE701"/>
      <c r="AF701" s="6"/>
    </row>
    <row r="702" spans="1:32" x14ac:dyDescent="0.25">
      <c r="A702" s="53">
        <f t="shared" si="110"/>
        <v>686</v>
      </c>
      <c r="B702" s="29">
        <f t="shared" si="104"/>
        <v>0</v>
      </c>
      <c r="C702" s="9" t="str">
        <f>IF(D702=0,"-",IF('Lease Quarterly'!$H$4="Yearly",EDATE(C701,12),IF('Lease Quarterly'!$H$4="Quarterly",EDATE(C701,3),EDATE(C701,1))))</f>
        <v>-</v>
      </c>
      <c r="D702" s="54">
        <f>IF(A702&gt;'Lease Quarterly'!$E$4,0,'Lease Quarterly'!$G$4)*((1+$M$4)^(((((IF($H$4="Yearly",ROUNDDOWN(IF(A702-($N$4)&lt;0,0,((A702-($N$4)/(($N$4))))/($N$4)),0),IF($H$4="Monthly",ROUNDDOWN(IF(A702-($N$4*12)&lt;0,0,((A702-(12*$N$4)/((12*$N$4))))/($N$4*12)),0),ROUNDDOWN(IF(A702-($N$4*4)&lt;0,0,((A702-(4*$N$4)/((4*$N$4))))/($N$4*4)),0)))))))))+(IF(A702=$E$4,$J$4,0))</f>
        <v>0</v>
      </c>
      <c r="E702" s="49">
        <f>IF(D702=0,0,1/((1+IF('Lease Quarterly'!$H$4="Yearly",'Lease Quarterly'!$D$4,IF('Lease Quarterly'!$H$4="Quarterly",'Lease Quarterly'!$D$4/4,'Lease Quarterly'!$D$4/12)))^IF($E$17=1,A701,A702)))</f>
        <v>0</v>
      </c>
      <c r="F702" s="55">
        <f t="shared" si="105"/>
        <v>0</v>
      </c>
      <c r="G702" s="56"/>
      <c r="H702" s="38">
        <f t="shared" si="111"/>
        <v>686</v>
      </c>
      <c r="I702" s="9" t="str">
        <f t="shared" si="106"/>
        <v>-</v>
      </c>
      <c r="J702" s="47">
        <f>IF(H702&gt;'Lease Quarterly'!$E$4,0,M701)</f>
        <v>0</v>
      </c>
      <c r="K702" s="47">
        <f>IF(IF('Lease Quarterly'!$H$4="Yearly",J702*'Lease Quarterly'!$D$4,IF('Lease Quarterly'!$H$4="Quarterly",J702*('Lease Quarterly'!$D$4/4),J702*'Lease Quarterly'!$D$4/12))&gt;0,IF('Lease Quarterly'!$H$4="Yearly",J702*'Lease Quarterly'!$D$4,IF('Lease Quarterly'!$H$4="Quarterly",J702*('Lease Quarterly'!$D$4/4),J702*'Lease Quarterly'!$D$4/12)),-L702-J702)</f>
        <v>0</v>
      </c>
      <c r="L702" s="47">
        <f t="shared" si="107"/>
        <v>0</v>
      </c>
      <c r="M702" s="47">
        <f t="shared" si="108"/>
        <v>0</v>
      </c>
      <c r="N702" s="57"/>
      <c r="O702" s="38">
        <v>237</v>
      </c>
      <c r="P702" s="58">
        <f t="shared" si="112"/>
        <v>294295</v>
      </c>
      <c r="Q702" s="47">
        <f t="shared" si="113"/>
        <v>0</v>
      </c>
      <c r="R702" s="47">
        <f>IF(S701&lt;1,0,-'Lease Quarterly'!$K$4/'Lease Quarterly'!$L$4)</f>
        <v>0</v>
      </c>
      <c r="S702" s="47">
        <f t="shared" si="109"/>
        <v>0</v>
      </c>
      <c r="AE702"/>
      <c r="AF702" s="6"/>
    </row>
    <row r="703" spans="1:32" x14ac:dyDescent="0.25">
      <c r="A703" s="53">
        <f t="shared" si="110"/>
        <v>687</v>
      </c>
      <c r="B703" s="29">
        <f t="shared" si="104"/>
        <v>0</v>
      </c>
      <c r="C703" s="9" t="str">
        <f>IF(D703=0,"-",IF('Lease Quarterly'!$H$4="Yearly",EDATE(C702,12),IF('Lease Quarterly'!$H$4="Quarterly",EDATE(C702,3),EDATE(C702,1))))</f>
        <v>-</v>
      </c>
      <c r="D703" s="54">
        <f>IF(A703&gt;'Lease Quarterly'!$E$4,0,'Lease Quarterly'!$G$4)*((1+$M$4)^(((((IF($H$4="Yearly",ROUNDDOWN(IF(A703-($N$4)&lt;0,0,((A703-($N$4)/(($N$4))))/($N$4)),0),IF($H$4="Monthly",ROUNDDOWN(IF(A703-($N$4*12)&lt;0,0,((A703-(12*$N$4)/((12*$N$4))))/($N$4*12)),0),ROUNDDOWN(IF(A703-($N$4*4)&lt;0,0,((A703-(4*$N$4)/((4*$N$4))))/($N$4*4)),0)))))))))+(IF(A703=$E$4,$J$4,0))</f>
        <v>0</v>
      </c>
      <c r="E703" s="49">
        <f>IF(D703=0,0,1/((1+IF('Lease Quarterly'!$H$4="Yearly",'Lease Quarterly'!$D$4,IF('Lease Quarterly'!$H$4="Quarterly",'Lease Quarterly'!$D$4/4,'Lease Quarterly'!$D$4/12)))^IF($E$17=1,A702,A703)))</f>
        <v>0</v>
      </c>
      <c r="F703" s="55">
        <f t="shared" si="105"/>
        <v>0</v>
      </c>
      <c r="G703" s="56"/>
      <c r="H703" s="38">
        <f t="shared" si="111"/>
        <v>687</v>
      </c>
      <c r="I703" s="9" t="str">
        <f t="shared" si="106"/>
        <v>-</v>
      </c>
      <c r="J703" s="47">
        <f>IF(H703&gt;'Lease Quarterly'!$E$4,0,M702)</f>
        <v>0</v>
      </c>
      <c r="K703" s="47">
        <f>IF(IF('Lease Quarterly'!$H$4="Yearly",J703*'Lease Quarterly'!$D$4,IF('Lease Quarterly'!$H$4="Quarterly",J703*('Lease Quarterly'!$D$4/4),J703*'Lease Quarterly'!$D$4/12))&gt;0,IF('Lease Quarterly'!$H$4="Yearly",J703*'Lease Quarterly'!$D$4,IF('Lease Quarterly'!$H$4="Quarterly",J703*('Lease Quarterly'!$D$4/4),J703*'Lease Quarterly'!$D$4/12)),-L703-J703)</f>
        <v>0</v>
      </c>
      <c r="L703" s="47">
        <f t="shared" si="107"/>
        <v>0</v>
      </c>
      <c r="M703" s="47">
        <f t="shared" si="108"/>
        <v>0</v>
      </c>
      <c r="N703" s="57"/>
      <c r="O703" s="38">
        <v>237</v>
      </c>
      <c r="P703" s="58">
        <f t="shared" si="112"/>
        <v>294660</v>
      </c>
      <c r="Q703" s="47">
        <f t="shared" si="113"/>
        <v>0</v>
      </c>
      <c r="R703" s="47">
        <f>IF(S702&lt;1,0,-'Lease Quarterly'!$K$4/'Lease Quarterly'!$L$4)</f>
        <v>0</v>
      </c>
      <c r="S703" s="47">
        <f t="shared" si="109"/>
        <v>0</v>
      </c>
      <c r="AE703"/>
      <c r="AF703" s="6"/>
    </row>
    <row r="704" spans="1:32" x14ac:dyDescent="0.25">
      <c r="A704" s="53">
        <f t="shared" si="110"/>
        <v>688</v>
      </c>
      <c r="B704" s="29">
        <f t="shared" si="104"/>
        <v>0</v>
      </c>
      <c r="C704" s="9" t="str">
        <f>IF(D704=0,"-",IF('Lease Quarterly'!$H$4="Yearly",EDATE(C703,12),IF('Lease Quarterly'!$H$4="Quarterly",EDATE(C703,3),EDATE(C703,1))))</f>
        <v>-</v>
      </c>
      <c r="D704" s="54">
        <f>IF(A704&gt;'Lease Quarterly'!$E$4,0,'Lease Quarterly'!$G$4)*((1+$M$4)^(((((IF($H$4="Yearly",ROUNDDOWN(IF(A704-($N$4)&lt;0,0,((A704-($N$4)/(($N$4))))/($N$4)),0),IF($H$4="Monthly",ROUNDDOWN(IF(A704-($N$4*12)&lt;0,0,((A704-(12*$N$4)/((12*$N$4))))/($N$4*12)),0),ROUNDDOWN(IF(A704-($N$4*4)&lt;0,0,((A704-(4*$N$4)/((4*$N$4))))/($N$4*4)),0)))))))))+(IF(A704=$E$4,$J$4,0))</f>
        <v>0</v>
      </c>
      <c r="E704" s="49">
        <f>IF(D704=0,0,1/((1+IF('Lease Quarterly'!$H$4="Yearly",'Lease Quarterly'!$D$4,IF('Lease Quarterly'!$H$4="Quarterly",'Lease Quarterly'!$D$4/4,'Lease Quarterly'!$D$4/12)))^IF($E$17=1,A703,A704)))</f>
        <v>0</v>
      </c>
      <c r="F704" s="55">
        <f t="shared" si="105"/>
        <v>0</v>
      </c>
      <c r="G704" s="56"/>
      <c r="H704" s="38">
        <f t="shared" si="111"/>
        <v>688</v>
      </c>
      <c r="I704" s="9" t="str">
        <f t="shared" si="106"/>
        <v>-</v>
      </c>
      <c r="J704" s="47">
        <f>IF(H704&gt;'Lease Quarterly'!$E$4,0,M703)</f>
        <v>0</v>
      </c>
      <c r="K704" s="47">
        <f>IF(IF('Lease Quarterly'!$H$4="Yearly",J704*'Lease Quarterly'!$D$4,IF('Lease Quarterly'!$H$4="Quarterly",J704*('Lease Quarterly'!$D$4/4),J704*'Lease Quarterly'!$D$4/12))&gt;0,IF('Lease Quarterly'!$H$4="Yearly",J704*'Lease Quarterly'!$D$4,IF('Lease Quarterly'!$H$4="Quarterly",J704*('Lease Quarterly'!$D$4/4),J704*'Lease Quarterly'!$D$4/12)),-L704-J704)</f>
        <v>0</v>
      </c>
      <c r="L704" s="47">
        <f t="shared" si="107"/>
        <v>0</v>
      </c>
      <c r="M704" s="47">
        <f t="shared" si="108"/>
        <v>0</v>
      </c>
      <c r="N704" s="57"/>
      <c r="O704" s="38">
        <v>237</v>
      </c>
      <c r="P704" s="58">
        <f t="shared" si="112"/>
        <v>295025</v>
      </c>
      <c r="Q704" s="47">
        <f t="shared" si="113"/>
        <v>0</v>
      </c>
      <c r="R704" s="47">
        <f>IF(S703&lt;1,0,-'Lease Quarterly'!$K$4/'Lease Quarterly'!$L$4)</f>
        <v>0</v>
      </c>
      <c r="S704" s="47">
        <f t="shared" si="109"/>
        <v>0</v>
      </c>
      <c r="AE704"/>
      <c r="AF704" s="6"/>
    </row>
    <row r="705" spans="1:32" x14ac:dyDescent="0.25">
      <c r="A705" s="53">
        <f t="shared" si="110"/>
        <v>689</v>
      </c>
      <c r="B705" s="29">
        <f t="shared" si="104"/>
        <v>0</v>
      </c>
      <c r="C705" s="9" t="str">
        <f>IF(D705=0,"-",IF('Lease Quarterly'!$H$4="Yearly",EDATE(C704,12),IF('Lease Quarterly'!$H$4="Quarterly",EDATE(C704,3),EDATE(C704,1))))</f>
        <v>-</v>
      </c>
      <c r="D705" s="54">
        <f>IF(A705&gt;'Lease Quarterly'!$E$4,0,'Lease Quarterly'!$G$4)*((1+$M$4)^(((((IF($H$4="Yearly",ROUNDDOWN(IF(A705-($N$4)&lt;0,0,((A705-($N$4)/(($N$4))))/($N$4)),0),IF($H$4="Monthly",ROUNDDOWN(IF(A705-($N$4*12)&lt;0,0,((A705-(12*$N$4)/((12*$N$4))))/($N$4*12)),0),ROUNDDOWN(IF(A705-($N$4*4)&lt;0,0,((A705-(4*$N$4)/((4*$N$4))))/($N$4*4)),0)))))))))+(IF(A705=$E$4,$J$4,0))</f>
        <v>0</v>
      </c>
      <c r="E705" s="49">
        <f>IF(D705=0,0,1/((1+IF('Lease Quarterly'!$H$4="Yearly",'Lease Quarterly'!$D$4,IF('Lease Quarterly'!$H$4="Quarterly",'Lease Quarterly'!$D$4/4,'Lease Quarterly'!$D$4/12)))^IF($E$17=1,A704,A705)))</f>
        <v>0</v>
      </c>
      <c r="F705" s="55">
        <f t="shared" si="105"/>
        <v>0</v>
      </c>
      <c r="G705" s="56"/>
      <c r="H705" s="38">
        <f t="shared" si="111"/>
        <v>689</v>
      </c>
      <c r="I705" s="9" t="str">
        <f t="shared" si="106"/>
        <v>-</v>
      </c>
      <c r="J705" s="47">
        <f>IF(H705&gt;'Lease Quarterly'!$E$4,0,M704)</f>
        <v>0</v>
      </c>
      <c r="K705" s="47">
        <f>IF(IF('Lease Quarterly'!$H$4="Yearly",J705*'Lease Quarterly'!$D$4,IF('Lease Quarterly'!$H$4="Quarterly",J705*('Lease Quarterly'!$D$4/4),J705*'Lease Quarterly'!$D$4/12))&gt;0,IF('Lease Quarterly'!$H$4="Yearly",J705*'Lease Quarterly'!$D$4,IF('Lease Quarterly'!$H$4="Quarterly",J705*('Lease Quarterly'!$D$4/4),J705*'Lease Quarterly'!$D$4/12)),-L705-J705)</f>
        <v>0</v>
      </c>
      <c r="L705" s="47">
        <f t="shared" si="107"/>
        <v>0</v>
      </c>
      <c r="M705" s="47">
        <f t="shared" si="108"/>
        <v>0</v>
      </c>
      <c r="N705" s="57"/>
      <c r="O705" s="38">
        <v>237</v>
      </c>
      <c r="P705" s="58">
        <f t="shared" si="112"/>
        <v>295391</v>
      </c>
      <c r="Q705" s="47">
        <f t="shared" si="113"/>
        <v>0</v>
      </c>
      <c r="R705" s="47">
        <f>IF(S704&lt;1,0,-'Lease Quarterly'!$K$4/'Lease Quarterly'!$L$4)</f>
        <v>0</v>
      </c>
      <c r="S705" s="47">
        <f t="shared" si="109"/>
        <v>0</v>
      </c>
      <c r="AE705"/>
      <c r="AF705" s="6"/>
    </row>
    <row r="706" spans="1:32" x14ac:dyDescent="0.25">
      <c r="A706" s="53">
        <f t="shared" si="110"/>
        <v>690</v>
      </c>
      <c r="B706" s="29">
        <f t="shared" si="104"/>
        <v>0</v>
      </c>
      <c r="C706" s="9" t="str">
        <f>IF(D706=0,"-",IF('Lease Quarterly'!$H$4="Yearly",EDATE(C705,12),IF('Lease Quarterly'!$H$4="Quarterly",EDATE(C705,3),EDATE(C705,1))))</f>
        <v>-</v>
      </c>
      <c r="D706" s="54">
        <f>IF(A706&gt;'Lease Quarterly'!$E$4,0,'Lease Quarterly'!$G$4)*((1+$M$4)^(((((IF($H$4="Yearly",ROUNDDOWN(IF(A706-($N$4)&lt;0,0,((A706-($N$4)/(($N$4))))/($N$4)),0),IF($H$4="Monthly",ROUNDDOWN(IF(A706-($N$4*12)&lt;0,0,((A706-(12*$N$4)/((12*$N$4))))/($N$4*12)),0),ROUNDDOWN(IF(A706-($N$4*4)&lt;0,0,((A706-(4*$N$4)/((4*$N$4))))/($N$4*4)),0)))))))))+(IF(A706=$E$4,$J$4,0))</f>
        <v>0</v>
      </c>
      <c r="E706" s="49">
        <f>IF(D706=0,0,1/((1+IF('Lease Quarterly'!$H$4="Yearly",'Lease Quarterly'!$D$4,IF('Lease Quarterly'!$H$4="Quarterly",'Lease Quarterly'!$D$4/4,'Lease Quarterly'!$D$4/12)))^IF($E$17=1,A705,A706)))</f>
        <v>0</v>
      </c>
      <c r="F706" s="55">
        <f t="shared" si="105"/>
        <v>0</v>
      </c>
      <c r="G706" s="56"/>
      <c r="H706" s="38">
        <f t="shared" si="111"/>
        <v>690</v>
      </c>
      <c r="I706" s="9" t="str">
        <f t="shared" si="106"/>
        <v>-</v>
      </c>
      <c r="J706" s="47">
        <f>IF(H706&gt;'Lease Quarterly'!$E$4,0,M705)</f>
        <v>0</v>
      </c>
      <c r="K706" s="47">
        <f>IF(IF('Lease Quarterly'!$H$4="Yearly",J706*'Lease Quarterly'!$D$4,IF('Lease Quarterly'!$H$4="Quarterly",J706*('Lease Quarterly'!$D$4/4),J706*'Lease Quarterly'!$D$4/12))&gt;0,IF('Lease Quarterly'!$H$4="Yearly",J706*'Lease Quarterly'!$D$4,IF('Lease Quarterly'!$H$4="Quarterly",J706*('Lease Quarterly'!$D$4/4),J706*'Lease Quarterly'!$D$4/12)),-L706-J706)</f>
        <v>0</v>
      </c>
      <c r="L706" s="47">
        <f t="shared" si="107"/>
        <v>0</v>
      </c>
      <c r="M706" s="47">
        <f t="shared" si="108"/>
        <v>0</v>
      </c>
      <c r="N706" s="57"/>
      <c r="O706" s="38">
        <v>237</v>
      </c>
      <c r="P706" s="58">
        <f t="shared" si="112"/>
        <v>295756</v>
      </c>
      <c r="Q706" s="47">
        <f t="shared" si="113"/>
        <v>0</v>
      </c>
      <c r="R706" s="47">
        <f>IF(S705&lt;1,0,-'Lease Quarterly'!$K$4/'Lease Quarterly'!$L$4)</f>
        <v>0</v>
      </c>
      <c r="S706" s="47">
        <f t="shared" si="109"/>
        <v>0</v>
      </c>
      <c r="AE706"/>
      <c r="AF706" s="6"/>
    </row>
    <row r="707" spans="1:32" x14ac:dyDescent="0.25">
      <c r="A707" s="53">
        <f t="shared" si="110"/>
        <v>691</v>
      </c>
      <c r="B707" s="29">
        <f t="shared" si="104"/>
        <v>0</v>
      </c>
      <c r="C707" s="9" t="str">
        <f>IF(D707=0,"-",IF('Lease Quarterly'!$H$4="Yearly",EDATE(C706,12),IF('Lease Quarterly'!$H$4="Quarterly",EDATE(C706,3),EDATE(C706,1))))</f>
        <v>-</v>
      </c>
      <c r="D707" s="54">
        <f>IF(A707&gt;'Lease Quarterly'!$E$4,0,'Lease Quarterly'!$G$4)*((1+$M$4)^(((((IF($H$4="Yearly",ROUNDDOWN(IF(A707-($N$4)&lt;0,0,((A707-($N$4)/(($N$4))))/($N$4)),0),IF($H$4="Monthly",ROUNDDOWN(IF(A707-($N$4*12)&lt;0,0,((A707-(12*$N$4)/((12*$N$4))))/($N$4*12)),0),ROUNDDOWN(IF(A707-($N$4*4)&lt;0,0,((A707-(4*$N$4)/((4*$N$4))))/($N$4*4)),0)))))))))+(IF(A707=$E$4,$J$4,0))</f>
        <v>0</v>
      </c>
      <c r="E707" s="49">
        <f>IF(D707=0,0,1/((1+IF('Lease Quarterly'!$H$4="Yearly",'Lease Quarterly'!$D$4,IF('Lease Quarterly'!$H$4="Quarterly",'Lease Quarterly'!$D$4/4,'Lease Quarterly'!$D$4/12)))^IF($E$17=1,A706,A707)))</f>
        <v>0</v>
      </c>
      <c r="F707" s="55">
        <f t="shared" si="105"/>
        <v>0</v>
      </c>
      <c r="G707" s="56"/>
      <c r="H707" s="38">
        <f t="shared" si="111"/>
        <v>691</v>
      </c>
      <c r="I707" s="9" t="str">
        <f t="shared" si="106"/>
        <v>-</v>
      </c>
      <c r="J707" s="47">
        <f>IF(H707&gt;'Lease Quarterly'!$E$4,0,M706)</f>
        <v>0</v>
      </c>
      <c r="K707" s="47">
        <f>IF(IF('Lease Quarterly'!$H$4="Yearly",J707*'Lease Quarterly'!$D$4,IF('Lease Quarterly'!$H$4="Quarterly",J707*('Lease Quarterly'!$D$4/4),J707*'Lease Quarterly'!$D$4/12))&gt;0,IF('Lease Quarterly'!$H$4="Yearly",J707*'Lease Quarterly'!$D$4,IF('Lease Quarterly'!$H$4="Quarterly",J707*('Lease Quarterly'!$D$4/4),J707*'Lease Quarterly'!$D$4/12)),-L707-J707)</f>
        <v>0</v>
      </c>
      <c r="L707" s="47">
        <f t="shared" si="107"/>
        <v>0</v>
      </c>
      <c r="M707" s="47">
        <f t="shared" si="108"/>
        <v>0</v>
      </c>
      <c r="N707" s="57"/>
      <c r="O707" s="38">
        <v>237</v>
      </c>
      <c r="P707" s="58">
        <f t="shared" si="112"/>
        <v>296121</v>
      </c>
      <c r="Q707" s="47">
        <f t="shared" si="113"/>
        <v>0</v>
      </c>
      <c r="R707" s="47">
        <f>IF(S706&lt;1,0,-'Lease Quarterly'!$K$4/'Lease Quarterly'!$L$4)</f>
        <v>0</v>
      </c>
      <c r="S707" s="47">
        <f t="shared" si="109"/>
        <v>0</v>
      </c>
      <c r="AE707"/>
      <c r="AF707" s="6"/>
    </row>
    <row r="708" spans="1:32" x14ac:dyDescent="0.25">
      <c r="A708" s="53">
        <f t="shared" si="110"/>
        <v>692</v>
      </c>
      <c r="B708" s="29">
        <f t="shared" si="104"/>
        <v>0</v>
      </c>
      <c r="C708" s="9" t="str">
        <f>IF(D708=0,"-",IF('Lease Quarterly'!$H$4="Yearly",EDATE(C707,12),IF('Lease Quarterly'!$H$4="Quarterly",EDATE(C707,3),EDATE(C707,1))))</f>
        <v>-</v>
      </c>
      <c r="D708" s="54">
        <f>IF(A708&gt;'Lease Quarterly'!$E$4,0,'Lease Quarterly'!$G$4)*((1+$M$4)^(((((IF($H$4="Yearly",ROUNDDOWN(IF(A708-($N$4)&lt;0,0,((A708-($N$4)/(($N$4))))/($N$4)),0),IF($H$4="Monthly",ROUNDDOWN(IF(A708-($N$4*12)&lt;0,0,((A708-(12*$N$4)/((12*$N$4))))/($N$4*12)),0),ROUNDDOWN(IF(A708-($N$4*4)&lt;0,0,((A708-(4*$N$4)/((4*$N$4))))/($N$4*4)),0)))))))))+(IF(A708=$E$4,$J$4,0))</f>
        <v>0</v>
      </c>
      <c r="E708" s="49">
        <f>IF(D708=0,0,1/((1+IF('Lease Quarterly'!$H$4="Yearly",'Lease Quarterly'!$D$4,IF('Lease Quarterly'!$H$4="Quarterly",'Lease Quarterly'!$D$4/4,'Lease Quarterly'!$D$4/12)))^IF($E$17=1,A707,A708)))</f>
        <v>0</v>
      </c>
      <c r="F708" s="55">
        <f t="shared" si="105"/>
        <v>0</v>
      </c>
      <c r="G708" s="56"/>
      <c r="H708" s="38">
        <f t="shared" si="111"/>
        <v>692</v>
      </c>
      <c r="I708" s="9" t="str">
        <f t="shared" si="106"/>
        <v>-</v>
      </c>
      <c r="J708" s="47">
        <f>IF(H708&gt;'Lease Quarterly'!$E$4,0,M707)</f>
        <v>0</v>
      </c>
      <c r="K708" s="47">
        <f>IF(IF('Lease Quarterly'!$H$4="Yearly",J708*'Lease Quarterly'!$D$4,IF('Lease Quarterly'!$H$4="Quarterly",J708*('Lease Quarterly'!$D$4/4),J708*'Lease Quarterly'!$D$4/12))&gt;0,IF('Lease Quarterly'!$H$4="Yearly",J708*'Lease Quarterly'!$D$4,IF('Lease Quarterly'!$H$4="Quarterly",J708*('Lease Quarterly'!$D$4/4),J708*'Lease Quarterly'!$D$4/12)),-L708-J708)</f>
        <v>0</v>
      </c>
      <c r="L708" s="47">
        <f t="shared" si="107"/>
        <v>0</v>
      </c>
      <c r="M708" s="47">
        <f t="shared" si="108"/>
        <v>0</v>
      </c>
      <c r="N708" s="57"/>
      <c r="O708" s="38">
        <v>237</v>
      </c>
      <c r="P708" s="58">
        <f t="shared" si="112"/>
        <v>296486</v>
      </c>
      <c r="Q708" s="47">
        <f t="shared" si="113"/>
        <v>0</v>
      </c>
      <c r="R708" s="47">
        <f>IF(S707&lt;1,0,-'Lease Quarterly'!$K$4/'Lease Quarterly'!$L$4)</f>
        <v>0</v>
      </c>
      <c r="S708" s="47">
        <f t="shared" si="109"/>
        <v>0</v>
      </c>
      <c r="AE708"/>
      <c r="AF708" s="6"/>
    </row>
    <row r="709" spans="1:32" x14ac:dyDescent="0.25">
      <c r="A709" s="53">
        <f t="shared" si="110"/>
        <v>693</v>
      </c>
      <c r="B709" s="29">
        <f t="shared" si="104"/>
        <v>0</v>
      </c>
      <c r="C709" s="9" t="str">
        <f>IF(D709=0,"-",IF('Lease Quarterly'!$H$4="Yearly",EDATE(C708,12),IF('Lease Quarterly'!$H$4="Quarterly",EDATE(C708,3),EDATE(C708,1))))</f>
        <v>-</v>
      </c>
      <c r="D709" s="54">
        <f>IF(A709&gt;'Lease Quarterly'!$E$4,0,'Lease Quarterly'!$G$4)*((1+$M$4)^(((((IF($H$4="Yearly",ROUNDDOWN(IF(A709-($N$4)&lt;0,0,((A709-($N$4)/(($N$4))))/($N$4)),0),IF($H$4="Monthly",ROUNDDOWN(IF(A709-($N$4*12)&lt;0,0,((A709-(12*$N$4)/((12*$N$4))))/($N$4*12)),0),ROUNDDOWN(IF(A709-($N$4*4)&lt;0,0,((A709-(4*$N$4)/((4*$N$4))))/($N$4*4)),0)))))))))+(IF(A709=$E$4,$J$4,0))</f>
        <v>0</v>
      </c>
      <c r="E709" s="49">
        <f>IF(D709=0,0,1/((1+IF('Lease Quarterly'!$H$4="Yearly",'Lease Quarterly'!$D$4,IF('Lease Quarterly'!$H$4="Quarterly",'Lease Quarterly'!$D$4/4,'Lease Quarterly'!$D$4/12)))^IF($E$17=1,A708,A709)))</f>
        <v>0</v>
      </c>
      <c r="F709" s="55">
        <f t="shared" si="105"/>
        <v>0</v>
      </c>
      <c r="G709" s="56"/>
      <c r="H709" s="38">
        <f t="shared" si="111"/>
        <v>693</v>
      </c>
      <c r="I709" s="9" t="str">
        <f t="shared" si="106"/>
        <v>-</v>
      </c>
      <c r="J709" s="47">
        <f>IF(H709&gt;'Lease Quarterly'!$E$4,0,M708)</f>
        <v>0</v>
      </c>
      <c r="K709" s="47">
        <f>IF(IF('Lease Quarterly'!$H$4="Yearly",J709*'Lease Quarterly'!$D$4,IF('Lease Quarterly'!$H$4="Quarterly",J709*('Lease Quarterly'!$D$4/4),J709*'Lease Quarterly'!$D$4/12))&gt;0,IF('Lease Quarterly'!$H$4="Yearly",J709*'Lease Quarterly'!$D$4,IF('Lease Quarterly'!$H$4="Quarterly",J709*('Lease Quarterly'!$D$4/4),J709*'Lease Quarterly'!$D$4/12)),-L709-J709)</f>
        <v>0</v>
      </c>
      <c r="L709" s="47">
        <f t="shared" si="107"/>
        <v>0</v>
      </c>
      <c r="M709" s="47">
        <f t="shared" si="108"/>
        <v>0</v>
      </c>
      <c r="N709" s="57"/>
      <c r="O709" s="38">
        <v>237</v>
      </c>
      <c r="P709" s="58">
        <f t="shared" si="112"/>
        <v>296852</v>
      </c>
      <c r="Q709" s="47">
        <f t="shared" si="113"/>
        <v>0</v>
      </c>
      <c r="R709" s="47">
        <f>IF(S708&lt;1,0,-'Lease Quarterly'!$K$4/'Lease Quarterly'!$L$4)</f>
        <v>0</v>
      </c>
      <c r="S709" s="47">
        <f t="shared" si="109"/>
        <v>0</v>
      </c>
      <c r="AE709"/>
      <c r="AF709" s="6"/>
    </row>
    <row r="710" spans="1:32" x14ac:dyDescent="0.25">
      <c r="A710" s="53">
        <f t="shared" si="110"/>
        <v>694</v>
      </c>
      <c r="B710" s="29">
        <f t="shared" si="104"/>
        <v>0</v>
      </c>
      <c r="C710" s="9" t="str">
        <f>IF(D710=0,"-",IF('Lease Quarterly'!$H$4="Yearly",EDATE(C709,12),IF('Lease Quarterly'!$H$4="Quarterly",EDATE(C709,3),EDATE(C709,1))))</f>
        <v>-</v>
      </c>
      <c r="D710" s="54">
        <f>IF(A710&gt;'Lease Quarterly'!$E$4,0,'Lease Quarterly'!$G$4)*((1+$M$4)^(((((IF($H$4="Yearly",ROUNDDOWN(IF(A710-($N$4)&lt;0,0,((A710-($N$4)/(($N$4))))/($N$4)),0),IF($H$4="Monthly",ROUNDDOWN(IF(A710-($N$4*12)&lt;0,0,((A710-(12*$N$4)/((12*$N$4))))/($N$4*12)),0),ROUNDDOWN(IF(A710-($N$4*4)&lt;0,0,((A710-(4*$N$4)/((4*$N$4))))/($N$4*4)),0)))))))))+(IF(A710=$E$4,$J$4,0))</f>
        <v>0</v>
      </c>
      <c r="E710" s="49">
        <f>IF(D710=0,0,1/((1+IF('Lease Quarterly'!$H$4="Yearly",'Lease Quarterly'!$D$4,IF('Lease Quarterly'!$H$4="Quarterly",'Lease Quarterly'!$D$4/4,'Lease Quarterly'!$D$4/12)))^IF($E$17=1,A709,A710)))</f>
        <v>0</v>
      </c>
      <c r="F710" s="55">
        <f t="shared" si="105"/>
        <v>0</v>
      </c>
      <c r="G710" s="56"/>
      <c r="H710" s="38">
        <f t="shared" si="111"/>
        <v>694</v>
      </c>
      <c r="I710" s="9" t="str">
        <f t="shared" si="106"/>
        <v>-</v>
      </c>
      <c r="J710" s="47">
        <f>IF(H710&gt;'Lease Quarterly'!$E$4,0,M709)</f>
        <v>0</v>
      </c>
      <c r="K710" s="47">
        <f>IF(IF('Lease Quarterly'!$H$4="Yearly",J710*'Lease Quarterly'!$D$4,IF('Lease Quarterly'!$H$4="Quarterly",J710*('Lease Quarterly'!$D$4/4),J710*'Lease Quarterly'!$D$4/12))&gt;0,IF('Lease Quarterly'!$H$4="Yearly",J710*'Lease Quarterly'!$D$4,IF('Lease Quarterly'!$H$4="Quarterly",J710*('Lease Quarterly'!$D$4/4),J710*'Lease Quarterly'!$D$4/12)),-L710-J710)</f>
        <v>0</v>
      </c>
      <c r="L710" s="47">
        <f t="shared" si="107"/>
        <v>0</v>
      </c>
      <c r="M710" s="47">
        <f t="shared" si="108"/>
        <v>0</v>
      </c>
      <c r="N710" s="57"/>
      <c r="O710" s="38">
        <v>237</v>
      </c>
      <c r="P710" s="58">
        <f t="shared" si="112"/>
        <v>297217</v>
      </c>
      <c r="Q710" s="47">
        <f t="shared" si="113"/>
        <v>0</v>
      </c>
      <c r="R710" s="47">
        <f>IF(S709&lt;1,0,-'Lease Quarterly'!$K$4/'Lease Quarterly'!$L$4)</f>
        <v>0</v>
      </c>
      <c r="S710" s="47">
        <f t="shared" si="109"/>
        <v>0</v>
      </c>
      <c r="AE710"/>
      <c r="AF710" s="6"/>
    </row>
    <row r="711" spans="1:32" x14ac:dyDescent="0.25">
      <c r="A711" s="53">
        <f t="shared" si="110"/>
        <v>695</v>
      </c>
      <c r="B711" s="29">
        <f t="shared" si="104"/>
        <v>0</v>
      </c>
      <c r="C711" s="9" t="str">
        <f>IF(D711=0,"-",IF('Lease Quarterly'!$H$4="Yearly",EDATE(C710,12),IF('Lease Quarterly'!$H$4="Quarterly",EDATE(C710,3),EDATE(C710,1))))</f>
        <v>-</v>
      </c>
      <c r="D711" s="54">
        <f>IF(A711&gt;'Lease Quarterly'!$E$4,0,'Lease Quarterly'!$G$4)*((1+$M$4)^(((((IF($H$4="Yearly",ROUNDDOWN(IF(A711-($N$4)&lt;0,0,((A711-($N$4)/(($N$4))))/($N$4)),0),IF($H$4="Monthly",ROUNDDOWN(IF(A711-($N$4*12)&lt;0,0,((A711-(12*$N$4)/((12*$N$4))))/($N$4*12)),0),ROUNDDOWN(IF(A711-($N$4*4)&lt;0,0,((A711-(4*$N$4)/((4*$N$4))))/($N$4*4)),0)))))))))+(IF(A711=$E$4,$J$4,0))</f>
        <v>0</v>
      </c>
      <c r="E711" s="49">
        <f>IF(D711=0,0,1/((1+IF('Lease Quarterly'!$H$4="Yearly",'Lease Quarterly'!$D$4,IF('Lease Quarterly'!$H$4="Quarterly",'Lease Quarterly'!$D$4/4,'Lease Quarterly'!$D$4/12)))^IF($E$17=1,A710,A711)))</f>
        <v>0</v>
      </c>
      <c r="F711" s="55">
        <f t="shared" si="105"/>
        <v>0</v>
      </c>
      <c r="G711" s="56"/>
      <c r="H711" s="38">
        <f t="shared" si="111"/>
        <v>695</v>
      </c>
      <c r="I711" s="9" t="str">
        <f t="shared" si="106"/>
        <v>-</v>
      </c>
      <c r="J711" s="47">
        <f>IF(H711&gt;'Lease Quarterly'!$E$4,0,M710)</f>
        <v>0</v>
      </c>
      <c r="K711" s="47">
        <f>IF(IF('Lease Quarterly'!$H$4="Yearly",J711*'Lease Quarterly'!$D$4,IF('Lease Quarterly'!$H$4="Quarterly",J711*('Lease Quarterly'!$D$4/4),J711*'Lease Quarterly'!$D$4/12))&gt;0,IF('Lease Quarterly'!$H$4="Yearly",J711*'Lease Quarterly'!$D$4,IF('Lease Quarterly'!$H$4="Quarterly",J711*('Lease Quarterly'!$D$4/4),J711*'Lease Quarterly'!$D$4/12)),-L711-J711)</f>
        <v>0</v>
      </c>
      <c r="L711" s="47">
        <f t="shared" si="107"/>
        <v>0</v>
      </c>
      <c r="M711" s="47">
        <f t="shared" si="108"/>
        <v>0</v>
      </c>
      <c r="N711" s="57"/>
      <c r="O711" s="38">
        <v>237</v>
      </c>
      <c r="P711" s="58">
        <f t="shared" si="112"/>
        <v>297582</v>
      </c>
      <c r="Q711" s="47">
        <f t="shared" si="113"/>
        <v>0</v>
      </c>
      <c r="R711" s="47">
        <f>IF(S710&lt;1,0,-'Lease Quarterly'!$K$4/'Lease Quarterly'!$L$4)</f>
        <v>0</v>
      </c>
      <c r="S711" s="47">
        <f t="shared" si="109"/>
        <v>0</v>
      </c>
      <c r="AE711"/>
      <c r="AF711" s="6"/>
    </row>
    <row r="712" spans="1:32" x14ac:dyDescent="0.25">
      <c r="A712" s="53">
        <f t="shared" si="110"/>
        <v>696</v>
      </c>
      <c r="B712" s="29">
        <f t="shared" si="104"/>
        <v>0</v>
      </c>
      <c r="C712" s="9" t="str">
        <f>IF(D712=0,"-",IF('Lease Quarterly'!$H$4="Yearly",EDATE(C711,12),IF('Lease Quarterly'!$H$4="Quarterly",EDATE(C711,3),EDATE(C711,1))))</f>
        <v>-</v>
      </c>
      <c r="D712" s="54">
        <f>IF(A712&gt;'Lease Quarterly'!$E$4,0,'Lease Quarterly'!$G$4)*((1+$M$4)^(((((IF($H$4="Yearly",ROUNDDOWN(IF(A712-($N$4)&lt;0,0,((A712-($N$4)/(($N$4))))/($N$4)),0),IF($H$4="Monthly",ROUNDDOWN(IF(A712-($N$4*12)&lt;0,0,((A712-(12*$N$4)/((12*$N$4))))/($N$4*12)),0),ROUNDDOWN(IF(A712-($N$4*4)&lt;0,0,((A712-(4*$N$4)/((4*$N$4))))/($N$4*4)),0)))))))))+(IF(A712=$E$4,$J$4,0))</f>
        <v>0</v>
      </c>
      <c r="E712" s="49">
        <f>IF(D712=0,0,1/((1+IF('Lease Quarterly'!$H$4="Yearly",'Lease Quarterly'!$D$4,IF('Lease Quarterly'!$H$4="Quarterly",'Lease Quarterly'!$D$4/4,'Lease Quarterly'!$D$4/12)))^IF($E$17=1,A711,A712)))</f>
        <v>0</v>
      </c>
      <c r="F712" s="55">
        <f t="shared" si="105"/>
        <v>0</v>
      </c>
      <c r="G712" s="56"/>
      <c r="H712" s="38">
        <f t="shared" si="111"/>
        <v>696</v>
      </c>
      <c r="I712" s="9" t="str">
        <f t="shared" si="106"/>
        <v>-</v>
      </c>
      <c r="J712" s="47">
        <f>IF(H712&gt;'Lease Quarterly'!$E$4,0,M711)</f>
        <v>0</v>
      </c>
      <c r="K712" s="47">
        <f>IF(IF('Lease Quarterly'!$H$4="Yearly",J712*'Lease Quarterly'!$D$4,IF('Lease Quarterly'!$H$4="Quarterly",J712*('Lease Quarterly'!$D$4/4),J712*'Lease Quarterly'!$D$4/12))&gt;0,IF('Lease Quarterly'!$H$4="Yearly",J712*'Lease Quarterly'!$D$4,IF('Lease Quarterly'!$H$4="Quarterly",J712*('Lease Quarterly'!$D$4/4),J712*'Lease Quarterly'!$D$4/12)),-L712-J712)</f>
        <v>0</v>
      </c>
      <c r="L712" s="47">
        <f t="shared" si="107"/>
        <v>0</v>
      </c>
      <c r="M712" s="47">
        <f t="shared" si="108"/>
        <v>0</v>
      </c>
      <c r="N712" s="57"/>
      <c r="O712" s="38">
        <v>237</v>
      </c>
      <c r="P712" s="58">
        <f t="shared" si="112"/>
        <v>297947</v>
      </c>
      <c r="Q712" s="47">
        <f t="shared" si="113"/>
        <v>0</v>
      </c>
      <c r="R712" s="47">
        <f>IF(S711&lt;1,0,-'Lease Quarterly'!$K$4/'Lease Quarterly'!$L$4)</f>
        <v>0</v>
      </c>
      <c r="S712" s="47">
        <f t="shared" si="109"/>
        <v>0</v>
      </c>
      <c r="AE712"/>
      <c r="AF712" s="6"/>
    </row>
    <row r="713" spans="1:32" x14ac:dyDescent="0.25">
      <c r="A713" s="53">
        <f t="shared" si="110"/>
        <v>697</v>
      </c>
      <c r="B713" s="29">
        <f t="shared" si="104"/>
        <v>0</v>
      </c>
      <c r="C713" s="9" t="str">
        <f>IF(D713=0,"-",IF('Lease Quarterly'!$H$4="Yearly",EDATE(C712,12),IF('Lease Quarterly'!$H$4="Quarterly",EDATE(C712,3),EDATE(C712,1))))</f>
        <v>-</v>
      </c>
      <c r="D713" s="54">
        <f>IF(A713&gt;'Lease Quarterly'!$E$4,0,'Lease Quarterly'!$G$4)*((1+$M$4)^(((((IF($H$4="Yearly",ROUNDDOWN(IF(A713-($N$4)&lt;0,0,((A713-($N$4)/(($N$4))))/($N$4)),0),IF($H$4="Monthly",ROUNDDOWN(IF(A713-($N$4*12)&lt;0,0,((A713-(12*$N$4)/((12*$N$4))))/($N$4*12)),0),ROUNDDOWN(IF(A713-($N$4*4)&lt;0,0,((A713-(4*$N$4)/((4*$N$4))))/($N$4*4)),0)))))))))+(IF(A713=$E$4,$J$4,0))</f>
        <v>0</v>
      </c>
      <c r="E713" s="49">
        <f>IF(D713=0,0,1/((1+IF('Lease Quarterly'!$H$4="Yearly",'Lease Quarterly'!$D$4,IF('Lease Quarterly'!$H$4="Quarterly",'Lease Quarterly'!$D$4/4,'Lease Quarterly'!$D$4/12)))^IF($E$17=1,A712,A713)))</f>
        <v>0</v>
      </c>
      <c r="F713" s="55">
        <f t="shared" si="105"/>
        <v>0</v>
      </c>
      <c r="G713" s="56"/>
      <c r="H713" s="38">
        <f t="shared" si="111"/>
        <v>697</v>
      </c>
      <c r="I713" s="9" t="str">
        <f t="shared" si="106"/>
        <v>-</v>
      </c>
      <c r="J713" s="47">
        <f>IF(H713&gt;'Lease Quarterly'!$E$4,0,M712)</f>
        <v>0</v>
      </c>
      <c r="K713" s="47">
        <f>IF(IF('Lease Quarterly'!$H$4="Yearly",J713*'Lease Quarterly'!$D$4,IF('Lease Quarterly'!$H$4="Quarterly",J713*('Lease Quarterly'!$D$4/4),J713*'Lease Quarterly'!$D$4/12))&gt;0,IF('Lease Quarterly'!$H$4="Yearly",J713*'Lease Quarterly'!$D$4,IF('Lease Quarterly'!$H$4="Quarterly",J713*('Lease Quarterly'!$D$4/4),J713*'Lease Quarterly'!$D$4/12)),-L713-J713)</f>
        <v>0</v>
      </c>
      <c r="L713" s="47">
        <f t="shared" si="107"/>
        <v>0</v>
      </c>
      <c r="M713" s="47">
        <f t="shared" si="108"/>
        <v>0</v>
      </c>
      <c r="N713" s="57"/>
      <c r="O713" s="38">
        <v>237</v>
      </c>
      <c r="P713" s="58">
        <f t="shared" si="112"/>
        <v>298313</v>
      </c>
      <c r="Q713" s="47">
        <f t="shared" si="113"/>
        <v>0</v>
      </c>
      <c r="R713" s="47">
        <f>IF(S712&lt;1,0,-'Lease Quarterly'!$K$4/'Lease Quarterly'!$L$4)</f>
        <v>0</v>
      </c>
      <c r="S713" s="47">
        <f t="shared" si="109"/>
        <v>0</v>
      </c>
      <c r="AE713"/>
      <c r="AF713" s="6"/>
    </row>
    <row r="714" spans="1:32" x14ac:dyDescent="0.25">
      <c r="A714" s="53">
        <f t="shared" si="110"/>
        <v>698</v>
      </c>
      <c r="B714" s="29">
        <f t="shared" si="104"/>
        <v>0</v>
      </c>
      <c r="C714" s="9" t="str">
        <f>IF(D714=0,"-",IF('Lease Quarterly'!$H$4="Yearly",EDATE(C713,12),IF('Lease Quarterly'!$H$4="Quarterly",EDATE(C713,3),EDATE(C713,1))))</f>
        <v>-</v>
      </c>
      <c r="D714" s="54">
        <f>IF(A714&gt;'Lease Quarterly'!$E$4,0,'Lease Quarterly'!$G$4)*((1+$M$4)^(((((IF($H$4="Yearly",ROUNDDOWN(IF(A714-($N$4)&lt;0,0,((A714-($N$4)/(($N$4))))/($N$4)),0),IF($H$4="Monthly",ROUNDDOWN(IF(A714-($N$4*12)&lt;0,0,((A714-(12*$N$4)/((12*$N$4))))/($N$4*12)),0),ROUNDDOWN(IF(A714-($N$4*4)&lt;0,0,((A714-(4*$N$4)/((4*$N$4))))/($N$4*4)),0)))))))))+(IF(A714=$E$4,$J$4,0))</f>
        <v>0</v>
      </c>
      <c r="E714" s="49">
        <f>IF(D714=0,0,1/((1+IF('Lease Quarterly'!$H$4="Yearly",'Lease Quarterly'!$D$4,IF('Lease Quarterly'!$H$4="Quarterly",'Lease Quarterly'!$D$4/4,'Lease Quarterly'!$D$4/12)))^IF($E$17=1,A713,A714)))</f>
        <v>0</v>
      </c>
      <c r="F714" s="55">
        <f t="shared" si="105"/>
        <v>0</v>
      </c>
      <c r="G714" s="56"/>
      <c r="H714" s="38">
        <f t="shared" si="111"/>
        <v>698</v>
      </c>
      <c r="I714" s="9" t="str">
        <f t="shared" si="106"/>
        <v>-</v>
      </c>
      <c r="J714" s="47">
        <f>IF(H714&gt;'Lease Quarterly'!$E$4,0,M713)</f>
        <v>0</v>
      </c>
      <c r="K714" s="47">
        <f>IF(IF('Lease Quarterly'!$H$4="Yearly",J714*'Lease Quarterly'!$D$4,IF('Lease Quarterly'!$H$4="Quarterly",J714*('Lease Quarterly'!$D$4/4),J714*'Lease Quarterly'!$D$4/12))&gt;0,IF('Lease Quarterly'!$H$4="Yearly",J714*'Lease Quarterly'!$D$4,IF('Lease Quarterly'!$H$4="Quarterly",J714*('Lease Quarterly'!$D$4/4),J714*'Lease Quarterly'!$D$4/12)),-L714-J714)</f>
        <v>0</v>
      </c>
      <c r="L714" s="47">
        <f t="shared" si="107"/>
        <v>0</v>
      </c>
      <c r="M714" s="47">
        <f t="shared" si="108"/>
        <v>0</v>
      </c>
      <c r="N714" s="57"/>
      <c r="O714" s="38">
        <v>237</v>
      </c>
      <c r="P714" s="58">
        <f t="shared" si="112"/>
        <v>298678</v>
      </c>
      <c r="Q714" s="47">
        <f t="shared" si="113"/>
        <v>0</v>
      </c>
      <c r="R714" s="47">
        <f>IF(S713&lt;1,0,-'Lease Quarterly'!$K$4/'Lease Quarterly'!$L$4)</f>
        <v>0</v>
      </c>
      <c r="S714" s="47">
        <f t="shared" si="109"/>
        <v>0</v>
      </c>
      <c r="AE714"/>
      <c r="AF714" s="6"/>
    </row>
    <row r="715" spans="1:32" x14ac:dyDescent="0.25">
      <c r="A715" s="53">
        <f t="shared" si="110"/>
        <v>699</v>
      </c>
      <c r="B715" s="29">
        <f t="shared" si="104"/>
        <v>0</v>
      </c>
      <c r="C715" s="9" t="str">
        <f>IF(D715=0,"-",IF('Lease Quarterly'!$H$4="Yearly",EDATE(C714,12),IF('Lease Quarterly'!$H$4="Quarterly",EDATE(C714,3),EDATE(C714,1))))</f>
        <v>-</v>
      </c>
      <c r="D715" s="54">
        <f>IF(A715&gt;'Lease Quarterly'!$E$4,0,'Lease Quarterly'!$G$4)*((1+$M$4)^(((((IF($H$4="Yearly",ROUNDDOWN(IF(A715-($N$4)&lt;0,0,((A715-($N$4)/(($N$4))))/($N$4)),0),IF($H$4="Monthly",ROUNDDOWN(IF(A715-($N$4*12)&lt;0,0,((A715-(12*$N$4)/((12*$N$4))))/($N$4*12)),0),ROUNDDOWN(IF(A715-($N$4*4)&lt;0,0,((A715-(4*$N$4)/((4*$N$4))))/($N$4*4)),0)))))))))+(IF(A715=$E$4,$J$4,0))</f>
        <v>0</v>
      </c>
      <c r="E715" s="49">
        <f>IF(D715=0,0,1/((1+IF('Lease Quarterly'!$H$4="Yearly",'Lease Quarterly'!$D$4,IF('Lease Quarterly'!$H$4="Quarterly",'Lease Quarterly'!$D$4/4,'Lease Quarterly'!$D$4/12)))^IF($E$17=1,A714,A715)))</f>
        <v>0</v>
      </c>
      <c r="F715" s="55">
        <f t="shared" si="105"/>
        <v>0</v>
      </c>
      <c r="G715" s="56"/>
      <c r="H715" s="38">
        <f t="shared" si="111"/>
        <v>699</v>
      </c>
      <c r="I715" s="9" t="str">
        <f t="shared" si="106"/>
        <v>-</v>
      </c>
      <c r="J715" s="47">
        <f>IF(H715&gt;'Lease Quarterly'!$E$4,0,M714)</f>
        <v>0</v>
      </c>
      <c r="K715" s="47">
        <f>IF(IF('Lease Quarterly'!$H$4="Yearly",J715*'Lease Quarterly'!$D$4,IF('Lease Quarterly'!$H$4="Quarterly",J715*('Lease Quarterly'!$D$4/4),J715*'Lease Quarterly'!$D$4/12))&gt;0,IF('Lease Quarterly'!$H$4="Yearly",J715*'Lease Quarterly'!$D$4,IF('Lease Quarterly'!$H$4="Quarterly",J715*('Lease Quarterly'!$D$4/4),J715*'Lease Quarterly'!$D$4/12)),-L715-J715)</f>
        <v>0</v>
      </c>
      <c r="L715" s="47">
        <f t="shared" si="107"/>
        <v>0</v>
      </c>
      <c r="M715" s="47">
        <f t="shared" si="108"/>
        <v>0</v>
      </c>
      <c r="N715" s="57"/>
      <c r="O715" s="38">
        <v>237</v>
      </c>
      <c r="P715" s="58">
        <f t="shared" si="112"/>
        <v>299043</v>
      </c>
      <c r="Q715" s="47">
        <f t="shared" si="113"/>
        <v>0</v>
      </c>
      <c r="R715" s="47">
        <f>IF(S714&lt;1,0,-'Lease Quarterly'!$K$4/'Lease Quarterly'!$L$4)</f>
        <v>0</v>
      </c>
      <c r="S715" s="47">
        <f t="shared" si="109"/>
        <v>0</v>
      </c>
      <c r="AE715"/>
      <c r="AF715" s="6"/>
    </row>
    <row r="716" spans="1:32" x14ac:dyDescent="0.25">
      <c r="A716" s="53">
        <f t="shared" si="110"/>
        <v>700</v>
      </c>
      <c r="B716" s="29">
        <f t="shared" si="104"/>
        <v>0</v>
      </c>
      <c r="C716" s="9" t="str">
        <f>IF(D716=0,"-",IF('Lease Quarterly'!$H$4="Yearly",EDATE(C715,12),IF('Lease Quarterly'!$H$4="Quarterly",EDATE(C715,3),EDATE(C715,1))))</f>
        <v>-</v>
      </c>
      <c r="D716" s="54">
        <f>IF(A716&gt;'Lease Quarterly'!$E$4,0,'Lease Quarterly'!$G$4)*((1+$M$4)^(((((IF($H$4="Yearly",ROUNDDOWN(IF(A716-($N$4)&lt;0,0,((A716-($N$4)/(($N$4))))/($N$4)),0),IF($H$4="Monthly",ROUNDDOWN(IF(A716-($N$4*12)&lt;0,0,((A716-(12*$N$4)/((12*$N$4))))/($N$4*12)),0),ROUNDDOWN(IF(A716-($N$4*4)&lt;0,0,((A716-(4*$N$4)/((4*$N$4))))/($N$4*4)),0)))))))))+(IF(A716=$E$4,$J$4,0))</f>
        <v>0</v>
      </c>
      <c r="E716" s="49">
        <f>IF(D716=0,0,1/((1+IF('Lease Quarterly'!$H$4="Yearly",'Lease Quarterly'!$D$4,IF('Lease Quarterly'!$H$4="Quarterly",'Lease Quarterly'!$D$4/4,'Lease Quarterly'!$D$4/12)))^IF($E$17=1,A715,A716)))</f>
        <v>0</v>
      </c>
      <c r="F716" s="55">
        <f t="shared" si="105"/>
        <v>0</v>
      </c>
      <c r="G716" s="56"/>
      <c r="H716" s="38">
        <f t="shared" si="111"/>
        <v>700</v>
      </c>
      <c r="I716" s="9" t="str">
        <f t="shared" si="106"/>
        <v>-</v>
      </c>
      <c r="J716" s="47">
        <f>IF(H716&gt;'Lease Quarterly'!$E$4,0,M715)</f>
        <v>0</v>
      </c>
      <c r="K716" s="47">
        <f>IF(IF('Lease Quarterly'!$H$4="Yearly",J716*'Lease Quarterly'!$D$4,IF('Lease Quarterly'!$H$4="Quarterly",J716*('Lease Quarterly'!$D$4/4),J716*'Lease Quarterly'!$D$4/12))&gt;0,IF('Lease Quarterly'!$H$4="Yearly",J716*'Lease Quarterly'!$D$4,IF('Lease Quarterly'!$H$4="Quarterly",J716*('Lease Quarterly'!$D$4/4),J716*'Lease Quarterly'!$D$4/12)),-L716-J716)</f>
        <v>0</v>
      </c>
      <c r="L716" s="47">
        <f t="shared" si="107"/>
        <v>0</v>
      </c>
      <c r="M716" s="47">
        <f t="shared" si="108"/>
        <v>0</v>
      </c>
      <c r="N716" s="57"/>
      <c r="O716" s="38">
        <v>237</v>
      </c>
      <c r="P716" s="58">
        <f t="shared" si="112"/>
        <v>299408</v>
      </c>
      <c r="Q716" s="47">
        <f t="shared" si="113"/>
        <v>0</v>
      </c>
      <c r="R716" s="47">
        <f>IF(S715&lt;1,0,-'Lease Quarterly'!$K$4/'Lease Quarterly'!$L$4)</f>
        <v>0</v>
      </c>
      <c r="S716" s="47">
        <f t="shared" si="109"/>
        <v>0</v>
      </c>
      <c r="AE716"/>
      <c r="AF716" s="6"/>
    </row>
    <row r="717" spans="1:32" x14ac:dyDescent="0.25">
      <c r="A717" s="53">
        <f t="shared" si="110"/>
        <v>701</v>
      </c>
      <c r="B717" s="29">
        <f t="shared" si="104"/>
        <v>0</v>
      </c>
      <c r="C717" s="9" t="str">
        <f>IF(D717=0,"-",IF('Lease Quarterly'!$H$4="Yearly",EDATE(C716,12),IF('Lease Quarterly'!$H$4="Quarterly",EDATE(C716,3),EDATE(C716,1))))</f>
        <v>-</v>
      </c>
      <c r="D717" s="54">
        <f>IF(A717&gt;'Lease Quarterly'!$E$4,0,'Lease Quarterly'!$G$4)*((1+$M$4)^(((((IF($H$4="Yearly",ROUNDDOWN(IF(A717-($N$4)&lt;0,0,((A717-($N$4)/(($N$4))))/($N$4)),0),IF($H$4="Monthly",ROUNDDOWN(IF(A717-($N$4*12)&lt;0,0,((A717-(12*$N$4)/((12*$N$4))))/($N$4*12)),0),ROUNDDOWN(IF(A717-($N$4*4)&lt;0,0,((A717-(4*$N$4)/((4*$N$4))))/($N$4*4)),0)))))))))+(IF(A717=$E$4,$J$4,0))</f>
        <v>0</v>
      </c>
      <c r="E717" s="49">
        <f>IF(D717=0,0,1/((1+IF('Lease Quarterly'!$H$4="Yearly",'Lease Quarterly'!$D$4,IF('Lease Quarterly'!$H$4="Quarterly",'Lease Quarterly'!$D$4/4,'Lease Quarterly'!$D$4/12)))^IF($E$17=1,A716,A717)))</f>
        <v>0</v>
      </c>
      <c r="F717" s="55">
        <f t="shared" si="105"/>
        <v>0</v>
      </c>
      <c r="G717" s="56"/>
      <c r="H717" s="38">
        <f t="shared" si="111"/>
        <v>701</v>
      </c>
      <c r="I717" s="9" t="str">
        <f t="shared" si="106"/>
        <v>-</v>
      </c>
      <c r="J717" s="47">
        <f>IF(H717&gt;'Lease Quarterly'!$E$4,0,M716)</f>
        <v>0</v>
      </c>
      <c r="K717" s="47">
        <f>IF(IF('Lease Quarterly'!$H$4="Yearly",J717*'Lease Quarterly'!$D$4,IF('Lease Quarterly'!$H$4="Quarterly",J717*('Lease Quarterly'!$D$4/4),J717*'Lease Quarterly'!$D$4/12))&gt;0,IF('Lease Quarterly'!$H$4="Yearly",J717*'Lease Quarterly'!$D$4,IF('Lease Quarterly'!$H$4="Quarterly",J717*('Lease Quarterly'!$D$4/4),J717*'Lease Quarterly'!$D$4/12)),-L717-J717)</f>
        <v>0</v>
      </c>
      <c r="L717" s="47">
        <f t="shared" si="107"/>
        <v>0</v>
      </c>
      <c r="M717" s="47">
        <f t="shared" si="108"/>
        <v>0</v>
      </c>
      <c r="N717" s="57"/>
      <c r="O717" s="38">
        <v>237</v>
      </c>
      <c r="P717" s="58">
        <f t="shared" si="112"/>
        <v>299774</v>
      </c>
      <c r="Q717" s="47">
        <f t="shared" si="113"/>
        <v>0</v>
      </c>
      <c r="R717" s="47">
        <f>IF(S716&lt;1,0,-'Lease Quarterly'!$K$4/'Lease Quarterly'!$L$4)</f>
        <v>0</v>
      </c>
      <c r="S717" s="47">
        <f t="shared" si="109"/>
        <v>0</v>
      </c>
      <c r="AE717"/>
      <c r="AF717" s="6"/>
    </row>
    <row r="718" spans="1:32" x14ac:dyDescent="0.25">
      <c r="A718" s="53">
        <f t="shared" si="110"/>
        <v>702</v>
      </c>
      <c r="B718" s="29">
        <f t="shared" si="104"/>
        <v>0</v>
      </c>
      <c r="C718" s="9" t="str">
        <f>IF(D718=0,"-",IF('Lease Quarterly'!$H$4="Yearly",EDATE(C717,12),IF('Lease Quarterly'!$H$4="Quarterly",EDATE(C717,3),EDATE(C717,1))))</f>
        <v>-</v>
      </c>
      <c r="D718" s="54">
        <f>IF(A718&gt;'Lease Quarterly'!$E$4,0,'Lease Quarterly'!$G$4)*((1+$M$4)^(((((IF($H$4="Yearly",ROUNDDOWN(IF(A718-($N$4)&lt;0,0,((A718-($N$4)/(($N$4))))/($N$4)),0),IF($H$4="Monthly",ROUNDDOWN(IF(A718-($N$4*12)&lt;0,0,((A718-(12*$N$4)/((12*$N$4))))/($N$4*12)),0),ROUNDDOWN(IF(A718-($N$4*4)&lt;0,0,((A718-(4*$N$4)/((4*$N$4))))/($N$4*4)),0)))))))))+(IF(A718=$E$4,$J$4,0))</f>
        <v>0</v>
      </c>
      <c r="E718" s="49">
        <f>IF(D718=0,0,1/((1+IF('Lease Quarterly'!$H$4="Yearly",'Lease Quarterly'!$D$4,IF('Lease Quarterly'!$H$4="Quarterly",'Lease Quarterly'!$D$4/4,'Lease Quarterly'!$D$4/12)))^IF($E$17=1,A717,A718)))</f>
        <v>0</v>
      </c>
      <c r="F718" s="55">
        <f t="shared" si="105"/>
        <v>0</v>
      </c>
      <c r="G718" s="56"/>
      <c r="H718" s="38">
        <f t="shared" si="111"/>
        <v>702</v>
      </c>
      <c r="I718" s="9" t="str">
        <f t="shared" si="106"/>
        <v>-</v>
      </c>
      <c r="J718" s="47">
        <f>IF(H718&gt;'Lease Quarterly'!$E$4,0,M717)</f>
        <v>0</v>
      </c>
      <c r="K718" s="47">
        <f>IF(IF('Lease Quarterly'!$H$4="Yearly",J718*'Lease Quarterly'!$D$4,IF('Lease Quarterly'!$H$4="Quarterly",J718*('Lease Quarterly'!$D$4/4),J718*'Lease Quarterly'!$D$4/12))&gt;0,IF('Lease Quarterly'!$H$4="Yearly",J718*'Lease Quarterly'!$D$4,IF('Lease Quarterly'!$H$4="Quarterly",J718*('Lease Quarterly'!$D$4/4),J718*'Lease Quarterly'!$D$4/12)),-L718-J718)</f>
        <v>0</v>
      </c>
      <c r="L718" s="47">
        <f t="shared" si="107"/>
        <v>0</v>
      </c>
      <c r="M718" s="47">
        <f t="shared" si="108"/>
        <v>0</v>
      </c>
      <c r="N718" s="57"/>
      <c r="O718" s="38">
        <v>237</v>
      </c>
      <c r="P718" s="58">
        <f t="shared" si="112"/>
        <v>300139</v>
      </c>
      <c r="Q718" s="47">
        <f t="shared" si="113"/>
        <v>0</v>
      </c>
      <c r="R718" s="47">
        <f>IF(S717&lt;1,0,-'Lease Quarterly'!$K$4/'Lease Quarterly'!$L$4)</f>
        <v>0</v>
      </c>
      <c r="S718" s="47">
        <f t="shared" si="109"/>
        <v>0</v>
      </c>
      <c r="AE718"/>
      <c r="AF718" s="6"/>
    </row>
    <row r="719" spans="1:32" x14ac:dyDescent="0.25">
      <c r="A719" s="53">
        <f t="shared" si="110"/>
        <v>703</v>
      </c>
      <c r="B719" s="29">
        <f t="shared" si="104"/>
        <v>0</v>
      </c>
      <c r="C719" s="9" t="str">
        <f>IF(D719=0,"-",IF('Lease Quarterly'!$H$4="Yearly",EDATE(C718,12),IF('Lease Quarterly'!$H$4="Quarterly",EDATE(C718,3),EDATE(C718,1))))</f>
        <v>-</v>
      </c>
      <c r="D719" s="54">
        <f>IF(A719&gt;'Lease Quarterly'!$E$4,0,'Lease Quarterly'!$G$4)*((1+$M$4)^(((((IF($H$4="Yearly",ROUNDDOWN(IF(A719-($N$4)&lt;0,0,((A719-($N$4)/(($N$4))))/($N$4)),0),IF($H$4="Monthly",ROUNDDOWN(IF(A719-($N$4*12)&lt;0,0,((A719-(12*$N$4)/((12*$N$4))))/($N$4*12)),0),ROUNDDOWN(IF(A719-($N$4*4)&lt;0,0,((A719-(4*$N$4)/((4*$N$4))))/($N$4*4)),0)))))))))+(IF(A719=$E$4,$J$4,0))</f>
        <v>0</v>
      </c>
      <c r="E719" s="49">
        <f>IF(D719=0,0,1/((1+IF('Lease Quarterly'!$H$4="Yearly",'Lease Quarterly'!$D$4,IF('Lease Quarterly'!$H$4="Quarterly",'Lease Quarterly'!$D$4/4,'Lease Quarterly'!$D$4/12)))^IF($E$17=1,A718,A719)))</f>
        <v>0</v>
      </c>
      <c r="F719" s="55">
        <f t="shared" si="105"/>
        <v>0</v>
      </c>
      <c r="G719" s="56"/>
      <c r="H719" s="38">
        <f t="shared" si="111"/>
        <v>703</v>
      </c>
      <c r="I719" s="9" t="str">
        <f t="shared" si="106"/>
        <v>-</v>
      </c>
      <c r="J719" s="47">
        <f>IF(H719&gt;'Lease Quarterly'!$E$4,0,M718)</f>
        <v>0</v>
      </c>
      <c r="K719" s="47">
        <f>IF(IF('Lease Quarterly'!$H$4="Yearly",J719*'Lease Quarterly'!$D$4,IF('Lease Quarterly'!$H$4="Quarterly",J719*('Lease Quarterly'!$D$4/4),J719*'Lease Quarterly'!$D$4/12))&gt;0,IF('Lease Quarterly'!$H$4="Yearly",J719*'Lease Quarterly'!$D$4,IF('Lease Quarterly'!$H$4="Quarterly",J719*('Lease Quarterly'!$D$4/4),J719*'Lease Quarterly'!$D$4/12)),-L719-J719)</f>
        <v>0</v>
      </c>
      <c r="L719" s="47">
        <f t="shared" si="107"/>
        <v>0</v>
      </c>
      <c r="M719" s="47">
        <f t="shared" si="108"/>
        <v>0</v>
      </c>
      <c r="N719" s="57"/>
      <c r="O719" s="38">
        <v>237</v>
      </c>
      <c r="P719" s="58">
        <f t="shared" si="112"/>
        <v>300504</v>
      </c>
      <c r="Q719" s="47">
        <f t="shared" si="113"/>
        <v>0</v>
      </c>
      <c r="R719" s="47">
        <f>IF(S718&lt;1,0,-'Lease Quarterly'!$K$4/'Lease Quarterly'!$L$4)</f>
        <v>0</v>
      </c>
      <c r="S719" s="47">
        <f t="shared" si="109"/>
        <v>0</v>
      </c>
      <c r="AE719"/>
      <c r="AF719" s="6"/>
    </row>
    <row r="720" spans="1:32" x14ac:dyDescent="0.25">
      <c r="A720" s="53">
        <f t="shared" si="110"/>
        <v>704</v>
      </c>
      <c r="B720" s="29">
        <f t="shared" si="104"/>
        <v>0</v>
      </c>
      <c r="C720" s="9" t="str">
        <f>IF(D720=0,"-",IF('Lease Quarterly'!$H$4="Yearly",EDATE(C719,12),IF('Lease Quarterly'!$H$4="Quarterly",EDATE(C719,3),EDATE(C719,1))))</f>
        <v>-</v>
      </c>
      <c r="D720" s="54">
        <f>IF(A720&gt;'Lease Quarterly'!$E$4,0,'Lease Quarterly'!$G$4)*((1+$M$4)^(((((IF($H$4="Yearly",ROUNDDOWN(IF(A720-($N$4)&lt;0,0,((A720-($N$4)/(($N$4))))/($N$4)),0),IF($H$4="Monthly",ROUNDDOWN(IF(A720-($N$4*12)&lt;0,0,((A720-(12*$N$4)/((12*$N$4))))/($N$4*12)),0),ROUNDDOWN(IF(A720-($N$4*4)&lt;0,0,((A720-(4*$N$4)/((4*$N$4))))/($N$4*4)),0)))))))))+(IF(A720=$E$4,$J$4,0))</f>
        <v>0</v>
      </c>
      <c r="E720" s="49">
        <f>IF(D720=0,0,1/((1+IF('Lease Quarterly'!$H$4="Yearly",'Lease Quarterly'!$D$4,IF('Lease Quarterly'!$H$4="Quarterly",'Lease Quarterly'!$D$4/4,'Lease Quarterly'!$D$4/12)))^IF($E$17=1,A719,A720)))</f>
        <v>0</v>
      </c>
      <c r="F720" s="55">
        <f t="shared" si="105"/>
        <v>0</v>
      </c>
      <c r="G720" s="56"/>
      <c r="H720" s="38">
        <f t="shared" si="111"/>
        <v>704</v>
      </c>
      <c r="I720" s="9" t="str">
        <f t="shared" si="106"/>
        <v>-</v>
      </c>
      <c r="J720" s="47">
        <f>IF(H720&gt;'Lease Quarterly'!$E$4,0,M719)</f>
        <v>0</v>
      </c>
      <c r="K720" s="47">
        <f>IF(IF('Lease Quarterly'!$H$4="Yearly",J720*'Lease Quarterly'!$D$4,IF('Lease Quarterly'!$H$4="Quarterly",J720*('Lease Quarterly'!$D$4/4),J720*'Lease Quarterly'!$D$4/12))&gt;0,IF('Lease Quarterly'!$H$4="Yearly",J720*'Lease Quarterly'!$D$4,IF('Lease Quarterly'!$H$4="Quarterly",J720*('Lease Quarterly'!$D$4/4),J720*'Lease Quarterly'!$D$4/12)),-L720-J720)</f>
        <v>0</v>
      </c>
      <c r="L720" s="47">
        <f t="shared" si="107"/>
        <v>0</v>
      </c>
      <c r="M720" s="47">
        <f t="shared" si="108"/>
        <v>0</v>
      </c>
      <c r="N720" s="57"/>
      <c r="O720" s="38">
        <v>237</v>
      </c>
      <c r="P720" s="58">
        <f t="shared" si="112"/>
        <v>300869</v>
      </c>
      <c r="Q720" s="47">
        <f t="shared" si="113"/>
        <v>0</v>
      </c>
      <c r="R720" s="47">
        <f>IF(S719&lt;1,0,-'Lease Quarterly'!$K$4/'Lease Quarterly'!$L$4)</f>
        <v>0</v>
      </c>
      <c r="S720" s="47">
        <f t="shared" si="109"/>
        <v>0</v>
      </c>
      <c r="AE720"/>
      <c r="AF720" s="6"/>
    </row>
    <row r="721" spans="1:32" x14ac:dyDescent="0.25">
      <c r="A721" s="53">
        <f t="shared" si="110"/>
        <v>705</v>
      </c>
      <c r="B721" s="29">
        <f t="shared" ref="B721:B784" si="114">IF(C721="-",0,YEAR(C721))</f>
        <v>0</v>
      </c>
      <c r="C721" s="9" t="str">
        <f>IF(D721=0,"-",IF('Lease Quarterly'!$H$4="Yearly",EDATE(C720,12),IF('Lease Quarterly'!$H$4="Quarterly",EDATE(C720,3),EDATE(C720,1))))</f>
        <v>-</v>
      </c>
      <c r="D721" s="54">
        <f>IF(A721&gt;'Lease Quarterly'!$E$4,0,'Lease Quarterly'!$G$4)*((1+$M$4)^(((((IF($H$4="Yearly",ROUNDDOWN(IF(A721-($N$4)&lt;0,0,((A721-($N$4)/(($N$4))))/($N$4)),0),IF($H$4="Monthly",ROUNDDOWN(IF(A721-($N$4*12)&lt;0,0,((A721-(12*$N$4)/((12*$N$4))))/($N$4*12)),0),ROUNDDOWN(IF(A721-($N$4*4)&lt;0,0,((A721-(4*$N$4)/((4*$N$4))))/($N$4*4)),0)))))))))+(IF(A721=$E$4,$J$4,0))</f>
        <v>0</v>
      </c>
      <c r="E721" s="49">
        <f>IF(D721=0,0,1/((1+IF('Lease Quarterly'!$H$4="Yearly",'Lease Quarterly'!$D$4,IF('Lease Quarterly'!$H$4="Quarterly",'Lease Quarterly'!$D$4/4,'Lease Quarterly'!$D$4/12)))^IF($E$17=1,A720,A721)))</f>
        <v>0</v>
      </c>
      <c r="F721" s="55">
        <f t="shared" ref="F721:F784" si="115">D721*E721</f>
        <v>0</v>
      </c>
      <c r="G721" s="56"/>
      <c r="H721" s="38">
        <f t="shared" si="111"/>
        <v>705</v>
      </c>
      <c r="I721" s="9" t="str">
        <f t="shared" ref="I721:I784" si="116">C721</f>
        <v>-</v>
      </c>
      <c r="J721" s="47">
        <f>IF(H721&gt;'Lease Quarterly'!$E$4,0,M720)</f>
        <v>0</v>
      </c>
      <c r="K721" s="47">
        <f>IF(IF('Lease Quarterly'!$H$4="Yearly",J721*'Lease Quarterly'!$D$4,IF('Lease Quarterly'!$H$4="Quarterly",J721*('Lease Quarterly'!$D$4/4),J721*'Lease Quarterly'!$D$4/12))&gt;0,IF('Lease Quarterly'!$H$4="Yearly",J721*'Lease Quarterly'!$D$4,IF('Lease Quarterly'!$H$4="Quarterly",J721*('Lease Quarterly'!$D$4/4),J721*'Lease Quarterly'!$D$4/12)),-L721-J721)</f>
        <v>0</v>
      </c>
      <c r="L721" s="47">
        <f t="shared" si="107"/>
        <v>0</v>
      </c>
      <c r="M721" s="47">
        <f t="shared" si="108"/>
        <v>0</v>
      </c>
      <c r="N721" s="57"/>
      <c r="O721" s="38">
        <v>237</v>
      </c>
      <c r="P721" s="58">
        <f t="shared" si="112"/>
        <v>301235</v>
      </c>
      <c r="Q721" s="47">
        <f t="shared" si="113"/>
        <v>0</v>
      </c>
      <c r="R721" s="47">
        <f>IF(S720&lt;1,0,-'Lease Quarterly'!$K$4/'Lease Quarterly'!$L$4)</f>
        <v>0</v>
      </c>
      <c r="S721" s="47">
        <f t="shared" si="109"/>
        <v>0</v>
      </c>
      <c r="AE721"/>
      <c r="AF721" s="6"/>
    </row>
    <row r="722" spans="1:32" x14ac:dyDescent="0.25">
      <c r="A722" s="53">
        <f t="shared" si="110"/>
        <v>706</v>
      </c>
      <c r="B722" s="29">
        <f t="shared" si="114"/>
        <v>0</v>
      </c>
      <c r="C722" s="9" t="str">
        <f>IF(D722=0,"-",IF('Lease Quarterly'!$H$4="Yearly",EDATE(C721,12),IF('Lease Quarterly'!$H$4="Quarterly",EDATE(C721,3),EDATE(C721,1))))</f>
        <v>-</v>
      </c>
      <c r="D722" s="54">
        <f>IF(A722&gt;'Lease Quarterly'!$E$4,0,'Lease Quarterly'!$G$4)*((1+$M$4)^(((((IF($H$4="Yearly",ROUNDDOWN(IF(A722-($N$4)&lt;0,0,((A722-($N$4)/(($N$4))))/($N$4)),0),IF($H$4="Monthly",ROUNDDOWN(IF(A722-($N$4*12)&lt;0,0,((A722-(12*$N$4)/((12*$N$4))))/($N$4*12)),0),ROUNDDOWN(IF(A722-($N$4*4)&lt;0,0,((A722-(4*$N$4)/((4*$N$4))))/($N$4*4)),0)))))))))+(IF(A722=$E$4,$J$4,0))</f>
        <v>0</v>
      </c>
      <c r="E722" s="49">
        <f>IF(D722=0,0,1/((1+IF('Lease Quarterly'!$H$4="Yearly",'Lease Quarterly'!$D$4,IF('Lease Quarterly'!$H$4="Quarterly",'Lease Quarterly'!$D$4/4,'Lease Quarterly'!$D$4/12)))^IF($E$17=1,A721,A722)))</f>
        <v>0</v>
      </c>
      <c r="F722" s="55">
        <f t="shared" si="115"/>
        <v>0</v>
      </c>
      <c r="G722" s="56"/>
      <c r="H722" s="38">
        <f t="shared" si="111"/>
        <v>706</v>
      </c>
      <c r="I722" s="9" t="str">
        <f t="shared" si="116"/>
        <v>-</v>
      </c>
      <c r="J722" s="47">
        <f>IF(H722&gt;'Lease Quarterly'!$E$4,0,M721)</f>
        <v>0</v>
      </c>
      <c r="K722" s="47">
        <f>IF(IF('Lease Quarterly'!$H$4="Yearly",J722*'Lease Quarterly'!$D$4,IF('Lease Quarterly'!$H$4="Quarterly",J722*('Lease Quarterly'!$D$4/4),J722*'Lease Quarterly'!$D$4/12))&gt;0,IF('Lease Quarterly'!$H$4="Yearly",J722*'Lease Quarterly'!$D$4,IF('Lease Quarterly'!$H$4="Quarterly",J722*('Lease Quarterly'!$D$4/4),J722*'Lease Quarterly'!$D$4/12)),-L722-J722)</f>
        <v>0</v>
      </c>
      <c r="L722" s="47">
        <f t="shared" ref="L722:L785" si="117">D722</f>
        <v>0</v>
      </c>
      <c r="M722" s="47">
        <f t="shared" ref="M722:M785" si="118">J722+K722-L722</f>
        <v>0</v>
      </c>
      <c r="N722" s="57"/>
      <c r="O722" s="38">
        <v>237</v>
      </c>
      <c r="P722" s="58">
        <f t="shared" si="112"/>
        <v>301600</v>
      </c>
      <c r="Q722" s="47">
        <f t="shared" si="113"/>
        <v>0</v>
      </c>
      <c r="R722" s="47">
        <f>IF(S721&lt;1,0,-'Lease Quarterly'!$K$4/'Lease Quarterly'!$L$4)</f>
        <v>0</v>
      </c>
      <c r="S722" s="47">
        <f t="shared" ref="S722:S785" si="119">IF(S721&lt;1,0,SUM(Q722:R722))</f>
        <v>0</v>
      </c>
      <c r="AE722"/>
      <c r="AF722" s="6"/>
    </row>
    <row r="723" spans="1:32" x14ac:dyDescent="0.25">
      <c r="A723" s="53">
        <f t="shared" ref="A723:A786" si="120">A722+1</f>
        <v>707</v>
      </c>
      <c r="B723" s="29">
        <f t="shared" si="114"/>
        <v>0</v>
      </c>
      <c r="C723" s="9" t="str">
        <f>IF(D723=0,"-",IF('Lease Quarterly'!$H$4="Yearly",EDATE(C722,12),IF('Lease Quarterly'!$H$4="Quarterly",EDATE(C722,3),EDATE(C722,1))))</f>
        <v>-</v>
      </c>
      <c r="D723" s="54">
        <f>IF(A723&gt;'Lease Quarterly'!$E$4,0,'Lease Quarterly'!$G$4)*((1+$M$4)^(((((IF($H$4="Yearly",ROUNDDOWN(IF(A723-($N$4)&lt;0,0,((A723-($N$4)/(($N$4))))/($N$4)),0),IF($H$4="Monthly",ROUNDDOWN(IF(A723-($N$4*12)&lt;0,0,((A723-(12*$N$4)/((12*$N$4))))/($N$4*12)),0),ROUNDDOWN(IF(A723-($N$4*4)&lt;0,0,((A723-(4*$N$4)/((4*$N$4))))/($N$4*4)),0)))))))))+(IF(A723=$E$4,$J$4,0))</f>
        <v>0</v>
      </c>
      <c r="E723" s="49">
        <f>IF(D723=0,0,1/((1+IF('Lease Quarterly'!$H$4="Yearly",'Lease Quarterly'!$D$4,IF('Lease Quarterly'!$H$4="Quarterly",'Lease Quarterly'!$D$4/4,'Lease Quarterly'!$D$4/12)))^IF($E$17=1,A722,A723)))</f>
        <v>0</v>
      </c>
      <c r="F723" s="55">
        <f t="shared" si="115"/>
        <v>0</v>
      </c>
      <c r="G723" s="56"/>
      <c r="H723" s="38">
        <f t="shared" ref="H723:H786" si="121">H722+1</f>
        <v>707</v>
      </c>
      <c r="I723" s="9" t="str">
        <f t="shared" si="116"/>
        <v>-</v>
      </c>
      <c r="J723" s="47">
        <f>IF(H723&gt;'Lease Quarterly'!$E$4,0,M722)</f>
        <v>0</v>
      </c>
      <c r="K723" s="47">
        <f>IF(IF('Lease Quarterly'!$H$4="Yearly",J723*'Lease Quarterly'!$D$4,IF('Lease Quarterly'!$H$4="Quarterly",J723*('Lease Quarterly'!$D$4/4),J723*'Lease Quarterly'!$D$4/12))&gt;0,IF('Lease Quarterly'!$H$4="Yearly",J723*'Lease Quarterly'!$D$4,IF('Lease Quarterly'!$H$4="Quarterly",J723*('Lease Quarterly'!$D$4/4),J723*'Lease Quarterly'!$D$4/12)),-L723-J723)</f>
        <v>0</v>
      </c>
      <c r="L723" s="47">
        <f t="shared" si="117"/>
        <v>0</v>
      </c>
      <c r="M723" s="47">
        <f t="shared" si="118"/>
        <v>0</v>
      </c>
      <c r="N723" s="57"/>
      <c r="O723" s="38">
        <v>237</v>
      </c>
      <c r="P723" s="58">
        <f t="shared" ref="P723:P786" si="122">DATE(YEAR(P722)+1,MONTH(P722),DAY(P722))</f>
        <v>301965</v>
      </c>
      <c r="Q723" s="47">
        <f t="shared" ref="Q723:Q786" si="123">S722</f>
        <v>0</v>
      </c>
      <c r="R723" s="47">
        <f>IF(S722&lt;1,0,-'Lease Quarterly'!$K$4/'Lease Quarterly'!$L$4)</f>
        <v>0</v>
      </c>
      <c r="S723" s="47">
        <f t="shared" si="119"/>
        <v>0</v>
      </c>
      <c r="AE723"/>
      <c r="AF723" s="6"/>
    </row>
    <row r="724" spans="1:32" x14ac:dyDescent="0.25">
      <c r="A724" s="53">
        <f t="shared" si="120"/>
        <v>708</v>
      </c>
      <c r="B724" s="29">
        <f t="shared" si="114"/>
        <v>0</v>
      </c>
      <c r="C724" s="9" t="str">
        <f>IF(D724=0,"-",IF('Lease Quarterly'!$H$4="Yearly",EDATE(C723,12),IF('Lease Quarterly'!$H$4="Quarterly",EDATE(C723,3),EDATE(C723,1))))</f>
        <v>-</v>
      </c>
      <c r="D724" s="54">
        <f>IF(A724&gt;'Lease Quarterly'!$E$4,0,'Lease Quarterly'!$G$4)*((1+$M$4)^(((((IF($H$4="Yearly",ROUNDDOWN(IF(A724-($N$4)&lt;0,0,((A724-($N$4)/(($N$4))))/($N$4)),0),IF($H$4="Monthly",ROUNDDOWN(IF(A724-($N$4*12)&lt;0,0,((A724-(12*$N$4)/((12*$N$4))))/($N$4*12)),0),ROUNDDOWN(IF(A724-($N$4*4)&lt;0,0,((A724-(4*$N$4)/((4*$N$4))))/($N$4*4)),0)))))))))+(IF(A724=$E$4,$J$4,0))</f>
        <v>0</v>
      </c>
      <c r="E724" s="49">
        <f>IF(D724=0,0,1/((1+IF('Lease Quarterly'!$H$4="Yearly",'Lease Quarterly'!$D$4,IF('Lease Quarterly'!$H$4="Quarterly",'Lease Quarterly'!$D$4/4,'Lease Quarterly'!$D$4/12)))^IF($E$17=1,A723,A724)))</f>
        <v>0</v>
      </c>
      <c r="F724" s="55">
        <f t="shared" si="115"/>
        <v>0</v>
      </c>
      <c r="G724" s="56"/>
      <c r="H724" s="38">
        <f t="shared" si="121"/>
        <v>708</v>
      </c>
      <c r="I724" s="9" t="str">
        <f t="shared" si="116"/>
        <v>-</v>
      </c>
      <c r="J724" s="47">
        <f>IF(H724&gt;'Lease Quarterly'!$E$4,0,M723)</f>
        <v>0</v>
      </c>
      <c r="K724" s="47">
        <f>IF(IF('Lease Quarterly'!$H$4="Yearly",J724*'Lease Quarterly'!$D$4,IF('Lease Quarterly'!$H$4="Quarterly",J724*('Lease Quarterly'!$D$4/4),J724*'Lease Quarterly'!$D$4/12))&gt;0,IF('Lease Quarterly'!$H$4="Yearly",J724*'Lease Quarterly'!$D$4,IF('Lease Quarterly'!$H$4="Quarterly",J724*('Lease Quarterly'!$D$4/4),J724*'Lease Quarterly'!$D$4/12)),-L724-J724)</f>
        <v>0</v>
      </c>
      <c r="L724" s="47">
        <f t="shared" si="117"/>
        <v>0</v>
      </c>
      <c r="M724" s="47">
        <f t="shared" si="118"/>
        <v>0</v>
      </c>
      <c r="N724" s="57"/>
      <c r="O724" s="38">
        <v>237</v>
      </c>
      <c r="P724" s="58">
        <f t="shared" si="122"/>
        <v>302330</v>
      </c>
      <c r="Q724" s="47">
        <f t="shared" si="123"/>
        <v>0</v>
      </c>
      <c r="R724" s="47">
        <f>IF(S723&lt;1,0,-'Lease Quarterly'!$K$4/'Lease Quarterly'!$L$4)</f>
        <v>0</v>
      </c>
      <c r="S724" s="47">
        <f t="shared" si="119"/>
        <v>0</v>
      </c>
      <c r="AE724"/>
      <c r="AF724" s="6"/>
    </row>
    <row r="725" spans="1:32" x14ac:dyDescent="0.25">
      <c r="A725" s="53">
        <f t="shared" si="120"/>
        <v>709</v>
      </c>
      <c r="B725" s="29">
        <f t="shared" si="114"/>
        <v>0</v>
      </c>
      <c r="C725" s="9" t="str">
        <f>IF(D725=0,"-",IF('Lease Quarterly'!$H$4="Yearly",EDATE(C724,12),IF('Lease Quarterly'!$H$4="Quarterly",EDATE(C724,3),EDATE(C724,1))))</f>
        <v>-</v>
      </c>
      <c r="D725" s="54">
        <f>IF(A725&gt;'Lease Quarterly'!$E$4,0,'Lease Quarterly'!$G$4)*((1+$M$4)^(((((IF($H$4="Yearly",ROUNDDOWN(IF(A725-($N$4)&lt;0,0,((A725-($N$4)/(($N$4))))/($N$4)),0),IF($H$4="Monthly",ROUNDDOWN(IF(A725-($N$4*12)&lt;0,0,((A725-(12*$N$4)/((12*$N$4))))/($N$4*12)),0),ROUNDDOWN(IF(A725-($N$4*4)&lt;0,0,((A725-(4*$N$4)/((4*$N$4))))/($N$4*4)),0)))))))))+(IF(A725=$E$4,$J$4,0))</f>
        <v>0</v>
      </c>
      <c r="E725" s="49">
        <f>IF(D725=0,0,1/((1+IF('Lease Quarterly'!$H$4="Yearly",'Lease Quarterly'!$D$4,IF('Lease Quarterly'!$H$4="Quarterly",'Lease Quarterly'!$D$4/4,'Lease Quarterly'!$D$4/12)))^IF($E$17=1,A724,A725)))</f>
        <v>0</v>
      </c>
      <c r="F725" s="55">
        <f t="shared" si="115"/>
        <v>0</v>
      </c>
      <c r="G725" s="56"/>
      <c r="H725" s="38">
        <f t="shared" si="121"/>
        <v>709</v>
      </c>
      <c r="I725" s="9" t="str">
        <f t="shared" si="116"/>
        <v>-</v>
      </c>
      <c r="J725" s="47">
        <f>IF(H725&gt;'Lease Quarterly'!$E$4,0,M724)</f>
        <v>0</v>
      </c>
      <c r="K725" s="47">
        <f>IF(IF('Lease Quarterly'!$H$4="Yearly",J725*'Lease Quarterly'!$D$4,IF('Lease Quarterly'!$H$4="Quarterly",J725*('Lease Quarterly'!$D$4/4),J725*'Lease Quarterly'!$D$4/12))&gt;0,IF('Lease Quarterly'!$H$4="Yearly",J725*'Lease Quarterly'!$D$4,IF('Lease Quarterly'!$H$4="Quarterly",J725*('Lease Quarterly'!$D$4/4),J725*'Lease Quarterly'!$D$4/12)),-L725-J725)</f>
        <v>0</v>
      </c>
      <c r="L725" s="47">
        <f t="shared" si="117"/>
        <v>0</v>
      </c>
      <c r="M725" s="47">
        <f t="shared" si="118"/>
        <v>0</v>
      </c>
      <c r="N725" s="57"/>
      <c r="O725" s="38">
        <v>237</v>
      </c>
      <c r="P725" s="58">
        <f t="shared" si="122"/>
        <v>302696</v>
      </c>
      <c r="Q725" s="47">
        <f t="shared" si="123"/>
        <v>0</v>
      </c>
      <c r="R725" s="47">
        <f>IF(S724&lt;1,0,-'Lease Quarterly'!$K$4/'Lease Quarterly'!$L$4)</f>
        <v>0</v>
      </c>
      <c r="S725" s="47">
        <f t="shared" si="119"/>
        <v>0</v>
      </c>
      <c r="AE725"/>
      <c r="AF725" s="6"/>
    </row>
    <row r="726" spans="1:32" x14ac:dyDescent="0.25">
      <c r="A726" s="53">
        <f t="shared" si="120"/>
        <v>710</v>
      </c>
      <c r="B726" s="29">
        <f t="shared" si="114"/>
        <v>0</v>
      </c>
      <c r="C726" s="9" t="str">
        <f>IF(D726=0,"-",IF('Lease Quarterly'!$H$4="Yearly",EDATE(C725,12),IF('Lease Quarterly'!$H$4="Quarterly",EDATE(C725,3),EDATE(C725,1))))</f>
        <v>-</v>
      </c>
      <c r="D726" s="54">
        <f>IF(A726&gt;'Lease Quarterly'!$E$4,0,'Lease Quarterly'!$G$4)*((1+$M$4)^(((((IF($H$4="Yearly",ROUNDDOWN(IF(A726-($N$4)&lt;0,0,((A726-($N$4)/(($N$4))))/($N$4)),0),IF($H$4="Monthly",ROUNDDOWN(IF(A726-($N$4*12)&lt;0,0,((A726-(12*$N$4)/((12*$N$4))))/($N$4*12)),0),ROUNDDOWN(IF(A726-($N$4*4)&lt;0,0,((A726-(4*$N$4)/((4*$N$4))))/($N$4*4)),0)))))))))+(IF(A726=$E$4,$J$4,0))</f>
        <v>0</v>
      </c>
      <c r="E726" s="49">
        <f>IF(D726=0,0,1/((1+IF('Lease Quarterly'!$H$4="Yearly",'Lease Quarterly'!$D$4,IF('Lease Quarterly'!$H$4="Quarterly",'Lease Quarterly'!$D$4/4,'Lease Quarterly'!$D$4/12)))^IF($E$17=1,A725,A726)))</f>
        <v>0</v>
      </c>
      <c r="F726" s="55">
        <f t="shared" si="115"/>
        <v>0</v>
      </c>
      <c r="G726" s="56"/>
      <c r="H726" s="38">
        <f t="shared" si="121"/>
        <v>710</v>
      </c>
      <c r="I726" s="9" t="str">
        <f t="shared" si="116"/>
        <v>-</v>
      </c>
      <c r="J726" s="47">
        <f>IF(H726&gt;'Lease Quarterly'!$E$4,0,M725)</f>
        <v>0</v>
      </c>
      <c r="K726" s="47">
        <f>IF(IF('Lease Quarterly'!$H$4="Yearly",J726*'Lease Quarterly'!$D$4,IF('Lease Quarterly'!$H$4="Quarterly",J726*('Lease Quarterly'!$D$4/4),J726*'Lease Quarterly'!$D$4/12))&gt;0,IF('Lease Quarterly'!$H$4="Yearly",J726*'Lease Quarterly'!$D$4,IF('Lease Quarterly'!$H$4="Quarterly",J726*('Lease Quarterly'!$D$4/4),J726*'Lease Quarterly'!$D$4/12)),-L726-J726)</f>
        <v>0</v>
      </c>
      <c r="L726" s="47">
        <f t="shared" si="117"/>
        <v>0</v>
      </c>
      <c r="M726" s="47">
        <f t="shared" si="118"/>
        <v>0</v>
      </c>
      <c r="N726" s="57"/>
      <c r="O726" s="38">
        <v>237</v>
      </c>
      <c r="P726" s="58">
        <f t="shared" si="122"/>
        <v>303061</v>
      </c>
      <c r="Q726" s="47">
        <f t="shared" si="123"/>
        <v>0</v>
      </c>
      <c r="R726" s="47">
        <f>IF(S725&lt;1,0,-'Lease Quarterly'!$K$4/'Lease Quarterly'!$L$4)</f>
        <v>0</v>
      </c>
      <c r="S726" s="47">
        <f t="shared" si="119"/>
        <v>0</v>
      </c>
      <c r="AE726"/>
      <c r="AF726" s="6"/>
    </row>
    <row r="727" spans="1:32" x14ac:dyDescent="0.25">
      <c r="A727" s="53">
        <f t="shared" si="120"/>
        <v>711</v>
      </c>
      <c r="B727" s="29">
        <f t="shared" si="114"/>
        <v>0</v>
      </c>
      <c r="C727" s="9" t="str">
        <f>IF(D727=0,"-",IF('Lease Quarterly'!$H$4="Yearly",EDATE(C726,12),IF('Lease Quarterly'!$H$4="Quarterly",EDATE(C726,3),EDATE(C726,1))))</f>
        <v>-</v>
      </c>
      <c r="D727" s="54">
        <f>IF(A727&gt;'Lease Quarterly'!$E$4,0,'Lease Quarterly'!$G$4)*((1+$M$4)^(((((IF($H$4="Yearly",ROUNDDOWN(IF(A727-($N$4)&lt;0,0,((A727-($N$4)/(($N$4))))/($N$4)),0),IF($H$4="Monthly",ROUNDDOWN(IF(A727-($N$4*12)&lt;0,0,((A727-(12*$N$4)/((12*$N$4))))/($N$4*12)),0),ROUNDDOWN(IF(A727-($N$4*4)&lt;0,0,((A727-(4*$N$4)/((4*$N$4))))/($N$4*4)),0)))))))))+(IF(A727=$E$4,$J$4,0))</f>
        <v>0</v>
      </c>
      <c r="E727" s="49">
        <f>IF(D727=0,0,1/((1+IF('Lease Quarterly'!$H$4="Yearly",'Lease Quarterly'!$D$4,IF('Lease Quarterly'!$H$4="Quarterly",'Lease Quarterly'!$D$4/4,'Lease Quarterly'!$D$4/12)))^IF($E$17=1,A726,A727)))</f>
        <v>0</v>
      </c>
      <c r="F727" s="55">
        <f t="shared" si="115"/>
        <v>0</v>
      </c>
      <c r="G727" s="56"/>
      <c r="H727" s="38">
        <f t="shared" si="121"/>
        <v>711</v>
      </c>
      <c r="I727" s="9" t="str">
        <f t="shared" si="116"/>
        <v>-</v>
      </c>
      <c r="J727" s="47">
        <f>IF(H727&gt;'Lease Quarterly'!$E$4,0,M726)</f>
        <v>0</v>
      </c>
      <c r="K727" s="47">
        <f>IF(IF('Lease Quarterly'!$H$4="Yearly",J727*'Lease Quarterly'!$D$4,IF('Lease Quarterly'!$H$4="Quarterly",J727*('Lease Quarterly'!$D$4/4),J727*'Lease Quarterly'!$D$4/12))&gt;0,IF('Lease Quarterly'!$H$4="Yearly",J727*'Lease Quarterly'!$D$4,IF('Lease Quarterly'!$H$4="Quarterly",J727*('Lease Quarterly'!$D$4/4),J727*'Lease Quarterly'!$D$4/12)),-L727-J727)</f>
        <v>0</v>
      </c>
      <c r="L727" s="47">
        <f t="shared" si="117"/>
        <v>0</v>
      </c>
      <c r="M727" s="47">
        <f t="shared" si="118"/>
        <v>0</v>
      </c>
      <c r="N727" s="57"/>
      <c r="O727" s="38">
        <v>237</v>
      </c>
      <c r="P727" s="58">
        <f t="shared" si="122"/>
        <v>303426</v>
      </c>
      <c r="Q727" s="47">
        <f t="shared" si="123"/>
        <v>0</v>
      </c>
      <c r="R727" s="47">
        <f>IF(S726&lt;1,0,-'Lease Quarterly'!$K$4/'Lease Quarterly'!$L$4)</f>
        <v>0</v>
      </c>
      <c r="S727" s="47">
        <f t="shared" si="119"/>
        <v>0</v>
      </c>
      <c r="AE727"/>
      <c r="AF727" s="6"/>
    </row>
    <row r="728" spans="1:32" x14ac:dyDescent="0.25">
      <c r="A728" s="53">
        <f t="shared" si="120"/>
        <v>712</v>
      </c>
      <c r="B728" s="29">
        <f t="shared" si="114"/>
        <v>0</v>
      </c>
      <c r="C728" s="9" t="str">
        <f>IF(D728=0,"-",IF('Lease Quarterly'!$H$4="Yearly",EDATE(C727,12),IF('Lease Quarterly'!$H$4="Quarterly",EDATE(C727,3),EDATE(C727,1))))</f>
        <v>-</v>
      </c>
      <c r="D728" s="54">
        <f>IF(A728&gt;'Lease Quarterly'!$E$4,0,'Lease Quarterly'!$G$4)*((1+$M$4)^(((((IF($H$4="Yearly",ROUNDDOWN(IF(A728-($N$4)&lt;0,0,((A728-($N$4)/(($N$4))))/($N$4)),0),IF($H$4="Monthly",ROUNDDOWN(IF(A728-($N$4*12)&lt;0,0,((A728-(12*$N$4)/((12*$N$4))))/($N$4*12)),0),ROUNDDOWN(IF(A728-($N$4*4)&lt;0,0,((A728-(4*$N$4)/((4*$N$4))))/($N$4*4)),0)))))))))+(IF(A728=$E$4,$J$4,0))</f>
        <v>0</v>
      </c>
      <c r="E728" s="49">
        <f>IF(D728=0,0,1/((1+IF('Lease Quarterly'!$H$4="Yearly",'Lease Quarterly'!$D$4,IF('Lease Quarterly'!$H$4="Quarterly",'Lease Quarterly'!$D$4/4,'Lease Quarterly'!$D$4/12)))^IF($E$17=1,A727,A728)))</f>
        <v>0</v>
      </c>
      <c r="F728" s="55">
        <f t="shared" si="115"/>
        <v>0</v>
      </c>
      <c r="G728" s="56"/>
      <c r="H728" s="38">
        <f t="shared" si="121"/>
        <v>712</v>
      </c>
      <c r="I728" s="9" t="str">
        <f t="shared" si="116"/>
        <v>-</v>
      </c>
      <c r="J728" s="47">
        <f>IF(H728&gt;'Lease Quarterly'!$E$4,0,M727)</f>
        <v>0</v>
      </c>
      <c r="K728" s="47">
        <f>IF(IF('Lease Quarterly'!$H$4="Yearly",J728*'Lease Quarterly'!$D$4,IF('Lease Quarterly'!$H$4="Quarterly",J728*('Lease Quarterly'!$D$4/4),J728*'Lease Quarterly'!$D$4/12))&gt;0,IF('Lease Quarterly'!$H$4="Yearly",J728*'Lease Quarterly'!$D$4,IF('Lease Quarterly'!$H$4="Quarterly",J728*('Lease Quarterly'!$D$4/4),J728*'Lease Quarterly'!$D$4/12)),-L728-J728)</f>
        <v>0</v>
      </c>
      <c r="L728" s="47">
        <f t="shared" si="117"/>
        <v>0</v>
      </c>
      <c r="M728" s="47">
        <f t="shared" si="118"/>
        <v>0</v>
      </c>
      <c r="N728" s="57"/>
      <c r="O728" s="38">
        <v>237</v>
      </c>
      <c r="P728" s="58">
        <f t="shared" si="122"/>
        <v>303791</v>
      </c>
      <c r="Q728" s="47">
        <f t="shared" si="123"/>
        <v>0</v>
      </c>
      <c r="R728" s="47">
        <f>IF(S727&lt;1,0,-'Lease Quarterly'!$K$4/'Lease Quarterly'!$L$4)</f>
        <v>0</v>
      </c>
      <c r="S728" s="47">
        <f t="shared" si="119"/>
        <v>0</v>
      </c>
      <c r="AE728"/>
      <c r="AF728" s="6"/>
    </row>
    <row r="729" spans="1:32" x14ac:dyDescent="0.25">
      <c r="A729" s="53">
        <f t="shared" si="120"/>
        <v>713</v>
      </c>
      <c r="B729" s="29">
        <f t="shared" si="114"/>
        <v>0</v>
      </c>
      <c r="C729" s="9" t="str">
        <f>IF(D729=0,"-",IF('Lease Quarterly'!$H$4="Yearly",EDATE(C728,12),IF('Lease Quarterly'!$H$4="Quarterly",EDATE(C728,3),EDATE(C728,1))))</f>
        <v>-</v>
      </c>
      <c r="D729" s="54">
        <f>IF(A729&gt;'Lease Quarterly'!$E$4,0,'Lease Quarterly'!$G$4)*((1+$M$4)^(((((IF($H$4="Yearly",ROUNDDOWN(IF(A729-($N$4)&lt;0,0,((A729-($N$4)/(($N$4))))/($N$4)),0),IF($H$4="Monthly",ROUNDDOWN(IF(A729-($N$4*12)&lt;0,0,((A729-(12*$N$4)/((12*$N$4))))/($N$4*12)),0),ROUNDDOWN(IF(A729-($N$4*4)&lt;0,0,((A729-(4*$N$4)/((4*$N$4))))/($N$4*4)),0)))))))))+(IF(A729=$E$4,$J$4,0))</f>
        <v>0</v>
      </c>
      <c r="E729" s="49">
        <f>IF(D729=0,0,1/((1+IF('Lease Quarterly'!$H$4="Yearly",'Lease Quarterly'!$D$4,IF('Lease Quarterly'!$H$4="Quarterly",'Lease Quarterly'!$D$4/4,'Lease Quarterly'!$D$4/12)))^IF($E$17=1,A728,A729)))</f>
        <v>0</v>
      </c>
      <c r="F729" s="55">
        <f t="shared" si="115"/>
        <v>0</v>
      </c>
      <c r="G729" s="56"/>
      <c r="H729" s="38">
        <f t="shared" si="121"/>
        <v>713</v>
      </c>
      <c r="I729" s="9" t="str">
        <f t="shared" si="116"/>
        <v>-</v>
      </c>
      <c r="J729" s="47">
        <f>IF(H729&gt;'Lease Quarterly'!$E$4,0,M728)</f>
        <v>0</v>
      </c>
      <c r="K729" s="47">
        <f>IF(IF('Lease Quarterly'!$H$4="Yearly",J729*'Lease Quarterly'!$D$4,IF('Lease Quarterly'!$H$4="Quarterly",J729*('Lease Quarterly'!$D$4/4),J729*'Lease Quarterly'!$D$4/12))&gt;0,IF('Lease Quarterly'!$H$4="Yearly",J729*'Lease Quarterly'!$D$4,IF('Lease Quarterly'!$H$4="Quarterly",J729*('Lease Quarterly'!$D$4/4),J729*'Lease Quarterly'!$D$4/12)),-L729-J729)</f>
        <v>0</v>
      </c>
      <c r="L729" s="47">
        <f t="shared" si="117"/>
        <v>0</v>
      </c>
      <c r="M729" s="47">
        <f t="shared" si="118"/>
        <v>0</v>
      </c>
      <c r="N729" s="57"/>
      <c r="O729" s="38">
        <v>237</v>
      </c>
      <c r="P729" s="58">
        <f t="shared" si="122"/>
        <v>304157</v>
      </c>
      <c r="Q729" s="47">
        <f t="shared" si="123"/>
        <v>0</v>
      </c>
      <c r="R729" s="47">
        <f>IF(S728&lt;1,0,-'Lease Quarterly'!$K$4/'Lease Quarterly'!$L$4)</f>
        <v>0</v>
      </c>
      <c r="S729" s="47">
        <f t="shared" si="119"/>
        <v>0</v>
      </c>
      <c r="AE729"/>
      <c r="AF729" s="6"/>
    </row>
    <row r="730" spans="1:32" x14ac:dyDescent="0.25">
      <c r="A730" s="53">
        <f t="shared" si="120"/>
        <v>714</v>
      </c>
      <c r="B730" s="29">
        <f t="shared" si="114"/>
        <v>0</v>
      </c>
      <c r="C730" s="9" t="str">
        <f>IF(D730=0,"-",IF('Lease Quarterly'!$H$4="Yearly",EDATE(C729,12),IF('Lease Quarterly'!$H$4="Quarterly",EDATE(C729,3),EDATE(C729,1))))</f>
        <v>-</v>
      </c>
      <c r="D730" s="54">
        <f>IF(A730&gt;'Lease Quarterly'!$E$4,0,'Lease Quarterly'!$G$4)*((1+$M$4)^(((((IF($H$4="Yearly",ROUNDDOWN(IF(A730-($N$4)&lt;0,0,((A730-($N$4)/(($N$4))))/($N$4)),0),IF($H$4="Monthly",ROUNDDOWN(IF(A730-($N$4*12)&lt;0,0,((A730-(12*$N$4)/((12*$N$4))))/($N$4*12)),0),ROUNDDOWN(IF(A730-($N$4*4)&lt;0,0,((A730-(4*$N$4)/((4*$N$4))))/($N$4*4)),0)))))))))+(IF(A730=$E$4,$J$4,0))</f>
        <v>0</v>
      </c>
      <c r="E730" s="49">
        <f>IF(D730=0,0,1/((1+IF('Lease Quarterly'!$H$4="Yearly",'Lease Quarterly'!$D$4,IF('Lease Quarterly'!$H$4="Quarterly",'Lease Quarterly'!$D$4/4,'Lease Quarterly'!$D$4/12)))^IF($E$17=1,A729,A730)))</f>
        <v>0</v>
      </c>
      <c r="F730" s="55">
        <f t="shared" si="115"/>
        <v>0</v>
      </c>
      <c r="G730" s="56"/>
      <c r="H730" s="38">
        <f t="shared" si="121"/>
        <v>714</v>
      </c>
      <c r="I730" s="9" t="str">
        <f t="shared" si="116"/>
        <v>-</v>
      </c>
      <c r="J730" s="47">
        <f>IF(H730&gt;'Lease Quarterly'!$E$4,0,M729)</f>
        <v>0</v>
      </c>
      <c r="K730" s="47">
        <f>IF(IF('Lease Quarterly'!$H$4="Yearly",J730*'Lease Quarterly'!$D$4,IF('Lease Quarterly'!$H$4="Quarterly",J730*('Lease Quarterly'!$D$4/4),J730*'Lease Quarterly'!$D$4/12))&gt;0,IF('Lease Quarterly'!$H$4="Yearly",J730*'Lease Quarterly'!$D$4,IF('Lease Quarterly'!$H$4="Quarterly",J730*('Lease Quarterly'!$D$4/4),J730*'Lease Quarterly'!$D$4/12)),-L730-J730)</f>
        <v>0</v>
      </c>
      <c r="L730" s="47">
        <f t="shared" si="117"/>
        <v>0</v>
      </c>
      <c r="M730" s="47">
        <f t="shared" si="118"/>
        <v>0</v>
      </c>
      <c r="N730" s="57"/>
      <c r="O730" s="38">
        <v>237</v>
      </c>
      <c r="P730" s="58">
        <f t="shared" si="122"/>
        <v>304522</v>
      </c>
      <c r="Q730" s="47">
        <f t="shared" si="123"/>
        <v>0</v>
      </c>
      <c r="R730" s="47">
        <f>IF(S729&lt;1,0,-'Lease Quarterly'!$K$4/'Lease Quarterly'!$L$4)</f>
        <v>0</v>
      </c>
      <c r="S730" s="47">
        <f t="shared" si="119"/>
        <v>0</v>
      </c>
      <c r="AE730"/>
      <c r="AF730" s="6"/>
    </row>
    <row r="731" spans="1:32" x14ac:dyDescent="0.25">
      <c r="A731" s="53">
        <f t="shared" si="120"/>
        <v>715</v>
      </c>
      <c r="B731" s="29">
        <f t="shared" si="114"/>
        <v>0</v>
      </c>
      <c r="C731" s="9" t="str">
        <f>IF(D731=0,"-",IF('Lease Quarterly'!$H$4="Yearly",EDATE(C730,12),IF('Lease Quarterly'!$H$4="Quarterly",EDATE(C730,3),EDATE(C730,1))))</f>
        <v>-</v>
      </c>
      <c r="D731" s="54">
        <f>IF(A731&gt;'Lease Quarterly'!$E$4,0,'Lease Quarterly'!$G$4)*((1+$M$4)^(((((IF($H$4="Yearly",ROUNDDOWN(IF(A731-($N$4)&lt;0,0,((A731-($N$4)/(($N$4))))/($N$4)),0),IF($H$4="Monthly",ROUNDDOWN(IF(A731-($N$4*12)&lt;0,0,((A731-(12*$N$4)/((12*$N$4))))/($N$4*12)),0),ROUNDDOWN(IF(A731-($N$4*4)&lt;0,0,((A731-(4*$N$4)/((4*$N$4))))/($N$4*4)),0)))))))))+(IF(A731=$E$4,$J$4,0))</f>
        <v>0</v>
      </c>
      <c r="E731" s="49">
        <f>IF(D731=0,0,1/((1+IF('Lease Quarterly'!$H$4="Yearly",'Lease Quarterly'!$D$4,IF('Lease Quarterly'!$H$4="Quarterly",'Lease Quarterly'!$D$4/4,'Lease Quarterly'!$D$4/12)))^IF($E$17=1,A730,A731)))</f>
        <v>0</v>
      </c>
      <c r="F731" s="55">
        <f t="shared" si="115"/>
        <v>0</v>
      </c>
      <c r="G731" s="56"/>
      <c r="H731" s="38">
        <f t="shared" si="121"/>
        <v>715</v>
      </c>
      <c r="I731" s="9" t="str">
        <f t="shared" si="116"/>
        <v>-</v>
      </c>
      <c r="J731" s="47">
        <f>IF(H731&gt;'Lease Quarterly'!$E$4,0,M730)</f>
        <v>0</v>
      </c>
      <c r="K731" s="47">
        <f>IF(IF('Lease Quarterly'!$H$4="Yearly",J731*'Lease Quarterly'!$D$4,IF('Lease Quarterly'!$H$4="Quarterly",J731*('Lease Quarterly'!$D$4/4),J731*'Lease Quarterly'!$D$4/12))&gt;0,IF('Lease Quarterly'!$H$4="Yearly",J731*'Lease Quarterly'!$D$4,IF('Lease Quarterly'!$H$4="Quarterly",J731*('Lease Quarterly'!$D$4/4),J731*'Lease Quarterly'!$D$4/12)),-L731-J731)</f>
        <v>0</v>
      </c>
      <c r="L731" s="47">
        <f t="shared" si="117"/>
        <v>0</v>
      </c>
      <c r="M731" s="47">
        <f t="shared" si="118"/>
        <v>0</v>
      </c>
      <c r="N731" s="57"/>
      <c r="O731" s="38">
        <v>237</v>
      </c>
      <c r="P731" s="58">
        <f t="shared" si="122"/>
        <v>304887</v>
      </c>
      <c r="Q731" s="47">
        <f t="shared" si="123"/>
        <v>0</v>
      </c>
      <c r="R731" s="47">
        <f>IF(S730&lt;1,0,-'Lease Quarterly'!$K$4/'Lease Quarterly'!$L$4)</f>
        <v>0</v>
      </c>
      <c r="S731" s="47">
        <f t="shared" si="119"/>
        <v>0</v>
      </c>
      <c r="AE731"/>
      <c r="AF731" s="6"/>
    </row>
    <row r="732" spans="1:32" x14ac:dyDescent="0.25">
      <c r="A732" s="53">
        <f t="shared" si="120"/>
        <v>716</v>
      </c>
      <c r="B732" s="29">
        <f t="shared" si="114"/>
        <v>0</v>
      </c>
      <c r="C732" s="9" t="str">
        <f>IF(D732=0,"-",IF('Lease Quarterly'!$H$4="Yearly",EDATE(C731,12),IF('Lease Quarterly'!$H$4="Quarterly",EDATE(C731,3),EDATE(C731,1))))</f>
        <v>-</v>
      </c>
      <c r="D732" s="54">
        <f>IF(A732&gt;'Lease Quarterly'!$E$4,0,'Lease Quarterly'!$G$4)*((1+$M$4)^(((((IF($H$4="Yearly",ROUNDDOWN(IF(A732-($N$4)&lt;0,0,((A732-($N$4)/(($N$4))))/($N$4)),0),IF($H$4="Monthly",ROUNDDOWN(IF(A732-($N$4*12)&lt;0,0,((A732-(12*$N$4)/((12*$N$4))))/($N$4*12)),0),ROUNDDOWN(IF(A732-($N$4*4)&lt;0,0,((A732-(4*$N$4)/((4*$N$4))))/($N$4*4)),0)))))))))+(IF(A732=$E$4,$J$4,0))</f>
        <v>0</v>
      </c>
      <c r="E732" s="49">
        <f>IF(D732=0,0,1/((1+IF('Lease Quarterly'!$H$4="Yearly",'Lease Quarterly'!$D$4,IF('Lease Quarterly'!$H$4="Quarterly",'Lease Quarterly'!$D$4/4,'Lease Quarterly'!$D$4/12)))^IF($E$17=1,A731,A732)))</f>
        <v>0</v>
      </c>
      <c r="F732" s="55">
        <f t="shared" si="115"/>
        <v>0</v>
      </c>
      <c r="G732" s="56"/>
      <c r="H732" s="38">
        <f t="shared" si="121"/>
        <v>716</v>
      </c>
      <c r="I732" s="9" t="str">
        <f t="shared" si="116"/>
        <v>-</v>
      </c>
      <c r="J732" s="47">
        <f>IF(H732&gt;'Lease Quarterly'!$E$4,0,M731)</f>
        <v>0</v>
      </c>
      <c r="K732" s="47">
        <f>IF(IF('Lease Quarterly'!$H$4="Yearly",J732*'Lease Quarterly'!$D$4,IF('Lease Quarterly'!$H$4="Quarterly",J732*('Lease Quarterly'!$D$4/4),J732*'Lease Quarterly'!$D$4/12))&gt;0,IF('Lease Quarterly'!$H$4="Yearly",J732*'Lease Quarterly'!$D$4,IF('Lease Quarterly'!$H$4="Quarterly",J732*('Lease Quarterly'!$D$4/4),J732*'Lease Quarterly'!$D$4/12)),-L732-J732)</f>
        <v>0</v>
      </c>
      <c r="L732" s="47">
        <f t="shared" si="117"/>
        <v>0</v>
      </c>
      <c r="M732" s="47">
        <f t="shared" si="118"/>
        <v>0</v>
      </c>
      <c r="N732" s="57"/>
      <c r="O732" s="38">
        <v>237</v>
      </c>
      <c r="P732" s="58">
        <f t="shared" si="122"/>
        <v>305252</v>
      </c>
      <c r="Q732" s="47">
        <f t="shared" si="123"/>
        <v>0</v>
      </c>
      <c r="R732" s="47">
        <f>IF(S731&lt;1,0,-'Lease Quarterly'!$K$4/'Lease Quarterly'!$L$4)</f>
        <v>0</v>
      </c>
      <c r="S732" s="47">
        <f t="shared" si="119"/>
        <v>0</v>
      </c>
      <c r="AE732"/>
      <c r="AF732" s="6"/>
    </row>
    <row r="733" spans="1:32" x14ac:dyDescent="0.25">
      <c r="A733" s="53">
        <f t="shared" si="120"/>
        <v>717</v>
      </c>
      <c r="B733" s="29">
        <f t="shared" si="114"/>
        <v>0</v>
      </c>
      <c r="C733" s="9" t="str">
        <f>IF(D733=0,"-",IF('Lease Quarterly'!$H$4="Yearly",EDATE(C732,12),IF('Lease Quarterly'!$H$4="Quarterly",EDATE(C732,3),EDATE(C732,1))))</f>
        <v>-</v>
      </c>
      <c r="D733" s="54">
        <f>IF(A733&gt;'Lease Quarterly'!$E$4,0,'Lease Quarterly'!$G$4)*((1+$M$4)^(((((IF($H$4="Yearly",ROUNDDOWN(IF(A733-($N$4)&lt;0,0,((A733-($N$4)/(($N$4))))/($N$4)),0),IF($H$4="Monthly",ROUNDDOWN(IF(A733-($N$4*12)&lt;0,0,((A733-(12*$N$4)/((12*$N$4))))/($N$4*12)),0),ROUNDDOWN(IF(A733-($N$4*4)&lt;0,0,((A733-(4*$N$4)/((4*$N$4))))/($N$4*4)),0)))))))))+(IF(A733=$E$4,$J$4,0))</f>
        <v>0</v>
      </c>
      <c r="E733" s="49">
        <f>IF(D733=0,0,1/((1+IF('Lease Quarterly'!$H$4="Yearly",'Lease Quarterly'!$D$4,IF('Lease Quarterly'!$H$4="Quarterly",'Lease Quarterly'!$D$4/4,'Lease Quarterly'!$D$4/12)))^IF($E$17=1,A732,A733)))</f>
        <v>0</v>
      </c>
      <c r="F733" s="55">
        <f t="shared" si="115"/>
        <v>0</v>
      </c>
      <c r="G733" s="56"/>
      <c r="H733" s="38">
        <f t="shared" si="121"/>
        <v>717</v>
      </c>
      <c r="I733" s="9" t="str">
        <f t="shared" si="116"/>
        <v>-</v>
      </c>
      <c r="J733" s="47">
        <f>IF(H733&gt;'Lease Quarterly'!$E$4,0,M732)</f>
        <v>0</v>
      </c>
      <c r="K733" s="47">
        <f>IF(IF('Lease Quarterly'!$H$4="Yearly",J733*'Lease Quarterly'!$D$4,IF('Lease Quarterly'!$H$4="Quarterly",J733*('Lease Quarterly'!$D$4/4),J733*'Lease Quarterly'!$D$4/12))&gt;0,IF('Lease Quarterly'!$H$4="Yearly",J733*'Lease Quarterly'!$D$4,IF('Lease Quarterly'!$H$4="Quarterly",J733*('Lease Quarterly'!$D$4/4),J733*'Lease Quarterly'!$D$4/12)),-L733-J733)</f>
        <v>0</v>
      </c>
      <c r="L733" s="47">
        <f t="shared" si="117"/>
        <v>0</v>
      </c>
      <c r="M733" s="47">
        <f t="shared" si="118"/>
        <v>0</v>
      </c>
      <c r="N733" s="57"/>
      <c r="O733" s="38">
        <v>237</v>
      </c>
      <c r="P733" s="58">
        <f t="shared" si="122"/>
        <v>305618</v>
      </c>
      <c r="Q733" s="47">
        <f t="shared" si="123"/>
        <v>0</v>
      </c>
      <c r="R733" s="47">
        <f>IF(S732&lt;1,0,-'Lease Quarterly'!$K$4/'Lease Quarterly'!$L$4)</f>
        <v>0</v>
      </c>
      <c r="S733" s="47">
        <f t="shared" si="119"/>
        <v>0</v>
      </c>
      <c r="AE733"/>
      <c r="AF733" s="6"/>
    </row>
    <row r="734" spans="1:32" x14ac:dyDescent="0.25">
      <c r="A734" s="53">
        <f t="shared" si="120"/>
        <v>718</v>
      </c>
      <c r="B734" s="29">
        <f t="shared" si="114"/>
        <v>0</v>
      </c>
      <c r="C734" s="9" t="str">
        <f>IF(D734=0,"-",IF('Lease Quarterly'!$H$4="Yearly",EDATE(C733,12),IF('Lease Quarterly'!$H$4="Quarterly",EDATE(C733,3),EDATE(C733,1))))</f>
        <v>-</v>
      </c>
      <c r="D734" s="54">
        <f>IF(A734&gt;'Lease Quarterly'!$E$4,0,'Lease Quarterly'!$G$4)*((1+$M$4)^(((((IF($H$4="Yearly",ROUNDDOWN(IF(A734-($N$4)&lt;0,0,((A734-($N$4)/(($N$4))))/($N$4)),0),IF($H$4="Monthly",ROUNDDOWN(IF(A734-($N$4*12)&lt;0,0,((A734-(12*$N$4)/((12*$N$4))))/($N$4*12)),0),ROUNDDOWN(IF(A734-($N$4*4)&lt;0,0,((A734-(4*$N$4)/((4*$N$4))))/($N$4*4)),0)))))))))+(IF(A734=$E$4,$J$4,0))</f>
        <v>0</v>
      </c>
      <c r="E734" s="49">
        <f>IF(D734=0,0,1/((1+IF('Lease Quarterly'!$H$4="Yearly",'Lease Quarterly'!$D$4,IF('Lease Quarterly'!$H$4="Quarterly",'Lease Quarterly'!$D$4/4,'Lease Quarterly'!$D$4/12)))^IF($E$17=1,A733,A734)))</f>
        <v>0</v>
      </c>
      <c r="F734" s="55">
        <f t="shared" si="115"/>
        <v>0</v>
      </c>
      <c r="G734" s="56"/>
      <c r="H734" s="38">
        <f t="shared" si="121"/>
        <v>718</v>
      </c>
      <c r="I734" s="9" t="str">
        <f t="shared" si="116"/>
        <v>-</v>
      </c>
      <c r="J734" s="47">
        <f>IF(H734&gt;'Lease Quarterly'!$E$4,0,M733)</f>
        <v>0</v>
      </c>
      <c r="K734" s="47">
        <f>IF(IF('Lease Quarterly'!$H$4="Yearly",J734*'Lease Quarterly'!$D$4,IF('Lease Quarterly'!$H$4="Quarterly",J734*('Lease Quarterly'!$D$4/4),J734*'Lease Quarterly'!$D$4/12))&gt;0,IF('Lease Quarterly'!$H$4="Yearly",J734*'Lease Quarterly'!$D$4,IF('Lease Quarterly'!$H$4="Quarterly",J734*('Lease Quarterly'!$D$4/4),J734*'Lease Quarterly'!$D$4/12)),-L734-J734)</f>
        <v>0</v>
      </c>
      <c r="L734" s="47">
        <f t="shared" si="117"/>
        <v>0</v>
      </c>
      <c r="M734" s="47">
        <f t="shared" si="118"/>
        <v>0</v>
      </c>
      <c r="N734" s="57"/>
      <c r="O734" s="38">
        <v>237</v>
      </c>
      <c r="P734" s="58">
        <f t="shared" si="122"/>
        <v>305983</v>
      </c>
      <c r="Q734" s="47">
        <f t="shared" si="123"/>
        <v>0</v>
      </c>
      <c r="R734" s="47">
        <f>IF(S733&lt;1,0,-'Lease Quarterly'!$K$4/'Lease Quarterly'!$L$4)</f>
        <v>0</v>
      </c>
      <c r="S734" s="47">
        <f t="shared" si="119"/>
        <v>0</v>
      </c>
      <c r="AE734"/>
      <c r="AF734" s="6"/>
    </row>
    <row r="735" spans="1:32" x14ac:dyDescent="0.25">
      <c r="A735" s="53">
        <f t="shared" si="120"/>
        <v>719</v>
      </c>
      <c r="B735" s="29">
        <f t="shared" si="114"/>
        <v>0</v>
      </c>
      <c r="C735" s="9" t="str">
        <f>IF(D735=0,"-",IF('Lease Quarterly'!$H$4="Yearly",EDATE(C734,12),IF('Lease Quarterly'!$H$4="Quarterly",EDATE(C734,3),EDATE(C734,1))))</f>
        <v>-</v>
      </c>
      <c r="D735" s="54">
        <f>IF(A735&gt;'Lease Quarterly'!$E$4,0,'Lease Quarterly'!$G$4)*((1+$M$4)^(((((IF($H$4="Yearly",ROUNDDOWN(IF(A735-($N$4)&lt;0,0,((A735-($N$4)/(($N$4))))/($N$4)),0),IF($H$4="Monthly",ROUNDDOWN(IF(A735-($N$4*12)&lt;0,0,((A735-(12*$N$4)/((12*$N$4))))/($N$4*12)),0),ROUNDDOWN(IF(A735-($N$4*4)&lt;0,0,((A735-(4*$N$4)/((4*$N$4))))/($N$4*4)),0)))))))))+(IF(A735=$E$4,$J$4,0))</f>
        <v>0</v>
      </c>
      <c r="E735" s="49">
        <f>IF(D735=0,0,1/((1+IF('Lease Quarterly'!$H$4="Yearly",'Lease Quarterly'!$D$4,IF('Lease Quarterly'!$H$4="Quarterly",'Lease Quarterly'!$D$4/4,'Lease Quarterly'!$D$4/12)))^IF($E$17=1,A734,A735)))</f>
        <v>0</v>
      </c>
      <c r="F735" s="55">
        <f t="shared" si="115"/>
        <v>0</v>
      </c>
      <c r="G735" s="56"/>
      <c r="H735" s="38">
        <f t="shared" si="121"/>
        <v>719</v>
      </c>
      <c r="I735" s="9" t="str">
        <f t="shared" si="116"/>
        <v>-</v>
      </c>
      <c r="J735" s="47">
        <f>IF(H735&gt;'Lease Quarterly'!$E$4,0,M734)</f>
        <v>0</v>
      </c>
      <c r="K735" s="47">
        <f>IF(IF('Lease Quarterly'!$H$4="Yearly",J735*'Lease Quarterly'!$D$4,IF('Lease Quarterly'!$H$4="Quarterly",J735*('Lease Quarterly'!$D$4/4),J735*'Lease Quarterly'!$D$4/12))&gt;0,IF('Lease Quarterly'!$H$4="Yearly",J735*'Lease Quarterly'!$D$4,IF('Lease Quarterly'!$H$4="Quarterly",J735*('Lease Quarterly'!$D$4/4),J735*'Lease Quarterly'!$D$4/12)),-L735-J735)</f>
        <v>0</v>
      </c>
      <c r="L735" s="47">
        <f t="shared" si="117"/>
        <v>0</v>
      </c>
      <c r="M735" s="47">
        <f t="shared" si="118"/>
        <v>0</v>
      </c>
      <c r="N735" s="57"/>
      <c r="O735" s="38">
        <v>237</v>
      </c>
      <c r="P735" s="58">
        <f t="shared" si="122"/>
        <v>306348</v>
      </c>
      <c r="Q735" s="47">
        <f t="shared" si="123"/>
        <v>0</v>
      </c>
      <c r="R735" s="47">
        <f>IF(S734&lt;1,0,-'Lease Quarterly'!$K$4/'Lease Quarterly'!$L$4)</f>
        <v>0</v>
      </c>
      <c r="S735" s="47">
        <f t="shared" si="119"/>
        <v>0</v>
      </c>
      <c r="AE735"/>
      <c r="AF735" s="6"/>
    </row>
    <row r="736" spans="1:32" x14ac:dyDescent="0.25">
      <c r="A736" s="53">
        <f t="shared" si="120"/>
        <v>720</v>
      </c>
      <c r="B736" s="29">
        <f t="shared" si="114"/>
        <v>0</v>
      </c>
      <c r="C736" s="9" t="str">
        <f>IF(D736=0,"-",IF('Lease Quarterly'!$H$4="Yearly",EDATE(C735,12),IF('Lease Quarterly'!$H$4="Quarterly",EDATE(C735,3),EDATE(C735,1))))</f>
        <v>-</v>
      </c>
      <c r="D736" s="54">
        <f>IF(A736&gt;'Lease Quarterly'!$E$4,0,'Lease Quarterly'!$G$4)*((1+$M$4)^(((((IF($H$4="Yearly",ROUNDDOWN(IF(A736-($N$4)&lt;0,0,((A736-($N$4)/(($N$4))))/($N$4)),0),IF($H$4="Monthly",ROUNDDOWN(IF(A736-($N$4*12)&lt;0,0,((A736-(12*$N$4)/((12*$N$4))))/($N$4*12)),0),ROUNDDOWN(IF(A736-($N$4*4)&lt;0,0,((A736-(4*$N$4)/((4*$N$4))))/($N$4*4)),0)))))))))+(IF(A736=$E$4,$J$4,0))</f>
        <v>0</v>
      </c>
      <c r="E736" s="49">
        <f>IF(D736=0,0,1/((1+IF('Lease Quarterly'!$H$4="Yearly",'Lease Quarterly'!$D$4,IF('Lease Quarterly'!$H$4="Quarterly",'Lease Quarterly'!$D$4/4,'Lease Quarterly'!$D$4/12)))^IF($E$17=1,A735,A736)))</f>
        <v>0</v>
      </c>
      <c r="F736" s="55">
        <f t="shared" si="115"/>
        <v>0</v>
      </c>
      <c r="G736" s="56"/>
      <c r="H736" s="38">
        <f t="shared" si="121"/>
        <v>720</v>
      </c>
      <c r="I736" s="9" t="str">
        <f t="shared" si="116"/>
        <v>-</v>
      </c>
      <c r="J736" s="47">
        <f>IF(H736&gt;'Lease Quarterly'!$E$4,0,M735)</f>
        <v>0</v>
      </c>
      <c r="K736" s="47">
        <f>IF(IF('Lease Quarterly'!$H$4="Yearly",J736*'Lease Quarterly'!$D$4,IF('Lease Quarterly'!$H$4="Quarterly",J736*('Lease Quarterly'!$D$4/4),J736*'Lease Quarterly'!$D$4/12))&gt;0,IF('Lease Quarterly'!$H$4="Yearly",J736*'Lease Quarterly'!$D$4,IF('Lease Quarterly'!$H$4="Quarterly",J736*('Lease Quarterly'!$D$4/4),J736*'Lease Quarterly'!$D$4/12)),-L736-J736)</f>
        <v>0</v>
      </c>
      <c r="L736" s="47">
        <f t="shared" si="117"/>
        <v>0</v>
      </c>
      <c r="M736" s="47">
        <f t="shared" si="118"/>
        <v>0</v>
      </c>
      <c r="N736" s="57"/>
      <c r="O736" s="38">
        <v>237</v>
      </c>
      <c r="P736" s="58">
        <f t="shared" si="122"/>
        <v>306713</v>
      </c>
      <c r="Q736" s="47">
        <f t="shared" si="123"/>
        <v>0</v>
      </c>
      <c r="R736" s="47">
        <f>IF(S735&lt;1,0,-'Lease Quarterly'!$K$4/'Lease Quarterly'!$L$4)</f>
        <v>0</v>
      </c>
      <c r="S736" s="47">
        <f t="shared" si="119"/>
        <v>0</v>
      </c>
      <c r="AE736"/>
      <c r="AF736" s="6"/>
    </row>
    <row r="737" spans="1:32" x14ac:dyDescent="0.25">
      <c r="A737" s="53">
        <f t="shared" si="120"/>
        <v>721</v>
      </c>
      <c r="B737" s="29">
        <f t="shared" si="114"/>
        <v>0</v>
      </c>
      <c r="C737" s="9" t="str">
        <f>IF(D737=0,"-",IF('Lease Quarterly'!$H$4="Yearly",EDATE(C736,12),IF('Lease Quarterly'!$H$4="Quarterly",EDATE(C736,3),EDATE(C736,1))))</f>
        <v>-</v>
      </c>
      <c r="D737" s="54">
        <f>IF(A737&gt;'Lease Quarterly'!$E$4,0,'Lease Quarterly'!$G$4)*((1+$M$4)^(((((IF($H$4="Yearly",ROUNDDOWN(IF(A737-($N$4)&lt;0,0,((A737-($N$4)/(($N$4))))/($N$4)),0),IF($H$4="Monthly",ROUNDDOWN(IF(A737-($N$4*12)&lt;0,0,((A737-(12*$N$4)/((12*$N$4))))/($N$4*12)),0),ROUNDDOWN(IF(A737-($N$4*4)&lt;0,0,((A737-(4*$N$4)/((4*$N$4))))/($N$4*4)),0)))))))))+(IF(A737=$E$4,$J$4,0))</f>
        <v>0</v>
      </c>
      <c r="E737" s="49">
        <f>IF(D737=0,0,1/((1+IF('Lease Quarterly'!$H$4="Yearly",'Lease Quarterly'!$D$4,IF('Lease Quarterly'!$H$4="Quarterly",'Lease Quarterly'!$D$4/4,'Lease Quarterly'!$D$4/12)))^IF($E$17=1,A736,A737)))</f>
        <v>0</v>
      </c>
      <c r="F737" s="55">
        <f t="shared" si="115"/>
        <v>0</v>
      </c>
      <c r="G737" s="56"/>
      <c r="H737" s="38">
        <f t="shared" si="121"/>
        <v>721</v>
      </c>
      <c r="I737" s="9" t="str">
        <f t="shared" si="116"/>
        <v>-</v>
      </c>
      <c r="J737" s="47">
        <f>IF(H737&gt;'Lease Quarterly'!$E$4,0,M736)</f>
        <v>0</v>
      </c>
      <c r="K737" s="47">
        <f>IF(IF('Lease Quarterly'!$H$4="Yearly",J737*'Lease Quarterly'!$D$4,IF('Lease Quarterly'!$H$4="Quarterly",J737*('Lease Quarterly'!$D$4/4),J737*'Lease Quarterly'!$D$4/12))&gt;0,IF('Lease Quarterly'!$H$4="Yearly",J737*'Lease Quarterly'!$D$4,IF('Lease Quarterly'!$H$4="Quarterly",J737*('Lease Quarterly'!$D$4/4),J737*'Lease Quarterly'!$D$4/12)),-L737-J737)</f>
        <v>0</v>
      </c>
      <c r="L737" s="47">
        <f t="shared" si="117"/>
        <v>0</v>
      </c>
      <c r="M737" s="47">
        <f t="shared" si="118"/>
        <v>0</v>
      </c>
      <c r="N737" s="57"/>
      <c r="O737" s="38">
        <v>237</v>
      </c>
      <c r="P737" s="58">
        <f t="shared" si="122"/>
        <v>307079</v>
      </c>
      <c r="Q737" s="47">
        <f t="shared" si="123"/>
        <v>0</v>
      </c>
      <c r="R737" s="47">
        <f>IF(S736&lt;1,0,-'Lease Quarterly'!$K$4/'Lease Quarterly'!$L$4)</f>
        <v>0</v>
      </c>
      <c r="S737" s="47">
        <f t="shared" si="119"/>
        <v>0</v>
      </c>
      <c r="AE737"/>
      <c r="AF737" s="6"/>
    </row>
    <row r="738" spans="1:32" x14ac:dyDescent="0.25">
      <c r="A738" s="53">
        <f t="shared" si="120"/>
        <v>722</v>
      </c>
      <c r="B738" s="29">
        <f t="shared" si="114"/>
        <v>0</v>
      </c>
      <c r="C738" s="9" t="str">
        <f>IF(D738=0,"-",IF('Lease Quarterly'!$H$4="Yearly",EDATE(C737,12),IF('Lease Quarterly'!$H$4="Quarterly",EDATE(C737,3),EDATE(C737,1))))</f>
        <v>-</v>
      </c>
      <c r="D738" s="54">
        <f>IF(A738&gt;'Lease Quarterly'!$E$4,0,'Lease Quarterly'!$G$4)*((1+$M$4)^(((((IF($H$4="Yearly",ROUNDDOWN(IF(A738-($N$4)&lt;0,0,((A738-($N$4)/(($N$4))))/($N$4)),0),IF($H$4="Monthly",ROUNDDOWN(IF(A738-($N$4*12)&lt;0,0,((A738-(12*$N$4)/((12*$N$4))))/($N$4*12)),0),ROUNDDOWN(IF(A738-($N$4*4)&lt;0,0,((A738-(4*$N$4)/((4*$N$4))))/($N$4*4)),0)))))))))+(IF(A738=$E$4,$J$4,0))</f>
        <v>0</v>
      </c>
      <c r="E738" s="49">
        <f>IF(D738=0,0,1/((1+IF('Lease Quarterly'!$H$4="Yearly",'Lease Quarterly'!$D$4,IF('Lease Quarterly'!$H$4="Quarterly",'Lease Quarterly'!$D$4/4,'Lease Quarterly'!$D$4/12)))^IF($E$17=1,A737,A738)))</f>
        <v>0</v>
      </c>
      <c r="F738" s="55">
        <f t="shared" si="115"/>
        <v>0</v>
      </c>
      <c r="G738" s="56"/>
      <c r="H738" s="38">
        <f t="shared" si="121"/>
        <v>722</v>
      </c>
      <c r="I738" s="9" t="str">
        <f t="shared" si="116"/>
        <v>-</v>
      </c>
      <c r="J738" s="47">
        <f>IF(H738&gt;'Lease Quarterly'!$E$4,0,M737)</f>
        <v>0</v>
      </c>
      <c r="K738" s="47">
        <f>IF(IF('Lease Quarterly'!$H$4="Yearly",J738*'Lease Quarterly'!$D$4,IF('Lease Quarterly'!$H$4="Quarterly",J738*('Lease Quarterly'!$D$4/4),J738*'Lease Quarterly'!$D$4/12))&gt;0,IF('Lease Quarterly'!$H$4="Yearly",J738*'Lease Quarterly'!$D$4,IF('Lease Quarterly'!$H$4="Quarterly",J738*('Lease Quarterly'!$D$4/4),J738*'Lease Quarterly'!$D$4/12)),-L738-J738)</f>
        <v>0</v>
      </c>
      <c r="L738" s="47">
        <f t="shared" si="117"/>
        <v>0</v>
      </c>
      <c r="M738" s="47">
        <f t="shared" si="118"/>
        <v>0</v>
      </c>
      <c r="N738" s="57"/>
      <c r="O738" s="38">
        <v>237</v>
      </c>
      <c r="P738" s="58">
        <f t="shared" si="122"/>
        <v>307444</v>
      </c>
      <c r="Q738" s="47">
        <f t="shared" si="123"/>
        <v>0</v>
      </c>
      <c r="R738" s="47">
        <f>IF(S737&lt;1,0,-'Lease Quarterly'!$K$4/'Lease Quarterly'!$L$4)</f>
        <v>0</v>
      </c>
      <c r="S738" s="47">
        <f t="shared" si="119"/>
        <v>0</v>
      </c>
      <c r="AE738"/>
      <c r="AF738" s="6"/>
    </row>
    <row r="739" spans="1:32" x14ac:dyDescent="0.25">
      <c r="A739" s="53">
        <f t="shared" si="120"/>
        <v>723</v>
      </c>
      <c r="B739" s="29">
        <f t="shared" si="114"/>
        <v>0</v>
      </c>
      <c r="C739" s="9" t="str">
        <f>IF(D739=0,"-",IF('Lease Quarterly'!$H$4="Yearly",EDATE(C738,12),IF('Lease Quarterly'!$H$4="Quarterly",EDATE(C738,3),EDATE(C738,1))))</f>
        <v>-</v>
      </c>
      <c r="D739" s="54">
        <f>IF(A739&gt;'Lease Quarterly'!$E$4,0,'Lease Quarterly'!$G$4)*((1+$M$4)^(((((IF($H$4="Yearly",ROUNDDOWN(IF(A739-($N$4)&lt;0,0,((A739-($N$4)/(($N$4))))/($N$4)),0),IF($H$4="Monthly",ROUNDDOWN(IF(A739-($N$4*12)&lt;0,0,((A739-(12*$N$4)/((12*$N$4))))/($N$4*12)),0),ROUNDDOWN(IF(A739-($N$4*4)&lt;0,0,((A739-(4*$N$4)/((4*$N$4))))/($N$4*4)),0)))))))))+(IF(A739=$E$4,$J$4,0))</f>
        <v>0</v>
      </c>
      <c r="E739" s="49">
        <f>IF(D739=0,0,1/((1+IF('Lease Quarterly'!$H$4="Yearly",'Lease Quarterly'!$D$4,IF('Lease Quarterly'!$H$4="Quarterly",'Lease Quarterly'!$D$4/4,'Lease Quarterly'!$D$4/12)))^IF($E$17=1,A738,A739)))</f>
        <v>0</v>
      </c>
      <c r="F739" s="55">
        <f t="shared" si="115"/>
        <v>0</v>
      </c>
      <c r="G739" s="56"/>
      <c r="H739" s="38">
        <f t="shared" si="121"/>
        <v>723</v>
      </c>
      <c r="I739" s="9" t="str">
        <f t="shared" si="116"/>
        <v>-</v>
      </c>
      <c r="J739" s="47">
        <f>IF(H739&gt;'Lease Quarterly'!$E$4,0,M738)</f>
        <v>0</v>
      </c>
      <c r="K739" s="47">
        <f>IF(IF('Lease Quarterly'!$H$4="Yearly",J739*'Lease Quarterly'!$D$4,IF('Lease Quarterly'!$H$4="Quarterly",J739*('Lease Quarterly'!$D$4/4),J739*'Lease Quarterly'!$D$4/12))&gt;0,IF('Lease Quarterly'!$H$4="Yearly",J739*'Lease Quarterly'!$D$4,IF('Lease Quarterly'!$H$4="Quarterly",J739*('Lease Quarterly'!$D$4/4),J739*'Lease Quarterly'!$D$4/12)),-L739-J739)</f>
        <v>0</v>
      </c>
      <c r="L739" s="47">
        <f t="shared" si="117"/>
        <v>0</v>
      </c>
      <c r="M739" s="47">
        <f t="shared" si="118"/>
        <v>0</v>
      </c>
      <c r="N739" s="57"/>
      <c r="O739" s="38">
        <v>237</v>
      </c>
      <c r="P739" s="58">
        <f t="shared" si="122"/>
        <v>307809</v>
      </c>
      <c r="Q739" s="47">
        <f t="shared" si="123"/>
        <v>0</v>
      </c>
      <c r="R739" s="47">
        <f>IF(S738&lt;1,0,-'Lease Quarterly'!$K$4/'Lease Quarterly'!$L$4)</f>
        <v>0</v>
      </c>
      <c r="S739" s="47">
        <f t="shared" si="119"/>
        <v>0</v>
      </c>
      <c r="AE739"/>
      <c r="AF739" s="6"/>
    </row>
    <row r="740" spans="1:32" x14ac:dyDescent="0.25">
      <c r="A740" s="53">
        <f t="shared" si="120"/>
        <v>724</v>
      </c>
      <c r="B740" s="29">
        <f t="shared" si="114"/>
        <v>0</v>
      </c>
      <c r="C740" s="9" t="str">
        <f>IF(D740=0,"-",IF('Lease Quarterly'!$H$4="Yearly",EDATE(C739,12),IF('Lease Quarterly'!$H$4="Quarterly",EDATE(C739,3),EDATE(C739,1))))</f>
        <v>-</v>
      </c>
      <c r="D740" s="54">
        <f>IF(A740&gt;'Lease Quarterly'!$E$4,0,'Lease Quarterly'!$G$4)*((1+$M$4)^(((((IF($H$4="Yearly",ROUNDDOWN(IF(A740-($N$4)&lt;0,0,((A740-($N$4)/(($N$4))))/($N$4)),0),IF($H$4="Monthly",ROUNDDOWN(IF(A740-($N$4*12)&lt;0,0,((A740-(12*$N$4)/((12*$N$4))))/($N$4*12)),0),ROUNDDOWN(IF(A740-($N$4*4)&lt;0,0,((A740-(4*$N$4)/((4*$N$4))))/($N$4*4)),0)))))))))+(IF(A740=$E$4,$J$4,0))</f>
        <v>0</v>
      </c>
      <c r="E740" s="49">
        <f>IF(D740=0,0,1/((1+IF('Lease Quarterly'!$H$4="Yearly",'Lease Quarterly'!$D$4,IF('Lease Quarterly'!$H$4="Quarterly",'Lease Quarterly'!$D$4/4,'Lease Quarterly'!$D$4/12)))^IF($E$17=1,A739,A740)))</f>
        <v>0</v>
      </c>
      <c r="F740" s="55">
        <f t="shared" si="115"/>
        <v>0</v>
      </c>
      <c r="G740" s="56"/>
      <c r="H740" s="38">
        <f t="shared" si="121"/>
        <v>724</v>
      </c>
      <c r="I740" s="9" t="str">
        <f t="shared" si="116"/>
        <v>-</v>
      </c>
      <c r="J740" s="47">
        <f>IF(H740&gt;'Lease Quarterly'!$E$4,0,M739)</f>
        <v>0</v>
      </c>
      <c r="K740" s="47">
        <f>IF(IF('Lease Quarterly'!$H$4="Yearly",J740*'Lease Quarterly'!$D$4,IF('Lease Quarterly'!$H$4="Quarterly",J740*('Lease Quarterly'!$D$4/4),J740*'Lease Quarterly'!$D$4/12))&gt;0,IF('Lease Quarterly'!$H$4="Yearly",J740*'Lease Quarterly'!$D$4,IF('Lease Quarterly'!$H$4="Quarterly",J740*('Lease Quarterly'!$D$4/4),J740*'Lease Quarterly'!$D$4/12)),-L740-J740)</f>
        <v>0</v>
      </c>
      <c r="L740" s="47">
        <f t="shared" si="117"/>
        <v>0</v>
      </c>
      <c r="M740" s="47">
        <f t="shared" si="118"/>
        <v>0</v>
      </c>
      <c r="N740" s="57"/>
      <c r="O740" s="38">
        <v>237</v>
      </c>
      <c r="P740" s="58">
        <f t="shared" si="122"/>
        <v>308174</v>
      </c>
      <c r="Q740" s="47">
        <f t="shared" si="123"/>
        <v>0</v>
      </c>
      <c r="R740" s="47">
        <f>IF(S739&lt;1,0,-'Lease Quarterly'!$K$4/'Lease Quarterly'!$L$4)</f>
        <v>0</v>
      </c>
      <c r="S740" s="47">
        <f t="shared" si="119"/>
        <v>0</v>
      </c>
      <c r="AE740"/>
      <c r="AF740" s="6"/>
    </row>
    <row r="741" spans="1:32" x14ac:dyDescent="0.25">
      <c r="A741" s="53">
        <f t="shared" si="120"/>
        <v>725</v>
      </c>
      <c r="B741" s="29">
        <f t="shared" si="114"/>
        <v>0</v>
      </c>
      <c r="C741" s="9" t="str">
        <f>IF(D741=0,"-",IF('Lease Quarterly'!$H$4="Yearly",EDATE(C740,12),IF('Lease Quarterly'!$H$4="Quarterly",EDATE(C740,3),EDATE(C740,1))))</f>
        <v>-</v>
      </c>
      <c r="D741" s="54">
        <f>IF(A741&gt;'Lease Quarterly'!$E$4,0,'Lease Quarterly'!$G$4)*((1+$M$4)^(((((IF($H$4="Yearly",ROUNDDOWN(IF(A741-($N$4)&lt;0,0,((A741-($N$4)/(($N$4))))/($N$4)),0),IF($H$4="Monthly",ROUNDDOWN(IF(A741-($N$4*12)&lt;0,0,((A741-(12*$N$4)/((12*$N$4))))/($N$4*12)),0),ROUNDDOWN(IF(A741-($N$4*4)&lt;0,0,((A741-(4*$N$4)/((4*$N$4))))/($N$4*4)),0)))))))))+(IF(A741=$E$4,$J$4,0))</f>
        <v>0</v>
      </c>
      <c r="E741" s="49">
        <f>IF(D741=0,0,1/((1+IF('Lease Quarterly'!$H$4="Yearly",'Lease Quarterly'!$D$4,IF('Lease Quarterly'!$H$4="Quarterly",'Lease Quarterly'!$D$4/4,'Lease Quarterly'!$D$4/12)))^IF($E$17=1,A740,A741)))</f>
        <v>0</v>
      </c>
      <c r="F741" s="55">
        <f t="shared" si="115"/>
        <v>0</v>
      </c>
      <c r="G741" s="56"/>
      <c r="H741" s="38">
        <f t="shared" si="121"/>
        <v>725</v>
      </c>
      <c r="I741" s="9" t="str">
        <f t="shared" si="116"/>
        <v>-</v>
      </c>
      <c r="J741" s="47">
        <f>IF(H741&gt;'Lease Quarterly'!$E$4,0,M740)</f>
        <v>0</v>
      </c>
      <c r="K741" s="47">
        <f>IF(IF('Lease Quarterly'!$H$4="Yearly",J741*'Lease Quarterly'!$D$4,IF('Lease Quarterly'!$H$4="Quarterly",J741*('Lease Quarterly'!$D$4/4),J741*'Lease Quarterly'!$D$4/12))&gt;0,IF('Lease Quarterly'!$H$4="Yearly",J741*'Lease Quarterly'!$D$4,IF('Lease Quarterly'!$H$4="Quarterly",J741*('Lease Quarterly'!$D$4/4),J741*'Lease Quarterly'!$D$4/12)),-L741-J741)</f>
        <v>0</v>
      </c>
      <c r="L741" s="47">
        <f t="shared" si="117"/>
        <v>0</v>
      </c>
      <c r="M741" s="47">
        <f t="shared" si="118"/>
        <v>0</v>
      </c>
      <c r="N741" s="57"/>
      <c r="O741" s="38">
        <v>237</v>
      </c>
      <c r="P741" s="58">
        <f t="shared" si="122"/>
        <v>308540</v>
      </c>
      <c r="Q741" s="47">
        <f t="shared" si="123"/>
        <v>0</v>
      </c>
      <c r="R741" s="47">
        <f>IF(S740&lt;1,0,-'Lease Quarterly'!$K$4/'Lease Quarterly'!$L$4)</f>
        <v>0</v>
      </c>
      <c r="S741" s="47">
        <f t="shared" si="119"/>
        <v>0</v>
      </c>
      <c r="AE741"/>
      <c r="AF741" s="6"/>
    </row>
    <row r="742" spans="1:32" x14ac:dyDescent="0.25">
      <c r="A742" s="53">
        <f t="shared" si="120"/>
        <v>726</v>
      </c>
      <c r="B742" s="29">
        <f t="shared" si="114"/>
        <v>0</v>
      </c>
      <c r="C742" s="9" t="str">
        <f>IF(D742=0,"-",IF('Lease Quarterly'!$H$4="Yearly",EDATE(C741,12),IF('Lease Quarterly'!$H$4="Quarterly",EDATE(C741,3),EDATE(C741,1))))</f>
        <v>-</v>
      </c>
      <c r="D742" s="54">
        <f>IF(A742&gt;'Lease Quarterly'!$E$4,0,'Lease Quarterly'!$G$4)*((1+$M$4)^(((((IF($H$4="Yearly",ROUNDDOWN(IF(A742-($N$4)&lt;0,0,((A742-($N$4)/(($N$4))))/($N$4)),0),IF($H$4="Monthly",ROUNDDOWN(IF(A742-($N$4*12)&lt;0,0,((A742-(12*$N$4)/((12*$N$4))))/($N$4*12)),0),ROUNDDOWN(IF(A742-($N$4*4)&lt;0,0,((A742-(4*$N$4)/((4*$N$4))))/($N$4*4)),0)))))))))+(IF(A742=$E$4,$J$4,0))</f>
        <v>0</v>
      </c>
      <c r="E742" s="49">
        <f>IF(D742=0,0,1/((1+IF('Lease Quarterly'!$H$4="Yearly",'Lease Quarterly'!$D$4,IF('Lease Quarterly'!$H$4="Quarterly",'Lease Quarterly'!$D$4/4,'Lease Quarterly'!$D$4/12)))^IF($E$17=1,A741,A742)))</f>
        <v>0</v>
      </c>
      <c r="F742" s="55">
        <f t="shared" si="115"/>
        <v>0</v>
      </c>
      <c r="G742" s="56"/>
      <c r="H742" s="38">
        <f t="shared" si="121"/>
        <v>726</v>
      </c>
      <c r="I742" s="9" t="str">
        <f t="shared" si="116"/>
        <v>-</v>
      </c>
      <c r="J742" s="47">
        <f>IF(H742&gt;'Lease Quarterly'!$E$4,0,M741)</f>
        <v>0</v>
      </c>
      <c r="K742" s="47">
        <f>IF(IF('Lease Quarterly'!$H$4="Yearly",J742*'Lease Quarterly'!$D$4,IF('Lease Quarterly'!$H$4="Quarterly",J742*('Lease Quarterly'!$D$4/4),J742*'Lease Quarterly'!$D$4/12))&gt;0,IF('Lease Quarterly'!$H$4="Yearly",J742*'Lease Quarterly'!$D$4,IF('Lease Quarterly'!$H$4="Quarterly",J742*('Lease Quarterly'!$D$4/4),J742*'Lease Quarterly'!$D$4/12)),-L742-J742)</f>
        <v>0</v>
      </c>
      <c r="L742" s="47">
        <f t="shared" si="117"/>
        <v>0</v>
      </c>
      <c r="M742" s="47">
        <f t="shared" si="118"/>
        <v>0</v>
      </c>
      <c r="N742" s="57"/>
      <c r="O742" s="38">
        <v>237</v>
      </c>
      <c r="P742" s="58">
        <f t="shared" si="122"/>
        <v>308905</v>
      </c>
      <c r="Q742" s="47">
        <f t="shared" si="123"/>
        <v>0</v>
      </c>
      <c r="R742" s="47">
        <f>IF(S741&lt;1,0,-'Lease Quarterly'!$K$4/'Lease Quarterly'!$L$4)</f>
        <v>0</v>
      </c>
      <c r="S742" s="47">
        <f t="shared" si="119"/>
        <v>0</v>
      </c>
      <c r="AE742"/>
      <c r="AF742" s="6"/>
    </row>
    <row r="743" spans="1:32" x14ac:dyDescent="0.25">
      <c r="A743" s="53">
        <f t="shared" si="120"/>
        <v>727</v>
      </c>
      <c r="B743" s="29">
        <f t="shared" si="114"/>
        <v>0</v>
      </c>
      <c r="C743" s="9" t="str">
        <f>IF(D743=0,"-",IF('Lease Quarterly'!$H$4="Yearly",EDATE(C742,12),IF('Lease Quarterly'!$H$4="Quarterly",EDATE(C742,3),EDATE(C742,1))))</f>
        <v>-</v>
      </c>
      <c r="D743" s="54">
        <f>IF(A743&gt;'Lease Quarterly'!$E$4,0,'Lease Quarterly'!$G$4)*((1+$M$4)^(((((IF($H$4="Yearly",ROUNDDOWN(IF(A743-($N$4)&lt;0,0,((A743-($N$4)/(($N$4))))/($N$4)),0),IF($H$4="Monthly",ROUNDDOWN(IF(A743-($N$4*12)&lt;0,0,((A743-(12*$N$4)/((12*$N$4))))/($N$4*12)),0),ROUNDDOWN(IF(A743-($N$4*4)&lt;0,0,((A743-(4*$N$4)/((4*$N$4))))/($N$4*4)),0)))))))))+(IF(A743=$E$4,$J$4,0))</f>
        <v>0</v>
      </c>
      <c r="E743" s="49">
        <f>IF(D743=0,0,1/((1+IF('Lease Quarterly'!$H$4="Yearly",'Lease Quarterly'!$D$4,IF('Lease Quarterly'!$H$4="Quarterly",'Lease Quarterly'!$D$4/4,'Lease Quarterly'!$D$4/12)))^IF($E$17=1,A742,A743)))</f>
        <v>0</v>
      </c>
      <c r="F743" s="55">
        <f t="shared" si="115"/>
        <v>0</v>
      </c>
      <c r="G743" s="56"/>
      <c r="H743" s="38">
        <f t="shared" si="121"/>
        <v>727</v>
      </c>
      <c r="I743" s="9" t="str">
        <f t="shared" si="116"/>
        <v>-</v>
      </c>
      <c r="J743" s="47">
        <f>IF(H743&gt;'Lease Quarterly'!$E$4,0,M742)</f>
        <v>0</v>
      </c>
      <c r="K743" s="47">
        <f>IF(IF('Lease Quarterly'!$H$4="Yearly",J743*'Lease Quarterly'!$D$4,IF('Lease Quarterly'!$H$4="Quarterly",J743*('Lease Quarterly'!$D$4/4),J743*'Lease Quarterly'!$D$4/12))&gt;0,IF('Lease Quarterly'!$H$4="Yearly",J743*'Lease Quarterly'!$D$4,IF('Lease Quarterly'!$H$4="Quarterly",J743*('Lease Quarterly'!$D$4/4),J743*'Lease Quarterly'!$D$4/12)),-L743-J743)</f>
        <v>0</v>
      </c>
      <c r="L743" s="47">
        <f t="shared" si="117"/>
        <v>0</v>
      </c>
      <c r="M743" s="47">
        <f t="shared" si="118"/>
        <v>0</v>
      </c>
      <c r="N743" s="57"/>
      <c r="O743" s="38">
        <v>237</v>
      </c>
      <c r="P743" s="58">
        <f t="shared" si="122"/>
        <v>309270</v>
      </c>
      <c r="Q743" s="47">
        <f t="shared" si="123"/>
        <v>0</v>
      </c>
      <c r="R743" s="47">
        <f>IF(S742&lt;1,0,-'Lease Quarterly'!$K$4/'Lease Quarterly'!$L$4)</f>
        <v>0</v>
      </c>
      <c r="S743" s="47">
        <f t="shared" si="119"/>
        <v>0</v>
      </c>
      <c r="AE743"/>
      <c r="AF743" s="6"/>
    </row>
    <row r="744" spans="1:32" x14ac:dyDescent="0.25">
      <c r="A744" s="53">
        <f t="shared" si="120"/>
        <v>728</v>
      </c>
      <c r="B744" s="29">
        <f t="shared" si="114"/>
        <v>0</v>
      </c>
      <c r="C744" s="9" t="str">
        <f>IF(D744=0,"-",IF('Lease Quarterly'!$H$4="Yearly",EDATE(C743,12),IF('Lease Quarterly'!$H$4="Quarterly",EDATE(C743,3),EDATE(C743,1))))</f>
        <v>-</v>
      </c>
      <c r="D744" s="54">
        <f>IF(A744&gt;'Lease Quarterly'!$E$4,0,'Lease Quarterly'!$G$4)*((1+$M$4)^(((((IF($H$4="Yearly",ROUNDDOWN(IF(A744-($N$4)&lt;0,0,((A744-($N$4)/(($N$4))))/($N$4)),0),IF($H$4="Monthly",ROUNDDOWN(IF(A744-($N$4*12)&lt;0,0,((A744-(12*$N$4)/((12*$N$4))))/($N$4*12)),0),ROUNDDOWN(IF(A744-($N$4*4)&lt;0,0,((A744-(4*$N$4)/((4*$N$4))))/($N$4*4)),0)))))))))+(IF(A744=$E$4,$J$4,0))</f>
        <v>0</v>
      </c>
      <c r="E744" s="49">
        <f>IF(D744=0,0,1/((1+IF('Lease Quarterly'!$H$4="Yearly",'Lease Quarterly'!$D$4,IF('Lease Quarterly'!$H$4="Quarterly",'Lease Quarterly'!$D$4/4,'Lease Quarterly'!$D$4/12)))^IF($E$17=1,A743,A744)))</f>
        <v>0</v>
      </c>
      <c r="F744" s="55">
        <f t="shared" si="115"/>
        <v>0</v>
      </c>
      <c r="G744" s="56"/>
      <c r="H744" s="38">
        <f t="shared" si="121"/>
        <v>728</v>
      </c>
      <c r="I744" s="9" t="str">
        <f t="shared" si="116"/>
        <v>-</v>
      </c>
      <c r="J744" s="47">
        <f>IF(H744&gt;'Lease Quarterly'!$E$4,0,M743)</f>
        <v>0</v>
      </c>
      <c r="K744" s="47">
        <f>IF(IF('Lease Quarterly'!$H$4="Yearly",J744*'Lease Quarterly'!$D$4,IF('Lease Quarterly'!$H$4="Quarterly",J744*('Lease Quarterly'!$D$4/4),J744*'Lease Quarterly'!$D$4/12))&gt;0,IF('Lease Quarterly'!$H$4="Yearly",J744*'Lease Quarterly'!$D$4,IF('Lease Quarterly'!$H$4="Quarterly",J744*('Lease Quarterly'!$D$4/4),J744*'Lease Quarterly'!$D$4/12)),-L744-J744)</f>
        <v>0</v>
      </c>
      <c r="L744" s="47">
        <f t="shared" si="117"/>
        <v>0</v>
      </c>
      <c r="M744" s="47">
        <f t="shared" si="118"/>
        <v>0</v>
      </c>
      <c r="N744" s="57"/>
      <c r="O744" s="38">
        <v>237</v>
      </c>
      <c r="P744" s="58">
        <f t="shared" si="122"/>
        <v>309635</v>
      </c>
      <c r="Q744" s="47">
        <f t="shared" si="123"/>
        <v>0</v>
      </c>
      <c r="R744" s="47">
        <f>IF(S743&lt;1,0,-'Lease Quarterly'!$K$4/'Lease Quarterly'!$L$4)</f>
        <v>0</v>
      </c>
      <c r="S744" s="47">
        <f t="shared" si="119"/>
        <v>0</v>
      </c>
      <c r="AE744"/>
      <c r="AF744" s="6"/>
    </row>
    <row r="745" spans="1:32" x14ac:dyDescent="0.25">
      <c r="A745" s="53">
        <f t="shared" si="120"/>
        <v>729</v>
      </c>
      <c r="B745" s="29">
        <f t="shared" si="114"/>
        <v>0</v>
      </c>
      <c r="C745" s="9" t="str">
        <f>IF(D745=0,"-",IF('Lease Quarterly'!$H$4="Yearly",EDATE(C744,12),IF('Lease Quarterly'!$H$4="Quarterly",EDATE(C744,3),EDATE(C744,1))))</f>
        <v>-</v>
      </c>
      <c r="D745" s="54">
        <f>IF(A745&gt;'Lease Quarterly'!$E$4,0,'Lease Quarterly'!$G$4)*((1+$M$4)^(((((IF($H$4="Yearly",ROUNDDOWN(IF(A745-($N$4)&lt;0,0,((A745-($N$4)/(($N$4))))/($N$4)),0),IF($H$4="Monthly",ROUNDDOWN(IF(A745-($N$4*12)&lt;0,0,((A745-(12*$N$4)/((12*$N$4))))/($N$4*12)),0),ROUNDDOWN(IF(A745-($N$4*4)&lt;0,0,((A745-(4*$N$4)/((4*$N$4))))/($N$4*4)),0)))))))))+(IF(A745=$E$4,$J$4,0))</f>
        <v>0</v>
      </c>
      <c r="E745" s="49">
        <f>IF(D745=0,0,1/((1+IF('Lease Quarterly'!$H$4="Yearly",'Lease Quarterly'!$D$4,IF('Lease Quarterly'!$H$4="Quarterly",'Lease Quarterly'!$D$4/4,'Lease Quarterly'!$D$4/12)))^IF($E$17=1,A744,A745)))</f>
        <v>0</v>
      </c>
      <c r="F745" s="55">
        <f t="shared" si="115"/>
        <v>0</v>
      </c>
      <c r="G745" s="56"/>
      <c r="H745" s="38">
        <f t="shared" si="121"/>
        <v>729</v>
      </c>
      <c r="I745" s="9" t="str">
        <f t="shared" si="116"/>
        <v>-</v>
      </c>
      <c r="J745" s="47">
        <f>IF(H745&gt;'Lease Quarterly'!$E$4,0,M744)</f>
        <v>0</v>
      </c>
      <c r="K745" s="47">
        <f>IF(IF('Lease Quarterly'!$H$4="Yearly",J745*'Lease Quarterly'!$D$4,IF('Lease Quarterly'!$H$4="Quarterly",J745*('Lease Quarterly'!$D$4/4),J745*'Lease Quarterly'!$D$4/12))&gt;0,IF('Lease Quarterly'!$H$4="Yearly",J745*'Lease Quarterly'!$D$4,IF('Lease Quarterly'!$H$4="Quarterly",J745*('Lease Quarterly'!$D$4/4),J745*'Lease Quarterly'!$D$4/12)),-L745-J745)</f>
        <v>0</v>
      </c>
      <c r="L745" s="47">
        <f t="shared" si="117"/>
        <v>0</v>
      </c>
      <c r="M745" s="47">
        <f t="shared" si="118"/>
        <v>0</v>
      </c>
      <c r="N745" s="57"/>
      <c r="O745" s="38">
        <v>237</v>
      </c>
      <c r="P745" s="58">
        <f t="shared" si="122"/>
        <v>310001</v>
      </c>
      <c r="Q745" s="47">
        <f t="shared" si="123"/>
        <v>0</v>
      </c>
      <c r="R745" s="47">
        <f>IF(S744&lt;1,0,-'Lease Quarterly'!$K$4/'Lease Quarterly'!$L$4)</f>
        <v>0</v>
      </c>
      <c r="S745" s="47">
        <f t="shared" si="119"/>
        <v>0</v>
      </c>
      <c r="AE745"/>
      <c r="AF745" s="6"/>
    </row>
    <row r="746" spans="1:32" x14ac:dyDescent="0.25">
      <c r="A746" s="53">
        <f t="shared" si="120"/>
        <v>730</v>
      </c>
      <c r="B746" s="29">
        <f t="shared" si="114"/>
        <v>0</v>
      </c>
      <c r="C746" s="9" t="str">
        <f>IF(D746=0,"-",IF('Lease Quarterly'!$H$4="Yearly",EDATE(C745,12),IF('Lease Quarterly'!$H$4="Quarterly",EDATE(C745,3),EDATE(C745,1))))</f>
        <v>-</v>
      </c>
      <c r="D746" s="54">
        <f>IF(A746&gt;'Lease Quarterly'!$E$4,0,'Lease Quarterly'!$G$4)*((1+$M$4)^(((((IF($H$4="Yearly",ROUNDDOWN(IF(A746-($N$4)&lt;0,0,((A746-($N$4)/(($N$4))))/($N$4)),0),IF($H$4="Monthly",ROUNDDOWN(IF(A746-($N$4*12)&lt;0,0,((A746-(12*$N$4)/((12*$N$4))))/($N$4*12)),0),ROUNDDOWN(IF(A746-($N$4*4)&lt;0,0,((A746-(4*$N$4)/((4*$N$4))))/($N$4*4)),0)))))))))+(IF(A746=$E$4,$J$4,0))</f>
        <v>0</v>
      </c>
      <c r="E746" s="49">
        <f>IF(D746=0,0,1/((1+IF('Lease Quarterly'!$H$4="Yearly",'Lease Quarterly'!$D$4,IF('Lease Quarterly'!$H$4="Quarterly",'Lease Quarterly'!$D$4/4,'Lease Quarterly'!$D$4/12)))^IF($E$17=1,A745,A746)))</f>
        <v>0</v>
      </c>
      <c r="F746" s="55">
        <f t="shared" si="115"/>
        <v>0</v>
      </c>
      <c r="G746" s="56"/>
      <c r="H746" s="38">
        <f t="shared" si="121"/>
        <v>730</v>
      </c>
      <c r="I746" s="9" t="str">
        <f t="shared" si="116"/>
        <v>-</v>
      </c>
      <c r="J746" s="47">
        <f>IF(H746&gt;'Lease Quarterly'!$E$4,0,M745)</f>
        <v>0</v>
      </c>
      <c r="K746" s="47">
        <f>IF(IF('Lease Quarterly'!$H$4="Yearly",J746*'Lease Quarterly'!$D$4,IF('Lease Quarterly'!$H$4="Quarterly",J746*('Lease Quarterly'!$D$4/4),J746*'Lease Quarterly'!$D$4/12))&gt;0,IF('Lease Quarterly'!$H$4="Yearly",J746*'Lease Quarterly'!$D$4,IF('Lease Quarterly'!$H$4="Quarterly",J746*('Lease Quarterly'!$D$4/4),J746*'Lease Quarterly'!$D$4/12)),-L746-J746)</f>
        <v>0</v>
      </c>
      <c r="L746" s="47">
        <f t="shared" si="117"/>
        <v>0</v>
      </c>
      <c r="M746" s="47">
        <f t="shared" si="118"/>
        <v>0</v>
      </c>
      <c r="N746" s="57"/>
      <c r="O746" s="38">
        <v>237</v>
      </c>
      <c r="P746" s="58">
        <f t="shared" si="122"/>
        <v>310366</v>
      </c>
      <c r="Q746" s="47">
        <f t="shared" si="123"/>
        <v>0</v>
      </c>
      <c r="R746" s="47">
        <f>IF(S745&lt;1,0,-'Lease Quarterly'!$K$4/'Lease Quarterly'!$L$4)</f>
        <v>0</v>
      </c>
      <c r="S746" s="47">
        <f t="shared" si="119"/>
        <v>0</v>
      </c>
      <c r="AE746"/>
      <c r="AF746" s="6"/>
    </row>
    <row r="747" spans="1:32" x14ac:dyDescent="0.25">
      <c r="A747" s="53">
        <f t="shared" si="120"/>
        <v>731</v>
      </c>
      <c r="B747" s="29">
        <f t="shared" si="114"/>
        <v>0</v>
      </c>
      <c r="C747" s="9" t="str">
        <f>IF(D747=0,"-",IF('Lease Quarterly'!$H$4="Yearly",EDATE(C746,12),IF('Lease Quarterly'!$H$4="Quarterly",EDATE(C746,3),EDATE(C746,1))))</f>
        <v>-</v>
      </c>
      <c r="D747" s="54">
        <f>IF(A747&gt;'Lease Quarterly'!$E$4,0,'Lease Quarterly'!$G$4)*((1+$M$4)^(((((IF($H$4="Yearly",ROUNDDOWN(IF(A747-($N$4)&lt;0,0,((A747-($N$4)/(($N$4))))/($N$4)),0),IF($H$4="Monthly",ROUNDDOWN(IF(A747-($N$4*12)&lt;0,0,((A747-(12*$N$4)/((12*$N$4))))/($N$4*12)),0),ROUNDDOWN(IF(A747-($N$4*4)&lt;0,0,((A747-(4*$N$4)/((4*$N$4))))/($N$4*4)),0)))))))))+(IF(A747=$E$4,$J$4,0))</f>
        <v>0</v>
      </c>
      <c r="E747" s="49">
        <f>IF(D747=0,0,1/((1+IF('Lease Quarterly'!$H$4="Yearly",'Lease Quarterly'!$D$4,IF('Lease Quarterly'!$H$4="Quarterly",'Lease Quarterly'!$D$4/4,'Lease Quarterly'!$D$4/12)))^IF($E$17=1,A746,A747)))</f>
        <v>0</v>
      </c>
      <c r="F747" s="55">
        <f t="shared" si="115"/>
        <v>0</v>
      </c>
      <c r="G747" s="56"/>
      <c r="H747" s="38">
        <f t="shared" si="121"/>
        <v>731</v>
      </c>
      <c r="I747" s="9" t="str">
        <f t="shared" si="116"/>
        <v>-</v>
      </c>
      <c r="J747" s="47">
        <f>IF(H747&gt;'Lease Quarterly'!$E$4,0,M746)</f>
        <v>0</v>
      </c>
      <c r="K747" s="47">
        <f>IF(IF('Lease Quarterly'!$H$4="Yearly",J747*'Lease Quarterly'!$D$4,IF('Lease Quarterly'!$H$4="Quarterly",J747*('Lease Quarterly'!$D$4/4),J747*'Lease Quarterly'!$D$4/12))&gt;0,IF('Lease Quarterly'!$H$4="Yearly",J747*'Lease Quarterly'!$D$4,IF('Lease Quarterly'!$H$4="Quarterly",J747*('Lease Quarterly'!$D$4/4),J747*'Lease Quarterly'!$D$4/12)),-L747-J747)</f>
        <v>0</v>
      </c>
      <c r="L747" s="47">
        <f t="shared" si="117"/>
        <v>0</v>
      </c>
      <c r="M747" s="47">
        <f t="shared" si="118"/>
        <v>0</v>
      </c>
      <c r="N747" s="57"/>
      <c r="O747" s="38">
        <v>237</v>
      </c>
      <c r="P747" s="58">
        <f t="shared" si="122"/>
        <v>310731</v>
      </c>
      <c r="Q747" s="47">
        <f t="shared" si="123"/>
        <v>0</v>
      </c>
      <c r="R747" s="47">
        <f>IF(S746&lt;1,0,-'Lease Quarterly'!$K$4/'Lease Quarterly'!$L$4)</f>
        <v>0</v>
      </c>
      <c r="S747" s="47">
        <f t="shared" si="119"/>
        <v>0</v>
      </c>
      <c r="AE747"/>
      <c r="AF747" s="6"/>
    </row>
    <row r="748" spans="1:32" x14ac:dyDescent="0.25">
      <c r="A748" s="53">
        <f t="shared" si="120"/>
        <v>732</v>
      </c>
      <c r="B748" s="29">
        <f t="shared" si="114"/>
        <v>0</v>
      </c>
      <c r="C748" s="9" t="str">
        <f>IF(D748=0,"-",IF('Lease Quarterly'!$H$4="Yearly",EDATE(C747,12),IF('Lease Quarterly'!$H$4="Quarterly",EDATE(C747,3),EDATE(C747,1))))</f>
        <v>-</v>
      </c>
      <c r="D748" s="54">
        <f>IF(A748&gt;'Lease Quarterly'!$E$4,0,'Lease Quarterly'!$G$4)*((1+$M$4)^(((((IF($H$4="Yearly",ROUNDDOWN(IF(A748-($N$4)&lt;0,0,((A748-($N$4)/(($N$4))))/($N$4)),0),IF($H$4="Monthly",ROUNDDOWN(IF(A748-($N$4*12)&lt;0,0,((A748-(12*$N$4)/((12*$N$4))))/($N$4*12)),0),ROUNDDOWN(IF(A748-($N$4*4)&lt;0,0,((A748-(4*$N$4)/((4*$N$4))))/($N$4*4)),0)))))))))+(IF(A748=$E$4,$J$4,0))</f>
        <v>0</v>
      </c>
      <c r="E748" s="49">
        <f>IF(D748=0,0,1/((1+IF('Lease Quarterly'!$H$4="Yearly",'Lease Quarterly'!$D$4,IF('Lease Quarterly'!$H$4="Quarterly",'Lease Quarterly'!$D$4/4,'Lease Quarterly'!$D$4/12)))^IF($E$17=1,A747,A748)))</f>
        <v>0</v>
      </c>
      <c r="F748" s="55">
        <f t="shared" si="115"/>
        <v>0</v>
      </c>
      <c r="G748" s="56"/>
      <c r="H748" s="38">
        <f t="shared" si="121"/>
        <v>732</v>
      </c>
      <c r="I748" s="9" t="str">
        <f t="shared" si="116"/>
        <v>-</v>
      </c>
      <c r="J748" s="47">
        <f>IF(H748&gt;'Lease Quarterly'!$E$4,0,M747)</f>
        <v>0</v>
      </c>
      <c r="K748" s="47">
        <f>IF(IF('Lease Quarterly'!$H$4="Yearly",J748*'Lease Quarterly'!$D$4,IF('Lease Quarterly'!$H$4="Quarterly",J748*('Lease Quarterly'!$D$4/4),J748*'Lease Quarterly'!$D$4/12))&gt;0,IF('Lease Quarterly'!$H$4="Yearly",J748*'Lease Quarterly'!$D$4,IF('Lease Quarterly'!$H$4="Quarterly",J748*('Lease Quarterly'!$D$4/4),J748*'Lease Quarterly'!$D$4/12)),-L748-J748)</f>
        <v>0</v>
      </c>
      <c r="L748" s="47">
        <f t="shared" si="117"/>
        <v>0</v>
      </c>
      <c r="M748" s="47">
        <f t="shared" si="118"/>
        <v>0</v>
      </c>
      <c r="N748" s="57"/>
      <c r="O748" s="38">
        <v>237</v>
      </c>
      <c r="P748" s="58">
        <f t="shared" si="122"/>
        <v>311096</v>
      </c>
      <c r="Q748" s="47">
        <f t="shared" si="123"/>
        <v>0</v>
      </c>
      <c r="R748" s="47">
        <f>IF(S747&lt;1,0,-'Lease Quarterly'!$K$4/'Lease Quarterly'!$L$4)</f>
        <v>0</v>
      </c>
      <c r="S748" s="47">
        <f t="shared" si="119"/>
        <v>0</v>
      </c>
      <c r="AE748"/>
      <c r="AF748" s="6"/>
    </row>
    <row r="749" spans="1:32" x14ac:dyDescent="0.25">
      <c r="A749" s="53">
        <f t="shared" si="120"/>
        <v>733</v>
      </c>
      <c r="B749" s="29">
        <f t="shared" si="114"/>
        <v>0</v>
      </c>
      <c r="C749" s="9" t="str">
        <f>IF(D749=0,"-",IF('Lease Quarterly'!$H$4="Yearly",EDATE(C748,12),IF('Lease Quarterly'!$H$4="Quarterly",EDATE(C748,3),EDATE(C748,1))))</f>
        <v>-</v>
      </c>
      <c r="D749" s="54">
        <f>IF(A749&gt;'Lease Quarterly'!$E$4,0,'Lease Quarterly'!$G$4)*((1+$M$4)^(((((IF($H$4="Yearly",ROUNDDOWN(IF(A749-($N$4)&lt;0,0,((A749-($N$4)/(($N$4))))/($N$4)),0),IF($H$4="Monthly",ROUNDDOWN(IF(A749-($N$4*12)&lt;0,0,((A749-(12*$N$4)/((12*$N$4))))/($N$4*12)),0),ROUNDDOWN(IF(A749-($N$4*4)&lt;0,0,((A749-(4*$N$4)/((4*$N$4))))/($N$4*4)),0)))))))))+(IF(A749=$E$4,$J$4,0))</f>
        <v>0</v>
      </c>
      <c r="E749" s="49">
        <f>IF(D749=0,0,1/((1+IF('Lease Quarterly'!$H$4="Yearly",'Lease Quarterly'!$D$4,IF('Lease Quarterly'!$H$4="Quarterly",'Lease Quarterly'!$D$4/4,'Lease Quarterly'!$D$4/12)))^IF($E$17=1,A748,A749)))</f>
        <v>0</v>
      </c>
      <c r="F749" s="55">
        <f t="shared" si="115"/>
        <v>0</v>
      </c>
      <c r="G749" s="56"/>
      <c r="H749" s="38">
        <f t="shared" si="121"/>
        <v>733</v>
      </c>
      <c r="I749" s="9" t="str">
        <f t="shared" si="116"/>
        <v>-</v>
      </c>
      <c r="J749" s="47">
        <f>IF(H749&gt;'Lease Quarterly'!$E$4,0,M748)</f>
        <v>0</v>
      </c>
      <c r="K749" s="47">
        <f>IF(IF('Lease Quarterly'!$H$4="Yearly",J749*'Lease Quarterly'!$D$4,IF('Lease Quarterly'!$H$4="Quarterly",J749*('Lease Quarterly'!$D$4/4),J749*'Lease Quarterly'!$D$4/12))&gt;0,IF('Lease Quarterly'!$H$4="Yearly",J749*'Lease Quarterly'!$D$4,IF('Lease Quarterly'!$H$4="Quarterly",J749*('Lease Quarterly'!$D$4/4),J749*'Lease Quarterly'!$D$4/12)),-L749-J749)</f>
        <v>0</v>
      </c>
      <c r="L749" s="47">
        <f t="shared" si="117"/>
        <v>0</v>
      </c>
      <c r="M749" s="47">
        <f t="shared" si="118"/>
        <v>0</v>
      </c>
      <c r="N749" s="57"/>
      <c r="O749" s="38">
        <v>237</v>
      </c>
      <c r="P749" s="58">
        <f t="shared" si="122"/>
        <v>311462</v>
      </c>
      <c r="Q749" s="47">
        <f t="shared" si="123"/>
        <v>0</v>
      </c>
      <c r="R749" s="47">
        <f>IF(S748&lt;1,0,-'Lease Quarterly'!$K$4/'Lease Quarterly'!$L$4)</f>
        <v>0</v>
      </c>
      <c r="S749" s="47">
        <f t="shared" si="119"/>
        <v>0</v>
      </c>
      <c r="AE749"/>
      <c r="AF749" s="6"/>
    </row>
    <row r="750" spans="1:32" x14ac:dyDescent="0.25">
      <c r="A750" s="53">
        <f t="shared" si="120"/>
        <v>734</v>
      </c>
      <c r="B750" s="29">
        <f t="shared" si="114"/>
        <v>0</v>
      </c>
      <c r="C750" s="9" t="str">
        <f>IF(D750=0,"-",IF('Lease Quarterly'!$H$4="Yearly",EDATE(C749,12),IF('Lease Quarterly'!$H$4="Quarterly",EDATE(C749,3),EDATE(C749,1))))</f>
        <v>-</v>
      </c>
      <c r="D750" s="54">
        <f>IF(A750&gt;'Lease Quarterly'!$E$4,0,'Lease Quarterly'!$G$4)*((1+$M$4)^(((((IF($H$4="Yearly",ROUNDDOWN(IF(A750-($N$4)&lt;0,0,((A750-($N$4)/(($N$4))))/($N$4)),0),IF($H$4="Monthly",ROUNDDOWN(IF(A750-($N$4*12)&lt;0,0,((A750-(12*$N$4)/((12*$N$4))))/($N$4*12)),0),ROUNDDOWN(IF(A750-($N$4*4)&lt;0,0,((A750-(4*$N$4)/((4*$N$4))))/($N$4*4)),0)))))))))+(IF(A750=$E$4,$J$4,0))</f>
        <v>0</v>
      </c>
      <c r="E750" s="49">
        <f>IF(D750=0,0,1/((1+IF('Lease Quarterly'!$H$4="Yearly",'Lease Quarterly'!$D$4,IF('Lease Quarterly'!$H$4="Quarterly",'Lease Quarterly'!$D$4/4,'Lease Quarterly'!$D$4/12)))^IF($E$17=1,A749,A750)))</f>
        <v>0</v>
      </c>
      <c r="F750" s="55">
        <f t="shared" si="115"/>
        <v>0</v>
      </c>
      <c r="G750" s="56"/>
      <c r="H750" s="38">
        <f t="shared" si="121"/>
        <v>734</v>
      </c>
      <c r="I750" s="9" t="str">
        <f t="shared" si="116"/>
        <v>-</v>
      </c>
      <c r="J750" s="47">
        <f>IF(H750&gt;'Lease Quarterly'!$E$4,0,M749)</f>
        <v>0</v>
      </c>
      <c r="K750" s="47">
        <f>IF(IF('Lease Quarterly'!$H$4="Yearly",J750*'Lease Quarterly'!$D$4,IF('Lease Quarterly'!$H$4="Quarterly",J750*('Lease Quarterly'!$D$4/4),J750*'Lease Quarterly'!$D$4/12))&gt;0,IF('Lease Quarterly'!$H$4="Yearly",J750*'Lease Quarterly'!$D$4,IF('Lease Quarterly'!$H$4="Quarterly",J750*('Lease Quarterly'!$D$4/4),J750*'Lease Quarterly'!$D$4/12)),-L750-J750)</f>
        <v>0</v>
      </c>
      <c r="L750" s="47">
        <f t="shared" si="117"/>
        <v>0</v>
      </c>
      <c r="M750" s="47">
        <f t="shared" si="118"/>
        <v>0</v>
      </c>
      <c r="N750" s="57"/>
      <c r="O750" s="38">
        <v>237</v>
      </c>
      <c r="P750" s="58">
        <f t="shared" si="122"/>
        <v>311827</v>
      </c>
      <c r="Q750" s="47">
        <f t="shared" si="123"/>
        <v>0</v>
      </c>
      <c r="R750" s="47">
        <f>IF(S749&lt;1,0,-'Lease Quarterly'!$K$4/'Lease Quarterly'!$L$4)</f>
        <v>0</v>
      </c>
      <c r="S750" s="47">
        <f t="shared" si="119"/>
        <v>0</v>
      </c>
      <c r="AE750"/>
      <c r="AF750" s="6"/>
    </row>
    <row r="751" spans="1:32" x14ac:dyDescent="0.25">
      <c r="A751" s="53">
        <f t="shared" si="120"/>
        <v>735</v>
      </c>
      <c r="B751" s="29">
        <f t="shared" si="114"/>
        <v>0</v>
      </c>
      <c r="C751" s="9" t="str">
        <f>IF(D751=0,"-",IF('Lease Quarterly'!$H$4="Yearly",EDATE(C750,12),IF('Lease Quarterly'!$H$4="Quarterly",EDATE(C750,3),EDATE(C750,1))))</f>
        <v>-</v>
      </c>
      <c r="D751" s="54">
        <f>IF(A751&gt;'Lease Quarterly'!$E$4,0,'Lease Quarterly'!$G$4)*((1+$M$4)^(((((IF($H$4="Yearly",ROUNDDOWN(IF(A751-($N$4)&lt;0,0,((A751-($N$4)/(($N$4))))/($N$4)),0),IF($H$4="Monthly",ROUNDDOWN(IF(A751-($N$4*12)&lt;0,0,((A751-(12*$N$4)/((12*$N$4))))/($N$4*12)),0),ROUNDDOWN(IF(A751-($N$4*4)&lt;0,0,((A751-(4*$N$4)/((4*$N$4))))/($N$4*4)),0)))))))))+(IF(A751=$E$4,$J$4,0))</f>
        <v>0</v>
      </c>
      <c r="E751" s="49">
        <f>IF(D751=0,0,1/((1+IF('Lease Quarterly'!$H$4="Yearly",'Lease Quarterly'!$D$4,IF('Lease Quarterly'!$H$4="Quarterly",'Lease Quarterly'!$D$4/4,'Lease Quarterly'!$D$4/12)))^IF($E$17=1,A750,A751)))</f>
        <v>0</v>
      </c>
      <c r="F751" s="55">
        <f t="shared" si="115"/>
        <v>0</v>
      </c>
      <c r="G751" s="56"/>
      <c r="H751" s="38">
        <f t="shared" si="121"/>
        <v>735</v>
      </c>
      <c r="I751" s="9" t="str">
        <f t="shared" si="116"/>
        <v>-</v>
      </c>
      <c r="J751" s="47">
        <f>IF(H751&gt;'Lease Quarterly'!$E$4,0,M750)</f>
        <v>0</v>
      </c>
      <c r="K751" s="47">
        <f>IF(IF('Lease Quarterly'!$H$4="Yearly",J751*'Lease Quarterly'!$D$4,IF('Lease Quarterly'!$H$4="Quarterly",J751*('Lease Quarterly'!$D$4/4),J751*'Lease Quarterly'!$D$4/12))&gt;0,IF('Lease Quarterly'!$H$4="Yearly",J751*'Lease Quarterly'!$D$4,IF('Lease Quarterly'!$H$4="Quarterly",J751*('Lease Quarterly'!$D$4/4),J751*'Lease Quarterly'!$D$4/12)),-L751-J751)</f>
        <v>0</v>
      </c>
      <c r="L751" s="47">
        <f t="shared" si="117"/>
        <v>0</v>
      </c>
      <c r="M751" s="47">
        <f t="shared" si="118"/>
        <v>0</v>
      </c>
      <c r="N751" s="57"/>
      <c r="O751" s="38">
        <v>237</v>
      </c>
      <c r="P751" s="58">
        <f t="shared" si="122"/>
        <v>312192</v>
      </c>
      <c r="Q751" s="47">
        <f t="shared" si="123"/>
        <v>0</v>
      </c>
      <c r="R751" s="47">
        <f>IF(S750&lt;1,0,-'Lease Quarterly'!$K$4/'Lease Quarterly'!$L$4)</f>
        <v>0</v>
      </c>
      <c r="S751" s="47">
        <f t="shared" si="119"/>
        <v>0</v>
      </c>
      <c r="AE751"/>
      <c r="AF751" s="6"/>
    </row>
    <row r="752" spans="1:32" x14ac:dyDescent="0.25">
      <c r="A752" s="53">
        <f t="shared" si="120"/>
        <v>736</v>
      </c>
      <c r="B752" s="29">
        <f t="shared" si="114"/>
        <v>0</v>
      </c>
      <c r="C752" s="9" t="str">
        <f>IF(D752=0,"-",IF('Lease Quarterly'!$H$4="Yearly",EDATE(C751,12),IF('Lease Quarterly'!$H$4="Quarterly",EDATE(C751,3),EDATE(C751,1))))</f>
        <v>-</v>
      </c>
      <c r="D752" s="54">
        <f>IF(A752&gt;'Lease Quarterly'!$E$4,0,'Lease Quarterly'!$G$4)*((1+$M$4)^(((((IF($H$4="Yearly",ROUNDDOWN(IF(A752-($N$4)&lt;0,0,((A752-($N$4)/(($N$4))))/($N$4)),0),IF($H$4="Monthly",ROUNDDOWN(IF(A752-($N$4*12)&lt;0,0,((A752-(12*$N$4)/((12*$N$4))))/($N$4*12)),0),ROUNDDOWN(IF(A752-($N$4*4)&lt;0,0,((A752-(4*$N$4)/((4*$N$4))))/($N$4*4)),0)))))))))+(IF(A752=$E$4,$J$4,0))</f>
        <v>0</v>
      </c>
      <c r="E752" s="49">
        <f>IF(D752=0,0,1/((1+IF('Lease Quarterly'!$H$4="Yearly",'Lease Quarterly'!$D$4,IF('Lease Quarterly'!$H$4="Quarterly",'Lease Quarterly'!$D$4/4,'Lease Quarterly'!$D$4/12)))^IF($E$17=1,A751,A752)))</f>
        <v>0</v>
      </c>
      <c r="F752" s="55">
        <f t="shared" si="115"/>
        <v>0</v>
      </c>
      <c r="G752" s="56"/>
      <c r="H752" s="38">
        <f t="shared" si="121"/>
        <v>736</v>
      </c>
      <c r="I752" s="9" t="str">
        <f t="shared" si="116"/>
        <v>-</v>
      </c>
      <c r="J752" s="47">
        <f>IF(H752&gt;'Lease Quarterly'!$E$4,0,M751)</f>
        <v>0</v>
      </c>
      <c r="K752" s="47">
        <f>IF(IF('Lease Quarterly'!$H$4="Yearly",J752*'Lease Quarterly'!$D$4,IF('Lease Quarterly'!$H$4="Quarterly",J752*('Lease Quarterly'!$D$4/4),J752*'Lease Quarterly'!$D$4/12))&gt;0,IF('Lease Quarterly'!$H$4="Yearly",J752*'Lease Quarterly'!$D$4,IF('Lease Quarterly'!$H$4="Quarterly",J752*('Lease Quarterly'!$D$4/4),J752*'Lease Quarterly'!$D$4/12)),-L752-J752)</f>
        <v>0</v>
      </c>
      <c r="L752" s="47">
        <f t="shared" si="117"/>
        <v>0</v>
      </c>
      <c r="M752" s="47">
        <f t="shared" si="118"/>
        <v>0</v>
      </c>
      <c r="N752" s="57"/>
      <c r="O752" s="38">
        <v>237</v>
      </c>
      <c r="P752" s="58">
        <f t="shared" si="122"/>
        <v>312557</v>
      </c>
      <c r="Q752" s="47">
        <f t="shared" si="123"/>
        <v>0</v>
      </c>
      <c r="R752" s="47">
        <f>IF(S751&lt;1,0,-'Lease Quarterly'!$K$4/'Lease Quarterly'!$L$4)</f>
        <v>0</v>
      </c>
      <c r="S752" s="47">
        <f t="shared" si="119"/>
        <v>0</v>
      </c>
      <c r="AE752"/>
      <c r="AF752" s="6"/>
    </row>
    <row r="753" spans="1:32" x14ac:dyDescent="0.25">
      <c r="A753" s="53">
        <f t="shared" si="120"/>
        <v>737</v>
      </c>
      <c r="B753" s="29">
        <f t="shared" si="114"/>
        <v>0</v>
      </c>
      <c r="C753" s="9" t="str">
        <f>IF(D753=0,"-",IF('Lease Quarterly'!$H$4="Yearly",EDATE(C752,12),IF('Lease Quarterly'!$H$4="Quarterly",EDATE(C752,3),EDATE(C752,1))))</f>
        <v>-</v>
      </c>
      <c r="D753" s="54">
        <f>IF(A753&gt;'Lease Quarterly'!$E$4,0,'Lease Quarterly'!$G$4)*((1+$M$4)^(((((IF($H$4="Yearly",ROUNDDOWN(IF(A753-($N$4)&lt;0,0,((A753-($N$4)/(($N$4))))/($N$4)),0),IF($H$4="Monthly",ROUNDDOWN(IF(A753-($N$4*12)&lt;0,0,((A753-(12*$N$4)/((12*$N$4))))/($N$4*12)),0),ROUNDDOWN(IF(A753-($N$4*4)&lt;0,0,((A753-(4*$N$4)/((4*$N$4))))/($N$4*4)),0)))))))))+(IF(A753=$E$4,$J$4,0))</f>
        <v>0</v>
      </c>
      <c r="E753" s="49">
        <f>IF(D753=0,0,1/((1+IF('Lease Quarterly'!$H$4="Yearly",'Lease Quarterly'!$D$4,IF('Lease Quarterly'!$H$4="Quarterly",'Lease Quarterly'!$D$4/4,'Lease Quarterly'!$D$4/12)))^IF($E$17=1,A752,A753)))</f>
        <v>0</v>
      </c>
      <c r="F753" s="55">
        <f t="shared" si="115"/>
        <v>0</v>
      </c>
      <c r="G753" s="56"/>
      <c r="H753" s="38">
        <f t="shared" si="121"/>
        <v>737</v>
      </c>
      <c r="I753" s="9" t="str">
        <f t="shared" si="116"/>
        <v>-</v>
      </c>
      <c r="J753" s="47">
        <f>IF(H753&gt;'Lease Quarterly'!$E$4,0,M752)</f>
        <v>0</v>
      </c>
      <c r="K753" s="47">
        <f>IF(IF('Lease Quarterly'!$H$4="Yearly",J753*'Lease Quarterly'!$D$4,IF('Lease Quarterly'!$H$4="Quarterly",J753*('Lease Quarterly'!$D$4/4),J753*'Lease Quarterly'!$D$4/12))&gt;0,IF('Lease Quarterly'!$H$4="Yearly",J753*'Lease Quarterly'!$D$4,IF('Lease Quarterly'!$H$4="Quarterly",J753*('Lease Quarterly'!$D$4/4),J753*'Lease Quarterly'!$D$4/12)),-L753-J753)</f>
        <v>0</v>
      </c>
      <c r="L753" s="47">
        <f t="shared" si="117"/>
        <v>0</v>
      </c>
      <c r="M753" s="47">
        <f t="shared" si="118"/>
        <v>0</v>
      </c>
      <c r="N753" s="57"/>
      <c r="O753" s="38">
        <v>237</v>
      </c>
      <c r="P753" s="58">
        <f t="shared" si="122"/>
        <v>312923</v>
      </c>
      <c r="Q753" s="47">
        <f t="shared" si="123"/>
        <v>0</v>
      </c>
      <c r="R753" s="47">
        <f>IF(S752&lt;1,0,-'Lease Quarterly'!$K$4/'Lease Quarterly'!$L$4)</f>
        <v>0</v>
      </c>
      <c r="S753" s="47">
        <f t="shared" si="119"/>
        <v>0</v>
      </c>
      <c r="AE753"/>
      <c r="AF753" s="6"/>
    </row>
    <row r="754" spans="1:32" x14ac:dyDescent="0.25">
      <c r="A754" s="53">
        <f t="shared" si="120"/>
        <v>738</v>
      </c>
      <c r="B754" s="29">
        <f t="shared" si="114"/>
        <v>0</v>
      </c>
      <c r="C754" s="9" t="str">
        <f>IF(D754=0,"-",IF('Lease Quarterly'!$H$4="Yearly",EDATE(C753,12),IF('Lease Quarterly'!$H$4="Quarterly",EDATE(C753,3),EDATE(C753,1))))</f>
        <v>-</v>
      </c>
      <c r="D754" s="54">
        <f>IF(A754&gt;'Lease Quarterly'!$E$4,0,'Lease Quarterly'!$G$4)*((1+$M$4)^(((((IF($H$4="Yearly",ROUNDDOWN(IF(A754-($N$4)&lt;0,0,((A754-($N$4)/(($N$4))))/($N$4)),0),IF($H$4="Monthly",ROUNDDOWN(IF(A754-($N$4*12)&lt;0,0,((A754-(12*$N$4)/((12*$N$4))))/($N$4*12)),0),ROUNDDOWN(IF(A754-($N$4*4)&lt;0,0,((A754-(4*$N$4)/((4*$N$4))))/($N$4*4)),0)))))))))+(IF(A754=$E$4,$J$4,0))</f>
        <v>0</v>
      </c>
      <c r="E754" s="49">
        <f>IF(D754=0,0,1/((1+IF('Lease Quarterly'!$H$4="Yearly",'Lease Quarterly'!$D$4,IF('Lease Quarterly'!$H$4="Quarterly",'Lease Quarterly'!$D$4/4,'Lease Quarterly'!$D$4/12)))^IF($E$17=1,A753,A754)))</f>
        <v>0</v>
      </c>
      <c r="F754" s="55">
        <f t="shared" si="115"/>
        <v>0</v>
      </c>
      <c r="G754" s="56"/>
      <c r="H754" s="38">
        <f t="shared" si="121"/>
        <v>738</v>
      </c>
      <c r="I754" s="9" t="str">
        <f t="shared" si="116"/>
        <v>-</v>
      </c>
      <c r="J754" s="47">
        <f>IF(H754&gt;'Lease Quarterly'!$E$4,0,M753)</f>
        <v>0</v>
      </c>
      <c r="K754" s="47">
        <f>IF(IF('Lease Quarterly'!$H$4="Yearly",J754*'Lease Quarterly'!$D$4,IF('Lease Quarterly'!$H$4="Quarterly",J754*('Lease Quarterly'!$D$4/4),J754*'Lease Quarterly'!$D$4/12))&gt;0,IF('Lease Quarterly'!$H$4="Yearly",J754*'Lease Quarterly'!$D$4,IF('Lease Quarterly'!$H$4="Quarterly",J754*('Lease Quarterly'!$D$4/4),J754*'Lease Quarterly'!$D$4/12)),-L754-J754)</f>
        <v>0</v>
      </c>
      <c r="L754" s="47">
        <f t="shared" si="117"/>
        <v>0</v>
      </c>
      <c r="M754" s="47">
        <f t="shared" si="118"/>
        <v>0</v>
      </c>
      <c r="N754" s="57"/>
      <c r="O754" s="38">
        <v>237</v>
      </c>
      <c r="P754" s="58">
        <f t="shared" si="122"/>
        <v>313288</v>
      </c>
      <c r="Q754" s="47">
        <f t="shared" si="123"/>
        <v>0</v>
      </c>
      <c r="R754" s="47">
        <f>IF(S753&lt;1,0,-'Lease Quarterly'!$K$4/'Lease Quarterly'!$L$4)</f>
        <v>0</v>
      </c>
      <c r="S754" s="47">
        <f t="shared" si="119"/>
        <v>0</v>
      </c>
      <c r="AE754"/>
      <c r="AF754" s="6"/>
    </row>
    <row r="755" spans="1:32" x14ac:dyDescent="0.25">
      <c r="A755" s="53">
        <f t="shared" si="120"/>
        <v>739</v>
      </c>
      <c r="B755" s="29">
        <f t="shared" si="114"/>
        <v>0</v>
      </c>
      <c r="C755" s="9" t="str">
        <f>IF(D755=0,"-",IF('Lease Quarterly'!$H$4="Yearly",EDATE(C754,12),IF('Lease Quarterly'!$H$4="Quarterly",EDATE(C754,3),EDATE(C754,1))))</f>
        <v>-</v>
      </c>
      <c r="D755" s="54">
        <f>IF(A755&gt;'Lease Quarterly'!$E$4,0,'Lease Quarterly'!$G$4)*((1+$M$4)^(((((IF($H$4="Yearly",ROUNDDOWN(IF(A755-($N$4)&lt;0,0,((A755-($N$4)/(($N$4))))/($N$4)),0),IF($H$4="Monthly",ROUNDDOWN(IF(A755-($N$4*12)&lt;0,0,((A755-(12*$N$4)/((12*$N$4))))/($N$4*12)),0),ROUNDDOWN(IF(A755-($N$4*4)&lt;0,0,((A755-(4*$N$4)/((4*$N$4))))/($N$4*4)),0)))))))))+(IF(A755=$E$4,$J$4,0))</f>
        <v>0</v>
      </c>
      <c r="E755" s="49">
        <f>IF(D755=0,0,1/((1+IF('Lease Quarterly'!$H$4="Yearly",'Lease Quarterly'!$D$4,IF('Lease Quarterly'!$H$4="Quarterly",'Lease Quarterly'!$D$4/4,'Lease Quarterly'!$D$4/12)))^IF($E$17=1,A754,A755)))</f>
        <v>0</v>
      </c>
      <c r="F755" s="55">
        <f t="shared" si="115"/>
        <v>0</v>
      </c>
      <c r="G755" s="56"/>
      <c r="H755" s="38">
        <f t="shared" si="121"/>
        <v>739</v>
      </c>
      <c r="I755" s="9" t="str">
        <f t="shared" si="116"/>
        <v>-</v>
      </c>
      <c r="J755" s="47">
        <f>IF(H755&gt;'Lease Quarterly'!$E$4,0,M754)</f>
        <v>0</v>
      </c>
      <c r="K755" s="47">
        <f>IF(IF('Lease Quarterly'!$H$4="Yearly",J755*'Lease Quarterly'!$D$4,IF('Lease Quarterly'!$H$4="Quarterly",J755*('Lease Quarterly'!$D$4/4),J755*'Lease Quarterly'!$D$4/12))&gt;0,IF('Lease Quarterly'!$H$4="Yearly",J755*'Lease Quarterly'!$D$4,IF('Lease Quarterly'!$H$4="Quarterly",J755*('Lease Quarterly'!$D$4/4),J755*'Lease Quarterly'!$D$4/12)),-L755-J755)</f>
        <v>0</v>
      </c>
      <c r="L755" s="47">
        <f t="shared" si="117"/>
        <v>0</v>
      </c>
      <c r="M755" s="47">
        <f t="shared" si="118"/>
        <v>0</v>
      </c>
      <c r="N755" s="57"/>
      <c r="O755" s="38">
        <v>237</v>
      </c>
      <c r="P755" s="58">
        <f t="shared" si="122"/>
        <v>313653</v>
      </c>
      <c r="Q755" s="47">
        <f t="shared" si="123"/>
        <v>0</v>
      </c>
      <c r="R755" s="47">
        <f>IF(S754&lt;1,0,-'Lease Quarterly'!$K$4/'Lease Quarterly'!$L$4)</f>
        <v>0</v>
      </c>
      <c r="S755" s="47">
        <f t="shared" si="119"/>
        <v>0</v>
      </c>
      <c r="AE755"/>
      <c r="AF755" s="6"/>
    </row>
    <row r="756" spans="1:32" x14ac:dyDescent="0.25">
      <c r="A756" s="53">
        <f t="shared" si="120"/>
        <v>740</v>
      </c>
      <c r="B756" s="29">
        <f t="shared" si="114"/>
        <v>0</v>
      </c>
      <c r="C756" s="9" t="str">
        <f>IF(D756=0,"-",IF('Lease Quarterly'!$H$4="Yearly",EDATE(C755,12),IF('Lease Quarterly'!$H$4="Quarterly",EDATE(C755,3),EDATE(C755,1))))</f>
        <v>-</v>
      </c>
      <c r="D756" s="54">
        <f>IF(A756&gt;'Lease Quarterly'!$E$4,0,'Lease Quarterly'!$G$4)*((1+$M$4)^(((((IF($H$4="Yearly",ROUNDDOWN(IF(A756-($N$4)&lt;0,0,((A756-($N$4)/(($N$4))))/($N$4)),0),IF($H$4="Monthly",ROUNDDOWN(IF(A756-($N$4*12)&lt;0,0,((A756-(12*$N$4)/((12*$N$4))))/($N$4*12)),0),ROUNDDOWN(IF(A756-($N$4*4)&lt;0,0,((A756-(4*$N$4)/((4*$N$4))))/($N$4*4)),0)))))))))+(IF(A756=$E$4,$J$4,0))</f>
        <v>0</v>
      </c>
      <c r="E756" s="49">
        <f>IF(D756=0,0,1/((1+IF('Lease Quarterly'!$H$4="Yearly",'Lease Quarterly'!$D$4,IF('Lease Quarterly'!$H$4="Quarterly",'Lease Quarterly'!$D$4/4,'Lease Quarterly'!$D$4/12)))^IF($E$17=1,A755,A756)))</f>
        <v>0</v>
      </c>
      <c r="F756" s="55">
        <f t="shared" si="115"/>
        <v>0</v>
      </c>
      <c r="G756" s="56"/>
      <c r="H756" s="38">
        <f t="shared" si="121"/>
        <v>740</v>
      </c>
      <c r="I756" s="9" t="str">
        <f t="shared" si="116"/>
        <v>-</v>
      </c>
      <c r="J756" s="47">
        <f>IF(H756&gt;'Lease Quarterly'!$E$4,0,M755)</f>
        <v>0</v>
      </c>
      <c r="K756" s="47">
        <f>IF(IF('Lease Quarterly'!$H$4="Yearly",J756*'Lease Quarterly'!$D$4,IF('Lease Quarterly'!$H$4="Quarterly",J756*('Lease Quarterly'!$D$4/4),J756*'Lease Quarterly'!$D$4/12))&gt;0,IF('Lease Quarterly'!$H$4="Yearly",J756*'Lease Quarterly'!$D$4,IF('Lease Quarterly'!$H$4="Quarterly",J756*('Lease Quarterly'!$D$4/4),J756*'Lease Quarterly'!$D$4/12)),-L756-J756)</f>
        <v>0</v>
      </c>
      <c r="L756" s="47">
        <f t="shared" si="117"/>
        <v>0</v>
      </c>
      <c r="M756" s="47">
        <f t="shared" si="118"/>
        <v>0</v>
      </c>
      <c r="N756" s="57"/>
      <c r="O756" s="38">
        <v>237</v>
      </c>
      <c r="P756" s="58">
        <f t="shared" si="122"/>
        <v>314018</v>
      </c>
      <c r="Q756" s="47">
        <f t="shared" si="123"/>
        <v>0</v>
      </c>
      <c r="R756" s="47">
        <f>IF(S755&lt;1,0,-'Lease Quarterly'!$K$4/'Lease Quarterly'!$L$4)</f>
        <v>0</v>
      </c>
      <c r="S756" s="47">
        <f t="shared" si="119"/>
        <v>0</v>
      </c>
      <c r="AE756"/>
      <c r="AF756" s="6"/>
    </row>
    <row r="757" spans="1:32" x14ac:dyDescent="0.25">
      <c r="A757" s="53">
        <f t="shared" si="120"/>
        <v>741</v>
      </c>
      <c r="B757" s="29">
        <f t="shared" si="114"/>
        <v>0</v>
      </c>
      <c r="C757" s="9" t="str">
        <f>IF(D757=0,"-",IF('Lease Quarterly'!$H$4="Yearly",EDATE(C756,12),IF('Lease Quarterly'!$H$4="Quarterly",EDATE(C756,3),EDATE(C756,1))))</f>
        <v>-</v>
      </c>
      <c r="D757" s="54">
        <f>IF(A757&gt;'Lease Quarterly'!$E$4,0,'Lease Quarterly'!$G$4)*((1+$M$4)^(((((IF($H$4="Yearly",ROUNDDOWN(IF(A757-($N$4)&lt;0,0,((A757-($N$4)/(($N$4))))/($N$4)),0),IF($H$4="Monthly",ROUNDDOWN(IF(A757-($N$4*12)&lt;0,0,((A757-(12*$N$4)/((12*$N$4))))/($N$4*12)),0),ROUNDDOWN(IF(A757-($N$4*4)&lt;0,0,((A757-(4*$N$4)/((4*$N$4))))/($N$4*4)),0)))))))))+(IF(A757=$E$4,$J$4,0))</f>
        <v>0</v>
      </c>
      <c r="E757" s="49">
        <f>IF(D757=0,0,1/((1+IF('Lease Quarterly'!$H$4="Yearly",'Lease Quarterly'!$D$4,IF('Lease Quarterly'!$H$4="Quarterly",'Lease Quarterly'!$D$4/4,'Lease Quarterly'!$D$4/12)))^IF($E$17=1,A756,A757)))</f>
        <v>0</v>
      </c>
      <c r="F757" s="55">
        <f t="shared" si="115"/>
        <v>0</v>
      </c>
      <c r="G757" s="56"/>
      <c r="H757" s="38">
        <f t="shared" si="121"/>
        <v>741</v>
      </c>
      <c r="I757" s="9" t="str">
        <f t="shared" si="116"/>
        <v>-</v>
      </c>
      <c r="J757" s="47">
        <f>IF(H757&gt;'Lease Quarterly'!$E$4,0,M756)</f>
        <v>0</v>
      </c>
      <c r="K757" s="47">
        <f>IF(IF('Lease Quarterly'!$H$4="Yearly",J757*'Lease Quarterly'!$D$4,IF('Lease Quarterly'!$H$4="Quarterly",J757*('Lease Quarterly'!$D$4/4),J757*'Lease Quarterly'!$D$4/12))&gt;0,IF('Lease Quarterly'!$H$4="Yearly",J757*'Lease Quarterly'!$D$4,IF('Lease Quarterly'!$H$4="Quarterly",J757*('Lease Quarterly'!$D$4/4),J757*'Lease Quarterly'!$D$4/12)),-L757-J757)</f>
        <v>0</v>
      </c>
      <c r="L757" s="47">
        <f t="shared" si="117"/>
        <v>0</v>
      </c>
      <c r="M757" s="47">
        <f t="shared" si="118"/>
        <v>0</v>
      </c>
      <c r="N757" s="57"/>
      <c r="O757" s="38">
        <v>237</v>
      </c>
      <c r="P757" s="58">
        <f t="shared" si="122"/>
        <v>314384</v>
      </c>
      <c r="Q757" s="47">
        <f t="shared" si="123"/>
        <v>0</v>
      </c>
      <c r="R757" s="47">
        <f>IF(S756&lt;1,0,-'Lease Quarterly'!$K$4/'Lease Quarterly'!$L$4)</f>
        <v>0</v>
      </c>
      <c r="S757" s="47">
        <f t="shared" si="119"/>
        <v>0</v>
      </c>
      <c r="AE757"/>
      <c r="AF757" s="6"/>
    </row>
    <row r="758" spans="1:32" x14ac:dyDescent="0.25">
      <c r="A758" s="53">
        <f t="shared" si="120"/>
        <v>742</v>
      </c>
      <c r="B758" s="29">
        <f t="shared" si="114"/>
        <v>0</v>
      </c>
      <c r="C758" s="9" t="str">
        <f>IF(D758=0,"-",IF('Lease Quarterly'!$H$4="Yearly",EDATE(C757,12),IF('Lease Quarterly'!$H$4="Quarterly",EDATE(C757,3),EDATE(C757,1))))</f>
        <v>-</v>
      </c>
      <c r="D758" s="54">
        <f>IF(A758&gt;'Lease Quarterly'!$E$4,0,'Lease Quarterly'!$G$4)*((1+$M$4)^(((((IF($H$4="Yearly",ROUNDDOWN(IF(A758-($N$4)&lt;0,0,((A758-($N$4)/(($N$4))))/($N$4)),0),IF($H$4="Monthly",ROUNDDOWN(IF(A758-($N$4*12)&lt;0,0,((A758-(12*$N$4)/((12*$N$4))))/($N$4*12)),0),ROUNDDOWN(IF(A758-($N$4*4)&lt;0,0,((A758-(4*$N$4)/((4*$N$4))))/($N$4*4)),0)))))))))+(IF(A758=$E$4,$J$4,0))</f>
        <v>0</v>
      </c>
      <c r="E758" s="49">
        <f>IF(D758=0,0,1/((1+IF('Lease Quarterly'!$H$4="Yearly",'Lease Quarterly'!$D$4,IF('Lease Quarterly'!$H$4="Quarterly",'Lease Quarterly'!$D$4/4,'Lease Quarterly'!$D$4/12)))^IF($E$17=1,A757,A758)))</f>
        <v>0</v>
      </c>
      <c r="F758" s="55">
        <f t="shared" si="115"/>
        <v>0</v>
      </c>
      <c r="G758" s="56"/>
      <c r="H758" s="38">
        <f t="shared" si="121"/>
        <v>742</v>
      </c>
      <c r="I758" s="9" t="str">
        <f t="shared" si="116"/>
        <v>-</v>
      </c>
      <c r="J758" s="47">
        <f>IF(H758&gt;'Lease Quarterly'!$E$4,0,M757)</f>
        <v>0</v>
      </c>
      <c r="K758" s="47">
        <f>IF(IF('Lease Quarterly'!$H$4="Yearly",J758*'Lease Quarterly'!$D$4,IF('Lease Quarterly'!$H$4="Quarterly",J758*('Lease Quarterly'!$D$4/4),J758*'Lease Quarterly'!$D$4/12))&gt;0,IF('Lease Quarterly'!$H$4="Yearly",J758*'Lease Quarterly'!$D$4,IF('Lease Quarterly'!$H$4="Quarterly",J758*('Lease Quarterly'!$D$4/4),J758*'Lease Quarterly'!$D$4/12)),-L758-J758)</f>
        <v>0</v>
      </c>
      <c r="L758" s="47">
        <f t="shared" si="117"/>
        <v>0</v>
      </c>
      <c r="M758" s="47">
        <f t="shared" si="118"/>
        <v>0</v>
      </c>
      <c r="N758" s="57"/>
      <c r="O758" s="38">
        <v>237</v>
      </c>
      <c r="P758" s="58">
        <f t="shared" si="122"/>
        <v>314749</v>
      </c>
      <c r="Q758" s="47">
        <f t="shared" si="123"/>
        <v>0</v>
      </c>
      <c r="R758" s="47">
        <f>IF(S757&lt;1,0,-'Lease Quarterly'!$K$4/'Lease Quarterly'!$L$4)</f>
        <v>0</v>
      </c>
      <c r="S758" s="47">
        <f t="shared" si="119"/>
        <v>0</v>
      </c>
      <c r="AE758"/>
      <c r="AF758" s="6"/>
    </row>
    <row r="759" spans="1:32" x14ac:dyDescent="0.25">
      <c r="A759" s="53">
        <f t="shared" si="120"/>
        <v>743</v>
      </c>
      <c r="B759" s="29">
        <f t="shared" si="114"/>
        <v>0</v>
      </c>
      <c r="C759" s="9" t="str">
        <f>IF(D759=0,"-",IF('Lease Quarterly'!$H$4="Yearly",EDATE(C758,12),IF('Lease Quarterly'!$H$4="Quarterly",EDATE(C758,3),EDATE(C758,1))))</f>
        <v>-</v>
      </c>
      <c r="D759" s="54">
        <f>IF(A759&gt;'Lease Quarterly'!$E$4,0,'Lease Quarterly'!$G$4)*((1+$M$4)^(((((IF($H$4="Yearly",ROUNDDOWN(IF(A759-($N$4)&lt;0,0,((A759-($N$4)/(($N$4))))/($N$4)),0),IF($H$4="Monthly",ROUNDDOWN(IF(A759-($N$4*12)&lt;0,0,((A759-(12*$N$4)/((12*$N$4))))/($N$4*12)),0),ROUNDDOWN(IF(A759-($N$4*4)&lt;0,0,((A759-(4*$N$4)/((4*$N$4))))/($N$4*4)),0)))))))))+(IF(A759=$E$4,$J$4,0))</f>
        <v>0</v>
      </c>
      <c r="E759" s="49">
        <f>IF(D759=0,0,1/((1+IF('Lease Quarterly'!$H$4="Yearly",'Lease Quarterly'!$D$4,IF('Lease Quarterly'!$H$4="Quarterly",'Lease Quarterly'!$D$4/4,'Lease Quarterly'!$D$4/12)))^IF($E$17=1,A758,A759)))</f>
        <v>0</v>
      </c>
      <c r="F759" s="55">
        <f t="shared" si="115"/>
        <v>0</v>
      </c>
      <c r="G759" s="56"/>
      <c r="H759" s="38">
        <f t="shared" si="121"/>
        <v>743</v>
      </c>
      <c r="I759" s="9" t="str">
        <f t="shared" si="116"/>
        <v>-</v>
      </c>
      <c r="J759" s="47">
        <f>IF(H759&gt;'Lease Quarterly'!$E$4,0,M758)</f>
        <v>0</v>
      </c>
      <c r="K759" s="47">
        <f>IF(IF('Lease Quarterly'!$H$4="Yearly",J759*'Lease Quarterly'!$D$4,IF('Lease Quarterly'!$H$4="Quarterly",J759*('Lease Quarterly'!$D$4/4),J759*'Lease Quarterly'!$D$4/12))&gt;0,IF('Lease Quarterly'!$H$4="Yearly",J759*'Lease Quarterly'!$D$4,IF('Lease Quarterly'!$H$4="Quarterly",J759*('Lease Quarterly'!$D$4/4),J759*'Lease Quarterly'!$D$4/12)),-L759-J759)</f>
        <v>0</v>
      </c>
      <c r="L759" s="47">
        <f t="shared" si="117"/>
        <v>0</v>
      </c>
      <c r="M759" s="47">
        <f t="shared" si="118"/>
        <v>0</v>
      </c>
      <c r="N759" s="57"/>
      <c r="O759" s="38">
        <v>237</v>
      </c>
      <c r="P759" s="58">
        <f t="shared" si="122"/>
        <v>315114</v>
      </c>
      <c r="Q759" s="47">
        <f t="shared" si="123"/>
        <v>0</v>
      </c>
      <c r="R759" s="47">
        <f>IF(S758&lt;1,0,-'Lease Quarterly'!$K$4/'Lease Quarterly'!$L$4)</f>
        <v>0</v>
      </c>
      <c r="S759" s="47">
        <f t="shared" si="119"/>
        <v>0</v>
      </c>
      <c r="AE759"/>
      <c r="AF759" s="6"/>
    </row>
    <row r="760" spans="1:32" x14ac:dyDescent="0.25">
      <c r="A760" s="53">
        <f t="shared" si="120"/>
        <v>744</v>
      </c>
      <c r="B760" s="29">
        <f t="shared" si="114"/>
        <v>0</v>
      </c>
      <c r="C760" s="9" t="str">
        <f>IF(D760=0,"-",IF('Lease Quarterly'!$H$4="Yearly",EDATE(C759,12),IF('Lease Quarterly'!$H$4="Quarterly",EDATE(C759,3),EDATE(C759,1))))</f>
        <v>-</v>
      </c>
      <c r="D760" s="54">
        <f>IF(A760&gt;'Lease Quarterly'!$E$4,0,'Lease Quarterly'!$G$4)*((1+$M$4)^(((((IF($H$4="Yearly",ROUNDDOWN(IF(A760-($N$4)&lt;0,0,((A760-($N$4)/(($N$4))))/($N$4)),0),IF($H$4="Monthly",ROUNDDOWN(IF(A760-($N$4*12)&lt;0,0,((A760-(12*$N$4)/((12*$N$4))))/($N$4*12)),0),ROUNDDOWN(IF(A760-($N$4*4)&lt;0,0,((A760-(4*$N$4)/((4*$N$4))))/($N$4*4)),0)))))))))+(IF(A760=$E$4,$J$4,0))</f>
        <v>0</v>
      </c>
      <c r="E760" s="49">
        <f>IF(D760=0,0,1/((1+IF('Lease Quarterly'!$H$4="Yearly",'Lease Quarterly'!$D$4,IF('Lease Quarterly'!$H$4="Quarterly",'Lease Quarterly'!$D$4/4,'Lease Quarterly'!$D$4/12)))^IF($E$17=1,A759,A760)))</f>
        <v>0</v>
      </c>
      <c r="F760" s="55">
        <f t="shared" si="115"/>
        <v>0</v>
      </c>
      <c r="G760" s="56"/>
      <c r="H760" s="38">
        <f t="shared" si="121"/>
        <v>744</v>
      </c>
      <c r="I760" s="9" t="str">
        <f t="shared" si="116"/>
        <v>-</v>
      </c>
      <c r="J760" s="47">
        <f>IF(H760&gt;'Lease Quarterly'!$E$4,0,M759)</f>
        <v>0</v>
      </c>
      <c r="K760" s="47">
        <f>IF(IF('Lease Quarterly'!$H$4="Yearly",J760*'Lease Quarterly'!$D$4,IF('Lease Quarterly'!$H$4="Quarterly",J760*('Lease Quarterly'!$D$4/4),J760*'Lease Quarterly'!$D$4/12))&gt;0,IF('Lease Quarterly'!$H$4="Yearly",J760*'Lease Quarterly'!$D$4,IF('Lease Quarterly'!$H$4="Quarterly",J760*('Lease Quarterly'!$D$4/4),J760*'Lease Quarterly'!$D$4/12)),-L760-J760)</f>
        <v>0</v>
      </c>
      <c r="L760" s="47">
        <f t="shared" si="117"/>
        <v>0</v>
      </c>
      <c r="M760" s="47">
        <f t="shared" si="118"/>
        <v>0</v>
      </c>
      <c r="N760" s="57"/>
      <c r="O760" s="38">
        <v>237</v>
      </c>
      <c r="P760" s="58">
        <f t="shared" si="122"/>
        <v>315479</v>
      </c>
      <c r="Q760" s="47">
        <f t="shared" si="123"/>
        <v>0</v>
      </c>
      <c r="R760" s="47">
        <f>IF(S759&lt;1,0,-'Lease Quarterly'!$K$4/'Lease Quarterly'!$L$4)</f>
        <v>0</v>
      </c>
      <c r="S760" s="47">
        <f t="shared" si="119"/>
        <v>0</v>
      </c>
      <c r="AE760"/>
      <c r="AF760" s="6"/>
    </row>
    <row r="761" spans="1:32" x14ac:dyDescent="0.25">
      <c r="A761" s="53">
        <f t="shared" si="120"/>
        <v>745</v>
      </c>
      <c r="B761" s="29">
        <f t="shared" si="114"/>
        <v>0</v>
      </c>
      <c r="C761" s="9" t="str">
        <f>IF(D761=0,"-",IF('Lease Quarterly'!$H$4="Yearly",EDATE(C760,12),IF('Lease Quarterly'!$H$4="Quarterly",EDATE(C760,3),EDATE(C760,1))))</f>
        <v>-</v>
      </c>
      <c r="D761" s="54">
        <f>IF(A761&gt;'Lease Quarterly'!$E$4,0,'Lease Quarterly'!$G$4)*((1+$M$4)^(((((IF($H$4="Yearly",ROUNDDOWN(IF(A761-($N$4)&lt;0,0,((A761-($N$4)/(($N$4))))/($N$4)),0),IF($H$4="Monthly",ROUNDDOWN(IF(A761-($N$4*12)&lt;0,0,((A761-(12*$N$4)/((12*$N$4))))/($N$4*12)),0),ROUNDDOWN(IF(A761-($N$4*4)&lt;0,0,((A761-(4*$N$4)/((4*$N$4))))/($N$4*4)),0)))))))))+(IF(A761=$E$4,$J$4,0))</f>
        <v>0</v>
      </c>
      <c r="E761" s="49">
        <f>IF(D761=0,0,1/((1+IF('Lease Quarterly'!$H$4="Yearly",'Lease Quarterly'!$D$4,IF('Lease Quarterly'!$H$4="Quarterly",'Lease Quarterly'!$D$4/4,'Lease Quarterly'!$D$4/12)))^IF($E$17=1,A760,A761)))</f>
        <v>0</v>
      </c>
      <c r="F761" s="55">
        <f t="shared" si="115"/>
        <v>0</v>
      </c>
      <c r="G761" s="56"/>
      <c r="H761" s="38">
        <f t="shared" si="121"/>
        <v>745</v>
      </c>
      <c r="I761" s="9" t="str">
        <f t="shared" si="116"/>
        <v>-</v>
      </c>
      <c r="J761" s="47">
        <f>IF(H761&gt;'Lease Quarterly'!$E$4,0,M760)</f>
        <v>0</v>
      </c>
      <c r="K761" s="47">
        <f>IF(IF('Lease Quarterly'!$H$4="Yearly",J761*'Lease Quarterly'!$D$4,IF('Lease Quarterly'!$H$4="Quarterly",J761*('Lease Quarterly'!$D$4/4),J761*'Lease Quarterly'!$D$4/12))&gt;0,IF('Lease Quarterly'!$H$4="Yearly",J761*'Lease Quarterly'!$D$4,IF('Lease Quarterly'!$H$4="Quarterly",J761*('Lease Quarterly'!$D$4/4),J761*'Lease Quarterly'!$D$4/12)),-L761-J761)</f>
        <v>0</v>
      </c>
      <c r="L761" s="47">
        <f t="shared" si="117"/>
        <v>0</v>
      </c>
      <c r="M761" s="47">
        <f t="shared" si="118"/>
        <v>0</v>
      </c>
      <c r="N761" s="57"/>
      <c r="O761" s="38">
        <v>237</v>
      </c>
      <c r="P761" s="58">
        <f t="shared" si="122"/>
        <v>315845</v>
      </c>
      <c r="Q761" s="47">
        <f t="shared" si="123"/>
        <v>0</v>
      </c>
      <c r="R761" s="47">
        <f>IF(S760&lt;1,0,-'Lease Quarterly'!$K$4/'Lease Quarterly'!$L$4)</f>
        <v>0</v>
      </c>
      <c r="S761" s="47">
        <f t="shared" si="119"/>
        <v>0</v>
      </c>
      <c r="AE761"/>
      <c r="AF761" s="6"/>
    </row>
    <row r="762" spans="1:32" x14ac:dyDescent="0.25">
      <c r="A762" s="53">
        <f t="shared" si="120"/>
        <v>746</v>
      </c>
      <c r="B762" s="29">
        <f t="shared" si="114"/>
        <v>0</v>
      </c>
      <c r="C762" s="9" t="str">
        <f>IF(D762=0,"-",IF('Lease Quarterly'!$H$4="Yearly",EDATE(C761,12),IF('Lease Quarterly'!$H$4="Quarterly",EDATE(C761,3),EDATE(C761,1))))</f>
        <v>-</v>
      </c>
      <c r="D762" s="54">
        <f>IF(A762&gt;'Lease Quarterly'!$E$4,0,'Lease Quarterly'!$G$4)*((1+$M$4)^(((((IF($H$4="Yearly",ROUNDDOWN(IF(A762-($N$4)&lt;0,0,((A762-($N$4)/(($N$4))))/($N$4)),0),IF($H$4="Monthly",ROUNDDOWN(IF(A762-($N$4*12)&lt;0,0,((A762-(12*$N$4)/((12*$N$4))))/($N$4*12)),0),ROUNDDOWN(IF(A762-($N$4*4)&lt;0,0,((A762-(4*$N$4)/((4*$N$4))))/($N$4*4)),0)))))))))+(IF(A762=$E$4,$J$4,0))</f>
        <v>0</v>
      </c>
      <c r="E762" s="49">
        <f>IF(D762=0,0,1/((1+IF('Lease Quarterly'!$H$4="Yearly",'Lease Quarterly'!$D$4,IF('Lease Quarterly'!$H$4="Quarterly",'Lease Quarterly'!$D$4/4,'Lease Quarterly'!$D$4/12)))^IF($E$17=1,A761,A762)))</f>
        <v>0</v>
      </c>
      <c r="F762" s="55">
        <f t="shared" si="115"/>
        <v>0</v>
      </c>
      <c r="G762" s="56"/>
      <c r="H762" s="38">
        <f t="shared" si="121"/>
        <v>746</v>
      </c>
      <c r="I762" s="9" t="str">
        <f t="shared" si="116"/>
        <v>-</v>
      </c>
      <c r="J762" s="47">
        <f>IF(H762&gt;'Lease Quarterly'!$E$4,0,M761)</f>
        <v>0</v>
      </c>
      <c r="K762" s="47">
        <f>IF(IF('Lease Quarterly'!$H$4="Yearly",J762*'Lease Quarterly'!$D$4,IF('Lease Quarterly'!$H$4="Quarterly",J762*('Lease Quarterly'!$D$4/4),J762*'Lease Quarterly'!$D$4/12))&gt;0,IF('Lease Quarterly'!$H$4="Yearly",J762*'Lease Quarterly'!$D$4,IF('Lease Quarterly'!$H$4="Quarterly",J762*('Lease Quarterly'!$D$4/4),J762*'Lease Quarterly'!$D$4/12)),-L762-J762)</f>
        <v>0</v>
      </c>
      <c r="L762" s="47">
        <f t="shared" si="117"/>
        <v>0</v>
      </c>
      <c r="M762" s="47">
        <f t="shared" si="118"/>
        <v>0</v>
      </c>
      <c r="N762" s="57"/>
      <c r="O762" s="38">
        <v>237</v>
      </c>
      <c r="P762" s="58">
        <f t="shared" si="122"/>
        <v>316210</v>
      </c>
      <c r="Q762" s="47">
        <f t="shared" si="123"/>
        <v>0</v>
      </c>
      <c r="R762" s="47">
        <f>IF(S761&lt;1,0,-'Lease Quarterly'!$K$4/'Lease Quarterly'!$L$4)</f>
        <v>0</v>
      </c>
      <c r="S762" s="47">
        <f t="shared" si="119"/>
        <v>0</v>
      </c>
      <c r="AE762"/>
      <c r="AF762" s="6"/>
    </row>
    <row r="763" spans="1:32" x14ac:dyDescent="0.25">
      <c r="A763" s="53">
        <f t="shared" si="120"/>
        <v>747</v>
      </c>
      <c r="B763" s="29">
        <f t="shared" si="114"/>
        <v>0</v>
      </c>
      <c r="C763" s="9" t="str">
        <f>IF(D763=0,"-",IF('Lease Quarterly'!$H$4="Yearly",EDATE(C762,12),IF('Lease Quarterly'!$H$4="Quarterly",EDATE(C762,3),EDATE(C762,1))))</f>
        <v>-</v>
      </c>
      <c r="D763" s="54">
        <f>IF(A763&gt;'Lease Quarterly'!$E$4,0,'Lease Quarterly'!$G$4)*((1+$M$4)^(((((IF($H$4="Yearly",ROUNDDOWN(IF(A763-($N$4)&lt;0,0,((A763-($N$4)/(($N$4))))/($N$4)),0),IF($H$4="Monthly",ROUNDDOWN(IF(A763-($N$4*12)&lt;0,0,((A763-(12*$N$4)/((12*$N$4))))/($N$4*12)),0),ROUNDDOWN(IF(A763-($N$4*4)&lt;0,0,((A763-(4*$N$4)/((4*$N$4))))/($N$4*4)),0)))))))))+(IF(A763=$E$4,$J$4,0))</f>
        <v>0</v>
      </c>
      <c r="E763" s="49">
        <f>IF(D763=0,0,1/((1+IF('Lease Quarterly'!$H$4="Yearly",'Lease Quarterly'!$D$4,IF('Lease Quarterly'!$H$4="Quarterly",'Lease Quarterly'!$D$4/4,'Lease Quarterly'!$D$4/12)))^IF($E$17=1,A762,A763)))</f>
        <v>0</v>
      </c>
      <c r="F763" s="55">
        <f t="shared" si="115"/>
        <v>0</v>
      </c>
      <c r="G763" s="56"/>
      <c r="H763" s="38">
        <f t="shared" si="121"/>
        <v>747</v>
      </c>
      <c r="I763" s="9" t="str">
        <f t="shared" si="116"/>
        <v>-</v>
      </c>
      <c r="J763" s="47">
        <f>IF(H763&gt;'Lease Quarterly'!$E$4,0,M762)</f>
        <v>0</v>
      </c>
      <c r="K763" s="47">
        <f>IF(IF('Lease Quarterly'!$H$4="Yearly",J763*'Lease Quarterly'!$D$4,IF('Lease Quarterly'!$H$4="Quarterly",J763*('Lease Quarterly'!$D$4/4),J763*'Lease Quarterly'!$D$4/12))&gt;0,IF('Lease Quarterly'!$H$4="Yearly",J763*'Lease Quarterly'!$D$4,IF('Lease Quarterly'!$H$4="Quarterly",J763*('Lease Quarterly'!$D$4/4),J763*'Lease Quarterly'!$D$4/12)),-L763-J763)</f>
        <v>0</v>
      </c>
      <c r="L763" s="47">
        <f t="shared" si="117"/>
        <v>0</v>
      </c>
      <c r="M763" s="47">
        <f t="shared" si="118"/>
        <v>0</v>
      </c>
      <c r="N763" s="57"/>
      <c r="O763" s="38">
        <v>237</v>
      </c>
      <c r="P763" s="58">
        <f t="shared" si="122"/>
        <v>316575</v>
      </c>
      <c r="Q763" s="47">
        <f t="shared" si="123"/>
        <v>0</v>
      </c>
      <c r="R763" s="47">
        <f>IF(S762&lt;1,0,-'Lease Quarterly'!$K$4/'Lease Quarterly'!$L$4)</f>
        <v>0</v>
      </c>
      <c r="S763" s="47">
        <f t="shared" si="119"/>
        <v>0</v>
      </c>
      <c r="AE763"/>
      <c r="AF763" s="6"/>
    </row>
    <row r="764" spans="1:32" x14ac:dyDescent="0.25">
      <c r="A764" s="53">
        <f t="shared" si="120"/>
        <v>748</v>
      </c>
      <c r="B764" s="29">
        <f t="shared" si="114"/>
        <v>0</v>
      </c>
      <c r="C764" s="9" t="str">
        <f>IF(D764=0,"-",IF('Lease Quarterly'!$H$4="Yearly",EDATE(C763,12),IF('Lease Quarterly'!$H$4="Quarterly",EDATE(C763,3),EDATE(C763,1))))</f>
        <v>-</v>
      </c>
      <c r="D764" s="54">
        <f>IF(A764&gt;'Lease Quarterly'!$E$4,0,'Lease Quarterly'!$G$4)*((1+$M$4)^(((((IF($H$4="Yearly",ROUNDDOWN(IF(A764-($N$4)&lt;0,0,((A764-($N$4)/(($N$4))))/($N$4)),0),IF($H$4="Monthly",ROUNDDOWN(IF(A764-($N$4*12)&lt;0,0,((A764-(12*$N$4)/((12*$N$4))))/($N$4*12)),0),ROUNDDOWN(IF(A764-($N$4*4)&lt;0,0,((A764-(4*$N$4)/((4*$N$4))))/($N$4*4)),0)))))))))+(IF(A764=$E$4,$J$4,0))</f>
        <v>0</v>
      </c>
      <c r="E764" s="49">
        <f>IF(D764=0,0,1/((1+IF('Lease Quarterly'!$H$4="Yearly",'Lease Quarterly'!$D$4,IF('Lease Quarterly'!$H$4="Quarterly",'Lease Quarterly'!$D$4/4,'Lease Quarterly'!$D$4/12)))^IF($E$17=1,A763,A764)))</f>
        <v>0</v>
      </c>
      <c r="F764" s="55">
        <f t="shared" si="115"/>
        <v>0</v>
      </c>
      <c r="G764" s="56"/>
      <c r="H764" s="38">
        <f t="shared" si="121"/>
        <v>748</v>
      </c>
      <c r="I764" s="9" t="str">
        <f t="shared" si="116"/>
        <v>-</v>
      </c>
      <c r="J764" s="47">
        <f>IF(H764&gt;'Lease Quarterly'!$E$4,0,M763)</f>
        <v>0</v>
      </c>
      <c r="K764" s="47">
        <f>IF(IF('Lease Quarterly'!$H$4="Yearly",J764*'Lease Quarterly'!$D$4,IF('Lease Quarterly'!$H$4="Quarterly",J764*('Lease Quarterly'!$D$4/4),J764*'Lease Quarterly'!$D$4/12))&gt;0,IF('Lease Quarterly'!$H$4="Yearly",J764*'Lease Quarterly'!$D$4,IF('Lease Quarterly'!$H$4="Quarterly",J764*('Lease Quarterly'!$D$4/4),J764*'Lease Quarterly'!$D$4/12)),-L764-J764)</f>
        <v>0</v>
      </c>
      <c r="L764" s="47">
        <f t="shared" si="117"/>
        <v>0</v>
      </c>
      <c r="M764" s="47">
        <f t="shared" si="118"/>
        <v>0</v>
      </c>
      <c r="N764" s="57"/>
      <c r="O764" s="38">
        <v>237</v>
      </c>
      <c r="P764" s="58">
        <f t="shared" si="122"/>
        <v>316940</v>
      </c>
      <c r="Q764" s="47">
        <f t="shared" si="123"/>
        <v>0</v>
      </c>
      <c r="R764" s="47">
        <f>IF(S763&lt;1,0,-'Lease Quarterly'!$K$4/'Lease Quarterly'!$L$4)</f>
        <v>0</v>
      </c>
      <c r="S764" s="47">
        <f t="shared" si="119"/>
        <v>0</v>
      </c>
      <c r="AE764"/>
      <c r="AF764" s="6"/>
    </row>
    <row r="765" spans="1:32" x14ac:dyDescent="0.25">
      <c r="A765" s="53">
        <f t="shared" si="120"/>
        <v>749</v>
      </c>
      <c r="B765" s="29">
        <f t="shared" si="114"/>
        <v>0</v>
      </c>
      <c r="C765" s="9" t="str">
        <f>IF(D765=0,"-",IF('Lease Quarterly'!$H$4="Yearly",EDATE(C764,12),IF('Lease Quarterly'!$H$4="Quarterly",EDATE(C764,3),EDATE(C764,1))))</f>
        <v>-</v>
      </c>
      <c r="D765" s="54">
        <f>IF(A765&gt;'Lease Quarterly'!$E$4,0,'Lease Quarterly'!$G$4)*((1+$M$4)^(((((IF($H$4="Yearly",ROUNDDOWN(IF(A765-($N$4)&lt;0,0,((A765-($N$4)/(($N$4))))/($N$4)),0),IF($H$4="Monthly",ROUNDDOWN(IF(A765-($N$4*12)&lt;0,0,((A765-(12*$N$4)/((12*$N$4))))/($N$4*12)),0),ROUNDDOWN(IF(A765-($N$4*4)&lt;0,0,((A765-(4*$N$4)/((4*$N$4))))/($N$4*4)),0)))))))))+(IF(A765=$E$4,$J$4,0))</f>
        <v>0</v>
      </c>
      <c r="E765" s="49">
        <f>IF(D765=0,0,1/((1+IF('Lease Quarterly'!$H$4="Yearly",'Lease Quarterly'!$D$4,IF('Lease Quarterly'!$H$4="Quarterly",'Lease Quarterly'!$D$4/4,'Lease Quarterly'!$D$4/12)))^IF($E$17=1,A764,A765)))</f>
        <v>0</v>
      </c>
      <c r="F765" s="55">
        <f t="shared" si="115"/>
        <v>0</v>
      </c>
      <c r="G765" s="56"/>
      <c r="H765" s="38">
        <f t="shared" si="121"/>
        <v>749</v>
      </c>
      <c r="I765" s="9" t="str">
        <f t="shared" si="116"/>
        <v>-</v>
      </c>
      <c r="J765" s="47">
        <f>IF(H765&gt;'Lease Quarterly'!$E$4,0,M764)</f>
        <v>0</v>
      </c>
      <c r="K765" s="47">
        <f>IF(IF('Lease Quarterly'!$H$4="Yearly",J765*'Lease Quarterly'!$D$4,IF('Lease Quarterly'!$H$4="Quarterly",J765*('Lease Quarterly'!$D$4/4),J765*'Lease Quarterly'!$D$4/12))&gt;0,IF('Lease Quarterly'!$H$4="Yearly",J765*'Lease Quarterly'!$D$4,IF('Lease Quarterly'!$H$4="Quarterly",J765*('Lease Quarterly'!$D$4/4),J765*'Lease Quarterly'!$D$4/12)),-L765-J765)</f>
        <v>0</v>
      </c>
      <c r="L765" s="47">
        <f t="shared" si="117"/>
        <v>0</v>
      </c>
      <c r="M765" s="47">
        <f t="shared" si="118"/>
        <v>0</v>
      </c>
      <c r="N765" s="57"/>
      <c r="O765" s="38">
        <v>237</v>
      </c>
      <c r="P765" s="58">
        <f t="shared" si="122"/>
        <v>317306</v>
      </c>
      <c r="Q765" s="47">
        <f t="shared" si="123"/>
        <v>0</v>
      </c>
      <c r="R765" s="47">
        <f>IF(S764&lt;1,0,-'Lease Quarterly'!$K$4/'Lease Quarterly'!$L$4)</f>
        <v>0</v>
      </c>
      <c r="S765" s="47">
        <f t="shared" si="119"/>
        <v>0</v>
      </c>
      <c r="AE765"/>
      <c r="AF765" s="6"/>
    </row>
    <row r="766" spans="1:32" x14ac:dyDescent="0.25">
      <c r="A766" s="53">
        <f t="shared" si="120"/>
        <v>750</v>
      </c>
      <c r="B766" s="29">
        <f t="shared" si="114"/>
        <v>0</v>
      </c>
      <c r="C766" s="9" t="str">
        <f>IF(D766=0,"-",IF('Lease Quarterly'!$H$4="Yearly",EDATE(C765,12),IF('Lease Quarterly'!$H$4="Quarterly",EDATE(C765,3),EDATE(C765,1))))</f>
        <v>-</v>
      </c>
      <c r="D766" s="54">
        <f>IF(A766&gt;'Lease Quarterly'!$E$4,0,'Lease Quarterly'!$G$4)*((1+$M$4)^(((((IF($H$4="Yearly",ROUNDDOWN(IF(A766-($N$4)&lt;0,0,((A766-($N$4)/(($N$4))))/($N$4)),0),IF($H$4="Monthly",ROUNDDOWN(IF(A766-($N$4*12)&lt;0,0,((A766-(12*$N$4)/((12*$N$4))))/($N$4*12)),0),ROUNDDOWN(IF(A766-($N$4*4)&lt;0,0,((A766-(4*$N$4)/((4*$N$4))))/($N$4*4)),0)))))))))+(IF(A766=$E$4,$J$4,0))</f>
        <v>0</v>
      </c>
      <c r="E766" s="49">
        <f>IF(D766=0,0,1/((1+IF('Lease Quarterly'!$H$4="Yearly",'Lease Quarterly'!$D$4,IF('Lease Quarterly'!$H$4="Quarterly",'Lease Quarterly'!$D$4/4,'Lease Quarterly'!$D$4/12)))^IF($E$17=1,A765,A766)))</f>
        <v>0</v>
      </c>
      <c r="F766" s="55">
        <f t="shared" si="115"/>
        <v>0</v>
      </c>
      <c r="G766" s="56"/>
      <c r="H766" s="38">
        <f t="shared" si="121"/>
        <v>750</v>
      </c>
      <c r="I766" s="9" t="str">
        <f t="shared" si="116"/>
        <v>-</v>
      </c>
      <c r="J766" s="47">
        <f>IF(H766&gt;'Lease Quarterly'!$E$4,0,M765)</f>
        <v>0</v>
      </c>
      <c r="K766" s="47">
        <f>IF(IF('Lease Quarterly'!$H$4="Yearly",J766*'Lease Quarterly'!$D$4,IF('Lease Quarterly'!$H$4="Quarterly",J766*('Lease Quarterly'!$D$4/4),J766*'Lease Quarterly'!$D$4/12))&gt;0,IF('Lease Quarterly'!$H$4="Yearly",J766*'Lease Quarterly'!$D$4,IF('Lease Quarterly'!$H$4="Quarterly",J766*('Lease Quarterly'!$D$4/4),J766*'Lease Quarterly'!$D$4/12)),-L766-J766)</f>
        <v>0</v>
      </c>
      <c r="L766" s="47">
        <f t="shared" si="117"/>
        <v>0</v>
      </c>
      <c r="M766" s="47">
        <f t="shared" si="118"/>
        <v>0</v>
      </c>
      <c r="N766" s="57"/>
      <c r="O766" s="38">
        <v>237</v>
      </c>
      <c r="P766" s="58">
        <f t="shared" si="122"/>
        <v>317671</v>
      </c>
      <c r="Q766" s="47">
        <f t="shared" si="123"/>
        <v>0</v>
      </c>
      <c r="R766" s="47">
        <f>IF(S765&lt;1,0,-'Lease Quarterly'!$K$4/'Lease Quarterly'!$L$4)</f>
        <v>0</v>
      </c>
      <c r="S766" s="47">
        <f t="shared" si="119"/>
        <v>0</v>
      </c>
      <c r="AE766"/>
      <c r="AF766" s="6"/>
    </row>
    <row r="767" spans="1:32" x14ac:dyDescent="0.25">
      <c r="A767" s="53">
        <f t="shared" si="120"/>
        <v>751</v>
      </c>
      <c r="B767" s="29">
        <f t="shared" si="114"/>
        <v>0</v>
      </c>
      <c r="C767" s="9" t="str">
        <f>IF(D767=0,"-",IF('Lease Quarterly'!$H$4="Yearly",EDATE(C766,12),IF('Lease Quarterly'!$H$4="Quarterly",EDATE(C766,3),EDATE(C766,1))))</f>
        <v>-</v>
      </c>
      <c r="D767" s="54">
        <f>IF(A767&gt;'Lease Quarterly'!$E$4,0,'Lease Quarterly'!$G$4)*((1+$M$4)^(((((IF($H$4="Yearly",ROUNDDOWN(IF(A767-($N$4)&lt;0,0,((A767-($N$4)/(($N$4))))/($N$4)),0),IF($H$4="Monthly",ROUNDDOWN(IF(A767-($N$4*12)&lt;0,0,((A767-(12*$N$4)/((12*$N$4))))/($N$4*12)),0),ROUNDDOWN(IF(A767-($N$4*4)&lt;0,0,((A767-(4*$N$4)/((4*$N$4))))/($N$4*4)),0)))))))))+(IF(A767=$E$4,$J$4,0))</f>
        <v>0</v>
      </c>
      <c r="E767" s="49">
        <f>IF(D767=0,0,1/((1+IF('Lease Quarterly'!$H$4="Yearly",'Lease Quarterly'!$D$4,IF('Lease Quarterly'!$H$4="Quarterly",'Lease Quarterly'!$D$4/4,'Lease Quarterly'!$D$4/12)))^IF($E$17=1,A766,A767)))</f>
        <v>0</v>
      </c>
      <c r="F767" s="55">
        <f t="shared" si="115"/>
        <v>0</v>
      </c>
      <c r="G767" s="56"/>
      <c r="H767" s="38">
        <f t="shared" si="121"/>
        <v>751</v>
      </c>
      <c r="I767" s="9" t="str">
        <f t="shared" si="116"/>
        <v>-</v>
      </c>
      <c r="J767" s="47">
        <f>IF(H767&gt;'Lease Quarterly'!$E$4,0,M766)</f>
        <v>0</v>
      </c>
      <c r="K767" s="47">
        <f>IF(IF('Lease Quarterly'!$H$4="Yearly",J767*'Lease Quarterly'!$D$4,IF('Lease Quarterly'!$H$4="Quarterly",J767*('Lease Quarterly'!$D$4/4),J767*'Lease Quarterly'!$D$4/12))&gt;0,IF('Lease Quarterly'!$H$4="Yearly",J767*'Lease Quarterly'!$D$4,IF('Lease Quarterly'!$H$4="Quarterly",J767*('Lease Quarterly'!$D$4/4),J767*'Lease Quarterly'!$D$4/12)),-L767-J767)</f>
        <v>0</v>
      </c>
      <c r="L767" s="47">
        <f t="shared" si="117"/>
        <v>0</v>
      </c>
      <c r="M767" s="47">
        <f t="shared" si="118"/>
        <v>0</v>
      </c>
      <c r="N767" s="57"/>
      <c r="O767" s="38">
        <v>237</v>
      </c>
      <c r="P767" s="58">
        <f t="shared" si="122"/>
        <v>318036</v>
      </c>
      <c r="Q767" s="47">
        <f t="shared" si="123"/>
        <v>0</v>
      </c>
      <c r="R767" s="47">
        <f>IF(S766&lt;1,0,-'Lease Quarterly'!$K$4/'Lease Quarterly'!$L$4)</f>
        <v>0</v>
      </c>
      <c r="S767" s="47">
        <f t="shared" si="119"/>
        <v>0</v>
      </c>
      <c r="AE767"/>
      <c r="AF767" s="6"/>
    </row>
    <row r="768" spans="1:32" x14ac:dyDescent="0.25">
      <c r="A768" s="53">
        <f t="shared" si="120"/>
        <v>752</v>
      </c>
      <c r="B768" s="29">
        <f t="shared" si="114"/>
        <v>0</v>
      </c>
      <c r="C768" s="9" t="str">
        <f>IF(D768=0,"-",IF('Lease Quarterly'!$H$4="Yearly",EDATE(C767,12),IF('Lease Quarterly'!$H$4="Quarterly",EDATE(C767,3),EDATE(C767,1))))</f>
        <v>-</v>
      </c>
      <c r="D768" s="54">
        <f>IF(A768&gt;'Lease Quarterly'!$E$4,0,'Lease Quarterly'!$G$4)*((1+$M$4)^(((((IF($H$4="Yearly",ROUNDDOWN(IF(A768-($N$4)&lt;0,0,((A768-($N$4)/(($N$4))))/($N$4)),0),IF($H$4="Monthly",ROUNDDOWN(IF(A768-($N$4*12)&lt;0,0,((A768-(12*$N$4)/((12*$N$4))))/($N$4*12)),0),ROUNDDOWN(IF(A768-($N$4*4)&lt;0,0,((A768-(4*$N$4)/((4*$N$4))))/($N$4*4)),0)))))))))+(IF(A768=$E$4,$J$4,0))</f>
        <v>0</v>
      </c>
      <c r="E768" s="49">
        <f>IF(D768=0,0,1/((1+IF('Lease Quarterly'!$H$4="Yearly",'Lease Quarterly'!$D$4,IF('Lease Quarterly'!$H$4="Quarterly",'Lease Quarterly'!$D$4/4,'Lease Quarterly'!$D$4/12)))^IF($E$17=1,A767,A768)))</f>
        <v>0</v>
      </c>
      <c r="F768" s="55">
        <f t="shared" si="115"/>
        <v>0</v>
      </c>
      <c r="G768" s="56"/>
      <c r="H768" s="38">
        <f t="shared" si="121"/>
        <v>752</v>
      </c>
      <c r="I768" s="9" t="str">
        <f t="shared" si="116"/>
        <v>-</v>
      </c>
      <c r="J768" s="47">
        <f>IF(H768&gt;'Lease Quarterly'!$E$4,0,M767)</f>
        <v>0</v>
      </c>
      <c r="K768" s="47">
        <f>IF(IF('Lease Quarterly'!$H$4="Yearly",J768*'Lease Quarterly'!$D$4,IF('Lease Quarterly'!$H$4="Quarterly",J768*('Lease Quarterly'!$D$4/4),J768*'Lease Quarterly'!$D$4/12))&gt;0,IF('Lease Quarterly'!$H$4="Yearly",J768*'Lease Quarterly'!$D$4,IF('Lease Quarterly'!$H$4="Quarterly",J768*('Lease Quarterly'!$D$4/4),J768*'Lease Quarterly'!$D$4/12)),-L768-J768)</f>
        <v>0</v>
      </c>
      <c r="L768" s="47">
        <f t="shared" si="117"/>
        <v>0</v>
      </c>
      <c r="M768" s="47">
        <f t="shared" si="118"/>
        <v>0</v>
      </c>
      <c r="N768" s="57"/>
      <c r="O768" s="38">
        <v>237</v>
      </c>
      <c r="P768" s="58">
        <f t="shared" si="122"/>
        <v>318401</v>
      </c>
      <c r="Q768" s="47">
        <f t="shared" si="123"/>
        <v>0</v>
      </c>
      <c r="R768" s="47">
        <f>IF(S767&lt;1,0,-'Lease Quarterly'!$K$4/'Lease Quarterly'!$L$4)</f>
        <v>0</v>
      </c>
      <c r="S768" s="47">
        <f t="shared" si="119"/>
        <v>0</v>
      </c>
      <c r="AE768"/>
      <c r="AF768" s="6"/>
    </row>
    <row r="769" spans="1:32" x14ac:dyDescent="0.25">
      <c r="A769" s="53">
        <f t="shared" si="120"/>
        <v>753</v>
      </c>
      <c r="B769" s="29">
        <f t="shared" si="114"/>
        <v>0</v>
      </c>
      <c r="C769" s="9" t="str">
        <f>IF(D769=0,"-",IF('Lease Quarterly'!$H$4="Yearly",EDATE(C768,12),IF('Lease Quarterly'!$H$4="Quarterly",EDATE(C768,3),EDATE(C768,1))))</f>
        <v>-</v>
      </c>
      <c r="D769" s="54">
        <f>IF(A769&gt;'Lease Quarterly'!$E$4,0,'Lease Quarterly'!$G$4)*((1+$M$4)^(((((IF($H$4="Yearly",ROUNDDOWN(IF(A769-($N$4)&lt;0,0,((A769-($N$4)/(($N$4))))/($N$4)),0),IF($H$4="Monthly",ROUNDDOWN(IF(A769-($N$4*12)&lt;0,0,((A769-(12*$N$4)/((12*$N$4))))/($N$4*12)),0),ROUNDDOWN(IF(A769-($N$4*4)&lt;0,0,((A769-(4*$N$4)/((4*$N$4))))/($N$4*4)),0)))))))))+(IF(A769=$E$4,$J$4,0))</f>
        <v>0</v>
      </c>
      <c r="E769" s="49">
        <f>IF(D769=0,0,1/((1+IF('Lease Quarterly'!$H$4="Yearly",'Lease Quarterly'!$D$4,IF('Lease Quarterly'!$H$4="Quarterly",'Lease Quarterly'!$D$4/4,'Lease Quarterly'!$D$4/12)))^IF($E$17=1,A768,A769)))</f>
        <v>0</v>
      </c>
      <c r="F769" s="55">
        <f t="shared" si="115"/>
        <v>0</v>
      </c>
      <c r="G769" s="56"/>
      <c r="H769" s="38">
        <f t="shared" si="121"/>
        <v>753</v>
      </c>
      <c r="I769" s="9" t="str">
        <f t="shared" si="116"/>
        <v>-</v>
      </c>
      <c r="J769" s="47">
        <f>IF(H769&gt;'Lease Quarterly'!$E$4,0,M768)</f>
        <v>0</v>
      </c>
      <c r="K769" s="47">
        <f>IF(IF('Lease Quarterly'!$H$4="Yearly",J769*'Lease Quarterly'!$D$4,IF('Lease Quarterly'!$H$4="Quarterly",J769*('Lease Quarterly'!$D$4/4),J769*'Lease Quarterly'!$D$4/12))&gt;0,IF('Lease Quarterly'!$H$4="Yearly",J769*'Lease Quarterly'!$D$4,IF('Lease Quarterly'!$H$4="Quarterly",J769*('Lease Quarterly'!$D$4/4),J769*'Lease Quarterly'!$D$4/12)),-L769-J769)</f>
        <v>0</v>
      </c>
      <c r="L769" s="47">
        <f t="shared" si="117"/>
        <v>0</v>
      </c>
      <c r="M769" s="47">
        <f t="shared" si="118"/>
        <v>0</v>
      </c>
      <c r="N769" s="57"/>
      <c r="O769" s="38">
        <v>237</v>
      </c>
      <c r="P769" s="58">
        <f t="shared" si="122"/>
        <v>318767</v>
      </c>
      <c r="Q769" s="47">
        <f t="shared" si="123"/>
        <v>0</v>
      </c>
      <c r="R769" s="47">
        <f>IF(S768&lt;1,0,-'Lease Quarterly'!$K$4/'Lease Quarterly'!$L$4)</f>
        <v>0</v>
      </c>
      <c r="S769" s="47">
        <f t="shared" si="119"/>
        <v>0</v>
      </c>
      <c r="AE769"/>
      <c r="AF769" s="6"/>
    </row>
    <row r="770" spans="1:32" x14ac:dyDescent="0.25">
      <c r="A770" s="53">
        <f t="shared" si="120"/>
        <v>754</v>
      </c>
      <c r="B770" s="29">
        <f t="shared" si="114"/>
        <v>0</v>
      </c>
      <c r="C770" s="9" t="str">
        <f>IF(D770=0,"-",IF('Lease Quarterly'!$H$4="Yearly",EDATE(C769,12),IF('Lease Quarterly'!$H$4="Quarterly",EDATE(C769,3),EDATE(C769,1))))</f>
        <v>-</v>
      </c>
      <c r="D770" s="54">
        <f>IF(A770&gt;'Lease Quarterly'!$E$4,0,'Lease Quarterly'!$G$4)*((1+$M$4)^(((((IF($H$4="Yearly",ROUNDDOWN(IF(A770-($N$4)&lt;0,0,((A770-($N$4)/(($N$4))))/($N$4)),0),IF($H$4="Monthly",ROUNDDOWN(IF(A770-($N$4*12)&lt;0,0,((A770-(12*$N$4)/((12*$N$4))))/($N$4*12)),0),ROUNDDOWN(IF(A770-($N$4*4)&lt;0,0,((A770-(4*$N$4)/((4*$N$4))))/($N$4*4)),0)))))))))+(IF(A770=$E$4,$J$4,0))</f>
        <v>0</v>
      </c>
      <c r="E770" s="49">
        <f>IF(D770=0,0,1/((1+IF('Lease Quarterly'!$H$4="Yearly",'Lease Quarterly'!$D$4,IF('Lease Quarterly'!$H$4="Quarterly",'Lease Quarterly'!$D$4/4,'Lease Quarterly'!$D$4/12)))^IF($E$17=1,A769,A770)))</f>
        <v>0</v>
      </c>
      <c r="F770" s="55">
        <f t="shared" si="115"/>
        <v>0</v>
      </c>
      <c r="G770" s="56"/>
      <c r="H770" s="38">
        <f t="shared" si="121"/>
        <v>754</v>
      </c>
      <c r="I770" s="9" t="str">
        <f t="shared" si="116"/>
        <v>-</v>
      </c>
      <c r="J770" s="47">
        <f>IF(H770&gt;'Lease Quarterly'!$E$4,0,M769)</f>
        <v>0</v>
      </c>
      <c r="K770" s="47">
        <f>IF(IF('Lease Quarterly'!$H$4="Yearly",J770*'Lease Quarterly'!$D$4,IF('Lease Quarterly'!$H$4="Quarterly",J770*('Lease Quarterly'!$D$4/4),J770*'Lease Quarterly'!$D$4/12))&gt;0,IF('Lease Quarterly'!$H$4="Yearly",J770*'Lease Quarterly'!$D$4,IF('Lease Quarterly'!$H$4="Quarterly",J770*('Lease Quarterly'!$D$4/4),J770*'Lease Quarterly'!$D$4/12)),-L770-J770)</f>
        <v>0</v>
      </c>
      <c r="L770" s="47">
        <f t="shared" si="117"/>
        <v>0</v>
      </c>
      <c r="M770" s="47">
        <f t="shared" si="118"/>
        <v>0</v>
      </c>
      <c r="N770" s="57"/>
      <c r="O770" s="38">
        <v>237</v>
      </c>
      <c r="P770" s="58">
        <f t="shared" si="122"/>
        <v>319132</v>
      </c>
      <c r="Q770" s="47">
        <f t="shared" si="123"/>
        <v>0</v>
      </c>
      <c r="R770" s="47">
        <f>IF(S769&lt;1,0,-'Lease Quarterly'!$K$4/'Lease Quarterly'!$L$4)</f>
        <v>0</v>
      </c>
      <c r="S770" s="47">
        <f t="shared" si="119"/>
        <v>0</v>
      </c>
      <c r="AE770"/>
      <c r="AF770" s="6"/>
    </row>
    <row r="771" spans="1:32" x14ac:dyDescent="0.25">
      <c r="A771" s="53">
        <f t="shared" si="120"/>
        <v>755</v>
      </c>
      <c r="B771" s="29">
        <f t="shared" si="114"/>
        <v>0</v>
      </c>
      <c r="C771" s="9" t="str">
        <f>IF(D771=0,"-",IF('Lease Quarterly'!$H$4="Yearly",EDATE(C770,12),IF('Lease Quarterly'!$H$4="Quarterly",EDATE(C770,3),EDATE(C770,1))))</f>
        <v>-</v>
      </c>
      <c r="D771" s="54">
        <f>IF(A771&gt;'Lease Quarterly'!$E$4,0,'Lease Quarterly'!$G$4)*((1+$M$4)^(((((IF($H$4="Yearly",ROUNDDOWN(IF(A771-($N$4)&lt;0,0,((A771-($N$4)/(($N$4))))/($N$4)),0),IF($H$4="Monthly",ROUNDDOWN(IF(A771-($N$4*12)&lt;0,0,((A771-(12*$N$4)/((12*$N$4))))/($N$4*12)),0),ROUNDDOWN(IF(A771-($N$4*4)&lt;0,0,((A771-(4*$N$4)/((4*$N$4))))/($N$4*4)),0)))))))))+(IF(A771=$E$4,$J$4,0))</f>
        <v>0</v>
      </c>
      <c r="E771" s="49">
        <f>IF(D771=0,0,1/((1+IF('Lease Quarterly'!$H$4="Yearly",'Lease Quarterly'!$D$4,IF('Lease Quarterly'!$H$4="Quarterly",'Lease Quarterly'!$D$4/4,'Lease Quarterly'!$D$4/12)))^IF($E$17=1,A770,A771)))</f>
        <v>0</v>
      </c>
      <c r="F771" s="55">
        <f t="shared" si="115"/>
        <v>0</v>
      </c>
      <c r="G771" s="56"/>
      <c r="H771" s="38">
        <f t="shared" si="121"/>
        <v>755</v>
      </c>
      <c r="I771" s="9" t="str">
        <f t="shared" si="116"/>
        <v>-</v>
      </c>
      <c r="J771" s="47">
        <f>IF(H771&gt;'Lease Quarterly'!$E$4,0,M770)</f>
        <v>0</v>
      </c>
      <c r="K771" s="47">
        <f>IF(IF('Lease Quarterly'!$H$4="Yearly",J771*'Lease Quarterly'!$D$4,IF('Lease Quarterly'!$H$4="Quarterly",J771*('Lease Quarterly'!$D$4/4),J771*'Lease Quarterly'!$D$4/12))&gt;0,IF('Lease Quarterly'!$H$4="Yearly",J771*'Lease Quarterly'!$D$4,IF('Lease Quarterly'!$H$4="Quarterly",J771*('Lease Quarterly'!$D$4/4),J771*'Lease Quarterly'!$D$4/12)),-L771-J771)</f>
        <v>0</v>
      </c>
      <c r="L771" s="47">
        <f t="shared" si="117"/>
        <v>0</v>
      </c>
      <c r="M771" s="47">
        <f t="shared" si="118"/>
        <v>0</v>
      </c>
      <c r="N771" s="57"/>
      <c r="O771" s="38">
        <v>237</v>
      </c>
      <c r="P771" s="58">
        <f t="shared" si="122"/>
        <v>319497</v>
      </c>
      <c r="Q771" s="47">
        <f t="shared" si="123"/>
        <v>0</v>
      </c>
      <c r="R771" s="47">
        <f>IF(S770&lt;1,0,-'Lease Quarterly'!$K$4/'Lease Quarterly'!$L$4)</f>
        <v>0</v>
      </c>
      <c r="S771" s="47">
        <f t="shared" si="119"/>
        <v>0</v>
      </c>
      <c r="AE771"/>
      <c r="AF771" s="6"/>
    </row>
    <row r="772" spans="1:32" x14ac:dyDescent="0.25">
      <c r="A772" s="53">
        <f t="shared" si="120"/>
        <v>756</v>
      </c>
      <c r="B772" s="29">
        <f t="shared" si="114"/>
        <v>0</v>
      </c>
      <c r="C772" s="9" t="str">
        <f>IF(D772=0,"-",IF('Lease Quarterly'!$H$4="Yearly",EDATE(C771,12),IF('Lease Quarterly'!$H$4="Quarterly",EDATE(C771,3),EDATE(C771,1))))</f>
        <v>-</v>
      </c>
      <c r="D772" s="54">
        <f>IF(A772&gt;'Lease Quarterly'!$E$4,0,'Lease Quarterly'!$G$4)*((1+$M$4)^(((((IF($H$4="Yearly",ROUNDDOWN(IF(A772-($N$4)&lt;0,0,((A772-($N$4)/(($N$4))))/($N$4)),0),IF($H$4="Monthly",ROUNDDOWN(IF(A772-($N$4*12)&lt;0,0,((A772-(12*$N$4)/((12*$N$4))))/($N$4*12)),0),ROUNDDOWN(IF(A772-($N$4*4)&lt;0,0,((A772-(4*$N$4)/((4*$N$4))))/($N$4*4)),0)))))))))+(IF(A772=$E$4,$J$4,0))</f>
        <v>0</v>
      </c>
      <c r="E772" s="49">
        <f>IF(D772=0,0,1/((1+IF('Lease Quarterly'!$H$4="Yearly",'Lease Quarterly'!$D$4,IF('Lease Quarterly'!$H$4="Quarterly",'Lease Quarterly'!$D$4/4,'Lease Quarterly'!$D$4/12)))^IF($E$17=1,A771,A772)))</f>
        <v>0</v>
      </c>
      <c r="F772" s="55">
        <f t="shared" si="115"/>
        <v>0</v>
      </c>
      <c r="G772" s="56"/>
      <c r="H772" s="38">
        <f t="shared" si="121"/>
        <v>756</v>
      </c>
      <c r="I772" s="9" t="str">
        <f t="shared" si="116"/>
        <v>-</v>
      </c>
      <c r="J772" s="47">
        <f>IF(H772&gt;'Lease Quarterly'!$E$4,0,M771)</f>
        <v>0</v>
      </c>
      <c r="K772" s="47">
        <f>IF(IF('Lease Quarterly'!$H$4="Yearly",J772*'Lease Quarterly'!$D$4,IF('Lease Quarterly'!$H$4="Quarterly",J772*('Lease Quarterly'!$D$4/4),J772*'Lease Quarterly'!$D$4/12))&gt;0,IF('Lease Quarterly'!$H$4="Yearly",J772*'Lease Quarterly'!$D$4,IF('Lease Quarterly'!$H$4="Quarterly",J772*('Lease Quarterly'!$D$4/4),J772*'Lease Quarterly'!$D$4/12)),-L772-J772)</f>
        <v>0</v>
      </c>
      <c r="L772" s="47">
        <f t="shared" si="117"/>
        <v>0</v>
      </c>
      <c r="M772" s="47">
        <f t="shared" si="118"/>
        <v>0</v>
      </c>
      <c r="N772" s="57"/>
      <c r="O772" s="38">
        <v>237</v>
      </c>
      <c r="P772" s="58">
        <f t="shared" si="122"/>
        <v>319862</v>
      </c>
      <c r="Q772" s="47">
        <f t="shared" si="123"/>
        <v>0</v>
      </c>
      <c r="R772" s="47">
        <f>IF(S771&lt;1,0,-'Lease Quarterly'!$K$4/'Lease Quarterly'!$L$4)</f>
        <v>0</v>
      </c>
      <c r="S772" s="47">
        <f t="shared" si="119"/>
        <v>0</v>
      </c>
      <c r="AE772"/>
      <c r="AF772" s="6"/>
    </row>
    <row r="773" spans="1:32" x14ac:dyDescent="0.25">
      <c r="A773" s="53">
        <f t="shared" si="120"/>
        <v>757</v>
      </c>
      <c r="B773" s="29">
        <f t="shared" si="114"/>
        <v>0</v>
      </c>
      <c r="C773" s="9" t="str">
        <f>IF(D773=0,"-",IF('Lease Quarterly'!$H$4="Yearly",EDATE(C772,12),IF('Lease Quarterly'!$H$4="Quarterly",EDATE(C772,3),EDATE(C772,1))))</f>
        <v>-</v>
      </c>
      <c r="D773" s="54">
        <f>IF(A773&gt;'Lease Quarterly'!$E$4,0,'Lease Quarterly'!$G$4)*((1+$M$4)^(((((IF($H$4="Yearly",ROUNDDOWN(IF(A773-($N$4)&lt;0,0,((A773-($N$4)/(($N$4))))/($N$4)),0),IF($H$4="Monthly",ROUNDDOWN(IF(A773-($N$4*12)&lt;0,0,((A773-(12*$N$4)/((12*$N$4))))/($N$4*12)),0),ROUNDDOWN(IF(A773-($N$4*4)&lt;0,0,((A773-(4*$N$4)/((4*$N$4))))/($N$4*4)),0)))))))))+(IF(A773=$E$4,$J$4,0))</f>
        <v>0</v>
      </c>
      <c r="E773" s="49">
        <f>IF(D773=0,0,1/((1+IF('Lease Quarterly'!$H$4="Yearly",'Lease Quarterly'!$D$4,IF('Lease Quarterly'!$H$4="Quarterly",'Lease Quarterly'!$D$4/4,'Lease Quarterly'!$D$4/12)))^IF($E$17=1,A772,A773)))</f>
        <v>0</v>
      </c>
      <c r="F773" s="55">
        <f t="shared" si="115"/>
        <v>0</v>
      </c>
      <c r="G773" s="56"/>
      <c r="H773" s="38">
        <f t="shared" si="121"/>
        <v>757</v>
      </c>
      <c r="I773" s="9" t="str">
        <f t="shared" si="116"/>
        <v>-</v>
      </c>
      <c r="J773" s="47">
        <f>IF(H773&gt;'Lease Quarterly'!$E$4,0,M772)</f>
        <v>0</v>
      </c>
      <c r="K773" s="47">
        <f>IF(IF('Lease Quarterly'!$H$4="Yearly",J773*'Lease Quarterly'!$D$4,IF('Lease Quarterly'!$H$4="Quarterly",J773*('Lease Quarterly'!$D$4/4),J773*'Lease Quarterly'!$D$4/12))&gt;0,IF('Lease Quarterly'!$H$4="Yearly",J773*'Lease Quarterly'!$D$4,IF('Lease Quarterly'!$H$4="Quarterly",J773*('Lease Quarterly'!$D$4/4),J773*'Lease Quarterly'!$D$4/12)),-L773-J773)</f>
        <v>0</v>
      </c>
      <c r="L773" s="47">
        <f t="shared" si="117"/>
        <v>0</v>
      </c>
      <c r="M773" s="47">
        <f t="shared" si="118"/>
        <v>0</v>
      </c>
      <c r="N773" s="57"/>
      <c r="O773" s="38">
        <v>237</v>
      </c>
      <c r="P773" s="58">
        <f t="shared" si="122"/>
        <v>320228</v>
      </c>
      <c r="Q773" s="47">
        <f t="shared" si="123"/>
        <v>0</v>
      </c>
      <c r="R773" s="47">
        <f>IF(S772&lt;1,0,-'Lease Quarterly'!$K$4/'Lease Quarterly'!$L$4)</f>
        <v>0</v>
      </c>
      <c r="S773" s="47">
        <f t="shared" si="119"/>
        <v>0</v>
      </c>
      <c r="AE773"/>
      <c r="AF773" s="6"/>
    </row>
    <row r="774" spans="1:32" x14ac:dyDescent="0.25">
      <c r="A774" s="53">
        <f t="shared" si="120"/>
        <v>758</v>
      </c>
      <c r="B774" s="29">
        <f t="shared" si="114"/>
        <v>0</v>
      </c>
      <c r="C774" s="9" t="str">
        <f>IF(D774=0,"-",IF('Lease Quarterly'!$H$4="Yearly",EDATE(C773,12),IF('Lease Quarterly'!$H$4="Quarterly",EDATE(C773,3),EDATE(C773,1))))</f>
        <v>-</v>
      </c>
      <c r="D774" s="54">
        <f>IF(A774&gt;'Lease Quarterly'!$E$4,0,'Lease Quarterly'!$G$4)*((1+$M$4)^(((((IF($H$4="Yearly",ROUNDDOWN(IF(A774-($N$4)&lt;0,0,((A774-($N$4)/(($N$4))))/($N$4)),0),IF($H$4="Monthly",ROUNDDOWN(IF(A774-($N$4*12)&lt;0,0,((A774-(12*$N$4)/((12*$N$4))))/($N$4*12)),0),ROUNDDOWN(IF(A774-($N$4*4)&lt;0,0,((A774-(4*$N$4)/((4*$N$4))))/($N$4*4)),0)))))))))+(IF(A774=$E$4,$J$4,0))</f>
        <v>0</v>
      </c>
      <c r="E774" s="49">
        <f>IF(D774=0,0,1/((1+IF('Lease Quarterly'!$H$4="Yearly",'Lease Quarterly'!$D$4,IF('Lease Quarterly'!$H$4="Quarterly",'Lease Quarterly'!$D$4/4,'Lease Quarterly'!$D$4/12)))^IF($E$17=1,A773,A774)))</f>
        <v>0</v>
      </c>
      <c r="F774" s="55">
        <f t="shared" si="115"/>
        <v>0</v>
      </c>
      <c r="G774" s="56"/>
      <c r="H774" s="38">
        <f t="shared" si="121"/>
        <v>758</v>
      </c>
      <c r="I774" s="9" t="str">
        <f t="shared" si="116"/>
        <v>-</v>
      </c>
      <c r="J774" s="47">
        <f>IF(H774&gt;'Lease Quarterly'!$E$4,0,M773)</f>
        <v>0</v>
      </c>
      <c r="K774" s="47">
        <f>IF(IF('Lease Quarterly'!$H$4="Yearly",J774*'Lease Quarterly'!$D$4,IF('Lease Quarterly'!$H$4="Quarterly",J774*('Lease Quarterly'!$D$4/4),J774*'Lease Quarterly'!$D$4/12))&gt;0,IF('Lease Quarterly'!$H$4="Yearly",J774*'Lease Quarterly'!$D$4,IF('Lease Quarterly'!$H$4="Quarterly",J774*('Lease Quarterly'!$D$4/4),J774*'Lease Quarterly'!$D$4/12)),-L774-J774)</f>
        <v>0</v>
      </c>
      <c r="L774" s="47">
        <f t="shared" si="117"/>
        <v>0</v>
      </c>
      <c r="M774" s="47">
        <f t="shared" si="118"/>
        <v>0</v>
      </c>
      <c r="N774" s="57"/>
      <c r="O774" s="38">
        <v>237</v>
      </c>
      <c r="P774" s="58">
        <f t="shared" si="122"/>
        <v>320593</v>
      </c>
      <c r="Q774" s="47">
        <f t="shared" si="123"/>
        <v>0</v>
      </c>
      <c r="R774" s="47">
        <f>IF(S773&lt;1,0,-'Lease Quarterly'!$K$4/'Lease Quarterly'!$L$4)</f>
        <v>0</v>
      </c>
      <c r="S774" s="47">
        <f t="shared" si="119"/>
        <v>0</v>
      </c>
      <c r="AE774"/>
      <c r="AF774" s="6"/>
    </row>
    <row r="775" spans="1:32" x14ac:dyDescent="0.25">
      <c r="A775" s="53">
        <f t="shared" si="120"/>
        <v>759</v>
      </c>
      <c r="B775" s="29">
        <f t="shared" si="114"/>
        <v>0</v>
      </c>
      <c r="C775" s="9" t="str">
        <f>IF(D775=0,"-",IF('Lease Quarterly'!$H$4="Yearly",EDATE(C774,12),IF('Lease Quarterly'!$H$4="Quarterly",EDATE(C774,3),EDATE(C774,1))))</f>
        <v>-</v>
      </c>
      <c r="D775" s="54">
        <f>IF(A775&gt;'Lease Quarterly'!$E$4,0,'Lease Quarterly'!$G$4)*((1+$M$4)^(((((IF($H$4="Yearly",ROUNDDOWN(IF(A775-($N$4)&lt;0,0,((A775-($N$4)/(($N$4))))/($N$4)),0),IF($H$4="Monthly",ROUNDDOWN(IF(A775-($N$4*12)&lt;0,0,((A775-(12*$N$4)/((12*$N$4))))/($N$4*12)),0),ROUNDDOWN(IF(A775-($N$4*4)&lt;0,0,((A775-(4*$N$4)/((4*$N$4))))/($N$4*4)),0)))))))))+(IF(A775=$E$4,$J$4,0))</f>
        <v>0</v>
      </c>
      <c r="E775" s="49">
        <f>IF(D775=0,0,1/((1+IF('Lease Quarterly'!$H$4="Yearly",'Lease Quarterly'!$D$4,IF('Lease Quarterly'!$H$4="Quarterly",'Lease Quarterly'!$D$4/4,'Lease Quarterly'!$D$4/12)))^IF($E$17=1,A774,A775)))</f>
        <v>0</v>
      </c>
      <c r="F775" s="55">
        <f t="shared" si="115"/>
        <v>0</v>
      </c>
      <c r="G775" s="56"/>
      <c r="H775" s="38">
        <f t="shared" si="121"/>
        <v>759</v>
      </c>
      <c r="I775" s="9" t="str">
        <f t="shared" si="116"/>
        <v>-</v>
      </c>
      <c r="J775" s="47">
        <f>IF(H775&gt;'Lease Quarterly'!$E$4,0,M774)</f>
        <v>0</v>
      </c>
      <c r="K775" s="47">
        <f>IF(IF('Lease Quarterly'!$H$4="Yearly",J775*'Lease Quarterly'!$D$4,IF('Lease Quarterly'!$H$4="Quarterly",J775*('Lease Quarterly'!$D$4/4),J775*'Lease Quarterly'!$D$4/12))&gt;0,IF('Lease Quarterly'!$H$4="Yearly",J775*'Lease Quarterly'!$D$4,IF('Lease Quarterly'!$H$4="Quarterly",J775*('Lease Quarterly'!$D$4/4),J775*'Lease Quarterly'!$D$4/12)),-L775-J775)</f>
        <v>0</v>
      </c>
      <c r="L775" s="47">
        <f t="shared" si="117"/>
        <v>0</v>
      </c>
      <c r="M775" s="47">
        <f t="shared" si="118"/>
        <v>0</v>
      </c>
      <c r="N775" s="57"/>
      <c r="O775" s="38">
        <v>237</v>
      </c>
      <c r="P775" s="58">
        <f t="shared" si="122"/>
        <v>320958</v>
      </c>
      <c r="Q775" s="47">
        <f t="shared" si="123"/>
        <v>0</v>
      </c>
      <c r="R775" s="47">
        <f>IF(S774&lt;1,0,-'Lease Quarterly'!$K$4/'Lease Quarterly'!$L$4)</f>
        <v>0</v>
      </c>
      <c r="S775" s="47">
        <f t="shared" si="119"/>
        <v>0</v>
      </c>
      <c r="AE775"/>
      <c r="AF775" s="6"/>
    </row>
    <row r="776" spans="1:32" x14ac:dyDescent="0.25">
      <c r="A776" s="53">
        <f t="shared" si="120"/>
        <v>760</v>
      </c>
      <c r="B776" s="29">
        <f t="shared" si="114"/>
        <v>0</v>
      </c>
      <c r="C776" s="9" t="str">
        <f>IF(D776=0,"-",IF('Lease Quarterly'!$H$4="Yearly",EDATE(C775,12),IF('Lease Quarterly'!$H$4="Quarterly",EDATE(C775,3),EDATE(C775,1))))</f>
        <v>-</v>
      </c>
      <c r="D776" s="54">
        <f>IF(A776&gt;'Lease Quarterly'!$E$4,0,'Lease Quarterly'!$G$4)*((1+$M$4)^(((((IF($H$4="Yearly",ROUNDDOWN(IF(A776-($N$4)&lt;0,0,((A776-($N$4)/(($N$4))))/($N$4)),0),IF($H$4="Monthly",ROUNDDOWN(IF(A776-($N$4*12)&lt;0,0,((A776-(12*$N$4)/((12*$N$4))))/($N$4*12)),0),ROUNDDOWN(IF(A776-($N$4*4)&lt;0,0,((A776-(4*$N$4)/((4*$N$4))))/($N$4*4)),0)))))))))+(IF(A776=$E$4,$J$4,0))</f>
        <v>0</v>
      </c>
      <c r="E776" s="49">
        <f>IF(D776=0,0,1/((1+IF('Lease Quarterly'!$H$4="Yearly",'Lease Quarterly'!$D$4,IF('Lease Quarterly'!$H$4="Quarterly",'Lease Quarterly'!$D$4/4,'Lease Quarterly'!$D$4/12)))^IF($E$17=1,A775,A776)))</f>
        <v>0</v>
      </c>
      <c r="F776" s="55">
        <f t="shared" si="115"/>
        <v>0</v>
      </c>
      <c r="G776" s="56"/>
      <c r="H776" s="38">
        <f t="shared" si="121"/>
        <v>760</v>
      </c>
      <c r="I776" s="9" t="str">
        <f t="shared" si="116"/>
        <v>-</v>
      </c>
      <c r="J776" s="47">
        <f>IF(H776&gt;'Lease Quarterly'!$E$4,0,M775)</f>
        <v>0</v>
      </c>
      <c r="K776" s="47">
        <f>IF(IF('Lease Quarterly'!$H$4="Yearly",J776*'Lease Quarterly'!$D$4,IF('Lease Quarterly'!$H$4="Quarterly",J776*('Lease Quarterly'!$D$4/4),J776*'Lease Quarterly'!$D$4/12))&gt;0,IF('Lease Quarterly'!$H$4="Yearly",J776*'Lease Quarterly'!$D$4,IF('Lease Quarterly'!$H$4="Quarterly",J776*('Lease Quarterly'!$D$4/4),J776*'Lease Quarterly'!$D$4/12)),-L776-J776)</f>
        <v>0</v>
      </c>
      <c r="L776" s="47">
        <f t="shared" si="117"/>
        <v>0</v>
      </c>
      <c r="M776" s="47">
        <f t="shared" si="118"/>
        <v>0</v>
      </c>
      <c r="N776" s="57"/>
      <c r="O776" s="38">
        <v>237</v>
      </c>
      <c r="P776" s="58">
        <f t="shared" si="122"/>
        <v>321323</v>
      </c>
      <c r="Q776" s="47">
        <f t="shared" si="123"/>
        <v>0</v>
      </c>
      <c r="R776" s="47">
        <f>IF(S775&lt;1,0,-'Lease Quarterly'!$K$4/'Lease Quarterly'!$L$4)</f>
        <v>0</v>
      </c>
      <c r="S776" s="47">
        <f t="shared" si="119"/>
        <v>0</v>
      </c>
      <c r="AE776"/>
      <c r="AF776" s="6"/>
    </row>
    <row r="777" spans="1:32" x14ac:dyDescent="0.25">
      <c r="A777" s="53">
        <f t="shared" si="120"/>
        <v>761</v>
      </c>
      <c r="B777" s="29">
        <f t="shared" si="114"/>
        <v>0</v>
      </c>
      <c r="C777" s="9" t="str">
        <f>IF(D777=0,"-",IF('Lease Quarterly'!$H$4="Yearly",EDATE(C776,12),IF('Lease Quarterly'!$H$4="Quarterly",EDATE(C776,3),EDATE(C776,1))))</f>
        <v>-</v>
      </c>
      <c r="D777" s="54">
        <f>IF(A777&gt;'Lease Quarterly'!$E$4,0,'Lease Quarterly'!$G$4)*((1+$M$4)^(((((IF($H$4="Yearly",ROUNDDOWN(IF(A777-($N$4)&lt;0,0,((A777-($N$4)/(($N$4))))/($N$4)),0),IF($H$4="Monthly",ROUNDDOWN(IF(A777-($N$4*12)&lt;0,0,((A777-(12*$N$4)/((12*$N$4))))/($N$4*12)),0),ROUNDDOWN(IF(A777-($N$4*4)&lt;0,0,((A777-(4*$N$4)/((4*$N$4))))/($N$4*4)),0)))))))))+(IF(A777=$E$4,$J$4,0))</f>
        <v>0</v>
      </c>
      <c r="E777" s="49">
        <f>IF(D777=0,0,1/((1+IF('Lease Quarterly'!$H$4="Yearly",'Lease Quarterly'!$D$4,IF('Lease Quarterly'!$H$4="Quarterly",'Lease Quarterly'!$D$4/4,'Lease Quarterly'!$D$4/12)))^IF($E$17=1,A776,A777)))</f>
        <v>0</v>
      </c>
      <c r="F777" s="55">
        <f t="shared" si="115"/>
        <v>0</v>
      </c>
      <c r="G777" s="56"/>
      <c r="H777" s="38">
        <f t="shared" si="121"/>
        <v>761</v>
      </c>
      <c r="I777" s="9" t="str">
        <f t="shared" si="116"/>
        <v>-</v>
      </c>
      <c r="J777" s="47">
        <f>IF(H777&gt;'Lease Quarterly'!$E$4,0,M776)</f>
        <v>0</v>
      </c>
      <c r="K777" s="47">
        <f>IF(IF('Lease Quarterly'!$H$4="Yearly",J777*'Lease Quarterly'!$D$4,IF('Lease Quarterly'!$H$4="Quarterly",J777*('Lease Quarterly'!$D$4/4),J777*'Lease Quarterly'!$D$4/12))&gt;0,IF('Lease Quarterly'!$H$4="Yearly",J777*'Lease Quarterly'!$D$4,IF('Lease Quarterly'!$H$4="Quarterly",J777*('Lease Quarterly'!$D$4/4),J777*'Lease Quarterly'!$D$4/12)),-L777-J777)</f>
        <v>0</v>
      </c>
      <c r="L777" s="47">
        <f t="shared" si="117"/>
        <v>0</v>
      </c>
      <c r="M777" s="47">
        <f t="shared" si="118"/>
        <v>0</v>
      </c>
      <c r="N777" s="57"/>
      <c r="O777" s="38">
        <v>237</v>
      </c>
      <c r="P777" s="58">
        <f t="shared" si="122"/>
        <v>321689</v>
      </c>
      <c r="Q777" s="47">
        <f t="shared" si="123"/>
        <v>0</v>
      </c>
      <c r="R777" s="47">
        <f>IF(S776&lt;1,0,-'Lease Quarterly'!$K$4/'Lease Quarterly'!$L$4)</f>
        <v>0</v>
      </c>
      <c r="S777" s="47">
        <f t="shared" si="119"/>
        <v>0</v>
      </c>
      <c r="AE777"/>
      <c r="AF777" s="6"/>
    </row>
    <row r="778" spans="1:32" x14ac:dyDescent="0.25">
      <c r="A778" s="53">
        <f t="shared" si="120"/>
        <v>762</v>
      </c>
      <c r="B778" s="29">
        <f t="shared" si="114"/>
        <v>0</v>
      </c>
      <c r="C778" s="9" t="str">
        <f>IF(D778=0,"-",IF('Lease Quarterly'!$H$4="Yearly",EDATE(C777,12),IF('Lease Quarterly'!$H$4="Quarterly",EDATE(C777,3),EDATE(C777,1))))</f>
        <v>-</v>
      </c>
      <c r="D778" s="54">
        <f>IF(A778&gt;'Lease Quarterly'!$E$4,0,'Lease Quarterly'!$G$4)*((1+$M$4)^(((((IF($H$4="Yearly",ROUNDDOWN(IF(A778-($N$4)&lt;0,0,((A778-($N$4)/(($N$4))))/($N$4)),0),IF($H$4="Monthly",ROUNDDOWN(IF(A778-($N$4*12)&lt;0,0,((A778-(12*$N$4)/((12*$N$4))))/($N$4*12)),0),ROUNDDOWN(IF(A778-($N$4*4)&lt;0,0,((A778-(4*$N$4)/((4*$N$4))))/($N$4*4)),0)))))))))+(IF(A778=$E$4,$J$4,0))</f>
        <v>0</v>
      </c>
      <c r="E778" s="49">
        <f>IF(D778=0,0,1/((1+IF('Lease Quarterly'!$H$4="Yearly",'Lease Quarterly'!$D$4,IF('Lease Quarterly'!$H$4="Quarterly",'Lease Quarterly'!$D$4/4,'Lease Quarterly'!$D$4/12)))^IF($E$17=1,A777,A778)))</f>
        <v>0</v>
      </c>
      <c r="F778" s="55">
        <f t="shared" si="115"/>
        <v>0</v>
      </c>
      <c r="G778" s="56"/>
      <c r="H778" s="38">
        <f t="shared" si="121"/>
        <v>762</v>
      </c>
      <c r="I778" s="9" t="str">
        <f t="shared" si="116"/>
        <v>-</v>
      </c>
      <c r="J778" s="47">
        <f>IF(H778&gt;'Lease Quarterly'!$E$4,0,M777)</f>
        <v>0</v>
      </c>
      <c r="K778" s="47">
        <f>IF(IF('Lease Quarterly'!$H$4="Yearly",J778*'Lease Quarterly'!$D$4,IF('Lease Quarterly'!$H$4="Quarterly",J778*('Lease Quarterly'!$D$4/4),J778*'Lease Quarterly'!$D$4/12))&gt;0,IF('Lease Quarterly'!$H$4="Yearly",J778*'Lease Quarterly'!$D$4,IF('Lease Quarterly'!$H$4="Quarterly",J778*('Lease Quarterly'!$D$4/4),J778*'Lease Quarterly'!$D$4/12)),-L778-J778)</f>
        <v>0</v>
      </c>
      <c r="L778" s="47">
        <f t="shared" si="117"/>
        <v>0</v>
      </c>
      <c r="M778" s="47">
        <f t="shared" si="118"/>
        <v>0</v>
      </c>
      <c r="N778" s="57"/>
      <c r="O778" s="38">
        <v>237</v>
      </c>
      <c r="P778" s="58">
        <f t="shared" si="122"/>
        <v>322054</v>
      </c>
      <c r="Q778" s="47">
        <f t="shared" si="123"/>
        <v>0</v>
      </c>
      <c r="R778" s="47">
        <f>IF(S777&lt;1,0,-'Lease Quarterly'!$K$4/'Lease Quarterly'!$L$4)</f>
        <v>0</v>
      </c>
      <c r="S778" s="47">
        <f t="shared" si="119"/>
        <v>0</v>
      </c>
      <c r="AE778"/>
      <c r="AF778" s="6"/>
    </row>
    <row r="779" spans="1:32" x14ac:dyDescent="0.25">
      <c r="A779" s="53">
        <f t="shared" si="120"/>
        <v>763</v>
      </c>
      <c r="B779" s="29">
        <f t="shared" si="114"/>
        <v>0</v>
      </c>
      <c r="C779" s="9" t="str">
        <f>IF(D779=0,"-",IF('Lease Quarterly'!$H$4="Yearly",EDATE(C778,12),IF('Lease Quarterly'!$H$4="Quarterly",EDATE(C778,3),EDATE(C778,1))))</f>
        <v>-</v>
      </c>
      <c r="D779" s="54">
        <f>IF(A779&gt;'Lease Quarterly'!$E$4,0,'Lease Quarterly'!$G$4)*((1+$M$4)^(((((IF($H$4="Yearly",ROUNDDOWN(IF(A779-($N$4)&lt;0,0,((A779-($N$4)/(($N$4))))/($N$4)),0),IF($H$4="Monthly",ROUNDDOWN(IF(A779-($N$4*12)&lt;0,0,((A779-(12*$N$4)/((12*$N$4))))/($N$4*12)),0),ROUNDDOWN(IF(A779-($N$4*4)&lt;0,0,((A779-(4*$N$4)/((4*$N$4))))/($N$4*4)),0)))))))))+(IF(A779=$E$4,$J$4,0))</f>
        <v>0</v>
      </c>
      <c r="E779" s="49">
        <f>IF(D779=0,0,1/((1+IF('Lease Quarterly'!$H$4="Yearly",'Lease Quarterly'!$D$4,IF('Lease Quarterly'!$H$4="Quarterly",'Lease Quarterly'!$D$4/4,'Lease Quarterly'!$D$4/12)))^IF($E$17=1,A778,A779)))</f>
        <v>0</v>
      </c>
      <c r="F779" s="55">
        <f t="shared" si="115"/>
        <v>0</v>
      </c>
      <c r="G779" s="56"/>
      <c r="H779" s="38">
        <f t="shared" si="121"/>
        <v>763</v>
      </c>
      <c r="I779" s="9" t="str">
        <f t="shared" si="116"/>
        <v>-</v>
      </c>
      <c r="J779" s="47">
        <f>IF(H779&gt;'Lease Quarterly'!$E$4,0,M778)</f>
        <v>0</v>
      </c>
      <c r="K779" s="47">
        <f>IF(IF('Lease Quarterly'!$H$4="Yearly",J779*'Lease Quarterly'!$D$4,IF('Lease Quarterly'!$H$4="Quarterly",J779*('Lease Quarterly'!$D$4/4),J779*'Lease Quarterly'!$D$4/12))&gt;0,IF('Lease Quarterly'!$H$4="Yearly",J779*'Lease Quarterly'!$D$4,IF('Lease Quarterly'!$H$4="Quarterly",J779*('Lease Quarterly'!$D$4/4),J779*'Lease Quarterly'!$D$4/12)),-L779-J779)</f>
        <v>0</v>
      </c>
      <c r="L779" s="47">
        <f t="shared" si="117"/>
        <v>0</v>
      </c>
      <c r="M779" s="47">
        <f t="shared" si="118"/>
        <v>0</v>
      </c>
      <c r="N779" s="57"/>
      <c r="O779" s="38">
        <v>237</v>
      </c>
      <c r="P779" s="58">
        <f t="shared" si="122"/>
        <v>322419</v>
      </c>
      <c r="Q779" s="47">
        <f t="shared" si="123"/>
        <v>0</v>
      </c>
      <c r="R779" s="47">
        <f>IF(S778&lt;1,0,-'Lease Quarterly'!$K$4/'Lease Quarterly'!$L$4)</f>
        <v>0</v>
      </c>
      <c r="S779" s="47">
        <f t="shared" si="119"/>
        <v>0</v>
      </c>
      <c r="AE779"/>
      <c r="AF779" s="6"/>
    </row>
    <row r="780" spans="1:32" x14ac:dyDescent="0.25">
      <c r="A780" s="53">
        <f t="shared" si="120"/>
        <v>764</v>
      </c>
      <c r="B780" s="29">
        <f t="shared" si="114"/>
        <v>0</v>
      </c>
      <c r="C780" s="9" t="str">
        <f>IF(D780=0,"-",IF('Lease Quarterly'!$H$4="Yearly",EDATE(C779,12),IF('Lease Quarterly'!$H$4="Quarterly",EDATE(C779,3),EDATE(C779,1))))</f>
        <v>-</v>
      </c>
      <c r="D780" s="54">
        <f>IF(A780&gt;'Lease Quarterly'!$E$4,0,'Lease Quarterly'!$G$4)*((1+$M$4)^(((((IF($H$4="Yearly",ROUNDDOWN(IF(A780-($N$4)&lt;0,0,((A780-($N$4)/(($N$4))))/($N$4)),0),IF($H$4="Monthly",ROUNDDOWN(IF(A780-($N$4*12)&lt;0,0,((A780-(12*$N$4)/((12*$N$4))))/($N$4*12)),0),ROUNDDOWN(IF(A780-($N$4*4)&lt;0,0,((A780-(4*$N$4)/((4*$N$4))))/($N$4*4)),0)))))))))+(IF(A780=$E$4,$J$4,0))</f>
        <v>0</v>
      </c>
      <c r="E780" s="49">
        <f>IF(D780=0,0,1/((1+IF('Lease Quarterly'!$H$4="Yearly",'Lease Quarterly'!$D$4,IF('Lease Quarterly'!$H$4="Quarterly",'Lease Quarterly'!$D$4/4,'Lease Quarterly'!$D$4/12)))^IF($E$17=1,A779,A780)))</f>
        <v>0</v>
      </c>
      <c r="F780" s="55">
        <f t="shared" si="115"/>
        <v>0</v>
      </c>
      <c r="G780" s="56"/>
      <c r="H780" s="38">
        <f t="shared" si="121"/>
        <v>764</v>
      </c>
      <c r="I780" s="9" t="str">
        <f t="shared" si="116"/>
        <v>-</v>
      </c>
      <c r="J780" s="47">
        <f>IF(H780&gt;'Lease Quarterly'!$E$4,0,M779)</f>
        <v>0</v>
      </c>
      <c r="K780" s="47">
        <f>IF(IF('Lease Quarterly'!$H$4="Yearly",J780*'Lease Quarterly'!$D$4,IF('Lease Quarterly'!$H$4="Quarterly",J780*('Lease Quarterly'!$D$4/4),J780*'Lease Quarterly'!$D$4/12))&gt;0,IF('Lease Quarterly'!$H$4="Yearly",J780*'Lease Quarterly'!$D$4,IF('Lease Quarterly'!$H$4="Quarterly",J780*('Lease Quarterly'!$D$4/4),J780*'Lease Quarterly'!$D$4/12)),-L780-J780)</f>
        <v>0</v>
      </c>
      <c r="L780" s="47">
        <f t="shared" si="117"/>
        <v>0</v>
      </c>
      <c r="M780" s="47">
        <f t="shared" si="118"/>
        <v>0</v>
      </c>
      <c r="N780" s="57"/>
      <c r="O780" s="38">
        <v>237</v>
      </c>
      <c r="P780" s="58">
        <f t="shared" si="122"/>
        <v>322784</v>
      </c>
      <c r="Q780" s="47">
        <f t="shared" si="123"/>
        <v>0</v>
      </c>
      <c r="R780" s="47">
        <f>IF(S779&lt;1,0,-'Lease Quarterly'!$K$4/'Lease Quarterly'!$L$4)</f>
        <v>0</v>
      </c>
      <c r="S780" s="47">
        <f t="shared" si="119"/>
        <v>0</v>
      </c>
      <c r="AE780"/>
      <c r="AF780" s="6"/>
    </row>
    <row r="781" spans="1:32" x14ac:dyDescent="0.25">
      <c r="A781" s="53">
        <f t="shared" si="120"/>
        <v>765</v>
      </c>
      <c r="B781" s="29">
        <f t="shared" si="114"/>
        <v>0</v>
      </c>
      <c r="C781" s="9" t="str">
        <f>IF(D781=0,"-",IF('Lease Quarterly'!$H$4="Yearly",EDATE(C780,12),IF('Lease Quarterly'!$H$4="Quarterly",EDATE(C780,3),EDATE(C780,1))))</f>
        <v>-</v>
      </c>
      <c r="D781" s="54">
        <f>IF(A781&gt;'Lease Quarterly'!$E$4,0,'Lease Quarterly'!$G$4)*((1+$M$4)^(((((IF($H$4="Yearly",ROUNDDOWN(IF(A781-($N$4)&lt;0,0,((A781-($N$4)/(($N$4))))/($N$4)),0),IF($H$4="Monthly",ROUNDDOWN(IF(A781-($N$4*12)&lt;0,0,((A781-(12*$N$4)/((12*$N$4))))/($N$4*12)),0),ROUNDDOWN(IF(A781-($N$4*4)&lt;0,0,((A781-(4*$N$4)/((4*$N$4))))/($N$4*4)),0)))))))))+(IF(A781=$E$4,$J$4,0))</f>
        <v>0</v>
      </c>
      <c r="E781" s="49">
        <f>IF(D781=0,0,1/((1+IF('Lease Quarterly'!$H$4="Yearly",'Lease Quarterly'!$D$4,IF('Lease Quarterly'!$H$4="Quarterly",'Lease Quarterly'!$D$4/4,'Lease Quarterly'!$D$4/12)))^IF($E$17=1,A780,A781)))</f>
        <v>0</v>
      </c>
      <c r="F781" s="55">
        <f t="shared" si="115"/>
        <v>0</v>
      </c>
      <c r="G781" s="56"/>
      <c r="H781" s="38">
        <f t="shared" si="121"/>
        <v>765</v>
      </c>
      <c r="I781" s="9" t="str">
        <f t="shared" si="116"/>
        <v>-</v>
      </c>
      <c r="J781" s="47">
        <f>IF(H781&gt;'Lease Quarterly'!$E$4,0,M780)</f>
        <v>0</v>
      </c>
      <c r="K781" s="47">
        <f>IF(IF('Lease Quarterly'!$H$4="Yearly",J781*'Lease Quarterly'!$D$4,IF('Lease Quarterly'!$H$4="Quarterly",J781*('Lease Quarterly'!$D$4/4),J781*'Lease Quarterly'!$D$4/12))&gt;0,IF('Lease Quarterly'!$H$4="Yearly",J781*'Lease Quarterly'!$D$4,IF('Lease Quarterly'!$H$4="Quarterly",J781*('Lease Quarterly'!$D$4/4),J781*'Lease Quarterly'!$D$4/12)),-L781-J781)</f>
        <v>0</v>
      </c>
      <c r="L781" s="47">
        <f t="shared" si="117"/>
        <v>0</v>
      </c>
      <c r="M781" s="47">
        <f t="shared" si="118"/>
        <v>0</v>
      </c>
      <c r="N781" s="57"/>
      <c r="O781" s="38">
        <v>237</v>
      </c>
      <c r="P781" s="58">
        <f t="shared" si="122"/>
        <v>323150</v>
      </c>
      <c r="Q781" s="47">
        <f t="shared" si="123"/>
        <v>0</v>
      </c>
      <c r="R781" s="47">
        <f>IF(S780&lt;1,0,-'Lease Quarterly'!$K$4/'Lease Quarterly'!$L$4)</f>
        <v>0</v>
      </c>
      <c r="S781" s="47">
        <f t="shared" si="119"/>
        <v>0</v>
      </c>
      <c r="AE781"/>
      <c r="AF781" s="6"/>
    </row>
    <row r="782" spans="1:32" x14ac:dyDescent="0.25">
      <c r="A782" s="53">
        <f t="shared" si="120"/>
        <v>766</v>
      </c>
      <c r="B782" s="29">
        <f t="shared" si="114"/>
        <v>0</v>
      </c>
      <c r="C782" s="9" t="str">
        <f>IF(D782=0,"-",IF('Lease Quarterly'!$H$4="Yearly",EDATE(C781,12),IF('Lease Quarterly'!$H$4="Quarterly",EDATE(C781,3),EDATE(C781,1))))</f>
        <v>-</v>
      </c>
      <c r="D782" s="54">
        <f>IF(A782&gt;'Lease Quarterly'!$E$4,0,'Lease Quarterly'!$G$4)*((1+$M$4)^(((((IF($H$4="Yearly",ROUNDDOWN(IF(A782-($N$4)&lt;0,0,((A782-($N$4)/(($N$4))))/($N$4)),0),IF($H$4="Monthly",ROUNDDOWN(IF(A782-($N$4*12)&lt;0,0,((A782-(12*$N$4)/((12*$N$4))))/($N$4*12)),0),ROUNDDOWN(IF(A782-($N$4*4)&lt;0,0,((A782-(4*$N$4)/((4*$N$4))))/($N$4*4)),0)))))))))+(IF(A782=$E$4,$J$4,0))</f>
        <v>0</v>
      </c>
      <c r="E782" s="49">
        <f>IF(D782=0,0,1/((1+IF('Lease Quarterly'!$H$4="Yearly",'Lease Quarterly'!$D$4,IF('Lease Quarterly'!$H$4="Quarterly",'Lease Quarterly'!$D$4/4,'Lease Quarterly'!$D$4/12)))^IF($E$17=1,A781,A782)))</f>
        <v>0</v>
      </c>
      <c r="F782" s="55">
        <f t="shared" si="115"/>
        <v>0</v>
      </c>
      <c r="G782" s="56"/>
      <c r="H782" s="38">
        <f t="shared" si="121"/>
        <v>766</v>
      </c>
      <c r="I782" s="9" t="str">
        <f t="shared" si="116"/>
        <v>-</v>
      </c>
      <c r="J782" s="47">
        <f>IF(H782&gt;'Lease Quarterly'!$E$4,0,M781)</f>
        <v>0</v>
      </c>
      <c r="K782" s="47">
        <f>IF(IF('Lease Quarterly'!$H$4="Yearly",J782*'Lease Quarterly'!$D$4,IF('Lease Quarterly'!$H$4="Quarterly",J782*('Lease Quarterly'!$D$4/4),J782*'Lease Quarterly'!$D$4/12))&gt;0,IF('Lease Quarterly'!$H$4="Yearly",J782*'Lease Quarterly'!$D$4,IF('Lease Quarterly'!$H$4="Quarterly",J782*('Lease Quarterly'!$D$4/4),J782*'Lease Quarterly'!$D$4/12)),-L782-J782)</f>
        <v>0</v>
      </c>
      <c r="L782" s="47">
        <f t="shared" si="117"/>
        <v>0</v>
      </c>
      <c r="M782" s="47">
        <f t="shared" si="118"/>
        <v>0</v>
      </c>
      <c r="N782" s="57"/>
      <c r="O782" s="38">
        <v>237</v>
      </c>
      <c r="P782" s="58">
        <f t="shared" si="122"/>
        <v>323515</v>
      </c>
      <c r="Q782" s="47">
        <f t="shared" si="123"/>
        <v>0</v>
      </c>
      <c r="R782" s="47">
        <f>IF(S781&lt;1,0,-'Lease Quarterly'!$K$4/'Lease Quarterly'!$L$4)</f>
        <v>0</v>
      </c>
      <c r="S782" s="47">
        <f t="shared" si="119"/>
        <v>0</v>
      </c>
      <c r="AE782"/>
      <c r="AF782" s="6"/>
    </row>
    <row r="783" spans="1:32" x14ac:dyDescent="0.25">
      <c r="A783" s="53">
        <f t="shared" si="120"/>
        <v>767</v>
      </c>
      <c r="B783" s="29">
        <f t="shared" si="114"/>
        <v>0</v>
      </c>
      <c r="C783" s="9" t="str">
        <f>IF(D783=0,"-",IF('Lease Quarterly'!$H$4="Yearly",EDATE(C782,12),IF('Lease Quarterly'!$H$4="Quarterly",EDATE(C782,3),EDATE(C782,1))))</f>
        <v>-</v>
      </c>
      <c r="D783" s="54">
        <f>IF(A783&gt;'Lease Quarterly'!$E$4,0,'Lease Quarterly'!$G$4)*((1+$M$4)^(((((IF($H$4="Yearly",ROUNDDOWN(IF(A783-($N$4)&lt;0,0,((A783-($N$4)/(($N$4))))/($N$4)),0),IF($H$4="Monthly",ROUNDDOWN(IF(A783-($N$4*12)&lt;0,0,((A783-(12*$N$4)/((12*$N$4))))/($N$4*12)),0),ROUNDDOWN(IF(A783-($N$4*4)&lt;0,0,((A783-(4*$N$4)/((4*$N$4))))/($N$4*4)),0)))))))))+(IF(A783=$E$4,$J$4,0))</f>
        <v>0</v>
      </c>
      <c r="E783" s="49">
        <f>IF(D783=0,0,1/((1+IF('Lease Quarterly'!$H$4="Yearly",'Lease Quarterly'!$D$4,IF('Lease Quarterly'!$H$4="Quarterly",'Lease Quarterly'!$D$4/4,'Lease Quarterly'!$D$4/12)))^IF($E$17=1,A782,A783)))</f>
        <v>0</v>
      </c>
      <c r="F783" s="55">
        <f t="shared" si="115"/>
        <v>0</v>
      </c>
      <c r="G783" s="56"/>
      <c r="H783" s="38">
        <f t="shared" si="121"/>
        <v>767</v>
      </c>
      <c r="I783" s="9" t="str">
        <f t="shared" si="116"/>
        <v>-</v>
      </c>
      <c r="J783" s="47">
        <f>IF(H783&gt;'Lease Quarterly'!$E$4,0,M782)</f>
        <v>0</v>
      </c>
      <c r="K783" s="47">
        <f>IF(IF('Lease Quarterly'!$H$4="Yearly",J783*'Lease Quarterly'!$D$4,IF('Lease Quarterly'!$H$4="Quarterly",J783*('Lease Quarterly'!$D$4/4),J783*'Lease Quarterly'!$D$4/12))&gt;0,IF('Lease Quarterly'!$H$4="Yearly",J783*'Lease Quarterly'!$D$4,IF('Lease Quarterly'!$H$4="Quarterly",J783*('Lease Quarterly'!$D$4/4),J783*'Lease Quarterly'!$D$4/12)),-L783-J783)</f>
        <v>0</v>
      </c>
      <c r="L783" s="47">
        <f t="shared" si="117"/>
        <v>0</v>
      </c>
      <c r="M783" s="47">
        <f t="shared" si="118"/>
        <v>0</v>
      </c>
      <c r="N783" s="57"/>
      <c r="O783" s="38">
        <v>237</v>
      </c>
      <c r="P783" s="58">
        <f t="shared" si="122"/>
        <v>323880</v>
      </c>
      <c r="Q783" s="47">
        <f t="shared" si="123"/>
        <v>0</v>
      </c>
      <c r="R783" s="47">
        <f>IF(S782&lt;1,0,-'Lease Quarterly'!$K$4/'Lease Quarterly'!$L$4)</f>
        <v>0</v>
      </c>
      <c r="S783" s="47">
        <f t="shared" si="119"/>
        <v>0</v>
      </c>
      <c r="AE783"/>
      <c r="AF783" s="6"/>
    </row>
    <row r="784" spans="1:32" x14ac:dyDescent="0.25">
      <c r="A784" s="53">
        <f t="shared" si="120"/>
        <v>768</v>
      </c>
      <c r="B784" s="29">
        <f t="shared" si="114"/>
        <v>0</v>
      </c>
      <c r="C784" s="9" t="str">
        <f>IF(D784=0,"-",IF('Lease Quarterly'!$H$4="Yearly",EDATE(C783,12),IF('Lease Quarterly'!$H$4="Quarterly",EDATE(C783,3),EDATE(C783,1))))</f>
        <v>-</v>
      </c>
      <c r="D784" s="54">
        <f>IF(A784&gt;'Lease Quarterly'!$E$4,0,'Lease Quarterly'!$G$4)*((1+$M$4)^(((((IF($H$4="Yearly",ROUNDDOWN(IF(A784-($N$4)&lt;0,0,((A784-($N$4)/(($N$4))))/($N$4)),0),IF($H$4="Monthly",ROUNDDOWN(IF(A784-($N$4*12)&lt;0,0,((A784-(12*$N$4)/((12*$N$4))))/($N$4*12)),0),ROUNDDOWN(IF(A784-($N$4*4)&lt;0,0,((A784-(4*$N$4)/((4*$N$4))))/($N$4*4)),0)))))))))+(IF(A784=$E$4,$J$4,0))</f>
        <v>0</v>
      </c>
      <c r="E784" s="49">
        <f>IF(D784=0,0,1/((1+IF('Lease Quarterly'!$H$4="Yearly",'Lease Quarterly'!$D$4,IF('Lease Quarterly'!$H$4="Quarterly",'Lease Quarterly'!$D$4/4,'Lease Quarterly'!$D$4/12)))^IF($E$17=1,A783,A784)))</f>
        <v>0</v>
      </c>
      <c r="F784" s="55">
        <f t="shared" si="115"/>
        <v>0</v>
      </c>
      <c r="G784" s="56"/>
      <c r="H784" s="38">
        <f t="shared" si="121"/>
        <v>768</v>
      </c>
      <c r="I784" s="9" t="str">
        <f t="shared" si="116"/>
        <v>-</v>
      </c>
      <c r="J784" s="47">
        <f>IF(H784&gt;'Lease Quarterly'!$E$4,0,M783)</f>
        <v>0</v>
      </c>
      <c r="K784" s="47">
        <f>IF(IF('Lease Quarterly'!$H$4="Yearly",J784*'Lease Quarterly'!$D$4,IF('Lease Quarterly'!$H$4="Quarterly",J784*('Lease Quarterly'!$D$4/4),J784*'Lease Quarterly'!$D$4/12))&gt;0,IF('Lease Quarterly'!$H$4="Yearly",J784*'Lease Quarterly'!$D$4,IF('Lease Quarterly'!$H$4="Quarterly",J784*('Lease Quarterly'!$D$4/4),J784*'Lease Quarterly'!$D$4/12)),-L784-J784)</f>
        <v>0</v>
      </c>
      <c r="L784" s="47">
        <f t="shared" si="117"/>
        <v>0</v>
      </c>
      <c r="M784" s="47">
        <f t="shared" si="118"/>
        <v>0</v>
      </c>
      <c r="N784" s="57"/>
      <c r="O784" s="38">
        <v>237</v>
      </c>
      <c r="P784" s="58">
        <f t="shared" si="122"/>
        <v>324245</v>
      </c>
      <c r="Q784" s="47">
        <f t="shared" si="123"/>
        <v>0</v>
      </c>
      <c r="R784" s="47">
        <f>IF(S783&lt;1,0,-'Lease Quarterly'!$K$4/'Lease Quarterly'!$L$4)</f>
        <v>0</v>
      </c>
      <c r="S784" s="47">
        <f t="shared" si="119"/>
        <v>0</v>
      </c>
      <c r="AE784"/>
      <c r="AF784" s="6"/>
    </row>
    <row r="785" spans="1:32" x14ac:dyDescent="0.25">
      <c r="A785" s="53">
        <f t="shared" si="120"/>
        <v>769</v>
      </c>
      <c r="B785" s="29">
        <f t="shared" ref="B785:B848" si="124">IF(C785="-",0,YEAR(C785))</f>
        <v>0</v>
      </c>
      <c r="C785" s="9" t="str">
        <f>IF(D785=0,"-",IF('Lease Quarterly'!$H$4="Yearly",EDATE(C784,12),IF('Lease Quarterly'!$H$4="Quarterly",EDATE(C784,3),EDATE(C784,1))))</f>
        <v>-</v>
      </c>
      <c r="D785" s="54">
        <f>IF(A785&gt;'Lease Quarterly'!$E$4,0,'Lease Quarterly'!$G$4)*((1+$M$4)^(((((IF($H$4="Yearly",ROUNDDOWN(IF(A785-($N$4)&lt;0,0,((A785-($N$4)/(($N$4))))/($N$4)),0),IF($H$4="Monthly",ROUNDDOWN(IF(A785-($N$4*12)&lt;0,0,((A785-(12*$N$4)/((12*$N$4))))/($N$4*12)),0),ROUNDDOWN(IF(A785-($N$4*4)&lt;0,0,((A785-(4*$N$4)/((4*$N$4))))/($N$4*4)),0)))))))))+(IF(A785=$E$4,$J$4,0))</f>
        <v>0</v>
      </c>
      <c r="E785" s="49">
        <f>IF(D785=0,0,1/((1+IF('Lease Quarterly'!$H$4="Yearly",'Lease Quarterly'!$D$4,IF('Lease Quarterly'!$H$4="Quarterly",'Lease Quarterly'!$D$4/4,'Lease Quarterly'!$D$4/12)))^IF($E$17=1,A784,A785)))</f>
        <v>0</v>
      </c>
      <c r="F785" s="55">
        <f t="shared" ref="F785:F848" si="125">D785*E785</f>
        <v>0</v>
      </c>
      <c r="G785" s="56"/>
      <c r="H785" s="38">
        <f t="shared" si="121"/>
        <v>769</v>
      </c>
      <c r="I785" s="9" t="str">
        <f t="shared" ref="I785:I848" si="126">C785</f>
        <v>-</v>
      </c>
      <c r="J785" s="47">
        <f>IF(H785&gt;'Lease Quarterly'!$E$4,0,M784)</f>
        <v>0</v>
      </c>
      <c r="K785" s="47">
        <f>IF(IF('Lease Quarterly'!$H$4="Yearly",J785*'Lease Quarterly'!$D$4,IF('Lease Quarterly'!$H$4="Quarterly",J785*('Lease Quarterly'!$D$4/4),J785*'Lease Quarterly'!$D$4/12))&gt;0,IF('Lease Quarterly'!$H$4="Yearly",J785*'Lease Quarterly'!$D$4,IF('Lease Quarterly'!$H$4="Quarterly",J785*('Lease Quarterly'!$D$4/4),J785*'Lease Quarterly'!$D$4/12)),-L785-J785)</f>
        <v>0</v>
      </c>
      <c r="L785" s="47">
        <f t="shared" si="117"/>
        <v>0</v>
      </c>
      <c r="M785" s="47">
        <f t="shared" si="118"/>
        <v>0</v>
      </c>
      <c r="N785" s="57"/>
      <c r="O785" s="38">
        <v>237</v>
      </c>
      <c r="P785" s="58">
        <f t="shared" si="122"/>
        <v>324611</v>
      </c>
      <c r="Q785" s="47">
        <f t="shared" si="123"/>
        <v>0</v>
      </c>
      <c r="R785" s="47">
        <f>IF(S784&lt;1,0,-'Lease Quarterly'!$K$4/'Lease Quarterly'!$L$4)</f>
        <v>0</v>
      </c>
      <c r="S785" s="47">
        <f t="shared" si="119"/>
        <v>0</v>
      </c>
      <c r="AE785"/>
      <c r="AF785" s="6"/>
    </row>
    <row r="786" spans="1:32" x14ac:dyDescent="0.25">
      <c r="A786" s="53">
        <f t="shared" si="120"/>
        <v>770</v>
      </c>
      <c r="B786" s="29">
        <f t="shared" si="124"/>
        <v>0</v>
      </c>
      <c r="C786" s="9" t="str">
        <f>IF(D786=0,"-",IF('Lease Quarterly'!$H$4="Yearly",EDATE(C785,12),IF('Lease Quarterly'!$H$4="Quarterly",EDATE(C785,3),EDATE(C785,1))))</f>
        <v>-</v>
      </c>
      <c r="D786" s="54">
        <f>IF(A786&gt;'Lease Quarterly'!$E$4,0,'Lease Quarterly'!$G$4)*((1+$M$4)^(((((IF($H$4="Yearly",ROUNDDOWN(IF(A786-($N$4)&lt;0,0,((A786-($N$4)/(($N$4))))/($N$4)),0),IF($H$4="Monthly",ROUNDDOWN(IF(A786-($N$4*12)&lt;0,0,((A786-(12*$N$4)/((12*$N$4))))/($N$4*12)),0),ROUNDDOWN(IF(A786-($N$4*4)&lt;0,0,((A786-(4*$N$4)/((4*$N$4))))/($N$4*4)),0)))))))))+(IF(A786=$E$4,$J$4,0))</f>
        <v>0</v>
      </c>
      <c r="E786" s="49">
        <f>IF(D786=0,0,1/((1+IF('Lease Quarterly'!$H$4="Yearly",'Lease Quarterly'!$D$4,IF('Lease Quarterly'!$H$4="Quarterly",'Lease Quarterly'!$D$4/4,'Lease Quarterly'!$D$4/12)))^IF($E$17=1,A785,A786)))</f>
        <v>0</v>
      </c>
      <c r="F786" s="55">
        <f t="shared" si="125"/>
        <v>0</v>
      </c>
      <c r="G786" s="56"/>
      <c r="H786" s="38">
        <f t="shared" si="121"/>
        <v>770</v>
      </c>
      <c r="I786" s="9" t="str">
        <f t="shared" si="126"/>
        <v>-</v>
      </c>
      <c r="J786" s="47">
        <f>IF(H786&gt;'Lease Quarterly'!$E$4,0,M785)</f>
        <v>0</v>
      </c>
      <c r="K786" s="47">
        <f>IF(IF('Lease Quarterly'!$H$4="Yearly",J786*'Lease Quarterly'!$D$4,IF('Lease Quarterly'!$H$4="Quarterly",J786*('Lease Quarterly'!$D$4/4),J786*'Lease Quarterly'!$D$4/12))&gt;0,IF('Lease Quarterly'!$H$4="Yearly",J786*'Lease Quarterly'!$D$4,IF('Lease Quarterly'!$H$4="Quarterly",J786*('Lease Quarterly'!$D$4/4),J786*'Lease Quarterly'!$D$4/12)),-L786-J786)</f>
        <v>0</v>
      </c>
      <c r="L786" s="47">
        <f t="shared" ref="L786:L849" si="127">D786</f>
        <v>0</v>
      </c>
      <c r="M786" s="47">
        <f t="shared" ref="M786:M849" si="128">J786+K786-L786</f>
        <v>0</v>
      </c>
      <c r="N786" s="57"/>
      <c r="O786" s="38">
        <v>237</v>
      </c>
      <c r="P786" s="58">
        <f t="shared" si="122"/>
        <v>324976</v>
      </c>
      <c r="Q786" s="47">
        <f t="shared" si="123"/>
        <v>0</v>
      </c>
      <c r="R786" s="47">
        <f>IF(S785&lt;1,0,-'Lease Quarterly'!$K$4/'Lease Quarterly'!$L$4)</f>
        <v>0</v>
      </c>
      <c r="S786" s="47">
        <f t="shared" ref="S786:S849" si="129">IF(S785&lt;1,0,SUM(Q786:R786))</f>
        <v>0</v>
      </c>
      <c r="AE786"/>
      <c r="AF786" s="6"/>
    </row>
    <row r="787" spans="1:32" x14ac:dyDescent="0.25">
      <c r="A787" s="53">
        <f t="shared" ref="A787:A850" si="130">A786+1</f>
        <v>771</v>
      </c>
      <c r="B787" s="29">
        <f t="shared" si="124"/>
        <v>0</v>
      </c>
      <c r="C787" s="9" t="str">
        <f>IF(D787=0,"-",IF('Lease Quarterly'!$H$4="Yearly",EDATE(C786,12),IF('Lease Quarterly'!$H$4="Quarterly",EDATE(C786,3),EDATE(C786,1))))</f>
        <v>-</v>
      </c>
      <c r="D787" s="54">
        <f>IF(A787&gt;'Lease Quarterly'!$E$4,0,'Lease Quarterly'!$G$4)*((1+$M$4)^(((((IF($H$4="Yearly",ROUNDDOWN(IF(A787-($N$4)&lt;0,0,((A787-($N$4)/(($N$4))))/($N$4)),0),IF($H$4="Monthly",ROUNDDOWN(IF(A787-($N$4*12)&lt;0,0,((A787-(12*$N$4)/((12*$N$4))))/($N$4*12)),0),ROUNDDOWN(IF(A787-($N$4*4)&lt;0,0,((A787-(4*$N$4)/((4*$N$4))))/($N$4*4)),0)))))))))+(IF(A787=$E$4,$J$4,0))</f>
        <v>0</v>
      </c>
      <c r="E787" s="49">
        <f>IF(D787=0,0,1/((1+IF('Lease Quarterly'!$H$4="Yearly",'Lease Quarterly'!$D$4,IF('Lease Quarterly'!$H$4="Quarterly",'Lease Quarterly'!$D$4/4,'Lease Quarterly'!$D$4/12)))^IF($E$17=1,A786,A787)))</f>
        <v>0</v>
      </c>
      <c r="F787" s="55">
        <f t="shared" si="125"/>
        <v>0</v>
      </c>
      <c r="G787" s="56"/>
      <c r="H787" s="38">
        <f t="shared" ref="H787:H850" si="131">H786+1</f>
        <v>771</v>
      </c>
      <c r="I787" s="9" t="str">
        <f t="shared" si="126"/>
        <v>-</v>
      </c>
      <c r="J787" s="47">
        <f>IF(H787&gt;'Lease Quarterly'!$E$4,0,M786)</f>
        <v>0</v>
      </c>
      <c r="K787" s="47">
        <f>IF(IF('Lease Quarterly'!$H$4="Yearly",J787*'Lease Quarterly'!$D$4,IF('Lease Quarterly'!$H$4="Quarterly",J787*('Lease Quarterly'!$D$4/4),J787*'Lease Quarterly'!$D$4/12))&gt;0,IF('Lease Quarterly'!$H$4="Yearly",J787*'Lease Quarterly'!$D$4,IF('Lease Quarterly'!$H$4="Quarterly",J787*('Lease Quarterly'!$D$4/4),J787*'Lease Quarterly'!$D$4/12)),-L787-J787)</f>
        <v>0</v>
      </c>
      <c r="L787" s="47">
        <f t="shared" si="127"/>
        <v>0</v>
      </c>
      <c r="M787" s="47">
        <f t="shared" si="128"/>
        <v>0</v>
      </c>
      <c r="N787" s="57"/>
      <c r="O787" s="38">
        <v>237</v>
      </c>
      <c r="P787" s="58">
        <f t="shared" ref="P787:P850" si="132">DATE(YEAR(P786)+1,MONTH(P786),DAY(P786))</f>
        <v>325341</v>
      </c>
      <c r="Q787" s="47">
        <f t="shared" ref="Q787:Q850" si="133">S786</f>
        <v>0</v>
      </c>
      <c r="R787" s="47">
        <f>IF(S786&lt;1,0,-'Lease Quarterly'!$K$4/'Lease Quarterly'!$L$4)</f>
        <v>0</v>
      </c>
      <c r="S787" s="47">
        <f t="shared" si="129"/>
        <v>0</v>
      </c>
      <c r="AE787"/>
      <c r="AF787" s="6"/>
    </row>
    <row r="788" spans="1:32" x14ac:dyDescent="0.25">
      <c r="A788" s="53">
        <f t="shared" si="130"/>
        <v>772</v>
      </c>
      <c r="B788" s="29">
        <f t="shared" si="124"/>
        <v>0</v>
      </c>
      <c r="C788" s="9" t="str">
        <f>IF(D788=0,"-",IF('Lease Quarterly'!$H$4="Yearly",EDATE(C787,12),IF('Lease Quarterly'!$H$4="Quarterly",EDATE(C787,3),EDATE(C787,1))))</f>
        <v>-</v>
      </c>
      <c r="D788" s="54">
        <f>IF(A788&gt;'Lease Quarterly'!$E$4,0,'Lease Quarterly'!$G$4)*((1+$M$4)^(((((IF($H$4="Yearly",ROUNDDOWN(IF(A788-($N$4)&lt;0,0,((A788-($N$4)/(($N$4))))/($N$4)),0),IF($H$4="Monthly",ROUNDDOWN(IF(A788-($N$4*12)&lt;0,0,((A788-(12*$N$4)/((12*$N$4))))/($N$4*12)),0),ROUNDDOWN(IF(A788-($N$4*4)&lt;0,0,((A788-(4*$N$4)/((4*$N$4))))/($N$4*4)),0)))))))))+(IF(A788=$E$4,$J$4,0))</f>
        <v>0</v>
      </c>
      <c r="E788" s="49">
        <f>IF(D788=0,0,1/((1+IF('Lease Quarterly'!$H$4="Yearly",'Lease Quarterly'!$D$4,IF('Lease Quarterly'!$H$4="Quarterly",'Lease Quarterly'!$D$4/4,'Lease Quarterly'!$D$4/12)))^IF($E$17=1,A787,A788)))</f>
        <v>0</v>
      </c>
      <c r="F788" s="55">
        <f t="shared" si="125"/>
        <v>0</v>
      </c>
      <c r="G788" s="56"/>
      <c r="H788" s="38">
        <f t="shared" si="131"/>
        <v>772</v>
      </c>
      <c r="I788" s="9" t="str">
        <f t="shared" si="126"/>
        <v>-</v>
      </c>
      <c r="J788" s="47">
        <f>IF(H788&gt;'Lease Quarterly'!$E$4,0,M787)</f>
        <v>0</v>
      </c>
      <c r="K788" s="47">
        <f>IF(IF('Lease Quarterly'!$H$4="Yearly",J788*'Lease Quarterly'!$D$4,IF('Lease Quarterly'!$H$4="Quarterly",J788*('Lease Quarterly'!$D$4/4),J788*'Lease Quarterly'!$D$4/12))&gt;0,IF('Lease Quarterly'!$H$4="Yearly",J788*'Lease Quarterly'!$D$4,IF('Lease Quarterly'!$H$4="Quarterly",J788*('Lease Quarterly'!$D$4/4),J788*'Lease Quarterly'!$D$4/12)),-L788-J788)</f>
        <v>0</v>
      </c>
      <c r="L788" s="47">
        <f t="shared" si="127"/>
        <v>0</v>
      </c>
      <c r="M788" s="47">
        <f t="shared" si="128"/>
        <v>0</v>
      </c>
      <c r="N788" s="57"/>
      <c r="O788" s="38">
        <v>237</v>
      </c>
      <c r="P788" s="58">
        <f t="shared" si="132"/>
        <v>325706</v>
      </c>
      <c r="Q788" s="47">
        <f t="shared" si="133"/>
        <v>0</v>
      </c>
      <c r="R788" s="47">
        <f>IF(S787&lt;1,0,-'Lease Quarterly'!$K$4/'Lease Quarterly'!$L$4)</f>
        <v>0</v>
      </c>
      <c r="S788" s="47">
        <f t="shared" si="129"/>
        <v>0</v>
      </c>
      <c r="AE788"/>
      <c r="AF788" s="6"/>
    </row>
    <row r="789" spans="1:32" x14ac:dyDescent="0.25">
      <c r="A789" s="53">
        <f t="shared" si="130"/>
        <v>773</v>
      </c>
      <c r="B789" s="29">
        <f t="shared" si="124"/>
        <v>0</v>
      </c>
      <c r="C789" s="9" t="str">
        <f>IF(D789=0,"-",IF('Lease Quarterly'!$H$4="Yearly",EDATE(C788,12),IF('Lease Quarterly'!$H$4="Quarterly",EDATE(C788,3),EDATE(C788,1))))</f>
        <v>-</v>
      </c>
      <c r="D789" s="54">
        <f>IF(A789&gt;'Lease Quarterly'!$E$4,0,'Lease Quarterly'!$G$4)*((1+$M$4)^(((((IF($H$4="Yearly",ROUNDDOWN(IF(A789-($N$4)&lt;0,0,((A789-($N$4)/(($N$4))))/($N$4)),0),IF($H$4="Monthly",ROUNDDOWN(IF(A789-($N$4*12)&lt;0,0,((A789-(12*$N$4)/((12*$N$4))))/($N$4*12)),0),ROUNDDOWN(IF(A789-($N$4*4)&lt;0,0,((A789-(4*$N$4)/((4*$N$4))))/($N$4*4)),0)))))))))+(IF(A789=$E$4,$J$4,0))</f>
        <v>0</v>
      </c>
      <c r="E789" s="49">
        <f>IF(D789=0,0,1/((1+IF('Lease Quarterly'!$H$4="Yearly",'Lease Quarterly'!$D$4,IF('Lease Quarterly'!$H$4="Quarterly",'Lease Quarterly'!$D$4/4,'Lease Quarterly'!$D$4/12)))^IF($E$17=1,A788,A789)))</f>
        <v>0</v>
      </c>
      <c r="F789" s="55">
        <f t="shared" si="125"/>
        <v>0</v>
      </c>
      <c r="G789" s="56"/>
      <c r="H789" s="38">
        <f t="shared" si="131"/>
        <v>773</v>
      </c>
      <c r="I789" s="9" t="str">
        <f t="shared" si="126"/>
        <v>-</v>
      </c>
      <c r="J789" s="47">
        <f>IF(H789&gt;'Lease Quarterly'!$E$4,0,M788)</f>
        <v>0</v>
      </c>
      <c r="K789" s="47">
        <f>IF(IF('Lease Quarterly'!$H$4="Yearly",J789*'Lease Quarterly'!$D$4,IF('Lease Quarterly'!$H$4="Quarterly",J789*('Lease Quarterly'!$D$4/4),J789*'Lease Quarterly'!$D$4/12))&gt;0,IF('Lease Quarterly'!$H$4="Yearly",J789*'Lease Quarterly'!$D$4,IF('Lease Quarterly'!$H$4="Quarterly",J789*('Lease Quarterly'!$D$4/4),J789*'Lease Quarterly'!$D$4/12)),-L789-J789)</f>
        <v>0</v>
      </c>
      <c r="L789" s="47">
        <f t="shared" si="127"/>
        <v>0</v>
      </c>
      <c r="M789" s="47">
        <f t="shared" si="128"/>
        <v>0</v>
      </c>
      <c r="N789" s="57"/>
      <c r="O789" s="38">
        <v>237</v>
      </c>
      <c r="P789" s="58">
        <f t="shared" si="132"/>
        <v>326072</v>
      </c>
      <c r="Q789" s="47">
        <f t="shared" si="133"/>
        <v>0</v>
      </c>
      <c r="R789" s="47">
        <f>IF(S788&lt;1,0,-'Lease Quarterly'!$K$4/'Lease Quarterly'!$L$4)</f>
        <v>0</v>
      </c>
      <c r="S789" s="47">
        <f t="shared" si="129"/>
        <v>0</v>
      </c>
      <c r="AE789"/>
      <c r="AF789" s="6"/>
    </row>
    <row r="790" spans="1:32" x14ac:dyDescent="0.25">
      <c r="A790" s="53">
        <f t="shared" si="130"/>
        <v>774</v>
      </c>
      <c r="B790" s="29">
        <f t="shared" si="124"/>
        <v>0</v>
      </c>
      <c r="C790" s="9" t="str">
        <f>IF(D790=0,"-",IF('Lease Quarterly'!$H$4="Yearly",EDATE(C789,12),IF('Lease Quarterly'!$H$4="Quarterly",EDATE(C789,3),EDATE(C789,1))))</f>
        <v>-</v>
      </c>
      <c r="D790" s="54">
        <f>IF(A790&gt;'Lease Quarterly'!$E$4,0,'Lease Quarterly'!$G$4)*((1+$M$4)^(((((IF($H$4="Yearly",ROUNDDOWN(IF(A790-($N$4)&lt;0,0,((A790-($N$4)/(($N$4))))/($N$4)),0),IF($H$4="Monthly",ROUNDDOWN(IF(A790-($N$4*12)&lt;0,0,((A790-(12*$N$4)/((12*$N$4))))/($N$4*12)),0),ROUNDDOWN(IF(A790-($N$4*4)&lt;0,0,((A790-(4*$N$4)/((4*$N$4))))/($N$4*4)),0)))))))))+(IF(A790=$E$4,$J$4,0))</f>
        <v>0</v>
      </c>
      <c r="E790" s="49">
        <f>IF(D790=0,0,1/((1+IF('Lease Quarterly'!$H$4="Yearly",'Lease Quarterly'!$D$4,IF('Lease Quarterly'!$H$4="Quarterly",'Lease Quarterly'!$D$4/4,'Lease Quarterly'!$D$4/12)))^IF($E$17=1,A789,A790)))</f>
        <v>0</v>
      </c>
      <c r="F790" s="55">
        <f t="shared" si="125"/>
        <v>0</v>
      </c>
      <c r="G790" s="56"/>
      <c r="H790" s="38">
        <f t="shared" si="131"/>
        <v>774</v>
      </c>
      <c r="I790" s="9" t="str">
        <f t="shared" si="126"/>
        <v>-</v>
      </c>
      <c r="J790" s="47">
        <f>IF(H790&gt;'Lease Quarterly'!$E$4,0,M789)</f>
        <v>0</v>
      </c>
      <c r="K790" s="47">
        <f>IF(IF('Lease Quarterly'!$H$4="Yearly",J790*'Lease Quarterly'!$D$4,IF('Lease Quarterly'!$H$4="Quarterly",J790*('Lease Quarterly'!$D$4/4),J790*'Lease Quarterly'!$D$4/12))&gt;0,IF('Lease Quarterly'!$H$4="Yearly",J790*'Lease Quarterly'!$D$4,IF('Lease Quarterly'!$H$4="Quarterly",J790*('Lease Quarterly'!$D$4/4),J790*'Lease Quarterly'!$D$4/12)),-L790-J790)</f>
        <v>0</v>
      </c>
      <c r="L790" s="47">
        <f t="shared" si="127"/>
        <v>0</v>
      </c>
      <c r="M790" s="47">
        <f t="shared" si="128"/>
        <v>0</v>
      </c>
      <c r="N790" s="57"/>
      <c r="O790" s="38">
        <v>237</v>
      </c>
      <c r="P790" s="58">
        <f t="shared" si="132"/>
        <v>326437</v>
      </c>
      <c r="Q790" s="47">
        <f t="shared" si="133"/>
        <v>0</v>
      </c>
      <c r="R790" s="47">
        <f>IF(S789&lt;1,0,-'Lease Quarterly'!$K$4/'Lease Quarterly'!$L$4)</f>
        <v>0</v>
      </c>
      <c r="S790" s="47">
        <f t="shared" si="129"/>
        <v>0</v>
      </c>
      <c r="AE790"/>
      <c r="AF790" s="6"/>
    </row>
    <row r="791" spans="1:32" x14ac:dyDescent="0.25">
      <c r="A791" s="53">
        <f t="shared" si="130"/>
        <v>775</v>
      </c>
      <c r="B791" s="29">
        <f t="shared" si="124"/>
        <v>0</v>
      </c>
      <c r="C791" s="9" t="str">
        <f>IF(D791=0,"-",IF('Lease Quarterly'!$H$4="Yearly",EDATE(C790,12),IF('Lease Quarterly'!$H$4="Quarterly",EDATE(C790,3),EDATE(C790,1))))</f>
        <v>-</v>
      </c>
      <c r="D791" s="54">
        <f>IF(A791&gt;'Lease Quarterly'!$E$4,0,'Lease Quarterly'!$G$4)*((1+$M$4)^(((((IF($H$4="Yearly",ROUNDDOWN(IF(A791-($N$4)&lt;0,0,((A791-($N$4)/(($N$4))))/($N$4)),0),IF($H$4="Monthly",ROUNDDOWN(IF(A791-($N$4*12)&lt;0,0,((A791-(12*$N$4)/((12*$N$4))))/($N$4*12)),0),ROUNDDOWN(IF(A791-($N$4*4)&lt;0,0,((A791-(4*$N$4)/((4*$N$4))))/($N$4*4)),0)))))))))+(IF(A791=$E$4,$J$4,0))</f>
        <v>0</v>
      </c>
      <c r="E791" s="49">
        <f>IF(D791=0,0,1/((1+IF('Lease Quarterly'!$H$4="Yearly",'Lease Quarterly'!$D$4,IF('Lease Quarterly'!$H$4="Quarterly",'Lease Quarterly'!$D$4/4,'Lease Quarterly'!$D$4/12)))^IF($E$17=1,A790,A791)))</f>
        <v>0</v>
      </c>
      <c r="F791" s="55">
        <f t="shared" si="125"/>
        <v>0</v>
      </c>
      <c r="G791" s="56"/>
      <c r="H791" s="38">
        <f t="shared" si="131"/>
        <v>775</v>
      </c>
      <c r="I791" s="9" t="str">
        <f t="shared" si="126"/>
        <v>-</v>
      </c>
      <c r="J791" s="47">
        <f>IF(H791&gt;'Lease Quarterly'!$E$4,0,M790)</f>
        <v>0</v>
      </c>
      <c r="K791" s="47">
        <f>IF(IF('Lease Quarterly'!$H$4="Yearly",J791*'Lease Quarterly'!$D$4,IF('Lease Quarterly'!$H$4="Quarterly",J791*('Lease Quarterly'!$D$4/4),J791*'Lease Quarterly'!$D$4/12))&gt;0,IF('Lease Quarterly'!$H$4="Yearly",J791*'Lease Quarterly'!$D$4,IF('Lease Quarterly'!$H$4="Quarterly",J791*('Lease Quarterly'!$D$4/4),J791*'Lease Quarterly'!$D$4/12)),-L791-J791)</f>
        <v>0</v>
      </c>
      <c r="L791" s="47">
        <f t="shared" si="127"/>
        <v>0</v>
      </c>
      <c r="M791" s="47">
        <f t="shared" si="128"/>
        <v>0</v>
      </c>
      <c r="N791" s="57"/>
      <c r="O791" s="38">
        <v>237</v>
      </c>
      <c r="P791" s="58">
        <f t="shared" si="132"/>
        <v>326802</v>
      </c>
      <c r="Q791" s="47">
        <f t="shared" si="133"/>
        <v>0</v>
      </c>
      <c r="R791" s="47">
        <f>IF(S790&lt;1,0,-'Lease Quarterly'!$K$4/'Lease Quarterly'!$L$4)</f>
        <v>0</v>
      </c>
      <c r="S791" s="47">
        <f t="shared" si="129"/>
        <v>0</v>
      </c>
      <c r="AE791"/>
      <c r="AF791" s="6"/>
    </row>
    <row r="792" spans="1:32" x14ac:dyDescent="0.25">
      <c r="A792" s="53">
        <f t="shared" si="130"/>
        <v>776</v>
      </c>
      <c r="B792" s="29">
        <f t="shared" si="124"/>
        <v>0</v>
      </c>
      <c r="C792" s="9" t="str">
        <f>IF(D792=0,"-",IF('Lease Quarterly'!$H$4="Yearly",EDATE(C791,12),IF('Lease Quarterly'!$H$4="Quarterly",EDATE(C791,3),EDATE(C791,1))))</f>
        <v>-</v>
      </c>
      <c r="D792" s="54">
        <f>IF(A792&gt;'Lease Quarterly'!$E$4,0,'Lease Quarterly'!$G$4)*((1+$M$4)^(((((IF($H$4="Yearly",ROUNDDOWN(IF(A792-($N$4)&lt;0,0,((A792-($N$4)/(($N$4))))/($N$4)),0),IF($H$4="Monthly",ROUNDDOWN(IF(A792-($N$4*12)&lt;0,0,((A792-(12*$N$4)/((12*$N$4))))/($N$4*12)),0),ROUNDDOWN(IF(A792-($N$4*4)&lt;0,0,((A792-(4*$N$4)/((4*$N$4))))/($N$4*4)),0)))))))))+(IF(A792=$E$4,$J$4,0))</f>
        <v>0</v>
      </c>
      <c r="E792" s="49">
        <f>IF(D792=0,0,1/((1+IF('Lease Quarterly'!$H$4="Yearly",'Lease Quarterly'!$D$4,IF('Lease Quarterly'!$H$4="Quarterly",'Lease Quarterly'!$D$4/4,'Lease Quarterly'!$D$4/12)))^IF($E$17=1,A791,A792)))</f>
        <v>0</v>
      </c>
      <c r="F792" s="55">
        <f t="shared" si="125"/>
        <v>0</v>
      </c>
      <c r="G792" s="56"/>
      <c r="H792" s="38">
        <f t="shared" si="131"/>
        <v>776</v>
      </c>
      <c r="I792" s="9" t="str">
        <f t="shared" si="126"/>
        <v>-</v>
      </c>
      <c r="J792" s="47">
        <f>IF(H792&gt;'Lease Quarterly'!$E$4,0,M791)</f>
        <v>0</v>
      </c>
      <c r="K792" s="47">
        <f>IF(IF('Lease Quarterly'!$H$4="Yearly",J792*'Lease Quarterly'!$D$4,IF('Lease Quarterly'!$H$4="Quarterly",J792*('Lease Quarterly'!$D$4/4),J792*'Lease Quarterly'!$D$4/12))&gt;0,IF('Lease Quarterly'!$H$4="Yearly",J792*'Lease Quarterly'!$D$4,IF('Lease Quarterly'!$H$4="Quarterly",J792*('Lease Quarterly'!$D$4/4),J792*'Lease Quarterly'!$D$4/12)),-L792-J792)</f>
        <v>0</v>
      </c>
      <c r="L792" s="47">
        <f t="shared" si="127"/>
        <v>0</v>
      </c>
      <c r="M792" s="47">
        <f t="shared" si="128"/>
        <v>0</v>
      </c>
      <c r="N792" s="57"/>
      <c r="O792" s="38">
        <v>237</v>
      </c>
      <c r="P792" s="58">
        <f t="shared" si="132"/>
        <v>327167</v>
      </c>
      <c r="Q792" s="47">
        <f t="shared" si="133"/>
        <v>0</v>
      </c>
      <c r="R792" s="47">
        <f>IF(S791&lt;1,0,-'Lease Quarterly'!$K$4/'Lease Quarterly'!$L$4)</f>
        <v>0</v>
      </c>
      <c r="S792" s="47">
        <f t="shared" si="129"/>
        <v>0</v>
      </c>
      <c r="AE792"/>
      <c r="AF792" s="6"/>
    </row>
    <row r="793" spans="1:32" x14ac:dyDescent="0.25">
      <c r="A793" s="53">
        <f t="shared" si="130"/>
        <v>777</v>
      </c>
      <c r="B793" s="29">
        <f t="shared" si="124"/>
        <v>0</v>
      </c>
      <c r="C793" s="9" t="str">
        <f>IF(D793=0,"-",IF('Lease Quarterly'!$H$4="Yearly",EDATE(C792,12),IF('Lease Quarterly'!$H$4="Quarterly",EDATE(C792,3),EDATE(C792,1))))</f>
        <v>-</v>
      </c>
      <c r="D793" s="54">
        <f>IF(A793&gt;'Lease Quarterly'!$E$4,0,'Lease Quarterly'!$G$4)*((1+$M$4)^(((((IF($H$4="Yearly",ROUNDDOWN(IF(A793-($N$4)&lt;0,0,((A793-($N$4)/(($N$4))))/($N$4)),0),IF($H$4="Monthly",ROUNDDOWN(IF(A793-($N$4*12)&lt;0,0,((A793-(12*$N$4)/((12*$N$4))))/($N$4*12)),0),ROUNDDOWN(IF(A793-($N$4*4)&lt;0,0,((A793-(4*$N$4)/((4*$N$4))))/($N$4*4)),0)))))))))+(IF(A793=$E$4,$J$4,0))</f>
        <v>0</v>
      </c>
      <c r="E793" s="49">
        <f>IF(D793=0,0,1/((1+IF('Lease Quarterly'!$H$4="Yearly",'Lease Quarterly'!$D$4,IF('Lease Quarterly'!$H$4="Quarterly",'Lease Quarterly'!$D$4/4,'Lease Quarterly'!$D$4/12)))^IF($E$17=1,A792,A793)))</f>
        <v>0</v>
      </c>
      <c r="F793" s="55">
        <f t="shared" si="125"/>
        <v>0</v>
      </c>
      <c r="G793" s="56"/>
      <c r="H793" s="38">
        <f t="shared" si="131"/>
        <v>777</v>
      </c>
      <c r="I793" s="9" t="str">
        <f t="shared" si="126"/>
        <v>-</v>
      </c>
      <c r="J793" s="47">
        <f>IF(H793&gt;'Lease Quarterly'!$E$4,0,M792)</f>
        <v>0</v>
      </c>
      <c r="K793" s="47">
        <f>IF(IF('Lease Quarterly'!$H$4="Yearly",J793*'Lease Quarterly'!$D$4,IF('Lease Quarterly'!$H$4="Quarterly",J793*('Lease Quarterly'!$D$4/4),J793*'Lease Quarterly'!$D$4/12))&gt;0,IF('Lease Quarterly'!$H$4="Yearly",J793*'Lease Quarterly'!$D$4,IF('Lease Quarterly'!$H$4="Quarterly",J793*('Lease Quarterly'!$D$4/4),J793*'Lease Quarterly'!$D$4/12)),-L793-J793)</f>
        <v>0</v>
      </c>
      <c r="L793" s="47">
        <f t="shared" si="127"/>
        <v>0</v>
      </c>
      <c r="M793" s="47">
        <f t="shared" si="128"/>
        <v>0</v>
      </c>
      <c r="N793" s="57"/>
      <c r="O793" s="38">
        <v>237</v>
      </c>
      <c r="P793" s="58">
        <f t="shared" si="132"/>
        <v>327533</v>
      </c>
      <c r="Q793" s="47">
        <f t="shared" si="133"/>
        <v>0</v>
      </c>
      <c r="R793" s="47">
        <f>IF(S792&lt;1,0,-'Lease Quarterly'!$K$4/'Lease Quarterly'!$L$4)</f>
        <v>0</v>
      </c>
      <c r="S793" s="47">
        <f t="shared" si="129"/>
        <v>0</v>
      </c>
      <c r="AE793"/>
      <c r="AF793" s="6"/>
    </row>
    <row r="794" spans="1:32" x14ac:dyDescent="0.25">
      <c r="A794" s="53">
        <f t="shared" si="130"/>
        <v>778</v>
      </c>
      <c r="B794" s="29">
        <f t="shared" si="124"/>
        <v>0</v>
      </c>
      <c r="C794" s="9" t="str">
        <f>IF(D794=0,"-",IF('Lease Quarterly'!$H$4="Yearly",EDATE(C793,12),IF('Lease Quarterly'!$H$4="Quarterly",EDATE(C793,3),EDATE(C793,1))))</f>
        <v>-</v>
      </c>
      <c r="D794" s="54">
        <f>IF(A794&gt;'Lease Quarterly'!$E$4,0,'Lease Quarterly'!$G$4)*((1+$M$4)^(((((IF($H$4="Yearly",ROUNDDOWN(IF(A794-($N$4)&lt;0,0,((A794-($N$4)/(($N$4))))/($N$4)),0),IF($H$4="Monthly",ROUNDDOWN(IF(A794-($N$4*12)&lt;0,0,((A794-(12*$N$4)/((12*$N$4))))/($N$4*12)),0),ROUNDDOWN(IF(A794-($N$4*4)&lt;0,0,((A794-(4*$N$4)/((4*$N$4))))/($N$4*4)),0)))))))))+(IF(A794=$E$4,$J$4,0))</f>
        <v>0</v>
      </c>
      <c r="E794" s="49">
        <f>IF(D794=0,0,1/((1+IF('Lease Quarterly'!$H$4="Yearly",'Lease Quarterly'!$D$4,IF('Lease Quarterly'!$H$4="Quarterly",'Lease Quarterly'!$D$4/4,'Lease Quarterly'!$D$4/12)))^IF($E$17=1,A793,A794)))</f>
        <v>0</v>
      </c>
      <c r="F794" s="55">
        <f t="shared" si="125"/>
        <v>0</v>
      </c>
      <c r="G794" s="56"/>
      <c r="H794" s="38">
        <f t="shared" si="131"/>
        <v>778</v>
      </c>
      <c r="I794" s="9" t="str">
        <f t="shared" si="126"/>
        <v>-</v>
      </c>
      <c r="J794" s="47">
        <f>IF(H794&gt;'Lease Quarterly'!$E$4,0,M793)</f>
        <v>0</v>
      </c>
      <c r="K794" s="47">
        <f>IF(IF('Lease Quarterly'!$H$4="Yearly",J794*'Lease Quarterly'!$D$4,IF('Lease Quarterly'!$H$4="Quarterly",J794*('Lease Quarterly'!$D$4/4),J794*'Lease Quarterly'!$D$4/12))&gt;0,IF('Lease Quarterly'!$H$4="Yearly",J794*'Lease Quarterly'!$D$4,IF('Lease Quarterly'!$H$4="Quarterly",J794*('Lease Quarterly'!$D$4/4),J794*'Lease Quarterly'!$D$4/12)),-L794-J794)</f>
        <v>0</v>
      </c>
      <c r="L794" s="47">
        <f t="shared" si="127"/>
        <v>0</v>
      </c>
      <c r="M794" s="47">
        <f t="shared" si="128"/>
        <v>0</v>
      </c>
      <c r="N794" s="57"/>
      <c r="O794" s="38">
        <v>237</v>
      </c>
      <c r="P794" s="58">
        <f t="shared" si="132"/>
        <v>327898</v>
      </c>
      <c r="Q794" s="47">
        <f t="shared" si="133"/>
        <v>0</v>
      </c>
      <c r="R794" s="47">
        <f>IF(S793&lt;1,0,-'Lease Quarterly'!$K$4/'Lease Quarterly'!$L$4)</f>
        <v>0</v>
      </c>
      <c r="S794" s="47">
        <f t="shared" si="129"/>
        <v>0</v>
      </c>
      <c r="AE794"/>
      <c r="AF794" s="6"/>
    </row>
    <row r="795" spans="1:32" x14ac:dyDescent="0.25">
      <c r="A795" s="53">
        <f t="shared" si="130"/>
        <v>779</v>
      </c>
      <c r="B795" s="29">
        <f t="shared" si="124"/>
        <v>0</v>
      </c>
      <c r="C795" s="9" t="str">
        <f>IF(D795=0,"-",IF('Lease Quarterly'!$H$4="Yearly",EDATE(C794,12),IF('Lease Quarterly'!$H$4="Quarterly",EDATE(C794,3),EDATE(C794,1))))</f>
        <v>-</v>
      </c>
      <c r="D795" s="54">
        <f>IF(A795&gt;'Lease Quarterly'!$E$4,0,'Lease Quarterly'!$G$4)*((1+$M$4)^(((((IF($H$4="Yearly",ROUNDDOWN(IF(A795-($N$4)&lt;0,0,((A795-($N$4)/(($N$4))))/($N$4)),0),IF($H$4="Monthly",ROUNDDOWN(IF(A795-($N$4*12)&lt;0,0,((A795-(12*$N$4)/((12*$N$4))))/($N$4*12)),0),ROUNDDOWN(IF(A795-($N$4*4)&lt;0,0,((A795-(4*$N$4)/((4*$N$4))))/($N$4*4)),0)))))))))+(IF(A795=$E$4,$J$4,0))</f>
        <v>0</v>
      </c>
      <c r="E795" s="49">
        <f>IF(D795=0,0,1/((1+IF('Lease Quarterly'!$H$4="Yearly",'Lease Quarterly'!$D$4,IF('Lease Quarterly'!$H$4="Quarterly",'Lease Quarterly'!$D$4/4,'Lease Quarterly'!$D$4/12)))^IF($E$17=1,A794,A795)))</f>
        <v>0</v>
      </c>
      <c r="F795" s="55">
        <f t="shared" si="125"/>
        <v>0</v>
      </c>
      <c r="G795" s="56"/>
      <c r="H795" s="38">
        <f t="shared" si="131"/>
        <v>779</v>
      </c>
      <c r="I795" s="9" t="str">
        <f t="shared" si="126"/>
        <v>-</v>
      </c>
      <c r="J795" s="47">
        <f>IF(H795&gt;'Lease Quarterly'!$E$4,0,M794)</f>
        <v>0</v>
      </c>
      <c r="K795" s="47">
        <f>IF(IF('Lease Quarterly'!$H$4="Yearly",J795*'Lease Quarterly'!$D$4,IF('Lease Quarterly'!$H$4="Quarterly",J795*('Lease Quarterly'!$D$4/4),J795*'Lease Quarterly'!$D$4/12))&gt;0,IF('Lease Quarterly'!$H$4="Yearly",J795*'Lease Quarterly'!$D$4,IF('Lease Quarterly'!$H$4="Quarterly",J795*('Lease Quarterly'!$D$4/4),J795*'Lease Quarterly'!$D$4/12)),-L795-J795)</f>
        <v>0</v>
      </c>
      <c r="L795" s="47">
        <f t="shared" si="127"/>
        <v>0</v>
      </c>
      <c r="M795" s="47">
        <f t="shared" si="128"/>
        <v>0</v>
      </c>
      <c r="N795" s="57"/>
      <c r="O795" s="38">
        <v>237</v>
      </c>
      <c r="P795" s="58">
        <f t="shared" si="132"/>
        <v>328263</v>
      </c>
      <c r="Q795" s="47">
        <f t="shared" si="133"/>
        <v>0</v>
      </c>
      <c r="R795" s="47">
        <f>IF(S794&lt;1,0,-'Lease Quarterly'!$K$4/'Lease Quarterly'!$L$4)</f>
        <v>0</v>
      </c>
      <c r="S795" s="47">
        <f t="shared" si="129"/>
        <v>0</v>
      </c>
      <c r="AE795"/>
      <c r="AF795" s="6"/>
    </row>
    <row r="796" spans="1:32" x14ac:dyDescent="0.25">
      <c r="A796" s="53">
        <f t="shared" si="130"/>
        <v>780</v>
      </c>
      <c r="B796" s="29">
        <f t="shared" si="124"/>
        <v>0</v>
      </c>
      <c r="C796" s="9" t="str">
        <f>IF(D796=0,"-",IF('Lease Quarterly'!$H$4="Yearly",EDATE(C795,12),IF('Lease Quarterly'!$H$4="Quarterly",EDATE(C795,3),EDATE(C795,1))))</f>
        <v>-</v>
      </c>
      <c r="D796" s="54">
        <f>IF(A796&gt;'Lease Quarterly'!$E$4,0,'Lease Quarterly'!$G$4)*((1+$M$4)^(((((IF($H$4="Yearly",ROUNDDOWN(IF(A796-($N$4)&lt;0,0,((A796-($N$4)/(($N$4))))/($N$4)),0),IF($H$4="Monthly",ROUNDDOWN(IF(A796-($N$4*12)&lt;0,0,((A796-(12*$N$4)/((12*$N$4))))/($N$4*12)),0),ROUNDDOWN(IF(A796-($N$4*4)&lt;0,0,((A796-(4*$N$4)/((4*$N$4))))/($N$4*4)),0)))))))))+(IF(A796=$E$4,$J$4,0))</f>
        <v>0</v>
      </c>
      <c r="E796" s="49">
        <f>IF(D796=0,0,1/((1+IF('Lease Quarterly'!$H$4="Yearly",'Lease Quarterly'!$D$4,IF('Lease Quarterly'!$H$4="Quarterly",'Lease Quarterly'!$D$4/4,'Lease Quarterly'!$D$4/12)))^IF($E$17=1,A795,A796)))</f>
        <v>0</v>
      </c>
      <c r="F796" s="55">
        <f t="shared" si="125"/>
        <v>0</v>
      </c>
      <c r="G796" s="56"/>
      <c r="H796" s="38">
        <f t="shared" si="131"/>
        <v>780</v>
      </c>
      <c r="I796" s="9" t="str">
        <f t="shared" si="126"/>
        <v>-</v>
      </c>
      <c r="J796" s="47">
        <f>IF(H796&gt;'Lease Quarterly'!$E$4,0,M795)</f>
        <v>0</v>
      </c>
      <c r="K796" s="47">
        <f>IF(IF('Lease Quarterly'!$H$4="Yearly",J796*'Lease Quarterly'!$D$4,IF('Lease Quarterly'!$H$4="Quarterly",J796*('Lease Quarterly'!$D$4/4),J796*'Lease Quarterly'!$D$4/12))&gt;0,IF('Lease Quarterly'!$H$4="Yearly",J796*'Lease Quarterly'!$D$4,IF('Lease Quarterly'!$H$4="Quarterly",J796*('Lease Quarterly'!$D$4/4),J796*'Lease Quarterly'!$D$4/12)),-L796-J796)</f>
        <v>0</v>
      </c>
      <c r="L796" s="47">
        <f t="shared" si="127"/>
        <v>0</v>
      </c>
      <c r="M796" s="47">
        <f t="shared" si="128"/>
        <v>0</v>
      </c>
      <c r="N796" s="57"/>
      <c r="O796" s="38">
        <v>237</v>
      </c>
      <c r="P796" s="58">
        <f t="shared" si="132"/>
        <v>328628</v>
      </c>
      <c r="Q796" s="47">
        <f t="shared" si="133"/>
        <v>0</v>
      </c>
      <c r="R796" s="47">
        <f>IF(S795&lt;1,0,-'Lease Quarterly'!$K$4/'Lease Quarterly'!$L$4)</f>
        <v>0</v>
      </c>
      <c r="S796" s="47">
        <f t="shared" si="129"/>
        <v>0</v>
      </c>
      <c r="AE796"/>
      <c r="AF796" s="6"/>
    </row>
    <row r="797" spans="1:32" x14ac:dyDescent="0.25">
      <c r="A797" s="53">
        <f t="shared" si="130"/>
        <v>781</v>
      </c>
      <c r="B797" s="29">
        <f t="shared" si="124"/>
        <v>0</v>
      </c>
      <c r="C797" s="9" t="str">
        <f>IF(D797=0,"-",IF('Lease Quarterly'!$H$4="Yearly",EDATE(C796,12),IF('Lease Quarterly'!$H$4="Quarterly",EDATE(C796,3),EDATE(C796,1))))</f>
        <v>-</v>
      </c>
      <c r="D797" s="54">
        <f>IF(A797&gt;'Lease Quarterly'!$E$4,0,'Lease Quarterly'!$G$4)*((1+$M$4)^(((((IF($H$4="Yearly",ROUNDDOWN(IF(A797-($N$4)&lt;0,0,((A797-($N$4)/(($N$4))))/($N$4)),0),IF($H$4="Monthly",ROUNDDOWN(IF(A797-($N$4*12)&lt;0,0,((A797-(12*$N$4)/((12*$N$4))))/($N$4*12)),0),ROUNDDOWN(IF(A797-($N$4*4)&lt;0,0,((A797-(4*$N$4)/((4*$N$4))))/($N$4*4)),0)))))))))+(IF(A797=$E$4,$J$4,0))</f>
        <v>0</v>
      </c>
      <c r="E797" s="49">
        <f>IF(D797=0,0,1/((1+IF('Lease Quarterly'!$H$4="Yearly",'Lease Quarterly'!$D$4,IF('Lease Quarterly'!$H$4="Quarterly",'Lease Quarterly'!$D$4/4,'Lease Quarterly'!$D$4/12)))^IF($E$17=1,A796,A797)))</f>
        <v>0</v>
      </c>
      <c r="F797" s="55">
        <f t="shared" si="125"/>
        <v>0</v>
      </c>
      <c r="G797" s="56"/>
      <c r="H797" s="38">
        <f t="shared" si="131"/>
        <v>781</v>
      </c>
      <c r="I797" s="9" t="str">
        <f t="shared" si="126"/>
        <v>-</v>
      </c>
      <c r="J797" s="47">
        <f>IF(H797&gt;'Lease Quarterly'!$E$4,0,M796)</f>
        <v>0</v>
      </c>
      <c r="K797" s="47">
        <f>IF(IF('Lease Quarterly'!$H$4="Yearly",J797*'Lease Quarterly'!$D$4,IF('Lease Quarterly'!$H$4="Quarterly",J797*('Lease Quarterly'!$D$4/4),J797*'Lease Quarterly'!$D$4/12))&gt;0,IF('Lease Quarterly'!$H$4="Yearly",J797*'Lease Quarterly'!$D$4,IF('Lease Quarterly'!$H$4="Quarterly",J797*('Lease Quarterly'!$D$4/4),J797*'Lease Quarterly'!$D$4/12)),-L797-J797)</f>
        <v>0</v>
      </c>
      <c r="L797" s="47">
        <f t="shared" si="127"/>
        <v>0</v>
      </c>
      <c r="M797" s="47">
        <f t="shared" si="128"/>
        <v>0</v>
      </c>
      <c r="N797" s="57"/>
      <c r="O797" s="38">
        <v>237</v>
      </c>
      <c r="P797" s="58">
        <f t="shared" si="132"/>
        <v>328994</v>
      </c>
      <c r="Q797" s="47">
        <f t="shared" si="133"/>
        <v>0</v>
      </c>
      <c r="R797" s="47">
        <f>IF(S796&lt;1,0,-'Lease Quarterly'!$K$4/'Lease Quarterly'!$L$4)</f>
        <v>0</v>
      </c>
      <c r="S797" s="47">
        <f t="shared" si="129"/>
        <v>0</v>
      </c>
      <c r="AE797"/>
      <c r="AF797" s="6"/>
    </row>
    <row r="798" spans="1:32" x14ac:dyDescent="0.25">
      <c r="A798" s="53">
        <f t="shared" si="130"/>
        <v>782</v>
      </c>
      <c r="B798" s="29">
        <f t="shared" si="124"/>
        <v>0</v>
      </c>
      <c r="C798" s="9" t="str">
        <f>IF(D798=0,"-",IF('Lease Quarterly'!$H$4="Yearly",EDATE(C797,12),IF('Lease Quarterly'!$H$4="Quarterly",EDATE(C797,3),EDATE(C797,1))))</f>
        <v>-</v>
      </c>
      <c r="D798" s="54">
        <f>IF(A798&gt;'Lease Quarterly'!$E$4,0,'Lease Quarterly'!$G$4)*((1+$M$4)^(((((IF($H$4="Yearly",ROUNDDOWN(IF(A798-($N$4)&lt;0,0,((A798-($N$4)/(($N$4))))/($N$4)),0),IF($H$4="Monthly",ROUNDDOWN(IF(A798-($N$4*12)&lt;0,0,((A798-(12*$N$4)/((12*$N$4))))/($N$4*12)),0),ROUNDDOWN(IF(A798-($N$4*4)&lt;0,0,((A798-(4*$N$4)/((4*$N$4))))/($N$4*4)),0)))))))))+(IF(A798=$E$4,$J$4,0))</f>
        <v>0</v>
      </c>
      <c r="E798" s="49">
        <f>IF(D798=0,0,1/((1+IF('Lease Quarterly'!$H$4="Yearly",'Lease Quarterly'!$D$4,IF('Lease Quarterly'!$H$4="Quarterly",'Lease Quarterly'!$D$4/4,'Lease Quarterly'!$D$4/12)))^IF($E$17=1,A797,A798)))</f>
        <v>0</v>
      </c>
      <c r="F798" s="55">
        <f t="shared" si="125"/>
        <v>0</v>
      </c>
      <c r="G798" s="56"/>
      <c r="H798" s="38">
        <f t="shared" si="131"/>
        <v>782</v>
      </c>
      <c r="I798" s="9" t="str">
        <f t="shared" si="126"/>
        <v>-</v>
      </c>
      <c r="J798" s="47">
        <f>IF(H798&gt;'Lease Quarterly'!$E$4,0,M797)</f>
        <v>0</v>
      </c>
      <c r="K798" s="47">
        <f>IF(IF('Lease Quarterly'!$H$4="Yearly",J798*'Lease Quarterly'!$D$4,IF('Lease Quarterly'!$H$4="Quarterly",J798*('Lease Quarterly'!$D$4/4),J798*'Lease Quarterly'!$D$4/12))&gt;0,IF('Lease Quarterly'!$H$4="Yearly",J798*'Lease Quarterly'!$D$4,IF('Lease Quarterly'!$H$4="Quarterly",J798*('Lease Quarterly'!$D$4/4),J798*'Lease Quarterly'!$D$4/12)),-L798-J798)</f>
        <v>0</v>
      </c>
      <c r="L798" s="47">
        <f t="shared" si="127"/>
        <v>0</v>
      </c>
      <c r="M798" s="47">
        <f t="shared" si="128"/>
        <v>0</v>
      </c>
      <c r="N798" s="57"/>
      <c r="O798" s="38">
        <v>237</v>
      </c>
      <c r="P798" s="58">
        <f t="shared" si="132"/>
        <v>329359</v>
      </c>
      <c r="Q798" s="47">
        <f t="shared" si="133"/>
        <v>0</v>
      </c>
      <c r="R798" s="47">
        <f>IF(S797&lt;1,0,-'Lease Quarterly'!$K$4/'Lease Quarterly'!$L$4)</f>
        <v>0</v>
      </c>
      <c r="S798" s="47">
        <f t="shared" si="129"/>
        <v>0</v>
      </c>
      <c r="AE798"/>
      <c r="AF798" s="6"/>
    </row>
    <row r="799" spans="1:32" x14ac:dyDescent="0.25">
      <c r="A799" s="53">
        <f t="shared" si="130"/>
        <v>783</v>
      </c>
      <c r="B799" s="29">
        <f t="shared" si="124"/>
        <v>0</v>
      </c>
      <c r="C799" s="9" t="str">
        <f>IF(D799=0,"-",IF('Lease Quarterly'!$H$4="Yearly",EDATE(C798,12),IF('Lease Quarterly'!$H$4="Quarterly",EDATE(C798,3),EDATE(C798,1))))</f>
        <v>-</v>
      </c>
      <c r="D799" s="54">
        <f>IF(A799&gt;'Lease Quarterly'!$E$4,0,'Lease Quarterly'!$G$4)*((1+$M$4)^(((((IF($H$4="Yearly",ROUNDDOWN(IF(A799-($N$4)&lt;0,0,((A799-($N$4)/(($N$4))))/($N$4)),0),IF($H$4="Monthly",ROUNDDOWN(IF(A799-($N$4*12)&lt;0,0,((A799-(12*$N$4)/((12*$N$4))))/($N$4*12)),0),ROUNDDOWN(IF(A799-($N$4*4)&lt;0,0,((A799-(4*$N$4)/((4*$N$4))))/($N$4*4)),0)))))))))+(IF(A799=$E$4,$J$4,0))</f>
        <v>0</v>
      </c>
      <c r="E799" s="49">
        <f>IF(D799=0,0,1/((1+IF('Lease Quarterly'!$H$4="Yearly",'Lease Quarterly'!$D$4,IF('Lease Quarterly'!$H$4="Quarterly",'Lease Quarterly'!$D$4/4,'Lease Quarterly'!$D$4/12)))^IF($E$17=1,A798,A799)))</f>
        <v>0</v>
      </c>
      <c r="F799" s="55">
        <f t="shared" si="125"/>
        <v>0</v>
      </c>
      <c r="G799" s="56"/>
      <c r="H799" s="38">
        <f t="shared" si="131"/>
        <v>783</v>
      </c>
      <c r="I799" s="9" t="str">
        <f t="shared" si="126"/>
        <v>-</v>
      </c>
      <c r="J799" s="47">
        <f>IF(H799&gt;'Lease Quarterly'!$E$4,0,M798)</f>
        <v>0</v>
      </c>
      <c r="K799" s="47">
        <f>IF(IF('Lease Quarterly'!$H$4="Yearly",J799*'Lease Quarterly'!$D$4,IF('Lease Quarterly'!$H$4="Quarterly",J799*('Lease Quarterly'!$D$4/4),J799*'Lease Quarterly'!$D$4/12))&gt;0,IF('Lease Quarterly'!$H$4="Yearly",J799*'Lease Quarterly'!$D$4,IF('Lease Quarterly'!$H$4="Quarterly",J799*('Lease Quarterly'!$D$4/4),J799*'Lease Quarterly'!$D$4/12)),-L799-J799)</f>
        <v>0</v>
      </c>
      <c r="L799" s="47">
        <f t="shared" si="127"/>
        <v>0</v>
      </c>
      <c r="M799" s="47">
        <f t="shared" si="128"/>
        <v>0</v>
      </c>
      <c r="N799" s="57"/>
      <c r="O799" s="38">
        <v>237</v>
      </c>
      <c r="P799" s="58">
        <f t="shared" si="132"/>
        <v>329724</v>
      </c>
      <c r="Q799" s="47">
        <f t="shared" si="133"/>
        <v>0</v>
      </c>
      <c r="R799" s="47">
        <f>IF(S798&lt;1,0,-'Lease Quarterly'!$K$4/'Lease Quarterly'!$L$4)</f>
        <v>0</v>
      </c>
      <c r="S799" s="47">
        <f t="shared" si="129"/>
        <v>0</v>
      </c>
      <c r="AE799"/>
      <c r="AF799" s="6"/>
    </row>
    <row r="800" spans="1:32" x14ac:dyDescent="0.25">
      <c r="A800" s="53">
        <f t="shared" si="130"/>
        <v>784</v>
      </c>
      <c r="B800" s="29">
        <f t="shared" si="124"/>
        <v>0</v>
      </c>
      <c r="C800" s="9" t="str">
        <f>IF(D800=0,"-",IF('Lease Quarterly'!$H$4="Yearly",EDATE(C799,12),IF('Lease Quarterly'!$H$4="Quarterly",EDATE(C799,3),EDATE(C799,1))))</f>
        <v>-</v>
      </c>
      <c r="D800" s="54">
        <f>IF(A800&gt;'Lease Quarterly'!$E$4,0,'Lease Quarterly'!$G$4)*((1+$M$4)^(((((IF($H$4="Yearly",ROUNDDOWN(IF(A800-($N$4)&lt;0,0,((A800-($N$4)/(($N$4))))/($N$4)),0),IF($H$4="Monthly",ROUNDDOWN(IF(A800-($N$4*12)&lt;0,0,((A800-(12*$N$4)/((12*$N$4))))/($N$4*12)),0),ROUNDDOWN(IF(A800-($N$4*4)&lt;0,0,((A800-(4*$N$4)/((4*$N$4))))/($N$4*4)),0)))))))))+(IF(A800=$E$4,$J$4,0))</f>
        <v>0</v>
      </c>
      <c r="E800" s="49">
        <f>IF(D800=0,0,1/((1+IF('Lease Quarterly'!$H$4="Yearly",'Lease Quarterly'!$D$4,IF('Lease Quarterly'!$H$4="Quarterly",'Lease Quarterly'!$D$4/4,'Lease Quarterly'!$D$4/12)))^IF($E$17=1,A799,A800)))</f>
        <v>0</v>
      </c>
      <c r="F800" s="55">
        <f t="shared" si="125"/>
        <v>0</v>
      </c>
      <c r="G800" s="56"/>
      <c r="H800" s="38">
        <f t="shared" si="131"/>
        <v>784</v>
      </c>
      <c r="I800" s="9" t="str">
        <f t="shared" si="126"/>
        <v>-</v>
      </c>
      <c r="J800" s="47">
        <f>IF(H800&gt;'Lease Quarterly'!$E$4,0,M799)</f>
        <v>0</v>
      </c>
      <c r="K800" s="47">
        <f>IF(IF('Lease Quarterly'!$H$4="Yearly",J800*'Lease Quarterly'!$D$4,IF('Lease Quarterly'!$H$4="Quarterly",J800*('Lease Quarterly'!$D$4/4),J800*'Lease Quarterly'!$D$4/12))&gt;0,IF('Lease Quarterly'!$H$4="Yearly",J800*'Lease Quarterly'!$D$4,IF('Lease Quarterly'!$H$4="Quarterly",J800*('Lease Quarterly'!$D$4/4),J800*'Lease Quarterly'!$D$4/12)),-L800-J800)</f>
        <v>0</v>
      </c>
      <c r="L800" s="47">
        <f t="shared" si="127"/>
        <v>0</v>
      </c>
      <c r="M800" s="47">
        <f t="shared" si="128"/>
        <v>0</v>
      </c>
      <c r="N800" s="57"/>
      <c r="O800" s="38">
        <v>237</v>
      </c>
      <c r="P800" s="58">
        <f t="shared" si="132"/>
        <v>330089</v>
      </c>
      <c r="Q800" s="47">
        <f t="shared" si="133"/>
        <v>0</v>
      </c>
      <c r="R800" s="47">
        <f>IF(S799&lt;1,0,-'Lease Quarterly'!$K$4/'Lease Quarterly'!$L$4)</f>
        <v>0</v>
      </c>
      <c r="S800" s="47">
        <f t="shared" si="129"/>
        <v>0</v>
      </c>
      <c r="AE800"/>
      <c r="AF800" s="6"/>
    </row>
    <row r="801" spans="1:32" x14ac:dyDescent="0.25">
      <c r="A801" s="53">
        <f t="shared" si="130"/>
        <v>785</v>
      </c>
      <c r="B801" s="29">
        <f t="shared" si="124"/>
        <v>0</v>
      </c>
      <c r="C801" s="9" t="str">
        <f>IF(D801=0,"-",IF('Lease Quarterly'!$H$4="Yearly",EDATE(C800,12),IF('Lease Quarterly'!$H$4="Quarterly",EDATE(C800,3),EDATE(C800,1))))</f>
        <v>-</v>
      </c>
      <c r="D801" s="54">
        <f>IF(A801&gt;'Lease Quarterly'!$E$4,0,'Lease Quarterly'!$G$4)*((1+$M$4)^(((((IF($H$4="Yearly",ROUNDDOWN(IF(A801-($N$4)&lt;0,0,((A801-($N$4)/(($N$4))))/($N$4)),0),IF($H$4="Monthly",ROUNDDOWN(IF(A801-($N$4*12)&lt;0,0,((A801-(12*$N$4)/((12*$N$4))))/($N$4*12)),0),ROUNDDOWN(IF(A801-($N$4*4)&lt;0,0,((A801-(4*$N$4)/((4*$N$4))))/($N$4*4)),0)))))))))+(IF(A801=$E$4,$J$4,0))</f>
        <v>0</v>
      </c>
      <c r="E801" s="49">
        <f>IF(D801=0,0,1/((1+IF('Lease Quarterly'!$H$4="Yearly",'Lease Quarterly'!$D$4,IF('Lease Quarterly'!$H$4="Quarterly",'Lease Quarterly'!$D$4/4,'Lease Quarterly'!$D$4/12)))^IF($E$17=1,A800,A801)))</f>
        <v>0</v>
      </c>
      <c r="F801" s="55">
        <f t="shared" si="125"/>
        <v>0</v>
      </c>
      <c r="G801" s="56"/>
      <c r="H801" s="38">
        <f t="shared" si="131"/>
        <v>785</v>
      </c>
      <c r="I801" s="9" t="str">
        <f t="shared" si="126"/>
        <v>-</v>
      </c>
      <c r="J801" s="47">
        <f>IF(H801&gt;'Lease Quarterly'!$E$4,0,M800)</f>
        <v>0</v>
      </c>
      <c r="K801" s="47">
        <f>IF(IF('Lease Quarterly'!$H$4="Yearly",J801*'Lease Quarterly'!$D$4,IF('Lease Quarterly'!$H$4="Quarterly",J801*('Lease Quarterly'!$D$4/4),J801*'Lease Quarterly'!$D$4/12))&gt;0,IF('Lease Quarterly'!$H$4="Yearly",J801*'Lease Quarterly'!$D$4,IF('Lease Quarterly'!$H$4="Quarterly",J801*('Lease Quarterly'!$D$4/4),J801*'Lease Quarterly'!$D$4/12)),-L801-J801)</f>
        <v>0</v>
      </c>
      <c r="L801" s="47">
        <f t="shared" si="127"/>
        <v>0</v>
      </c>
      <c r="M801" s="47">
        <f t="shared" si="128"/>
        <v>0</v>
      </c>
      <c r="N801" s="57"/>
      <c r="O801" s="38">
        <v>237</v>
      </c>
      <c r="P801" s="58">
        <f t="shared" si="132"/>
        <v>330455</v>
      </c>
      <c r="Q801" s="47">
        <f t="shared" si="133"/>
        <v>0</v>
      </c>
      <c r="R801" s="47">
        <f>IF(S800&lt;1,0,-'Lease Quarterly'!$K$4/'Lease Quarterly'!$L$4)</f>
        <v>0</v>
      </c>
      <c r="S801" s="47">
        <f t="shared" si="129"/>
        <v>0</v>
      </c>
      <c r="AE801"/>
      <c r="AF801" s="6"/>
    </row>
    <row r="802" spans="1:32" x14ac:dyDescent="0.25">
      <c r="A802" s="53">
        <f t="shared" si="130"/>
        <v>786</v>
      </c>
      <c r="B802" s="29">
        <f t="shared" si="124"/>
        <v>0</v>
      </c>
      <c r="C802" s="9" t="str">
        <f>IF(D802=0,"-",IF('Lease Quarterly'!$H$4="Yearly",EDATE(C801,12),IF('Lease Quarterly'!$H$4="Quarterly",EDATE(C801,3),EDATE(C801,1))))</f>
        <v>-</v>
      </c>
      <c r="D802" s="54">
        <f>IF(A802&gt;'Lease Quarterly'!$E$4,0,'Lease Quarterly'!$G$4)*((1+$M$4)^(((((IF($H$4="Yearly",ROUNDDOWN(IF(A802-($N$4)&lt;0,0,((A802-($N$4)/(($N$4))))/($N$4)),0),IF($H$4="Monthly",ROUNDDOWN(IF(A802-($N$4*12)&lt;0,0,((A802-(12*$N$4)/((12*$N$4))))/($N$4*12)),0),ROUNDDOWN(IF(A802-($N$4*4)&lt;0,0,((A802-(4*$N$4)/((4*$N$4))))/($N$4*4)),0)))))))))+(IF(A802=$E$4,$J$4,0))</f>
        <v>0</v>
      </c>
      <c r="E802" s="49">
        <f>IF(D802=0,0,1/((1+IF('Lease Quarterly'!$H$4="Yearly",'Lease Quarterly'!$D$4,IF('Lease Quarterly'!$H$4="Quarterly",'Lease Quarterly'!$D$4/4,'Lease Quarterly'!$D$4/12)))^IF($E$17=1,A801,A802)))</f>
        <v>0</v>
      </c>
      <c r="F802" s="55">
        <f t="shared" si="125"/>
        <v>0</v>
      </c>
      <c r="G802" s="56"/>
      <c r="H802" s="38">
        <f t="shared" si="131"/>
        <v>786</v>
      </c>
      <c r="I802" s="9" t="str">
        <f t="shared" si="126"/>
        <v>-</v>
      </c>
      <c r="J802" s="47">
        <f>IF(H802&gt;'Lease Quarterly'!$E$4,0,M801)</f>
        <v>0</v>
      </c>
      <c r="K802" s="47">
        <f>IF(IF('Lease Quarterly'!$H$4="Yearly",J802*'Lease Quarterly'!$D$4,IF('Lease Quarterly'!$H$4="Quarterly",J802*('Lease Quarterly'!$D$4/4),J802*'Lease Quarterly'!$D$4/12))&gt;0,IF('Lease Quarterly'!$H$4="Yearly",J802*'Lease Quarterly'!$D$4,IF('Lease Quarterly'!$H$4="Quarterly",J802*('Lease Quarterly'!$D$4/4),J802*'Lease Quarterly'!$D$4/12)),-L802-J802)</f>
        <v>0</v>
      </c>
      <c r="L802" s="47">
        <f t="shared" si="127"/>
        <v>0</v>
      </c>
      <c r="M802" s="47">
        <f t="shared" si="128"/>
        <v>0</v>
      </c>
      <c r="N802" s="57"/>
      <c r="O802" s="38">
        <v>237</v>
      </c>
      <c r="P802" s="58">
        <f t="shared" si="132"/>
        <v>330820</v>
      </c>
      <c r="Q802" s="47">
        <f t="shared" si="133"/>
        <v>0</v>
      </c>
      <c r="R802" s="47">
        <f>IF(S801&lt;1,0,-'Lease Quarterly'!$K$4/'Lease Quarterly'!$L$4)</f>
        <v>0</v>
      </c>
      <c r="S802" s="47">
        <f t="shared" si="129"/>
        <v>0</v>
      </c>
      <c r="AE802"/>
      <c r="AF802" s="6"/>
    </row>
    <row r="803" spans="1:32" x14ac:dyDescent="0.25">
      <c r="A803" s="53">
        <f t="shared" si="130"/>
        <v>787</v>
      </c>
      <c r="B803" s="29">
        <f t="shared" si="124"/>
        <v>0</v>
      </c>
      <c r="C803" s="9" t="str">
        <f>IF(D803=0,"-",IF('Lease Quarterly'!$H$4="Yearly",EDATE(C802,12),IF('Lease Quarterly'!$H$4="Quarterly",EDATE(C802,3),EDATE(C802,1))))</f>
        <v>-</v>
      </c>
      <c r="D803" s="54">
        <f>IF(A803&gt;'Lease Quarterly'!$E$4,0,'Lease Quarterly'!$G$4)*((1+$M$4)^(((((IF($H$4="Yearly",ROUNDDOWN(IF(A803-($N$4)&lt;0,0,((A803-($N$4)/(($N$4))))/($N$4)),0),IF($H$4="Monthly",ROUNDDOWN(IF(A803-($N$4*12)&lt;0,0,((A803-(12*$N$4)/((12*$N$4))))/($N$4*12)),0),ROUNDDOWN(IF(A803-($N$4*4)&lt;0,0,((A803-(4*$N$4)/((4*$N$4))))/($N$4*4)),0)))))))))+(IF(A803=$E$4,$J$4,0))</f>
        <v>0</v>
      </c>
      <c r="E803" s="49">
        <f>IF(D803=0,0,1/((1+IF('Lease Quarterly'!$H$4="Yearly",'Lease Quarterly'!$D$4,IF('Lease Quarterly'!$H$4="Quarterly",'Lease Quarterly'!$D$4/4,'Lease Quarterly'!$D$4/12)))^IF($E$17=1,A802,A803)))</f>
        <v>0</v>
      </c>
      <c r="F803" s="55">
        <f t="shared" si="125"/>
        <v>0</v>
      </c>
      <c r="G803" s="56"/>
      <c r="H803" s="38">
        <f t="shared" si="131"/>
        <v>787</v>
      </c>
      <c r="I803" s="9" t="str">
        <f t="shared" si="126"/>
        <v>-</v>
      </c>
      <c r="J803" s="47">
        <f>IF(H803&gt;'Lease Quarterly'!$E$4,0,M802)</f>
        <v>0</v>
      </c>
      <c r="K803" s="47">
        <f>IF(IF('Lease Quarterly'!$H$4="Yearly",J803*'Lease Quarterly'!$D$4,IF('Lease Quarterly'!$H$4="Quarterly",J803*('Lease Quarterly'!$D$4/4),J803*'Lease Quarterly'!$D$4/12))&gt;0,IF('Lease Quarterly'!$H$4="Yearly",J803*'Lease Quarterly'!$D$4,IF('Lease Quarterly'!$H$4="Quarterly",J803*('Lease Quarterly'!$D$4/4),J803*'Lease Quarterly'!$D$4/12)),-L803-J803)</f>
        <v>0</v>
      </c>
      <c r="L803" s="47">
        <f t="shared" si="127"/>
        <v>0</v>
      </c>
      <c r="M803" s="47">
        <f t="shared" si="128"/>
        <v>0</v>
      </c>
      <c r="N803" s="57"/>
      <c r="O803" s="38">
        <v>237</v>
      </c>
      <c r="P803" s="58">
        <f t="shared" si="132"/>
        <v>331185</v>
      </c>
      <c r="Q803" s="47">
        <f t="shared" si="133"/>
        <v>0</v>
      </c>
      <c r="R803" s="47">
        <f>IF(S802&lt;1,0,-'Lease Quarterly'!$K$4/'Lease Quarterly'!$L$4)</f>
        <v>0</v>
      </c>
      <c r="S803" s="47">
        <f t="shared" si="129"/>
        <v>0</v>
      </c>
      <c r="AE803"/>
      <c r="AF803" s="6"/>
    </row>
    <row r="804" spans="1:32" x14ac:dyDescent="0.25">
      <c r="A804" s="53">
        <f t="shared" si="130"/>
        <v>788</v>
      </c>
      <c r="B804" s="29">
        <f t="shared" si="124"/>
        <v>0</v>
      </c>
      <c r="C804" s="9" t="str">
        <f>IF(D804=0,"-",IF('Lease Quarterly'!$H$4="Yearly",EDATE(C803,12),IF('Lease Quarterly'!$H$4="Quarterly",EDATE(C803,3),EDATE(C803,1))))</f>
        <v>-</v>
      </c>
      <c r="D804" s="54">
        <f>IF(A804&gt;'Lease Quarterly'!$E$4,0,'Lease Quarterly'!$G$4)*((1+$M$4)^(((((IF($H$4="Yearly",ROUNDDOWN(IF(A804-($N$4)&lt;0,0,((A804-($N$4)/(($N$4))))/($N$4)),0),IF($H$4="Monthly",ROUNDDOWN(IF(A804-($N$4*12)&lt;0,0,((A804-(12*$N$4)/((12*$N$4))))/($N$4*12)),0),ROUNDDOWN(IF(A804-($N$4*4)&lt;0,0,((A804-(4*$N$4)/((4*$N$4))))/($N$4*4)),0)))))))))+(IF(A804=$E$4,$J$4,0))</f>
        <v>0</v>
      </c>
      <c r="E804" s="49">
        <f>IF(D804=0,0,1/((1+IF('Lease Quarterly'!$H$4="Yearly",'Lease Quarterly'!$D$4,IF('Lease Quarterly'!$H$4="Quarterly",'Lease Quarterly'!$D$4/4,'Lease Quarterly'!$D$4/12)))^IF($E$17=1,A803,A804)))</f>
        <v>0</v>
      </c>
      <c r="F804" s="55">
        <f t="shared" si="125"/>
        <v>0</v>
      </c>
      <c r="G804" s="56"/>
      <c r="H804" s="38">
        <f t="shared" si="131"/>
        <v>788</v>
      </c>
      <c r="I804" s="9" t="str">
        <f t="shared" si="126"/>
        <v>-</v>
      </c>
      <c r="J804" s="47">
        <f>IF(H804&gt;'Lease Quarterly'!$E$4,0,M803)</f>
        <v>0</v>
      </c>
      <c r="K804" s="47">
        <f>IF(IF('Lease Quarterly'!$H$4="Yearly",J804*'Lease Quarterly'!$D$4,IF('Lease Quarterly'!$H$4="Quarterly",J804*('Lease Quarterly'!$D$4/4),J804*'Lease Quarterly'!$D$4/12))&gt;0,IF('Lease Quarterly'!$H$4="Yearly",J804*'Lease Quarterly'!$D$4,IF('Lease Quarterly'!$H$4="Quarterly",J804*('Lease Quarterly'!$D$4/4),J804*'Lease Quarterly'!$D$4/12)),-L804-J804)</f>
        <v>0</v>
      </c>
      <c r="L804" s="47">
        <f t="shared" si="127"/>
        <v>0</v>
      </c>
      <c r="M804" s="47">
        <f t="shared" si="128"/>
        <v>0</v>
      </c>
      <c r="N804" s="57"/>
      <c r="O804" s="38">
        <v>237</v>
      </c>
      <c r="P804" s="58">
        <f t="shared" si="132"/>
        <v>331550</v>
      </c>
      <c r="Q804" s="47">
        <f t="shared" si="133"/>
        <v>0</v>
      </c>
      <c r="R804" s="47">
        <f>IF(S803&lt;1,0,-'Lease Quarterly'!$K$4/'Lease Quarterly'!$L$4)</f>
        <v>0</v>
      </c>
      <c r="S804" s="47">
        <f t="shared" si="129"/>
        <v>0</v>
      </c>
      <c r="AE804"/>
      <c r="AF804" s="6"/>
    </row>
    <row r="805" spans="1:32" x14ac:dyDescent="0.25">
      <c r="A805" s="53">
        <f t="shared" si="130"/>
        <v>789</v>
      </c>
      <c r="B805" s="29">
        <f t="shared" si="124"/>
        <v>0</v>
      </c>
      <c r="C805" s="9" t="str">
        <f>IF(D805=0,"-",IF('Lease Quarterly'!$H$4="Yearly",EDATE(C804,12),IF('Lease Quarterly'!$H$4="Quarterly",EDATE(C804,3),EDATE(C804,1))))</f>
        <v>-</v>
      </c>
      <c r="D805" s="54">
        <f>IF(A805&gt;'Lease Quarterly'!$E$4,0,'Lease Quarterly'!$G$4)*((1+$M$4)^(((((IF($H$4="Yearly",ROUNDDOWN(IF(A805-($N$4)&lt;0,0,((A805-($N$4)/(($N$4))))/($N$4)),0),IF($H$4="Monthly",ROUNDDOWN(IF(A805-($N$4*12)&lt;0,0,((A805-(12*$N$4)/((12*$N$4))))/($N$4*12)),0),ROUNDDOWN(IF(A805-($N$4*4)&lt;0,0,((A805-(4*$N$4)/((4*$N$4))))/($N$4*4)),0)))))))))+(IF(A805=$E$4,$J$4,0))</f>
        <v>0</v>
      </c>
      <c r="E805" s="49">
        <f>IF(D805=0,0,1/((1+IF('Lease Quarterly'!$H$4="Yearly",'Lease Quarterly'!$D$4,IF('Lease Quarterly'!$H$4="Quarterly",'Lease Quarterly'!$D$4/4,'Lease Quarterly'!$D$4/12)))^IF($E$17=1,A804,A805)))</f>
        <v>0</v>
      </c>
      <c r="F805" s="55">
        <f t="shared" si="125"/>
        <v>0</v>
      </c>
      <c r="G805" s="56"/>
      <c r="H805" s="38">
        <f t="shared" si="131"/>
        <v>789</v>
      </c>
      <c r="I805" s="9" t="str">
        <f t="shared" si="126"/>
        <v>-</v>
      </c>
      <c r="J805" s="47">
        <f>IF(H805&gt;'Lease Quarterly'!$E$4,0,M804)</f>
        <v>0</v>
      </c>
      <c r="K805" s="47">
        <f>IF(IF('Lease Quarterly'!$H$4="Yearly",J805*'Lease Quarterly'!$D$4,IF('Lease Quarterly'!$H$4="Quarterly",J805*('Lease Quarterly'!$D$4/4),J805*'Lease Quarterly'!$D$4/12))&gt;0,IF('Lease Quarterly'!$H$4="Yearly",J805*'Lease Quarterly'!$D$4,IF('Lease Quarterly'!$H$4="Quarterly",J805*('Lease Quarterly'!$D$4/4),J805*'Lease Quarterly'!$D$4/12)),-L805-J805)</f>
        <v>0</v>
      </c>
      <c r="L805" s="47">
        <f t="shared" si="127"/>
        <v>0</v>
      </c>
      <c r="M805" s="47">
        <f t="shared" si="128"/>
        <v>0</v>
      </c>
      <c r="N805" s="57"/>
      <c r="O805" s="38">
        <v>237</v>
      </c>
      <c r="P805" s="58">
        <f t="shared" si="132"/>
        <v>331916</v>
      </c>
      <c r="Q805" s="47">
        <f t="shared" si="133"/>
        <v>0</v>
      </c>
      <c r="R805" s="47">
        <f>IF(S804&lt;1,0,-'Lease Quarterly'!$K$4/'Lease Quarterly'!$L$4)</f>
        <v>0</v>
      </c>
      <c r="S805" s="47">
        <f t="shared" si="129"/>
        <v>0</v>
      </c>
      <c r="AE805"/>
      <c r="AF805" s="6"/>
    </row>
    <row r="806" spans="1:32" x14ac:dyDescent="0.25">
      <c r="A806" s="53">
        <f t="shared" si="130"/>
        <v>790</v>
      </c>
      <c r="B806" s="29">
        <f t="shared" si="124"/>
        <v>0</v>
      </c>
      <c r="C806" s="9" t="str">
        <f>IF(D806=0,"-",IF('Lease Quarterly'!$H$4="Yearly",EDATE(C805,12),IF('Lease Quarterly'!$H$4="Quarterly",EDATE(C805,3),EDATE(C805,1))))</f>
        <v>-</v>
      </c>
      <c r="D806" s="54">
        <f>IF(A806&gt;'Lease Quarterly'!$E$4,0,'Lease Quarterly'!$G$4)*((1+$M$4)^(((((IF($H$4="Yearly",ROUNDDOWN(IF(A806-($N$4)&lt;0,0,((A806-($N$4)/(($N$4))))/($N$4)),0),IF($H$4="Monthly",ROUNDDOWN(IF(A806-($N$4*12)&lt;0,0,((A806-(12*$N$4)/((12*$N$4))))/($N$4*12)),0),ROUNDDOWN(IF(A806-($N$4*4)&lt;0,0,((A806-(4*$N$4)/((4*$N$4))))/($N$4*4)),0)))))))))+(IF(A806=$E$4,$J$4,0))</f>
        <v>0</v>
      </c>
      <c r="E806" s="49">
        <f>IF(D806=0,0,1/((1+IF('Lease Quarterly'!$H$4="Yearly",'Lease Quarterly'!$D$4,IF('Lease Quarterly'!$H$4="Quarterly",'Lease Quarterly'!$D$4/4,'Lease Quarterly'!$D$4/12)))^IF($E$17=1,A805,A806)))</f>
        <v>0</v>
      </c>
      <c r="F806" s="55">
        <f t="shared" si="125"/>
        <v>0</v>
      </c>
      <c r="G806" s="56"/>
      <c r="H806" s="38">
        <f t="shared" si="131"/>
        <v>790</v>
      </c>
      <c r="I806" s="9" t="str">
        <f t="shared" si="126"/>
        <v>-</v>
      </c>
      <c r="J806" s="47">
        <f>IF(H806&gt;'Lease Quarterly'!$E$4,0,M805)</f>
        <v>0</v>
      </c>
      <c r="K806" s="47">
        <f>IF(IF('Lease Quarterly'!$H$4="Yearly",J806*'Lease Quarterly'!$D$4,IF('Lease Quarterly'!$H$4="Quarterly",J806*('Lease Quarterly'!$D$4/4),J806*'Lease Quarterly'!$D$4/12))&gt;0,IF('Lease Quarterly'!$H$4="Yearly",J806*'Lease Quarterly'!$D$4,IF('Lease Quarterly'!$H$4="Quarterly",J806*('Lease Quarterly'!$D$4/4),J806*'Lease Quarterly'!$D$4/12)),-L806-J806)</f>
        <v>0</v>
      </c>
      <c r="L806" s="47">
        <f t="shared" si="127"/>
        <v>0</v>
      </c>
      <c r="M806" s="47">
        <f t="shared" si="128"/>
        <v>0</v>
      </c>
      <c r="N806" s="57"/>
      <c r="O806" s="38">
        <v>237</v>
      </c>
      <c r="P806" s="58">
        <f t="shared" si="132"/>
        <v>332281</v>
      </c>
      <c r="Q806" s="47">
        <f t="shared" si="133"/>
        <v>0</v>
      </c>
      <c r="R806" s="47">
        <f>IF(S805&lt;1,0,-'Lease Quarterly'!$K$4/'Lease Quarterly'!$L$4)</f>
        <v>0</v>
      </c>
      <c r="S806" s="47">
        <f t="shared" si="129"/>
        <v>0</v>
      </c>
      <c r="AE806"/>
      <c r="AF806" s="6"/>
    </row>
    <row r="807" spans="1:32" x14ac:dyDescent="0.25">
      <c r="A807" s="53">
        <f t="shared" si="130"/>
        <v>791</v>
      </c>
      <c r="B807" s="29">
        <f t="shared" si="124"/>
        <v>0</v>
      </c>
      <c r="C807" s="9" t="str">
        <f>IF(D807=0,"-",IF('Lease Quarterly'!$H$4="Yearly",EDATE(C806,12),IF('Lease Quarterly'!$H$4="Quarterly",EDATE(C806,3),EDATE(C806,1))))</f>
        <v>-</v>
      </c>
      <c r="D807" s="54">
        <f>IF(A807&gt;'Lease Quarterly'!$E$4,0,'Lease Quarterly'!$G$4)*((1+$M$4)^(((((IF($H$4="Yearly",ROUNDDOWN(IF(A807-($N$4)&lt;0,0,((A807-($N$4)/(($N$4))))/($N$4)),0),IF($H$4="Monthly",ROUNDDOWN(IF(A807-($N$4*12)&lt;0,0,((A807-(12*$N$4)/((12*$N$4))))/($N$4*12)),0),ROUNDDOWN(IF(A807-($N$4*4)&lt;0,0,((A807-(4*$N$4)/((4*$N$4))))/($N$4*4)),0)))))))))+(IF(A807=$E$4,$J$4,0))</f>
        <v>0</v>
      </c>
      <c r="E807" s="49">
        <f>IF(D807=0,0,1/((1+IF('Lease Quarterly'!$H$4="Yearly",'Lease Quarterly'!$D$4,IF('Lease Quarterly'!$H$4="Quarterly",'Lease Quarterly'!$D$4/4,'Lease Quarterly'!$D$4/12)))^IF($E$17=1,A806,A807)))</f>
        <v>0</v>
      </c>
      <c r="F807" s="55">
        <f t="shared" si="125"/>
        <v>0</v>
      </c>
      <c r="G807" s="56"/>
      <c r="H807" s="38">
        <f t="shared" si="131"/>
        <v>791</v>
      </c>
      <c r="I807" s="9" t="str">
        <f t="shared" si="126"/>
        <v>-</v>
      </c>
      <c r="J807" s="47">
        <f>IF(H807&gt;'Lease Quarterly'!$E$4,0,M806)</f>
        <v>0</v>
      </c>
      <c r="K807" s="47">
        <f>IF(IF('Lease Quarterly'!$H$4="Yearly",J807*'Lease Quarterly'!$D$4,IF('Lease Quarterly'!$H$4="Quarterly",J807*('Lease Quarterly'!$D$4/4),J807*'Lease Quarterly'!$D$4/12))&gt;0,IF('Lease Quarterly'!$H$4="Yearly",J807*'Lease Quarterly'!$D$4,IF('Lease Quarterly'!$H$4="Quarterly",J807*('Lease Quarterly'!$D$4/4),J807*'Lease Quarterly'!$D$4/12)),-L807-J807)</f>
        <v>0</v>
      </c>
      <c r="L807" s="47">
        <f t="shared" si="127"/>
        <v>0</v>
      </c>
      <c r="M807" s="47">
        <f t="shared" si="128"/>
        <v>0</v>
      </c>
      <c r="N807" s="57"/>
      <c r="O807" s="38">
        <v>237</v>
      </c>
      <c r="P807" s="58">
        <f t="shared" si="132"/>
        <v>332646</v>
      </c>
      <c r="Q807" s="47">
        <f t="shared" si="133"/>
        <v>0</v>
      </c>
      <c r="R807" s="47">
        <f>IF(S806&lt;1,0,-'Lease Quarterly'!$K$4/'Lease Quarterly'!$L$4)</f>
        <v>0</v>
      </c>
      <c r="S807" s="47">
        <f t="shared" si="129"/>
        <v>0</v>
      </c>
      <c r="AE807"/>
      <c r="AF807" s="6"/>
    </row>
    <row r="808" spans="1:32" x14ac:dyDescent="0.25">
      <c r="A808" s="53">
        <f t="shared" si="130"/>
        <v>792</v>
      </c>
      <c r="B808" s="29">
        <f t="shared" si="124"/>
        <v>0</v>
      </c>
      <c r="C808" s="9" t="str">
        <f>IF(D808=0,"-",IF('Lease Quarterly'!$H$4="Yearly",EDATE(C807,12),IF('Lease Quarterly'!$H$4="Quarterly",EDATE(C807,3),EDATE(C807,1))))</f>
        <v>-</v>
      </c>
      <c r="D808" s="54">
        <f>IF(A808&gt;'Lease Quarterly'!$E$4,0,'Lease Quarterly'!$G$4)*((1+$M$4)^(((((IF($H$4="Yearly",ROUNDDOWN(IF(A808-($N$4)&lt;0,0,((A808-($N$4)/(($N$4))))/($N$4)),0),IF($H$4="Monthly",ROUNDDOWN(IF(A808-($N$4*12)&lt;0,0,((A808-(12*$N$4)/((12*$N$4))))/($N$4*12)),0),ROUNDDOWN(IF(A808-($N$4*4)&lt;0,0,((A808-(4*$N$4)/((4*$N$4))))/($N$4*4)),0)))))))))+(IF(A808=$E$4,$J$4,0))</f>
        <v>0</v>
      </c>
      <c r="E808" s="49">
        <f>IF(D808=0,0,1/((1+IF('Lease Quarterly'!$H$4="Yearly",'Lease Quarterly'!$D$4,IF('Lease Quarterly'!$H$4="Quarterly",'Lease Quarterly'!$D$4/4,'Lease Quarterly'!$D$4/12)))^IF($E$17=1,A807,A808)))</f>
        <v>0</v>
      </c>
      <c r="F808" s="55">
        <f t="shared" si="125"/>
        <v>0</v>
      </c>
      <c r="G808" s="56"/>
      <c r="H808" s="38">
        <f t="shared" si="131"/>
        <v>792</v>
      </c>
      <c r="I808" s="9" t="str">
        <f t="shared" si="126"/>
        <v>-</v>
      </c>
      <c r="J808" s="47">
        <f>IF(H808&gt;'Lease Quarterly'!$E$4,0,M807)</f>
        <v>0</v>
      </c>
      <c r="K808" s="47">
        <f>IF(IF('Lease Quarterly'!$H$4="Yearly",J808*'Lease Quarterly'!$D$4,IF('Lease Quarterly'!$H$4="Quarterly",J808*('Lease Quarterly'!$D$4/4),J808*'Lease Quarterly'!$D$4/12))&gt;0,IF('Lease Quarterly'!$H$4="Yearly",J808*'Lease Quarterly'!$D$4,IF('Lease Quarterly'!$H$4="Quarterly",J808*('Lease Quarterly'!$D$4/4),J808*'Lease Quarterly'!$D$4/12)),-L808-J808)</f>
        <v>0</v>
      </c>
      <c r="L808" s="47">
        <f t="shared" si="127"/>
        <v>0</v>
      </c>
      <c r="M808" s="47">
        <f t="shared" si="128"/>
        <v>0</v>
      </c>
      <c r="N808" s="57"/>
      <c r="O808" s="38">
        <v>237</v>
      </c>
      <c r="P808" s="58">
        <f t="shared" si="132"/>
        <v>333011</v>
      </c>
      <c r="Q808" s="47">
        <f t="shared" si="133"/>
        <v>0</v>
      </c>
      <c r="R808" s="47">
        <f>IF(S807&lt;1,0,-'Lease Quarterly'!$K$4/'Lease Quarterly'!$L$4)</f>
        <v>0</v>
      </c>
      <c r="S808" s="47">
        <f t="shared" si="129"/>
        <v>0</v>
      </c>
      <c r="AE808"/>
      <c r="AF808" s="6"/>
    </row>
    <row r="809" spans="1:32" x14ac:dyDescent="0.25">
      <c r="A809" s="53">
        <f t="shared" si="130"/>
        <v>793</v>
      </c>
      <c r="B809" s="29">
        <f t="shared" si="124"/>
        <v>0</v>
      </c>
      <c r="C809" s="9" t="str">
        <f>IF(D809=0,"-",IF('Lease Quarterly'!$H$4="Yearly",EDATE(C808,12),IF('Lease Quarterly'!$H$4="Quarterly",EDATE(C808,3),EDATE(C808,1))))</f>
        <v>-</v>
      </c>
      <c r="D809" s="54">
        <f>IF(A809&gt;'Lease Quarterly'!$E$4,0,'Lease Quarterly'!$G$4)*((1+$M$4)^(((((IF($H$4="Yearly",ROUNDDOWN(IF(A809-($N$4)&lt;0,0,((A809-($N$4)/(($N$4))))/($N$4)),0),IF($H$4="Monthly",ROUNDDOWN(IF(A809-($N$4*12)&lt;0,0,((A809-(12*$N$4)/((12*$N$4))))/($N$4*12)),0),ROUNDDOWN(IF(A809-($N$4*4)&lt;0,0,((A809-(4*$N$4)/((4*$N$4))))/($N$4*4)),0)))))))))+(IF(A809=$E$4,$J$4,0))</f>
        <v>0</v>
      </c>
      <c r="E809" s="49">
        <f>IF(D809=0,0,1/((1+IF('Lease Quarterly'!$H$4="Yearly",'Lease Quarterly'!$D$4,IF('Lease Quarterly'!$H$4="Quarterly",'Lease Quarterly'!$D$4/4,'Lease Quarterly'!$D$4/12)))^IF($E$17=1,A808,A809)))</f>
        <v>0</v>
      </c>
      <c r="F809" s="55">
        <f t="shared" si="125"/>
        <v>0</v>
      </c>
      <c r="G809" s="56"/>
      <c r="H809" s="38">
        <f t="shared" si="131"/>
        <v>793</v>
      </c>
      <c r="I809" s="9" t="str">
        <f t="shared" si="126"/>
        <v>-</v>
      </c>
      <c r="J809" s="47">
        <f>IF(H809&gt;'Lease Quarterly'!$E$4,0,M808)</f>
        <v>0</v>
      </c>
      <c r="K809" s="47">
        <f>IF(IF('Lease Quarterly'!$H$4="Yearly",J809*'Lease Quarterly'!$D$4,IF('Lease Quarterly'!$H$4="Quarterly",J809*('Lease Quarterly'!$D$4/4),J809*'Lease Quarterly'!$D$4/12))&gt;0,IF('Lease Quarterly'!$H$4="Yearly",J809*'Lease Quarterly'!$D$4,IF('Lease Quarterly'!$H$4="Quarterly",J809*('Lease Quarterly'!$D$4/4),J809*'Lease Quarterly'!$D$4/12)),-L809-J809)</f>
        <v>0</v>
      </c>
      <c r="L809" s="47">
        <f t="shared" si="127"/>
        <v>0</v>
      </c>
      <c r="M809" s="47">
        <f t="shared" si="128"/>
        <v>0</v>
      </c>
      <c r="N809" s="57"/>
      <c r="O809" s="38">
        <v>237</v>
      </c>
      <c r="P809" s="58">
        <f t="shared" si="132"/>
        <v>333377</v>
      </c>
      <c r="Q809" s="47">
        <f t="shared" si="133"/>
        <v>0</v>
      </c>
      <c r="R809" s="47">
        <f>IF(S808&lt;1,0,-'Lease Quarterly'!$K$4/'Lease Quarterly'!$L$4)</f>
        <v>0</v>
      </c>
      <c r="S809" s="47">
        <f t="shared" si="129"/>
        <v>0</v>
      </c>
      <c r="AE809"/>
      <c r="AF809" s="6"/>
    </row>
    <row r="810" spans="1:32" x14ac:dyDescent="0.25">
      <c r="A810" s="53">
        <f t="shared" si="130"/>
        <v>794</v>
      </c>
      <c r="B810" s="29">
        <f t="shared" si="124"/>
        <v>0</v>
      </c>
      <c r="C810" s="9" t="str">
        <f>IF(D810=0,"-",IF('Lease Quarterly'!$H$4="Yearly",EDATE(C809,12),IF('Lease Quarterly'!$H$4="Quarterly",EDATE(C809,3),EDATE(C809,1))))</f>
        <v>-</v>
      </c>
      <c r="D810" s="54">
        <f>IF(A810&gt;'Lease Quarterly'!$E$4,0,'Lease Quarterly'!$G$4)*((1+$M$4)^(((((IF($H$4="Yearly",ROUNDDOWN(IF(A810-($N$4)&lt;0,0,((A810-($N$4)/(($N$4))))/($N$4)),0),IF($H$4="Monthly",ROUNDDOWN(IF(A810-($N$4*12)&lt;0,0,((A810-(12*$N$4)/((12*$N$4))))/($N$4*12)),0),ROUNDDOWN(IF(A810-($N$4*4)&lt;0,0,((A810-(4*$N$4)/((4*$N$4))))/($N$4*4)),0)))))))))+(IF(A810=$E$4,$J$4,0))</f>
        <v>0</v>
      </c>
      <c r="E810" s="49">
        <f>IF(D810=0,0,1/((1+IF('Lease Quarterly'!$H$4="Yearly",'Lease Quarterly'!$D$4,IF('Lease Quarterly'!$H$4="Quarterly",'Lease Quarterly'!$D$4/4,'Lease Quarterly'!$D$4/12)))^IF($E$17=1,A809,A810)))</f>
        <v>0</v>
      </c>
      <c r="F810" s="55">
        <f t="shared" si="125"/>
        <v>0</v>
      </c>
      <c r="G810" s="56"/>
      <c r="H810" s="38">
        <f t="shared" si="131"/>
        <v>794</v>
      </c>
      <c r="I810" s="9" t="str">
        <f t="shared" si="126"/>
        <v>-</v>
      </c>
      <c r="J810" s="47">
        <f>IF(H810&gt;'Lease Quarterly'!$E$4,0,M809)</f>
        <v>0</v>
      </c>
      <c r="K810" s="47">
        <f>IF(IF('Lease Quarterly'!$H$4="Yearly",J810*'Lease Quarterly'!$D$4,IF('Lease Quarterly'!$H$4="Quarterly",J810*('Lease Quarterly'!$D$4/4),J810*'Lease Quarterly'!$D$4/12))&gt;0,IF('Lease Quarterly'!$H$4="Yearly",J810*'Lease Quarterly'!$D$4,IF('Lease Quarterly'!$H$4="Quarterly",J810*('Lease Quarterly'!$D$4/4),J810*'Lease Quarterly'!$D$4/12)),-L810-J810)</f>
        <v>0</v>
      </c>
      <c r="L810" s="47">
        <f t="shared" si="127"/>
        <v>0</v>
      </c>
      <c r="M810" s="47">
        <f t="shared" si="128"/>
        <v>0</v>
      </c>
      <c r="N810" s="57"/>
      <c r="O810" s="38">
        <v>237</v>
      </c>
      <c r="P810" s="58">
        <f t="shared" si="132"/>
        <v>333742</v>
      </c>
      <c r="Q810" s="47">
        <f t="shared" si="133"/>
        <v>0</v>
      </c>
      <c r="R810" s="47">
        <f>IF(S809&lt;1,0,-'Lease Quarterly'!$K$4/'Lease Quarterly'!$L$4)</f>
        <v>0</v>
      </c>
      <c r="S810" s="47">
        <f t="shared" si="129"/>
        <v>0</v>
      </c>
      <c r="AE810"/>
      <c r="AF810" s="6"/>
    </row>
    <row r="811" spans="1:32" x14ac:dyDescent="0.25">
      <c r="A811" s="53">
        <f t="shared" si="130"/>
        <v>795</v>
      </c>
      <c r="B811" s="29">
        <f t="shared" si="124"/>
        <v>0</v>
      </c>
      <c r="C811" s="9" t="str">
        <f>IF(D811=0,"-",IF('Lease Quarterly'!$H$4="Yearly",EDATE(C810,12),IF('Lease Quarterly'!$H$4="Quarterly",EDATE(C810,3),EDATE(C810,1))))</f>
        <v>-</v>
      </c>
      <c r="D811" s="54">
        <f>IF(A811&gt;'Lease Quarterly'!$E$4,0,'Lease Quarterly'!$G$4)*((1+$M$4)^(((((IF($H$4="Yearly",ROUNDDOWN(IF(A811-($N$4)&lt;0,0,((A811-($N$4)/(($N$4))))/($N$4)),0),IF($H$4="Monthly",ROUNDDOWN(IF(A811-($N$4*12)&lt;0,0,((A811-(12*$N$4)/((12*$N$4))))/($N$4*12)),0),ROUNDDOWN(IF(A811-($N$4*4)&lt;0,0,((A811-(4*$N$4)/((4*$N$4))))/($N$4*4)),0)))))))))+(IF(A811=$E$4,$J$4,0))</f>
        <v>0</v>
      </c>
      <c r="E811" s="49">
        <f>IF(D811=0,0,1/((1+IF('Lease Quarterly'!$H$4="Yearly",'Lease Quarterly'!$D$4,IF('Lease Quarterly'!$H$4="Quarterly",'Lease Quarterly'!$D$4/4,'Lease Quarterly'!$D$4/12)))^IF($E$17=1,A810,A811)))</f>
        <v>0</v>
      </c>
      <c r="F811" s="55">
        <f t="shared" si="125"/>
        <v>0</v>
      </c>
      <c r="G811" s="56"/>
      <c r="H811" s="38">
        <f t="shared" si="131"/>
        <v>795</v>
      </c>
      <c r="I811" s="9" t="str">
        <f t="shared" si="126"/>
        <v>-</v>
      </c>
      <c r="J811" s="47">
        <f>IF(H811&gt;'Lease Quarterly'!$E$4,0,M810)</f>
        <v>0</v>
      </c>
      <c r="K811" s="47">
        <f>IF(IF('Lease Quarterly'!$H$4="Yearly",J811*'Lease Quarterly'!$D$4,IF('Lease Quarterly'!$H$4="Quarterly",J811*('Lease Quarterly'!$D$4/4),J811*'Lease Quarterly'!$D$4/12))&gt;0,IF('Lease Quarterly'!$H$4="Yearly",J811*'Lease Quarterly'!$D$4,IF('Lease Quarterly'!$H$4="Quarterly",J811*('Lease Quarterly'!$D$4/4),J811*'Lease Quarterly'!$D$4/12)),-L811-J811)</f>
        <v>0</v>
      </c>
      <c r="L811" s="47">
        <f t="shared" si="127"/>
        <v>0</v>
      </c>
      <c r="M811" s="47">
        <f t="shared" si="128"/>
        <v>0</v>
      </c>
      <c r="N811" s="57"/>
      <c r="O811" s="38">
        <v>237</v>
      </c>
      <c r="P811" s="58">
        <f t="shared" si="132"/>
        <v>334107</v>
      </c>
      <c r="Q811" s="47">
        <f t="shared" si="133"/>
        <v>0</v>
      </c>
      <c r="R811" s="47">
        <f>IF(S810&lt;1,0,-'Lease Quarterly'!$K$4/'Lease Quarterly'!$L$4)</f>
        <v>0</v>
      </c>
      <c r="S811" s="47">
        <f t="shared" si="129"/>
        <v>0</v>
      </c>
      <c r="AE811"/>
      <c r="AF811" s="6"/>
    </row>
    <row r="812" spans="1:32" x14ac:dyDescent="0.25">
      <c r="A812" s="53">
        <f t="shared" si="130"/>
        <v>796</v>
      </c>
      <c r="B812" s="29">
        <f t="shared" si="124"/>
        <v>0</v>
      </c>
      <c r="C812" s="9" t="str">
        <f>IF(D812=0,"-",IF('Lease Quarterly'!$H$4="Yearly",EDATE(C811,12),IF('Lease Quarterly'!$H$4="Quarterly",EDATE(C811,3),EDATE(C811,1))))</f>
        <v>-</v>
      </c>
      <c r="D812" s="54">
        <f>IF(A812&gt;'Lease Quarterly'!$E$4,0,'Lease Quarterly'!$G$4)*((1+$M$4)^(((((IF($H$4="Yearly",ROUNDDOWN(IF(A812-($N$4)&lt;0,0,((A812-($N$4)/(($N$4))))/($N$4)),0),IF($H$4="Monthly",ROUNDDOWN(IF(A812-($N$4*12)&lt;0,0,((A812-(12*$N$4)/((12*$N$4))))/($N$4*12)),0),ROUNDDOWN(IF(A812-($N$4*4)&lt;0,0,((A812-(4*$N$4)/((4*$N$4))))/($N$4*4)),0)))))))))+(IF(A812=$E$4,$J$4,0))</f>
        <v>0</v>
      </c>
      <c r="E812" s="49">
        <f>IF(D812=0,0,1/((1+IF('Lease Quarterly'!$H$4="Yearly",'Lease Quarterly'!$D$4,IF('Lease Quarterly'!$H$4="Quarterly",'Lease Quarterly'!$D$4/4,'Lease Quarterly'!$D$4/12)))^IF($E$17=1,A811,A812)))</f>
        <v>0</v>
      </c>
      <c r="F812" s="55">
        <f t="shared" si="125"/>
        <v>0</v>
      </c>
      <c r="G812" s="56"/>
      <c r="H812" s="38">
        <f t="shared" si="131"/>
        <v>796</v>
      </c>
      <c r="I812" s="9" t="str">
        <f t="shared" si="126"/>
        <v>-</v>
      </c>
      <c r="J812" s="47">
        <f>IF(H812&gt;'Lease Quarterly'!$E$4,0,M811)</f>
        <v>0</v>
      </c>
      <c r="K812" s="47">
        <f>IF(IF('Lease Quarterly'!$H$4="Yearly",J812*'Lease Quarterly'!$D$4,IF('Lease Quarterly'!$H$4="Quarterly",J812*('Lease Quarterly'!$D$4/4),J812*'Lease Quarterly'!$D$4/12))&gt;0,IF('Lease Quarterly'!$H$4="Yearly",J812*'Lease Quarterly'!$D$4,IF('Lease Quarterly'!$H$4="Quarterly",J812*('Lease Quarterly'!$D$4/4),J812*'Lease Quarterly'!$D$4/12)),-L812-J812)</f>
        <v>0</v>
      </c>
      <c r="L812" s="47">
        <f t="shared" si="127"/>
        <v>0</v>
      </c>
      <c r="M812" s="47">
        <f t="shared" si="128"/>
        <v>0</v>
      </c>
      <c r="N812" s="57"/>
      <c r="O812" s="38">
        <v>237</v>
      </c>
      <c r="P812" s="58">
        <f t="shared" si="132"/>
        <v>334472</v>
      </c>
      <c r="Q812" s="47">
        <f t="shared" si="133"/>
        <v>0</v>
      </c>
      <c r="R812" s="47">
        <f>IF(S811&lt;1,0,-'Lease Quarterly'!$K$4/'Lease Quarterly'!$L$4)</f>
        <v>0</v>
      </c>
      <c r="S812" s="47">
        <f t="shared" si="129"/>
        <v>0</v>
      </c>
      <c r="AE812"/>
      <c r="AF812" s="6"/>
    </row>
    <row r="813" spans="1:32" x14ac:dyDescent="0.25">
      <c r="A813" s="53">
        <f t="shared" si="130"/>
        <v>797</v>
      </c>
      <c r="B813" s="29">
        <f t="shared" si="124"/>
        <v>0</v>
      </c>
      <c r="C813" s="9" t="str">
        <f>IF(D813=0,"-",IF('Lease Quarterly'!$H$4="Yearly",EDATE(C812,12),IF('Lease Quarterly'!$H$4="Quarterly",EDATE(C812,3),EDATE(C812,1))))</f>
        <v>-</v>
      </c>
      <c r="D813" s="54">
        <f>IF(A813&gt;'Lease Quarterly'!$E$4,0,'Lease Quarterly'!$G$4)*((1+$M$4)^(((((IF($H$4="Yearly",ROUNDDOWN(IF(A813-($N$4)&lt;0,0,((A813-($N$4)/(($N$4))))/($N$4)),0),IF($H$4="Monthly",ROUNDDOWN(IF(A813-($N$4*12)&lt;0,0,((A813-(12*$N$4)/((12*$N$4))))/($N$4*12)),0),ROUNDDOWN(IF(A813-($N$4*4)&lt;0,0,((A813-(4*$N$4)/((4*$N$4))))/($N$4*4)),0)))))))))+(IF(A813=$E$4,$J$4,0))</f>
        <v>0</v>
      </c>
      <c r="E813" s="49">
        <f>IF(D813=0,0,1/((1+IF('Lease Quarterly'!$H$4="Yearly",'Lease Quarterly'!$D$4,IF('Lease Quarterly'!$H$4="Quarterly",'Lease Quarterly'!$D$4/4,'Lease Quarterly'!$D$4/12)))^IF($E$17=1,A812,A813)))</f>
        <v>0</v>
      </c>
      <c r="F813" s="55">
        <f t="shared" si="125"/>
        <v>0</v>
      </c>
      <c r="G813" s="56"/>
      <c r="H813" s="38">
        <f t="shared" si="131"/>
        <v>797</v>
      </c>
      <c r="I813" s="9" t="str">
        <f t="shared" si="126"/>
        <v>-</v>
      </c>
      <c r="J813" s="47">
        <f>IF(H813&gt;'Lease Quarterly'!$E$4,0,M812)</f>
        <v>0</v>
      </c>
      <c r="K813" s="47">
        <f>IF(IF('Lease Quarterly'!$H$4="Yearly",J813*'Lease Quarterly'!$D$4,IF('Lease Quarterly'!$H$4="Quarterly",J813*('Lease Quarterly'!$D$4/4),J813*'Lease Quarterly'!$D$4/12))&gt;0,IF('Lease Quarterly'!$H$4="Yearly",J813*'Lease Quarterly'!$D$4,IF('Lease Quarterly'!$H$4="Quarterly",J813*('Lease Quarterly'!$D$4/4),J813*'Lease Quarterly'!$D$4/12)),-L813-J813)</f>
        <v>0</v>
      </c>
      <c r="L813" s="47">
        <f t="shared" si="127"/>
        <v>0</v>
      </c>
      <c r="M813" s="47">
        <f t="shared" si="128"/>
        <v>0</v>
      </c>
      <c r="N813" s="57"/>
      <c r="O813" s="38">
        <v>237</v>
      </c>
      <c r="P813" s="58">
        <f t="shared" si="132"/>
        <v>334838</v>
      </c>
      <c r="Q813" s="47">
        <f t="shared" si="133"/>
        <v>0</v>
      </c>
      <c r="R813" s="47">
        <f>IF(S812&lt;1,0,-'Lease Quarterly'!$K$4/'Lease Quarterly'!$L$4)</f>
        <v>0</v>
      </c>
      <c r="S813" s="47">
        <f t="shared" si="129"/>
        <v>0</v>
      </c>
      <c r="AE813"/>
      <c r="AF813" s="6"/>
    </row>
    <row r="814" spans="1:32" x14ac:dyDescent="0.25">
      <c r="A814" s="53">
        <f t="shared" si="130"/>
        <v>798</v>
      </c>
      <c r="B814" s="29">
        <f t="shared" si="124"/>
        <v>0</v>
      </c>
      <c r="C814" s="9" t="str">
        <f>IF(D814=0,"-",IF('Lease Quarterly'!$H$4="Yearly",EDATE(C813,12),IF('Lease Quarterly'!$H$4="Quarterly",EDATE(C813,3),EDATE(C813,1))))</f>
        <v>-</v>
      </c>
      <c r="D814" s="54">
        <f>IF(A814&gt;'Lease Quarterly'!$E$4,0,'Lease Quarterly'!$G$4)*((1+$M$4)^(((((IF($H$4="Yearly",ROUNDDOWN(IF(A814-($N$4)&lt;0,0,((A814-($N$4)/(($N$4))))/($N$4)),0),IF($H$4="Monthly",ROUNDDOWN(IF(A814-($N$4*12)&lt;0,0,((A814-(12*$N$4)/((12*$N$4))))/($N$4*12)),0),ROUNDDOWN(IF(A814-($N$4*4)&lt;0,0,((A814-(4*$N$4)/((4*$N$4))))/($N$4*4)),0)))))))))+(IF(A814=$E$4,$J$4,0))</f>
        <v>0</v>
      </c>
      <c r="E814" s="49">
        <f>IF(D814=0,0,1/((1+IF('Lease Quarterly'!$H$4="Yearly",'Lease Quarterly'!$D$4,IF('Lease Quarterly'!$H$4="Quarterly",'Lease Quarterly'!$D$4/4,'Lease Quarterly'!$D$4/12)))^IF($E$17=1,A813,A814)))</f>
        <v>0</v>
      </c>
      <c r="F814" s="55">
        <f t="shared" si="125"/>
        <v>0</v>
      </c>
      <c r="G814" s="56"/>
      <c r="H814" s="38">
        <f t="shared" si="131"/>
        <v>798</v>
      </c>
      <c r="I814" s="9" t="str">
        <f t="shared" si="126"/>
        <v>-</v>
      </c>
      <c r="J814" s="47">
        <f>IF(H814&gt;'Lease Quarterly'!$E$4,0,M813)</f>
        <v>0</v>
      </c>
      <c r="K814" s="47">
        <f>IF(IF('Lease Quarterly'!$H$4="Yearly",J814*'Lease Quarterly'!$D$4,IF('Lease Quarterly'!$H$4="Quarterly",J814*('Lease Quarterly'!$D$4/4),J814*'Lease Quarterly'!$D$4/12))&gt;0,IF('Lease Quarterly'!$H$4="Yearly",J814*'Lease Quarterly'!$D$4,IF('Lease Quarterly'!$H$4="Quarterly",J814*('Lease Quarterly'!$D$4/4),J814*'Lease Quarterly'!$D$4/12)),-L814-J814)</f>
        <v>0</v>
      </c>
      <c r="L814" s="47">
        <f t="shared" si="127"/>
        <v>0</v>
      </c>
      <c r="M814" s="47">
        <f t="shared" si="128"/>
        <v>0</v>
      </c>
      <c r="N814" s="57"/>
      <c r="O814" s="38">
        <v>237</v>
      </c>
      <c r="P814" s="58">
        <f t="shared" si="132"/>
        <v>335203</v>
      </c>
      <c r="Q814" s="47">
        <f t="shared" si="133"/>
        <v>0</v>
      </c>
      <c r="R814" s="47">
        <f>IF(S813&lt;1,0,-'Lease Quarterly'!$K$4/'Lease Quarterly'!$L$4)</f>
        <v>0</v>
      </c>
      <c r="S814" s="47">
        <f t="shared" si="129"/>
        <v>0</v>
      </c>
      <c r="AE814"/>
      <c r="AF814" s="6"/>
    </row>
    <row r="815" spans="1:32" x14ac:dyDescent="0.25">
      <c r="A815" s="53">
        <f t="shared" si="130"/>
        <v>799</v>
      </c>
      <c r="B815" s="29">
        <f t="shared" si="124"/>
        <v>0</v>
      </c>
      <c r="C815" s="9" t="str">
        <f>IF(D815=0,"-",IF('Lease Quarterly'!$H$4="Yearly",EDATE(C814,12),IF('Lease Quarterly'!$H$4="Quarterly",EDATE(C814,3),EDATE(C814,1))))</f>
        <v>-</v>
      </c>
      <c r="D815" s="54">
        <f>IF(A815&gt;'Lease Quarterly'!$E$4,0,'Lease Quarterly'!$G$4)*((1+$M$4)^(((((IF($H$4="Yearly",ROUNDDOWN(IF(A815-($N$4)&lt;0,0,((A815-($N$4)/(($N$4))))/($N$4)),0),IF($H$4="Monthly",ROUNDDOWN(IF(A815-($N$4*12)&lt;0,0,((A815-(12*$N$4)/((12*$N$4))))/($N$4*12)),0),ROUNDDOWN(IF(A815-($N$4*4)&lt;0,0,((A815-(4*$N$4)/((4*$N$4))))/($N$4*4)),0)))))))))+(IF(A815=$E$4,$J$4,0))</f>
        <v>0</v>
      </c>
      <c r="E815" s="49">
        <f>IF(D815=0,0,1/((1+IF('Lease Quarterly'!$H$4="Yearly",'Lease Quarterly'!$D$4,IF('Lease Quarterly'!$H$4="Quarterly",'Lease Quarterly'!$D$4/4,'Lease Quarterly'!$D$4/12)))^IF($E$17=1,A814,A815)))</f>
        <v>0</v>
      </c>
      <c r="F815" s="55">
        <f t="shared" si="125"/>
        <v>0</v>
      </c>
      <c r="G815" s="56"/>
      <c r="H815" s="38">
        <f t="shared" si="131"/>
        <v>799</v>
      </c>
      <c r="I815" s="9" t="str">
        <f t="shared" si="126"/>
        <v>-</v>
      </c>
      <c r="J815" s="47">
        <f>IF(H815&gt;'Lease Quarterly'!$E$4,0,M814)</f>
        <v>0</v>
      </c>
      <c r="K815" s="47">
        <f>IF(IF('Lease Quarterly'!$H$4="Yearly",J815*'Lease Quarterly'!$D$4,IF('Lease Quarterly'!$H$4="Quarterly",J815*('Lease Quarterly'!$D$4/4),J815*'Lease Quarterly'!$D$4/12))&gt;0,IF('Lease Quarterly'!$H$4="Yearly",J815*'Lease Quarterly'!$D$4,IF('Lease Quarterly'!$H$4="Quarterly",J815*('Lease Quarterly'!$D$4/4),J815*'Lease Quarterly'!$D$4/12)),-L815-J815)</f>
        <v>0</v>
      </c>
      <c r="L815" s="47">
        <f t="shared" si="127"/>
        <v>0</v>
      </c>
      <c r="M815" s="47">
        <f t="shared" si="128"/>
        <v>0</v>
      </c>
      <c r="N815" s="57"/>
      <c r="O815" s="38">
        <v>237</v>
      </c>
      <c r="P815" s="58">
        <f t="shared" si="132"/>
        <v>335568</v>
      </c>
      <c r="Q815" s="47">
        <f t="shared" si="133"/>
        <v>0</v>
      </c>
      <c r="R815" s="47">
        <f>IF(S814&lt;1,0,-'Lease Quarterly'!$K$4/'Lease Quarterly'!$L$4)</f>
        <v>0</v>
      </c>
      <c r="S815" s="47">
        <f t="shared" si="129"/>
        <v>0</v>
      </c>
      <c r="AE815"/>
      <c r="AF815" s="6"/>
    </row>
    <row r="816" spans="1:32" x14ac:dyDescent="0.25">
      <c r="A816" s="53">
        <f t="shared" si="130"/>
        <v>800</v>
      </c>
      <c r="B816" s="29">
        <f t="shared" si="124"/>
        <v>0</v>
      </c>
      <c r="C816" s="9" t="str">
        <f>IF(D816=0,"-",IF('Lease Quarterly'!$H$4="Yearly",EDATE(C815,12),IF('Lease Quarterly'!$H$4="Quarterly",EDATE(C815,3),EDATE(C815,1))))</f>
        <v>-</v>
      </c>
      <c r="D816" s="54">
        <f>IF(A816&gt;'Lease Quarterly'!$E$4,0,'Lease Quarterly'!$G$4)*((1+$M$4)^(((((IF($H$4="Yearly",ROUNDDOWN(IF(A816-($N$4)&lt;0,0,((A816-($N$4)/(($N$4))))/($N$4)),0),IF($H$4="Monthly",ROUNDDOWN(IF(A816-($N$4*12)&lt;0,0,((A816-(12*$N$4)/((12*$N$4))))/($N$4*12)),0),ROUNDDOWN(IF(A816-($N$4*4)&lt;0,0,((A816-(4*$N$4)/((4*$N$4))))/($N$4*4)),0)))))))))+(IF(A816=$E$4,$J$4,0))</f>
        <v>0</v>
      </c>
      <c r="E816" s="49">
        <f>IF(D816=0,0,1/((1+IF('Lease Quarterly'!$H$4="Yearly",'Lease Quarterly'!$D$4,IF('Lease Quarterly'!$H$4="Quarterly",'Lease Quarterly'!$D$4/4,'Lease Quarterly'!$D$4/12)))^IF($E$17=1,A815,A816)))</f>
        <v>0</v>
      </c>
      <c r="F816" s="55">
        <f t="shared" si="125"/>
        <v>0</v>
      </c>
      <c r="G816" s="56"/>
      <c r="H816" s="38">
        <f t="shared" si="131"/>
        <v>800</v>
      </c>
      <c r="I816" s="9" t="str">
        <f t="shared" si="126"/>
        <v>-</v>
      </c>
      <c r="J816" s="47">
        <f>IF(H816&gt;'Lease Quarterly'!$E$4,0,M815)</f>
        <v>0</v>
      </c>
      <c r="K816" s="47">
        <f>IF(IF('Lease Quarterly'!$H$4="Yearly",J816*'Lease Quarterly'!$D$4,IF('Lease Quarterly'!$H$4="Quarterly",J816*('Lease Quarterly'!$D$4/4),J816*'Lease Quarterly'!$D$4/12))&gt;0,IF('Lease Quarterly'!$H$4="Yearly",J816*'Lease Quarterly'!$D$4,IF('Lease Quarterly'!$H$4="Quarterly",J816*('Lease Quarterly'!$D$4/4),J816*'Lease Quarterly'!$D$4/12)),-L816-J816)</f>
        <v>0</v>
      </c>
      <c r="L816" s="47">
        <f t="shared" si="127"/>
        <v>0</v>
      </c>
      <c r="M816" s="47">
        <f t="shared" si="128"/>
        <v>0</v>
      </c>
      <c r="N816" s="57"/>
      <c r="O816" s="38">
        <v>237</v>
      </c>
      <c r="P816" s="58">
        <f t="shared" si="132"/>
        <v>335933</v>
      </c>
      <c r="Q816" s="47">
        <f t="shared" si="133"/>
        <v>0</v>
      </c>
      <c r="R816" s="47">
        <f>IF(S815&lt;1,0,-'Lease Quarterly'!$K$4/'Lease Quarterly'!$L$4)</f>
        <v>0</v>
      </c>
      <c r="S816" s="47">
        <f t="shared" si="129"/>
        <v>0</v>
      </c>
      <c r="AE816"/>
      <c r="AF816" s="6"/>
    </row>
    <row r="817" spans="1:32" x14ac:dyDescent="0.25">
      <c r="A817" s="53">
        <f t="shared" si="130"/>
        <v>801</v>
      </c>
      <c r="B817" s="29">
        <f t="shared" si="124"/>
        <v>0</v>
      </c>
      <c r="C817" s="9" t="str">
        <f>IF(D817=0,"-",IF('Lease Quarterly'!$H$4="Yearly",EDATE(C816,12),IF('Lease Quarterly'!$H$4="Quarterly",EDATE(C816,3),EDATE(C816,1))))</f>
        <v>-</v>
      </c>
      <c r="D817" s="54">
        <f>IF(A817&gt;'Lease Quarterly'!$E$4,0,'Lease Quarterly'!$G$4)*((1+$M$4)^(((((IF($H$4="Yearly",ROUNDDOWN(IF(A817-($N$4)&lt;0,0,((A817-($N$4)/(($N$4))))/($N$4)),0),IF($H$4="Monthly",ROUNDDOWN(IF(A817-($N$4*12)&lt;0,0,((A817-(12*$N$4)/((12*$N$4))))/($N$4*12)),0),ROUNDDOWN(IF(A817-($N$4*4)&lt;0,0,((A817-(4*$N$4)/((4*$N$4))))/($N$4*4)),0)))))))))+(IF(A817=$E$4,$J$4,0))</f>
        <v>0</v>
      </c>
      <c r="E817" s="49">
        <f>IF(D817=0,0,1/((1+IF('Lease Quarterly'!$H$4="Yearly",'Lease Quarterly'!$D$4,IF('Lease Quarterly'!$H$4="Quarterly",'Lease Quarterly'!$D$4/4,'Lease Quarterly'!$D$4/12)))^IF($E$17=1,A816,A817)))</f>
        <v>0</v>
      </c>
      <c r="F817" s="55">
        <f t="shared" si="125"/>
        <v>0</v>
      </c>
      <c r="G817" s="56"/>
      <c r="H817" s="38">
        <f t="shared" si="131"/>
        <v>801</v>
      </c>
      <c r="I817" s="9" t="str">
        <f t="shared" si="126"/>
        <v>-</v>
      </c>
      <c r="J817" s="47">
        <f>IF(H817&gt;'Lease Quarterly'!$E$4,0,M816)</f>
        <v>0</v>
      </c>
      <c r="K817" s="47">
        <f>IF(IF('Lease Quarterly'!$H$4="Yearly",J817*'Lease Quarterly'!$D$4,IF('Lease Quarterly'!$H$4="Quarterly",J817*('Lease Quarterly'!$D$4/4),J817*'Lease Quarterly'!$D$4/12))&gt;0,IF('Lease Quarterly'!$H$4="Yearly",J817*'Lease Quarterly'!$D$4,IF('Lease Quarterly'!$H$4="Quarterly",J817*('Lease Quarterly'!$D$4/4),J817*'Lease Quarterly'!$D$4/12)),-L817-J817)</f>
        <v>0</v>
      </c>
      <c r="L817" s="47">
        <f t="shared" si="127"/>
        <v>0</v>
      </c>
      <c r="M817" s="47">
        <f t="shared" si="128"/>
        <v>0</v>
      </c>
      <c r="N817" s="57"/>
      <c r="O817" s="38">
        <v>237</v>
      </c>
      <c r="P817" s="58">
        <f t="shared" si="132"/>
        <v>336299</v>
      </c>
      <c r="Q817" s="47">
        <f t="shared" si="133"/>
        <v>0</v>
      </c>
      <c r="R817" s="47">
        <f>IF(S816&lt;1,0,-'Lease Quarterly'!$K$4/'Lease Quarterly'!$L$4)</f>
        <v>0</v>
      </c>
      <c r="S817" s="47">
        <f t="shared" si="129"/>
        <v>0</v>
      </c>
      <c r="AE817"/>
      <c r="AF817" s="6"/>
    </row>
    <row r="818" spans="1:32" x14ac:dyDescent="0.25">
      <c r="A818" s="53">
        <f t="shared" si="130"/>
        <v>802</v>
      </c>
      <c r="B818" s="29">
        <f t="shared" si="124"/>
        <v>0</v>
      </c>
      <c r="C818" s="9" t="str">
        <f>IF(D818=0,"-",IF('Lease Quarterly'!$H$4="Yearly",EDATE(C817,12),IF('Lease Quarterly'!$H$4="Quarterly",EDATE(C817,3),EDATE(C817,1))))</f>
        <v>-</v>
      </c>
      <c r="D818" s="54">
        <f>IF(A818&gt;'Lease Quarterly'!$E$4,0,'Lease Quarterly'!$G$4)*((1+$M$4)^(((((IF($H$4="Yearly",ROUNDDOWN(IF(A818-($N$4)&lt;0,0,((A818-($N$4)/(($N$4))))/($N$4)),0),IF($H$4="Monthly",ROUNDDOWN(IF(A818-($N$4*12)&lt;0,0,((A818-(12*$N$4)/((12*$N$4))))/($N$4*12)),0),ROUNDDOWN(IF(A818-($N$4*4)&lt;0,0,((A818-(4*$N$4)/((4*$N$4))))/($N$4*4)),0)))))))))+(IF(A818=$E$4,$J$4,0))</f>
        <v>0</v>
      </c>
      <c r="E818" s="49">
        <f>IF(D818=0,0,1/((1+IF('Lease Quarterly'!$H$4="Yearly",'Lease Quarterly'!$D$4,IF('Lease Quarterly'!$H$4="Quarterly",'Lease Quarterly'!$D$4/4,'Lease Quarterly'!$D$4/12)))^IF($E$17=1,A817,A818)))</f>
        <v>0</v>
      </c>
      <c r="F818" s="55">
        <f t="shared" si="125"/>
        <v>0</v>
      </c>
      <c r="G818" s="56"/>
      <c r="H818" s="38">
        <f t="shared" si="131"/>
        <v>802</v>
      </c>
      <c r="I818" s="9" t="str">
        <f t="shared" si="126"/>
        <v>-</v>
      </c>
      <c r="J818" s="47">
        <f>IF(H818&gt;'Lease Quarterly'!$E$4,0,M817)</f>
        <v>0</v>
      </c>
      <c r="K818" s="47">
        <f>IF(IF('Lease Quarterly'!$H$4="Yearly",J818*'Lease Quarterly'!$D$4,IF('Lease Quarterly'!$H$4="Quarterly",J818*('Lease Quarterly'!$D$4/4),J818*'Lease Quarterly'!$D$4/12))&gt;0,IF('Lease Quarterly'!$H$4="Yearly",J818*'Lease Quarterly'!$D$4,IF('Lease Quarterly'!$H$4="Quarterly",J818*('Lease Quarterly'!$D$4/4),J818*'Lease Quarterly'!$D$4/12)),-L818-J818)</f>
        <v>0</v>
      </c>
      <c r="L818" s="47">
        <f t="shared" si="127"/>
        <v>0</v>
      </c>
      <c r="M818" s="47">
        <f t="shared" si="128"/>
        <v>0</v>
      </c>
      <c r="N818" s="57"/>
      <c r="O818" s="38">
        <v>237</v>
      </c>
      <c r="P818" s="58">
        <f t="shared" si="132"/>
        <v>336664</v>
      </c>
      <c r="Q818" s="47">
        <f t="shared" si="133"/>
        <v>0</v>
      </c>
      <c r="R818" s="47">
        <f>IF(S817&lt;1,0,-'Lease Quarterly'!$K$4/'Lease Quarterly'!$L$4)</f>
        <v>0</v>
      </c>
      <c r="S818" s="47">
        <f t="shared" si="129"/>
        <v>0</v>
      </c>
      <c r="AE818"/>
      <c r="AF818" s="6"/>
    </row>
    <row r="819" spans="1:32" x14ac:dyDescent="0.25">
      <c r="A819" s="53">
        <f t="shared" si="130"/>
        <v>803</v>
      </c>
      <c r="B819" s="29">
        <f t="shared" si="124"/>
        <v>0</v>
      </c>
      <c r="C819" s="9" t="str">
        <f>IF(D819=0,"-",IF('Lease Quarterly'!$H$4="Yearly",EDATE(C818,12),IF('Lease Quarterly'!$H$4="Quarterly",EDATE(C818,3),EDATE(C818,1))))</f>
        <v>-</v>
      </c>
      <c r="D819" s="54">
        <f>IF(A819&gt;'Lease Quarterly'!$E$4,0,'Lease Quarterly'!$G$4)*((1+$M$4)^(((((IF($H$4="Yearly",ROUNDDOWN(IF(A819-($N$4)&lt;0,0,((A819-($N$4)/(($N$4))))/($N$4)),0),IF($H$4="Monthly",ROUNDDOWN(IF(A819-($N$4*12)&lt;0,0,((A819-(12*$N$4)/((12*$N$4))))/($N$4*12)),0),ROUNDDOWN(IF(A819-($N$4*4)&lt;0,0,((A819-(4*$N$4)/((4*$N$4))))/($N$4*4)),0)))))))))+(IF(A819=$E$4,$J$4,0))</f>
        <v>0</v>
      </c>
      <c r="E819" s="49">
        <f>IF(D819=0,0,1/((1+IF('Lease Quarterly'!$H$4="Yearly",'Lease Quarterly'!$D$4,IF('Lease Quarterly'!$H$4="Quarterly",'Lease Quarterly'!$D$4/4,'Lease Quarterly'!$D$4/12)))^IF($E$17=1,A818,A819)))</f>
        <v>0</v>
      </c>
      <c r="F819" s="55">
        <f t="shared" si="125"/>
        <v>0</v>
      </c>
      <c r="G819" s="56"/>
      <c r="H819" s="38">
        <f t="shared" si="131"/>
        <v>803</v>
      </c>
      <c r="I819" s="9" t="str">
        <f t="shared" si="126"/>
        <v>-</v>
      </c>
      <c r="J819" s="47">
        <f>IF(H819&gt;'Lease Quarterly'!$E$4,0,M818)</f>
        <v>0</v>
      </c>
      <c r="K819" s="47">
        <f>IF(IF('Lease Quarterly'!$H$4="Yearly",J819*'Lease Quarterly'!$D$4,IF('Lease Quarterly'!$H$4="Quarterly",J819*('Lease Quarterly'!$D$4/4),J819*'Lease Quarterly'!$D$4/12))&gt;0,IF('Lease Quarterly'!$H$4="Yearly",J819*'Lease Quarterly'!$D$4,IF('Lease Quarterly'!$H$4="Quarterly",J819*('Lease Quarterly'!$D$4/4),J819*'Lease Quarterly'!$D$4/12)),-L819-J819)</f>
        <v>0</v>
      </c>
      <c r="L819" s="47">
        <f t="shared" si="127"/>
        <v>0</v>
      </c>
      <c r="M819" s="47">
        <f t="shared" si="128"/>
        <v>0</v>
      </c>
      <c r="N819" s="57"/>
      <c r="O819" s="38">
        <v>237</v>
      </c>
      <c r="P819" s="58">
        <f t="shared" si="132"/>
        <v>337029</v>
      </c>
      <c r="Q819" s="47">
        <f t="shared" si="133"/>
        <v>0</v>
      </c>
      <c r="R819" s="47">
        <f>IF(S818&lt;1,0,-'Lease Quarterly'!$K$4/'Lease Quarterly'!$L$4)</f>
        <v>0</v>
      </c>
      <c r="S819" s="47">
        <f t="shared" si="129"/>
        <v>0</v>
      </c>
      <c r="AE819"/>
      <c r="AF819" s="6"/>
    </row>
    <row r="820" spans="1:32" x14ac:dyDescent="0.25">
      <c r="A820" s="53">
        <f t="shared" si="130"/>
        <v>804</v>
      </c>
      <c r="B820" s="29">
        <f t="shared" si="124"/>
        <v>0</v>
      </c>
      <c r="C820" s="9" t="str">
        <f>IF(D820=0,"-",IF('Lease Quarterly'!$H$4="Yearly",EDATE(C819,12),IF('Lease Quarterly'!$H$4="Quarterly",EDATE(C819,3),EDATE(C819,1))))</f>
        <v>-</v>
      </c>
      <c r="D820" s="54">
        <f>IF(A820&gt;'Lease Quarterly'!$E$4,0,'Lease Quarterly'!$G$4)*((1+$M$4)^(((((IF($H$4="Yearly",ROUNDDOWN(IF(A820-($N$4)&lt;0,0,((A820-($N$4)/(($N$4))))/($N$4)),0),IF($H$4="Monthly",ROUNDDOWN(IF(A820-($N$4*12)&lt;0,0,((A820-(12*$N$4)/((12*$N$4))))/($N$4*12)),0),ROUNDDOWN(IF(A820-($N$4*4)&lt;0,0,((A820-(4*$N$4)/((4*$N$4))))/($N$4*4)),0)))))))))+(IF(A820=$E$4,$J$4,0))</f>
        <v>0</v>
      </c>
      <c r="E820" s="49">
        <f>IF(D820=0,0,1/((1+IF('Lease Quarterly'!$H$4="Yearly",'Lease Quarterly'!$D$4,IF('Lease Quarterly'!$H$4="Quarterly",'Lease Quarterly'!$D$4/4,'Lease Quarterly'!$D$4/12)))^IF($E$17=1,A819,A820)))</f>
        <v>0</v>
      </c>
      <c r="F820" s="55">
        <f t="shared" si="125"/>
        <v>0</v>
      </c>
      <c r="G820" s="56"/>
      <c r="H820" s="38">
        <f t="shared" si="131"/>
        <v>804</v>
      </c>
      <c r="I820" s="9" t="str">
        <f t="shared" si="126"/>
        <v>-</v>
      </c>
      <c r="J820" s="47">
        <f>IF(H820&gt;'Lease Quarterly'!$E$4,0,M819)</f>
        <v>0</v>
      </c>
      <c r="K820" s="47">
        <f>IF(IF('Lease Quarterly'!$H$4="Yearly",J820*'Lease Quarterly'!$D$4,IF('Lease Quarterly'!$H$4="Quarterly",J820*('Lease Quarterly'!$D$4/4),J820*'Lease Quarterly'!$D$4/12))&gt;0,IF('Lease Quarterly'!$H$4="Yearly",J820*'Lease Quarterly'!$D$4,IF('Lease Quarterly'!$H$4="Quarterly",J820*('Lease Quarterly'!$D$4/4),J820*'Lease Quarterly'!$D$4/12)),-L820-J820)</f>
        <v>0</v>
      </c>
      <c r="L820" s="47">
        <f t="shared" si="127"/>
        <v>0</v>
      </c>
      <c r="M820" s="47">
        <f t="shared" si="128"/>
        <v>0</v>
      </c>
      <c r="N820" s="57"/>
      <c r="O820" s="38">
        <v>237</v>
      </c>
      <c r="P820" s="58">
        <f t="shared" si="132"/>
        <v>337394</v>
      </c>
      <c r="Q820" s="47">
        <f t="shared" si="133"/>
        <v>0</v>
      </c>
      <c r="R820" s="47">
        <f>IF(S819&lt;1,0,-'Lease Quarterly'!$K$4/'Lease Quarterly'!$L$4)</f>
        <v>0</v>
      </c>
      <c r="S820" s="47">
        <f t="shared" si="129"/>
        <v>0</v>
      </c>
      <c r="AE820"/>
      <c r="AF820" s="6"/>
    </row>
    <row r="821" spans="1:32" x14ac:dyDescent="0.25">
      <c r="A821" s="53">
        <f t="shared" si="130"/>
        <v>805</v>
      </c>
      <c r="B821" s="29">
        <f t="shared" si="124"/>
        <v>0</v>
      </c>
      <c r="C821" s="9" t="str">
        <f>IF(D821=0,"-",IF('Lease Quarterly'!$H$4="Yearly",EDATE(C820,12),IF('Lease Quarterly'!$H$4="Quarterly",EDATE(C820,3),EDATE(C820,1))))</f>
        <v>-</v>
      </c>
      <c r="D821" s="54">
        <f>IF(A821&gt;'Lease Quarterly'!$E$4,0,'Lease Quarterly'!$G$4)*((1+$M$4)^(((((IF($H$4="Yearly",ROUNDDOWN(IF(A821-($N$4)&lt;0,0,((A821-($N$4)/(($N$4))))/($N$4)),0),IF($H$4="Monthly",ROUNDDOWN(IF(A821-($N$4*12)&lt;0,0,((A821-(12*$N$4)/((12*$N$4))))/($N$4*12)),0),ROUNDDOWN(IF(A821-($N$4*4)&lt;0,0,((A821-(4*$N$4)/((4*$N$4))))/($N$4*4)),0)))))))))+(IF(A821=$E$4,$J$4,0))</f>
        <v>0</v>
      </c>
      <c r="E821" s="49">
        <f>IF(D821=0,0,1/((1+IF('Lease Quarterly'!$H$4="Yearly",'Lease Quarterly'!$D$4,IF('Lease Quarterly'!$H$4="Quarterly",'Lease Quarterly'!$D$4/4,'Lease Quarterly'!$D$4/12)))^IF($E$17=1,A820,A821)))</f>
        <v>0</v>
      </c>
      <c r="F821" s="55">
        <f t="shared" si="125"/>
        <v>0</v>
      </c>
      <c r="G821" s="56"/>
      <c r="H821" s="38">
        <f t="shared" si="131"/>
        <v>805</v>
      </c>
      <c r="I821" s="9" t="str">
        <f t="shared" si="126"/>
        <v>-</v>
      </c>
      <c r="J821" s="47">
        <f>IF(H821&gt;'Lease Quarterly'!$E$4,0,M820)</f>
        <v>0</v>
      </c>
      <c r="K821" s="47">
        <f>IF(IF('Lease Quarterly'!$H$4="Yearly",J821*'Lease Quarterly'!$D$4,IF('Lease Quarterly'!$H$4="Quarterly",J821*('Lease Quarterly'!$D$4/4),J821*'Lease Quarterly'!$D$4/12))&gt;0,IF('Lease Quarterly'!$H$4="Yearly",J821*'Lease Quarterly'!$D$4,IF('Lease Quarterly'!$H$4="Quarterly",J821*('Lease Quarterly'!$D$4/4),J821*'Lease Quarterly'!$D$4/12)),-L821-J821)</f>
        <v>0</v>
      </c>
      <c r="L821" s="47">
        <f t="shared" si="127"/>
        <v>0</v>
      </c>
      <c r="M821" s="47">
        <f t="shared" si="128"/>
        <v>0</v>
      </c>
      <c r="N821" s="57"/>
      <c r="O821" s="38">
        <v>237</v>
      </c>
      <c r="P821" s="58">
        <f t="shared" si="132"/>
        <v>337760</v>
      </c>
      <c r="Q821" s="47">
        <f t="shared" si="133"/>
        <v>0</v>
      </c>
      <c r="R821" s="47">
        <f>IF(S820&lt;1,0,-'Lease Quarterly'!$K$4/'Lease Quarterly'!$L$4)</f>
        <v>0</v>
      </c>
      <c r="S821" s="47">
        <f t="shared" si="129"/>
        <v>0</v>
      </c>
      <c r="AE821"/>
      <c r="AF821" s="6"/>
    </row>
    <row r="822" spans="1:32" x14ac:dyDescent="0.25">
      <c r="A822" s="53">
        <f t="shared" si="130"/>
        <v>806</v>
      </c>
      <c r="B822" s="29">
        <f t="shared" si="124"/>
        <v>0</v>
      </c>
      <c r="C822" s="9" t="str">
        <f>IF(D822=0,"-",IF('Lease Quarterly'!$H$4="Yearly",EDATE(C821,12),IF('Lease Quarterly'!$H$4="Quarterly",EDATE(C821,3),EDATE(C821,1))))</f>
        <v>-</v>
      </c>
      <c r="D822" s="54">
        <f>IF(A822&gt;'Lease Quarterly'!$E$4,0,'Lease Quarterly'!$G$4)*((1+$M$4)^(((((IF($H$4="Yearly",ROUNDDOWN(IF(A822-($N$4)&lt;0,0,((A822-($N$4)/(($N$4))))/($N$4)),0),IF($H$4="Monthly",ROUNDDOWN(IF(A822-($N$4*12)&lt;0,0,((A822-(12*$N$4)/((12*$N$4))))/($N$4*12)),0),ROUNDDOWN(IF(A822-($N$4*4)&lt;0,0,((A822-(4*$N$4)/((4*$N$4))))/($N$4*4)),0)))))))))+(IF(A822=$E$4,$J$4,0))</f>
        <v>0</v>
      </c>
      <c r="E822" s="49">
        <f>IF(D822=0,0,1/((1+IF('Lease Quarterly'!$H$4="Yearly",'Lease Quarterly'!$D$4,IF('Lease Quarterly'!$H$4="Quarterly",'Lease Quarterly'!$D$4/4,'Lease Quarterly'!$D$4/12)))^IF($E$17=1,A821,A822)))</f>
        <v>0</v>
      </c>
      <c r="F822" s="55">
        <f t="shared" si="125"/>
        <v>0</v>
      </c>
      <c r="G822" s="56"/>
      <c r="H822" s="38">
        <f t="shared" si="131"/>
        <v>806</v>
      </c>
      <c r="I822" s="9" t="str">
        <f t="shared" si="126"/>
        <v>-</v>
      </c>
      <c r="J822" s="47">
        <f>IF(H822&gt;'Lease Quarterly'!$E$4,0,M821)</f>
        <v>0</v>
      </c>
      <c r="K822" s="47">
        <f>IF(IF('Lease Quarterly'!$H$4="Yearly",J822*'Lease Quarterly'!$D$4,IF('Lease Quarterly'!$H$4="Quarterly",J822*('Lease Quarterly'!$D$4/4),J822*'Lease Quarterly'!$D$4/12))&gt;0,IF('Lease Quarterly'!$H$4="Yearly",J822*'Lease Quarterly'!$D$4,IF('Lease Quarterly'!$H$4="Quarterly",J822*('Lease Quarterly'!$D$4/4),J822*'Lease Quarterly'!$D$4/12)),-L822-J822)</f>
        <v>0</v>
      </c>
      <c r="L822" s="47">
        <f t="shared" si="127"/>
        <v>0</v>
      </c>
      <c r="M822" s="47">
        <f t="shared" si="128"/>
        <v>0</v>
      </c>
      <c r="N822" s="57"/>
      <c r="O822" s="38">
        <v>237</v>
      </c>
      <c r="P822" s="58">
        <f t="shared" si="132"/>
        <v>338125</v>
      </c>
      <c r="Q822" s="47">
        <f t="shared" si="133"/>
        <v>0</v>
      </c>
      <c r="R822" s="47">
        <f>IF(S821&lt;1,0,-'Lease Quarterly'!$K$4/'Lease Quarterly'!$L$4)</f>
        <v>0</v>
      </c>
      <c r="S822" s="47">
        <f t="shared" si="129"/>
        <v>0</v>
      </c>
      <c r="AE822"/>
      <c r="AF822" s="6"/>
    </row>
    <row r="823" spans="1:32" x14ac:dyDescent="0.25">
      <c r="A823" s="53">
        <f t="shared" si="130"/>
        <v>807</v>
      </c>
      <c r="B823" s="29">
        <f t="shared" si="124"/>
        <v>0</v>
      </c>
      <c r="C823" s="9" t="str">
        <f>IF(D823=0,"-",IF('Lease Quarterly'!$H$4="Yearly",EDATE(C822,12),IF('Lease Quarterly'!$H$4="Quarterly",EDATE(C822,3),EDATE(C822,1))))</f>
        <v>-</v>
      </c>
      <c r="D823" s="54">
        <f>IF(A823&gt;'Lease Quarterly'!$E$4,0,'Lease Quarterly'!$G$4)*((1+$M$4)^(((((IF($H$4="Yearly",ROUNDDOWN(IF(A823-($N$4)&lt;0,0,((A823-($N$4)/(($N$4))))/($N$4)),0),IF($H$4="Monthly",ROUNDDOWN(IF(A823-($N$4*12)&lt;0,0,((A823-(12*$N$4)/((12*$N$4))))/($N$4*12)),0),ROUNDDOWN(IF(A823-($N$4*4)&lt;0,0,((A823-(4*$N$4)/((4*$N$4))))/($N$4*4)),0)))))))))+(IF(A823=$E$4,$J$4,0))</f>
        <v>0</v>
      </c>
      <c r="E823" s="49">
        <f>IF(D823=0,0,1/((1+IF('Lease Quarterly'!$H$4="Yearly",'Lease Quarterly'!$D$4,IF('Lease Quarterly'!$H$4="Quarterly",'Lease Quarterly'!$D$4/4,'Lease Quarterly'!$D$4/12)))^IF($E$17=1,A822,A823)))</f>
        <v>0</v>
      </c>
      <c r="F823" s="55">
        <f t="shared" si="125"/>
        <v>0</v>
      </c>
      <c r="G823" s="56"/>
      <c r="H823" s="38">
        <f t="shared" si="131"/>
        <v>807</v>
      </c>
      <c r="I823" s="9" t="str">
        <f t="shared" si="126"/>
        <v>-</v>
      </c>
      <c r="J823" s="47">
        <f>IF(H823&gt;'Lease Quarterly'!$E$4,0,M822)</f>
        <v>0</v>
      </c>
      <c r="K823" s="47">
        <f>IF(IF('Lease Quarterly'!$H$4="Yearly",J823*'Lease Quarterly'!$D$4,IF('Lease Quarterly'!$H$4="Quarterly",J823*('Lease Quarterly'!$D$4/4),J823*'Lease Quarterly'!$D$4/12))&gt;0,IF('Lease Quarterly'!$H$4="Yearly",J823*'Lease Quarterly'!$D$4,IF('Lease Quarterly'!$H$4="Quarterly",J823*('Lease Quarterly'!$D$4/4),J823*'Lease Quarterly'!$D$4/12)),-L823-J823)</f>
        <v>0</v>
      </c>
      <c r="L823" s="47">
        <f t="shared" si="127"/>
        <v>0</v>
      </c>
      <c r="M823" s="47">
        <f t="shared" si="128"/>
        <v>0</v>
      </c>
      <c r="N823" s="57"/>
      <c r="O823" s="38">
        <v>237</v>
      </c>
      <c r="P823" s="58">
        <f t="shared" si="132"/>
        <v>338490</v>
      </c>
      <c r="Q823" s="47">
        <f t="shared" si="133"/>
        <v>0</v>
      </c>
      <c r="R823" s="47">
        <f>IF(S822&lt;1,0,-'Lease Quarterly'!$K$4/'Lease Quarterly'!$L$4)</f>
        <v>0</v>
      </c>
      <c r="S823" s="47">
        <f t="shared" si="129"/>
        <v>0</v>
      </c>
      <c r="AE823"/>
      <c r="AF823" s="6"/>
    </row>
    <row r="824" spans="1:32" x14ac:dyDescent="0.25">
      <c r="A824" s="53">
        <f t="shared" si="130"/>
        <v>808</v>
      </c>
      <c r="B824" s="29">
        <f t="shared" si="124"/>
        <v>0</v>
      </c>
      <c r="C824" s="9" t="str">
        <f>IF(D824=0,"-",IF('Lease Quarterly'!$H$4="Yearly",EDATE(C823,12),IF('Lease Quarterly'!$H$4="Quarterly",EDATE(C823,3),EDATE(C823,1))))</f>
        <v>-</v>
      </c>
      <c r="D824" s="54">
        <f>IF(A824&gt;'Lease Quarterly'!$E$4,0,'Lease Quarterly'!$G$4)*((1+$M$4)^(((((IF($H$4="Yearly",ROUNDDOWN(IF(A824-($N$4)&lt;0,0,((A824-($N$4)/(($N$4))))/($N$4)),0),IF($H$4="Monthly",ROUNDDOWN(IF(A824-($N$4*12)&lt;0,0,((A824-(12*$N$4)/((12*$N$4))))/($N$4*12)),0),ROUNDDOWN(IF(A824-($N$4*4)&lt;0,0,((A824-(4*$N$4)/((4*$N$4))))/($N$4*4)),0)))))))))+(IF(A824=$E$4,$J$4,0))</f>
        <v>0</v>
      </c>
      <c r="E824" s="49">
        <f>IF(D824=0,0,1/((1+IF('Lease Quarterly'!$H$4="Yearly",'Lease Quarterly'!$D$4,IF('Lease Quarterly'!$H$4="Quarterly",'Lease Quarterly'!$D$4/4,'Lease Quarterly'!$D$4/12)))^IF($E$17=1,A823,A824)))</f>
        <v>0</v>
      </c>
      <c r="F824" s="55">
        <f t="shared" si="125"/>
        <v>0</v>
      </c>
      <c r="G824" s="56"/>
      <c r="H824" s="38">
        <f t="shared" si="131"/>
        <v>808</v>
      </c>
      <c r="I824" s="9" t="str">
        <f t="shared" si="126"/>
        <v>-</v>
      </c>
      <c r="J824" s="47">
        <f>IF(H824&gt;'Lease Quarterly'!$E$4,0,M823)</f>
        <v>0</v>
      </c>
      <c r="K824" s="47">
        <f>IF(IF('Lease Quarterly'!$H$4="Yearly",J824*'Lease Quarterly'!$D$4,IF('Lease Quarterly'!$H$4="Quarterly",J824*('Lease Quarterly'!$D$4/4),J824*'Lease Quarterly'!$D$4/12))&gt;0,IF('Lease Quarterly'!$H$4="Yearly",J824*'Lease Quarterly'!$D$4,IF('Lease Quarterly'!$H$4="Quarterly",J824*('Lease Quarterly'!$D$4/4),J824*'Lease Quarterly'!$D$4/12)),-L824-J824)</f>
        <v>0</v>
      </c>
      <c r="L824" s="47">
        <f t="shared" si="127"/>
        <v>0</v>
      </c>
      <c r="M824" s="47">
        <f t="shared" si="128"/>
        <v>0</v>
      </c>
      <c r="N824" s="57"/>
      <c r="O824" s="38">
        <v>237</v>
      </c>
      <c r="P824" s="58">
        <f t="shared" si="132"/>
        <v>338855</v>
      </c>
      <c r="Q824" s="47">
        <f t="shared" si="133"/>
        <v>0</v>
      </c>
      <c r="R824" s="47">
        <f>IF(S823&lt;1,0,-'Lease Quarterly'!$K$4/'Lease Quarterly'!$L$4)</f>
        <v>0</v>
      </c>
      <c r="S824" s="47">
        <f t="shared" si="129"/>
        <v>0</v>
      </c>
      <c r="AE824"/>
      <c r="AF824" s="6"/>
    </row>
    <row r="825" spans="1:32" x14ac:dyDescent="0.25">
      <c r="A825" s="53">
        <f t="shared" si="130"/>
        <v>809</v>
      </c>
      <c r="B825" s="29">
        <f t="shared" si="124"/>
        <v>0</v>
      </c>
      <c r="C825" s="9" t="str">
        <f>IF(D825=0,"-",IF('Lease Quarterly'!$H$4="Yearly",EDATE(C824,12),IF('Lease Quarterly'!$H$4="Quarterly",EDATE(C824,3),EDATE(C824,1))))</f>
        <v>-</v>
      </c>
      <c r="D825" s="54">
        <f>IF(A825&gt;'Lease Quarterly'!$E$4,0,'Lease Quarterly'!$G$4)*((1+$M$4)^(((((IF($H$4="Yearly",ROUNDDOWN(IF(A825-($N$4)&lt;0,0,((A825-($N$4)/(($N$4))))/($N$4)),0),IF($H$4="Monthly",ROUNDDOWN(IF(A825-($N$4*12)&lt;0,0,((A825-(12*$N$4)/((12*$N$4))))/($N$4*12)),0),ROUNDDOWN(IF(A825-($N$4*4)&lt;0,0,((A825-(4*$N$4)/((4*$N$4))))/($N$4*4)),0)))))))))+(IF(A825=$E$4,$J$4,0))</f>
        <v>0</v>
      </c>
      <c r="E825" s="49">
        <f>IF(D825=0,0,1/((1+IF('Lease Quarterly'!$H$4="Yearly",'Lease Quarterly'!$D$4,IF('Lease Quarterly'!$H$4="Quarterly",'Lease Quarterly'!$D$4/4,'Lease Quarterly'!$D$4/12)))^IF($E$17=1,A824,A825)))</f>
        <v>0</v>
      </c>
      <c r="F825" s="55">
        <f t="shared" si="125"/>
        <v>0</v>
      </c>
      <c r="G825" s="56"/>
      <c r="H825" s="38">
        <f t="shared" si="131"/>
        <v>809</v>
      </c>
      <c r="I825" s="9" t="str">
        <f t="shared" si="126"/>
        <v>-</v>
      </c>
      <c r="J825" s="47">
        <f>IF(H825&gt;'Lease Quarterly'!$E$4,0,M824)</f>
        <v>0</v>
      </c>
      <c r="K825" s="47">
        <f>IF(IF('Lease Quarterly'!$H$4="Yearly",J825*'Lease Quarterly'!$D$4,IF('Lease Quarterly'!$H$4="Quarterly",J825*('Lease Quarterly'!$D$4/4),J825*'Lease Quarterly'!$D$4/12))&gt;0,IF('Lease Quarterly'!$H$4="Yearly",J825*'Lease Quarterly'!$D$4,IF('Lease Quarterly'!$H$4="Quarterly",J825*('Lease Quarterly'!$D$4/4),J825*'Lease Quarterly'!$D$4/12)),-L825-J825)</f>
        <v>0</v>
      </c>
      <c r="L825" s="47">
        <f t="shared" si="127"/>
        <v>0</v>
      </c>
      <c r="M825" s="47">
        <f t="shared" si="128"/>
        <v>0</v>
      </c>
      <c r="N825" s="57"/>
      <c r="O825" s="38">
        <v>237</v>
      </c>
      <c r="P825" s="58">
        <f t="shared" si="132"/>
        <v>339221</v>
      </c>
      <c r="Q825" s="47">
        <f t="shared" si="133"/>
        <v>0</v>
      </c>
      <c r="R825" s="47">
        <f>IF(S824&lt;1,0,-'Lease Quarterly'!$K$4/'Lease Quarterly'!$L$4)</f>
        <v>0</v>
      </c>
      <c r="S825" s="47">
        <f t="shared" si="129"/>
        <v>0</v>
      </c>
      <c r="AE825"/>
      <c r="AF825" s="6"/>
    </row>
    <row r="826" spans="1:32" x14ac:dyDescent="0.25">
      <c r="A826" s="53">
        <f t="shared" si="130"/>
        <v>810</v>
      </c>
      <c r="B826" s="29">
        <f t="shared" si="124"/>
        <v>0</v>
      </c>
      <c r="C826" s="9" t="str">
        <f>IF(D826=0,"-",IF('Lease Quarterly'!$H$4="Yearly",EDATE(C825,12),IF('Lease Quarterly'!$H$4="Quarterly",EDATE(C825,3),EDATE(C825,1))))</f>
        <v>-</v>
      </c>
      <c r="D826" s="54">
        <f>IF(A826&gt;'Lease Quarterly'!$E$4,0,'Lease Quarterly'!$G$4)*((1+$M$4)^(((((IF($H$4="Yearly",ROUNDDOWN(IF(A826-($N$4)&lt;0,0,((A826-($N$4)/(($N$4))))/($N$4)),0),IF($H$4="Monthly",ROUNDDOWN(IF(A826-($N$4*12)&lt;0,0,((A826-(12*$N$4)/((12*$N$4))))/($N$4*12)),0),ROUNDDOWN(IF(A826-($N$4*4)&lt;0,0,((A826-(4*$N$4)/((4*$N$4))))/($N$4*4)),0)))))))))+(IF(A826=$E$4,$J$4,0))</f>
        <v>0</v>
      </c>
      <c r="E826" s="49">
        <f>IF(D826=0,0,1/((1+IF('Lease Quarterly'!$H$4="Yearly",'Lease Quarterly'!$D$4,IF('Lease Quarterly'!$H$4="Quarterly",'Lease Quarterly'!$D$4/4,'Lease Quarterly'!$D$4/12)))^IF($E$17=1,A825,A826)))</f>
        <v>0</v>
      </c>
      <c r="F826" s="55">
        <f t="shared" si="125"/>
        <v>0</v>
      </c>
      <c r="G826" s="56"/>
      <c r="H826" s="38">
        <f t="shared" si="131"/>
        <v>810</v>
      </c>
      <c r="I826" s="9" t="str">
        <f t="shared" si="126"/>
        <v>-</v>
      </c>
      <c r="J826" s="47">
        <f>IF(H826&gt;'Lease Quarterly'!$E$4,0,M825)</f>
        <v>0</v>
      </c>
      <c r="K826" s="47">
        <f>IF(IF('Lease Quarterly'!$H$4="Yearly",J826*'Lease Quarterly'!$D$4,IF('Lease Quarterly'!$H$4="Quarterly",J826*('Lease Quarterly'!$D$4/4),J826*'Lease Quarterly'!$D$4/12))&gt;0,IF('Lease Quarterly'!$H$4="Yearly",J826*'Lease Quarterly'!$D$4,IF('Lease Quarterly'!$H$4="Quarterly",J826*('Lease Quarterly'!$D$4/4),J826*'Lease Quarterly'!$D$4/12)),-L826-J826)</f>
        <v>0</v>
      </c>
      <c r="L826" s="47">
        <f t="shared" si="127"/>
        <v>0</v>
      </c>
      <c r="M826" s="47">
        <f t="shared" si="128"/>
        <v>0</v>
      </c>
      <c r="N826" s="57"/>
      <c r="O826" s="38">
        <v>237</v>
      </c>
      <c r="P826" s="58">
        <f t="shared" si="132"/>
        <v>339586</v>
      </c>
      <c r="Q826" s="47">
        <f t="shared" si="133"/>
        <v>0</v>
      </c>
      <c r="R826" s="47">
        <f>IF(S825&lt;1,0,-'Lease Quarterly'!$K$4/'Lease Quarterly'!$L$4)</f>
        <v>0</v>
      </c>
      <c r="S826" s="47">
        <f t="shared" si="129"/>
        <v>0</v>
      </c>
      <c r="AE826"/>
      <c r="AF826" s="6"/>
    </row>
    <row r="827" spans="1:32" x14ac:dyDescent="0.25">
      <c r="A827" s="53">
        <f t="shared" si="130"/>
        <v>811</v>
      </c>
      <c r="B827" s="29">
        <f t="shared" si="124"/>
        <v>0</v>
      </c>
      <c r="C827" s="9" t="str">
        <f>IF(D827=0,"-",IF('Lease Quarterly'!$H$4="Yearly",EDATE(C826,12),IF('Lease Quarterly'!$H$4="Quarterly",EDATE(C826,3),EDATE(C826,1))))</f>
        <v>-</v>
      </c>
      <c r="D827" s="54">
        <f>IF(A827&gt;'Lease Quarterly'!$E$4,0,'Lease Quarterly'!$G$4)*((1+$M$4)^(((((IF($H$4="Yearly",ROUNDDOWN(IF(A827-($N$4)&lt;0,0,((A827-($N$4)/(($N$4))))/($N$4)),0),IF($H$4="Monthly",ROUNDDOWN(IF(A827-($N$4*12)&lt;0,0,((A827-(12*$N$4)/((12*$N$4))))/($N$4*12)),0),ROUNDDOWN(IF(A827-($N$4*4)&lt;0,0,((A827-(4*$N$4)/((4*$N$4))))/($N$4*4)),0)))))))))+(IF(A827=$E$4,$J$4,0))</f>
        <v>0</v>
      </c>
      <c r="E827" s="49">
        <f>IF(D827=0,0,1/((1+IF('Lease Quarterly'!$H$4="Yearly",'Lease Quarterly'!$D$4,IF('Lease Quarterly'!$H$4="Quarterly",'Lease Quarterly'!$D$4/4,'Lease Quarterly'!$D$4/12)))^IF($E$17=1,A826,A827)))</f>
        <v>0</v>
      </c>
      <c r="F827" s="55">
        <f t="shared" si="125"/>
        <v>0</v>
      </c>
      <c r="G827" s="56"/>
      <c r="H827" s="38">
        <f t="shared" si="131"/>
        <v>811</v>
      </c>
      <c r="I827" s="9" t="str">
        <f t="shared" si="126"/>
        <v>-</v>
      </c>
      <c r="J827" s="47">
        <f>IF(H827&gt;'Lease Quarterly'!$E$4,0,M826)</f>
        <v>0</v>
      </c>
      <c r="K827" s="47">
        <f>IF(IF('Lease Quarterly'!$H$4="Yearly",J827*'Lease Quarterly'!$D$4,IF('Lease Quarterly'!$H$4="Quarterly",J827*('Lease Quarterly'!$D$4/4),J827*'Lease Quarterly'!$D$4/12))&gt;0,IF('Lease Quarterly'!$H$4="Yearly",J827*'Lease Quarterly'!$D$4,IF('Lease Quarterly'!$H$4="Quarterly",J827*('Lease Quarterly'!$D$4/4),J827*'Lease Quarterly'!$D$4/12)),-L827-J827)</f>
        <v>0</v>
      </c>
      <c r="L827" s="47">
        <f t="shared" si="127"/>
        <v>0</v>
      </c>
      <c r="M827" s="47">
        <f t="shared" si="128"/>
        <v>0</v>
      </c>
      <c r="N827" s="57"/>
      <c r="O827" s="38">
        <v>237</v>
      </c>
      <c r="P827" s="58">
        <f t="shared" si="132"/>
        <v>339951</v>
      </c>
      <c r="Q827" s="47">
        <f t="shared" si="133"/>
        <v>0</v>
      </c>
      <c r="R827" s="47">
        <f>IF(S826&lt;1,0,-'Lease Quarterly'!$K$4/'Lease Quarterly'!$L$4)</f>
        <v>0</v>
      </c>
      <c r="S827" s="47">
        <f t="shared" si="129"/>
        <v>0</v>
      </c>
      <c r="AE827"/>
      <c r="AF827" s="6"/>
    </row>
    <row r="828" spans="1:32" x14ac:dyDescent="0.25">
      <c r="A828" s="53">
        <f t="shared" si="130"/>
        <v>812</v>
      </c>
      <c r="B828" s="29">
        <f t="shared" si="124"/>
        <v>0</v>
      </c>
      <c r="C828" s="9" t="str">
        <f>IF(D828=0,"-",IF('Lease Quarterly'!$H$4="Yearly",EDATE(C827,12),IF('Lease Quarterly'!$H$4="Quarterly",EDATE(C827,3),EDATE(C827,1))))</f>
        <v>-</v>
      </c>
      <c r="D828" s="54">
        <f>IF(A828&gt;'Lease Quarterly'!$E$4,0,'Lease Quarterly'!$G$4)*((1+$M$4)^(((((IF($H$4="Yearly",ROUNDDOWN(IF(A828-($N$4)&lt;0,0,((A828-($N$4)/(($N$4))))/($N$4)),0),IF($H$4="Monthly",ROUNDDOWN(IF(A828-($N$4*12)&lt;0,0,((A828-(12*$N$4)/((12*$N$4))))/($N$4*12)),0),ROUNDDOWN(IF(A828-($N$4*4)&lt;0,0,((A828-(4*$N$4)/((4*$N$4))))/($N$4*4)),0)))))))))+(IF(A828=$E$4,$J$4,0))</f>
        <v>0</v>
      </c>
      <c r="E828" s="49">
        <f>IF(D828=0,0,1/((1+IF('Lease Quarterly'!$H$4="Yearly",'Lease Quarterly'!$D$4,IF('Lease Quarterly'!$H$4="Quarterly",'Lease Quarterly'!$D$4/4,'Lease Quarterly'!$D$4/12)))^IF($E$17=1,A827,A828)))</f>
        <v>0</v>
      </c>
      <c r="F828" s="55">
        <f t="shared" si="125"/>
        <v>0</v>
      </c>
      <c r="G828" s="56"/>
      <c r="H828" s="38">
        <f t="shared" si="131"/>
        <v>812</v>
      </c>
      <c r="I828" s="9" t="str">
        <f t="shared" si="126"/>
        <v>-</v>
      </c>
      <c r="J828" s="47">
        <f>IF(H828&gt;'Lease Quarterly'!$E$4,0,M827)</f>
        <v>0</v>
      </c>
      <c r="K828" s="47">
        <f>IF(IF('Lease Quarterly'!$H$4="Yearly",J828*'Lease Quarterly'!$D$4,IF('Lease Quarterly'!$H$4="Quarterly",J828*('Lease Quarterly'!$D$4/4),J828*'Lease Quarterly'!$D$4/12))&gt;0,IF('Lease Quarterly'!$H$4="Yearly",J828*'Lease Quarterly'!$D$4,IF('Lease Quarterly'!$H$4="Quarterly",J828*('Lease Quarterly'!$D$4/4),J828*'Lease Quarterly'!$D$4/12)),-L828-J828)</f>
        <v>0</v>
      </c>
      <c r="L828" s="47">
        <f t="shared" si="127"/>
        <v>0</v>
      </c>
      <c r="M828" s="47">
        <f t="shared" si="128"/>
        <v>0</v>
      </c>
      <c r="N828" s="57"/>
      <c r="O828" s="38">
        <v>237</v>
      </c>
      <c r="P828" s="58">
        <f t="shared" si="132"/>
        <v>340316</v>
      </c>
      <c r="Q828" s="47">
        <f t="shared" si="133"/>
        <v>0</v>
      </c>
      <c r="R828" s="47">
        <f>IF(S827&lt;1,0,-'Lease Quarterly'!$K$4/'Lease Quarterly'!$L$4)</f>
        <v>0</v>
      </c>
      <c r="S828" s="47">
        <f t="shared" si="129"/>
        <v>0</v>
      </c>
      <c r="AE828"/>
      <c r="AF828" s="6"/>
    </row>
    <row r="829" spans="1:32" x14ac:dyDescent="0.25">
      <c r="A829" s="53">
        <f t="shared" si="130"/>
        <v>813</v>
      </c>
      <c r="B829" s="29">
        <f t="shared" si="124"/>
        <v>0</v>
      </c>
      <c r="C829" s="9" t="str">
        <f>IF(D829=0,"-",IF('Lease Quarterly'!$H$4="Yearly",EDATE(C828,12),IF('Lease Quarterly'!$H$4="Quarterly",EDATE(C828,3),EDATE(C828,1))))</f>
        <v>-</v>
      </c>
      <c r="D829" s="54">
        <f>IF(A829&gt;'Lease Quarterly'!$E$4,0,'Lease Quarterly'!$G$4)*((1+$M$4)^(((((IF($H$4="Yearly",ROUNDDOWN(IF(A829-($N$4)&lt;0,0,((A829-($N$4)/(($N$4))))/($N$4)),0),IF($H$4="Monthly",ROUNDDOWN(IF(A829-($N$4*12)&lt;0,0,((A829-(12*$N$4)/((12*$N$4))))/($N$4*12)),0),ROUNDDOWN(IF(A829-($N$4*4)&lt;0,0,((A829-(4*$N$4)/((4*$N$4))))/($N$4*4)),0)))))))))+(IF(A829=$E$4,$J$4,0))</f>
        <v>0</v>
      </c>
      <c r="E829" s="49">
        <f>IF(D829=0,0,1/((1+IF('Lease Quarterly'!$H$4="Yearly",'Lease Quarterly'!$D$4,IF('Lease Quarterly'!$H$4="Quarterly",'Lease Quarterly'!$D$4/4,'Lease Quarterly'!$D$4/12)))^IF($E$17=1,A828,A829)))</f>
        <v>0</v>
      </c>
      <c r="F829" s="55">
        <f t="shared" si="125"/>
        <v>0</v>
      </c>
      <c r="G829" s="56"/>
      <c r="H829" s="38">
        <f t="shared" si="131"/>
        <v>813</v>
      </c>
      <c r="I829" s="9" t="str">
        <f t="shared" si="126"/>
        <v>-</v>
      </c>
      <c r="J829" s="47">
        <f>IF(H829&gt;'Lease Quarterly'!$E$4,0,M828)</f>
        <v>0</v>
      </c>
      <c r="K829" s="47">
        <f>IF(IF('Lease Quarterly'!$H$4="Yearly",J829*'Lease Quarterly'!$D$4,IF('Lease Quarterly'!$H$4="Quarterly",J829*('Lease Quarterly'!$D$4/4),J829*'Lease Quarterly'!$D$4/12))&gt;0,IF('Lease Quarterly'!$H$4="Yearly",J829*'Lease Quarterly'!$D$4,IF('Lease Quarterly'!$H$4="Quarterly",J829*('Lease Quarterly'!$D$4/4),J829*'Lease Quarterly'!$D$4/12)),-L829-J829)</f>
        <v>0</v>
      </c>
      <c r="L829" s="47">
        <f t="shared" si="127"/>
        <v>0</v>
      </c>
      <c r="M829" s="47">
        <f t="shared" si="128"/>
        <v>0</v>
      </c>
      <c r="N829" s="57"/>
      <c r="O829" s="38">
        <v>237</v>
      </c>
      <c r="P829" s="58">
        <f t="shared" si="132"/>
        <v>340682</v>
      </c>
      <c r="Q829" s="47">
        <f t="shared" si="133"/>
        <v>0</v>
      </c>
      <c r="R829" s="47">
        <f>IF(S828&lt;1,0,-'Lease Quarterly'!$K$4/'Lease Quarterly'!$L$4)</f>
        <v>0</v>
      </c>
      <c r="S829" s="47">
        <f t="shared" si="129"/>
        <v>0</v>
      </c>
      <c r="AE829"/>
      <c r="AF829" s="6"/>
    </row>
    <row r="830" spans="1:32" x14ac:dyDescent="0.25">
      <c r="A830" s="53">
        <f t="shared" si="130"/>
        <v>814</v>
      </c>
      <c r="B830" s="29">
        <f t="shared" si="124"/>
        <v>0</v>
      </c>
      <c r="C830" s="9" t="str">
        <f>IF(D830=0,"-",IF('Lease Quarterly'!$H$4="Yearly",EDATE(C829,12),IF('Lease Quarterly'!$H$4="Quarterly",EDATE(C829,3),EDATE(C829,1))))</f>
        <v>-</v>
      </c>
      <c r="D830" s="54">
        <f>IF(A830&gt;'Lease Quarterly'!$E$4,0,'Lease Quarterly'!$G$4)*((1+$M$4)^(((((IF($H$4="Yearly",ROUNDDOWN(IF(A830-($N$4)&lt;0,0,((A830-($N$4)/(($N$4))))/($N$4)),0),IF($H$4="Monthly",ROUNDDOWN(IF(A830-($N$4*12)&lt;0,0,((A830-(12*$N$4)/((12*$N$4))))/($N$4*12)),0),ROUNDDOWN(IF(A830-($N$4*4)&lt;0,0,((A830-(4*$N$4)/((4*$N$4))))/($N$4*4)),0)))))))))+(IF(A830=$E$4,$J$4,0))</f>
        <v>0</v>
      </c>
      <c r="E830" s="49">
        <f>IF(D830=0,0,1/((1+IF('Lease Quarterly'!$H$4="Yearly",'Lease Quarterly'!$D$4,IF('Lease Quarterly'!$H$4="Quarterly",'Lease Quarterly'!$D$4/4,'Lease Quarterly'!$D$4/12)))^IF($E$17=1,A829,A830)))</f>
        <v>0</v>
      </c>
      <c r="F830" s="55">
        <f t="shared" si="125"/>
        <v>0</v>
      </c>
      <c r="G830" s="56"/>
      <c r="H830" s="38">
        <f t="shared" si="131"/>
        <v>814</v>
      </c>
      <c r="I830" s="9" t="str">
        <f t="shared" si="126"/>
        <v>-</v>
      </c>
      <c r="J830" s="47">
        <f>IF(H830&gt;'Lease Quarterly'!$E$4,0,M829)</f>
        <v>0</v>
      </c>
      <c r="K830" s="47">
        <f>IF(IF('Lease Quarterly'!$H$4="Yearly",J830*'Lease Quarterly'!$D$4,IF('Lease Quarterly'!$H$4="Quarterly",J830*('Lease Quarterly'!$D$4/4),J830*'Lease Quarterly'!$D$4/12))&gt;0,IF('Lease Quarterly'!$H$4="Yearly",J830*'Lease Quarterly'!$D$4,IF('Lease Quarterly'!$H$4="Quarterly",J830*('Lease Quarterly'!$D$4/4),J830*'Lease Quarterly'!$D$4/12)),-L830-J830)</f>
        <v>0</v>
      </c>
      <c r="L830" s="47">
        <f t="shared" si="127"/>
        <v>0</v>
      </c>
      <c r="M830" s="47">
        <f t="shared" si="128"/>
        <v>0</v>
      </c>
      <c r="N830" s="57"/>
      <c r="O830" s="38">
        <v>237</v>
      </c>
      <c r="P830" s="58">
        <f t="shared" si="132"/>
        <v>341047</v>
      </c>
      <c r="Q830" s="47">
        <f t="shared" si="133"/>
        <v>0</v>
      </c>
      <c r="R830" s="47">
        <f>IF(S829&lt;1,0,-'Lease Quarterly'!$K$4/'Lease Quarterly'!$L$4)</f>
        <v>0</v>
      </c>
      <c r="S830" s="47">
        <f t="shared" si="129"/>
        <v>0</v>
      </c>
      <c r="AE830"/>
      <c r="AF830" s="6"/>
    </row>
    <row r="831" spans="1:32" x14ac:dyDescent="0.25">
      <c r="A831" s="53">
        <f t="shared" si="130"/>
        <v>815</v>
      </c>
      <c r="B831" s="29">
        <f t="shared" si="124"/>
        <v>0</v>
      </c>
      <c r="C831" s="9" t="str">
        <f>IF(D831=0,"-",IF('Lease Quarterly'!$H$4="Yearly",EDATE(C830,12),IF('Lease Quarterly'!$H$4="Quarterly",EDATE(C830,3),EDATE(C830,1))))</f>
        <v>-</v>
      </c>
      <c r="D831" s="54">
        <f>IF(A831&gt;'Lease Quarterly'!$E$4,0,'Lease Quarterly'!$G$4)*((1+$M$4)^(((((IF($H$4="Yearly",ROUNDDOWN(IF(A831-($N$4)&lt;0,0,((A831-($N$4)/(($N$4))))/($N$4)),0),IF($H$4="Monthly",ROUNDDOWN(IF(A831-($N$4*12)&lt;0,0,((A831-(12*$N$4)/((12*$N$4))))/($N$4*12)),0),ROUNDDOWN(IF(A831-($N$4*4)&lt;0,0,((A831-(4*$N$4)/((4*$N$4))))/($N$4*4)),0)))))))))+(IF(A831=$E$4,$J$4,0))</f>
        <v>0</v>
      </c>
      <c r="E831" s="49">
        <f>IF(D831=0,0,1/((1+IF('Lease Quarterly'!$H$4="Yearly",'Lease Quarterly'!$D$4,IF('Lease Quarterly'!$H$4="Quarterly",'Lease Quarterly'!$D$4/4,'Lease Quarterly'!$D$4/12)))^IF($E$17=1,A830,A831)))</f>
        <v>0</v>
      </c>
      <c r="F831" s="55">
        <f t="shared" si="125"/>
        <v>0</v>
      </c>
      <c r="G831" s="56"/>
      <c r="H831" s="38">
        <f t="shared" si="131"/>
        <v>815</v>
      </c>
      <c r="I831" s="9" t="str">
        <f t="shared" si="126"/>
        <v>-</v>
      </c>
      <c r="J831" s="47">
        <f>IF(H831&gt;'Lease Quarterly'!$E$4,0,M830)</f>
        <v>0</v>
      </c>
      <c r="K831" s="47">
        <f>IF(IF('Lease Quarterly'!$H$4="Yearly",J831*'Lease Quarterly'!$D$4,IF('Lease Quarterly'!$H$4="Quarterly",J831*('Lease Quarterly'!$D$4/4),J831*'Lease Quarterly'!$D$4/12))&gt;0,IF('Lease Quarterly'!$H$4="Yearly",J831*'Lease Quarterly'!$D$4,IF('Lease Quarterly'!$H$4="Quarterly",J831*('Lease Quarterly'!$D$4/4),J831*'Lease Quarterly'!$D$4/12)),-L831-J831)</f>
        <v>0</v>
      </c>
      <c r="L831" s="47">
        <f t="shared" si="127"/>
        <v>0</v>
      </c>
      <c r="M831" s="47">
        <f t="shared" si="128"/>
        <v>0</v>
      </c>
      <c r="N831" s="57"/>
      <c r="O831" s="38">
        <v>237</v>
      </c>
      <c r="P831" s="58">
        <f t="shared" si="132"/>
        <v>341412</v>
      </c>
      <c r="Q831" s="47">
        <f t="shared" si="133"/>
        <v>0</v>
      </c>
      <c r="R831" s="47">
        <f>IF(S830&lt;1,0,-'Lease Quarterly'!$K$4/'Lease Quarterly'!$L$4)</f>
        <v>0</v>
      </c>
      <c r="S831" s="47">
        <f t="shared" si="129"/>
        <v>0</v>
      </c>
      <c r="AE831"/>
      <c r="AF831" s="6"/>
    </row>
    <row r="832" spans="1:32" x14ac:dyDescent="0.25">
      <c r="A832" s="53">
        <f t="shared" si="130"/>
        <v>816</v>
      </c>
      <c r="B832" s="29">
        <f t="shared" si="124"/>
        <v>0</v>
      </c>
      <c r="C832" s="9" t="str">
        <f>IF(D832=0,"-",IF('Lease Quarterly'!$H$4="Yearly",EDATE(C831,12),IF('Lease Quarterly'!$H$4="Quarterly",EDATE(C831,3),EDATE(C831,1))))</f>
        <v>-</v>
      </c>
      <c r="D832" s="54">
        <f>IF(A832&gt;'Lease Quarterly'!$E$4,0,'Lease Quarterly'!$G$4)*((1+$M$4)^(((((IF($H$4="Yearly",ROUNDDOWN(IF(A832-($N$4)&lt;0,0,((A832-($N$4)/(($N$4))))/($N$4)),0),IF($H$4="Monthly",ROUNDDOWN(IF(A832-($N$4*12)&lt;0,0,((A832-(12*$N$4)/((12*$N$4))))/($N$4*12)),0),ROUNDDOWN(IF(A832-($N$4*4)&lt;0,0,((A832-(4*$N$4)/((4*$N$4))))/($N$4*4)),0)))))))))+(IF(A832=$E$4,$J$4,0))</f>
        <v>0</v>
      </c>
      <c r="E832" s="49">
        <f>IF(D832=0,0,1/((1+IF('Lease Quarterly'!$H$4="Yearly",'Lease Quarterly'!$D$4,IF('Lease Quarterly'!$H$4="Quarterly",'Lease Quarterly'!$D$4/4,'Lease Quarterly'!$D$4/12)))^IF($E$17=1,A831,A832)))</f>
        <v>0</v>
      </c>
      <c r="F832" s="55">
        <f t="shared" si="125"/>
        <v>0</v>
      </c>
      <c r="G832" s="56"/>
      <c r="H832" s="38">
        <f t="shared" si="131"/>
        <v>816</v>
      </c>
      <c r="I832" s="9" t="str">
        <f t="shared" si="126"/>
        <v>-</v>
      </c>
      <c r="J832" s="47">
        <f>IF(H832&gt;'Lease Quarterly'!$E$4,0,M831)</f>
        <v>0</v>
      </c>
      <c r="K832" s="47">
        <f>IF(IF('Lease Quarterly'!$H$4="Yearly",J832*'Lease Quarterly'!$D$4,IF('Lease Quarterly'!$H$4="Quarterly",J832*('Lease Quarterly'!$D$4/4),J832*'Lease Quarterly'!$D$4/12))&gt;0,IF('Lease Quarterly'!$H$4="Yearly",J832*'Lease Quarterly'!$D$4,IF('Lease Quarterly'!$H$4="Quarterly",J832*('Lease Quarterly'!$D$4/4),J832*'Lease Quarterly'!$D$4/12)),-L832-J832)</f>
        <v>0</v>
      </c>
      <c r="L832" s="47">
        <f t="shared" si="127"/>
        <v>0</v>
      </c>
      <c r="M832" s="47">
        <f t="shared" si="128"/>
        <v>0</v>
      </c>
      <c r="N832" s="57"/>
      <c r="O832" s="38">
        <v>237</v>
      </c>
      <c r="P832" s="58">
        <f t="shared" si="132"/>
        <v>341777</v>
      </c>
      <c r="Q832" s="47">
        <f t="shared" si="133"/>
        <v>0</v>
      </c>
      <c r="R832" s="47">
        <f>IF(S831&lt;1,0,-'Lease Quarterly'!$K$4/'Lease Quarterly'!$L$4)</f>
        <v>0</v>
      </c>
      <c r="S832" s="47">
        <f t="shared" si="129"/>
        <v>0</v>
      </c>
      <c r="AE832"/>
      <c r="AF832" s="6"/>
    </row>
    <row r="833" spans="1:32" x14ac:dyDescent="0.25">
      <c r="A833" s="53">
        <f t="shared" si="130"/>
        <v>817</v>
      </c>
      <c r="B833" s="29">
        <f t="shared" si="124"/>
        <v>0</v>
      </c>
      <c r="C833" s="9" t="str">
        <f>IF(D833=0,"-",IF('Lease Quarterly'!$H$4="Yearly",EDATE(C832,12),IF('Lease Quarterly'!$H$4="Quarterly",EDATE(C832,3),EDATE(C832,1))))</f>
        <v>-</v>
      </c>
      <c r="D833" s="54">
        <f>IF(A833&gt;'Lease Quarterly'!$E$4,0,'Lease Quarterly'!$G$4)*((1+$M$4)^(((((IF($H$4="Yearly",ROUNDDOWN(IF(A833-($N$4)&lt;0,0,((A833-($N$4)/(($N$4))))/($N$4)),0),IF($H$4="Monthly",ROUNDDOWN(IF(A833-($N$4*12)&lt;0,0,((A833-(12*$N$4)/((12*$N$4))))/($N$4*12)),0),ROUNDDOWN(IF(A833-($N$4*4)&lt;0,0,((A833-(4*$N$4)/((4*$N$4))))/($N$4*4)),0)))))))))+(IF(A833=$E$4,$J$4,0))</f>
        <v>0</v>
      </c>
      <c r="E833" s="49">
        <f>IF(D833=0,0,1/((1+IF('Lease Quarterly'!$H$4="Yearly",'Lease Quarterly'!$D$4,IF('Lease Quarterly'!$H$4="Quarterly",'Lease Quarterly'!$D$4/4,'Lease Quarterly'!$D$4/12)))^IF($E$17=1,A832,A833)))</f>
        <v>0</v>
      </c>
      <c r="F833" s="55">
        <f t="shared" si="125"/>
        <v>0</v>
      </c>
      <c r="G833" s="56"/>
      <c r="H833" s="38">
        <f t="shared" si="131"/>
        <v>817</v>
      </c>
      <c r="I833" s="9" t="str">
        <f t="shared" si="126"/>
        <v>-</v>
      </c>
      <c r="J833" s="47">
        <f>IF(H833&gt;'Lease Quarterly'!$E$4,0,M832)</f>
        <v>0</v>
      </c>
      <c r="K833" s="47">
        <f>IF(IF('Lease Quarterly'!$H$4="Yearly",J833*'Lease Quarterly'!$D$4,IF('Lease Quarterly'!$H$4="Quarterly",J833*('Lease Quarterly'!$D$4/4),J833*'Lease Quarterly'!$D$4/12))&gt;0,IF('Lease Quarterly'!$H$4="Yearly",J833*'Lease Quarterly'!$D$4,IF('Lease Quarterly'!$H$4="Quarterly",J833*('Lease Quarterly'!$D$4/4),J833*'Lease Quarterly'!$D$4/12)),-L833-J833)</f>
        <v>0</v>
      </c>
      <c r="L833" s="47">
        <f t="shared" si="127"/>
        <v>0</v>
      </c>
      <c r="M833" s="47">
        <f t="shared" si="128"/>
        <v>0</v>
      </c>
      <c r="N833" s="57"/>
      <c r="O833" s="38">
        <v>237</v>
      </c>
      <c r="P833" s="58">
        <f t="shared" si="132"/>
        <v>342143</v>
      </c>
      <c r="Q833" s="47">
        <f t="shared" si="133"/>
        <v>0</v>
      </c>
      <c r="R833" s="47">
        <f>IF(S832&lt;1,0,-'Lease Quarterly'!$K$4/'Lease Quarterly'!$L$4)</f>
        <v>0</v>
      </c>
      <c r="S833" s="47">
        <f t="shared" si="129"/>
        <v>0</v>
      </c>
      <c r="AE833"/>
      <c r="AF833" s="6"/>
    </row>
    <row r="834" spans="1:32" x14ac:dyDescent="0.25">
      <c r="A834" s="53">
        <f t="shared" si="130"/>
        <v>818</v>
      </c>
      <c r="B834" s="29">
        <f t="shared" si="124"/>
        <v>0</v>
      </c>
      <c r="C834" s="9" t="str">
        <f>IF(D834=0,"-",IF('Lease Quarterly'!$H$4="Yearly",EDATE(C833,12),IF('Lease Quarterly'!$H$4="Quarterly",EDATE(C833,3),EDATE(C833,1))))</f>
        <v>-</v>
      </c>
      <c r="D834" s="54">
        <f>IF(A834&gt;'Lease Quarterly'!$E$4,0,'Lease Quarterly'!$G$4)*((1+$M$4)^(((((IF($H$4="Yearly",ROUNDDOWN(IF(A834-($N$4)&lt;0,0,((A834-($N$4)/(($N$4))))/($N$4)),0),IF($H$4="Monthly",ROUNDDOWN(IF(A834-($N$4*12)&lt;0,0,((A834-(12*$N$4)/((12*$N$4))))/($N$4*12)),0),ROUNDDOWN(IF(A834-($N$4*4)&lt;0,0,((A834-(4*$N$4)/((4*$N$4))))/($N$4*4)),0)))))))))+(IF(A834=$E$4,$J$4,0))</f>
        <v>0</v>
      </c>
      <c r="E834" s="49">
        <f>IF(D834=0,0,1/((1+IF('Lease Quarterly'!$H$4="Yearly",'Lease Quarterly'!$D$4,IF('Lease Quarterly'!$H$4="Quarterly",'Lease Quarterly'!$D$4/4,'Lease Quarterly'!$D$4/12)))^IF($E$17=1,A833,A834)))</f>
        <v>0</v>
      </c>
      <c r="F834" s="55">
        <f t="shared" si="125"/>
        <v>0</v>
      </c>
      <c r="G834" s="56"/>
      <c r="H834" s="38">
        <f t="shared" si="131"/>
        <v>818</v>
      </c>
      <c r="I834" s="9" t="str">
        <f t="shared" si="126"/>
        <v>-</v>
      </c>
      <c r="J834" s="47">
        <f>IF(H834&gt;'Lease Quarterly'!$E$4,0,M833)</f>
        <v>0</v>
      </c>
      <c r="K834" s="47">
        <f>IF(IF('Lease Quarterly'!$H$4="Yearly",J834*'Lease Quarterly'!$D$4,IF('Lease Quarterly'!$H$4="Quarterly",J834*('Lease Quarterly'!$D$4/4),J834*'Lease Quarterly'!$D$4/12))&gt;0,IF('Lease Quarterly'!$H$4="Yearly",J834*'Lease Quarterly'!$D$4,IF('Lease Quarterly'!$H$4="Quarterly",J834*('Lease Quarterly'!$D$4/4),J834*'Lease Quarterly'!$D$4/12)),-L834-J834)</f>
        <v>0</v>
      </c>
      <c r="L834" s="47">
        <f t="shared" si="127"/>
        <v>0</v>
      </c>
      <c r="M834" s="47">
        <f t="shared" si="128"/>
        <v>0</v>
      </c>
      <c r="N834" s="57"/>
      <c r="O834" s="38">
        <v>237</v>
      </c>
      <c r="P834" s="58">
        <f t="shared" si="132"/>
        <v>342508</v>
      </c>
      <c r="Q834" s="47">
        <f t="shared" si="133"/>
        <v>0</v>
      </c>
      <c r="R834" s="47">
        <f>IF(S833&lt;1,0,-'Lease Quarterly'!$K$4/'Lease Quarterly'!$L$4)</f>
        <v>0</v>
      </c>
      <c r="S834" s="47">
        <f t="shared" si="129"/>
        <v>0</v>
      </c>
      <c r="AE834"/>
      <c r="AF834" s="6"/>
    </row>
    <row r="835" spans="1:32" x14ac:dyDescent="0.25">
      <c r="A835" s="53">
        <f t="shared" si="130"/>
        <v>819</v>
      </c>
      <c r="B835" s="29">
        <f t="shared" si="124"/>
        <v>0</v>
      </c>
      <c r="C835" s="9" t="str">
        <f>IF(D835=0,"-",IF('Lease Quarterly'!$H$4="Yearly",EDATE(C834,12),IF('Lease Quarterly'!$H$4="Quarterly",EDATE(C834,3),EDATE(C834,1))))</f>
        <v>-</v>
      </c>
      <c r="D835" s="54">
        <f>IF(A835&gt;'Lease Quarterly'!$E$4,0,'Lease Quarterly'!$G$4)*((1+$M$4)^(((((IF($H$4="Yearly",ROUNDDOWN(IF(A835-($N$4)&lt;0,0,((A835-($N$4)/(($N$4))))/($N$4)),0),IF($H$4="Monthly",ROUNDDOWN(IF(A835-($N$4*12)&lt;0,0,((A835-(12*$N$4)/((12*$N$4))))/($N$4*12)),0),ROUNDDOWN(IF(A835-($N$4*4)&lt;0,0,((A835-(4*$N$4)/((4*$N$4))))/($N$4*4)),0)))))))))+(IF(A835=$E$4,$J$4,0))</f>
        <v>0</v>
      </c>
      <c r="E835" s="49">
        <f>IF(D835=0,0,1/((1+IF('Lease Quarterly'!$H$4="Yearly",'Lease Quarterly'!$D$4,IF('Lease Quarterly'!$H$4="Quarterly",'Lease Quarterly'!$D$4/4,'Lease Quarterly'!$D$4/12)))^IF($E$17=1,A834,A835)))</f>
        <v>0</v>
      </c>
      <c r="F835" s="55">
        <f t="shared" si="125"/>
        <v>0</v>
      </c>
      <c r="G835" s="56"/>
      <c r="H835" s="38">
        <f t="shared" si="131"/>
        <v>819</v>
      </c>
      <c r="I835" s="9" t="str">
        <f t="shared" si="126"/>
        <v>-</v>
      </c>
      <c r="J835" s="47">
        <f>IF(H835&gt;'Lease Quarterly'!$E$4,0,M834)</f>
        <v>0</v>
      </c>
      <c r="K835" s="47">
        <f>IF(IF('Lease Quarterly'!$H$4="Yearly",J835*'Lease Quarterly'!$D$4,IF('Lease Quarterly'!$H$4="Quarterly",J835*('Lease Quarterly'!$D$4/4),J835*'Lease Quarterly'!$D$4/12))&gt;0,IF('Lease Quarterly'!$H$4="Yearly",J835*'Lease Quarterly'!$D$4,IF('Lease Quarterly'!$H$4="Quarterly",J835*('Lease Quarterly'!$D$4/4),J835*'Lease Quarterly'!$D$4/12)),-L835-J835)</f>
        <v>0</v>
      </c>
      <c r="L835" s="47">
        <f t="shared" si="127"/>
        <v>0</v>
      </c>
      <c r="M835" s="47">
        <f t="shared" si="128"/>
        <v>0</v>
      </c>
      <c r="N835" s="57"/>
      <c r="O835" s="38">
        <v>237</v>
      </c>
      <c r="P835" s="58">
        <f t="shared" si="132"/>
        <v>342873</v>
      </c>
      <c r="Q835" s="47">
        <f t="shared" si="133"/>
        <v>0</v>
      </c>
      <c r="R835" s="47">
        <f>IF(S834&lt;1,0,-'Lease Quarterly'!$K$4/'Lease Quarterly'!$L$4)</f>
        <v>0</v>
      </c>
      <c r="S835" s="47">
        <f t="shared" si="129"/>
        <v>0</v>
      </c>
      <c r="AE835"/>
      <c r="AF835" s="6"/>
    </row>
    <row r="836" spans="1:32" x14ac:dyDescent="0.25">
      <c r="A836" s="53">
        <f t="shared" si="130"/>
        <v>820</v>
      </c>
      <c r="B836" s="29">
        <f t="shared" si="124"/>
        <v>0</v>
      </c>
      <c r="C836" s="9" t="str">
        <f>IF(D836=0,"-",IF('Lease Quarterly'!$H$4="Yearly",EDATE(C835,12),IF('Lease Quarterly'!$H$4="Quarterly",EDATE(C835,3),EDATE(C835,1))))</f>
        <v>-</v>
      </c>
      <c r="D836" s="54">
        <f>IF(A836&gt;'Lease Quarterly'!$E$4,0,'Lease Quarterly'!$G$4)*((1+$M$4)^(((((IF($H$4="Yearly",ROUNDDOWN(IF(A836-($N$4)&lt;0,0,((A836-($N$4)/(($N$4))))/($N$4)),0),IF($H$4="Monthly",ROUNDDOWN(IF(A836-($N$4*12)&lt;0,0,((A836-(12*$N$4)/((12*$N$4))))/($N$4*12)),0),ROUNDDOWN(IF(A836-($N$4*4)&lt;0,0,((A836-(4*$N$4)/((4*$N$4))))/($N$4*4)),0)))))))))+(IF(A836=$E$4,$J$4,0))</f>
        <v>0</v>
      </c>
      <c r="E836" s="49">
        <f>IF(D836=0,0,1/((1+IF('Lease Quarterly'!$H$4="Yearly",'Lease Quarterly'!$D$4,IF('Lease Quarterly'!$H$4="Quarterly",'Lease Quarterly'!$D$4/4,'Lease Quarterly'!$D$4/12)))^IF($E$17=1,A835,A836)))</f>
        <v>0</v>
      </c>
      <c r="F836" s="55">
        <f t="shared" si="125"/>
        <v>0</v>
      </c>
      <c r="G836" s="56"/>
      <c r="H836" s="38">
        <f t="shared" si="131"/>
        <v>820</v>
      </c>
      <c r="I836" s="9" t="str">
        <f t="shared" si="126"/>
        <v>-</v>
      </c>
      <c r="J836" s="47">
        <f>IF(H836&gt;'Lease Quarterly'!$E$4,0,M835)</f>
        <v>0</v>
      </c>
      <c r="K836" s="47">
        <f>IF(IF('Lease Quarterly'!$H$4="Yearly",J836*'Lease Quarterly'!$D$4,IF('Lease Quarterly'!$H$4="Quarterly",J836*('Lease Quarterly'!$D$4/4),J836*'Lease Quarterly'!$D$4/12))&gt;0,IF('Lease Quarterly'!$H$4="Yearly",J836*'Lease Quarterly'!$D$4,IF('Lease Quarterly'!$H$4="Quarterly",J836*('Lease Quarterly'!$D$4/4),J836*'Lease Quarterly'!$D$4/12)),-L836-J836)</f>
        <v>0</v>
      </c>
      <c r="L836" s="47">
        <f t="shared" si="127"/>
        <v>0</v>
      </c>
      <c r="M836" s="47">
        <f t="shared" si="128"/>
        <v>0</v>
      </c>
      <c r="N836" s="57"/>
      <c r="O836" s="38">
        <v>237</v>
      </c>
      <c r="P836" s="58">
        <f t="shared" si="132"/>
        <v>343238</v>
      </c>
      <c r="Q836" s="47">
        <f t="shared" si="133"/>
        <v>0</v>
      </c>
      <c r="R836" s="47">
        <f>IF(S835&lt;1,0,-'Lease Quarterly'!$K$4/'Lease Quarterly'!$L$4)</f>
        <v>0</v>
      </c>
      <c r="S836" s="47">
        <f t="shared" si="129"/>
        <v>0</v>
      </c>
      <c r="AE836"/>
      <c r="AF836" s="6"/>
    </row>
    <row r="837" spans="1:32" x14ac:dyDescent="0.25">
      <c r="A837" s="53">
        <f t="shared" si="130"/>
        <v>821</v>
      </c>
      <c r="B837" s="29">
        <f t="shared" si="124"/>
        <v>0</v>
      </c>
      <c r="C837" s="9" t="str">
        <f>IF(D837=0,"-",IF('Lease Quarterly'!$H$4="Yearly",EDATE(C836,12),IF('Lease Quarterly'!$H$4="Quarterly",EDATE(C836,3),EDATE(C836,1))))</f>
        <v>-</v>
      </c>
      <c r="D837" s="54">
        <f>IF(A837&gt;'Lease Quarterly'!$E$4,0,'Lease Quarterly'!$G$4)*((1+$M$4)^(((((IF($H$4="Yearly",ROUNDDOWN(IF(A837-($N$4)&lt;0,0,((A837-($N$4)/(($N$4))))/($N$4)),0),IF($H$4="Monthly",ROUNDDOWN(IF(A837-($N$4*12)&lt;0,0,((A837-(12*$N$4)/((12*$N$4))))/($N$4*12)),0),ROUNDDOWN(IF(A837-($N$4*4)&lt;0,0,((A837-(4*$N$4)/((4*$N$4))))/($N$4*4)),0)))))))))+(IF(A837=$E$4,$J$4,0))</f>
        <v>0</v>
      </c>
      <c r="E837" s="49">
        <f>IF(D837=0,0,1/((1+IF('Lease Quarterly'!$H$4="Yearly",'Lease Quarterly'!$D$4,IF('Lease Quarterly'!$H$4="Quarterly",'Lease Quarterly'!$D$4/4,'Lease Quarterly'!$D$4/12)))^IF($E$17=1,A836,A837)))</f>
        <v>0</v>
      </c>
      <c r="F837" s="55">
        <f t="shared" si="125"/>
        <v>0</v>
      </c>
      <c r="G837" s="56"/>
      <c r="H837" s="38">
        <f t="shared" si="131"/>
        <v>821</v>
      </c>
      <c r="I837" s="9" t="str">
        <f t="shared" si="126"/>
        <v>-</v>
      </c>
      <c r="J837" s="47">
        <f>IF(H837&gt;'Lease Quarterly'!$E$4,0,M836)</f>
        <v>0</v>
      </c>
      <c r="K837" s="47">
        <f>IF(IF('Lease Quarterly'!$H$4="Yearly",J837*'Lease Quarterly'!$D$4,IF('Lease Quarterly'!$H$4="Quarterly",J837*('Lease Quarterly'!$D$4/4),J837*'Lease Quarterly'!$D$4/12))&gt;0,IF('Lease Quarterly'!$H$4="Yearly",J837*'Lease Quarterly'!$D$4,IF('Lease Quarterly'!$H$4="Quarterly",J837*('Lease Quarterly'!$D$4/4),J837*'Lease Quarterly'!$D$4/12)),-L837-J837)</f>
        <v>0</v>
      </c>
      <c r="L837" s="47">
        <f t="shared" si="127"/>
        <v>0</v>
      </c>
      <c r="M837" s="47">
        <f t="shared" si="128"/>
        <v>0</v>
      </c>
      <c r="N837" s="57"/>
      <c r="O837" s="38">
        <v>237</v>
      </c>
      <c r="P837" s="58">
        <f t="shared" si="132"/>
        <v>343604</v>
      </c>
      <c r="Q837" s="47">
        <f t="shared" si="133"/>
        <v>0</v>
      </c>
      <c r="R837" s="47">
        <f>IF(S836&lt;1,0,-'Lease Quarterly'!$K$4/'Lease Quarterly'!$L$4)</f>
        <v>0</v>
      </c>
      <c r="S837" s="47">
        <f t="shared" si="129"/>
        <v>0</v>
      </c>
      <c r="AE837"/>
      <c r="AF837" s="6"/>
    </row>
    <row r="838" spans="1:32" x14ac:dyDescent="0.25">
      <c r="A838" s="53">
        <f t="shared" si="130"/>
        <v>822</v>
      </c>
      <c r="B838" s="29">
        <f t="shared" si="124"/>
        <v>0</v>
      </c>
      <c r="C838" s="9" t="str">
        <f>IF(D838=0,"-",IF('Lease Quarterly'!$H$4="Yearly",EDATE(C837,12),IF('Lease Quarterly'!$H$4="Quarterly",EDATE(C837,3),EDATE(C837,1))))</f>
        <v>-</v>
      </c>
      <c r="D838" s="54">
        <f>IF(A838&gt;'Lease Quarterly'!$E$4,0,'Lease Quarterly'!$G$4)*((1+$M$4)^(((((IF($H$4="Yearly",ROUNDDOWN(IF(A838-($N$4)&lt;0,0,((A838-($N$4)/(($N$4))))/($N$4)),0),IF($H$4="Monthly",ROUNDDOWN(IF(A838-($N$4*12)&lt;0,0,((A838-(12*$N$4)/((12*$N$4))))/($N$4*12)),0),ROUNDDOWN(IF(A838-($N$4*4)&lt;0,0,((A838-(4*$N$4)/((4*$N$4))))/($N$4*4)),0)))))))))+(IF(A838=$E$4,$J$4,0))</f>
        <v>0</v>
      </c>
      <c r="E838" s="49">
        <f>IF(D838=0,0,1/((1+IF('Lease Quarterly'!$H$4="Yearly",'Lease Quarterly'!$D$4,IF('Lease Quarterly'!$H$4="Quarterly",'Lease Quarterly'!$D$4/4,'Lease Quarterly'!$D$4/12)))^IF($E$17=1,A837,A838)))</f>
        <v>0</v>
      </c>
      <c r="F838" s="55">
        <f t="shared" si="125"/>
        <v>0</v>
      </c>
      <c r="G838" s="56"/>
      <c r="H838" s="38">
        <f t="shared" si="131"/>
        <v>822</v>
      </c>
      <c r="I838" s="9" t="str">
        <f t="shared" si="126"/>
        <v>-</v>
      </c>
      <c r="J838" s="47">
        <f>IF(H838&gt;'Lease Quarterly'!$E$4,0,M837)</f>
        <v>0</v>
      </c>
      <c r="K838" s="47">
        <f>IF(IF('Lease Quarterly'!$H$4="Yearly",J838*'Lease Quarterly'!$D$4,IF('Lease Quarterly'!$H$4="Quarterly",J838*('Lease Quarterly'!$D$4/4),J838*'Lease Quarterly'!$D$4/12))&gt;0,IF('Lease Quarterly'!$H$4="Yearly",J838*'Lease Quarterly'!$D$4,IF('Lease Quarterly'!$H$4="Quarterly",J838*('Lease Quarterly'!$D$4/4),J838*'Lease Quarterly'!$D$4/12)),-L838-J838)</f>
        <v>0</v>
      </c>
      <c r="L838" s="47">
        <f t="shared" si="127"/>
        <v>0</v>
      </c>
      <c r="M838" s="47">
        <f t="shared" si="128"/>
        <v>0</v>
      </c>
      <c r="N838" s="57"/>
      <c r="O838" s="38">
        <v>237</v>
      </c>
      <c r="P838" s="58">
        <f t="shared" si="132"/>
        <v>343969</v>
      </c>
      <c r="Q838" s="47">
        <f t="shared" si="133"/>
        <v>0</v>
      </c>
      <c r="R838" s="47">
        <f>IF(S837&lt;1,0,-'Lease Quarterly'!$K$4/'Lease Quarterly'!$L$4)</f>
        <v>0</v>
      </c>
      <c r="S838" s="47">
        <f t="shared" si="129"/>
        <v>0</v>
      </c>
      <c r="AE838"/>
      <c r="AF838" s="6"/>
    </row>
    <row r="839" spans="1:32" x14ac:dyDescent="0.25">
      <c r="A839" s="53">
        <f t="shared" si="130"/>
        <v>823</v>
      </c>
      <c r="B839" s="29">
        <f t="shared" si="124"/>
        <v>0</v>
      </c>
      <c r="C839" s="9" t="str">
        <f>IF(D839=0,"-",IF('Lease Quarterly'!$H$4="Yearly",EDATE(C838,12),IF('Lease Quarterly'!$H$4="Quarterly",EDATE(C838,3),EDATE(C838,1))))</f>
        <v>-</v>
      </c>
      <c r="D839" s="54">
        <f>IF(A839&gt;'Lease Quarterly'!$E$4,0,'Lease Quarterly'!$G$4)*((1+$M$4)^(((((IF($H$4="Yearly",ROUNDDOWN(IF(A839-($N$4)&lt;0,0,((A839-($N$4)/(($N$4))))/($N$4)),0),IF($H$4="Monthly",ROUNDDOWN(IF(A839-($N$4*12)&lt;0,0,((A839-(12*$N$4)/((12*$N$4))))/($N$4*12)),0),ROUNDDOWN(IF(A839-($N$4*4)&lt;0,0,((A839-(4*$N$4)/((4*$N$4))))/($N$4*4)),0)))))))))+(IF(A839=$E$4,$J$4,0))</f>
        <v>0</v>
      </c>
      <c r="E839" s="49">
        <f>IF(D839=0,0,1/((1+IF('Lease Quarterly'!$H$4="Yearly",'Lease Quarterly'!$D$4,IF('Lease Quarterly'!$H$4="Quarterly",'Lease Quarterly'!$D$4/4,'Lease Quarterly'!$D$4/12)))^IF($E$17=1,A838,A839)))</f>
        <v>0</v>
      </c>
      <c r="F839" s="55">
        <f t="shared" si="125"/>
        <v>0</v>
      </c>
      <c r="G839" s="56"/>
      <c r="H839" s="38">
        <f t="shared" si="131"/>
        <v>823</v>
      </c>
      <c r="I839" s="9" t="str">
        <f t="shared" si="126"/>
        <v>-</v>
      </c>
      <c r="J839" s="47">
        <f>IF(H839&gt;'Lease Quarterly'!$E$4,0,M838)</f>
        <v>0</v>
      </c>
      <c r="K839" s="47">
        <f>IF(IF('Lease Quarterly'!$H$4="Yearly",J839*'Lease Quarterly'!$D$4,IF('Lease Quarterly'!$H$4="Quarterly",J839*('Lease Quarterly'!$D$4/4),J839*'Lease Quarterly'!$D$4/12))&gt;0,IF('Lease Quarterly'!$H$4="Yearly",J839*'Lease Quarterly'!$D$4,IF('Lease Quarterly'!$H$4="Quarterly",J839*('Lease Quarterly'!$D$4/4),J839*'Lease Quarterly'!$D$4/12)),-L839-J839)</f>
        <v>0</v>
      </c>
      <c r="L839" s="47">
        <f t="shared" si="127"/>
        <v>0</v>
      </c>
      <c r="M839" s="47">
        <f t="shared" si="128"/>
        <v>0</v>
      </c>
      <c r="N839" s="57"/>
      <c r="O839" s="38">
        <v>237</v>
      </c>
      <c r="P839" s="58">
        <f t="shared" si="132"/>
        <v>344334</v>
      </c>
      <c r="Q839" s="47">
        <f t="shared" si="133"/>
        <v>0</v>
      </c>
      <c r="R839" s="47">
        <f>IF(S838&lt;1,0,-'Lease Quarterly'!$K$4/'Lease Quarterly'!$L$4)</f>
        <v>0</v>
      </c>
      <c r="S839" s="47">
        <f t="shared" si="129"/>
        <v>0</v>
      </c>
      <c r="AE839"/>
      <c r="AF839" s="6"/>
    </row>
    <row r="840" spans="1:32" x14ac:dyDescent="0.25">
      <c r="A840" s="53">
        <f t="shared" si="130"/>
        <v>824</v>
      </c>
      <c r="B840" s="29">
        <f t="shared" si="124"/>
        <v>0</v>
      </c>
      <c r="C840" s="9" t="str">
        <f>IF(D840=0,"-",IF('Lease Quarterly'!$H$4="Yearly",EDATE(C839,12),IF('Lease Quarterly'!$H$4="Quarterly",EDATE(C839,3),EDATE(C839,1))))</f>
        <v>-</v>
      </c>
      <c r="D840" s="54">
        <f>IF(A840&gt;'Lease Quarterly'!$E$4,0,'Lease Quarterly'!$G$4)*((1+$M$4)^(((((IF($H$4="Yearly",ROUNDDOWN(IF(A840-($N$4)&lt;0,0,((A840-($N$4)/(($N$4))))/($N$4)),0),IF($H$4="Monthly",ROUNDDOWN(IF(A840-($N$4*12)&lt;0,0,((A840-(12*$N$4)/((12*$N$4))))/($N$4*12)),0),ROUNDDOWN(IF(A840-($N$4*4)&lt;0,0,((A840-(4*$N$4)/((4*$N$4))))/($N$4*4)),0)))))))))+(IF(A840=$E$4,$J$4,0))</f>
        <v>0</v>
      </c>
      <c r="E840" s="49">
        <f>IF(D840=0,0,1/((1+IF('Lease Quarterly'!$H$4="Yearly",'Lease Quarterly'!$D$4,IF('Lease Quarterly'!$H$4="Quarterly",'Lease Quarterly'!$D$4/4,'Lease Quarterly'!$D$4/12)))^IF($E$17=1,A839,A840)))</f>
        <v>0</v>
      </c>
      <c r="F840" s="55">
        <f t="shared" si="125"/>
        <v>0</v>
      </c>
      <c r="G840" s="56"/>
      <c r="H840" s="38">
        <f t="shared" si="131"/>
        <v>824</v>
      </c>
      <c r="I840" s="9" t="str">
        <f t="shared" si="126"/>
        <v>-</v>
      </c>
      <c r="J840" s="47">
        <f>IF(H840&gt;'Lease Quarterly'!$E$4,0,M839)</f>
        <v>0</v>
      </c>
      <c r="K840" s="47">
        <f>IF(IF('Lease Quarterly'!$H$4="Yearly",J840*'Lease Quarterly'!$D$4,IF('Lease Quarterly'!$H$4="Quarterly",J840*('Lease Quarterly'!$D$4/4),J840*'Lease Quarterly'!$D$4/12))&gt;0,IF('Lease Quarterly'!$H$4="Yearly",J840*'Lease Quarterly'!$D$4,IF('Lease Quarterly'!$H$4="Quarterly",J840*('Lease Quarterly'!$D$4/4),J840*'Lease Quarterly'!$D$4/12)),-L840-J840)</f>
        <v>0</v>
      </c>
      <c r="L840" s="47">
        <f t="shared" si="127"/>
        <v>0</v>
      </c>
      <c r="M840" s="47">
        <f t="shared" si="128"/>
        <v>0</v>
      </c>
      <c r="N840" s="57"/>
      <c r="O840" s="38">
        <v>237</v>
      </c>
      <c r="P840" s="58">
        <f t="shared" si="132"/>
        <v>344699</v>
      </c>
      <c r="Q840" s="47">
        <f t="shared" si="133"/>
        <v>0</v>
      </c>
      <c r="R840" s="47">
        <f>IF(S839&lt;1,0,-'Lease Quarterly'!$K$4/'Lease Quarterly'!$L$4)</f>
        <v>0</v>
      </c>
      <c r="S840" s="47">
        <f t="shared" si="129"/>
        <v>0</v>
      </c>
      <c r="AE840"/>
      <c r="AF840" s="6"/>
    </row>
    <row r="841" spans="1:32" x14ac:dyDescent="0.25">
      <c r="A841" s="53">
        <f t="shared" si="130"/>
        <v>825</v>
      </c>
      <c r="B841" s="29">
        <f t="shared" si="124"/>
        <v>0</v>
      </c>
      <c r="C841" s="9" t="str">
        <f>IF(D841=0,"-",IF('Lease Quarterly'!$H$4="Yearly",EDATE(C840,12),IF('Lease Quarterly'!$H$4="Quarterly",EDATE(C840,3),EDATE(C840,1))))</f>
        <v>-</v>
      </c>
      <c r="D841" s="54">
        <f>IF(A841&gt;'Lease Quarterly'!$E$4,0,'Lease Quarterly'!$G$4)*((1+$M$4)^(((((IF($H$4="Yearly",ROUNDDOWN(IF(A841-($N$4)&lt;0,0,((A841-($N$4)/(($N$4))))/($N$4)),0),IF($H$4="Monthly",ROUNDDOWN(IF(A841-($N$4*12)&lt;0,0,((A841-(12*$N$4)/((12*$N$4))))/($N$4*12)),0),ROUNDDOWN(IF(A841-($N$4*4)&lt;0,0,((A841-(4*$N$4)/((4*$N$4))))/($N$4*4)),0)))))))))+(IF(A841=$E$4,$J$4,0))</f>
        <v>0</v>
      </c>
      <c r="E841" s="49">
        <f>IF(D841=0,0,1/((1+IF('Lease Quarterly'!$H$4="Yearly",'Lease Quarterly'!$D$4,IF('Lease Quarterly'!$H$4="Quarterly",'Lease Quarterly'!$D$4/4,'Lease Quarterly'!$D$4/12)))^IF($E$17=1,A840,A841)))</f>
        <v>0</v>
      </c>
      <c r="F841" s="55">
        <f t="shared" si="125"/>
        <v>0</v>
      </c>
      <c r="G841" s="56"/>
      <c r="H841" s="38">
        <f t="shared" si="131"/>
        <v>825</v>
      </c>
      <c r="I841" s="9" t="str">
        <f t="shared" si="126"/>
        <v>-</v>
      </c>
      <c r="J841" s="47">
        <f>IF(H841&gt;'Lease Quarterly'!$E$4,0,M840)</f>
        <v>0</v>
      </c>
      <c r="K841" s="47">
        <f>IF(IF('Lease Quarterly'!$H$4="Yearly",J841*'Lease Quarterly'!$D$4,IF('Lease Quarterly'!$H$4="Quarterly",J841*('Lease Quarterly'!$D$4/4),J841*'Lease Quarterly'!$D$4/12))&gt;0,IF('Lease Quarterly'!$H$4="Yearly",J841*'Lease Quarterly'!$D$4,IF('Lease Quarterly'!$H$4="Quarterly",J841*('Lease Quarterly'!$D$4/4),J841*'Lease Quarterly'!$D$4/12)),-L841-J841)</f>
        <v>0</v>
      </c>
      <c r="L841" s="47">
        <f t="shared" si="127"/>
        <v>0</v>
      </c>
      <c r="M841" s="47">
        <f t="shared" si="128"/>
        <v>0</v>
      </c>
      <c r="N841" s="57"/>
      <c r="O841" s="38">
        <v>237</v>
      </c>
      <c r="P841" s="58">
        <f t="shared" si="132"/>
        <v>345065</v>
      </c>
      <c r="Q841" s="47">
        <f t="shared" si="133"/>
        <v>0</v>
      </c>
      <c r="R841" s="47">
        <f>IF(S840&lt;1,0,-'Lease Quarterly'!$K$4/'Lease Quarterly'!$L$4)</f>
        <v>0</v>
      </c>
      <c r="S841" s="47">
        <f t="shared" si="129"/>
        <v>0</v>
      </c>
      <c r="AE841"/>
      <c r="AF841" s="6"/>
    </row>
    <row r="842" spans="1:32" x14ac:dyDescent="0.25">
      <c r="A842" s="53">
        <f t="shared" si="130"/>
        <v>826</v>
      </c>
      <c r="B842" s="29">
        <f t="shared" si="124"/>
        <v>0</v>
      </c>
      <c r="C842" s="9" t="str">
        <f>IF(D842=0,"-",IF('Lease Quarterly'!$H$4="Yearly",EDATE(C841,12),IF('Lease Quarterly'!$H$4="Quarterly",EDATE(C841,3),EDATE(C841,1))))</f>
        <v>-</v>
      </c>
      <c r="D842" s="54">
        <f>IF(A842&gt;'Lease Quarterly'!$E$4,0,'Lease Quarterly'!$G$4)*((1+$M$4)^(((((IF($H$4="Yearly",ROUNDDOWN(IF(A842-($N$4)&lt;0,0,((A842-($N$4)/(($N$4))))/($N$4)),0),IF($H$4="Monthly",ROUNDDOWN(IF(A842-($N$4*12)&lt;0,0,((A842-(12*$N$4)/((12*$N$4))))/($N$4*12)),0),ROUNDDOWN(IF(A842-($N$4*4)&lt;0,0,((A842-(4*$N$4)/((4*$N$4))))/($N$4*4)),0)))))))))+(IF(A842=$E$4,$J$4,0))</f>
        <v>0</v>
      </c>
      <c r="E842" s="49">
        <f>IF(D842=0,0,1/((1+IF('Lease Quarterly'!$H$4="Yearly",'Lease Quarterly'!$D$4,IF('Lease Quarterly'!$H$4="Quarterly",'Lease Quarterly'!$D$4/4,'Lease Quarterly'!$D$4/12)))^IF($E$17=1,A841,A842)))</f>
        <v>0</v>
      </c>
      <c r="F842" s="55">
        <f t="shared" si="125"/>
        <v>0</v>
      </c>
      <c r="G842" s="56"/>
      <c r="H842" s="38">
        <f t="shared" si="131"/>
        <v>826</v>
      </c>
      <c r="I842" s="9" t="str">
        <f t="shared" si="126"/>
        <v>-</v>
      </c>
      <c r="J842" s="47">
        <f>IF(H842&gt;'Lease Quarterly'!$E$4,0,M841)</f>
        <v>0</v>
      </c>
      <c r="K842" s="47">
        <f>IF(IF('Lease Quarterly'!$H$4="Yearly",J842*'Lease Quarterly'!$D$4,IF('Lease Quarterly'!$H$4="Quarterly",J842*('Lease Quarterly'!$D$4/4),J842*'Lease Quarterly'!$D$4/12))&gt;0,IF('Lease Quarterly'!$H$4="Yearly",J842*'Lease Quarterly'!$D$4,IF('Lease Quarterly'!$H$4="Quarterly",J842*('Lease Quarterly'!$D$4/4),J842*'Lease Quarterly'!$D$4/12)),-L842-J842)</f>
        <v>0</v>
      </c>
      <c r="L842" s="47">
        <f t="shared" si="127"/>
        <v>0</v>
      </c>
      <c r="M842" s="47">
        <f t="shared" si="128"/>
        <v>0</v>
      </c>
      <c r="N842" s="57"/>
      <c r="O842" s="38">
        <v>237</v>
      </c>
      <c r="P842" s="58">
        <f t="shared" si="132"/>
        <v>345430</v>
      </c>
      <c r="Q842" s="47">
        <f t="shared" si="133"/>
        <v>0</v>
      </c>
      <c r="R842" s="47">
        <f>IF(S841&lt;1,0,-'Lease Quarterly'!$K$4/'Lease Quarterly'!$L$4)</f>
        <v>0</v>
      </c>
      <c r="S842" s="47">
        <f t="shared" si="129"/>
        <v>0</v>
      </c>
      <c r="AE842"/>
      <c r="AF842" s="6"/>
    </row>
    <row r="843" spans="1:32" x14ac:dyDescent="0.25">
      <c r="A843" s="53">
        <f t="shared" si="130"/>
        <v>827</v>
      </c>
      <c r="B843" s="29">
        <f t="shared" si="124"/>
        <v>0</v>
      </c>
      <c r="C843" s="9" t="str">
        <f>IF(D843=0,"-",IF('Lease Quarterly'!$H$4="Yearly",EDATE(C842,12),IF('Lease Quarterly'!$H$4="Quarterly",EDATE(C842,3),EDATE(C842,1))))</f>
        <v>-</v>
      </c>
      <c r="D843" s="54">
        <f>IF(A843&gt;'Lease Quarterly'!$E$4,0,'Lease Quarterly'!$G$4)*((1+$M$4)^(((((IF($H$4="Yearly",ROUNDDOWN(IF(A843-($N$4)&lt;0,0,((A843-($N$4)/(($N$4))))/($N$4)),0),IF($H$4="Monthly",ROUNDDOWN(IF(A843-($N$4*12)&lt;0,0,((A843-(12*$N$4)/((12*$N$4))))/($N$4*12)),0),ROUNDDOWN(IF(A843-($N$4*4)&lt;0,0,((A843-(4*$N$4)/((4*$N$4))))/($N$4*4)),0)))))))))+(IF(A843=$E$4,$J$4,0))</f>
        <v>0</v>
      </c>
      <c r="E843" s="49">
        <f>IF(D843=0,0,1/((1+IF('Lease Quarterly'!$H$4="Yearly",'Lease Quarterly'!$D$4,IF('Lease Quarterly'!$H$4="Quarterly",'Lease Quarterly'!$D$4/4,'Lease Quarterly'!$D$4/12)))^IF($E$17=1,A842,A843)))</f>
        <v>0</v>
      </c>
      <c r="F843" s="55">
        <f t="shared" si="125"/>
        <v>0</v>
      </c>
      <c r="G843" s="56"/>
      <c r="H843" s="38">
        <f t="shared" si="131"/>
        <v>827</v>
      </c>
      <c r="I843" s="9" t="str">
        <f t="shared" si="126"/>
        <v>-</v>
      </c>
      <c r="J843" s="47">
        <f>IF(H843&gt;'Lease Quarterly'!$E$4,0,M842)</f>
        <v>0</v>
      </c>
      <c r="K843" s="47">
        <f>IF(IF('Lease Quarterly'!$H$4="Yearly",J843*'Lease Quarterly'!$D$4,IF('Lease Quarterly'!$H$4="Quarterly",J843*('Lease Quarterly'!$D$4/4),J843*'Lease Quarterly'!$D$4/12))&gt;0,IF('Lease Quarterly'!$H$4="Yearly",J843*'Lease Quarterly'!$D$4,IF('Lease Quarterly'!$H$4="Quarterly",J843*('Lease Quarterly'!$D$4/4),J843*'Lease Quarterly'!$D$4/12)),-L843-J843)</f>
        <v>0</v>
      </c>
      <c r="L843" s="47">
        <f t="shared" si="127"/>
        <v>0</v>
      </c>
      <c r="M843" s="47">
        <f t="shared" si="128"/>
        <v>0</v>
      </c>
      <c r="N843" s="57"/>
      <c r="O843" s="38">
        <v>237</v>
      </c>
      <c r="P843" s="58">
        <f t="shared" si="132"/>
        <v>345795</v>
      </c>
      <c r="Q843" s="47">
        <f t="shared" si="133"/>
        <v>0</v>
      </c>
      <c r="R843" s="47">
        <f>IF(S842&lt;1,0,-'Lease Quarterly'!$K$4/'Lease Quarterly'!$L$4)</f>
        <v>0</v>
      </c>
      <c r="S843" s="47">
        <f t="shared" si="129"/>
        <v>0</v>
      </c>
      <c r="AE843"/>
      <c r="AF843" s="6"/>
    </row>
    <row r="844" spans="1:32" x14ac:dyDescent="0.25">
      <c r="A844" s="53">
        <f t="shared" si="130"/>
        <v>828</v>
      </c>
      <c r="B844" s="29">
        <f t="shared" si="124"/>
        <v>0</v>
      </c>
      <c r="C844" s="9" t="str">
        <f>IF(D844=0,"-",IF('Lease Quarterly'!$H$4="Yearly",EDATE(C843,12),IF('Lease Quarterly'!$H$4="Quarterly",EDATE(C843,3),EDATE(C843,1))))</f>
        <v>-</v>
      </c>
      <c r="D844" s="54">
        <f>IF(A844&gt;'Lease Quarterly'!$E$4,0,'Lease Quarterly'!$G$4)*((1+$M$4)^(((((IF($H$4="Yearly",ROUNDDOWN(IF(A844-($N$4)&lt;0,0,((A844-($N$4)/(($N$4))))/($N$4)),0),IF($H$4="Monthly",ROUNDDOWN(IF(A844-($N$4*12)&lt;0,0,((A844-(12*$N$4)/((12*$N$4))))/($N$4*12)),0),ROUNDDOWN(IF(A844-($N$4*4)&lt;0,0,((A844-(4*$N$4)/((4*$N$4))))/($N$4*4)),0)))))))))+(IF(A844=$E$4,$J$4,0))</f>
        <v>0</v>
      </c>
      <c r="E844" s="49">
        <f>IF(D844=0,0,1/((1+IF('Lease Quarterly'!$H$4="Yearly",'Lease Quarterly'!$D$4,IF('Lease Quarterly'!$H$4="Quarterly",'Lease Quarterly'!$D$4/4,'Lease Quarterly'!$D$4/12)))^IF($E$17=1,A843,A844)))</f>
        <v>0</v>
      </c>
      <c r="F844" s="55">
        <f t="shared" si="125"/>
        <v>0</v>
      </c>
      <c r="G844" s="56"/>
      <c r="H844" s="38">
        <f t="shared" si="131"/>
        <v>828</v>
      </c>
      <c r="I844" s="9" t="str">
        <f t="shared" si="126"/>
        <v>-</v>
      </c>
      <c r="J844" s="47">
        <f>IF(H844&gt;'Lease Quarterly'!$E$4,0,M843)</f>
        <v>0</v>
      </c>
      <c r="K844" s="47">
        <f>IF(IF('Lease Quarterly'!$H$4="Yearly",J844*'Lease Quarterly'!$D$4,IF('Lease Quarterly'!$H$4="Quarterly",J844*('Lease Quarterly'!$D$4/4),J844*'Lease Quarterly'!$D$4/12))&gt;0,IF('Lease Quarterly'!$H$4="Yearly",J844*'Lease Quarterly'!$D$4,IF('Lease Quarterly'!$H$4="Quarterly",J844*('Lease Quarterly'!$D$4/4),J844*'Lease Quarterly'!$D$4/12)),-L844-J844)</f>
        <v>0</v>
      </c>
      <c r="L844" s="47">
        <f t="shared" si="127"/>
        <v>0</v>
      </c>
      <c r="M844" s="47">
        <f t="shared" si="128"/>
        <v>0</v>
      </c>
      <c r="N844" s="57"/>
      <c r="O844" s="38">
        <v>237</v>
      </c>
      <c r="P844" s="58">
        <f t="shared" si="132"/>
        <v>346160</v>
      </c>
      <c r="Q844" s="47">
        <f t="shared" si="133"/>
        <v>0</v>
      </c>
      <c r="R844" s="47">
        <f>IF(S843&lt;1,0,-'Lease Quarterly'!$K$4/'Lease Quarterly'!$L$4)</f>
        <v>0</v>
      </c>
      <c r="S844" s="47">
        <f t="shared" si="129"/>
        <v>0</v>
      </c>
      <c r="AE844"/>
      <c r="AF844" s="6"/>
    </row>
    <row r="845" spans="1:32" x14ac:dyDescent="0.25">
      <c r="A845" s="53">
        <f t="shared" si="130"/>
        <v>829</v>
      </c>
      <c r="B845" s="29">
        <f t="shared" si="124"/>
        <v>0</v>
      </c>
      <c r="C845" s="9" t="str">
        <f>IF(D845=0,"-",IF('Lease Quarterly'!$H$4="Yearly",EDATE(C844,12),IF('Lease Quarterly'!$H$4="Quarterly",EDATE(C844,3),EDATE(C844,1))))</f>
        <v>-</v>
      </c>
      <c r="D845" s="54">
        <f>IF(A845&gt;'Lease Quarterly'!$E$4,0,'Lease Quarterly'!$G$4)*((1+$M$4)^(((((IF($H$4="Yearly",ROUNDDOWN(IF(A845-($N$4)&lt;0,0,((A845-($N$4)/(($N$4))))/($N$4)),0),IF($H$4="Monthly",ROUNDDOWN(IF(A845-($N$4*12)&lt;0,0,((A845-(12*$N$4)/((12*$N$4))))/($N$4*12)),0),ROUNDDOWN(IF(A845-($N$4*4)&lt;0,0,((A845-(4*$N$4)/((4*$N$4))))/($N$4*4)),0)))))))))+(IF(A845=$E$4,$J$4,0))</f>
        <v>0</v>
      </c>
      <c r="E845" s="49">
        <f>IF(D845=0,0,1/((1+IF('Lease Quarterly'!$H$4="Yearly",'Lease Quarterly'!$D$4,IF('Lease Quarterly'!$H$4="Quarterly",'Lease Quarterly'!$D$4/4,'Lease Quarterly'!$D$4/12)))^IF($E$17=1,A844,A845)))</f>
        <v>0</v>
      </c>
      <c r="F845" s="55">
        <f t="shared" si="125"/>
        <v>0</v>
      </c>
      <c r="G845" s="56"/>
      <c r="H845" s="38">
        <f t="shared" si="131"/>
        <v>829</v>
      </c>
      <c r="I845" s="9" t="str">
        <f t="shared" si="126"/>
        <v>-</v>
      </c>
      <c r="J845" s="47">
        <f>IF(H845&gt;'Lease Quarterly'!$E$4,0,M844)</f>
        <v>0</v>
      </c>
      <c r="K845" s="47">
        <f>IF(IF('Lease Quarterly'!$H$4="Yearly",J845*'Lease Quarterly'!$D$4,IF('Lease Quarterly'!$H$4="Quarterly",J845*('Lease Quarterly'!$D$4/4),J845*'Lease Quarterly'!$D$4/12))&gt;0,IF('Lease Quarterly'!$H$4="Yearly",J845*'Lease Quarterly'!$D$4,IF('Lease Quarterly'!$H$4="Quarterly",J845*('Lease Quarterly'!$D$4/4),J845*'Lease Quarterly'!$D$4/12)),-L845-J845)</f>
        <v>0</v>
      </c>
      <c r="L845" s="47">
        <f t="shared" si="127"/>
        <v>0</v>
      </c>
      <c r="M845" s="47">
        <f t="shared" si="128"/>
        <v>0</v>
      </c>
      <c r="N845" s="57"/>
      <c r="O845" s="38">
        <v>237</v>
      </c>
      <c r="P845" s="58">
        <f t="shared" si="132"/>
        <v>346526</v>
      </c>
      <c r="Q845" s="47">
        <f t="shared" si="133"/>
        <v>0</v>
      </c>
      <c r="R845" s="47">
        <f>IF(S844&lt;1,0,-'Lease Quarterly'!$K$4/'Lease Quarterly'!$L$4)</f>
        <v>0</v>
      </c>
      <c r="S845" s="47">
        <f t="shared" si="129"/>
        <v>0</v>
      </c>
      <c r="AE845"/>
      <c r="AF845" s="6"/>
    </row>
    <row r="846" spans="1:32" x14ac:dyDescent="0.25">
      <c r="A846" s="53">
        <f t="shared" si="130"/>
        <v>830</v>
      </c>
      <c r="B846" s="29">
        <f t="shared" si="124"/>
        <v>0</v>
      </c>
      <c r="C846" s="9" t="str">
        <f>IF(D846=0,"-",IF('Lease Quarterly'!$H$4="Yearly",EDATE(C845,12),IF('Lease Quarterly'!$H$4="Quarterly",EDATE(C845,3),EDATE(C845,1))))</f>
        <v>-</v>
      </c>
      <c r="D846" s="54">
        <f>IF(A846&gt;'Lease Quarterly'!$E$4,0,'Lease Quarterly'!$G$4)*((1+$M$4)^(((((IF($H$4="Yearly",ROUNDDOWN(IF(A846-($N$4)&lt;0,0,((A846-($N$4)/(($N$4))))/($N$4)),0),IF($H$4="Monthly",ROUNDDOWN(IF(A846-($N$4*12)&lt;0,0,((A846-(12*$N$4)/((12*$N$4))))/($N$4*12)),0),ROUNDDOWN(IF(A846-($N$4*4)&lt;0,0,((A846-(4*$N$4)/((4*$N$4))))/($N$4*4)),0)))))))))+(IF(A846=$E$4,$J$4,0))</f>
        <v>0</v>
      </c>
      <c r="E846" s="49">
        <f>IF(D846=0,0,1/((1+IF('Lease Quarterly'!$H$4="Yearly",'Lease Quarterly'!$D$4,IF('Lease Quarterly'!$H$4="Quarterly",'Lease Quarterly'!$D$4/4,'Lease Quarterly'!$D$4/12)))^IF($E$17=1,A845,A846)))</f>
        <v>0</v>
      </c>
      <c r="F846" s="55">
        <f t="shared" si="125"/>
        <v>0</v>
      </c>
      <c r="G846" s="56"/>
      <c r="H846" s="38">
        <f t="shared" si="131"/>
        <v>830</v>
      </c>
      <c r="I846" s="9" t="str">
        <f t="shared" si="126"/>
        <v>-</v>
      </c>
      <c r="J846" s="47">
        <f>IF(H846&gt;'Lease Quarterly'!$E$4,0,M845)</f>
        <v>0</v>
      </c>
      <c r="K846" s="47">
        <f>IF(IF('Lease Quarterly'!$H$4="Yearly",J846*'Lease Quarterly'!$D$4,IF('Lease Quarterly'!$H$4="Quarterly",J846*('Lease Quarterly'!$D$4/4),J846*'Lease Quarterly'!$D$4/12))&gt;0,IF('Lease Quarterly'!$H$4="Yearly",J846*'Lease Quarterly'!$D$4,IF('Lease Quarterly'!$H$4="Quarterly",J846*('Lease Quarterly'!$D$4/4),J846*'Lease Quarterly'!$D$4/12)),-L846-J846)</f>
        <v>0</v>
      </c>
      <c r="L846" s="47">
        <f t="shared" si="127"/>
        <v>0</v>
      </c>
      <c r="M846" s="47">
        <f t="shared" si="128"/>
        <v>0</v>
      </c>
      <c r="N846" s="57"/>
      <c r="O846" s="38">
        <v>237</v>
      </c>
      <c r="P846" s="58">
        <f t="shared" si="132"/>
        <v>346891</v>
      </c>
      <c r="Q846" s="47">
        <f t="shared" si="133"/>
        <v>0</v>
      </c>
      <c r="R846" s="47">
        <f>IF(S845&lt;1,0,-'Lease Quarterly'!$K$4/'Lease Quarterly'!$L$4)</f>
        <v>0</v>
      </c>
      <c r="S846" s="47">
        <f t="shared" si="129"/>
        <v>0</v>
      </c>
      <c r="AE846"/>
      <c r="AF846" s="6"/>
    </row>
    <row r="847" spans="1:32" x14ac:dyDescent="0.25">
      <c r="A847" s="53">
        <f t="shared" si="130"/>
        <v>831</v>
      </c>
      <c r="B847" s="29">
        <f t="shared" si="124"/>
        <v>0</v>
      </c>
      <c r="C847" s="9" t="str">
        <f>IF(D847=0,"-",IF('Lease Quarterly'!$H$4="Yearly",EDATE(C846,12),IF('Lease Quarterly'!$H$4="Quarterly",EDATE(C846,3),EDATE(C846,1))))</f>
        <v>-</v>
      </c>
      <c r="D847" s="54">
        <f>IF(A847&gt;'Lease Quarterly'!$E$4,0,'Lease Quarterly'!$G$4)*((1+$M$4)^(((((IF($H$4="Yearly",ROUNDDOWN(IF(A847-($N$4)&lt;0,0,((A847-($N$4)/(($N$4))))/($N$4)),0),IF($H$4="Monthly",ROUNDDOWN(IF(A847-($N$4*12)&lt;0,0,((A847-(12*$N$4)/((12*$N$4))))/($N$4*12)),0),ROUNDDOWN(IF(A847-($N$4*4)&lt;0,0,((A847-(4*$N$4)/((4*$N$4))))/($N$4*4)),0)))))))))+(IF(A847=$E$4,$J$4,0))</f>
        <v>0</v>
      </c>
      <c r="E847" s="49">
        <f>IF(D847=0,0,1/((1+IF('Lease Quarterly'!$H$4="Yearly",'Lease Quarterly'!$D$4,IF('Lease Quarterly'!$H$4="Quarterly",'Lease Quarterly'!$D$4/4,'Lease Quarterly'!$D$4/12)))^IF($E$17=1,A846,A847)))</f>
        <v>0</v>
      </c>
      <c r="F847" s="55">
        <f t="shared" si="125"/>
        <v>0</v>
      </c>
      <c r="G847" s="56"/>
      <c r="H847" s="38">
        <f t="shared" si="131"/>
        <v>831</v>
      </c>
      <c r="I847" s="9" t="str">
        <f t="shared" si="126"/>
        <v>-</v>
      </c>
      <c r="J847" s="47">
        <f>IF(H847&gt;'Lease Quarterly'!$E$4,0,M846)</f>
        <v>0</v>
      </c>
      <c r="K847" s="47">
        <f>IF(IF('Lease Quarterly'!$H$4="Yearly",J847*'Lease Quarterly'!$D$4,IF('Lease Quarterly'!$H$4="Quarterly",J847*('Lease Quarterly'!$D$4/4),J847*'Lease Quarterly'!$D$4/12))&gt;0,IF('Lease Quarterly'!$H$4="Yearly",J847*'Lease Quarterly'!$D$4,IF('Lease Quarterly'!$H$4="Quarterly",J847*('Lease Quarterly'!$D$4/4),J847*'Lease Quarterly'!$D$4/12)),-L847-J847)</f>
        <v>0</v>
      </c>
      <c r="L847" s="47">
        <f t="shared" si="127"/>
        <v>0</v>
      </c>
      <c r="M847" s="47">
        <f t="shared" si="128"/>
        <v>0</v>
      </c>
      <c r="N847" s="57"/>
      <c r="O847" s="38">
        <v>237</v>
      </c>
      <c r="P847" s="58">
        <f t="shared" si="132"/>
        <v>347256</v>
      </c>
      <c r="Q847" s="47">
        <f t="shared" si="133"/>
        <v>0</v>
      </c>
      <c r="R847" s="47">
        <f>IF(S846&lt;1,0,-'Lease Quarterly'!$K$4/'Lease Quarterly'!$L$4)</f>
        <v>0</v>
      </c>
      <c r="S847" s="47">
        <f t="shared" si="129"/>
        <v>0</v>
      </c>
      <c r="AE847"/>
      <c r="AF847" s="6"/>
    </row>
    <row r="848" spans="1:32" x14ac:dyDescent="0.25">
      <c r="A848" s="53">
        <f t="shared" si="130"/>
        <v>832</v>
      </c>
      <c r="B848" s="29">
        <f t="shared" si="124"/>
        <v>0</v>
      </c>
      <c r="C848" s="9" t="str">
        <f>IF(D848=0,"-",IF('Lease Quarterly'!$H$4="Yearly",EDATE(C847,12),IF('Lease Quarterly'!$H$4="Quarterly",EDATE(C847,3),EDATE(C847,1))))</f>
        <v>-</v>
      </c>
      <c r="D848" s="54">
        <f>IF(A848&gt;'Lease Quarterly'!$E$4,0,'Lease Quarterly'!$G$4)*((1+$M$4)^(((((IF($H$4="Yearly",ROUNDDOWN(IF(A848-($N$4)&lt;0,0,((A848-($N$4)/(($N$4))))/($N$4)),0),IF($H$4="Monthly",ROUNDDOWN(IF(A848-($N$4*12)&lt;0,0,((A848-(12*$N$4)/((12*$N$4))))/($N$4*12)),0),ROUNDDOWN(IF(A848-($N$4*4)&lt;0,0,((A848-(4*$N$4)/((4*$N$4))))/($N$4*4)),0)))))))))+(IF(A848=$E$4,$J$4,0))</f>
        <v>0</v>
      </c>
      <c r="E848" s="49">
        <f>IF(D848=0,0,1/((1+IF('Lease Quarterly'!$H$4="Yearly",'Lease Quarterly'!$D$4,IF('Lease Quarterly'!$H$4="Quarterly",'Lease Quarterly'!$D$4/4,'Lease Quarterly'!$D$4/12)))^IF($E$17=1,A847,A848)))</f>
        <v>0</v>
      </c>
      <c r="F848" s="55">
        <f t="shared" si="125"/>
        <v>0</v>
      </c>
      <c r="G848" s="56"/>
      <c r="H848" s="38">
        <f t="shared" si="131"/>
        <v>832</v>
      </c>
      <c r="I848" s="9" t="str">
        <f t="shared" si="126"/>
        <v>-</v>
      </c>
      <c r="J848" s="47">
        <f>IF(H848&gt;'Lease Quarterly'!$E$4,0,M847)</f>
        <v>0</v>
      </c>
      <c r="K848" s="47">
        <f>IF(IF('Lease Quarterly'!$H$4="Yearly",J848*'Lease Quarterly'!$D$4,IF('Lease Quarterly'!$H$4="Quarterly",J848*('Lease Quarterly'!$D$4/4),J848*'Lease Quarterly'!$D$4/12))&gt;0,IF('Lease Quarterly'!$H$4="Yearly",J848*'Lease Quarterly'!$D$4,IF('Lease Quarterly'!$H$4="Quarterly",J848*('Lease Quarterly'!$D$4/4),J848*'Lease Quarterly'!$D$4/12)),-L848-J848)</f>
        <v>0</v>
      </c>
      <c r="L848" s="47">
        <f t="shared" si="127"/>
        <v>0</v>
      </c>
      <c r="M848" s="47">
        <f t="shared" si="128"/>
        <v>0</v>
      </c>
      <c r="N848" s="57"/>
      <c r="O848" s="38">
        <v>237</v>
      </c>
      <c r="P848" s="58">
        <f t="shared" si="132"/>
        <v>347621</v>
      </c>
      <c r="Q848" s="47">
        <f t="shared" si="133"/>
        <v>0</v>
      </c>
      <c r="R848" s="47">
        <f>IF(S847&lt;1,0,-'Lease Quarterly'!$K$4/'Lease Quarterly'!$L$4)</f>
        <v>0</v>
      </c>
      <c r="S848" s="47">
        <f t="shared" si="129"/>
        <v>0</v>
      </c>
      <c r="AE848"/>
      <c r="AF848" s="6"/>
    </row>
    <row r="849" spans="1:32" x14ac:dyDescent="0.25">
      <c r="A849" s="53">
        <f t="shared" si="130"/>
        <v>833</v>
      </c>
      <c r="B849" s="29">
        <f t="shared" ref="B849:B912" si="134">IF(C849="-",0,YEAR(C849))</f>
        <v>0</v>
      </c>
      <c r="C849" s="9" t="str">
        <f>IF(D849=0,"-",IF('Lease Quarterly'!$H$4="Yearly",EDATE(C848,12),IF('Lease Quarterly'!$H$4="Quarterly",EDATE(C848,3),EDATE(C848,1))))</f>
        <v>-</v>
      </c>
      <c r="D849" s="54">
        <f>IF(A849&gt;'Lease Quarterly'!$E$4,0,'Lease Quarterly'!$G$4)*((1+$M$4)^(((((IF($H$4="Yearly",ROUNDDOWN(IF(A849-($N$4)&lt;0,0,((A849-($N$4)/(($N$4))))/($N$4)),0),IF($H$4="Monthly",ROUNDDOWN(IF(A849-($N$4*12)&lt;0,0,((A849-(12*$N$4)/((12*$N$4))))/($N$4*12)),0),ROUNDDOWN(IF(A849-($N$4*4)&lt;0,0,((A849-(4*$N$4)/((4*$N$4))))/($N$4*4)),0)))))))))+(IF(A849=$E$4,$J$4,0))</f>
        <v>0</v>
      </c>
      <c r="E849" s="49">
        <f>IF(D849=0,0,1/((1+IF('Lease Quarterly'!$H$4="Yearly",'Lease Quarterly'!$D$4,IF('Lease Quarterly'!$H$4="Quarterly",'Lease Quarterly'!$D$4/4,'Lease Quarterly'!$D$4/12)))^IF($E$17=1,A848,A849)))</f>
        <v>0</v>
      </c>
      <c r="F849" s="55">
        <f t="shared" ref="F849:F912" si="135">D849*E849</f>
        <v>0</v>
      </c>
      <c r="G849" s="56"/>
      <c r="H849" s="38">
        <f t="shared" si="131"/>
        <v>833</v>
      </c>
      <c r="I849" s="9" t="str">
        <f t="shared" ref="I849:I912" si="136">C849</f>
        <v>-</v>
      </c>
      <c r="J849" s="47">
        <f>IF(H849&gt;'Lease Quarterly'!$E$4,0,M848)</f>
        <v>0</v>
      </c>
      <c r="K849" s="47">
        <f>IF(IF('Lease Quarterly'!$H$4="Yearly",J849*'Lease Quarterly'!$D$4,IF('Lease Quarterly'!$H$4="Quarterly",J849*('Lease Quarterly'!$D$4/4),J849*'Lease Quarterly'!$D$4/12))&gt;0,IF('Lease Quarterly'!$H$4="Yearly",J849*'Lease Quarterly'!$D$4,IF('Lease Quarterly'!$H$4="Quarterly",J849*('Lease Quarterly'!$D$4/4),J849*'Lease Quarterly'!$D$4/12)),-L849-J849)</f>
        <v>0</v>
      </c>
      <c r="L849" s="47">
        <f t="shared" si="127"/>
        <v>0</v>
      </c>
      <c r="M849" s="47">
        <f t="shared" si="128"/>
        <v>0</v>
      </c>
      <c r="N849" s="57"/>
      <c r="O849" s="38">
        <v>237</v>
      </c>
      <c r="P849" s="58">
        <f t="shared" si="132"/>
        <v>347987</v>
      </c>
      <c r="Q849" s="47">
        <f t="shared" si="133"/>
        <v>0</v>
      </c>
      <c r="R849" s="47">
        <f>IF(S848&lt;1,0,-'Lease Quarterly'!$K$4/'Lease Quarterly'!$L$4)</f>
        <v>0</v>
      </c>
      <c r="S849" s="47">
        <f t="shared" si="129"/>
        <v>0</v>
      </c>
      <c r="AE849"/>
      <c r="AF849" s="6"/>
    </row>
    <row r="850" spans="1:32" x14ac:dyDescent="0.25">
      <c r="A850" s="53">
        <f t="shared" si="130"/>
        <v>834</v>
      </c>
      <c r="B850" s="29">
        <f t="shared" si="134"/>
        <v>0</v>
      </c>
      <c r="C850" s="9" t="str">
        <f>IF(D850=0,"-",IF('Lease Quarterly'!$H$4="Yearly",EDATE(C849,12),IF('Lease Quarterly'!$H$4="Quarterly",EDATE(C849,3),EDATE(C849,1))))</f>
        <v>-</v>
      </c>
      <c r="D850" s="54">
        <f>IF(A850&gt;'Lease Quarterly'!$E$4,0,'Lease Quarterly'!$G$4)*((1+$M$4)^(((((IF($H$4="Yearly",ROUNDDOWN(IF(A850-($N$4)&lt;0,0,((A850-($N$4)/(($N$4))))/($N$4)),0),IF($H$4="Monthly",ROUNDDOWN(IF(A850-($N$4*12)&lt;0,0,((A850-(12*$N$4)/((12*$N$4))))/($N$4*12)),0),ROUNDDOWN(IF(A850-($N$4*4)&lt;0,0,((A850-(4*$N$4)/((4*$N$4))))/($N$4*4)),0)))))))))+(IF(A850=$E$4,$J$4,0))</f>
        <v>0</v>
      </c>
      <c r="E850" s="49">
        <f>IF(D850=0,0,1/((1+IF('Lease Quarterly'!$H$4="Yearly",'Lease Quarterly'!$D$4,IF('Lease Quarterly'!$H$4="Quarterly",'Lease Quarterly'!$D$4/4,'Lease Quarterly'!$D$4/12)))^IF($E$17=1,A849,A850)))</f>
        <v>0</v>
      </c>
      <c r="F850" s="55">
        <f t="shared" si="135"/>
        <v>0</v>
      </c>
      <c r="G850" s="56"/>
      <c r="H850" s="38">
        <f t="shared" si="131"/>
        <v>834</v>
      </c>
      <c r="I850" s="9" t="str">
        <f t="shared" si="136"/>
        <v>-</v>
      </c>
      <c r="J850" s="47">
        <f>IF(H850&gt;'Lease Quarterly'!$E$4,0,M849)</f>
        <v>0</v>
      </c>
      <c r="K850" s="47">
        <f>IF(IF('Lease Quarterly'!$H$4="Yearly",J850*'Lease Quarterly'!$D$4,IF('Lease Quarterly'!$H$4="Quarterly",J850*('Lease Quarterly'!$D$4/4),J850*'Lease Quarterly'!$D$4/12))&gt;0,IF('Lease Quarterly'!$H$4="Yearly",J850*'Lease Quarterly'!$D$4,IF('Lease Quarterly'!$H$4="Quarterly",J850*('Lease Quarterly'!$D$4/4),J850*'Lease Quarterly'!$D$4/12)),-L850-J850)</f>
        <v>0</v>
      </c>
      <c r="L850" s="47">
        <f t="shared" ref="L850:L913" si="137">D850</f>
        <v>0</v>
      </c>
      <c r="M850" s="47">
        <f t="shared" ref="M850:M913" si="138">J850+K850-L850</f>
        <v>0</v>
      </c>
      <c r="N850" s="57"/>
      <c r="O850" s="38">
        <v>237</v>
      </c>
      <c r="P850" s="58">
        <f t="shared" si="132"/>
        <v>348352</v>
      </c>
      <c r="Q850" s="47">
        <f t="shared" si="133"/>
        <v>0</v>
      </c>
      <c r="R850" s="47">
        <f>IF(S849&lt;1,0,-'Lease Quarterly'!$K$4/'Lease Quarterly'!$L$4)</f>
        <v>0</v>
      </c>
      <c r="S850" s="47">
        <f t="shared" ref="S850:S913" si="139">IF(S849&lt;1,0,SUM(Q850:R850))</f>
        <v>0</v>
      </c>
      <c r="AE850"/>
      <c r="AF850" s="6"/>
    </row>
    <row r="851" spans="1:32" x14ac:dyDescent="0.25">
      <c r="A851" s="53">
        <f t="shared" ref="A851:A914" si="140">A850+1</f>
        <v>835</v>
      </c>
      <c r="B851" s="29">
        <f t="shared" si="134"/>
        <v>0</v>
      </c>
      <c r="C851" s="9" t="str">
        <f>IF(D851=0,"-",IF('Lease Quarterly'!$H$4="Yearly",EDATE(C850,12),IF('Lease Quarterly'!$H$4="Quarterly",EDATE(C850,3),EDATE(C850,1))))</f>
        <v>-</v>
      </c>
      <c r="D851" s="54">
        <f>IF(A851&gt;'Lease Quarterly'!$E$4,0,'Lease Quarterly'!$G$4)*((1+$M$4)^(((((IF($H$4="Yearly",ROUNDDOWN(IF(A851-($N$4)&lt;0,0,((A851-($N$4)/(($N$4))))/($N$4)),0),IF($H$4="Monthly",ROUNDDOWN(IF(A851-($N$4*12)&lt;0,0,((A851-(12*$N$4)/((12*$N$4))))/($N$4*12)),0),ROUNDDOWN(IF(A851-($N$4*4)&lt;0,0,((A851-(4*$N$4)/((4*$N$4))))/($N$4*4)),0)))))))))+(IF(A851=$E$4,$J$4,0))</f>
        <v>0</v>
      </c>
      <c r="E851" s="49">
        <f>IF(D851=0,0,1/((1+IF('Lease Quarterly'!$H$4="Yearly",'Lease Quarterly'!$D$4,IF('Lease Quarterly'!$H$4="Quarterly",'Lease Quarterly'!$D$4/4,'Lease Quarterly'!$D$4/12)))^IF($E$17=1,A850,A851)))</f>
        <v>0</v>
      </c>
      <c r="F851" s="55">
        <f t="shared" si="135"/>
        <v>0</v>
      </c>
      <c r="G851" s="56"/>
      <c r="H851" s="38">
        <f t="shared" ref="H851:H914" si="141">H850+1</f>
        <v>835</v>
      </c>
      <c r="I851" s="9" t="str">
        <f t="shared" si="136"/>
        <v>-</v>
      </c>
      <c r="J851" s="47">
        <f>IF(H851&gt;'Lease Quarterly'!$E$4,0,M850)</f>
        <v>0</v>
      </c>
      <c r="K851" s="47">
        <f>IF(IF('Lease Quarterly'!$H$4="Yearly",J851*'Lease Quarterly'!$D$4,IF('Lease Quarterly'!$H$4="Quarterly",J851*('Lease Quarterly'!$D$4/4),J851*'Lease Quarterly'!$D$4/12))&gt;0,IF('Lease Quarterly'!$H$4="Yearly",J851*'Lease Quarterly'!$D$4,IF('Lease Quarterly'!$H$4="Quarterly",J851*('Lease Quarterly'!$D$4/4),J851*'Lease Quarterly'!$D$4/12)),-L851-J851)</f>
        <v>0</v>
      </c>
      <c r="L851" s="47">
        <f t="shared" si="137"/>
        <v>0</v>
      </c>
      <c r="M851" s="47">
        <f t="shared" si="138"/>
        <v>0</v>
      </c>
      <c r="N851" s="57"/>
      <c r="O851" s="38">
        <v>237</v>
      </c>
      <c r="P851" s="58">
        <f t="shared" ref="P851:P914" si="142">DATE(YEAR(P850)+1,MONTH(P850),DAY(P850))</f>
        <v>348717</v>
      </c>
      <c r="Q851" s="47">
        <f t="shared" ref="Q851:Q914" si="143">S850</f>
        <v>0</v>
      </c>
      <c r="R851" s="47">
        <f>IF(S850&lt;1,0,-'Lease Quarterly'!$K$4/'Lease Quarterly'!$L$4)</f>
        <v>0</v>
      </c>
      <c r="S851" s="47">
        <f t="shared" si="139"/>
        <v>0</v>
      </c>
      <c r="AE851"/>
      <c r="AF851" s="6"/>
    </row>
    <row r="852" spans="1:32" x14ac:dyDescent="0.25">
      <c r="A852" s="53">
        <f t="shared" si="140"/>
        <v>836</v>
      </c>
      <c r="B852" s="29">
        <f t="shared" si="134"/>
        <v>0</v>
      </c>
      <c r="C852" s="9" t="str">
        <f>IF(D852=0,"-",IF('Lease Quarterly'!$H$4="Yearly",EDATE(C851,12),IF('Lease Quarterly'!$H$4="Quarterly",EDATE(C851,3),EDATE(C851,1))))</f>
        <v>-</v>
      </c>
      <c r="D852" s="54">
        <f>IF(A852&gt;'Lease Quarterly'!$E$4,0,'Lease Quarterly'!$G$4)*((1+$M$4)^(((((IF($H$4="Yearly",ROUNDDOWN(IF(A852-($N$4)&lt;0,0,((A852-($N$4)/(($N$4))))/($N$4)),0),IF($H$4="Monthly",ROUNDDOWN(IF(A852-($N$4*12)&lt;0,0,((A852-(12*$N$4)/((12*$N$4))))/($N$4*12)),0),ROUNDDOWN(IF(A852-($N$4*4)&lt;0,0,((A852-(4*$N$4)/((4*$N$4))))/($N$4*4)),0)))))))))+(IF(A852=$E$4,$J$4,0))</f>
        <v>0</v>
      </c>
      <c r="E852" s="49">
        <f>IF(D852=0,0,1/((1+IF('Lease Quarterly'!$H$4="Yearly",'Lease Quarterly'!$D$4,IF('Lease Quarterly'!$H$4="Quarterly",'Lease Quarterly'!$D$4/4,'Lease Quarterly'!$D$4/12)))^IF($E$17=1,A851,A852)))</f>
        <v>0</v>
      </c>
      <c r="F852" s="55">
        <f t="shared" si="135"/>
        <v>0</v>
      </c>
      <c r="G852" s="56"/>
      <c r="H852" s="38">
        <f t="shared" si="141"/>
        <v>836</v>
      </c>
      <c r="I852" s="9" t="str">
        <f t="shared" si="136"/>
        <v>-</v>
      </c>
      <c r="J852" s="47">
        <f>IF(H852&gt;'Lease Quarterly'!$E$4,0,M851)</f>
        <v>0</v>
      </c>
      <c r="K852" s="47">
        <f>IF(IF('Lease Quarterly'!$H$4="Yearly",J852*'Lease Quarterly'!$D$4,IF('Lease Quarterly'!$H$4="Quarterly",J852*('Lease Quarterly'!$D$4/4),J852*'Lease Quarterly'!$D$4/12))&gt;0,IF('Lease Quarterly'!$H$4="Yearly",J852*'Lease Quarterly'!$D$4,IF('Lease Quarterly'!$H$4="Quarterly",J852*('Lease Quarterly'!$D$4/4),J852*'Lease Quarterly'!$D$4/12)),-L852-J852)</f>
        <v>0</v>
      </c>
      <c r="L852" s="47">
        <f t="shared" si="137"/>
        <v>0</v>
      </c>
      <c r="M852" s="47">
        <f t="shared" si="138"/>
        <v>0</v>
      </c>
      <c r="N852" s="57"/>
      <c r="O852" s="38">
        <v>237</v>
      </c>
      <c r="P852" s="58">
        <f t="shared" si="142"/>
        <v>349082</v>
      </c>
      <c r="Q852" s="47">
        <f t="shared" si="143"/>
        <v>0</v>
      </c>
      <c r="R852" s="47">
        <f>IF(S851&lt;1,0,-'Lease Quarterly'!$K$4/'Lease Quarterly'!$L$4)</f>
        <v>0</v>
      </c>
      <c r="S852" s="47">
        <f t="shared" si="139"/>
        <v>0</v>
      </c>
      <c r="AE852"/>
      <c r="AF852" s="6"/>
    </row>
    <row r="853" spans="1:32" x14ac:dyDescent="0.25">
      <c r="A853" s="53">
        <f t="shared" si="140"/>
        <v>837</v>
      </c>
      <c r="B853" s="29">
        <f t="shared" si="134"/>
        <v>0</v>
      </c>
      <c r="C853" s="9" t="str">
        <f>IF(D853=0,"-",IF('Lease Quarterly'!$H$4="Yearly",EDATE(C852,12),IF('Lease Quarterly'!$H$4="Quarterly",EDATE(C852,3),EDATE(C852,1))))</f>
        <v>-</v>
      </c>
      <c r="D853" s="54">
        <f>IF(A853&gt;'Lease Quarterly'!$E$4,0,'Lease Quarterly'!$G$4)*((1+$M$4)^(((((IF($H$4="Yearly",ROUNDDOWN(IF(A853-($N$4)&lt;0,0,((A853-($N$4)/(($N$4))))/($N$4)),0),IF($H$4="Monthly",ROUNDDOWN(IF(A853-($N$4*12)&lt;0,0,((A853-(12*$N$4)/((12*$N$4))))/($N$4*12)),0),ROUNDDOWN(IF(A853-($N$4*4)&lt;0,0,((A853-(4*$N$4)/((4*$N$4))))/($N$4*4)),0)))))))))+(IF(A853=$E$4,$J$4,0))</f>
        <v>0</v>
      </c>
      <c r="E853" s="49">
        <f>IF(D853=0,0,1/((1+IF('Lease Quarterly'!$H$4="Yearly",'Lease Quarterly'!$D$4,IF('Lease Quarterly'!$H$4="Quarterly",'Lease Quarterly'!$D$4/4,'Lease Quarterly'!$D$4/12)))^IF($E$17=1,A852,A853)))</f>
        <v>0</v>
      </c>
      <c r="F853" s="55">
        <f t="shared" si="135"/>
        <v>0</v>
      </c>
      <c r="G853" s="56"/>
      <c r="H853" s="38">
        <f t="shared" si="141"/>
        <v>837</v>
      </c>
      <c r="I853" s="9" t="str">
        <f t="shared" si="136"/>
        <v>-</v>
      </c>
      <c r="J853" s="47">
        <f>IF(H853&gt;'Lease Quarterly'!$E$4,0,M852)</f>
        <v>0</v>
      </c>
      <c r="K853" s="47">
        <f>IF(IF('Lease Quarterly'!$H$4="Yearly",J853*'Lease Quarterly'!$D$4,IF('Lease Quarterly'!$H$4="Quarterly",J853*('Lease Quarterly'!$D$4/4),J853*'Lease Quarterly'!$D$4/12))&gt;0,IF('Lease Quarterly'!$H$4="Yearly",J853*'Lease Quarterly'!$D$4,IF('Lease Quarterly'!$H$4="Quarterly",J853*('Lease Quarterly'!$D$4/4),J853*'Lease Quarterly'!$D$4/12)),-L853-J853)</f>
        <v>0</v>
      </c>
      <c r="L853" s="47">
        <f t="shared" si="137"/>
        <v>0</v>
      </c>
      <c r="M853" s="47">
        <f t="shared" si="138"/>
        <v>0</v>
      </c>
      <c r="N853" s="57"/>
      <c r="O853" s="38">
        <v>237</v>
      </c>
      <c r="P853" s="58">
        <f t="shared" si="142"/>
        <v>349448</v>
      </c>
      <c r="Q853" s="47">
        <f t="shared" si="143"/>
        <v>0</v>
      </c>
      <c r="R853" s="47">
        <f>IF(S852&lt;1,0,-'Lease Quarterly'!$K$4/'Lease Quarterly'!$L$4)</f>
        <v>0</v>
      </c>
      <c r="S853" s="47">
        <f t="shared" si="139"/>
        <v>0</v>
      </c>
      <c r="AE853"/>
      <c r="AF853" s="6"/>
    </row>
    <row r="854" spans="1:32" x14ac:dyDescent="0.25">
      <c r="A854" s="53">
        <f t="shared" si="140"/>
        <v>838</v>
      </c>
      <c r="B854" s="29">
        <f t="shared" si="134"/>
        <v>0</v>
      </c>
      <c r="C854" s="9" t="str">
        <f>IF(D854=0,"-",IF('Lease Quarterly'!$H$4="Yearly",EDATE(C853,12),IF('Lease Quarterly'!$H$4="Quarterly",EDATE(C853,3),EDATE(C853,1))))</f>
        <v>-</v>
      </c>
      <c r="D854" s="54">
        <f>IF(A854&gt;'Lease Quarterly'!$E$4,0,'Lease Quarterly'!$G$4)*((1+$M$4)^(((((IF($H$4="Yearly",ROUNDDOWN(IF(A854-($N$4)&lt;0,0,((A854-($N$4)/(($N$4))))/($N$4)),0),IF($H$4="Monthly",ROUNDDOWN(IF(A854-($N$4*12)&lt;0,0,((A854-(12*$N$4)/((12*$N$4))))/($N$4*12)),0),ROUNDDOWN(IF(A854-($N$4*4)&lt;0,0,((A854-(4*$N$4)/((4*$N$4))))/($N$4*4)),0)))))))))+(IF(A854=$E$4,$J$4,0))</f>
        <v>0</v>
      </c>
      <c r="E854" s="49">
        <f>IF(D854=0,0,1/((1+IF('Lease Quarterly'!$H$4="Yearly",'Lease Quarterly'!$D$4,IF('Lease Quarterly'!$H$4="Quarterly",'Lease Quarterly'!$D$4/4,'Lease Quarterly'!$D$4/12)))^IF($E$17=1,A853,A854)))</f>
        <v>0</v>
      </c>
      <c r="F854" s="55">
        <f t="shared" si="135"/>
        <v>0</v>
      </c>
      <c r="G854" s="56"/>
      <c r="H854" s="38">
        <f t="shared" si="141"/>
        <v>838</v>
      </c>
      <c r="I854" s="9" t="str">
        <f t="shared" si="136"/>
        <v>-</v>
      </c>
      <c r="J854" s="47">
        <f>IF(H854&gt;'Lease Quarterly'!$E$4,0,M853)</f>
        <v>0</v>
      </c>
      <c r="K854" s="47">
        <f>IF(IF('Lease Quarterly'!$H$4="Yearly",J854*'Lease Quarterly'!$D$4,IF('Lease Quarterly'!$H$4="Quarterly",J854*('Lease Quarterly'!$D$4/4),J854*'Lease Quarterly'!$D$4/12))&gt;0,IF('Lease Quarterly'!$H$4="Yearly",J854*'Lease Quarterly'!$D$4,IF('Lease Quarterly'!$H$4="Quarterly",J854*('Lease Quarterly'!$D$4/4),J854*'Lease Quarterly'!$D$4/12)),-L854-J854)</f>
        <v>0</v>
      </c>
      <c r="L854" s="47">
        <f t="shared" si="137"/>
        <v>0</v>
      </c>
      <c r="M854" s="47">
        <f t="shared" si="138"/>
        <v>0</v>
      </c>
      <c r="N854" s="57"/>
      <c r="O854" s="38">
        <v>237</v>
      </c>
      <c r="P854" s="58">
        <f t="shared" si="142"/>
        <v>349813</v>
      </c>
      <c r="Q854" s="47">
        <f t="shared" si="143"/>
        <v>0</v>
      </c>
      <c r="R854" s="47">
        <f>IF(S853&lt;1,0,-'Lease Quarterly'!$K$4/'Lease Quarterly'!$L$4)</f>
        <v>0</v>
      </c>
      <c r="S854" s="47">
        <f t="shared" si="139"/>
        <v>0</v>
      </c>
      <c r="AE854"/>
      <c r="AF854" s="6"/>
    </row>
    <row r="855" spans="1:32" x14ac:dyDescent="0.25">
      <c r="A855" s="53">
        <f t="shared" si="140"/>
        <v>839</v>
      </c>
      <c r="B855" s="29">
        <f t="shared" si="134"/>
        <v>0</v>
      </c>
      <c r="C855" s="9" t="str">
        <f>IF(D855=0,"-",IF('Lease Quarterly'!$H$4="Yearly",EDATE(C854,12),IF('Lease Quarterly'!$H$4="Quarterly",EDATE(C854,3),EDATE(C854,1))))</f>
        <v>-</v>
      </c>
      <c r="D855" s="54">
        <f>IF(A855&gt;'Lease Quarterly'!$E$4,0,'Lease Quarterly'!$G$4)*((1+$M$4)^(((((IF($H$4="Yearly",ROUNDDOWN(IF(A855-($N$4)&lt;0,0,((A855-($N$4)/(($N$4))))/($N$4)),0),IF($H$4="Monthly",ROUNDDOWN(IF(A855-($N$4*12)&lt;0,0,((A855-(12*$N$4)/((12*$N$4))))/($N$4*12)),0),ROUNDDOWN(IF(A855-($N$4*4)&lt;0,0,((A855-(4*$N$4)/((4*$N$4))))/($N$4*4)),0)))))))))+(IF(A855=$E$4,$J$4,0))</f>
        <v>0</v>
      </c>
      <c r="E855" s="49">
        <f>IF(D855=0,0,1/((1+IF('Lease Quarterly'!$H$4="Yearly",'Lease Quarterly'!$D$4,IF('Lease Quarterly'!$H$4="Quarterly",'Lease Quarterly'!$D$4/4,'Lease Quarterly'!$D$4/12)))^IF($E$17=1,A854,A855)))</f>
        <v>0</v>
      </c>
      <c r="F855" s="55">
        <f t="shared" si="135"/>
        <v>0</v>
      </c>
      <c r="G855" s="56"/>
      <c r="H855" s="38">
        <f t="shared" si="141"/>
        <v>839</v>
      </c>
      <c r="I855" s="9" t="str">
        <f t="shared" si="136"/>
        <v>-</v>
      </c>
      <c r="J855" s="47">
        <f>IF(H855&gt;'Lease Quarterly'!$E$4,0,M854)</f>
        <v>0</v>
      </c>
      <c r="K855" s="47">
        <f>IF(IF('Lease Quarterly'!$H$4="Yearly",J855*'Lease Quarterly'!$D$4,IF('Lease Quarterly'!$H$4="Quarterly",J855*('Lease Quarterly'!$D$4/4),J855*'Lease Quarterly'!$D$4/12))&gt;0,IF('Lease Quarterly'!$H$4="Yearly",J855*'Lease Quarterly'!$D$4,IF('Lease Quarterly'!$H$4="Quarterly",J855*('Lease Quarterly'!$D$4/4),J855*'Lease Quarterly'!$D$4/12)),-L855-J855)</f>
        <v>0</v>
      </c>
      <c r="L855" s="47">
        <f t="shared" si="137"/>
        <v>0</v>
      </c>
      <c r="M855" s="47">
        <f t="shared" si="138"/>
        <v>0</v>
      </c>
      <c r="N855" s="57"/>
      <c r="O855" s="38">
        <v>237</v>
      </c>
      <c r="P855" s="58">
        <f t="shared" si="142"/>
        <v>350178</v>
      </c>
      <c r="Q855" s="47">
        <f t="shared" si="143"/>
        <v>0</v>
      </c>
      <c r="R855" s="47">
        <f>IF(S854&lt;1,0,-'Lease Quarterly'!$K$4/'Lease Quarterly'!$L$4)</f>
        <v>0</v>
      </c>
      <c r="S855" s="47">
        <f t="shared" si="139"/>
        <v>0</v>
      </c>
      <c r="AE855"/>
      <c r="AF855" s="6"/>
    </row>
    <row r="856" spans="1:32" x14ac:dyDescent="0.25">
      <c r="A856" s="53">
        <f t="shared" si="140"/>
        <v>840</v>
      </c>
      <c r="B856" s="29">
        <f t="shared" si="134"/>
        <v>0</v>
      </c>
      <c r="C856" s="9" t="str">
        <f>IF(D856=0,"-",IF('Lease Quarterly'!$H$4="Yearly",EDATE(C855,12),IF('Lease Quarterly'!$H$4="Quarterly",EDATE(C855,3),EDATE(C855,1))))</f>
        <v>-</v>
      </c>
      <c r="D856" s="54">
        <f>IF(A856&gt;'Lease Quarterly'!$E$4,0,'Lease Quarterly'!$G$4)*((1+$M$4)^(((((IF($H$4="Yearly",ROUNDDOWN(IF(A856-($N$4)&lt;0,0,((A856-($N$4)/(($N$4))))/($N$4)),0),IF($H$4="Monthly",ROUNDDOWN(IF(A856-($N$4*12)&lt;0,0,((A856-(12*$N$4)/((12*$N$4))))/($N$4*12)),0),ROUNDDOWN(IF(A856-($N$4*4)&lt;0,0,((A856-(4*$N$4)/((4*$N$4))))/($N$4*4)),0)))))))))+(IF(A856=$E$4,$J$4,0))</f>
        <v>0</v>
      </c>
      <c r="E856" s="49">
        <f>IF(D856=0,0,1/((1+IF('Lease Quarterly'!$H$4="Yearly",'Lease Quarterly'!$D$4,IF('Lease Quarterly'!$H$4="Quarterly",'Lease Quarterly'!$D$4/4,'Lease Quarterly'!$D$4/12)))^IF($E$17=1,A855,A856)))</f>
        <v>0</v>
      </c>
      <c r="F856" s="55">
        <f t="shared" si="135"/>
        <v>0</v>
      </c>
      <c r="G856" s="56"/>
      <c r="H856" s="38">
        <f t="shared" si="141"/>
        <v>840</v>
      </c>
      <c r="I856" s="9" t="str">
        <f t="shared" si="136"/>
        <v>-</v>
      </c>
      <c r="J856" s="47">
        <f>IF(H856&gt;'Lease Quarterly'!$E$4,0,M855)</f>
        <v>0</v>
      </c>
      <c r="K856" s="47">
        <f>IF(IF('Lease Quarterly'!$H$4="Yearly",J856*'Lease Quarterly'!$D$4,IF('Lease Quarterly'!$H$4="Quarterly",J856*('Lease Quarterly'!$D$4/4),J856*'Lease Quarterly'!$D$4/12))&gt;0,IF('Lease Quarterly'!$H$4="Yearly",J856*'Lease Quarterly'!$D$4,IF('Lease Quarterly'!$H$4="Quarterly",J856*('Lease Quarterly'!$D$4/4),J856*'Lease Quarterly'!$D$4/12)),-L856-J856)</f>
        <v>0</v>
      </c>
      <c r="L856" s="47">
        <f t="shared" si="137"/>
        <v>0</v>
      </c>
      <c r="M856" s="47">
        <f t="shared" si="138"/>
        <v>0</v>
      </c>
      <c r="N856" s="57"/>
      <c r="O856" s="38">
        <v>237</v>
      </c>
      <c r="P856" s="58">
        <f t="shared" si="142"/>
        <v>350543</v>
      </c>
      <c r="Q856" s="47">
        <f t="shared" si="143"/>
        <v>0</v>
      </c>
      <c r="R856" s="47">
        <f>IF(S855&lt;1,0,-'Lease Quarterly'!$K$4/'Lease Quarterly'!$L$4)</f>
        <v>0</v>
      </c>
      <c r="S856" s="47">
        <f t="shared" si="139"/>
        <v>0</v>
      </c>
      <c r="AE856"/>
      <c r="AF856" s="6"/>
    </row>
    <row r="857" spans="1:32" x14ac:dyDescent="0.25">
      <c r="A857" s="53">
        <f t="shared" si="140"/>
        <v>841</v>
      </c>
      <c r="B857" s="29">
        <f t="shared" si="134"/>
        <v>0</v>
      </c>
      <c r="C857" s="9" t="str">
        <f>IF(D857=0,"-",IF('Lease Quarterly'!$H$4="Yearly",EDATE(C856,12),IF('Lease Quarterly'!$H$4="Quarterly",EDATE(C856,3),EDATE(C856,1))))</f>
        <v>-</v>
      </c>
      <c r="D857" s="54">
        <f>IF(A857&gt;'Lease Quarterly'!$E$4,0,'Lease Quarterly'!$G$4)*((1+$M$4)^(((((IF($H$4="Yearly",ROUNDDOWN(IF(A857-($N$4)&lt;0,0,((A857-($N$4)/(($N$4))))/($N$4)),0),IF($H$4="Monthly",ROUNDDOWN(IF(A857-($N$4*12)&lt;0,0,((A857-(12*$N$4)/((12*$N$4))))/($N$4*12)),0),ROUNDDOWN(IF(A857-($N$4*4)&lt;0,0,((A857-(4*$N$4)/((4*$N$4))))/($N$4*4)),0)))))))))+(IF(A857=$E$4,$J$4,0))</f>
        <v>0</v>
      </c>
      <c r="E857" s="49">
        <f>IF(D857=0,0,1/((1+IF('Lease Quarterly'!$H$4="Yearly",'Lease Quarterly'!$D$4,IF('Lease Quarterly'!$H$4="Quarterly",'Lease Quarterly'!$D$4/4,'Lease Quarterly'!$D$4/12)))^IF($E$17=1,A856,A857)))</f>
        <v>0</v>
      </c>
      <c r="F857" s="55">
        <f t="shared" si="135"/>
        <v>0</v>
      </c>
      <c r="G857" s="56"/>
      <c r="H857" s="38">
        <f t="shared" si="141"/>
        <v>841</v>
      </c>
      <c r="I857" s="9" t="str">
        <f t="shared" si="136"/>
        <v>-</v>
      </c>
      <c r="J857" s="47">
        <f>IF(H857&gt;'Lease Quarterly'!$E$4,0,M856)</f>
        <v>0</v>
      </c>
      <c r="K857" s="47">
        <f>IF(IF('Lease Quarterly'!$H$4="Yearly",J857*'Lease Quarterly'!$D$4,IF('Lease Quarterly'!$H$4="Quarterly",J857*('Lease Quarterly'!$D$4/4),J857*'Lease Quarterly'!$D$4/12))&gt;0,IF('Lease Quarterly'!$H$4="Yearly",J857*'Lease Quarterly'!$D$4,IF('Lease Quarterly'!$H$4="Quarterly",J857*('Lease Quarterly'!$D$4/4),J857*'Lease Quarterly'!$D$4/12)),-L857-J857)</f>
        <v>0</v>
      </c>
      <c r="L857" s="47">
        <f t="shared" si="137"/>
        <v>0</v>
      </c>
      <c r="M857" s="47">
        <f t="shared" si="138"/>
        <v>0</v>
      </c>
      <c r="N857" s="57"/>
      <c r="O857" s="38">
        <v>237</v>
      </c>
      <c r="P857" s="58">
        <f t="shared" si="142"/>
        <v>350909</v>
      </c>
      <c r="Q857" s="47">
        <f t="shared" si="143"/>
        <v>0</v>
      </c>
      <c r="R857" s="47">
        <f>IF(S856&lt;1,0,-'Lease Quarterly'!$K$4/'Lease Quarterly'!$L$4)</f>
        <v>0</v>
      </c>
      <c r="S857" s="47">
        <f t="shared" si="139"/>
        <v>0</v>
      </c>
      <c r="AE857"/>
      <c r="AF857" s="6"/>
    </row>
    <row r="858" spans="1:32" x14ac:dyDescent="0.25">
      <c r="A858" s="53">
        <f t="shared" si="140"/>
        <v>842</v>
      </c>
      <c r="B858" s="29">
        <f t="shared" si="134"/>
        <v>0</v>
      </c>
      <c r="C858" s="9" t="str">
        <f>IF(D858=0,"-",IF('Lease Quarterly'!$H$4="Yearly",EDATE(C857,12),IF('Lease Quarterly'!$H$4="Quarterly",EDATE(C857,3),EDATE(C857,1))))</f>
        <v>-</v>
      </c>
      <c r="D858" s="54">
        <f>IF(A858&gt;'Lease Quarterly'!$E$4,0,'Lease Quarterly'!$G$4)*((1+$M$4)^(((((IF($H$4="Yearly",ROUNDDOWN(IF(A858-($N$4)&lt;0,0,((A858-($N$4)/(($N$4))))/($N$4)),0),IF($H$4="Monthly",ROUNDDOWN(IF(A858-($N$4*12)&lt;0,0,((A858-(12*$N$4)/((12*$N$4))))/($N$4*12)),0),ROUNDDOWN(IF(A858-($N$4*4)&lt;0,0,((A858-(4*$N$4)/((4*$N$4))))/($N$4*4)),0)))))))))+(IF(A858=$E$4,$J$4,0))</f>
        <v>0</v>
      </c>
      <c r="E858" s="49">
        <f>IF(D858=0,0,1/((1+IF('Lease Quarterly'!$H$4="Yearly",'Lease Quarterly'!$D$4,IF('Lease Quarterly'!$H$4="Quarterly",'Lease Quarterly'!$D$4/4,'Lease Quarterly'!$D$4/12)))^IF($E$17=1,A857,A858)))</f>
        <v>0</v>
      </c>
      <c r="F858" s="55">
        <f t="shared" si="135"/>
        <v>0</v>
      </c>
      <c r="G858" s="56"/>
      <c r="H858" s="38">
        <f t="shared" si="141"/>
        <v>842</v>
      </c>
      <c r="I858" s="9" t="str">
        <f t="shared" si="136"/>
        <v>-</v>
      </c>
      <c r="J858" s="47">
        <f>IF(H858&gt;'Lease Quarterly'!$E$4,0,M857)</f>
        <v>0</v>
      </c>
      <c r="K858" s="47">
        <f>IF(IF('Lease Quarterly'!$H$4="Yearly",J858*'Lease Quarterly'!$D$4,IF('Lease Quarterly'!$H$4="Quarterly",J858*('Lease Quarterly'!$D$4/4),J858*'Lease Quarterly'!$D$4/12))&gt;0,IF('Lease Quarterly'!$H$4="Yearly",J858*'Lease Quarterly'!$D$4,IF('Lease Quarterly'!$H$4="Quarterly",J858*('Lease Quarterly'!$D$4/4),J858*'Lease Quarterly'!$D$4/12)),-L858-J858)</f>
        <v>0</v>
      </c>
      <c r="L858" s="47">
        <f t="shared" si="137"/>
        <v>0</v>
      </c>
      <c r="M858" s="47">
        <f t="shared" si="138"/>
        <v>0</v>
      </c>
      <c r="N858" s="57"/>
      <c r="O858" s="38">
        <v>237</v>
      </c>
      <c r="P858" s="58">
        <f t="shared" si="142"/>
        <v>351274</v>
      </c>
      <c r="Q858" s="47">
        <f t="shared" si="143"/>
        <v>0</v>
      </c>
      <c r="R858" s="47">
        <f>IF(S857&lt;1,0,-'Lease Quarterly'!$K$4/'Lease Quarterly'!$L$4)</f>
        <v>0</v>
      </c>
      <c r="S858" s="47">
        <f t="shared" si="139"/>
        <v>0</v>
      </c>
      <c r="AE858"/>
      <c r="AF858" s="6"/>
    </row>
    <row r="859" spans="1:32" x14ac:dyDescent="0.25">
      <c r="A859" s="53">
        <f t="shared" si="140"/>
        <v>843</v>
      </c>
      <c r="B859" s="29">
        <f t="shared" si="134"/>
        <v>0</v>
      </c>
      <c r="C859" s="9" t="str">
        <f>IF(D859=0,"-",IF('Lease Quarterly'!$H$4="Yearly",EDATE(C858,12),IF('Lease Quarterly'!$H$4="Quarterly",EDATE(C858,3),EDATE(C858,1))))</f>
        <v>-</v>
      </c>
      <c r="D859" s="54">
        <f>IF(A859&gt;'Lease Quarterly'!$E$4,0,'Lease Quarterly'!$G$4)*((1+$M$4)^(((((IF($H$4="Yearly",ROUNDDOWN(IF(A859-($N$4)&lt;0,0,((A859-($N$4)/(($N$4))))/($N$4)),0),IF($H$4="Monthly",ROUNDDOWN(IF(A859-($N$4*12)&lt;0,0,((A859-(12*$N$4)/((12*$N$4))))/($N$4*12)),0),ROUNDDOWN(IF(A859-($N$4*4)&lt;0,0,((A859-(4*$N$4)/((4*$N$4))))/($N$4*4)),0)))))))))+(IF(A859=$E$4,$J$4,0))</f>
        <v>0</v>
      </c>
      <c r="E859" s="49">
        <f>IF(D859=0,0,1/((1+IF('Lease Quarterly'!$H$4="Yearly",'Lease Quarterly'!$D$4,IF('Lease Quarterly'!$H$4="Quarterly",'Lease Quarterly'!$D$4/4,'Lease Quarterly'!$D$4/12)))^IF($E$17=1,A858,A859)))</f>
        <v>0</v>
      </c>
      <c r="F859" s="55">
        <f t="shared" si="135"/>
        <v>0</v>
      </c>
      <c r="G859" s="56"/>
      <c r="H859" s="38">
        <f t="shared" si="141"/>
        <v>843</v>
      </c>
      <c r="I859" s="9" t="str">
        <f t="shared" si="136"/>
        <v>-</v>
      </c>
      <c r="J859" s="47">
        <f>IF(H859&gt;'Lease Quarterly'!$E$4,0,M858)</f>
        <v>0</v>
      </c>
      <c r="K859" s="47">
        <f>IF(IF('Lease Quarterly'!$H$4="Yearly",J859*'Lease Quarterly'!$D$4,IF('Lease Quarterly'!$H$4="Quarterly",J859*('Lease Quarterly'!$D$4/4),J859*'Lease Quarterly'!$D$4/12))&gt;0,IF('Lease Quarterly'!$H$4="Yearly",J859*'Lease Quarterly'!$D$4,IF('Lease Quarterly'!$H$4="Quarterly",J859*('Lease Quarterly'!$D$4/4),J859*'Lease Quarterly'!$D$4/12)),-L859-J859)</f>
        <v>0</v>
      </c>
      <c r="L859" s="47">
        <f t="shared" si="137"/>
        <v>0</v>
      </c>
      <c r="M859" s="47">
        <f t="shared" si="138"/>
        <v>0</v>
      </c>
      <c r="N859" s="57"/>
      <c r="O859" s="38">
        <v>237</v>
      </c>
      <c r="P859" s="58">
        <f t="shared" si="142"/>
        <v>351639</v>
      </c>
      <c r="Q859" s="47">
        <f t="shared" si="143"/>
        <v>0</v>
      </c>
      <c r="R859" s="47">
        <f>IF(S858&lt;1,0,-'Lease Quarterly'!$K$4/'Lease Quarterly'!$L$4)</f>
        <v>0</v>
      </c>
      <c r="S859" s="47">
        <f t="shared" si="139"/>
        <v>0</v>
      </c>
      <c r="AE859"/>
      <c r="AF859" s="6"/>
    </row>
    <row r="860" spans="1:32" x14ac:dyDescent="0.25">
      <c r="A860" s="53">
        <f t="shared" si="140"/>
        <v>844</v>
      </c>
      <c r="B860" s="29">
        <f t="shared" si="134"/>
        <v>0</v>
      </c>
      <c r="C860" s="9" t="str">
        <f>IF(D860=0,"-",IF('Lease Quarterly'!$H$4="Yearly",EDATE(C859,12),IF('Lease Quarterly'!$H$4="Quarterly",EDATE(C859,3),EDATE(C859,1))))</f>
        <v>-</v>
      </c>
      <c r="D860" s="54">
        <f>IF(A860&gt;'Lease Quarterly'!$E$4,0,'Lease Quarterly'!$G$4)*((1+$M$4)^(((((IF($H$4="Yearly",ROUNDDOWN(IF(A860-($N$4)&lt;0,0,((A860-($N$4)/(($N$4))))/($N$4)),0),IF($H$4="Monthly",ROUNDDOWN(IF(A860-($N$4*12)&lt;0,0,((A860-(12*$N$4)/((12*$N$4))))/($N$4*12)),0),ROUNDDOWN(IF(A860-($N$4*4)&lt;0,0,((A860-(4*$N$4)/((4*$N$4))))/($N$4*4)),0)))))))))+(IF(A860=$E$4,$J$4,0))</f>
        <v>0</v>
      </c>
      <c r="E860" s="49">
        <f>IF(D860=0,0,1/((1+IF('Lease Quarterly'!$H$4="Yearly",'Lease Quarterly'!$D$4,IF('Lease Quarterly'!$H$4="Quarterly",'Lease Quarterly'!$D$4/4,'Lease Quarterly'!$D$4/12)))^IF($E$17=1,A859,A860)))</f>
        <v>0</v>
      </c>
      <c r="F860" s="55">
        <f t="shared" si="135"/>
        <v>0</v>
      </c>
      <c r="G860" s="56"/>
      <c r="H860" s="38">
        <f t="shared" si="141"/>
        <v>844</v>
      </c>
      <c r="I860" s="9" t="str">
        <f t="shared" si="136"/>
        <v>-</v>
      </c>
      <c r="J860" s="47">
        <f>IF(H860&gt;'Lease Quarterly'!$E$4,0,M859)</f>
        <v>0</v>
      </c>
      <c r="K860" s="47">
        <f>IF(IF('Lease Quarterly'!$H$4="Yearly",J860*'Lease Quarterly'!$D$4,IF('Lease Quarterly'!$H$4="Quarterly",J860*('Lease Quarterly'!$D$4/4),J860*'Lease Quarterly'!$D$4/12))&gt;0,IF('Lease Quarterly'!$H$4="Yearly",J860*'Lease Quarterly'!$D$4,IF('Lease Quarterly'!$H$4="Quarterly",J860*('Lease Quarterly'!$D$4/4),J860*'Lease Quarterly'!$D$4/12)),-L860-J860)</f>
        <v>0</v>
      </c>
      <c r="L860" s="47">
        <f t="shared" si="137"/>
        <v>0</v>
      </c>
      <c r="M860" s="47">
        <f t="shared" si="138"/>
        <v>0</v>
      </c>
      <c r="N860" s="57"/>
      <c r="O860" s="38">
        <v>237</v>
      </c>
      <c r="P860" s="58">
        <f t="shared" si="142"/>
        <v>352004</v>
      </c>
      <c r="Q860" s="47">
        <f t="shared" si="143"/>
        <v>0</v>
      </c>
      <c r="R860" s="47">
        <f>IF(S859&lt;1,0,-'Lease Quarterly'!$K$4/'Lease Quarterly'!$L$4)</f>
        <v>0</v>
      </c>
      <c r="S860" s="47">
        <f t="shared" si="139"/>
        <v>0</v>
      </c>
      <c r="AE860"/>
      <c r="AF860" s="6"/>
    </row>
    <row r="861" spans="1:32" x14ac:dyDescent="0.25">
      <c r="A861" s="53">
        <f t="shared" si="140"/>
        <v>845</v>
      </c>
      <c r="B861" s="29">
        <f t="shared" si="134"/>
        <v>0</v>
      </c>
      <c r="C861" s="9" t="str">
        <f>IF(D861=0,"-",IF('Lease Quarterly'!$H$4="Yearly",EDATE(C860,12),IF('Lease Quarterly'!$H$4="Quarterly",EDATE(C860,3),EDATE(C860,1))))</f>
        <v>-</v>
      </c>
      <c r="D861" s="54">
        <f>IF(A861&gt;'Lease Quarterly'!$E$4,0,'Lease Quarterly'!$G$4)*((1+$M$4)^(((((IF($H$4="Yearly",ROUNDDOWN(IF(A861-($N$4)&lt;0,0,((A861-($N$4)/(($N$4))))/($N$4)),0),IF($H$4="Monthly",ROUNDDOWN(IF(A861-($N$4*12)&lt;0,0,((A861-(12*$N$4)/((12*$N$4))))/($N$4*12)),0),ROUNDDOWN(IF(A861-($N$4*4)&lt;0,0,((A861-(4*$N$4)/((4*$N$4))))/($N$4*4)),0)))))))))+(IF(A861=$E$4,$J$4,0))</f>
        <v>0</v>
      </c>
      <c r="E861" s="49">
        <f>IF(D861=0,0,1/((1+IF('Lease Quarterly'!$H$4="Yearly",'Lease Quarterly'!$D$4,IF('Lease Quarterly'!$H$4="Quarterly",'Lease Quarterly'!$D$4/4,'Lease Quarterly'!$D$4/12)))^IF($E$17=1,A860,A861)))</f>
        <v>0</v>
      </c>
      <c r="F861" s="55">
        <f t="shared" si="135"/>
        <v>0</v>
      </c>
      <c r="G861" s="56"/>
      <c r="H861" s="38">
        <f t="shared" si="141"/>
        <v>845</v>
      </c>
      <c r="I861" s="9" t="str">
        <f t="shared" si="136"/>
        <v>-</v>
      </c>
      <c r="J861" s="47">
        <f>IF(H861&gt;'Lease Quarterly'!$E$4,0,M860)</f>
        <v>0</v>
      </c>
      <c r="K861" s="47">
        <f>IF(IF('Lease Quarterly'!$H$4="Yearly",J861*'Lease Quarterly'!$D$4,IF('Lease Quarterly'!$H$4="Quarterly",J861*('Lease Quarterly'!$D$4/4),J861*'Lease Quarterly'!$D$4/12))&gt;0,IF('Lease Quarterly'!$H$4="Yearly",J861*'Lease Quarterly'!$D$4,IF('Lease Quarterly'!$H$4="Quarterly",J861*('Lease Quarterly'!$D$4/4),J861*'Lease Quarterly'!$D$4/12)),-L861-J861)</f>
        <v>0</v>
      </c>
      <c r="L861" s="47">
        <f t="shared" si="137"/>
        <v>0</v>
      </c>
      <c r="M861" s="47">
        <f t="shared" si="138"/>
        <v>0</v>
      </c>
      <c r="N861" s="57"/>
      <c r="O861" s="38">
        <v>237</v>
      </c>
      <c r="P861" s="58">
        <f t="shared" si="142"/>
        <v>352370</v>
      </c>
      <c r="Q861" s="47">
        <f t="shared" si="143"/>
        <v>0</v>
      </c>
      <c r="R861" s="47">
        <f>IF(S860&lt;1,0,-'Lease Quarterly'!$K$4/'Lease Quarterly'!$L$4)</f>
        <v>0</v>
      </c>
      <c r="S861" s="47">
        <f t="shared" si="139"/>
        <v>0</v>
      </c>
      <c r="AE861"/>
      <c r="AF861" s="6"/>
    </row>
    <row r="862" spans="1:32" x14ac:dyDescent="0.25">
      <c r="A862" s="53">
        <f t="shared" si="140"/>
        <v>846</v>
      </c>
      <c r="B862" s="29">
        <f t="shared" si="134"/>
        <v>0</v>
      </c>
      <c r="C862" s="9" t="str">
        <f>IF(D862=0,"-",IF('Lease Quarterly'!$H$4="Yearly",EDATE(C861,12),IF('Lease Quarterly'!$H$4="Quarterly",EDATE(C861,3),EDATE(C861,1))))</f>
        <v>-</v>
      </c>
      <c r="D862" s="54">
        <f>IF(A862&gt;'Lease Quarterly'!$E$4,0,'Lease Quarterly'!$G$4)*((1+$M$4)^(((((IF($H$4="Yearly",ROUNDDOWN(IF(A862-($N$4)&lt;0,0,((A862-($N$4)/(($N$4))))/($N$4)),0),IF($H$4="Monthly",ROUNDDOWN(IF(A862-($N$4*12)&lt;0,0,((A862-(12*$N$4)/((12*$N$4))))/($N$4*12)),0),ROUNDDOWN(IF(A862-($N$4*4)&lt;0,0,((A862-(4*$N$4)/((4*$N$4))))/($N$4*4)),0)))))))))+(IF(A862=$E$4,$J$4,0))</f>
        <v>0</v>
      </c>
      <c r="E862" s="49">
        <f>IF(D862=0,0,1/((1+IF('Lease Quarterly'!$H$4="Yearly",'Lease Quarterly'!$D$4,IF('Lease Quarterly'!$H$4="Quarterly",'Lease Quarterly'!$D$4/4,'Lease Quarterly'!$D$4/12)))^IF($E$17=1,A861,A862)))</f>
        <v>0</v>
      </c>
      <c r="F862" s="55">
        <f t="shared" si="135"/>
        <v>0</v>
      </c>
      <c r="G862" s="56"/>
      <c r="H862" s="38">
        <f t="shared" si="141"/>
        <v>846</v>
      </c>
      <c r="I862" s="9" t="str">
        <f t="shared" si="136"/>
        <v>-</v>
      </c>
      <c r="J862" s="47">
        <f>IF(H862&gt;'Lease Quarterly'!$E$4,0,M861)</f>
        <v>0</v>
      </c>
      <c r="K862" s="47">
        <f>IF(IF('Lease Quarterly'!$H$4="Yearly",J862*'Lease Quarterly'!$D$4,IF('Lease Quarterly'!$H$4="Quarterly",J862*('Lease Quarterly'!$D$4/4),J862*'Lease Quarterly'!$D$4/12))&gt;0,IF('Lease Quarterly'!$H$4="Yearly",J862*'Lease Quarterly'!$D$4,IF('Lease Quarterly'!$H$4="Quarterly",J862*('Lease Quarterly'!$D$4/4),J862*'Lease Quarterly'!$D$4/12)),-L862-J862)</f>
        <v>0</v>
      </c>
      <c r="L862" s="47">
        <f t="shared" si="137"/>
        <v>0</v>
      </c>
      <c r="M862" s="47">
        <f t="shared" si="138"/>
        <v>0</v>
      </c>
      <c r="N862" s="57"/>
      <c r="O862" s="38">
        <v>237</v>
      </c>
      <c r="P862" s="58">
        <f t="shared" si="142"/>
        <v>352735</v>
      </c>
      <c r="Q862" s="47">
        <f t="shared" si="143"/>
        <v>0</v>
      </c>
      <c r="R862" s="47">
        <f>IF(S861&lt;1,0,-'Lease Quarterly'!$K$4/'Lease Quarterly'!$L$4)</f>
        <v>0</v>
      </c>
      <c r="S862" s="47">
        <f t="shared" si="139"/>
        <v>0</v>
      </c>
      <c r="AE862"/>
      <c r="AF862" s="6"/>
    </row>
    <row r="863" spans="1:32" x14ac:dyDescent="0.25">
      <c r="A863" s="53">
        <f t="shared" si="140"/>
        <v>847</v>
      </c>
      <c r="B863" s="29">
        <f t="shared" si="134"/>
        <v>0</v>
      </c>
      <c r="C863" s="9" t="str">
        <f>IF(D863=0,"-",IF('Lease Quarterly'!$H$4="Yearly",EDATE(C862,12),IF('Lease Quarterly'!$H$4="Quarterly",EDATE(C862,3),EDATE(C862,1))))</f>
        <v>-</v>
      </c>
      <c r="D863" s="54">
        <f>IF(A863&gt;'Lease Quarterly'!$E$4,0,'Lease Quarterly'!$G$4)*((1+$M$4)^(((((IF($H$4="Yearly",ROUNDDOWN(IF(A863-($N$4)&lt;0,0,((A863-($N$4)/(($N$4))))/($N$4)),0),IF($H$4="Monthly",ROUNDDOWN(IF(A863-($N$4*12)&lt;0,0,((A863-(12*$N$4)/((12*$N$4))))/($N$4*12)),0),ROUNDDOWN(IF(A863-($N$4*4)&lt;0,0,((A863-(4*$N$4)/((4*$N$4))))/($N$4*4)),0)))))))))+(IF(A863=$E$4,$J$4,0))</f>
        <v>0</v>
      </c>
      <c r="E863" s="49">
        <f>IF(D863=0,0,1/((1+IF('Lease Quarterly'!$H$4="Yearly",'Lease Quarterly'!$D$4,IF('Lease Quarterly'!$H$4="Quarterly",'Lease Quarterly'!$D$4/4,'Lease Quarterly'!$D$4/12)))^IF($E$17=1,A862,A863)))</f>
        <v>0</v>
      </c>
      <c r="F863" s="55">
        <f t="shared" si="135"/>
        <v>0</v>
      </c>
      <c r="G863" s="56"/>
      <c r="H863" s="38">
        <f t="shared" si="141"/>
        <v>847</v>
      </c>
      <c r="I863" s="9" t="str">
        <f t="shared" si="136"/>
        <v>-</v>
      </c>
      <c r="J863" s="47">
        <f>IF(H863&gt;'Lease Quarterly'!$E$4,0,M862)</f>
        <v>0</v>
      </c>
      <c r="K863" s="47">
        <f>IF(IF('Lease Quarterly'!$H$4="Yearly",J863*'Lease Quarterly'!$D$4,IF('Lease Quarterly'!$H$4="Quarterly",J863*('Lease Quarterly'!$D$4/4),J863*'Lease Quarterly'!$D$4/12))&gt;0,IF('Lease Quarterly'!$H$4="Yearly",J863*'Lease Quarterly'!$D$4,IF('Lease Quarterly'!$H$4="Quarterly",J863*('Lease Quarterly'!$D$4/4),J863*'Lease Quarterly'!$D$4/12)),-L863-J863)</f>
        <v>0</v>
      </c>
      <c r="L863" s="47">
        <f t="shared" si="137"/>
        <v>0</v>
      </c>
      <c r="M863" s="47">
        <f t="shared" si="138"/>
        <v>0</v>
      </c>
      <c r="N863" s="57"/>
      <c r="O863" s="38">
        <v>237</v>
      </c>
      <c r="P863" s="58">
        <f t="shared" si="142"/>
        <v>353100</v>
      </c>
      <c r="Q863" s="47">
        <f t="shared" si="143"/>
        <v>0</v>
      </c>
      <c r="R863" s="47">
        <f>IF(S862&lt;1,0,-'Lease Quarterly'!$K$4/'Lease Quarterly'!$L$4)</f>
        <v>0</v>
      </c>
      <c r="S863" s="47">
        <f t="shared" si="139"/>
        <v>0</v>
      </c>
      <c r="AE863"/>
      <c r="AF863" s="6"/>
    </row>
    <row r="864" spans="1:32" x14ac:dyDescent="0.25">
      <c r="A864" s="53">
        <f t="shared" si="140"/>
        <v>848</v>
      </c>
      <c r="B864" s="29">
        <f t="shared" si="134"/>
        <v>0</v>
      </c>
      <c r="C864" s="9" t="str">
        <f>IF(D864=0,"-",IF('Lease Quarterly'!$H$4="Yearly",EDATE(C863,12),IF('Lease Quarterly'!$H$4="Quarterly",EDATE(C863,3),EDATE(C863,1))))</f>
        <v>-</v>
      </c>
      <c r="D864" s="54">
        <f>IF(A864&gt;'Lease Quarterly'!$E$4,0,'Lease Quarterly'!$G$4)*((1+$M$4)^(((((IF($H$4="Yearly",ROUNDDOWN(IF(A864-($N$4)&lt;0,0,((A864-($N$4)/(($N$4))))/($N$4)),0),IF($H$4="Monthly",ROUNDDOWN(IF(A864-($N$4*12)&lt;0,0,((A864-(12*$N$4)/((12*$N$4))))/($N$4*12)),0),ROUNDDOWN(IF(A864-($N$4*4)&lt;0,0,((A864-(4*$N$4)/((4*$N$4))))/($N$4*4)),0)))))))))+(IF(A864=$E$4,$J$4,0))</f>
        <v>0</v>
      </c>
      <c r="E864" s="49">
        <f>IF(D864=0,0,1/((1+IF('Lease Quarterly'!$H$4="Yearly",'Lease Quarterly'!$D$4,IF('Lease Quarterly'!$H$4="Quarterly",'Lease Quarterly'!$D$4/4,'Lease Quarterly'!$D$4/12)))^IF($E$17=1,A863,A864)))</f>
        <v>0</v>
      </c>
      <c r="F864" s="55">
        <f t="shared" si="135"/>
        <v>0</v>
      </c>
      <c r="G864" s="56"/>
      <c r="H864" s="38">
        <f t="shared" si="141"/>
        <v>848</v>
      </c>
      <c r="I864" s="9" t="str">
        <f t="shared" si="136"/>
        <v>-</v>
      </c>
      <c r="J864" s="47">
        <f>IF(H864&gt;'Lease Quarterly'!$E$4,0,M863)</f>
        <v>0</v>
      </c>
      <c r="K864" s="47">
        <f>IF(IF('Lease Quarterly'!$H$4="Yearly",J864*'Lease Quarterly'!$D$4,IF('Lease Quarterly'!$H$4="Quarterly",J864*('Lease Quarterly'!$D$4/4),J864*'Lease Quarterly'!$D$4/12))&gt;0,IF('Lease Quarterly'!$H$4="Yearly",J864*'Lease Quarterly'!$D$4,IF('Lease Quarterly'!$H$4="Quarterly",J864*('Lease Quarterly'!$D$4/4),J864*'Lease Quarterly'!$D$4/12)),-L864-J864)</f>
        <v>0</v>
      </c>
      <c r="L864" s="47">
        <f t="shared" si="137"/>
        <v>0</v>
      </c>
      <c r="M864" s="47">
        <f t="shared" si="138"/>
        <v>0</v>
      </c>
      <c r="N864" s="57"/>
      <c r="O864" s="38">
        <v>237</v>
      </c>
      <c r="P864" s="58">
        <f t="shared" si="142"/>
        <v>353465</v>
      </c>
      <c r="Q864" s="47">
        <f t="shared" si="143"/>
        <v>0</v>
      </c>
      <c r="R864" s="47">
        <f>IF(S863&lt;1,0,-'Lease Quarterly'!$K$4/'Lease Quarterly'!$L$4)</f>
        <v>0</v>
      </c>
      <c r="S864" s="47">
        <f t="shared" si="139"/>
        <v>0</v>
      </c>
      <c r="AE864"/>
      <c r="AF864" s="6"/>
    </row>
    <row r="865" spans="1:32" x14ac:dyDescent="0.25">
      <c r="A865" s="53">
        <f t="shared" si="140"/>
        <v>849</v>
      </c>
      <c r="B865" s="29">
        <f t="shared" si="134"/>
        <v>0</v>
      </c>
      <c r="C865" s="9" t="str">
        <f>IF(D865=0,"-",IF('Lease Quarterly'!$H$4="Yearly",EDATE(C864,12),IF('Lease Quarterly'!$H$4="Quarterly",EDATE(C864,3),EDATE(C864,1))))</f>
        <v>-</v>
      </c>
      <c r="D865" s="54">
        <f>IF(A865&gt;'Lease Quarterly'!$E$4,0,'Lease Quarterly'!$G$4)*((1+$M$4)^(((((IF($H$4="Yearly",ROUNDDOWN(IF(A865-($N$4)&lt;0,0,((A865-($N$4)/(($N$4))))/($N$4)),0),IF($H$4="Monthly",ROUNDDOWN(IF(A865-($N$4*12)&lt;0,0,((A865-(12*$N$4)/((12*$N$4))))/($N$4*12)),0),ROUNDDOWN(IF(A865-($N$4*4)&lt;0,0,((A865-(4*$N$4)/((4*$N$4))))/($N$4*4)),0)))))))))+(IF(A865=$E$4,$J$4,0))</f>
        <v>0</v>
      </c>
      <c r="E865" s="49">
        <f>IF(D865=0,0,1/((1+IF('Lease Quarterly'!$H$4="Yearly",'Lease Quarterly'!$D$4,IF('Lease Quarterly'!$H$4="Quarterly",'Lease Quarterly'!$D$4/4,'Lease Quarterly'!$D$4/12)))^IF($E$17=1,A864,A865)))</f>
        <v>0</v>
      </c>
      <c r="F865" s="55">
        <f t="shared" si="135"/>
        <v>0</v>
      </c>
      <c r="G865" s="56"/>
      <c r="H865" s="38">
        <f t="shared" si="141"/>
        <v>849</v>
      </c>
      <c r="I865" s="9" t="str">
        <f t="shared" si="136"/>
        <v>-</v>
      </c>
      <c r="J865" s="47">
        <f>IF(H865&gt;'Lease Quarterly'!$E$4,0,M864)</f>
        <v>0</v>
      </c>
      <c r="K865" s="47">
        <f>IF(IF('Lease Quarterly'!$H$4="Yearly",J865*'Lease Quarterly'!$D$4,IF('Lease Quarterly'!$H$4="Quarterly",J865*('Lease Quarterly'!$D$4/4),J865*'Lease Quarterly'!$D$4/12))&gt;0,IF('Lease Quarterly'!$H$4="Yearly",J865*'Lease Quarterly'!$D$4,IF('Lease Quarterly'!$H$4="Quarterly",J865*('Lease Quarterly'!$D$4/4),J865*'Lease Quarterly'!$D$4/12)),-L865-J865)</f>
        <v>0</v>
      </c>
      <c r="L865" s="47">
        <f t="shared" si="137"/>
        <v>0</v>
      </c>
      <c r="M865" s="47">
        <f t="shared" si="138"/>
        <v>0</v>
      </c>
      <c r="N865" s="57"/>
      <c r="O865" s="38">
        <v>237</v>
      </c>
      <c r="P865" s="58">
        <f t="shared" si="142"/>
        <v>353831</v>
      </c>
      <c r="Q865" s="47">
        <f t="shared" si="143"/>
        <v>0</v>
      </c>
      <c r="R865" s="47">
        <f>IF(S864&lt;1,0,-'Lease Quarterly'!$K$4/'Lease Quarterly'!$L$4)</f>
        <v>0</v>
      </c>
      <c r="S865" s="47">
        <f t="shared" si="139"/>
        <v>0</v>
      </c>
      <c r="AE865"/>
      <c r="AF865" s="6"/>
    </row>
    <row r="866" spans="1:32" x14ac:dyDescent="0.25">
      <c r="A866" s="53">
        <f t="shared" si="140"/>
        <v>850</v>
      </c>
      <c r="B866" s="29">
        <f t="shared" si="134"/>
        <v>0</v>
      </c>
      <c r="C866" s="9" t="str">
        <f>IF(D866=0,"-",IF('Lease Quarterly'!$H$4="Yearly",EDATE(C865,12),IF('Lease Quarterly'!$H$4="Quarterly",EDATE(C865,3),EDATE(C865,1))))</f>
        <v>-</v>
      </c>
      <c r="D866" s="54">
        <f>IF(A866&gt;'Lease Quarterly'!$E$4,0,'Lease Quarterly'!$G$4)*((1+$M$4)^(((((IF($H$4="Yearly",ROUNDDOWN(IF(A866-($N$4)&lt;0,0,((A866-($N$4)/(($N$4))))/($N$4)),0),IF($H$4="Monthly",ROUNDDOWN(IF(A866-($N$4*12)&lt;0,0,((A866-(12*$N$4)/((12*$N$4))))/($N$4*12)),0),ROUNDDOWN(IF(A866-($N$4*4)&lt;0,0,((A866-(4*$N$4)/((4*$N$4))))/($N$4*4)),0)))))))))+(IF(A866=$E$4,$J$4,0))</f>
        <v>0</v>
      </c>
      <c r="E866" s="49">
        <f>IF(D866=0,0,1/((1+IF('Lease Quarterly'!$H$4="Yearly",'Lease Quarterly'!$D$4,IF('Lease Quarterly'!$H$4="Quarterly",'Lease Quarterly'!$D$4/4,'Lease Quarterly'!$D$4/12)))^IF($E$17=1,A865,A866)))</f>
        <v>0</v>
      </c>
      <c r="F866" s="55">
        <f t="shared" si="135"/>
        <v>0</v>
      </c>
      <c r="G866" s="56"/>
      <c r="H866" s="38">
        <f t="shared" si="141"/>
        <v>850</v>
      </c>
      <c r="I866" s="9" t="str">
        <f t="shared" si="136"/>
        <v>-</v>
      </c>
      <c r="J866" s="47">
        <f>IF(H866&gt;'Lease Quarterly'!$E$4,0,M865)</f>
        <v>0</v>
      </c>
      <c r="K866" s="47">
        <f>IF(IF('Lease Quarterly'!$H$4="Yearly",J866*'Lease Quarterly'!$D$4,IF('Lease Quarterly'!$H$4="Quarterly",J866*('Lease Quarterly'!$D$4/4),J866*'Lease Quarterly'!$D$4/12))&gt;0,IF('Lease Quarterly'!$H$4="Yearly",J866*'Lease Quarterly'!$D$4,IF('Lease Quarterly'!$H$4="Quarterly",J866*('Lease Quarterly'!$D$4/4),J866*'Lease Quarterly'!$D$4/12)),-L866-J866)</f>
        <v>0</v>
      </c>
      <c r="L866" s="47">
        <f t="shared" si="137"/>
        <v>0</v>
      </c>
      <c r="M866" s="47">
        <f t="shared" si="138"/>
        <v>0</v>
      </c>
      <c r="N866" s="57"/>
      <c r="O866" s="38">
        <v>237</v>
      </c>
      <c r="P866" s="58">
        <f t="shared" si="142"/>
        <v>354196</v>
      </c>
      <c r="Q866" s="47">
        <f t="shared" si="143"/>
        <v>0</v>
      </c>
      <c r="R866" s="47">
        <f>IF(S865&lt;1,0,-'Lease Quarterly'!$K$4/'Lease Quarterly'!$L$4)</f>
        <v>0</v>
      </c>
      <c r="S866" s="47">
        <f t="shared" si="139"/>
        <v>0</v>
      </c>
      <c r="AE866"/>
      <c r="AF866" s="6"/>
    </row>
    <row r="867" spans="1:32" x14ac:dyDescent="0.25">
      <c r="A867" s="53">
        <f t="shared" si="140"/>
        <v>851</v>
      </c>
      <c r="B867" s="29">
        <f t="shared" si="134"/>
        <v>0</v>
      </c>
      <c r="C867" s="9" t="str">
        <f>IF(D867=0,"-",IF('Lease Quarterly'!$H$4="Yearly",EDATE(C866,12),IF('Lease Quarterly'!$H$4="Quarterly",EDATE(C866,3),EDATE(C866,1))))</f>
        <v>-</v>
      </c>
      <c r="D867" s="54">
        <f>IF(A867&gt;'Lease Quarterly'!$E$4,0,'Lease Quarterly'!$G$4)*((1+$M$4)^(((((IF($H$4="Yearly",ROUNDDOWN(IF(A867-($N$4)&lt;0,0,((A867-($N$4)/(($N$4))))/($N$4)),0),IF($H$4="Monthly",ROUNDDOWN(IF(A867-($N$4*12)&lt;0,0,((A867-(12*$N$4)/((12*$N$4))))/($N$4*12)),0),ROUNDDOWN(IF(A867-($N$4*4)&lt;0,0,((A867-(4*$N$4)/((4*$N$4))))/($N$4*4)),0)))))))))+(IF(A867=$E$4,$J$4,0))</f>
        <v>0</v>
      </c>
      <c r="E867" s="49">
        <f>IF(D867=0,0,1/((1+IF('Lease Quarterly'!$H$4="Yearly",'Lease Quarterly'!$D$4,IF('Lease Quarterly'!$H$4="Quarterly",'Lease Quarterly'!$D$4/4,'Lease Quarterly'!$D$4/12)))^IF($E$17=1,A866,A867)))</f>
        <v>0</v>
      </c>
      <c r="F867" s="55">
        <f t="shared" si="135"/>
        <v>0</v>
      </c>
      <c r="G867" s="56"/>
      <c r="H867" s="38">
        <f t="shared" si="141"/>
        <v>851</v>
      </c>
      <c r="I867" s="9" t="str">
        <f t="shared" si="136"/>
        <v>-</v>
      </c>
      <c r="J867" s="47">
        <f>IF(H867&gt;'Lease Quarterly'!$E$4,0,M866)</f>
        <v>0</v>
      </c>
      <c r="K867" s="47">
        <f>IF(IF('Lease Quarterly'!$H$4="Yearly",J867*'Lease Quarterly'!$D$4,IF('Lease Quarterly'!$H$4="Quarterly",J867*('Lease Quarterly'!$D$4/4),J867*'Lease Quarterly'!$D$4/12))&gt;0,IF('Lease Quarterly'!$H$4="Yearly",J867*'Lease Quarterly'!$D$4,IF('Lease Quarterly'!$H$4="Quarterly",J867*('Lease Quarterly'!$D$4/4),J867*'Lease Quarterly'!$D$4/12)),-L867-J867)</f>
        <v>0</v>
      </c>
      <c r="L867" s="47">
        <f t="shared" si="137"/>
        <v>0</v>
      </c>
      <c r="M867" s="47">
        <f t="shared" si="138"/>
        <v>0</v>
      </c>
      <c r="N867" s="57"/>
      <c r="O867" s="38">
        <v>237</v>
      </c>
      <c r="P867" s="58">
        <f t="shared" si="142"/>
        <v>354561</v>
      </c>
      <c r="Q867" s="47">
        <f t="shared" si="143"/>
        <v>0</v>
      </c>
      <c r="R867" s="47">
        <f>IF(S866&lt;1,0,-'Lease Quarterly'!$K$4/'Lease Quarterly'!$L$4)</f>
        <v>0</v>
      </c>
      <c r="S867" s="47">
        <f t="shared" si="139"/>
        <v>0</v>
      </c>
      <c r="AE867"/>
      <c r="AF867" s="6"/>
    </row>
    <row r="868" spans="1:32" x14ac:dyDescent="0.25">
      <c r="A868" s="53">
        <f t="shared" si="140"/>
        <v>852</v>
      </c>
      <c r="B868" s="29">
        <f t="shared" si="134"/>
        <v>0</v>
      </c>
      <c r="C868" s="9" t="str">
        <f>IF(D868=0,"-",IF('Lease Quarterly'!$H$4="Yearly",EDATE(C867,12),IF('Lease Quarterly'!$H$4="Quarterly",EDATE(C867,3),EDATE(C867,1))))</f>
        <v>-</v>
      </c>
      <c r="D868" s="54">
        <f>IF(A868&gt;'Lease Quarterly'!$E$4,0,'Lease Quarterly'!$G$4)*((1+$M$4)^(((((IF($H$4="Yearly",ROUNDDOWN(IF(A868-($N$4)&lt;0,0,((A868-($N$4)/(($N$4))))/($N$4)),0),IF($H$4="Monthly",ROUNDDOWN(IF(A868-($N$4*12)&lt;0,0,((A868-(12*$N$4)/((12*$N$4))))/($N$4*12)),0),ROUNDDOWN(IF(A868-($N$4*4)&lt;0,0,((A868-(4*$N$4)/((4*$N$4))))/($N$4*4)),0)))))))))+(IF(A868=$E$4,$J$4,0))</f>
        <v>0</v>
      </c>
      <c r="E868" s="49">
        <f>IF(D868=0,0,1/((1+IF('Lease Quarterly'!$H$4="Yearly",'Lease Quarterly'!$D$4,IF('Lease Quarterly'!$H$4="Quarterly",'Lease Quarterly'!$D$4/4,'Lease Quarterly'!$D$4/12)))^IF($E$17=1,A867,A868)))</f>
        <v>0</v>
      </c>
      <c r="F868" s="55">
        <f t="shared" si="135"/>
        <v>0</v>
      </c>
      <c r="G868" s="56"/>
      <c r="H868" s="38">
        <f t="shared" si="141"/>
        <v>852</v>
      </c>
      <c r="I868" s="9" t="str">
        <f t="shared" si="136"/>
        <v>-</v>
      </c>
      <c r="J868" s="47">
        <f>IF(H868&gt;'Lease Quarterly'!$E$4,0,M867)</f>
        <v>0</v>
      </c>
      <c r="K868" s="47">
        <f>IF(IF('Lease Quarterly'!$H$4="Yearly",J868*'Lease Quarterly'!$D$4,IF('Lease Quarterly'!$H$4="Quarterly",J868*('Lease Quarterly'!$D$4/4),J868*'Lease Quarterly'!$D$4/12))&gt;0,IF('Lease Quarterly'!$H$4="Yearly",J868*'Lease Quarterly'!$D$4,IF('Lease Quarterly'!$H$4="Quarterly",J868*('Lease Quarterly'!$D$4/4),J868*'Lease Quarterly'!$D$4/12)),-L868-J868)</f>
        <v>0</v>
      </c>
      <c r="L868" s="47">
        <f t="shared" si="137"/>
        <v>0</v>
      </c>
      <c r="M868" s="47">
        <f t="shared" si="138"/>
        <v>0</v>
      </c>
      <c r="N868" s="57"/>
      <c r="O868" s="38">
        <v>237</v>
      </c>
      <c r="P868" s="58">
        <f t="shared" si="142"/>
        <v>354926</v>
      </c>
      <c r="Q868" s="47">
        <f t="shared" si="143"/>
        <v>0</v>
      </c>
      <c r="R868" s="47">
        <f>IF(S867&lt;1,0,-'Lease Quarterly'!$K$4/'Lease Quarterly'!$L$4)</f>
        <v>0</v>
      </c>
      <c r="S868" s="47">
        <f t="shared" si="139"/>
        <v>0</v>
      </c>
      <c r="AE868"/>
      <c r="AF868" s="6"/>
    </row>
    <row r="869" spans="1:32" x14ac:dyDescent="0.25">
      <c r="A869" s="53">
        <f t="shared" si="140"/>
        <v>853</v>
      </c>
      <c r="B869" s="29">
        <f t="shared" si="134"/>
        <v>0</v>
      </c>
      <c r="C869" s="9" t="str">
        <f>IF(D869=0,"-",IF('Lease Quarterly'!$H$4="Yearly",EDATE(C868,12),IF('Lease Quarterly'!$H$4="Quarterly",EDATE(C868,3),EDATE(C868,1))))</f>
        <v>-</v>
      </c>
      <c r="D869" s="54">
        <f>IF(A869&gt;'Lease Quarterly'!$E$4,0,'Lease Quarterly'!$G$4)*((1+$M$4)^(((((IF($H$4="Yearly",ROUNDDOWN(IF(A869-($N$4)&lt;0,0,((A869-($N$4)/(($N$4))))/($N$4)),0),IF($H$4="Monthly",ROUNDDOWN(IF(A869-($N$4*12)&lt;0,0,((A869-(12*$N$4)/((12*$N$4))))/($N$4*12)),0),ROUNDDOWN(IF(A869-($N$4*4)&lt;0,0,((A869-(4*$N$4)/((4*$N$4))))/($N$4*4)),0)))))))))+(IF(A869=$E$4,$J$4,0))</f>
        <v>0</v>
      </c>
      <c r="E869" s="49">
        <f>IF(D869=0,0,1/((1+IF('Lease Quarterly'!$H$4="Yearly",'Lease Quarterly'!$D$4,IF('Lease Quarterly'!$H$4="Quarterly",'Lease Quarterly'!$D$4/4,'Lease Quarterly'!$D$4/12)))^IF($E$17=1,A868,A869)))</f>
        <v>0</v>
      </c>
      <c r="F869" s="55">
        <f t="shared" si="135"/>
        <v>0</v>
      </c>
      <c r="G869" s="56"/>
      <c r="H869" s="38">
        <f t="shared" si="141"/>
        <v>853</v>
      </c>
      <c r="I869" s="9" t="str">
        <f t="shared" si="136"/>
        <v>-</v>
      </c>
      <c r="J869" s="47">
        <f>IF(H869&gt;'Lease Quarterly'!$E$4,0,M868)</f>
        <v>0</v>
      </c>
      <c r="K869" s="47">
        <f>IF(IF('Lease Quarterly'!$H$4="Yearly",J869*'Lease Quarterly'!$D$4,IF('Lease Quarterly'!$H$4="Quarterly",J869*('Lease Quarterly'!$D$4/4),J869*'Lease Quarterly'!$D$4/12))&gt;0,IF('Lease Quarterly'!$H$4="Yearly",J869*'Lease Quarterly'!$D$4,IF('Lease Quarterly'!$H$4="Quarterly",J869*('Lease Quarterly'!$D$4/4),J869*'Lease Quarterly'!$D$4/12)),-L869-J869)</f>
        <v>0</v>
      </c>
      <c r="L869" s="47">
        <f t="shared" si="137"/>
        <v>0</v>
      </c>
      <c r="M869" s="47">
        <f t="shared" si="138"/>
        <v>0</v>
      </c>
      <c r="N869" s="57"/>
      <c r="O869" s="38">
        <v>237</v>
      </c>
      <c r="P869" s="58">
        <f t="shared" si="142"/>
        <v>355292</v>
      </c>
      <c r="Q869" s="47">
        <f t="shared" si="143"/>
        <v>0</v>
      </c>
      <c r="R869" s="47">
        <f>IF(S868&lt;1,0,-'Lease Quarterly'!$K$4/'Lease Quarterly'!$L$4)</f>
        <v>0</v>
      </c>
      <c r="S869" s="47">
        <f t="shared" si="139"/>
        <v>0</v>
      </c>
      <c r="AE869"/>
      <c r="AF869" s="6"/>
    </row>
    <row r="870" spans="1:32" x14ac:dyDescent="0.25">
      <c r="A870" s="53">
        <f t="shared" si="140"/>
        <v>854</v>
      </c>
      <c r="B870" s="29">
        <f t="shared" si="134"/>
        <v>0</v>
      </c>
      <c r="C870" s="9" t="str">
        <f>IF(D870=0,"-",IF('Lease Quarterly'!$H$4="Yearly",EDATE(C869,12),IF('Lease Quarterly'!$H$4="Quarterly",EDATE(C869,3),EDATE(C869,1))))</f>
        <v>-</v>
      </c>
      <c r="D870" s="54">
        <f>IF(A870&gt;'Lease Quarterly'!$E$4,0,'Lease Quarterly'!$G$4)*((1+$M$4)^(((((IF($H$4="Yearly",ROUNDDOWN(IF(A870-($N$4)&lt;0,0,((A870-($N$4)/(($N$4))))/($N$4)),0),IF($H$4="Monthly",ROUNDDOWN(IF(A870-($N$4*12)&lt;0,0,((A870-(12*$N$4)/((12*$N$4))))/($N$4*12)),0),ROUNDDOWN(IF(A870-($N$4*4)&lt;0,0,((A870-(4*$N$4)/((4*$N$4))))/($N$4*4)),0)))))))))+(IF(A870=$E$4,$J$4,0))</f>
        <v>0</v>
      </c>
      <c r="E870" s="49">
        <f>IF(D870=0,0,1/((1+IF('Lease Quarterly'!$H$4="Yearly",'Lease Quarterly'!$D$4,IF('Lease Quarterly'!$H$4="Quarterly",'Lease Quarterly'!$D$4/4,'Lease Quarterly'!$D$4/12)))^IF($E$17=1,A869,A870)))</f>
        <v>0</v>
      </c>
      <c r="F870" s="55">
        <f t="shared" si="135"/>
        <v>0</v>
      </c>
      <c r="G870" s="56"/>
      <c r="H870" s="38">
        <f t="shared" si="141"/>
        <v>854</v>
      </c>
      <c r="I870" s="9" t="str">
        <f t="shared" si="136"/>
        <v>-</v>
      </c>
      <c r="J870" s="47">
        <f>IF(H870&gt;'Lease Quarterly'!$E$4,0,M869)</f>
        <v>0</v>
      </c>
      <c r="K870" s="47">
        <f>IF(IF('Lease Quarterly'!$H$4="Yearly",J870*'Lease Quarterly'!$D$4,IF('Lease Quarterly'!$H$4="Quarterly",J870*('Lease Quarterly'!$D$4/4),J870*'Lease Quarterly'!$D$4/12))&gt;0,IF('Lease Quarterly'!$H$4="Yearly",J870*'Lease Quarterly'!$D$4,IF('Lease Quarterly'!$H$4="Quarterly",J870*('Lease Quarterly'!$D$4/4),J870*'Lease Quarterly'!$D$4/12)),-L870-J870)</f>
        <v>0</v>
      </c>
      <c r="L870" s="47">
        <f t="shared" si="137"/>
        <v>0</v>
      </c>
      <c r="M870" s="47">
        <f t="shared" si="138"/>
        <v>0</v>
      </c>
      <c r="N870" s="57"/>
      <c r="O870" s="38">
        <v>237</v>
      </c>
      <c r="P870" s="58">
        <f t="shared" si="142"/>
        <v>355657</v>
      </c>
      <c r="Q870" s="47">
        <f t="shared" si="143"/>
        <v>0</v>
      </c>
      <c r="R870" s="47">
        <f>IF(S869&lt;1,0,-'Lease Quarterly'!$K$4/'Lease Quarterly'!$L$4)</f>
        <v>0</v>
      </c>
      <c r="S870" s="47">
        <f t="shared" si="139"/>
        <v>0</v>
      </c>
      <c r="AE870"/>
      <c r="AF870" s="6"/>
    </row>
    <row r="871" spans="1:32" x14ac:dyDescent="0.25">
      <c r="A871" s="53">
        <f t="shared" si="140"/>
        <v>855</v>
      </c>
      <c r="B871" s="29">
        <f t="shared" si="134"/>
        <v>0</v>
      </c>
      <c r="C871" s="9" t="str">
        <f>IF(D871=0,"-",IF('Lease Quarterly'!$H$4="Yearly",EDATE(C870,12),IF('Lease Quarterly'!$H$4="Quarterly",EDATE(C870,3),EDATE(C870,1))))</f>
        <v>-</v>
      </c>
      <c r="D871" s="54">
        <f>IF(A871&gt;'Lease Quarterly'!$E$4,0,'Lease Quarterly'!$G$4)*((1+$M$4)^(((((IF($H$4="Yearly",ROUNDDOWN(IF(A871-($N$4)&lt;0,0,((A871-($N$4)/(($N$4))))/($N$4)),0),IF($H$4="Monthly",ROUNDDOWN(IF(A871-($N$4*12)&lt;0,0,((A871-(12*$N$4)/((12*$N$4))))/($N$4*12)),0),ROUNDDOWN(IF(A871-($N$4*4)&lt;0,0,((A871-(4*$N$4)/((4*$N$4))))/($N$4*4)),0)))))))))+(IF(A871=$E$4,$J$4,0))</f>
        <v>0</v>
      </c>
      <c r="E871" s="49">
        <f>IF(D871=0,0,1/((1+IF('Lease Quarterly'!$H$4="Yearly",'Lease Quarterly'!$D$4,IF('Lease Quarterly'!$H$4="Quarterly",'Lease Quarterly'!$D$4/4,'Lease Quarterly'!$D$4/12)))^IF($E$17=1,A870,A871)))</f>
        <v>0</v>
      </c>
      <c r="F871" s="55">
        <f t="shared" si="135"/>
        <v>0</v>
      </c>
      <c r="G871" s="56"/>
      <c r="H871" s="38">
        <f t="shared" si="141"/>
        <v>855</v>
      </c>
      <c r="I871" s="9" t="str">
        <f t="shared" si="136"/>
        <v>-</v>
      </c>
      <c r="J871" s="47">
        <f>IF(H871&gt;'Lease Quarterly'!$E$4,0,M870)</f>
        <v>0</v>
      </c>
      <c r="K871" s="47">
        <f>IF(IF('Lease Quarterly'!$H$4="Yearly",J871*'Lease Quarterly'!$D$4,IF('Lease Quarterly'!$H$4="Quarterly",J871*('Lease Quarterly'!$D$4/4),J871*'Lease Quarterly'!$D$4/12))&gt;0,IF('Lease Quarterly'!$H$4="Yearly",J871*'Lease Quarterly'!$D$4,IF('Lease Quarterly'!$H$4="Quarterly",J871*('Lease Quarterly'!$D$4/4),J871*'Lease Quarterly'!$D$4/12)),-L871-J871)</f>
        <v>0</v>
      </c>
      <c r="L871" s="47">
        <f t="shared" si="137"/>
        <v>0</v>
      </c>
      <c r="M871" s="47">
        <f t="shared" si="138"/>
        <v>0</v>
      </c>
      <c r="N871" s="57"/>
      <c r="O871" s="38">
        <v>237</v>
      </c>
      <c r="P871" s="58">
        <f t="shared" si="142"/>
        <v>356022</v>
      </c>
      <c r="Q871" s="47">
        <f t="shared" si="143"/>
        <v>0</v>
      </c>
      <c r="R871" s="47">
        <f>IF(S870&lt;1,0,-'Lease Quarterly'!$K$4/'Lease Quarterly'!$L$4)</f>
        <v>0</v>
      </c>
      <c r="S871" s="47">
        <f t="shared" si="139"/>
        <v>0</v>
      </c>
      <c r="AE871"/>
      <c r="AF871" s="6"/>
    </row>
    <row r="872" spans="1:32" x14ac:dyDescent="0.25">
      <c r="A872" s="53">
        <f t="shared" si="140"/>
        <v>856</v>
      </c>
      <c r="B872" s="29">
        <f t="shared" si="134"/>
        <v>0</v>
      </c>
      <c r="C872" s="9" t="str">
        <f>IF(D872=0,"-",IF('Lease Quarterly'!$H$4="Yearly",EDATE(C871,12),IF('Lease Quarterly'!$H$4="Quarterly",EDATE(C871,3),EDATE(C871,1))))</f>
        <v>-</v>
      </c>
      <c r="D872" s="54">
        <f>IF(A872&gt;'Lease Quarterly'!$E$4,0,'Lease Quarterly'!$G$4)*((1+$M$4)^(((((IF($H$4="Yearly",ROUNDDOWN(IF(A872-($N$4)&lt;0,0,((A872-($N$4)/(($N$4))))/($N$4)),0),IF($H$4="Monthly",ROUNDDOWN(IF(A872-($N$4*12)&lt;0,0,((A872-(12*$N$4)/((12*$N$4))))/($N$4*12)),0),ROUNDDOWN(IF(A872-($N$4*4)&lt;0,0,((A872-(4*$N$4)/((4*$N$4))))/($N$4*4)),0)))))))))+(IF(A872=$E$4,$J$4,0))</f>
        <v>0</v>
      </c>
      <c r="E872" s="49">
        <f>IF(D872=0,0,1/((1+IF('Lease Quarterly'!$H$4="Yearly",'Lease Quarterly'!$D$4,IF('Lease Quarterly'!$H$4="Quarterly",'Lease Quarterly'!$D$4/4,'Lease Quarterly'!$D$4/12)))^IF($E$17=1,A871,A872)))</f>
        <v>0</v>
      </c>
      <c r="F872" s="55">
        <f t="shared" si="135"/>
        <v>0</v>
      </c>
      <c r="G872" s="56"/>
      <c r="H872" s="38">
        <f t="shared" si="141"/>
        <v>856</v>
      </c>
      <c r="I872" s="9" t="str">
        <f t="shared" si="136"/>
        <v>-</v>
      </c>
      <c r="J872" s="47">
        <f>IF(H872&gt;'Lease Quarterly'!$E$4,0,M871)</f>
        <v>0</v>
      </c>
      <c r="K872" s="47">
        <f>IF(IF('Lease Quarterly'!$H$4="Yearly",J872*'Lease Quarterly'!$D$4,IF('Lease Quarterly'!$H$4="Quarterly",J872*('Lease Quarterly'!$D$4/4),J872*'Lease Quarterly'!$D$4/12))&gt;0,IF('Lease Quarterly'!$H$4="Yearly",J872*'Lease Quarterly'!$D$4,IF('Lease Quarterly'!$H$4="Quarterly",J872*('Lease Quarterly'!$D$4/4),J872*'Lease Quarterly'!$D$4/12)),-L872-J872)</f>
        <v>0</v>
      </c>
      <c r="L872" s="47">
        <f t="shared" si="137"/>
        <v>0</v>
      </c>
      <c r="M872" s="47">
        <f t="shared" si="138"/>
        <v>0</v>
      </c>
      <c r="N872" s="57"/>
      <c r="O872" s="38">
        <v>237</v>
      </c>
      <c r="P872" s="58">
        <f t="shared" si="142"/>
        <v>356387</v>
      </c>
      <c r="Q872" s="47">
        <f t="shared" si="143"/>
        <v>0</v>
      </c>
      <c r="R872" s="47">
        <f>IF(S871&lt;1,0,-'Lease Quarterly'!$K$4/'Lease Quarterly'!$L$4)</f>
        <v>0</v>
      </c>
      <c r="S872" s="47">
        <f t="shared" si="139"/>
        <v>0</v>
      </c>
      <c r="AE872"/>
      <c r="AF872" s="6"/>
    </row>
    <row r="873" spans="1:32" x14ac:dyDescent="0.25">
      <c r="A873" s="53">
        <f t="shared" si="140"/>
        <v>857</v>
      </c>
      <c r="B873" s="29">
        <f t="shared" si="134"/>
        <v>0</v>
      </c>
      <c r="C873" s="9" t="str">
        <f>IF(D873=0,"-",IF('Lease Quarterly'!$H$4="Yearly",EDATE(C872,12),IF('Lease Quarterly'!$H$4="Quarterly",EDATE(C872,3),EDATE(C872,1))))</f>
        <v>-</v>
      </c>
      <c r="D873" s="54">
        <f>IF(A873&gt;'Lease Quarterly'!$E$4,0,'Lease Quarterly'!$G$4)*((1+$M$4)^(((((IF($H$4="Yearly",ROUNDDOWN(IF(A873-($N$4)&lt;0,0,((A873-($N$4)/(($N$4))))/($N$4)),0),IF($H$4="Monthly",ROUNDDOWN(IF(A873-($N$4*12)&lt;0,0,((A873-(12*$N$4)/((12*$N$4))))/($N$4*12)),0),ROUNDDOWN(IF(A873-($N$4*4)&lt;0,0,((A873-(4*$N$4)/((4*$N$4))))/($N$4*4)),0)))))))))+(IF(A873=$E$4,$J$4,0))</f>
        <v>0</v>
      </c>
      <c r="E873" s="49">
        <f>IF(D873=0,0,1/((1+IF('Lease Quarterly'!$H$4="Yearly",'Lease Quarterly'!$D$4,IF('Lease Quarterly'!$H$4="Quarterly",'Lease Quarterly'!$D$4/4,'Lease Quarterly'!$D$4/12)))^IF($E$17=1,A872,A873)))</f>
        <v>0</v>
      </c>
      <c r="F873" s="55">
        <f t="shared" si="135"/>
        <v>0</v>
      </c>
      <c r="G873" s="56"/>
      <c r="H873" s="38">
        <f t="shared" si="141"/>
        <v>857</v>
      </c>
      <c r="I873" s="9" t="str">
        <f t="shared" si="136"/>
        <v>-</v>
      </c>
      <c r="J873" s="47">
        <f>IF(H873&gt;'Lease Quarterly'!$E$4,0,M872)</f>
        <v>0</v>
      </c>
      <c r="K873" s="47">
        <f>IF(IF('Lease Quarterly'!$H$4="Yearly",J873*'Lease Quarterly'!$D$4,IF('Lease Quarterly'!$H$4="Quarterly",J873*('Lease Quarterly'!$D$4/4),J873*'Lease Quarterly'!$D$4/12))&gt;0,IF('Lease Quarterly'!$H$4="Yearly",J873*'Lease Quarterly'!$D$4,IF('Lease Quarterly'!$H$4="Quarterly",J873*('Lease Quarterly'!$D$4/4),J873*'Lease Quarterly'!$D$4/12)),-L873-J873)</f>
        <v>0</v>
      </c>
      <c r="L873" s="47">
        <f t="shared" si="137"/>
        <v>0</v>
      </c>
      <c r="M873" s="47">
        <f t="shared" si="138"/>
        <v>0</v>
      </c>
      <c r="N873" s="57"/>
      <c r="O873" s="38">
        <v>237</v>
      </c>
      <c r="P873" s="58">
        <f t="shared" si="142"/>
        <v>356753</v>
      </c>
      <c r="Q873" s="47">
        <f t="shared" si="143"/>
        <v>0</v>
      </c>
      <c r="R873" s="47">
        <f>IF(S872&lt;1,0,-'Lease Quarterly'!$K$4/'Lease Quarterly'!$L$4)</f>
        <v>0</v>
      </c>
      <c r="S873" s="47">
        <f t="shared" si="139"/>
        <v>0</v>
      </c>
      <c r="AE873"/>
      <c r="AF873" s="6"/>
    </row>
    <row r="874" spans="1:32" x14ac:dyDescent="0.25">
      <c r="A874" s="53">
        <f t="shared" si="140"/>
        <v>858</v>
      </c>
      <c r="B874" s="29">
        <f t="shared" si="134"/>
        <v>0</v>
      </c>
      <c r="C874" s="9" t="str">
        <f>IF(D874=0,"-",IF('Lease Quarterly'!$H$4="Yearly",EDATE(C873,12),IF('Lease Quarterly'!$H$4="Quarterly",EDATE(C873,3),EDATE(C873,1))))</f>
        <v>-</v>
      </c>
      <c r="D874" s="54">
        <f>IF(A874&gt;'Lease Quarterly'!$E$4,0,'Lease Quarterly'!$G$4)*((1+$M$4)^(((((IF($H$4="Yearly",ROUNDDOWN(IF(A874-($N$4)&lt;0,0,((A874-($N$4)/(($N$4))))/($N$4)),0),IF($H$4="Monthly",ROUNDDOWN(IF(A874-($N$4*12)&lt;0,0,((A874-(12*$N$4)/((12*$N$4))))/($N$4*12)),0),ROUNDDOWN(IF(A874-($N$4*4)&lt;0,0,((A874-(4*$N$4)/((4*$N$4))))/($N$4*4)),0)))))))))+(IF(A874=$E$4,$J$4,0))</f>
        <v>0</v>
      </c>
      <c r="E874" s="49">
        <f>IF(D874=0,0,1/((1+IF('Lease Quarterly'!$H$4="Yearly",'Lease Quarterly'!$D$4,IF('Lease Quarterly'!$H$4="Quarterly",'Lease Quarterly'!$D$4/4,'Lease Quarterly'!$D$4/12)))^IF($E$17=1,A873,A874)))</f>
        <v>0</v>
      </c>
      <c r="F874" s="55">
        <f t="shared" si="135"/>
        <v>0</v>
      </c>
      <c r="G874" s="56"/>
      <c r="H874" s="38">
        <f t="shared" si="141"/>
        <v>858</v>
      </c>
      <c r="I874" s="9" t="str">
        <f t="shared" si="136"/>
        <v>-</v>
      </c>
      <c r="J874" s="47">
        <f>IF(H874&gt;'Lease Quarterly'!$E$4,0,M873)</f>
        <v>0</v>
      </c>
      <c r="K874" s="47">
        <f>IF(IF('Lease Quarterly'!$H$4="Yearly",J874*'Lease Quarterly'!$D$4,IF('Lease Quarterly'!$H$4="Quarterly",J874*('Lease Quarterly'!$D$4/4),J874*'Lease Quarterly'!$D$4/12))&gt;0,IF('Lease Quarterly'!$H$4="Yearly",J874*'Lease Quarterly'!$D$4,IF('Lease Quarterly'!$H$4="Quarterly",J874*('Lease Quarterly'!$D$4/4),J874*'Lease Quarterly'!$D$4/12)),-L874-J874)</f>
        <v>0</v>
      </c>
      <c r="L874" s="47">
        <f t="shared" si="137"/>
        <v>0</v>
      </c>
      <c r="M874" s="47">
        <f t="shared" si="138"/>
        <v>0</v>
      </c>
      <c r="N874" s="57"/>
      <c r="O874" s="38">
        <v>237</v>
      </c>
      <c r="P874" s="58">
        <f t="shared" si="142"/>
        <v>357118</v>
      </c>
      <c r="Q874" s="47">
        <f t="shared" si="143"/>
        <v>0</v>
      </c>
      <c r="R874" s="47">
        <f>IF(S873&lt;1,0,-'Lease Quarterly'!$K$4/'Lease Quarterly'!$L$4)</f>
        <v>0</v>
      </c>
      <c r="S874" s="47">
        <f t="shared" si="139"/>
        <v>0</v>
      </c>
      <c r="AE874"/>
      <c r="AF874" s="6"/>
    </row>
    <row r="875" spans="1:32" x14ac:dyDescent="0.25">
      <c r="A875" s="53">
        <f t="shared" si="140"/>
        <v>859</v>
      </c>
      <c r="B875" s="29">
        <f t="shared" si="134"/>
        <v>0</v>
      </c>
      <c r="C875" s="9" t="str">
        <f>IF(D875=0,"-",IF('Lease Quarterly'!$H$4="Yearly",EDATE(C874,12),IF('Lease Quarterly'!$H$4="Quarterly",EDATE(C874,3),EDATE(C874,1))))</f>
        <v>-</v>
      </c>
      <c r="D875" s="54">
        <f>IF(A875&gt;'Lease Quarterly'!$E$4,0,'Lease Quarterly'!$G$4)*((1+$M$4)^(((((IF($H$4="Yearly",ROUNDDOWN(IF(A875-($N$4)&lt;0,0,((A875-($N$4)/(($N$4))))/($N$4)),0),IF($H$4="Monthly",ROUNDDOWN(IF(A875-($N$4*12)&lt;0,0,((A875-(12*$N$4)/((12*$N$4))))/($N$4*12)),0),ROUNDDOWN(IF(A875-($N$4*4)&lt;0,0,((A875-(4*$N$4)/((4*$N$4))))/($N$4*4)),0)))))))))+(IF(A875=$E$4,$J$4,0))</f>
        <v>0</v>
      </c>
      <c r="E875" s="49">
        <f>IF(D875=0,0,1/((1+IF('Lease Quarterly'!$H$4="Yearly",'Lease Quarterly'!$D$4,IF('Lease Quarterly'!$H$4="Quarterly",'Lease Quarterly'!$D$4/4,'Lease Quarterly'!$D$4/12)))^IF($E$17=1,A874,A875)))</f>
        <v>0</v>
      </c>
      <c r="F875" s="55">
        <f t="shared" si="135"/>
        <v>0</v>
      </c>
      <c r="G875" s="56"/>
      <c r="H875" s="38">
        <f t="shared" si="141"/>
        <v>859</v>
      </c>
      <c r="I875" s="9" t="str">
        <f t="shared" si="136"/>
        <v>-</v>
      </c>
      <c r="J875" s="47">
        <f>IF(H875&gt;'Lease Quarterly'!$E$4,0,M874)</f>
        <v>0</v>
      </c>
      <c r="K875" s="47">
        <f>IF(IF('Lease Quarterly'!$H$4="Yearly",J875*'Lease Quarterly'!$D$4,IF('Lease Quarterly'!$H$4="Quarterly",J875*('Lease Quarterly'!$D$4/4),J875*'Lease Quarterly'!$D$4/12))&gt;0,IF('Lease Quarterly'!$H$4="Yearly",J875*'Lease Quarterly'!$D$4,IF('Lease Quarterly'!$H$4="Quarterly",J875*('Lease Quarterly'!$D$4/4),J875*'Lease Quarterly'!$D$4/12)),-L875-J875)</f>
        <v>0</v>
      </c>
      <c r="L875" s="47">
        <f t="shared" si="137"/>
        <v>0</v>
      </c>
      <c r="M875" s="47">
        <f t="shared" si="138"/>
        <v>0</v>
      </c>
      <c r="N875" s="57"/>
      <c r="O875" s="38">
        <v>237</v>
      </c>
      <c r="P875" s="58">
        <f t="shared" si="142"/>
        <v>357483</v>
      </c>
      <c r="Q875" s="47">
        <f t="shared" si="143"/>
        <v>0</v>
      </c>
      <c r="R875" s="47">
        <f>IF(S874&lt;1,0,-'Lease Quarterly'!$K$4/'Lease Quarterly'!$L$4)</f>
        <v>0</v>
      </c>
      <c r="S875" s="47">
        <f t="shared" si="139"/>
        <v>0</v>
      </c>
      <c r="AE875"/>
      <c r="AF875" s="6"/>
    </row>
    <row r="876" spans="1:32" x14ac:dyDescent="0.25">
      <c r="A876" s="53">
        <f t="shared" si="140"/>
        <v>860</v>
      </c>
      <c r="B876" s="29">
        <f t="shared" si="134"/>
        <v>0</v>
      </c>
      <c r="C876" s="9" t="str">
        <f>IF(D876=0,"-",IF('Lease Quarterly'!$H$4="Yearly",EDATE(C875,12),IF('Lease Quarterly'!$H$4="Quarterly",EDATE(C875,3),EDATE(C875,1))))</f>
        <v>-</v>
      </c>
      <c r="D876" s="54">
        <f>IF(A876&gt;'Lease Quarterly'!$E$4,0,'Lease Quarterly'!$G$4)*((1+$M$4)^(((((IF($H$4="Yearly",ROUNDDOWN(IF(A876-($N$4)&lt;0,0,((A876-($N$4)/(($N$4))))/($N$4)),0),IF($H$4="Monthly",ROUNDDOWN(IF(A876-($N$4*12)&lt;0,0,((A876-(12*$N$4)/((12*$N$4))))/($N$4*12)),0),ROUNDDOWN(IF(A876-($N$4*4)&lt;0,0,((A876-(4*$N$4)/((4*$N$4))))/($N$4*4)),0)))))))))+(IF(A876=$E$4,$J$4,0))</f>
        <v>0</v>
      </c>
      <c r="E876" s="49">
        <f>IF(D876=0,0,1/((1+IF('Lease Quarterly'!$H$4="Yearly",'Lease Quarterly'!$D$4,IF('Lease Quarterly'!$H$4="Quarterly",'Lease Quarterly'!$D$4/4,'Lease Quarterly'!$D$4/12)))^IF($E$17=1,A875,A876)))</f>
        <v>0</v>
      </c>
      <c r="F876" s="55">
        <f t="shared" si="135"/>
        <v>0</v>
      </c>
      <c r="G876" s="56"/>
      <c r="H876" s="38">
        <f t="shared" si="141"/>
        <v>860</v>
      </c>
      <c r="I876" s="9" t="str">
        <f t="shared" si="136"/>
        <v>-</v>
      </c>
      <c r="J876" s="47">
        <f>IF(H876&gt;'Lease Quarterly'!$E$4,0,M875)</f>
        <v>0</v>
      </c>
      <c r="K876" s="47">
        <f>IF(IF('Lease Quarterly'!$H$4="Yearly",J876*'Lease Quarterly'!$D$4,IF('Lease Quarterly'!$H$4="Quarterly",J876*('Lease Quarterly'!$D$4/4),J876*'Lease Quarterly'!$D$4/12))&gt;0,IF('Lease Quarterly'!$H$4="Yearly",J876*'Lease Quarterly'!$D$4,IF('Lease Quarterly'!$H$4="Quarterly",J876*('Lease Quarterly'!$D$4/4),J876*'Lease Quarterly'!$D$4/12)),-L876-J876)</f>
        <v>0</v>
      </c>
      <c r="L876" s="47">
        <f t="shared" si="137"/>
        <v>0</v>
      </c>
      <c r="M876" s="47">
        <f t="shared" si="138"/>
        <v>0</v>
      </c>
      <c r="N876" s="57"/>
      <c r="O876" s="38">
        <v>237</v>
      </c>
      <c r="P876" s="58">
        <f t="shared" si="142"/>
        <v>357848</v>
      </c>
      <c r="Q876" s="47">
        <f t="shared" si="143"/>
        <v>0</v>
      </c>
      <c r="R876" s="47">
        <f>IF(S875&lt;1,0,-'Lease Quarterly'!$K$4/'Lease Quarterly'!$L$4)</f>
        <v>0</v>
      </c>
      <c r="S876" s="47">
        <f t="shared" si="139"/>
        <v>0</v>
      </c>
      <c r="AE876"/>
      <c r="AF876" s="6"/>
    </row>
    <row r="877" spans="1:32" x14ac:dyDescent="0.25">
      <c r="A877" s="53">
        <f t="shared" si="140"/>
        <v>861</v>
      </c>
      <c r="B877" s="29">
        <f t="shared" si="134"/>
        <v>0</v>
      </c>
      <c r="C877" s="9" t="str">
        <f>IF(D877=0,"-",IF('Lease Quarterly'!$H$4="Yearly",EDATE(C876,12),IF('Lease Quarterly'!$H$4="Quarterly",EDATE(C876,3),EDATE(C876,1))))</f>
        <v>-</v>
      </c>
      <c r="D877" s="54">
        <f>IF(A877&gt;'Lease Quarterly'!$E$4,0,'Lease Quarterly'!$G$4)*((1+$M$4)^(((((IF($H$4="Yearly",ROUNDDOWN(IF(A877-($N$4)&lt;0,0,((A877-($N$4)/(($N$4))))/($N$4)),0),IF($H$4="Monthly",ROUNDDOWN(IF(A877-($N$4*12)&lt;0,0,((A877-(12*$N$4)/((12*$N$4))))/($N$4*12)),0),ROUNDDOWN(IF(A877-($N$4*4)&lt;0,0,((A877-(4*$N$4)/((4*$N$4))))/($N$4*4)),0)))))))))+(IF(A877=$E$4,$J$4,0))</f>
        <v>0</v>
      </c>
      <c r="E877" s="49">
        <f>IF(D877=0,0,1/((1+IF('Lease Quarterly'!$H$4="Yearly",'Lease Quarterly'!$D$4,IF('Lease Quarterly'!$H$4="Quarterly",'Lease Quarterly'!$D$4/4,'Lease Quarterly'!$D$4/12)))^IF($E$17=1,A876,A877)))</f>
        <v>0</v>
      </c>
      <c r="F877" s="55">
        <f t="shared" si="135"/>
        <v>0</v>
      </c>
      <c r="G877" s="56"/>
      <c r="H877" s="38">
        <f t="shared" si="141"/>
        <v>861</v>
      </c>
      <c r="I877" s="9" t="str">
        <f t="shared" si="136"/>
        <v>-</v>
      </c>
      <c r="J877" s="47">
        <f>IF(H877&gt;'Lease Quarterly'!$E$4,0,M876)</f>
        <v>0</v>
      </c>
      <c r="K877" s="47">
        <f>IF(IF('Lease Quarterly'!$H$4="Yearly",J877*'Lease Quarterly'!$D$4,IF('Lease Quarterly'!$H$4="Quarterly",J877*('Lease Quarterly'!$D$4/4),J877*'Lease Quarterly'!$D$4/12))&gt;0,IF('Lease Quarterly'!$H$4="Yearly",J877*'Lease Quarterly'!$D$4,IF('Lease Quarterly'!$H$4="Quarterly",J877*('Lease Quarterly'!$D$4/4),J877*'Lease Quarterly'!$D$4/12)),-L877-J877)</f>
        <v>0</v>
      </c>
      <c r="L877" s="47">
        <f t="shared" si="137"/>
        <v>0</v>
      </c>
      <c r="M877" s="47">
        <f t="shared" si="138"/>
        <v>0</v>
      </c>
      <c r="N877" s="57"/>
      <c r="O877" s="38">
        <v>237</v>
      </c>
      <c r="P877" s="58">
        <f t="shared" si="142"/>
        <v>358214</v>
      </c>
      <c r="Q877" s="47">
        <f t="shared" si="143"/>
        <v>0</v>
      </c>
      <c r="R877" s="47">
        <f>IF(S876&lt;1,0,-'Lease Quarterly'!$K$4/'Lease Quarterly'!$L$4)</f>
        <v>0</v>
      </c>
      <c r="S877" s="47">
        <f t="shared" si="139"/>
        <v>0</v>
      </c>
      <c r="AE877"/>
      <c r="AF877" s="6"/>
    </row>
    <row r="878" spans="1:32" x14ac:dyDescent="0.25">
      <c r="A878" s="53">
        <f t="shared" si="140"/>
        <v>862</v>
      </c>
      <c r="B878" s="29">
        <f t="shared" si="134"/>
        <v>0</v>
      </c>
      <c r="C878" s="9" t="str">
        <f>IF(D878=0,"-",IF('Lease Quarterly'!$H$4="Yearly",EDATE(C877,12),IF('Lease Quarterly'!$H$4="Quarterly",EDATE(C877,3),EDATE(C877,1))))</f>
        <v>-</v>
      </c>
      <c r="D878" s="54">
        <f>IF(A878&gt;'Lease Quarterly'!$E$4,0,'Lease Quarterly'!$G$4)*((1+$M$4)^(((((IF($H$4="Yearly",ROUNDDOWN(IF(A878-($N$4)&lt;0,0,((A878-($N$4)/(($N$4))))/($N$4)),0),IF($H$4="Monthly",ROUNDDOWN(IF(A878-($N$4*12)&lt;0,0,((A878-(12*$N$4)/((12*$N$4))))/($N$4*12)),0),ROUNDDOWN(IF(A878-($N$4*4)&lt;0,0,((A878-(4*$N$4)/((4*$N$4))))/($N$4*4)),0)))))))))+(IF(A878=$E$4,$J$4,0))</f>
        <v>0</v>
      </c>
      <c r="E878" s="49">
        <f>IF(D878=0,0,1/((1+IF('Lease Quarterly'!$H$4="Yearly",'Lease Quarterly'!$D$4,IF('Lease Quarterly'!$H$4="Quarterly",'Lease Quarterly'!$D$4/4,'Lease Quarterly'!$D$4/12)))^IF($E$17=1,A877,A878)))</f>
        <v>0</v>
      </c>
      <c r="F878" s="55">
        <f t="shared" si="135"/>
        <v>0</v>
      </c>
      <c r="G878" s="56"/>
      <c r="H878" s="38">
        <f t="shared" si="141"/>
        <v>862</v>
      </c>
      <c r="I878" s="9" t="str">
        <f t="shared" si="136"/>
        <v>-</v>
      </c>
      <c r="J878" s="47">
        <f>IF(H878&gt;'Lease Quarterly'!$E$4,0,M877)</f>
        <v>0</v>
      </c>
      <c r="K878" s="47">
        <f>IF(IF('Lease Quarterly'!$H$4="Yearly",J878*'Lease Quarterly'!$D$4,IF('Lease Quarterly'!$H$4="Quarterly",J878*('Lease Quarterly'!$D$4/4),J878*'Lease Quarterly'!$D$4/12))&gt;0,IF('Lease Quarterly'!$H$4="Yearly",J878*'Lease Quarterly'!$D$4,IF('Lease Quarterly'!$H$4="Quarterly",J878*('Lease Quarterly'!$D$4/4),J878*'Lease Quarterly'!$D$4/12)),-L878-J878)</f>
        <v>0</v>
      </c>
      <c r="L878" s="47">
        <f t="shared" si="137"/>
        <v>0</v>
      </c>
      <c r="M878" s="47">
        <f t="shared" si="138"/>
        <v>0</v>
      </c>
      <c r="N878" s="57"/>
      <c r="O878" s="38">
        <v>237</v>
      </c>
      <c r="P878" s="58">
        <f t="shared" si="142"/>
        <v>358579</v>
      </c>
      <c r="Q878" s="47">
        <f t="shared" si="143"/>
        <v>0</v>
      </c>
      <c r="R878" s="47">
        <f>IF(S877&lt;1,0,-'Lease Quarterly'!$K$4/'Lease Quarterly'!$L$4)</f>
        <v>0</v>
      </c>
      <c r="S878" s="47">
        <f t="shared" si="139"/>
        <v>0</v>
      </c>
      <c r="AE878"/>
      <c r="AF878" s="6"/>
    </row>
    <row r="879" spans="1:32" x14ac:dyDescent="0.25">
      <c r="A879" s="53">
        <f t="shared" si="140"/>
        <v>863</v>
      </c>
      <c r="B879" s="29">
        <f t="shared" si="134"/>
        <v>0</v>
      </c>
      <c r="C879" s="9" t="str">
        <f>IF(D879=0,"-",IF('Lease Quarterly'!$H$4="Yearly",EDATE(C878,12),IF('Lease Quarterly'!$H$4="Quarterly",EDATE(C878,3),EDATE(C878,1))))</f>
        <v>-</v>
      </c>
      <c r="D879" s="54">
        <f>IF(A879&gt;'Lease Quarterly'!$E$4,0,'Lease Quarterly'!$G$4)*((1+$M$4)^(((((IF($H$4="Yearly",ROUNDDOWN(IF(A879-($N$4)&lt;0,0,((A879-($N$4)/(($N$4))))/($N$4)),0),IF($H$4="Monthly",ROUNDDOWN(IF(A879-($N$4*12)&lt;0,0,((A879-(12*$N$4)/((12*$N$4))))/($N$4*12)),0),ROUNDDOWN(IF(A879-($N$4*4)&lt;0,0,((A879-(4*$N$4)/((4*$N$4))))/($N$4*4)),0)))))))))+(IF(A879=$E$4,$J$4,0))</f>
        <v>0</v>
      </c>
      <c r="E879" s="49">
        <f>IF(D879=0,0,1/((1+IF('Lease Quarterly'!$H$4="Yearly",'Lease Quarterly'!$D$4,IF('Lease Quarterly'!$H$4="Quarterly",'Lease Quarterly'!$D$4/4,'Lease Quarterly'!$D$4/12)))^IF($E$17=1,A878,A879)))</f>
        <v>0</v>
      </c>
      <c r="F879" s="55">
        <f t="shared" si="135"/>
        <v>0</v>
      </c>
      <c r="G879" s="56"/>
      <c r="H879" s="38">
        <f t="shared" si="141"/>
        <v>863</v>
      </c>
      <c r="I879" s="9" t="str">
        <f t="shared" si="136"/>
        <v>-</v>
      </c>
      <c r="J879" s="47">
        <f>IF(H879&gt;'Lease Quarterly'!$E$4,0,M878)</f>
        <v>0</v>
      </c>
      <c r="K879" s="47">
        <f>IF(IF('Lease Quarterly'!$H$4="Yearly",J879*'Lease Quarterly'!$D$4,IF('Lease Quarterly'!$H$4="Quarterly",J879*('Lease Quarterly'!$D$4/4),J879*'Lease Quarterly'!$D$4/12))&gt;0,IF('Lease Quarterly'!$H$4="Yearly",J879*'Lease Quarterly'!$D$4,IF('Lease Quarterly'!$H$4="Quarterly",J879*('Lease Quarterly'!$D$4/4),J879*'Lease Quarterly'!$D$4/12)),-L879-J879)</f>
        <v>0</v>
      </c>
      <c r="L879" s="47">
        <f t="shared" si="137"/>
        <v>0</v>
      </c>
      <c r="M879" s="47">
        <f t="shared" si="138"/>
        <v>0</v>
      </c>
      <c r="N879" s="57"/>
      <c r="O879" s="38">
        <v>237</v>
      </c>
      <c r="P879" s="58">
        <f t="shared" si="142"/>
        <v>358944</v>
      </c>
      <c r="Q879" s="47">
        <f t="shared" si="143"/>
        <v>0</v>
      </c>
      <c r="R879" s="47">
        <f>IF(S878&lt;1,0,-'Lease Quarterly'!$K$4/'Lease Quarterly'!$L$4)</f>
        <v>0</v>
      </c>
      <c r="S879" s="47">
        <f t="shared" si="139"/>
        <v>0</v>
      </c>
      <c r="AE879"/>
      <c r="AF879" s="6"/>
    </row>
    <row r="880" spans="1:32" x14ac:dyDescent="0.25">
      <c r="A880" s="53">
        <f t="shared" si="140"/>
        <v>864</v>
      </c>
      <c r="B880" s="29">
        <f t="shared" si="134"/>
        <v>0</v>
      </c>
      <c r="C880" s="9" t="str">
        <f>IF(D880=0,"-",IF('Lease Quarterly'!$H$4="Yearly",EDATE(C879,12),IF('Lease Quarterly'!$H$4="Quarterly",EDATE(C879,3),EDATE(C879,1))))</f>
        <v>-</v>
      </c>
      <c r="D880" s="54">
        <f>IF(A880&gt;'Lease Quarterly'!$E$4,0,'Lease Quarterly'!$G$4)*((1+$M$4)^(((((IF($H$4="Yearly",ROUNDDOWN(IF(A880-($N$4)&lt;0,0,((A880-($N$4)/(($N$4))))/($N$4)),0),IF($H$4="Monthly",ROUNDDOWN(IF(A880-($N$4*12)&lt;0,0,((A880-(12*$N$4)/((12*$N$4))))/($N$4*12)),0),ROUNDDOWN(IF(A880-($N$4*4)&lt;0,0,((A880-(4*$N$4)/((4*$N$4))))/($N$4*4)),0)))))))))+(IF(A880=$E$4,$J$4,0))</f>
        <v>0</v>
      </c>
      <c r="E880" s="49">
        <f>IF(D880=0,0,1/((1+IF('Lease Quarterly'!$H$4="Yearly",'Lease Quarterly'!$D$4,IF('Lease Quarterly'!$H$4="Quarterly",'Lease Quarterly'!$D$4/4,'Lease Quarterly'!$D$4/12)))^IF($E$17=1,A879,A880)))</f>
        <v>0</v>
      </c>
      <c r="F880" s="55">
        <f t="shared" si="135"/>
        <v>0</v>
      </c>
      <c r="G880" s="56"/>
      <c r="H880" s="38">
        <f t="shared" si="141"/>
        <v>864</v>
      </c>
      <c r="I880" s="9" t="str">
        <f t="shared" si="136"/>
        <v>-</v>
      </c>
      <c r="J880" s="47">
        <f>IF(H880&gt;'Lease Quarterly'!$E$4,0,M879)</f>
        <v>0</v>
      </c>
      <c r="K880" s="47">
        <f>IF(IF('Lease Quarterly'!$H$4="Yearly",J880*'Lease Quarterly'!$D$4,IF('Lease Quarterly'!$H$4="Quarterly",J880*('Lease Quarterly'!$D$4/4),J880*'Lease Quarterly'!$D$4/12))&gt;0,IF('Lease Quarterly'!$H$4="Yearly",J880*'Lease Quarterly'!$D$4,IF('Lease Quarterly'!$H$4="Quarterly",J880*('Lease Quarterly'!$D$4/4),J880*'Lease Quarterly'!$D$4/12)),-L880-J880)</f>
        <v>0</v>
      </c>
      <c r="L880" s="47">
        <f t="shared" si="137"/>
        <v>0</v>
      </c>
      <c r="M880" s="47">
        <f t="shared" si="138"/>
        <v>0</v>
      </c>
      <c r="N880" s="57"/>
      <c r="O880" s="38">
        <v>237</v>
      </c>
      <c r="P880" s="58">
        <f t="shared" si="142"/>
        <v>359309</v>
      </c>
      <c r="Q880" s="47">
        <f t="shared" si="143"/>
        <v>0</v>
      </c>
      <c r="R880" s="47">
        <f>IF(S879&lt;1,0,-'Lease Quarterly'!$K$4/'Lease Quarterly'!$L$4)</f>
        <v>0</v>
      </c>
      <c r="S880" s="47">
        <f t="shared" si="139"/>
        <v>0</v>
      </c>
      <c r="AE880"/>
      <c r="AF880" s="6"/>
    </row>
    <row r="881" spans="1:32" x14ac:dyDescent="0.25">
      <c r="A881" s="53">
        <f t="shared" si="140"/>
        <v>865</v>
      </c>
      <c r="B881" s="29">
        <f t="shared" si="134"/>
        <v>0</v>
      </c>
      <c r="C881" s="9" t="str">
        <f>IF(D881=0,"-",IF('Lease Quarterly'!$H$4="Yearly",EDATE(C880,12),IF('Lease Quarterly'!$H$4="Quarterly",EDATE(C880,3),EDATE(C880,1))))</f>
        <v>-</v>
      </c>
      <c r="D881" s="54">
        <f>IF(A881&gt;'Lease Quarterly'!$E$4,0,'Lease Quarterly'!$G$4)*((1+$M$4)^(((((IF($H$4="Yearly",ROUNDDOWN(IF(A881-($N$4)&lt;0,0,((A881-($N$4)/(($N$4))))/($N$4)),0),IF($H$4="Monthly",ROUNDDOWN(IF(A881-($N$4*12)&lt;0,0,((A881-(12*$N$4)/((12*$N$4))))/($N$4*12)),0),ROUNDDOWN(IF(A881-($N$4*4)&lt;0,0,((A881-(4*$N$4)/((4*$N$4))))/($N$4*4)),0)))))))))+(IF(A881=$E$4,$J$4,0))</f>
        <v>0</v>
      </c>
      <c r="E881" s="49">
        <f>IF(D881=0,0,1/((1+IF('Lease Quarterly'!$H$4="Yearly",'Lease Quarterly'!$D$4,IF('Lease Quarterly'!$H$4="Quarterly",'Lease Quarterly'!$D$4/4,'Lease Quarterly'!$D$4/12)))^IF($E$17=1,A880,A881)))</f>
        <v>0</v>
      </c>
      <c r="F881" s="55">
        <f t="shared" si="135"/>
        <v>0</v>
      </c>
      <c r="G881" s="56"/>
      <c r="H881" s="38">
        <f t="shared" si="141"/>
        <v>865</v>
      </c>
      <c r="I881" s="9" t="str">
        <f t="shared" si="136"/>
        <v>-</v>
      </c>
      <c r="J881" s="47">
        <f>IF(H881&gt;'Lease Quarterly'!$E$4,0,M880)</f>
        <v>0</v>
      </c>
      <c r="K881" s="47">
        <f>IF(IF('Lease Quarterly'!$H$4="Yearly",J881*'Lease Quarterly'!$D$4,IF('Lease Quarterly'!$H$4="Quarterly",J881*('Lease Quarterly'!$D$4/4),J881*'Lease Quarterly'!$D$4/12))&gt;0,IF('Lease Quarterly'!$H$4="Yearly",J881*'Lease Quarterly'!$D$4,IF('Lease Quarterly'!$H$4="Quarterly",J881*('Lease Quarterly'!$D$4/4),J881*'Lease Quarterly'!$D$4/12)),-L881-J881)</f>
        <v>0</v>
      </c>
      <c r="L881" s="47">
        <f t="shared" si="137"/>
        <v>0</v>
      </c>
      <c r="M881" s="47">
        <f t="shared" si="138"/>
        <v>0</v>
      </c>
      <c r="N881" s="57"/>
      <c r="O881" s="38">
        <v>237</v>
      </c>
      <c r="P881" s="58">
        <f t="shared" si="142"/>
        <v>359675</v>
      </c>
      <c r="Q881" s="47">
        <f t="shared" si="143"/>
        <v>0</v>
      </c>
      <c r="R881" s="47">
        <f>IF(S880&lt;1,0,-'Lease Quarterly'!$K$4/'Lease Quarterly'!$L$4)</f>
        <v>0</v>
      </c>
      <c r="S881" s="47">
        <f t="shared" si="139"/>
        <v>0</v>
      </c>
      <c r="AE881"/>
      <c r="AF881" s="6"/>
    </row>
    <row r="882" spans="1:32" x14ac:dyDescent="0.25">
      <c r="A882" s="53">
        <f t="shared" si="140"/>
        <v>866</v>
      </c>
      <c r="B882" s="29">
        <f t="shared" si="134"/>
        <v>0</v>
      </c>
      <c r="C882" s="9" t="str">
        <f>IF(D882=0,"-",IF('Lease Quarterly'!$H$4="Yearly",EDATE(C881,12),IF('Lease Quarterly'!$H$4="Quarterly",EDATE(C881,3),EDATE(C881,1))))</f>
        <v>-</v>
      </c>
      <c r="D882" s="54">
        <f>IF(A882&gt;'Lease Quarterly'!$E$4,0,'Lease Quarterly'!$G$4)*((1+$M$4)^(((((IF($H$4="Yearly",ROUNDDOWN(IF(A882-($N$4)&lt;0,0,((A882-($N$4)/(($N$4))))/($N$4)),0),IF($H$4="Monthly",ROUNDDOWN(IF(A882-($N$4*12)&lt;0,0,((A882-(12*$N$4)/((12*$N$4))))/($N$4*12)),0),ROUNDDOWN(IF(A882-($N$4*4)&lt;0,0,((A882-(4*$N$4)/((4*$N$4))))/($N$4*4)),0)))))))))+(IF(A882=$E$4,$J$4,0))</f>
        <v>0</v>
      </c>
      <c r="E882" s="49">
        <f>IF(D882=0,0,1/((1+IF('Lease Quarterly'!$H$4="Yearly",'Lease Quarterly'!$D$4,IF('Lease Quarterly'!$H$4="Quarterly",'Lease Quarterly'!$D$4/4,'Lease Quarterly'!$D$4/12)))^IF($E$17=1,A881,A882)))</f>
        <v>0</v>
      </c>
      <c r="F882" s="55">
        <f t="shared" si="135"/>
        <v>0</v>
      </c>
      <c r="G882" s="56"/>
      <c r="H882" s="38">
        <f t="shared" si="141"/>
        <v>866</v>
      </c>
      <c r="I882" s="9" t="str">
        <f t="shared" si="136"/>
        <v>-</v>
      </c>
      <c r="J882" s="47">
        <f>IF(H882&gt;'Lease Quarterly'!$E$4,0,M881)</f>
        <v>0</v>
      </c>
      <c r="K882" s="47">
        <f>IF(IF('Lease Quarterly'!$H$4="Yearly",J882*'Lease Quarterly'!$D$4,IF('Lease Quarterly'!$H$4="Quarterly",J882*('Lease Quarterly'!$D$4/4),J882*'Lease Quarterly'!$D$4/12))&gt;0,IF('Lease Quarterly'!$H$4="Yearly",J882*'Lease Quarterly'!$D$4,IF('Lease Quarterly'!$H$4="Quarterly",J882*('Lease Quarterly'!$D$4/4),J882*'Lease Quarterly'!$D$4/12)),-L882-J882)</f>
        <v>0</v>
      </c>
      <c r="L882" s="47">
        <f t="shared" si="137"/>
        <v>0</v>
      </c>
      <c r="M882" s="47">
        <f t="shared" si="138"/>
        <v>0</v>
      </c>
      <c r="N882" s="57"/>
      <c r="O882" s="38">
        <v>237</v>
      </c>
      <c r="P882" s="58">
        <f t="shared" si="142"/>
        <v>360040</v>
      </c>
      <c r="Q882" s="47">
        <f t="shared" si="143"/>
        <v>0</v>
      </c>
      <c r="R882" s="47">
        <f>IF(S881&lt;1,0,-'Lease Quarterly'!$K$4/'Lease Quarterly'!$L$4)</f>
        <v>0</v>
      </c>
      <c r="S882" s="47">
        <f t="shared" si="139"/>
        <v>0</v>
      </c>
      <c r="AE882"/>
      <c r="AF882" s="6"/>
    </row>
    <row r="883" spans="1:32" x14ac:dyDescent="0.25">
      <c r="A883" s="53">
        <f t="shared" si="140"/>
        <v>867</v>
      </c>
      <c r="B883" s="29">
        <f t="shared" si="134"/>
        <v>0</v>
      </c>
      <c r="C883" s="9" t="str">
        <f>IF(D883=0,"-",IF('Lease Quarterly'!$H$4="Yearly",EDATE(C882,12),IF('Lease Quarterly'!$H$4="Quarterly",EDATE(C882,3),EDATE(C882,1))))</f>
        <v>-</v>
      </c>
      <c r="D883" s="54">
        <f>IF(A883&gt;'Lease Quarterly'!$E$4,0,'Lease Quarterly'!$G$4)*((1+$M$4)^(((((IF($H$4="Yearly",ROUNDDOWN(IF(A883-($N$4)&lt;0,0,((A883-($N$4)/(($N$4))))/($N$4)),0),IF($H$4="Monthly",ROUNDDOWN(IF(A883-($N$4*12)&lt;0,0,((A883-(12*$N$4)/((12*$N$4))))/($N$4*12)),0),ROUNDDOWN(IF(A883-($N$4*4)&lt;0,0,((A883-(4*$N$4)/((4*$N$4))))/($N$4*4)),0)))))))))+(IF(A883=$E$4,$J$4,0))</f>
        <v>0</v>
      </c>
      <c r="E883" s="49">
        <f>IF(D883=0,0,1/((1+IF('Lease Quarterly'!$H$4="Yearly",'Lease Quarterly'!$D$4,IF('Lease Quarterly'!$H$4="Quarterly",'Lease Quarterly'!$D$4/4,'Lease Quarterly'!$D$4/12)))^IF($E$17=1,A882,A883)))</f>
        <v>0</v>
      </c>
      <c r="F883" s="55">
        <f t="shared" si="135"/>
        <v>0</v>
      </c>
      <c r="G883" s="56"/>
      <c r="H883" s="38">
        <f t="shared" si="141"/>
        <v>867</v>
      </c>
      <c r="I883" s="9" t="str">
        <f t="shared" si="136"/>
        <v>-</v>
      </c>
      <c r="J883" s="47">
        <f>IF(H883&gt;'Lease Quarterly'!$E$4,0,M882)</f>
        <v>0</v>
      </c>
      <c r="K883" s="47">
        <f>IF(IF('Lease Quarterly'!$H$4="Yearly",J883*'Lease Quarterly'!$D$4,IF('Lease Quarterly'!$H$4="Quarterly",J883*('Lease Quarterly'!$D$4/4),J883*'Lease Quarterly'!$D$4/12))&gt;0,IF('Lease Quarterly'!$H$4="Yearly",J883*'Lease Quarterly'!$D$4,IF('Lease Quarterly'!$H$4="Quarterly",J883*('Lease Quarterly'!$D$4/4),J883*'Lease Quarterly'!$D$4/12)),-L883-J883)</f>
        <v>0</v>
      </c>
      <c r="L883" s="47">
        <f t="shared" si="137"/>
        <v>0</v>
      </c>
      <c r="M883" s="47">
        <f t="shared" si="138"/>
        <v>0</v>
      </c>
      <c r="N883" s="57"/>
      <c r="O883" s="38">
        <v>237</v>
      </c>
      <c r="P883" s="58">
        <f t="shared" si="142"/>
        <v>360405</v>
      </c>
      <c r="Q883" s="47">
        <f t="shared" si="143"/>
        <v>0</v>
      </c>
      <c r="R883" s="47">
        <f>IF(S882&lt;1,0,-'Lease Quarterly'!$K$4/'Lease Quarterly'!$L$4)</f>
        <v>0</v>
      </c>
      <c r="S883" s="47">
        <f t="shared" si="139"/>
        <v>0</v>
      </c>
      <c r="AE883"/>
      <c r="AF883" s="6"/>
    </row>
    <row r="884" spans="1:32" x14ac:dyDescent="0.25">
      <c r="A884" s="53">
        <f t="shared" si="140"/>
        <v>868</v>
      </c>
      <c r="B884" s="29">
        <f t="shared" si="134"/>
        <v>0</v>
      </c>
      <c r="C884" s="9" t="str">
        <f>IF(D884=0,"-",IF('Lease Quarterly'!$H$4="Yearly",EDATE(C883,12),IF('Lease Quarterly'!$H$4="Quarterly",EDATE(C883,3),EDATE(C883,1))))</f>
        <v>-</v>
      </c>
      <c r="D884" s="54">
        <f>IF(A884&gt;'Lease Quarterly'!$E$4,0,'Lease Quarterly'!$G$4)*((1+$M$4)^(((((IF($H$4="Yearly",ROUNDDOWN(IF(A884-($N$4)&lt;0,0,((A884-($N$4)/(($N$4))))/($N$4)),0),IF($H$4="Monthly",ROUNDDOWN(IF(A884-($N$4*12)&lt;0,0,((A884-(12*$N$4)/((12*$N$4))))/($N$4*12)),0),ROUNDDOWN(IF(A884-($N$4*4)&lt;0,0,((A884-(4*$N$4)/((4*$N$4))))/($N$4*4)),0)))))))))+(IF(A884=$E$4,$J$4,0))</f>
        <v>0</v>
      </c>
      <c r="E884" s="49">
        <f>IF(D884=0,0,1/((1+IF('Lease Quarterly'!$H$4="Yearly",'Lease Quarterly'!$D$4,IF('Lease Quarterly'!$H$4="Quarterly",'Lease Quarterly'!$D$4/4,'Lease Quarterly'!$D$4/12)))^IF($E$17=1,A883,A884)))</f>
        <v>0</v>
      </c>
      <c r="F884" s="55">
        <f t="shared" si="135"/>
        <v>0</v>
      </c>
      <c r="G884" s="56"/>
      <c r="H884" s="38">
        <f t="shared" si="141"/>
        <v>868</v>
      </c>
      <c r="I884" s="9" t="str">
        <f t="shared" si="136"/>
        <v>-</v>
      </c>
      <c r="J884" s="47">
        <f>IF(H884&gt;'Lease Quarterly'!$E$4,0,M883)</f>
        <v>0</v>
      </c>
      <c r="K884" s="47">
        <f>IF(IF('Lease Quarterly'!$H$4="Yearly",J884*'Lease Quarterly'!$D$4,IF('Lease Quarterly'!$H$4="Quarterly",J884*('Lease Quarterly'!$D$4/4),J884*'Lease Quarterly'!$D$4/12))&gt;0,IF('Lease Quarterly'!$H$4="Yearly",J884*'Lease Quarterly'!$D$4,IF('Lease Quarterly'!$H$4="Quarterly",J884*('Lease Quarterly'!$D$4/4),J884*'Lease Quarterly'!$D$4/12)),-L884-J884)</f>
        <v>0</v>
      </c>
      <c r="L884" s="47">
        <f t="shared" si="137"/>
        <v>0</v>
      </c>
      <c r="M884" s="47">
        <f t="shared" si="138"/>
        <v>0</v>
      </c>
      <c r="N884" s="57"/>
      <c r="O884" s="38">
        <v>237</v>
      </c>
      <c r="P884" s="58">
        <f t="shared" si="142"/>
        <v>360770</v>
      </c>
      <c r="Q884" s="47">
        <f t="shared" si="143"/>
        <v>0</v>
      </c>
      <c r="R884" s="47">
        <f>IF(S883&lt;1,0,-'Lease Quarterly'!$K$4/'Lease Quarterly'!$L$4)</f>
        <v>0</v>
      </c>
      <c r="S884" s="47">
        <f t="shared" si="139"/>
        <v>0</v>
      </c>
      <c r="AE884"/>
      <c r="AF884" s="6"/>
    </row>
    <row r="885" spans="1:32" x14ac:dyDescent="0.25">
      <c r="A885" s="53">
        <f t="shared" si="140"/>
        <v>869</v>
      </c>
      <c r="B885" s="29">
        <f t="shared" si="134"/>
        <v>0</v>
      </c>
      <c r="C885" s="9" t="str">
        <f>IF(D885=0,"-",IF('Lease Quarterly'!$H$4="Yearly",EDATE(C884,12),IF('Lease Quarterly'!$H$4="Quarterly",EDATE(C884,3),EDATE(C884,1))))</f>
        <v>-</v>
      </c>
      <c r="D885" s="54">
        <f>IF(A885&gt;'Lease Quarterly'!$E$4,0,'Lease Quarterly'!$G$4)*((1+$M$4)^(((((IF($H$4="Yearly",ROUNDDOWN(IF(A885-($N$4)&lt;0,0,((A885-($N$4)/(($N$4))))/($N$4)),0),IF($H$4="Monthly",ROUNDDOWN(IF(A885-($N$4*12)&lt;0,0,((A885-(12*$N$4)/((12*$N$4))))/($N$4*12)),0),ROUNDDOWN(IF(A885-($N$4*4)&lt;0,0,((A885-(4*$N$4)/((4*$N$4))))/($N$4*4)),0)))))))))+(IF(A885=$E$4,$J$4,0))</f>
        <v>0</v>
      </c>
      <c r="E885" s="49">
        <f>IF(D885=0,0,1/((1+IF('Lease Quarterly'!$H$4="Yearly",'Lease Quarterly'!$D$4,IF('Lease Quarterly'!$H$4="Quarterly",'Lease Quarterly'!$D$4/4,'Lease Quarterly'!$D$4/12)))^IF($E$17=1,A884,A885)))</f>
        <v>0</v>
      </c>
      <c r="F885" s="55">
        <f t="shared" si="135"/>
        <v>0</v>
      </c>
      <c r="G885" s="56"/>
      <c r="H885" s="38">
        <f t="shared" si="141"/>
        <v>869</v>
      </c>
      <c r="I885" s="9" t="str">
        <f t="shared" si="136"/>
        <v>-</v>
      </c>
      <c r="J885" s="47">
        <f>IF(H885&gt;'Lease Quarterly'!$E$4,0,M884)</f>
        <v>0</v>
      </c>
      <c r="K885" s="47">
        <f>IF(IF('Lease Quarterly'!$H$4="Yearly",J885*'Lease Quarterly'!$D$4,IF('Lease Quarterly'!$H$4="Quarterly",J885*('Lease Quarterly'!$D$4/4),J885*'Lease Quarterly'!$D$4/12))&gt;0,IF('Lease Quarterly'!$H$4="Yearly",J885*'Lease Quarterly'!$D$4,IF('Lease Quarterly'!$H$4="Quarterly",J885*('Lease Quarterly'!$D$4/4),J885*'Lease Quarterly'!$D$4/12)),-L885-J885)</f>
        <v>0</v>
      </c>
      <c r="L885" s="47">
        <f t="shared" si="137"/>
        <v>0</v>
      </c>
      <c r="M885" s="47">
        <f t="shared" si="138"/>
        <v>0</v>
      </c>
      <c r="N885" s="57"/>
      <c r="O885" s="38">
        <v>237</v>
      </c>
      <c r="P885" s="58">
        <f t="shared" si="142"/>
        <v>361136</v>
      </c>
      <c r="Q885" s="47">
        <f t="shared" si="143"/>
        <v>0</v>
      </c>
      <c r="R885" s="47">
        <f>IF(S884&lt;1,0,-'Lease Quarterly'!$K$4/'Lease Quarterly'!$L$4)</f>
        <v>0</v>
      </c>
      <c r="S885" s="47">
        <f t="shared" si="139"/>
        <v>0</v>
      </c>
      <c r="AE885"/>
      <c r="AF885" s="6"/>
    </row>
    <row r="886" spans="1:32" x14ac:dyDescent="0.25">
      <c r="A886" s="53">
        <f t="shared" si="140"/>
        <v>870</v>
      </c>
      <c r="B886" s="29">
        <f t="shared" si="134"/>
        <v>0</v>
      </c>
      <c r="C886" s="9" t="str">
        <f>IF(D886=0,"-",IF('Lease Quarterly'!$H$4="Yearly",EDATE(C885,12),IF('Lease Quarterly'!$H$4="Quarterly",EDATE(C885,3),EDATE(C885,1))))</f>
        <v>-</v>
      </c>
      <c r="D886" s="54">
        <f>IF(A886&gt;'Lease Quarterly'!$E$4,0,'Lease Quarterly'!$G$4)*((1+$M$4)^(((((IF($H$4="Yearly",ROUNDDOWN(IF(A886-($N$4)&lt;0,0,((A886-($N$4)/(($N$4))))/($N$4)),0),IF($H$4="Monthly",ROUNDDOWN(IF(A886-($N$4*12)&lt;0,0,((A886-(12*$N$4)/((12*$N$4))))/($N$4*12)),0),ROUNDDOWN(IF(A886-($N$4*4)&lt;0,0,((A886-(4*$N$4)/((4*$N$4))))/($N$4*4)),0)))))))))+(IF(A886=$E$4,$J$4,0))</f>
        <v>0</v>
      </c>
      <c r="E886" s="49">
        <f>IF(D886=0,0,1/((1+IF('Lease Quarterly'!$H$4="Yearly",'Lease Quarterly'!$D$4,IF('Lease Quarterly'!$H$4="Quarterly",'Lease Quarterly'!$D$4/4,'Lease Quarterly'!$D$4/12)))^IF($E$17=1,A885,A886)))</f>
        <v>0</v>
      </c>
      <c r="F886" s="55">
        <f t="shared" si="135"/>
        <v>0</v>
      </c>
      <c r="G886" s="56"/>
      <c r="H886" s="38">
        <f t="shared" si="141"/>
        <v>870</v>
      </c>
      <c r="I886" s="9" t="str">
        <f t="shared" si="136"/>
        <v>-</v>
      </c>
      <c r="J886" s="47">
        <f>IF(H886&gt;'Lease Quarterly'!$E$4,0,M885)</f>
        <v>0</v>
      </c>
      <c r="K886" s="47">
        <f>IF(IF('Lease Quarterly'!$H$4="Yearly",J886*'Lease Quarterly'!$D$4,IF('Lease Quarterly'!$H$4="Quarterly",J886*('Lease Quarterly'!$D$4/4),J886*'Lease Quarterly'!$D$4/12))&gt;0,IF('Lease Quarterly'!$H$4="Yearly",J886*'Lease Quarterly'!$D$4,IF('Lease Quarterly'!$H$4="Quarterly",J886*('Lease Quarterly'!$D$4/4),J886*'Lease Quarterly'!$D$4/12)),-L886-J886)</f>
        <v>0</v>
      </c>
      <c r="L886" s="47">
        <f t="shared" si="137"/>
        <v>0</v>
      </c>
      <c r="M886" s="47">
        <f t="shared" si="138"/>
        <v>0</v>
      </c>
      <c r="N886" s="57"/>
      <c r="O886" s="38">
        <v>237</v>
      </c>
      <c r="P886" s="58">
        <f t="shared" si="142"/>
        <v>361501</v>
      </c>
      <c r="Q886" s="47">
        <f t="shared" si="143"/>
        <v>0</v>
      </c>
      <c r="R886" s="47">
        <f>IF(S885&lt;1,0,-'Lease Quarterly'!$K$4/'Lease Quarterly'!$L$4)</f>
        <v>0</v>
      </c>
      <c r="S886" s="47">
        <f t="shared" si="139"/>
        <v>0</v>
      </c>
      <c r="AE886"/>
      <c r="AF886" s="6"/>
    </row>
    <row r="887" spans="1:32" x14ac:dyDescent="0.25">
      <c r="A887" s="53">
        <f t="shared" si="140"/>
        <v>871</v>
      </c>
      <c r="B887" s="29">
        <f t="shared" si="134"/>
        <v>0</v>
      </c>
      <c r="C887" s="9" t="str">
        <f>IF(D887=0,"-",IF('Lease Quarterly'!$H$4="Yearly",EDATE(C886,12),IF('Lease Quarterly'!$H$4="Quarterly",EDATE(C886,3),EDATE(C886,1))))</f>
        <v>-</v>
      </c>
      <c r="D887" s="54">
        <f>IF(A887&gt;'Lease Quarterly'!$E$4,0,'Lease Quarterly'!$G$4)*((1+$M$4)^(((((IF($H$4="Yearly",ROUNDDOWN(IF(A887-($N$4)&lt;0,0,((A887-($N$4)/(($N$4))))/($N$4)),0),IF($H$4="Monthly",ROUNDDOWN(IF(A887-($N$4*12)&lt;0,0,((A887-(12*$N$4)/((12*$N$4))))/($N$4*12)),0),ROUNDDOWN(IF(A887-($N$4*4)&lt;0,0,((A887-(4*$N$4)/((4*$N$4))))/($N$4*4)),0)))))))))+(IF(A887=$E$4,$J$4,0))</f>
        <v>0</v>
      </c>
      <c r="E887" s="49">
        <f>IF(D887=0,0,1/((1+IF('Lease Quarterly'!$H$4="Yearly",'Lease Quarterly'!$D$4,IF('Lease Quarterly'!$H$4="Quarterly",'Lease Quarterly'!$D$4/4,'Lease Quarterly'!$D$4/12)))^IF($E$17=1,A886,A887)))</f>
        <v>0</v>
      </c>
      <c r="F887" s="55">
        <f t="shared" si="135"/>
        <v>0</v>
      </c>
      <c r="G887" s="56"/>
      <c r="H887" s="38">
        <f t="shared" si="141"/>
        <v>871</v>
      </c>
      <c r="I887" s="9" t="str">
        <f t="shared" si="136"/>
        <v>-</v>
      </c>
      <c r="J887" s="47">
        <f>IF(H887&gt;'Lease Quarterly'!$E$4,0,M886)</f>
        <v>0</v>
      </c>
      <c r="K887" s="47">
        <f>IF(IF('Lease Quarterly'!$H$4="Yearly",J887*'Lease Quarterly'!$D$4,IF('Lease Quarterly'!$H$4="Quarterly",J887*('Lease Quarterly'!$D$4/4),J887*'Lease Quarterly'!$D$4/12))&gt;0,IF('Lease Quarterly'!$H$4="Yearly",J887*'Lease Quarterly'!$D$4,IF('Lease Quarterly'!$H$4="Quarterly",J887*('Lease Quarterly'!$D$4/4),J887*'Lease Quarterly'!$D$4/12)),-L887-J887)</f>
        <v>0</v>
      </c>
      <c r="L887" s="47">
        <f t="shared" si="137"/>
        <v>0</v>
      </c>
      <c r="M887" s="47">
        <f t="shared" si="138"/>
        <v>0</v>
      </c>
      <c r="N887" s="57"/>
      <c r="O887" s="38">
        <v>237</v>
      </c>
      <c r="P887" s="58">
        <f t="shared" si="142"/>
        <v>361866</v>
      </c>
      <c r="Q887" s="47">
        <f t="shared" si="143"/>
        <v>0</v>
      </c>
      <c r="R887" s="47">
        <f>IF(S886&lt;1,0,-'Lease Quarterly'!$K$4/'Lease Quarterly'!$L$4)</f>
        <v>0</v>
      </c>
      <c r="S887" s="47">
        <f t="shared" si="139"/>
        <v>0</v>
      </c>
      <c r="AE887"/>
      <c r="AF887" s="6"/>
    </row>
    <row r="888" spans="1:32" x14ac:dyDescent="0.25">
      <c r="A888" s="53">
        <f t="shared" si="140"/>
        <v>872</v>
      </c>
      <c r="B888" s="29">
        <f t="shared" si="134"/>
        <v>0</v>
      </c>
      <c r="C888" s="9" t="str">
        <f>IF(D888=0,"-",IF('Lease Quarterly'!$H$4="Yearly",EDATE(C887,12),IF('Lease Quarterly'!$H$4="Quarterly",EDATE(C887,3),EDATE(C887,1))))</f>
        <v>-</v>
      </c>
      <c r="D888" s="54">
        <f>IF(A888&gt;'Lease Quarterly'!$E$4,0,'Lease Quarterly'!$G$4)*((1+$M$4)^(((((IF($H$4="Yearly",ROUNDDOWN(IF(A888-($N$4)&lt;0,0,((A888-($N$4)/(($N$4))))/($N$4)),0),IF($H$4="Monthly",ROUNDDOWN(IF(A888-($N$4*12)&lt;0,0,((A888-(12*$N$4)/((12*$N$4))))/($N$4*12)),0),ROUNDDOWN(IF(A888-($N$4*4)&lt;0,0,((A888-(4*$N$4)/((4*$N$4))))/($N$4*4)),0)))))))))+(IF(A888=$E$4,$J$4,0))</f>
        <v>0</v>
      </c>
      <c r="E888" s="49">
        <f>IF(D888=0,0,1/((1+IF('Lease Quarterly'!$H$4="Yearly",'Lease Quarterly'!$D$4,IF('Lease Quarterly'!$H$4="Quarterly",'Lease Quarterly'!$D$4/4,'Lease Quarterly'!$D$4/12)))^IF($E$17=1,A887,A888)))</f>
        <v>0</v>
      </c>
      <c r="F888" s="55">
        <f t="shared" si="135"/>
        <v>0</v>
      </c>
      <c r="G888" s="56"/>
      <c r="H888" s="38">
        <f t="shared" si="141"/>
        <v>872</v>
      </c>
      <c r="I888" s="9" t="str">
        <f t="shared" si="136"/>
        <v>-</v>
      </c>
      <c r="J888" s="47">
        <f>IF(H888&gt;'Lease Quarterly'!$E$4,0,M887)</f>
        <v>0</v>
      </c>
      <c r="K888" s="47">
        <f>IF(IF('Lease Quarterly'!$H$4="Yearly",J888*'Lease Quarterly'!$D$4,IF('Lease Quarterly'!$H$4="Quarterly",J888*('Lease Quarterly'!$D$4/4),J888*'Lease Quarterly'!$D$4/12))&gt;0,IF('Lease Quarterly'!$H$4="Yearly",J888*'Lease Quarterly'!$D$4,IF('Lease Quarterly'!$H$4="Quarterly",J888*('Lease Quarterly'!$D$4/4),J888*'Lease Quarterly'!$D$4/12)),-L888-J888)</f>
        <v>0</v>
      </c>
      <c r="L888" s="47">
        <f t="shared" si="137"/>
        <v>0</v>
      </c>
      <c r="M888" s="47">
        <f t="shared" si="138"/>
        <v>0</v>
      </c>
      <c r="N888" s="57"/>
      <c r="O888" s="38">
        <v>237</v>
      </c>
      <c r="P888" s="58">
        <f t="shared" si="142"/>
        <v>362231</v>
      </c>
      <c r="Q888" s="47">
        <f t="shared" si="143"/>
        <v>0</v>
      </c>
      <c r="R888" s="47">
        <f>IF(S887&lt;1,0,-'Lease Quarterly'!$K$4/'Lease Quarterly'!$L$4)</f>
        <v>0</v>
      </c>
      <c r="S888" s="47">
        <f t="shared" si="139"/>
        <v>0</v>
      </c>
      <c r="AE888"/>
      <c r="AF888" s="6"/>
    </row>
    <row r="889" spans="1:32" x14ac:dyDescent="0.25">
      <c r="A889" s="53">
        <f t="shared" si="140"/>
        <v>873</v>
      </c>
      <c r="B889" s="29">
        <f t="shared" si="134"/>
        <v>0</v>
      </c>
      <c r="C889" s="9" t="str">
        <f>IF(D889=0,"-",IF('Lease Quarterly'!$H$4="Yearly",EDATE(C888,12),IF('Lease Quarterly'!$H$4="Quarterly",EDATE(C888,3),EDATE(C888,1))))</f>
        <v>-</v>
      </c>
      <c r="D889" s="54">
        <f>IF(A889&gt;'Lease Quarterly'!$E$4,0,'Lease Quarterly'!$G$4)*((1+$M$4)^(((((IF($H$4="Yearly",ROUNDDOWN(IF(A889-($N$4)&lt;0,0,((A889-($N$4)/(($N$4))))/($N$4)),0),IF($H$4="Monthly",ROUNDDOWN(IF(A889-($N$4*12)&lt;0,0,((A889-(12*$N$4)/((12*$N$4))))/($N$4*12)),0),ROUNDDOWN(IF(A889-($N$4*4)&lt;0,0,((A889-(4*$N$4)/((4*$N$4))))/($N$4*4)),0)))))))))+(IF(A889=$E$4,$J$4,0))</f>
        <v>0</v>
      </c>
      <c r="E889" s="49">
        <f>IF(D889=0,0,1/((1+IF('Lease Quarterly'!$H$4="Yearly",'Lease Quarterly'!$D$4,IF('Lease Quarterly'!$H$4="Quarterly",'Lease Quarterly'!$D$4/4,'Lease Quarterly'!$D$4/12)))^IF($E$17=1,A888,A889)))</f>
        <v>0</v>
      </c>
      <c r="F889" s="55">
        <f t="shared" si="135"/>
        <v>0</v>
      </c>
      <c r="G889" s="56"/>
      <c r="H889" s="38">
        <f t="shared" si="141"/>
        <v>873</v>
      </c>
      <c r="I889" s="9" t="str">
        <f t="shared" si="136"/>
        <v>-</v>
      </c>
      <c r="J889" s="47">
        <f>IF(H889&gt;'Lease Quarterly'!$E$4,0,M888)</f>
        <v>0</v>
      </c>
      <c r="K889" s="47">
        <f>IF(IF('Lease Quarterly'!$H$4="Yearly",J889*'Lease Quarterly'!$D$4,IF('Lease Quarterly'!$H$4="Quarterly",J889*('Lease Quarterly'!$D$4/4),J889*'Lease Quarterly'!$D$4/12))&gt;0,IF('Lease Quarterly'!$H$4="Yearly",J889*'Lease Quarterly'!$D$4,IF('Lease Quarterly'!$H$4="Quarterly",J889*('Lease Quarterly'!$D$4/4),J889*'Lease Quarterly'!$D$4/12)),-L889-J889)</f>
        <v>0</v>
      </c>
      <c r="L889" s="47">
        <f t="shared" si="137"/>
        <v>0</v>
      </c>
      <c r="M889" s="47">
        <f t="shared" si="138"/>
        <v>0</v>
      </c>
      <c r="N889" s="57"/>
      <c r="O889" s="38">
        <v>237</v>
      </c>
      <c r="P889" s="58">
        <f t="shared" si="142"/>
        <v>362597</v>
      </c>
      <c r="Q889" s="47">
        <f t="shared" si="143"/>
        <v>0</v>
      </c>
      <c r="R889" s="47">
        <f>IF(S888&lt;1,0,-'Lease Quarterly'!$K$4/'Lease Quarterly'!$L$4)</f>
        <v>0</v>
      </c>
      <c r="S889" s="47">
        <f t="shared" si="139"/>
        <v>0</v>
      </c>
      <c r="AE889"/>
      <c r="AF889" s="6"/>
    </row>
    <row r="890" spans="1:32" x14ac:dyDescent="0.25">
      <c r="A890" s="53">
        <f t="shared" si="140"/>
        <v>874</v>
      </c>
      <c r="B890" s="29">
        <f t="shared" si="134"/>
        <v>0</v>
      </c>
      <c r="C890" s="9" t="str">
        <f>IF(D890=0,"-",IF('Lease Quarterly'!$H$4="Yearly",EDATE(C889,12),IF('Lease Quarterly'!$H$4="Quarterly",EDATE(C889,3),EDATE(C889,1))))</f>
        <v>-</v>
      </c>
      <c r="D890" s="54">
        <f>IF(A890&gt;'Lease Quarterly'!$E$4,0,'Lease Quarterly'!$G$4)*((1+$M$4)^(((((IF($H$4="Yearly",ROUNDDOWN(IF(A890-($N$4)&lt;0,0,((A890-($N$4)/(($N$4))))/($N$4)),0),IF($H$4="Monthly",ROUNDDOWN(IF(A890-($N$4*12)&lt;0,0,((A890-(12*$N$4)/((12*$N$4))))/($N$4*12)),0),ROUNDDOWN(IF(A890-($N$4*4)&lt;0,0,((A890-(4*$N$4)/((4*$N$4))))/($N$4*4)),0)))))))))+(IF(A890=$E$4,$J$4,0))</f>
        <v>0</v>
      </c>
      <c r="E890" s="49">
        <f>IF(D890=0,0,1/((1+IF('Lease Quarterly'!$H$4="Yearly",'Lease Quarterly'!$D$4,IF('Lease Quarterly'!$H$4="Quarterly",'Lease Quarterly'!$D$4/4,'Lease Quarterly'!$D$4/12)))^IF($E$17=1,A889,A890)))</f>
        <v>0</v>
      </c>
      <c r="F890" s="55">
        <f t="shared" si="135"/>
        <v>0</v>
      </c>
      <c r="G890" s="56"/>
      <c r="H890" s="38">
        <f t="shared" si="141"/>
        <v>874</v>
      </c>
      <c r="I890" s="9" t="str">
        <f t="shared" si="136"/>
        <v>-</v>
      </c>
      <c r="J890" s="47">
        <f>IF(H890&gt;'Lease Quarterly'!$E$4,0,M889)</f>
        <v>0</v>
      </c>
      <c r="K890" s="47">
        <f>IF(IF('Lease Quarterly'!$H$4="Yearly",J890*'Lease Quarterly'!$D$4,IF('Lease Quarterly'!$H$4="Quarterly",J890*('Lease Quarterly'!$D$4/4),J890*'Lease Quarterly'!$D$4/12))&gt;0,IF('Lease Quarterly'!$H$4="Yearly",J890*'Lease Quarterly'!$D$4,IF('Lease Quarterly'!$H$4="Quarterly",J890*('Lease Quarterly'!$D$4/4),J890*'Lease Quarterly'!$D$4/12)),-L890-J890)</f>
        <v>0</v>
      </c>
      <c r="L890" s="47">
        <f t="shared" si="137"/>
        <v>0</v>
      </c>
      <c r="M890" s="47">
        <f t="shared" si="138"/>
        <v>0</v>
      </c>
      <c r="N890" s="57"/>
      <c r="O890" s="38">
        <v>237</v>
      </c>
      <c r="P890" s="58">
        <f t="shared" si="142"/>
        <v>362962</v>
      </c>
      <c r="Q890" s="47">
        <f t="shared" si="143"/>
        <v>0</v>
      </c>
      <c r="R890" s="47">
        <f>IF(S889&lt;1,0,-'Lease Quarterly'!$K$4/'Lease Quarterly'!$L$4)</f>
        <v>0</v>
      </c>
      <c r="S890" s="47">
        <f t="shared" si="139"/>
        <v>0</v>
      </c>
      <c r="AE890"/>
      <c r="AF890" s="6"/>
    </row>
    <row r="891" spans="1:32" x14ac:dyDescent="0.25">
      <c r="A891" s="53">
        <f t="shared" si="140"/>
        <v>875</v>
      </c>
      <c r="B891" s="29">
        <f t="shared" si="134"/>
        <v>0</v>
      </c>
      <c r="C891" s="9" t="str">
        <f>IF(D891=0,"-",IF('Lease Quarterly'!$H$4="Yearly",EDATE(C890,12),IF('Lease Quarterly'!$H$4="Quarterly",EDATE(C890,3),EDATE(C890,1))))</f>
        <v>-</v>
      </c>
      <c r="D891" s="54">
        <f>IF(A891&gt;'Lease Quarterly'!$E$4,0,'Lease Quarterly'!$G$4)*((1+$M$4)^(((((IF($H$4="Yearly",ROUNDDOWN(IF(A891-($N$4)&lt;0,0,((A891-($N$4)/(($N$4))))/($N$4)),0),IF($H$4="Monthly",ROUNDDOWN(IF(A891-($N$4*12)&lt;0,0,((A891-(12*$N$4)/((12*$N$4))))/($N$4*12)),0),ROUNDDOWN(IF(A891-($N$4*4)&lt;0,0,((A891-(4*$N$4)/((4*$N$4))))/($N$4*4)),0)))))))))+(IF(A891=$E$4,$J$4,0))</f>
        <v>0</v>
      </c>
      <c r="E891" s="49">
        <f>IF(D891=0,0,1/((1+IF('Lease Quarterly'!$H$4="Yearly",'Lease Quarterly'!$D$4,IF('Lease Quarterly'!$H$4="Quarterly",'Lease Quarterly'!$D$4/4,'Lease Quarterly'!$D$4/12)))^IF($E$17=1,A890,A891)))</f>
        <v>0</v>
      </c>
      <c r="F891" s="55">
        <f t="shared" si="135"/>
        <v>0</v>
      </c>
      <c r="G891" s="56"/>
      <c r="H891" s="38">
        <f t="shared" si="141"/>
        <v>875</v>
      </c>
      <c r="I891" s="9" t="str">
        <f t="shared" si="136"/>
        <v>-</v>
      </c>
      <c r="J891" s="47">
        <f>IF(H891&gt;'Lease Quarterly'!$E$4,0,M890)</f>
        <v>0</v>
      </c>
      <c r="K891" s="47">
        <f>IF(IF('Lease Quarterly'!$H$4="Yearly",J891*'Lease Quarterly'!$D$4,IF('Lease Quarterly'!$H$4="Quarterly",J891*('Lease Quarterly'!$D$4/4),J891*'Lease Quarterly'!$D$4/12))&gt;0,IF('Lease Quarterly'!$H$4="Yearly",J891*'Lease Quarterly'!$D$4,IF('Lease Quarterly'!$H$4="Quarterly",J891*('Lease Quarterly'!$D$4/4),J891*'Lease Quarterly'!$D$4/12)),-L891-J891)</f>
        <v>0</v>
      </c>
      <c r="L891" s="47">
        <f t="shared" si="137"/>
        <v>0</v>
      </c>
      <c r="M891" s="47">
        <f t="shared" si="138"/>
        <v>0</v>
      </c>
      <c r="N891" s="57"/>
      <c r="O891" s="38">
        <v>237</v>
      </c>
      <c r="P891" s="58">
        <f t="shared" si="142"/>
        <v>363327</v>
      </c>
      <c r="Q891" s="47">
        <f t="shared" si="143"/>
        <v>0</v>
      </c>
      <c r="R891" s="47">
        <f>IF(S890&lt;1,0,-'Lease Quarterly'!$K$4/'Lease Quarterly'!$L$4)</f>
        <v>0</v>
      </c>
      <c r="S891" s="47">
        <f t="shared" si="139"/>
        <v>0</v>
      </c>
      <c r="AE891"/>
      <c r="AF891" s="6"/>
    </row>
    <row r="892" spans="1:32" x14ac:dyDescent="0.25">
      <c r="A892" s="53">
        <f t="shared" si="140"/>
        <v>876</v>
      </c>
      <c r="B892" s="29">
        <f t="shared" si="134"/>
        <v>0</v>
      </c>
      <c r="C892" s="9" t="str">
        <f>IF(D892=0,"-",IF('Lease Quarterly'!$H$4="Yearly",EDATE(C891,12),IF('Lease Quarterly'!$H$4="Quarterly",EDATE(C891,3),EDATE(C891,1))))</f>
        <v>-</v>
      </c>
      <c r="D892" s="54">
        <f>IF(A892&gt;'Lease Quarterly'!$E$4,0,'Lease Quarterly'!$G$4)*((1+$M$4)^(((((IF($H$4="Yearly",ROUNDDOWN(IF(A892-($N$4)&lt;0,0,((A892-($N$4)/(($N$4))))/($N$4)),0),IF($H$4="Monthly",ROUNDDOWN(IF(A892-($N$4*12)&lt;0,0,((A892-(12*$N$4)/((12*$N$4))))/($N$4*12)),0),ROUNDDOWN(IF(A892-($N$4*4)&lt;0,0,((A892-(4*$N$4)/((4*$N$4))))/($N$4*4)),0)))))))))+(IF(A892=$E$4,$J$4,0))</f>
        <v>0</v>
      </c>
      <c r="E892" s="49">
        <f>IF(D892=0,0,1/((1+IF('Lease Quarterly'!$H$4="Yearly",'Lease Quarterly'!$D$4,IF('Lease Quarterly'!$H$4="Quarterly",'Lease Quarterly'!$D$4/4,'Lease Quarterly'!$D$4/12)))^IF($E$17=1,A891,A892)))</f>
        <v>0</v>
      </c>
      <c r="F892" s="55">
        <f t="shared" si="135"/>
        <v>0</v>
      </c>
      <c r="G892" s="56"/>
      <c r="H892" s="38">
        <f t="shared" si="141"/>
        <v>876</v>
      </c>
      <c r="I892" s="9" t="str">
        <f t="shared" si="136"/>
        <v>-</v>
      </c>
      <c r="J892" s="47">
        <f>IF(H892&gt;'Lease Quarterly'!$E$4,0,M891)</f>
        <v>0</v>
      </c>
      <c r="K892" s="47">
        <f>IF(IF('Lease Quarterly'!$H$4="Yearly",J892*'Lease Quarterly'!$D$4,IF('Lease Quarterly'!$H$4="Quarterly",J892*('Lease Quarterly'!$D$4/4),J892*'Lease Quarterly'!$D$4/12))&gt;0,IF('Lease Quarterly'!$H$4="Yearly",J892*'Lease Quarterly'!$D$4,IF('Lease Quarterly'!$H$4="Quarterly",J892*('Lease Quarterly'!$D$4/4),J892*'Lease Quarterly'!$D$4/12)),-L892-J892)</f>
        <v>0</v>
      </c>
      <c r="L892" s="47">
        <f t="shared" si="137"/>
        <v>0</v>
      </c>
      <c r="M892" s="47">
        <f t="shared" si="138"/>
        <v>0</v>
      </c>
      <c r="N892" s="57"/>
      <c r="O892" s="38">
        <v>237</v>
      </c>
      <c r="P892" s="58">
        <f t="shared" si="142"/>
        <v>363692</v>
      </c>
      <c r="Q892" s="47">
        <f t="shared" si="143"/>
        <v>0</v>
      </c>
      <c r="R892" s="47">
        <f>IF(S891&lt;1,0,-'Lease Quarterly'!$K$4/'Lease Quarterly'!$L$4)</f>
        <v>0</v>
      </c>
      <c r="S892" s="47">
        <f t="shared" si="139"/>
        <v>0</v>
      </c>
      <c r="AE892"/>
      <c r="AF892" s="6"/>
    </row>
    <row r="893" spans="1:32" x14ac:dyDescent="0.25">
      <c r="A893" s="53">
        <f t="shared" si="140"/>
        <v>877</v>
      </c>
      <c r="B893" s="29">
        <f t="shared" si="134"/>
        <v>0</v>
      </c>
      <c r="C893" s="9" t="str">
        <f>IF(D893=0,"-",IF('Lease Quarterly'!$H$4="Yearly",EDATE(C892,12),IF('Lease Quarterly'!$H$4="Quarterly",EDATE(C892,3),EDATE(C892,1))))</f>
        <v>-</v>
      </c>
      <c r="D893" s="54">
        <f>IF(A893&gt;'Lease Quarterly'!$E$4,0,'Lease Quarterly'!$G$4)*((1+$M$4)^(((((IF($H$4="Yearly",ROUNDDOWN(IF(A893-($N$4)&lt;0,0,((A893-($N$4)/(($N$4))))/($N$4)),0),IF($H$4="Monthly",ROUNDDOWN(IF(A893-($N$4*12)&lt;0,0,((A893-(12*$N$4)/((12*$N$4))))/($N$4*12)),0),ROUNDDOWN(IF(A893-($N$4*4)&lt;0,0,((A893-(4*$N$4)/((4*$N$4))))/($N$4*4)),0)))))))))+(IF(A893=$E$4,$J$4,0))</f>
        <v>0</v>
      </c>
      <c r="E893" s="49">
        <f>IF(D893=0,0,1/((1+IF('Lease Quarterly'!$H$4="Yearly",'Lease Quarterly'!$D$4,IF('Lease Quarterly'!$H$4="Quarterly",'Lease Quarterly'!$D$4/4,'Lease Quarterly'!$D$4/12)))^IF($E$17=1,A892,A893)))</f>
        <v>0</v>
      </c>
      <c r="F893" s="55">
        <f t="shared" si="135"/>
        <v>0</v>
      </c>
      <c r="G893" s="56"/>
      <c r="H893" s="38">
        <f t="shared" si="141"/>
        <v>877</v>
      </c>
      <c r="I893" s="9" t="str">
        <f t="shared" si="136"/>
        <v>-</v>
      </c>
      <c r="J893" s="47">
        <f>IF(H893&gt;'Lease Quarterly'!$E$4,0,M892)</f>
        <v>0</v>
      </c>
      <c r="K893" s="47">
        <f>IF(IF('Lease Quarterly'!$H$4="Yearly",J893*'Lease Quarterly'!$D$4,IF('Lease Quarterly'!$H$4="Quarterly",J893*('Lease Quarterly'!$D$4/4),J893*'Lease Quarterly'!$D$4/12))&gt;0,IF('Lease Quarterly'!$H$4="Yearly",J893*'Lease Quarterly'!$D$4,IF('Lease Quarterly'!$H$4="Quarterly",J893*('Lease Quarterly'!$D$4/4),J893*'Lease Quarterly'!$D$4/12)),-L893-J893)</f>
        <v>0</v>
      </c>
      <c r="L893" s="47">
        <f t="shared" si="137"/>
        <v>0</v>
      </c>
      <c r="M893" s="47">
        <f t="shared" si="138"/>
        <v>0</v>
      </c>
      <c r="N893" s="57"/>
      <c r="O893" s="38">
        <v>237</v>
      </c>
      <c r="P893" s="58">
        <f t="shared" si="142"/>
        <v>364058</v>
      </c>
      <c r="Q893" s="47">
        <f t="shared" si="143"/>
        <v>0</v>
      </c>
      <c r="R893" s="47">
        <f>IF(S892&lt;1,0,-'Lease Quarterly'!$K$4/'Lease Quarterly'!$L$4)</f>
        <v>0</v>
      </c>
      <c r="S893" s="47">
        <f t="shared" si="139"/>
        <v>0</v>
      </c>
      <c r="AE893"/>
      <c r="AF893" s="6"/>
    </row>
    <row r="894" spans="1:32" x14ac:dyDescent="0.25">
      <c r="A894" s="53">
        <f t="shared" si="140"/>
        <v>878</v>
      </c>
      <c r="B894" s="29">
        <f t="shared" si="134"/>
        <v>0</v>
      </c>
      <c r="C894" s="9" t="str">
        <f>IF(D894=0,"-",IF('Lease Quarterly'!$H$4="Yearly",EDATE(C893,12),IF('Lease Quarterly'!$H$4="Quarterly",EDATE(C893,3),EDATE(C893,1))))</f>
        <v>-</v>
      </c>
      <c r="D894" s="54">
        <f>IF(A894&gt;'Lease Quarterly'!$E$4,0,'Lease Quarterly'!$G$4)*((1+$M$4)^(((((IF($H$4="Yearly",ROUNDDOWN(IF(A894-($N$4)&lt;0,0,((A894-($N$4)/(($N$4))))/($N$4)),0),IF($H$4="Monthly",ROUNDDOWN(IF(A894-($N$4*12)&lt;0,0,((A894-(12*$N$4)/((12*$N$4))))/($N$4*12)),0),ROUNDDOWN(IF(A894-($N$4*4)&lt;0,0,((A894-(4*$N$4)/((4*$N$4))))/($N$4*4)),0)))))))))+(IF(A894=$E$4,$J$4,0))</f>
        <v>0</v>
      </c>
      <c r="E894" s="49">
        <f>IF(D894=0,0,1/((1+IF('Lease Quarterly'!$H$4="Yearly",'Lease Quarterly'!$D$4,IF('Lease Quarterly'!$H$4="Quarterly",'Lease Quarterly'!$D$4/4,'Lease Quarterly'!$D$4/12)))^IF($E$17=1,A893,A894)))</f>
        <v>0</v>
      </c>
      <c r="F894" s="55">
        <f t="shared" si="135"/>
        <v>0</v>
      </c>
      <c r="G894" s="56"/>
      <c r="H894" s="38">
        <f t="shared" si="141"/>
        <v>878</v>
      </c>
      <c r="I894" s="9" t="str">
        <f t="shared" si="136"/>
        <v>-</v>
      </c>
      <c r="J894" s="47">
        <f>IF(H894&gt;'Lease Quarterly'!$E$4,0,M893)</f>
        <v>0</v>
      </c>
      <c r="K894" s="47">
        <f>IF(IF('Lease Quarterly'!$H$4="Yearly",J894*'Lease Quarterly'!$D$4,IF('Lease Quarterly'!$H$4="Quarterly",J894*('Lease Quarterly'!$D$4/4),J894*'Lease Quarterly'!$D$4/12))&gt;0,IF('Lease Quarterly'!$H$4="Yearly",J894*'Lease Quarterly'!$D$4,IF('Lease Quarterly'!$H$4="Quarterly",J894*('Lease Quarterly'!$D$4/4),J894*'Lease Quarterly'!$D$4/12)),-L894-J894)</f>
        <v>0</v>
      </c>
      <c r="L894" s="47">
        <f t="shared" si="137"/>
        <v>0</v>
      </c>
      <c r="M894" s="47">
        <f t="shared" si="138"/>
        <v>0</v>
      </c>
      <c r="N894" s="57"/>
      <c r="O894" s="38">
        <v>237</v>
      </c>
      <c r="P894" s="58">
        <f t="shared" si="142"/>
        <v>364423</v>
      </c>
      <c r="Q894" s="47">
        <f t="shared" si="143"/>
        <v>0</v>
      </c>
      <c r="R894" s="47">
        <f>IF(S893&lt;1,0,-'Lease Quarterly'!$K$4/'Lease Quarterly'!$L$4)</f>
        <v>0</v>
      </c>
      <c r="S894" s="47">
        <f t="shared" si="139"/>
        <v>0</v>
      </c>
      <c r="AE894"/>
      <c r="AF894" s="6"/>
    </row>
    <row r="895" spans="1:32" x14ac:dyDescent="0.25">
      <c r="A895" s="53">
        <f t="shared" si="140"/>
        <v>879</v>
      </c>
      <c r="B895" s="29">
        <f t="shared" si="134"/>
        <v>0</v>
      </c>
      <c r="C895" s="9" t="str">
        <f>IF(D895=0,"-",IF('Lease Quarterly'!$H$4="Yearly",EDATE(C894,12),IF('Lease Quarterly'!$H$4="Quarterly",EDATE(C894,3),EDATE(C894,1))))</f>
        <v>-</v>
      </c>
      <c r="D895" s="54">
        <f>IF(A895&gt;'Lease Quarterly'!$E$4,0,'Lease Quarterly'!$G$4)*((1+$M$4)^(((((IF($H$4="Yearly",ROUNDDOWN(IF(A895-($N$4)&lt;0,0,((A895-($N$4)/(($N$4))))/($N$4)),0),IF($H$4="Monthly",ROUNDDOWN(IF(A895-($N$4*12)&lt;0,0,((A895-(12*$N$4)/((12*$N$4))))/($N$4*12)),0),ROUNDDOWN(IF(A895-($N$4*4)&lt;0,0,((A895-(4*$N$4)/((4*$N$4))))/($N$4*4)),0)))))))))+(IF(A895=$E$4,$J$4,0))</f>
        <v>0</v>
      </c>
      <c r="E895" s="49">
        <f>IF(D895=0,0,1/((1+IF('Lease Quarterly'!$H$4="Yearly",'Lease Quarterly'!$D$4,IF('Lease Quarterly'!$H$4="Quarterly",'Lease Quarterly'!$D$4/4,'Lease Quarterly'!$D$4/12)))^IF($E$17=1,A894,A895)))</f>
        <v>0</v>
      </c>
      <c r="F895" s="55">
        <f t="shared" si="135"/>
        <v>0</v>
      </c>
      <c r="G895" s="56"/>
      <c r="H895" s="38">
        <f t="shared" si="141"/>
        <v>879</v>
      </c>
      <c r="I895" s="9" t="str">
        <f t="shared" si="136"/>
        <v>-</v>
      </c>
      <c r="J895" s="47">
        <f>IF(H895&gt;'Lease Quarterly'!$E$4,0,M894)</f>
        <v>0</v>
      </c>
      <c r="K895" s="47">
        <f>IF(IF('Lease Quarterly'!$H$4="Yearly",J895*'Lease Quarterly'!$D$4,IF('Lease Quarterly'!$H$4="Quarterly",J895*('Lease Quarterly'!$D$4/4),J895*'Lease Quarterly'!$D$4/12))&gt;0,IF('Lease Quarterly'!$H$4="Yearly",J895*'Lease Quarterly'!$D$4,IF('Lease Quarterly'!$H$4="Quarterly",J895*('Lease Quarterly'!$D$4/4),J895*'Lease Quarterly'!$D$4/12)),-L895-J895)</f>
        <v>0</v>
      </c>
      <c r="L895" s="47">
        <f t="shared" si="137"/>
        <v>0</v>
      </c>
      <c r="M895" s="47">
        <f t="shared" si="138"/>
        <v>0</v>
      </c>
      <c r="N895" s="57"/>
      <c r="O895" s="38">
        <v>237</v>
      </c>
      <c r="P895" s="58">
        <f t="shared" si="142"/>
        <v>364788</v>
      </c>
      <c r="Q895" s="47">
        <f t="shared" si="143"/>
        <v>0</v>
      </c>
      <c r="R895" s="47">
        <f>IF(S894&lt;1,0,-'Lease Quarterly'!$K$4/'Lease Quarterly'!$L$4)</f>
        <v>0</v>
      </c>
      <c r="S895" s="47">
        <f t="shared" si="139"/>
        <v>0</v>
      </c>
      <c r="AE895"/>
      <c r="AF895" s="6"/>
    </row>
    <row r="896" spans="1:32" x14ac:dyDescent="0.25">
      <c r="A896" s="53">
        <f t="shared" si="140"/>
        <v>880</v>
      </c>
      <c r="B896" s="29">
        <f t="shared" si="134"/>
        <v>0</v>
      </c>
      <c r="C896" s="9" t="str">
        <f>IF(D896=0,"-",IF('Lease Quarterly'!$H$4="Yearly",EDATE(C895,12),IF('Lease Quarterly'!$H$4="Quarterly",EDATE(C895,3),EDATE(C895,1))))</f>
        <v>-</v>
      </c>
      <c r="D896" s="54">
        <f>IF(A896&gt;'Lease Quarterly'!$E$4,0,'Lease Quarterly'!$G$4)*((1+$M$4)^(((((IF($H$4="Yearly",ROUNDDOWN(IF(A896-($N$4)&lt;0,0,((A896-($N$4)/(($N$4))))/($N$4)),0),IF($H$4="Monthly",ROUNDDOWN(IF(A896-($N$4*12)&lt;0,0,((A896-(12*$N$4)/((12*$N$4))))/($N$4*12)),0),ROUNDDOWN(IF(A896-($N$4*4)&lt;0,0,((A896-(4*$N$4)/((4*$N$4))))/($N$4*4)),0)))))))))+(IF(A896=$E$4,$J$4,0))</f>
        <v>0</v>
      </c>
      <c r="E896" s="49">
        <f>IF(D896=0,0,1/((1+IF('Lease Quarterly'!$H$4="Yearly",'Lease Quarterly'!$D$4,IF('Lease Quarterly'!$H$4="Quarterly",'Lease Quarterly'!$D$4/4,'Lease Quarterly'!$D$4/12)))^IF($E$17=1,A895,A896)))</f>
        <v>0</v>
      </c>
      <c r="F896" s="55">
        <f t="shared" si="135"/>
        <v>0</v>
      </c>
      <c r="G896" s="56"/>
      <c r="H896" s="38">
        <f t="shared" si="141"/>
        <v>880</v>
      </c>
      <c r="I896" s="9" t="str">
        <f t="shared" si="136"/>
        <v>-</v>
      </c>
      <c r="J896" s="47">
        <f>IF(H896&gt;'Lease Quarterly'!$E$4,0,M895)</f>
        <v>0</v>
      </c>
      <c r="K896" s="47">
        <f>IF(IF('Lease Quarterly'!$H$4="Yearly",J896*'Lease Quarterly'!$D$4,IF('Lease Quarterly'!$H$4="Quarterly",J896*('Lease Quarterly'!$D$4/4),J896*'Lease Quarterly'!$D$4/12))&gt;0,IF('Lease Quarterly'!$H$4="Yearly",J896*'Lease Quarterly'!$D$4,IF('Lease Quarterly'!$H$4="Quarterly",J896*('Lease Quarterly'!$D$4/4),J896*'Lease Quarterly'!$D$4/12)),-L896-J896)</f>
        <v>0</v>
      </c>
      <c r="L896" s="47">
        <f t="shared" si="137"/>
        <v>0</v>
      </c>
      <c r="M896" s="47">
        <f t="shared" si="138"/>
        <v>0</v>
      </c>
      <c r="N896" s="57"/>
      <c r="O896" s="38">
        <v>237</v>
      </c>
      <c r="P896" s="58">
        <f t="shared" si="142"/>
        <v>365153</v>
      </c>
      <c r="Q896" s="47">
        <f t="shared" si="143"/>
        <v>0</v>
      </c>
      <c r="R896" s="47">
        <f>IF(S895&lt;1,0,-'Lease Quarterly'!$K$4/'Lease Quarterly'!$L$4)</f>
        <v>0</v>
      </c>
      <c r="S896" s="47">
        <f t="shared" si="139"/>
        <v>0</v>
      </c>
      <c r="AE896"/>
      <c r="AF896" s="6"/>
    </row>
    <row r="897" spans="1:32" x14ac:dyDescent="0.25">
      <c r="A897" s="53">
        <f t="shared" si="140"/>
        <v>881</v>
      </c>
      <c r="B897" s="29">
        <f t="shared" si="134"/>
        <v>0</v>
      </c>
      <c r="C897" s="9" t="str">
        <f>IF(D897=0,"-",IF('Lease Quarterly'!$H$4="Yearly",EDATE(C896,12),IF('Lease Quarterly'!$H$4="Quarterly",EDATE(C896,3),EDATE(C896,1))))</f>
        <v>-</v>
      </c>
      <c r="D897" s="54">
        <f>IF(A897&gt;'Lease Quarterly'!$E$4,0,'Lease Quarterly'!$G$4)*((1+$M$4)^(((((IF($H$4="Yearly",ROUNDDOWN(IF(A897-($N$4)&lt;0,0,((A897-($N$4)/(($N$4))))/($N$4)),0),IF($H$4="Monthly",ROUNDDOWN(IF(A897-($N$4*12)&lt;0,0,((A897-(12*$N$4)/((12*$N$4))))/($N$4*12)),0),ROUNDDOWN(IF(A897-($N$4*4)&lt;0,0,((A897-(4*$N$4)/((4*$N$4))))/($N$4*4)),0)))))))))+(IF(A897=$E$4,$J$4,0))</f>
        <v>0</v>
      </c>
      <c r="E897" s="49">
        <f>IF(D897=0,0,1/((1+IF('Lease Quarterly'!$H$4="Yearly",'Lease Quarterly'!$D$4,IF('Lease Quarterly'!$H$4="Quarterly",'Lease Quarterly'!$D$4/4,'Lease Quarterly'!$D$4/12)))^IF($E$17=1,A896,A897)))</f>
        <v>0</v>
      </c>
      <c r="F897" s="55">
        <f t="shared" si="135"/>
        <v>0</v>
      </c>
      <c r="G897" s="56"/>
      <c r="H897" s="38">
        <f t="shared" si="141"/>
        <v>881</v>
      </c>
      <c r="I897" s="9" t="str">
        <f t="shared" si="136"/>
        <v>-</v>
      </c>
      <c r="J897" s="47">
        <f>IF(H897&gt;'Lease Quarterly'!$E$4,0,M896)</f>
        <v>0</v>
      </c>
      <c r="K897" s="47">
        <f>IF(IF('Lease Quarterly'!$H$4="Yearly",J897*'Lease Quarterly'!$D$4,IF('Lease Quarterly'!$H$4="Quarterly",J897*('Lease Quarterly'!$D$4/4),J897*'Lease Quarterly'!$D$4/12))&gt;0,IF('Lease Quarterly'!$H$4="Yearly",J897*'Lease Quarterly'!$D$4,IF('Lease Quarterly'!$H$4="Quarterly",J897*('Lease Quarterly'!$D$4/4),J897*'Lease Quarterly'!$D$4/12)),-L897-J897)</f>
        <v>0</v>
      </c>
      <c r="L897" s="47">
        <f t="shared" si="137"/>
        <v>0</v>
      </c>
      <c r="M897" s="47">
        <f t="shared" si="138"/>
        <v>0</v>
      </c>
      <c r="N897" s="57"/>
      <c r="O897" s="38">
        <v>237</v>
      </c>
      <c r="P897" s="58">
        <f t="shared" si="142"/>
        <v>365518</v>
      </c>
      <c r="Q897" s="47">
        <f t="shared" si="143"/>
        <v>0</v>
      </c>
      <c r="R897" s="47">
        <f>IF(S896&lt;1,0,-'Lease Quarterly'!$K$4/'Lease Quarterly'!$L$4)</f>
        <v>0</v>
      </c>
      <c r="S897" s="47">
        <f t="shared" si="139"/>
        <v>0</v>
      </c>
      <c r="AE897"/>
      <c r="AF897" s="6"/>
    </row>
    <row r="898" spans="1:32" x14ac:dyDescent="0.25">
      <c r="A898" s="53">
        <f t="shared" si="140"/>
        <v>882</v>
      </c>
      <c r="B898" s="29">
        <f t="shared" si="134"/>
        <v>0</v>
      </c>
      <c r="C898" s="9" t="str">
        <f>IF(D898=0,"-",IF('Lease Quarterly'!$H$4="Yearly",EDATE(C897,12),IF('Lease Quarterly'!$H$4="Quarterly",EDATE(C897,3),EDATE(C897,1))))</f>
        <v>-</v>
      </c>
      <c r="D898" s="54">
        <f>IF(A898&gt;'Lease Quarterly'!$E$4,0,'Lease Quarterly'!$G$4)*((1+$M$4)^(((((IF($H$4="Yearly",ROUNDDOWN(IF(A898-($N$4)&lt;0,0,((A898-($N$4)/(($N$4))))/($N$4)),0),IF($H$4="Monthly",ROUNDDOWN(IF(A898-($N$4*12)&lt;0,0,((A898-(12*$N$4)/((12*$N$4))))/($N$4*12)),0),ROUNDDOWN(IF(A898-($N$4*4)&lt;0,0,((A898-(4*$N$4)/((4*$N$4))))/($N$4*4)),0)))))))))+(IF(A898=$E$4,$J$4,0))</f>
        <v>0</v>
      </c>
      <c r="E898" s="49">
        <f>IF(D898=0,0,1/((1+IF('Lease Quarterly'!$H$4="Yearly",'Lease Quarterly'!$D$4,IF('Lease Quarterly'!$H$4="Quarterly",'Lease Quarterly'!$D$4/4,'Lease Quarterly'!$D$4/12)))^IF($E$17=1,A897,A898)))</f>
        <v>0</v>
      </c>
      <c r="F898" s="55">
        <f t="shared" si="135"/>
        <v>0</v>
      </c>
      <c r="G898" s="56"/>
      <c r="H898" s="38">
        <f t="shared" si="141"/>
        <v>882</v>
      </c>
      <c r="I898" s="9" t="str">
        <f t="shared" si="136"/>
        <v>-</v>
      </c>
      <c r="J898" s="47">
        <f>IF(H898&gt;'Lease Quarterly'!$E$4,0,M897)</f>
        <v>0</v>
      </c>
      <c r="K898" s="47">
        <f>IF(IF('Lease Quarterly'!$H$4="Yearly",J898*'Lease Quarterly'!$D$4,IF('Lease Quarterly'!$H$4="Quarterly",J898*('Lease Quarterly'!$D$4/4),J898*'Lease Quarterly'!$D$4/12))&gt;0,IF('Lease Quarterly'!$H$4="Yearly",J898*'Lease Quarterly'!$D$4,IF('Lease Quarterly'!$H$4="Quarterly",J898*('Lease Quarterly'!$D$4/4),J898*'Lease Quarterly'!$D$4/12)),-L898-J898)</f>
        <v>0</v>
      </c>
      <c r="L898" s="47">
        <f t="shared" si="137"/>
        <v>0</v>
      </c>
      <c r="M898" s="47">
        <f t="shared" si="138"/>
        <v>0</v>
      </c>
      <c r="N898" s="57"/>
      <c r="O898" s="38">
        <v>237</v>
      </c>
      <c r="P898" s="58">
        <f t="shared" si="142"/>
        <v>365883</v>
      </c>
      <c r="Q898" s="47">
        <f t="shared" si="143"/>
        <v>0</v>
      </c>
      <c r="R898" s="47">
        <f>IF(S897&lt;1,0,-'Lease Quarterly'!$K$4/'Lease Quarterly'!$L$4)</f>
        <v>0</v>
      </c>
      <c r="S898" s="47">
        <f t="shared" si="139"/>
        <v>0</v>
      </c>
      <c r="AE898"/>
      <c r="AF898" s="6"/>
    </row>
    <row r="899" spans="1:32" x14ac:dyDescent="0.25">
      <c r="A899" s="53">
        <f t="shared" si="140"/>
        <v>883</v>
      </c>
      <c r="B899" s="29">
        <f t="shared" si="134"/>
        <v>0</v>
      </c>
      <c r="C899" s="9" t="str">
        <f>IF(D899=0,"-",IF('Lease Quarterly'!$H$4="Yearly",EDATE(C898,12),IF('Lease Quarterly'!$H$4="Quarterly",EDATE(C898,3),EDATE(C898,1))))</f>
        <v>-</v>
      </c>
      <c r="D899" s="54">
        <f>IF(A899&gt;'Lease Quarterly'!$E$4,0,'Lease Quarterly'!$G$4)*((1+$M$4)^(((((IF($H$4="Yearly",ROUNDDOWN(IF(A899-($N$4)&lt;0,0,((A899-($N$4)/(($N$4))))/($N$4)),0),IF($H$4="Monthly",ROUNDDOWN(IF(A899-($N$4*12)&lt;0,0,((A899-(12*$N$4)/((12*$N$4))))/($N$4*12)),0),ROUNDDOWN(IF(A899-($N$4*4)&lt;0,0,((A899-(4*$N$4)/((4*$N$4))))/($N$4*4)),0)))))))))+(IF(A899=$E$4,$J$4,0))</f>
        <v>0</v>
      </c>
      <c r="E899" s="49">
        <f>IF(D899=0,0,1/((1+IF('Lease Quarterly'!$H$4="Yearly",'Lease Quarterly'!$D$4,IF('Lease Quarterly'!$H$4="Quarterly",'Lease Quarterly'!$D$4/4,'Lease Quarterly'!$D$4/12)))^IF($E$17=1,A898,A899)))</f>
        <v>0</v>
      </c>
      <c r="F899" s="55">
        <f t="shared" si="135"/>
        <v>0</v>
      </c>
      <c r="G899" s="56"/>
      <c r="H899" s="38">
        <f t="shared" si="141"/>
        <v>883</v>
      </c>
      <c r="I899" s="9" t="str">
        <f t="shared" si="136"/>
        <v>-</v>
      </c>
      <c r="J899" s="47">
        <f>IF(H899&gt;'Lease Quarterly'!$E$4,0,M898)</f>
        <v>0</v>
      </c>
      <c r="K899" s="47">
        <f>IF(IF('Lease Quarterly'!$H$4="Yearly",J899*'Lease Quarterly'!$D$4,IF('Lease Quarterly'!$H$4="Quarterly",J899*('Lease Quarterly'!$D$4/4),J899*'Lease Quarterly'!$D$4/12))&gt;0,IF('Lease Quarterly'!$H$4="Yearly",J899*'Lease Quarterly'!$D$4,IF('Lease Quarterly'!$H$4="Quarterly",J899*('Lease Quarterly'!$D$4/4),J899*'Lease Quarterly'!$D$4/12)),-L899-J899)</f>
        <v>0</v>
      </c>
      <c r="L899" s="47">
        <f t="shared" si="137"/>
        <v>0</v>
      </c>
      <c r="M899" s="47">
        <f t="shared" si="138"/>
        <v>0</v>
      </c>
      <c r="N899" s="57"/>
      <c r="O899" s="38">
        <v>237</v>
      </c>
      <c r="P899" s="58">
        <f t="shared" si="142"/>
        <v>366248</v>
      </c>
      <c r="Q899" s="47">
        <f t="shared" si="143"/>
        <v>0</v>
      </c>
      <c r="R899" s="47">
        <f>IF(S898&lt;1,0,-'Lease Quarterly'!$K$4/'Lease Quarterly'!$L$4)</f>
        <v>0</v>
      </c>
      <c r="S899" s="47">
        <f t="shared" si="139"/>
        <v>0</v>
      </c>
      <c r="AE899"/>
      <c r="AF899" s="6"/>
    </row>
    <row r="900" spans="1:32" x14ac:dyDescent="0.25">
      <c r="A900" s="53">
        <f t="shared" si="140"/>
        <v>884</v>
      </c>
      <c r="B900" s="29">
        <f t="shared" si="134"/>
        <v>0</v>
      </c>
      <c r="C900" s="9" t="str">
        <f>IF(D900=0,"-",IF('Lease Quarterly'!$H$4="Yearly",EDATE(C899,12),IF('Lease Quarterly'!$H$4="Quarterly",EDATE(C899,3),EDATE(C899,1))))</f>
        <v>-</v>
      </c>
      <c r="D900" s="54">
        <f>IF(A900&gt;'Lease Quarterly'!$E$4,0,'Lease Quarterly'!$G$4)*((1+$M$4)^(((((IF($H$4="Yearly",ROUNDDOWN(IF(A900-($N$4)&lt;0,0,((A900-($N$4)/(($N$4))))/($N$4)),0),IF($H$4="Monthly",ROUNDDOWN(IF(A900-($N$4*12)&lt;0,0,((A900-(12*$N$4)/((12*$N$4))))/($N$4*12)),0),ROUNDDOWN(IF(A900-($N$4*4)&lt;0,0,((A900-(4*$N$4)/((4*$N$4))))/($N$4*4)),0)))))))))+(IF(A900=$E$4,$J$4,0))</f>
        <v>0</v>
      </c>
      <c r="E900" s="49">
        <f>IF(D900=0,0,1/((1+IF('Lease Quarterly'!$H$4="Yearly",'Lease Quarterly'!$D$4,IF('Lease Quarterly'!$H$4="Quarterly",'Lease Quarterly'!$D$4/4,'Lease Quarterly'!$D$4/12)))^IF($E$17=1,A899,A900)))</f>
        <v>0</v>
      </c>
      <c r="F900" s="55">
        <f t="shared" si="135"/>
        <v>0</v>
      </c>
      <c r="G900" s="56"/>
      <c r="H900" s="38">
        <f t="shared" si="141"/>
        <v>884</v>
      </c>
      <c r="I900" s="9" t="str">
        <f t="shared" si="136"/>
        <v>-</v>
      </c>
      <c r="J900" s="47">
        <f>IF(H900&gt;'Lease Quarterly'!$E$4,0,M899)</f>
        <v>0</v>
      </c>
      <c r="K900" s="47">
        <f>IF(IF('Lease Quarterly'!$H$4="Yearly",J900*'Lease Quarterly'!$D$4,IF('Lease Quarterly'!$H$4="Quarterly",J900*('Lease Quarterly'!$D$4/4),J900*'Lease Quarterly'!$D$4/12))&gt;0,IF('Lease Quarterly'!$H$4="Yearly",J900*'Lease Quarterly'!$D$4,IF('Lease Quarterly'!$H$4="Quarterly",J900*('Lease Quarterly'!$D$4/4),J900*'Lease Quarterly'!$D$4/12)),-L900-J900)</f>
        <v>0</v>
      </c>
      <c r="L900" s="47">
        <f t="shared" si="137"/>
        <v>0</v>
      </c>
      <c r="M900" s="47">
        <f t="shared" si="138"/>
        <v>0</v>
      </c>
      <c r="N900" s="57"/>
      <c r="O900" s="38">
        <v>237</v>
      </c>
      <c r="P900" s="58">
        <f t="shared" si="142"/>
        <v>366613</v>
      </c>
      <c r="Q900" s="47">
        <f t="shared" si="143"/>
        <v>0</v>
      </c>
      <c r="R900" s="47">
        <f>IF(S899&lt;1,0,-'Lease Quarterly'!$K$4/'Lease Quarterly'!$L$4)</f>
        <v>0</v>
      </c>
      <c r="S900" s="47">
        <f t="shared" si="139"/>
        <v>0</v>
      </c>
      <c r="AE900"/>
      <c r="AF900" s="6"/>
    </row>
    <row r="901" spans="1:32" x14ac:dyDescent="0.25">
      <c r="A901" s="53">
        <f t="shared" si="140"/>
        <v>885</v>
      </c>
      <c r="B901" s="29">
        <f t="shared" si="134"/>
        <v>0</v>
      </c>
      <c r="C901" s="9" t="str">
        <f>IF(D901=0,"-",IF('Lease Quarterly'!$H$4="Yearly",EDATE(C900,12),IF('Lease Quarterly'!$H$4="Quarterly",EDATE(C900,3),EDATE(C900,1))))</f>
        <v>-</v>
      </c>
      <c r="D901" s="54">
        <f>IF(A901&gt;'Lease Quarterly'!$E$4,0,'Lease Quarterly'!$G$4)*((1+$M$4)^(((((IF($H$4="Yearly",ROUNDDOWN(IF(A901-($N$4)&lt;0,0,((A901-($N$4)/(($N$4))))/($N$4)),0),IF($H$4="Monthly",ROUNDDOWN(IF(A901-($N$4*12)&lt;0,0,((A901-(12*$N$4)/((12*$N$4))))/($N$4*12)),0),ROUNDDOWN(IF(A901-($N$4*4)&lt;0,0,((A901-(4*$N$4)/((4*$N$4))))/($N$4*4)),0)))))))))+(IF(A901=$E$4,$J$4,0))</f>
        <v>0</v>
      </c>
      <c r="E901" s="49">
        <f>IF(D901=0,0,1/((1+IF('Lease Quarterly'!$H$4="Yearly",'Lease Quarterly'!$D$4,IF('Lease Quarterly'!$H$4="Quarterly",'Lease Quarterly'!$D$4/4,'Lease Quarterly'!$D$4/12)))^IF($E$17=1,A900,A901)))</f>
        <v>0</v>
      </c>
      <c r="F901" s="55">
        <f t="shared" si="135"/>
        <v>0</v>
      </c>
      <c r="G901" s="56"/>
      <c r="H901" s="38">
        <f t="shared" si="141"/>
        <v>885</v>
      </c>
      <c r="I901" s="9" t="str">
        <f t="shared" si="136"/>
        <v>-</v>
      </c>
      <c r="J901" s="47">
        <f>IF(H901&gt;'Lease Quarterly'!$E$4,0,M900)</f>
        <v>0</v>
      </c>
      <c r="K901" s="47">
        <f>IF(IF('Lease Quarterly'!$H$4="Yearly",J901*'Lease Quarterly'!$D$4,IF('Lease Quarterly'!$H$4="Quarterly",J901*('Lease Quarterly'!$D$4/4),J901*'Lease Quarterly'!$D$4/12))&gt;0,IF('Lease Quarterly'!$H$4="Yearly",J901*'Lease Quarterly'!$D$4,IF('Lease Quarterly'!$H$4="Quarterly",J901*('Lease Quarterly'!$D$4/4),J901*'Lease Quarterly'!$D$4/12)),-L901-J901)</f>
        <v>0</v>
      </c>
      <c r="L901" s="47">
        <f t="shared" si="137"/>
        <v>0</v>
      </c>
      <c r="M901" s="47">
        <f t="shared" si="138"/>
        <v>0</v>
      </c>
      <c r="N901" s="57"/>
      <c r="O901" s="38">
        <v>237</v>
      </c>
      <c r="P901" s="58">
        <f t="shared" si="142"/>
        <v>366979</v>
      </c>
      <c r="Q901" s="47">
        <f t="shared" si="143"/>
        <v>0</v>
      </c>
      <c r="R901" s="47">
        <f>IF(S900&lt;1,0,-'Lease Quarterly'!$K$4/'Lease Quarterly'!$L$4)</f>
        <v>0</v>
      </c>
      <c r="S901" s="47">
        <f t="shared" si="139"/>
        <v>0</v>
      </c>
      <c r="AE901"/>
      <c r="AF901" s="6"/>
    </row>
    <row r="902" spans="1:32" x14ac:dyDescent="0.25">
      <c r="A902" s="53">
        <f t="shared" si="140"/>
        <v>886</v>
      </c>
      <c r="B902" s="29">
        <f t="shared" si="134"/>
        <v>0</v>
      </c>
      <c r="C902" s="9" t="str">
        <f>IF(D902=0,"-",IF('Lease Quarterly'!$H$4="Yearly",EDATE(C901,12),IF('Lease Quarterly'!$H$4="Quarterly",EDATE(C901,3),EDATE(C901,1))))</f>
        <v>-</v>
      </c>
      <c r="D902" s="54">
        <f>IF(A902&gt;'Lease Quarterly'!$E$4,0,'Lease Quarterly'!$G$4)*((1+$M$4)^(((((IF($H$4="Yearly",ROUNDDOWN(IF(A902-($N$4)&lt;0,0,((A902-($N$4)/(($N$4))))/($N$4)),0),IF($H$4="Monthly",ROUNDDOWN(IF(A902-($N$4*12)&lt;0,0,((A902-(12*$N$4)/((12*$N$4))))/($N$4*12)),0),ROUNDDOWN(IF(A902-($N$4*4)&lt;0,0,((A902-(4*$N$4)/((4*$N$4))))/($N$4*4)),0)))))))))+(IF(A902=$E$4,$J$4,0))</f>
        <v>0</v>
      </c>
      <c r="E902" s="49">
        <f>IF(D902=0,0,1/((1+IF('Lease Quarterly'!$H$4="Yearly",'Lease Quarterly'!$D$4,IF('Lease Quarterly'!$H$4="Quarterly",'Lease Quarterly'!$D$4/4,'Lease Quarterly'!$D$4/12)))^IF($E$17=1,A901,A902)))</f>
        <v>0</v>
      </c>
      <c r="F902" s="55">
        <f t="shared" si="135"/>
        <v>0</v>
      </c>
      <c r="G902" s="56"/>
      <c r="H902" s="38">
        <f t="shared" si="141"/>
        <v>886</v>
      </c>
      <c r="I902" s="9" t="str">
        <f t="shared" si="136"/>
        <v>-</v>
      </c>
      <c r="J902" s="47">
        <f>IF(H902&gt;'Lease Quarterly'!$E$4,0,M901)</f>
        <v>0</v>
      </c>
      <c r="K902" s="47">
        <f>IF(IF('Lease Quarterly'!$H$4="Yearly",J902*'Lease Quarterly'!$D$4,IF('Lease Quarterly'!$H$4="Quarterly",J902*('Lease Quarterly'!$D$4/4),J902*'Lease Quarterly'!$D$4/12))&gt;0,IF('Lease Quarterly'!$H$4="Yearly",J902*'Lease Quarterly'!$D$4,IF('Lease Quarterly'!$H$4="Quarterly",J902*('Lease Quarterly'!$D$4/4),J902*'Lease Quarterly'!$D$4/12)),-L902-J902)</f>
        <v>0</v>
      </c>
      <c r="L902" s="47">
        <f t="shared" si="137"/>
        <v>0</v>
      </c>
      <c r="M902" s="47">
        <f t="shared" si="138"/>
        <v>0</v>
      </c>
      <c r="N902" s="57"/>
      <c r="O902" s="38">
        <v>237</v>
      </c>
      <c r="P902" s="58">
        <f t="shared" si="142"/>
        <v>367344</v>
      </c>
      <c r="Q902" s="47">
        <f t="shared" si="143"/>
        <v>0</v>
      </c>
      <c r="R902" s="47">
        <f>IF(S901&lt;1,0,-'Lease Quarterly'!$K$4/'Lease Quarterly'!$L$4)</f>
        <v>0</v>
      </c>
      <c r="S902" s="47">
        <f t="shared" si="139"/>
        <v>0</v>
      </c>
      <c r="AE902"/>
      <c r="AF902" s="6"/>
    </row>
    <row r="903" spans="1:32" x14ac:dyDescent="0.25">
      <c r="A903" s="53">
        <f t="shared" si="140"/>
        <v>887</v>
      </c>
      <c r="B903" s="29">
        <f t="shared" si="134"/>
        <v>0</v>
      </c>
      <c r="C903" s="9" t="str">
        <f>IF(D903=0,"-",IF('Lease Quarterly'!$H$4="Yearly",EDATE(C902,12),IF('Lease Quarterly'!$H$4="Quarterly",EDATE(C902,3),EDATE(C902,1))))</f>
        <v>-</v>
      </c>
      <c r="D903" s="54">
        <f>IF(A903&gt;'Lease Quarterly'!$E$4,0,'Lease Quarterly'!$G$4)*((1+$M$4)^(((((IF($H$4="Yearly",ROUNDDOWN(IF(A903-($N$4)&lt;0,0,((A903-($N$4)/(($N$4))))/($N$4)),0),IF($H$4="Monthly",ROUNDDOWN(IF(A903-($N$4*12)&lt;0,0,((A903-(12*$N$4)/((12*$N$4))))/($N$4*12)),0),ROUNDDOWN(IF(A903-($N$4*4)&lt;0,0,((A903-(4*$N$4)/((4*$N$4))))/($N$4*4)),0)))))))))+(IF(A903=$E$4,$J$4,0))</f>
        <v>0</v>
      </c>
      <c r="E903" s="49">
        <f>IF(D903=0,0,1/((1+IF('Lease Quarterly'!$H$4="Yearly",'Lease Quarterly'!$D$4,IF('Lease Quarterly'!$H$4="Quarterly",'Lease Quarterly'!$D$4/4,'Lease Quarterly'!$D$4/12)))^IF($E$17=1,A902,A903)))</f>
        <v>0</v>
      </c>
      <c r="F903" s="55">
        <f t="shared" si="135"/>
        <v>0</v>
      </c>
      <c r="G903" s="56"/>
      <c r="H903" s="38">
        <f t="shared" si="141"/>
        <v>887</v>
      </c>
      <c r="I903" s="9" t="str">
        <f t="shared" si="136"/>
        <v>-</v>
      </c>
      <c r="J903" s="47">
        <f>IF(H903&gt;'Lease Quarterly'!$E$4,0,M902)</f>
        <v>0</v>
      </c>
      <c r="K903" s="47">
        <f>IF(IF('Lease Quarterly'!$H$4="Yearly",J903*'Lease Quarterly'!$D$4,IF('Lease Quarterly'!$H$4="Quarterly",J903*('Lease Quarterly'!$D$4/4),J903*'Lease Quarterly'!$D$4/12))&gt;0,IF('Lease Quarterly'!$H$4="Yearly",J903*'Lease Quarterly'!$D$4,IF('Lease Quarterly'!$H$4="Quarterly",J903*('Lease Quarterly'!$D$4/4),J903*'Lease Quarterly'!$D$4/12)),-L903-J903)</f>
        <v>0</v>
      </c>
      <c r="L903" s="47">
        <f t="shared" si="137"/>
        <v>0</v>
      </c>
      <c r="M903" s="47">
        <f t="shared" si="138"/>
        <v>0</v>
      </c>
      <c r="N903" s="57"/>
      <c r="O903" s="38">
        <v>237</v>
      </c>
      <c r="P903" s="58">
        <f t="shared" si="142"/>
        <v>367709</v>
      </c>
      <c r="Q903" s="47">
        <f t="shared" si="143"/>
        <v>0</v>
      </c>
      <c r="R903" s="47">
        <f>IF(S902&lt;1,0,-'Lease Quarterly'!$K$4/'Lease Quarterly'!$L$4)</f>
        <v>0</v>
      </c>
      <c r="S903" s="47">
        <f t="shared" si="139"/>
        <v>0</v>
      </c>
      <c r="AE903"/>
      <c r="AF903" s="6"/>
    </row>
    <row r="904" spans="1:32" x14ac:dyDescent="0.25">
      <c r="A904" s="53">
        <f t="shared" si="140"/>
        <v>888</v>
      </c>
      <c r="B904" s="29">
        <f t="shared" si="134"/>
        <v>0</v>
      </c>
      <c r="C904" s="9" t="str">
        <f>IF(D904=0,"-",IF('Lease Quarterly'!$H$4="Yearly",EDATE(C903,12),IF('Lease Quarterly'!$H$4="Quarterly",EDATE(C903,3),EDATE(C903,1))))</f>
        <v>-</v>
      </c>
      <c r="D904" s="54">
        <f>IF(A904&gt;'Lease Quarterly'!$E$4,0,'Lease Quarterly'!$G$4)*((1+$M$4)^(((((IF($H$4="Yearly",ROUNDDOWN(IF(A904-($N$4)&lt;0,0,((A904-($N$4)/(($N$4))))/($N$4)),0),IF($H$4="Monthly",ROUNDDOWN(IF(A904-($N$4*12)&lt;0,0,((A904-(12*$N$4)/((12*$N$4))))/($N$4*12)),0),ROUNDDOWN(IF(A904-($N$4*4)&lt;0,0,((A904-(4*$N$4)/((4*$N$4))))/($N$4*4)),0)))))))))+(IF(A904=$E$4,$J$4,0))</f>
        <v>0</v>
      </c>
      <c r="E904" s="49">
        <f>IF(D904=0,0,1/((1+IF('Lease Quarterly'!$H$4="Yearly",'Lease Quarterly'!$D$4,IF('Lease Quarterly'!$H$4="Quarterly",'Lease Quarterly'!$D$4/4,'Lease Quarterly'!$D$4/12)))^IF($E$17=1,A903,A904)))</f>
        <v>0</v>
      </c>
      <c r="F904" s="55">
        <f t="shared" si="135"/>
        <v>0</v>
      </c>
      <c r="G904" s="56"/>
      <c r="H904" s="38">
        <f t="shared" si="141"/>
        <v>888</v>
      </c>
      <c r="I904" s="9" t="str">
        <f t="shared" si="136"/>
        <v>-</v>
      </c>
      <c r="J904" s="47">
        <f>IF(H904&gt;'Lease Quarterly'!$E$4,0,M903)</f>
        <v>0</v>
      </c>
      <c r="K904" s="47">
        <f>IF(IF('Lease Quarterly'!$H$4="Yearly",J904*'Lease Quarterly'!$D$4,IF('Lease Quarterly'!$H$4="Quarterly",J904*('Lease Quarterly'!$D$4/4),J904*'Lease Quarterly'!$D$4/12))&gt;0,IF('Lease Quarterly'!$H$4="Yearly",J904*'Lease Quarterly'!$D$4,IF('Lease Quarterly'!$H$4="Quarterly",J904*('Lease Quarterly'!$D$4/4),J904*'Lease Quarterly'!$D$4/12)),-L904-J904)</f>
        <v>0</v>
      </c>
      <c r="L904" s="47">
        <f t="shared" si="137"/>
        <v>0</v>
      </c>
      <c r="M904" s="47">
        <f t="shared" si="138"/>
        <v>0</v>
      </c>
      <c r="N904" s="57"/>
      <c r="O904" s="38">
        <v>237</v>
      </c>
      <c r="P904" s="58">
        <f t="shared" si="142"/>
        <v>368074</v>
      </c>
      <c r="Q904" s="47">
        <f t="shared" si="143"/>
        <v>0</v>
      </c>
      <c r="R904" s="47">
        <f>IF(S903&lt;1,0,-'Lease Quarterly'!$K$4/'Lease Quarterly'!$L$4)</f>
        <v>0</v>
      </c>
      <c r="S904" s="47">
        <f t="shared" si="139"/>
        <v>0</v>
      </c>
      <c r="AE904"/>
      <c r="AF904" s="6"/>
    </row>
    <row r="905" spans="1:32" x14ac:dyDescent="0.25">
      <c r="A905" s="53">
        <f t="shared" si="140"/>
        <v>889</v>
      </c>
      <c r="B905" s="29">
        <f t="shared" si="134"/>
        <v>0</v>
      </c>
      <c r="C905" s="9" t="str">
        <f>IF(D905=0,"-",IF('Lease Quarterly'!$H$4="Yearly",EDATE(C904,12),IF('Lease Quarterly'!$H$4="Quarterly",EDATE(C904,3),EDATE(C904,1))))</f>
        <v>-</v>
      </c>
      <c r="D905" s="54">
        <f>IF(A905&gt;'Lease Quarterly'!$E$4,0,'Lease Quarterly'!$G$4)*((1+$M$4)^(((((IF($H$4="Yearly",ROUNDDOWN(IF(A905-($N$4)&lt;0,0,((A905-($N$4)/(($N$4))))/($N$4)),0),IF($H$4="Monthly",ROUNDDOWN(IF(A905-($N$4*12)&lt;0,0,((A905-(12*$N$4)/((12*$N$4))))/($N$4*12)),0),ROUNDDOWN(IF(A905-($N$4*4)&lt;0,0,((A905-(4*$N$4)/((4*$N$4))))/($N$4*4)),0)))))))))+(IF(A905=$E$4,$J$4,0))</f>
        <v>0</v>
      </c>
      <c r="E905" s="49">
        <f>IF(D905=0,0,1/((1+IF('Lease Quarterly'!$H$4="Yearly",'Lease Quarterly'!$D$4,IF('Lease Quarterly'!$H$4="Quarterly",'Lease Quarterly'!$D$4/4,'Lease Quarterly'!$D$4/12)))^IF($E$17=1,A904,A905)))</f>
        <v>0</v>
      </c>
      <c r="F905" s="55">
        <f t="shared" si="135"/>
        <v>0</v>
      </c>
      <c r="G905" s="56"/>
      <c r="H905" s="38">
        <f t="shared" si="141"/>
        <v>889</v>
      </c>
      <c r="I905" s="9" t="str">
        <f t="shared" si="136"/>
        <v>-</v>
      </c>
      <c r="J905" s="47">
        <f>IF(H905&gt;'Lease Quarterly'!$E$4,0,M904)</f>
        <v>0</v>
      </c>
      <c r="K905" s="47">
        <f>IF(IF('Lease Quarterly'!$H$4="Yearly",J905*'Lease Quarterly'!$D$4,IF('Lease Quarterly'!$H$4="Quarterly",J905*('Lease Quarterly'!$D$4/4),J905*'Lease Quarterly'!$D$4/12))&gt;0,IF('Lease Quarterly'!$H$4="Yearly",J905*'Lease Quarterly'!$D$4,IF('Lease Quarterly'!$H$4="Quarterly",J905*('Lease Quarterly'!$D$4/4),J905*'Lease Quarterly'!$D$4/12)),-L905-J905)</f>
        <v>0</v>
      </c>
      <c r="L905" s="47">
        <f t="shared" si="137"/>
        <v>0</v>
      </c>
      <c r="M905" s="47">
        <f t="shared" si="138"/>
        <v>0</v>
      </c>
      <c r="N905" s="57"/>
      <c r="O905" s="38">
        <v>237</v>
      </c>
      <c r="P905" s="58">
        <f t="shared" si="142"/>
        <v>368440</v>
      </c>
      <c r="Q905" s="47">
        <f t="shared" si="143"/>
        <v>0</v>
      </c>
      <c r="R905" s="47">
        <f>IF(S904&lt;1,0,-'Lease Quarterly'!$K$4/'Lease Quarterly'!$L$4)</f>
        <v>0</v>
      </c>
      <c r="S905" s="47">
        <f t="shared" si="139"/>
        <v>0</v>
      </c>
      <c r="AE905"/>
      <c r="AF905" s="6"/>
    </row>
    <row r="906" spans="1:32" x14ac:dyDescent="0.25">
      <c r="A906" s="53">
        <f t="shared" si="140"/>
        <v>890</v>
      </c>
      <c r="B906" s="29">
        <f t="shared" si="134"/>
        <v>0</v>
      </c>
      <c r="C906" s="9" t="str">
        <f>IF(D906=0,"-",IF('Lease Quarterly'!$H$4="Yearly",EDATE(C905,12),IF('Lease Quarterly'!$H$4="Quarterly",EDATE(C905,3),EDATE(C905,1))))</f>
        <v>-</v>
      </c>
      <c r="D906" s="54">
        <f>IF(A906&gt;'Lease Quarterly'!$E$4,0,'Lease Quarterly'!$G$4)*((1+$M$4)^(((((IF($H$4="Yearly",ROUNDDOWN(IF(A906-($N$4)&lt;0,0,((A906-($N$4)/(($N$4))))/($N$4)),0),IF($H$4="Monthly",ROUNDDOWN(IF(A906-($N$4*12)&lt;0,0,((A906-(12*$N$4)/((12*$N$4))))/($N$4*12)),0),ROUNDDOWN(IF(A906-($N$4*4)&lt;0,0,((A906-(4*$N$4)/((4*$N$4))))/($N$4*4)),0)))))))))+(IF(A906=$E$4,$J$4,0))</f>
        <v>0</v>
      </c>
      <c r="E906" s="49">
        <f>IF(D906=0,0,1/((1+IF('Lease Quarterly'!$H$4="Yearly",'Lease Quarterly'!$D$4,IF('Lease Quarterly'!$H$4="Quarterly",'Lease Quarterly'!$D$4/4,'Lease Quarterly'!$D$4/12)))^IF($E$17=1,A905,A906)))</f>
        <v>0</v>
      </c>
      <c r="F906" s="55">
        <f t="shared" si="135"/>
        <v>0</v>
      </c>
      <c r="G906" s="56"/>
      <c r="H906" s="38">
        <f t="shared" si="141"/>
        <v>890</v>
      </c>
      <c r="I906" s="9" t="str">
        <f t="shared" si="136"/>
        <v>-</v>
      </c>
      <c r="J906" s="47">
        <f>IF(H906&gt;'Lease Quarterly'!$E$4,0,M905)</f>
        <v>0</v>
      </c>
      <c r="K906" s="47">
        <f>IF(IF('Lease Quarterly'!$H$4="Yearly",J906*'Lease Quarterly'!$D$4,IF('Lease Quarterly'!$H$4="Quarterly",J906*('Lease Quarterly'!$D$4/4),J906*'Lease Quarterly'!$D$4/12))&gt;0,IF('Lease Quarterly'!$H$4="Yearly",J906*'Lease Quarterly'!$D$4,IF('Lease Quarterly'!$H$4="Quarterly",J906*('Lease Quarterly'!$D$4/4),J906*'Lease Quarterly'!$D$4/12)),-L906-J906)</f>
        <v>0</v>
      </c>
      <c r="L906" s="47">
        <f t="shared" si="137"/>
        <v>0</v>
      </c>
      <c r="M906" s="47">
        <f t="shared" si="138"/>
        <v>0</v>
      </c>
      <c r="N906" s="57"/>
      <c r="O906" s="38">
        <v>237</v>
      </c>
      <c r="P906" s="58">
        <f t="shared" si="142"/>
        <v>368805</v>
      </c>
      <c r="Q906" s="47">
        <f t="shared" si="143"/>
        <v>0</v>
      </c>
      <c r="R906" s="47">
        <f>IF(S905&lt;1,0,-'Lease Quarterly'!$K$4/'Lease Quarterly'!$L$4)</f>
        <v>0</v>
      </c>
      <c r="S906" s="47">
        <f t="shared" si="139"/>
        <v>0</v>
      </c>
      <c r="AE906"/>
      <c r="AF906" s="6"/>
    </row>
    <row r="907" spans="1:32" x14ac:dyDescent="0.25">
      <c r="A907" s="53">
        <f t="shared" si="140"/>
        <v>891</v>
      </c>
      <c r="B907" s="29">
        <f t="shared" si="134"/>
        <v>0</v>
      </c>
      <c r="C907" s="9" t="str">
        <f>IF(D907=0,"-",IF('Lease Quarterly'!$H$4="Yearly",EDATE(C906,12),IF('Lease Quarterly'!$H$4="Quarterly",EDATE(C906,3),EDATE(C906,1))))</f>
        <v>-</v>
      </c>
      <c r="D907" s="54">
        <f>IF(A907&gt;'Lease Quarterly'!$E$4,0,'Lease Quarterly'!$G$4)*((1+$M$4)^(((((IF($H$4="Yearly",ROUNDDOWN(IF(A907-($N$4)&lt;0,0,((A907-($N$4)/(($N$4))))/($N$4)),0),IF($H$4="Monthly",ROUNDDOWN(IF(A907-($N$4*12)&lt;0,0,((A907-(12*$N$4)/((12*$N$4))))/($N$4*12)),0),ROUNDDOWN(IF(A907-($N$4*4)&lt;0,0,((A907-(4*$N$4)/((4*$N$4))))/($N$4*4)),0)))))))))+(IF(A907=$E$4,$J$4,0))</f>
        <v>0</v>
      </c>
      <c r="E907" s="49">
        <f>IF(D907=0,0,1/((1+IF('Lease Quarterly'!$H$4="Yearly",'Lease Quarterly'!$D$4,IF('Lease Quarterly'!$H$4="Quarterly",'Lease Quarterly'!$D$4/4,'Lease Quarterly'!$D$4/12)))^IF($E$17=1,A906,A907)))</f>
        <v>0</v>
      </c>
      <c r="F907" s="55">
        <f t="shared" si="135"/>
        <v>0</v>
      </c>
      <c r="G907" s="56"/>
      <c r="H907" s="38">
        <f t="shared" si="141"/>
        <v>891</v>
      </c>
      <c r="I907" s="9" t="str">
        <f t="shared" si="136"/>
        <v>-</v>
      </c>
      <c r="J907" s="47">
        <f>IF(H907&gt;'Lease Quarterly'!$E$4,0,M906)</f>
        <v>0</v>
      </c>
      <c r="K907" s="47">
        <f>IF(IF('Lease Quarterly'!$H$4="Yearly",J907*'Lease Quarterly'!$D$4,IF('Lease Quarterly'!$H$4="Quarterly",J907*('Lease Quarterly'!$D$4/4),J907*'Lease Quarterly'!$D$4/12))&gt;0,IF('Lease Quarterly'!$H$4="Yearly",J907*'Lease Quarterly'!$D$4,IF('Lease Quarterly'!$H$4="Quarterly",J907*('Lease Quarterly'!$D$4/4),J907*'Lease Quarterly'!$D$4/12)),-L907-J907)</f>
        <v>0</v>
      </c>
      <c r="L907" s="47">
        <f t="shared" si="137"/>
        <v>0</v>
      </c>
      <c r="M907" s="47">
        <f t="shared" si="138"/>
        <v>0</v>
      </c>
      <c r="N907" s="57"/>
      <c r="O907" s="38">
        <v>237</v>
      </c>
      <c r="P907" s="58">
        <f t="shared" si="142"/>
        <v>369170</v>
      </c>
      <c r="Q907" s="47">
        <f t="shared" si="143"/>
        <v>0</v>
      </c>
      <c r="R907" s="47">
        <f>IF(S906&lt;1,0,-'Lease Quarterly'!$K$4/'Lease Quarterly'!$L$4)</f>
        <v>0</v>
      </c>
      <c r="S907" s="47">
        <f t="shared" si="139"/>
        <v>0</v>
      </c>
      <c r="AE907"/>
      <c r="AF907" s="6"/>
    </row>
    <row r="908" spans="1:32" x14ac:dyDescent="0.25">
      <c r="A908" s="53">
        <f t="shared" si="140"/>
        <v>892</v>
      </c>
      <c r="B908" s="29">
        <f t="shared" si="134"/>
        <v>0</v>
      </c>
      <c r="C908" s="9" t="str">
        <f>IF(D908=0,"-",IF('Lease Quarterly'!$H$4="Yearly",EDATE(C907,12),IF('Lease Quarterly'!$H$4="Quarterly",EDATE(C907,3),EDATE(C907,1))))</f>
        <v>-</v>
      </c>
      <c r="D908" s="54">
        <f>IF(A908&gt;'Lease Quarterly'!$E$4,0,'Lease Quarterly'!$G$4)*((1+$M$4)^(((((IF($H$4="Yearly",ROUNDDOWN(IF(A908-($N$4)&lt;0,0,((A908-($N$4)/(($N$4))))/($N$4)),0),IF($H$4="Monthly",ROUNDDOWN(IF(A908-($N$4*12)&lt;0,0,((A908-(12*$N$4)/((12*$N$4))))/($N$4*12)),0),ROUNDDOWN(IF(A908-($N$4*4)&lt;0,0,((A908-(4*$N$4)/((4*$N$4))))/($N$4*4)),0)))))))))+(IF(A908=$E$4,$J$4,0))</f>
        <v>0</v>
      </c>
      <c r="E908" s="49">
        <f>IF(D908=0,0,1/((1+IF('Lease Quarterly'!$H$4="Yearly",'Lease Quarterly'!$D$4,IF('Lease Quarterly'!$H$4="Quarterly",'Lease Quarterly'!$D$4/4,'Lease Quarterly'!$D$4/12)))^IF($E$17=1,A907,A908)))</f>
        <v>0</v>
      </c>
      <c r="F908" s="55">
        <f t="shared" si="135"/>
        <v>0</v>
      </c>
      <c r="G908" s="56"/>
      <c r="H908" s="38">
        <f t="shared" si="141"/>
        <v>892</v>
      </c>
      <c r="I908" s="9" t="str">
        <f t="shared" si="136"/>
        <v>-</v>
      </c>
      <c r="J908" s="47">
        <f>IF(H908&gt;'Lease Quarterly'!$E$4,0,M907)</f>
        <v>0</v>
      </c>
      <c r="K908" s="47">
        <f>IF(IF('Lease Quarterly'!$H$4="Yearly",J908*'Lease Quarterly'!$D$4,IF('Lease Quarterly'!$H$4="Quarterly",J908*('Lease Quarterly'!$D$4/4),J908*'Lease Quarterly'!$D$4/12))&gt;0,IF('Lease Quarterly'!$H$4="Yearly",J908*'Lease Quarterly'!$D$4,IF('Lease Quarterly'!$H$4="Quarterly",J908*('Lease Quarterly'!$D$4/4),J908*'Lease Quarterly'!$D$4/12)),-L908-J908)</f>
        <v>0</v>
      </c>
      <c r="L908" s="47">
        <f t="shared" si="137"/>
        <v>0</v>
      </c>
      <c r="M908" s="47">
        <f t="shared" si="138"/>
        <v>0</v>
      </c>
      <c r="N908" s="57"/>
      <c r="O908" s="38">
        <v>237</v>
      </c>
      <c r="P908" s="58">
        <f t="shared" si="142"/>
        <v>369535</v>
      </c>
      <c r="Q908" s="47">
        <f t="shared" si="143"/>
        <v>0</v>
      </c>
      <c r="R908" s="47">
        <f>IF(S907&lt;1,0,-'Lease Quarterly'!$K$4/'Lease Quarterly'!$L$4)</f>
        <v>0</v>
      </c>
      <c r="S908" s="47">
        <f t="shared" si="139"/>
        <v>0</v>
      </c>
      <c r="AE908"/>
      <c r="AF908" s="6"/>
    </row>
    <row r="909" spans="1:32" x14ac:dyDescent="0.25">
      <c r="A909" s="53">
        <f t="shared" si="140"/>
        <v>893</v>
      </c>
      <c r="B909" s="29">
        <f t="shared" si="134"/>
        <v>0</v>
      </c>
      <c r="C909" s="9" t="str">
        <f>IF(D909=0,"-",IF('Lease Quarterly'!$H$4="Yearly",EDATE(C908,12),IF('Lease Quarterly'!$H$4="Quarterly",EDATE(C908,3),EDATE(C908,1))))</f>
        <v>-</v>
      </c>
      <c r="D909" s="54">
        <f>IF(A909&gt;'Lease Quarterly'!$E$4,0,'Lease Quarterly'!$G$4)*((1+$M$4)^(((((IF($H$4="Yearly",ROUNDDOWN(IF(A909-($N$4)&lt;0,0,((A909-($N$4)/(($N$4))))/($N$4)),0),IF($H$4="Monthly",ROUNDDOWN(IF(A909-($N$4*12)&lt;0,0,((A909-(12*$N$4)/((12*$N$4))))/($N$4*12)),0),ROUNDDOWN(IF(A909-($N$4*4)&lt;0,0,((A909-(4*$N$4)/((4*$N$4))))/($N$4*4)),0)))))))))+(IF(A909=$E$4,$J$4,0))</f>
        <v>0</v>
      </c>
      <c r="E909" s="49">
        <f>IF(D909=0,0,1/((1+IF('Lease Quarterly'!$H$4="Yearly",'Lease Quarterly'!$D$4,IF('Lease Quarterly'!$H$4="Quarterly",'Lease Quarterly'!$D$4/4,'Lease Quarterly'!$D$4/12)))^IF($E$17=1,A908,A909)))</f>
        <v>0</v>
      </c>
      <c r="F909" s="55">
        <f t="shared" si="135"/>
        <v>0</v>
      </c>
      <c r="G909" s="56"/>
      <c r="H909" s="38">
        <f t="shared" si="141"/>
        <v>893</v>
      </c>
      <c r="I909" s="9" t="str">
        <f t="shared" si="136"/>
        <v>-</v>
      </c>
      <c r="J909" s="47">
        <f>IF(H909&gt;'Lease Quarterly'!$E$4,0,M908)</f>
        <v>0</v>
      </c>
      <c r="K909" s="47">
        <f>IF(IF('Lease Quarterly'!$H$4="Yearly",J909*'Lease Quarterly'!$D$4,IF('Lease Quarterly'!$H$4="Quarterly",J909*('Lease Quarterly'!$D$4/4),J909*'Lease Quarterly'!$D$4/12))&gt;0,IF('Lease Quarterly'!$H$4="Yearly",J909*'Lease Quarterly'!$D$4,IF('Lease Quarterly'!$H$4="Quarterly",J909*('Lease Quarterly'!$D$4/4),J909*'Lease Quarterly'!$D$4/12)),-L909-J909)</f>
        <v>0</v>
      </c>
      <c r="L909" s="47">
        <f t="shared" si="137"/>
        <v>0</v>
      </c>
      <c r="M909" s="47">
        <f t="shared" si="138"/>
        <v>0</v>
      </c>
      <c r="N909" s="57"/>
      <c r="O909" s="38">
        <v>237</v>
      </c>
      <c r="P909" s="58">
        <f t="shared" si="142"/>
        <v>369901</v>
      </c>
      <c r="Q909" s="47">
        <f t="shared" si="143"/>
        <v>0</v>
      </c>
      <c r="R909" s="47">
        <f>IF(S908&lt;1,0,-'Lease Quarterly'!$K$4/'Lease Quarterly'!$L$4)</f>
        <v>0</v>
      </c>
      <c r="S909" s="47">
        <f t="shared" si="139"/>
        <v>0</v>
      </c>
      <c r="AE909"/>
      <c r="AF909" s="6"/>
    </row>
    <row r="910" spans="1:32" x14ac:dyDescent="0.25">
      <c r="A910" s="53">
        <f t="shared" si="140"/>
        <v>894</v>
      </c>
      <c r="B910" s="29">
        <f t="shared" si="134"/>
        <v>0</v>
      </c>
      <c r="C910" s="9" t="str">
        <f>IF(D910=0,"-",IF('Lease Quarterly'!$H$4="Yearly",EDATE(C909,12),IF('Lease Quarterly'!$H$4="Quarterly",EDATE(C909,3),EDATE(C909,1))))</f>
        <v>-</v>
      </c>
      <c r="D910" s="54">
        <f>IF(A910&gt;'Lease Quarterly'!$E$4,0,'Lease Quarterly'!$G$4)*((1+$M$4)^(((((IF($H$4="Yearly",ROUNDDOWN(IF(A910-($N$4)&lt;0,0,((A910-($N$4)/(($N$4))))/($N$4)),0),IF($H$4="Monthly",ROUNDDOWN(IF(A910-($N$4*12)&lt;0,0,((A910-(12*$N$4)/((12*$N$4))))/($N$4*12)),0),ROUNDDOWN(IF(A910-($N$4*4)&lt;0,0,((A910-(4*$N$4)/((4*$N$4))))/($N$4*4)),0)))))))))+(IF(A910=$E$4,$J$4,0))</f>
        <v>0</v>
      </c>
      <c r="E910" s="49">
        <f>IF(D910=0,0,1/((1+IF('Lease Quarterly'!$H$4="Yearly",'Lease Quarterly'!$D$4,IF('Lease Quarterly'!$H$4="Quarterly",'Lease Quarterly'!$D$4/4,'Lease Quarterly'!$D$4/12)))^IF($E$17=1,A909,A910)))</f>
        <v>0</v>
      </c>
      <c r="F910" s="55">
        <f t="shared" si="135"/>
        <v>0</v>
      </c>
      <c r="G910" s="56"/>
      <c r="H910" s="38">
        <f t="shared" si="141"/>
        <v>894</v>
      </c>
      <c r="I910" s="9" t="str">
        <f t="shared" si="136"/>
        <v>-</v>
      </c>
      <c r="J910" s="47">
        <f>IF(H910&gt;'Lease Quarterly'!$E$4,0,M909)</f>
        <v>0</v>
      </c>
      <c r="K910" s="47">
        <f>IF(IF('Lease Quarterly'!$H$4="Yearly",J910*'Lease Quarterly'!$D$4,IF('Lease Quarterly'!$H$4="Quarterly",J910*('Lease Quarterly'!$D$4/4),J910*'Lease Quarterly'!$D$4/12))&gt;0,IF('Lease Quarterly'!$H$4="Yearly",J910*'Lease Quarterly'!$D$4,IF('Lease Quarterly'!$H$4="Quarterly",J910*('Lease Quarterly'!$D$4/4),J910*'Lease Quarterly'!$D$4/12)),-L910-J910)</f>
        <v>0</v>
      </c>
      <c r="L910" s="47">
        <f t="shared" si="137"/>
        <v>0</v>
      </c>
      <c r="M910" s="47">
        <f t="shared" si="138"/>
        <v>0</v>
      </c>
      <c r="N910" s="57"/>
      <c r="O910" s="38">
        <v>237</v>
      </c>
      <c r="P910" s="58">
        <f t="shared" si="142"/>
        <v>370266</v>
      </c>
      <c r="Q910" s="47">
        <f t="shared" si="143"/>
        <v>0</v>
      </c>
      <c r="R910" s="47">
        <f>IF(S909&lt;1,0,-'Lease Quarterly'!$K$4/'Lease Quarterly'!$L$4)</f>
        <v>0</v>
      </c>
      <c r="S910" s="47">
        <f t="shared" si="139"/>
        <v>0</v>
      </c>
      <c r="AE910"/>
      <c r="AF910" s="6"/>
    </row>
    <row r="911" spans="1:32" x14ac:dyDescent="0.25">
      <c r="A911" s="53">
        <f t="shared" si="140"/>
        <v>895</v>
      </c>
      <c r="B911" s="29">
        <f t="shared" si="134"/>
        <v>0</v>
      </c>
      <c r="C911" s="9" t="str">
        <f>IF(D911=0,"-",IF('Lease Quarterly'!$H$4="Yearly",EDATE(C910,12),IF('Lease Quarterly'!$H$4="Quarterly",EDATE(C910,3),EDATE(C910,1))))</f>
        <v>-</v>
      </c>
      <c r="D911" s="54">
        <f>IF(A911&gt;'Lease Quarterly'!$E$4,0,'Lease Quarterly'!$G$4)*((1+$M$4)^(((((IF($H$4="Yearly",ROUNDDOWN(IF(A911-($N$4)&lt;0,0,((A911-($N$4)/(($N$4))))/($N$4)),0),IF($H$4="Monthly",ROUNDDOWN(IF(A911-($N$4*12)&lt;0,0,((A911-(12*$N$4)/((12*$N$4))))/($N$4*12)),0),ROUNDDOWN(IF(A911-($N$4*4)&lt;0,0,((A911-(4*$N$4)/((4*$N$4))))/($N$4*4)),0)))))))))+(IF(A911=$E$4,$J$4,0))</f>
        <v>0</v>
      </c>
      <c r="E911" s="49">
        <f>IF(D911=0,0,1/((1+IF('Lease Quarterly'!$H$4="Yearly",'Lease Quarterly'!$D$4,IF('Lease Quarterly'!$H$4="Quarterly",'Lease Quarterly'!$D$4/4,'Lease Quarterly'!$D$4/12)))^IF($E$17=1,A910,A911)))</f>
        <v>0</v>
      </c>
      <c r="F911" s="55">
        <f t="shared" si="135"/>
        <v>0</v>
      </c>
      <c r="G911" s="56"/>
      <c r="H911" s="38">
        <f t="shared" si="141"/>
        <v>895</v>
      </c>
      <c r="I911" s="9" t="str">
        <f t="shared" si="136"/>
        <v>-</v>
      </c>
      <c r="J911" s="47">
        <f>IF(H911&gt;'Lease Quarterly'!$E$4,0,M910)</f>
        <v>0</v>
      </c>
      <c r="K911" s="47">
        <f>IF(IF('Lease Quarterly'!$H$4="Yearly",J911*'Lease Quarterly'!$D$4,IF('Lease Quarterly'!$H$4="Quarterly",J911*('Lease Quarterly'!$D$4/4),J911*'Lease Quarterly'!$D$4/12))&gt;0,IF('Lease Quarterly'!$H$4="Yearly",J911*'Lease Quarterly'!$D$4,IF('Lease Quarterly'!$H$4="Quarterly",J911*('Lease Quarterly'!$D$4/4),J911*'Lease Quarterly'!$D$4/12)),-L911-J911)</f>
        <v>0</v>
      </c>
      <c r="L911" s="47">
        <f t="shared" si="137"/>
        <v>0</v>
      </c>
      <c r="M911" s="47">
        <f t="shared" si="138"/>
        <v>0</v>
      </c>
      <c r="N911" s="57"/>
      <c r="O911" s="38">
        <v>237</v>
      </c>
      <c r="P911" s="58">
        <f t="shared" si="142"/>
        <v>370631</v>
      </c>
      <c r="Q911" s="47">
        <f t="shared" si="143"/>
        <v>0</v>
      </c>
      <c r="R911" s="47">
        <f>IF(S910&lt;1,0,-'Lease Quarterly'!$K$4/'Lease Quarterly'!$L$4)</f>
        <v>0</v>
      </c>
      <c r="S911" s="47">
        <f t="shared" si="139"/>
        <v>0</v>
      </c>
      <c r="AE911"/>
      <c r="AF911" s="6"/>
    </row>
    <row r="912" spans="1:32" x14ac:dyDescent="0.25">
      <c r="A912" s="53">
        <f t="shared" si="140"/>
        <v>896</v>
      </c>
      <c r="B912" s="29">
        <f t="shared" si="134"/>
        <v>0</v>
      </c>
      <c r="C912" s="9" t="str">
        <f>IF(D912=0,"-",IF('Lease Quarterly'!$H$4="Yearly",EDATE(C911,12),IF('Lease Quarterly'!$H$4="Quarterly",EDATE(C911,3),EDATE(C911,1))))</f>
        <v>-</v>
      </c>
      <c r="D912" s="54">
        <f>IF(A912&gt;'Lease Quarterly'!$E$4,0,'Lease Quarterly'!$G$4)*((1+$M$4)^(((((IF($H$4="Yearly",ROUNDDOWN(IF(A912-($N$4)&lt;0,0,((A912-($N$4)/(($N$4))))/($N$4)),0),IF($H$4="Monthly",ROUNDDOWN(IF(A912-($N$4*12)&lt;0,0,((A912-(12*$N$4)/((12*$N$4))))/($N$4*12)),0),ROUNDDOWN(IF(A912-($N$4*4)&lt;0,0,((A912-(4*$N$4)/((4*$N$4))))/($N$4*4)),0)))))))))+(IF(A912=$E$4,$J$4,0))</f>
        <v>0</v>
      </c>
      <c r="E912" s="49">
        <f>IF(D912=0,0,1/((1+IF('Lease Quarterly'!$H$4="Yearly",'Lease Quarterly'!$D$4,IF('Lease Quarterly'!$H$4="Quarterly",'Lease Quarterly'!$D$4/4,'Lease Quarterly'!$D$4/12)))^IF($E$17=1,A911,A912)))</f>
        <v>0</v>
      </c>
      <c r="F912" s="55">
        <f t="shared" si="135"/>
        <v>0</v>
      </c>
      <c r="G912" s="56"/>
      <c r="H912" s="38">
        <f t="shared" si="141"/>
        <v>896</v>
      </c>
      <c r="I912" s="9" t="str">
        <f t="shared" si="136"/>
        <v>-</v>
      </c>
      <c r="J912" s="47">
        <f>IF(H912&gt;'Lease Quarterly'!$E$4,0,M911)</f>
        <v>0</v>
      </c>
      <c r="K912" s="47">
        <f>IF(IF('Lease Quarterly'!$H$4="Yearly",J912*'Lease Quarterly'!$D$4,IF('Lease Quarterly'!$H$4="Quarterly",J912*('Lease Quarterly'!$D$4/4),J912*'Lease Quarterly'!$D$4/12))&gt;0,IF('Lease Quarterly'!$H$4="Yearly",J912*'Lease Quarterly'!$D$4,IF('Lease Quarterly'!$H$4="Quarterly",J912*('Lease Quarterly'!$D$4/4),J912*'Lease Quarterly'!$D$4/12)),-L912-J912)</f>
        <v>0</v>
      </c>
      <c r="L912" s="47">
        <f t="shared" si="137"/>
        <v>0</v>
      </c>
      <c r="M912" s="47">
        <f t="shared" si="138"/>
        <v>0</v>
      </c>
      <c r="N912" s="57"/>
      <c r="O912" s="38">
        <v>237</v>
      </c>
      <c r="P912" s="58">
        <f t="shared" si="142"/>
        <v>370996</v>
      </c>
      <c r="Q912" s="47">
        <f t="shared" si="143"/>
        <v>0</v>
      </c>
      <c r="R912" s="47">
        <f>IF(S911&lt;1,0,-'Lease Quarterly'!$K$4/'Lease Quarterly'!$L$4)</f>
        <v>0</v>
      </c>
      <c r="S912" s="47">
        <f t="shared" si="139"/>
        <v>0</v>
      </c>
      <c r="AE912"/>
      <c r="AF912" s="6"/>
    </row>
    <row r="913" spans="1:32" x14ac:dyDescent="0.25">
      <c r="A913" s="53">
        <f t="shared" si="140"/>
        <v>897</v>
      </c>
      <c r="B913" s="29">
        <f t="shared" ref="B913:B976" si="144">IF(C913="-",0,YEAR(C913))</f>
        <v>0</v>
      </c>
      <c r="C913" s="9" t="str">
        <f>IF(D913=0,"-",IF('Lease Quarterly'!$H$4="Yearly",EDATE(C912,12),IF('Lease Quarterly'!$H$4="Quarterly",EDATE(C912,3),EDATE(C912,1))))</f>
        <v>-</v>
      </c>
      <c r="D913" s="54">
        <f>IF(A913&gt;'Lease Quarterly'!$E$4,0,'Lease Quarterly'!$G$4)*((1+$M$4)^(((((IF($H$4="Yearly",ROUNDDOWN(IF(A913-($N$4)&lt;0,0,((A913-($N$4)/(($N$4))))/($N$4)),0),IF($H$4="Monthly",ROUNDDOWN(IF(A913-($N$4*12)&lt;0,0,((A913-(12*$N$4)/((12*$N$4))))/($N$4*12)),0),ROUNDDOWN(IF(A913-($N$4*4)&lt;0,0,((A913-(4*$N$4)/((4*$N$4))))/($N$4*4)),0)))))))))+(IF(A913=$E$4,$J$4,0))</f>
        <v>0</v>
      </c>
      <c r="E913" s="49">
        <f>IF(D913=0,0,1/((1+IF('Lease Quarterly'!$H$4="Yearly",'Lease Quarterly'!$D$4,IF('Lease Quarterly'!$H$4="Quarterly",'Lease Quarterly'!$D$4/4,'Lease Quarterly'!$D$4/12)))^IF($E$17=1,A912,A913)))</f>
        <v>0</v>
      </c>
      <c r="F913" s="55">
        <f t="shared" ref="F913:F976" si="145">D913*E913</f>
        <v>0</v>
      </c>
      <c r="G913" s="56"/>
      <c r="H913" s="38">
        <f t="shared" si="141"/>
        <v>897</v>
      </c>
      <c r="I913" s="9" t="str">
        <f t="shared" ref="I913:I976" si="146">C913</f>
        <v>-</v>
      </c>
      <c r="J913" s="47">
        <f>IF(H913&gt;'Lease Quarterly'!$E$4,0,M912)</f>
        <v>0</v>
      </c>
      <c r="K913" s="47">
        <f>IF(IF('Lease Quarterly'!$H$4="Yearly",J913*'Lease Quarterly'!$D$4,IF('Lease Quarterly'!$H$4="Quarterly",J913*('Lease Quarterly'!$D$4/4),J913*'Lease Quarterly'!$D$4/12))&gt;0,IF('Lease Quarterly'!$H$4="Yearly",J913*'Lease Quarterly'!$D$4,IF('Lease Quarterly'!$H$4="Quarterly",J913*('Lease Quarterly'!$D$4/4),J913*'Lease Quarterly'!$D$4/12)),-L913-J913)</f>
        <v>0</v>
      </c>
      <c r="L913" s="47">
        <f t="shared" si="137"/>
        <v>0</v>
      </c>
      <c r="M913" s="47">
        <f t="shared" si="138"/>
        <v>0</v>
      </c>
      <c r="N913" s="57"/>
      <c r="O913" s="38">
        <v>237</v>
      </c>
      <c r="P913" s="58">
        <f t="shared" si="142"/>
        <v>371362</v>
      </c>
      <c r="Q913" s="47">
        <f t="shared" si="143"/>
        <v>0</v>
      </c>
      <c r="R913" s="47">
        <f>IF(S912&lt;1,0,-'Lease Quarterly'!$K$4/'Lease Quarterly'!$L$4)</f>
        <v>0</v>
      </c>
      <c r="S913" s="47">
        <f t="shared" si="139"/>
        <v>0</v>
      </c>
      <c r="AE913"/>
      <c r="AF913" s="6"/>
    </row>
    <row r="914" spans="1:32" x14ac:dyDescent="0.25">
      <c r="A914" s="53">
        <f t="shared" si="140"/>
        <v>898</v>
      </c>
      <c r="B914" s="29">
        <f t="shared" si="144"/>
        <v>0</v>
      </c>
      <c r="C914" s="9" t="str">
        <f>IF(D914=0,"-",IF('Lease Quarterly'!$H$4="Yearly",EDATE(C913,12),IF('Lease Quarterly'!$H$4="Quarterly",EDATE(C913,3),EDATE(C913,1))))</f>
        <v>-</v>
      </c>
      <c r="D914" s="54">
        <f>IF(A914&gt;'Lease Quarterly'!$E$4,0,'Lease Quarterly'!$G$4)*((1+$M$4)^(((((IF($H$4="Yearly",ROUNDDOWN(IF(A914-($N$4)&lt;0,0,((A914-($N$4)/(($N$4))))/($N$4)),0),IF($H$4="Monthly",ROUNDDOWN(IF(A914-($N$4*12)&lt;0,0,((A914-(12*$N$4)/((12*$N$4))))/($N$4*12)),0),ROUNDDOWN(IF(A914-($N$4*4)&lt;0,0,((A914-(4*$N$4)/((4*$N$4))))/($N$4*4)),0)))))))))+(IF(A914=$E$4,$J$4,0))</f>
        <v>0</v>
      </c>
      <c r="E914" s="49">
        <f>IF(D914=0,0,1/((1+IF('Lease Quarterly'!$H$4="Yearly",'Lease Quarterly'!$D$4,IF('Lease Quarterly'!$H$4="Quarterly",'Lease Quarterly'!$D$4/4,'Lease Quarterly'!$D$4/12)))^IF($E$17=1,A913,A914)))</f>
        <v>0</v>
      </c>
      <c r="F914" s="55">
        <f t="shared" si="145"/>
        <v>0</v>
      </c>
      <c r="G914" s="56"/>
      <c r="H914" s="38">
        <f t="shared" si="141"/>
        <v>898</v>
      </c>
      <c r="I914" s="9" t="str">
        <f t="shared" si="146"/>
        <v>-</v>
      </c>
      <c r="J914" s="47">
        <f>IF(H914&gt;'Lease Quarterly'!$E$4,0,M913)</f>
        <v>0</v>
      </c>
      <c r="K914" s="47">
        <f>IF(IF('Lease Quarterly'!$H$4="Yearly",J914*'Lease Quarterly'!$D$4,IF('Lease Quarterly'!$H$4="Quarterly",J914*('Lease Quarterly'!$D$4/4),J914*'Lease Quarterly'!$D$4/12))&gt;0,IF('Lease Quarterly'!$H$4="Yearly",J914*'Lease Quarterly'!$D$4,IF('Lease Quarterly'!$H$4="Quarterly",J914*('Lease Quarterly'!$D$4/4),J914*'Lease Quarterly'!$D$4/12)),-L914-J914)</f>
        <v>0</v>
      </c>
      <c r="L914" s="47">
        <f t="shared" ref="L914:L977" si="147">D914</f>
        <v>0</v>
      </c>
      <c r="M914" s="47">
        <f t="shared" ref="M914:M977" si="148">J914+K914-L914</f>
        <v>0</v>
      </c>
      <c r="N914" s="57"/>
      <c r="O914" s="38">
        <v>237</v>
      </c>
      <c r="P914" s="58">
        <f t="shared" si="142"/>
        <v>371727</v>
      </c>
      <c r="Q914" s="47">
        <f t="shared" si="143"/>
        <v>0</v>
      </c>
      <c r="R914" s="47">
        <f>IF(S913&lt;1,0,-'Lease Quarterly'!$K$4/'Lease Quarterly'!$L$4)</f>
        <v>0</v>
      </c>
      <c r="S914" s="47">
        <f t="shared" ref="S914:S977" si="149">IF(S913&lt;1,0,SUM(Q914:R914))</f>
        <v>0</v>
      </c>
      <c r="AE914"/>
      <c r="AF914" s="6"/>
    </row>
    <row r="915" spans="1:32" x14ac:dyDescent="0.25">
      <c r="A915" s="53">
        <f t="shared" ref="A915:A978" si="150">A914+1</f>
        <v>899</v>
      </c>
      <c r="B915" s="29">
        <f t="shared" si="144"/>
        <v>0</v>
      </c>
      <c r="C915" s="9" t="str">
        <f>IF(D915=0,"-",IF('Lease Quarterly'!$H$4="Yearly",EDATE(C914,12),IF('Lease Quarterly'!$H$4="Quarterly",EDATE(C914,3),EDATE(C914,1))))</f>
        <v>-</v>
      </c>
      <c r="D915" s="54">
        <f>IF(A915&gt;'Lease Quarterly'!$E$4,0,'Lease Quarterly'!$G$4)*((1+$M$4)^(((((IF($H$4="Yearly",ROUNDDOWN(IF(A915-($N$4)&lt;0,0,((A915-($N$4)/(($N$4))))/($N$4)),0),IF($H$4="Monthly",ROUNDDOWN(IF(A915-($N$4*12)&lt;0,0,((A915-(12*$N$4)/((12*$N$4))))/($N$4*12)),0),ROUNDDOWN(IF(A915-($N$4*4)&lt;0,0,((A915-(4*$N$4)/((4*$N$4))))/($N$4*4)),0)))))))))+(IF(A915=$E$4,$J$4,0))</f>
        <v>0</v>
      </c>
      <c r="E915" s="49">
        <f>IF(D915=0,0,1/((1+IF('Lease Quarterly'!$H$4="Yearly",'Lease Quarterly'!$D$4,IF('Lease Quarterly'!$H$4="Quarterly",'Lease Quarterly'!$D$4/4,'Lease Quarterly'!$D$4/12)))^IF($E$17=1,A914,A915)))</f>
        <v>0</v>
      </c>
      <c r="F915" s="55">
        <f t="shared" si="145"/>
        <v>0</v>
      </c>
      <c r="G915" s="56"/>
      <c r="H915" s="38">
        <f t="shared" ref="H915:H978" si="151">H914+1</f>
        <v>899</v>
      </c>
      <c r="I915" s="9" t="str">
        <f t="shared" si="146"/>
        <v>-</v>
      </c>
      <c r="J915" s="47">
        <f>IF(H915&gt;'Lease Quarterly'!$E$4,0,M914)</f>
        <v>0</v>
      </c>
      <c r="K915" s="47">
        <f>IF(IF('Lease Quarterly'!$H$4="Yearly",J915*'Lease Quarterly'!$D$4,IF('Lease Quarterly'!$H$4="Quarterly",J915*('Lease Quarterly'!$D$4/4),J915*'Lease Quarterly'!$D$4/12))&gt;0,IF('Lease Quarterly'!$H$4="Yearly",J915*'Lease Quarterly'!$D$4,IF('Lease Quarterly'!$H$4="Quarterly",J915*('Lease Quarterly'!$D$4/4),J915*'Lease Quarterly'!$D$4/12)),-L915-J915)</f>
        <v>0</v>
      </c>
      <c r="L915" s="47">
        <f t="shared" si="147"/>
        <v>0</v>
      </c>
      <c r="M915" s="47">
        <f t="shared" si="148"/>
        <v>0</v>
      </c>
      <c r="N915" s="57"/>
      <c r="O915" s="38">
        <v>237</v>
      </c>
      <c r="P915" s="58">
        <f t="shared" ref="P915:P978" si="152">DATE(YEAR(P914)+1,MONTH(P914),DAY(P914))</f>
        <v>372092</v>
      </c>
      <c r="Q915" s="47">
        <f t="shared" ref="Q915:Q978" si="153">S914</f>
        <v>0</v>
      </c>
      <c r="R915" s="47">
        <f>IF(S914&lt;1,0,-'Lease Quarterly'!$K$4/'Lease Quarterly'!$L$4)</f>
        <v>0</v>
      </c>
      <c r="S915" s="47">
        <f t="shared" si="149"/>
        <v>0</v>
      </c>
      <c r="AE915"/>
      <c r="AF915" s="6"/>
    </row>
    <row r="916" spans="1:32" x14ac:dyDescent="0.25">
      <c r="A916" s="53">
        <f t="shared" si="150"/>
        <v>900</v>
      </c>
      <c r="B916" s="29">
        <f t="shared" si="144"/>
        <v>0</v>
      </c>
      <c r="C916" s="9" t="str">
        <f>IF(D916=0,"-",IF('Lease Quarterly'!$H$4="Yearly",EDATE(C915,12),IF('Lease Quarterly'!$H$4="Quarterly",EDATE(C915,3),EDATE(C915,1))))</f>
        <v>-</v>
      </c>
      <c r="D916" s="54">
        <f>IF(A916&gt;'Lease Quarterly'!$E$4,0,'Lease Quarterly'!$G$4)*((1+$M$4)^(((((IF($H$4="Yearly",ROUNDDOWN(IF(A916-($N$4)&lt;0,0,((A916-($N$4)/(($N$4))))/($N$4)),0),IF($H$4="Monthly",ROUNDDOWN(IF(A916-($N$4*12)&lt;0,0,((A916-(12*$N$4)/((12*$N$4))))/($N$4*12)),0),ROUNDDOWN(IF(A916-($N$4*4)&lt;0,0,((A916-(4*$N$4)/((4*$N$4))))/($N$4*4)),0)))))))))+(IF(A916=$E$4,$J$4,0))</f>
        <v>0</v>
      </c>
      <c r="E916" s="49">
        <f>IF(D916=0,0,1/((1+IF('Lease Quarterly'!$H$4="Yearly",'Lease Quarterly'!$D$4,IF('Lease Quarterly'!$H$4="Quarterly",'Lease Quarterly'!$D$4/4,'Lease Quarterly'!$D$4/12)))^IF($E$17=1,A915,A916)))</f>
        <v>0</v>
      </c>
      <c r="F916" s="55">
        <f t="shared" si="145"/>
        <v>0</v>
      </c>
      <c r="G916" s="56"/>
      <c r="H916" s="38">
        <f t="shared" si="151"/>
        <v>900</v>
      </c>
      <c r="I916" s="9" t="str">
        <f t="shared" si="146"/>
        <v>-</v>
      </c>
      <c r="J916" s="47">
        <f>IF(H916&gt;'Lease Quarterly'!$E$4,0,M915)</f>
        <v>0</v>
      </c>
      <c r="K916" s="47">
        <f>IF(IF('Lease Quarterly'!$H$4="Yearly",J916*'Lease Quarterly'!$D$4,IF('Lease Quarterly'!$H$4="Quarterly",J916*('Lease Quarterly'!$D$4/4),J916*'Lease Quarterly'!$D$4/12))&gt;0,IF('Lease Quarterly'!$H$4="Yearly",J916*'Lease Quarterly'!$D$4,IF('Lease Quarterly'!$H$4="Quarterly",J916*('Lease Quarterly'!$D$4/4),J916*'Lease Quarterly'!$D$4/12)),-L916-J916)</f>
        <v>0</v>
      </c>
      <c r="L916" s="47">
        <f t="shared" si="147"/>
        <v>0</v>
      </c>
      <c r="M916" s="47">
        <f t="shared" si="148"/>
        <v>0</v>
      </c>
      <c r="N916" s="57"/>
      <c r="O916" s="38">
        <v>237</v>
      </c>
      <c r="P916" s="58">
        <f t="shared" si="152"/>
        <v>372457</v>
      </c>
      <c r="Q916" s="47">
        <f t="shared" si="153"/>
        <v>0</v>
      </c>
      <c r="R916" s="47">
        <f>IF(S915&lt;1,0,-'Lease Quarterly'!$K$4/'Lease Quarterly'!$L$4)</f>
        <v>0</v>
      </c>
      <c r="S916" s="47">
        <f t="shared" si="149"/>
        <v>0</v>
      </c>
      <c r="AE916"/>
      <c r="AF916" s="6"/>
    </row>
    <row r="917" spans="1:32" x14ac:dyDescent="0.25">
      <c r="A917" s="53">
        <f t="shared" si="150"/>
        <v>901</v>
      </c>
      <c r="B917" s="29">
        <f t="shared" si="144"/>
        <v>0</v>
      </c>
      <c r="C917" s="9" t="str">
        <f>IF(D917=0,"-",IF('Lease Quarterly'!$H$4="Yearly",EDATE(C916,12),IF('Lease Quarterly'!$H$4="Quarterly",EDATE(C916,3),EDATE(C916,1))))</f>
        <v>-</v>
      </c>
      <c r="D917" s="54">
        <f>IF(A917&gt;'Lease Quarterly'!$E$4,0,'Lease Quarterly'!$G$4)*((1+$M$4)^(((((IF($H$4="Yearly",ROUNDDOWN(IF(A917-($N$4)&lt;0,0,((A917-($N$4)/(($N$4))))/($N$4)),0),IF($H$4="Monthly",ROUNDDOWN(IF(A917-($N$4*12)&lt;0,0,((A917-(12*$N$4)/((12*$N$4))))/($N$4*12)),0),ROUNDDOWN(IF(A917-($N$4*4)&lt;0,0,((A917-(4*$N$4)/((4*$N$4))))/($N$4*4)),0)))))))))+(IF(A917=$E$4,$J$4,0))</f>
        <v>0</v>
      </c>
      <c r="E917" s="49">
        <f>IF(D917=0,0,1/((1+IF('Lease Quarterly'!$H$4="Yearly",'Lease Quarterly'!$D$4,IF('Lease Quarterly'!$H$4="Quarterly",'Lease Quarterly'!$D$4/4,'Lease Quarterly'!$D$4/12)))^IF($E$17=1,A916,A917)))</f>
        <v>0</v>
      </c>
      <c r="F917" s="55">
        <f t="shared" si="145"/>
        <v>0</v>
      </c>
      <c r="G917" s="56"/>
      <c r="H917" s="38">
        <f t="shared" si="151"/>
        <v>901</v>
      </c>
      <c r="I917" s="9" t="str">
        <f t="shared" si="146"/>
        <v>-</v>
      </c>
      <c r="J917" s="47">
        <f>IF(H917&gt;'Lease Quarterly'!$E$4,0,M916)</f>
        <v>0</v>
      </c>
      <c r="K917" s="47">
        <f>IF(IF('Lease Quarterly'!$H$4="Yearly",J917*'Lease Quarterly'!$D$4,IF('Lease Quarterly'!$H$4="Quarterly",J917*('Lease Quarterly'!$D$4/4),J917*'Lease Quarterly'!$D$4/12))&gt;0,IF('Lease Quarterly'!$H$4="Yearly",J917*'Lease Quarterly'!$D$4,IF('Lease Quarterly'!$H$4="Quarterly",J917*('Lease Quarterly'!$D$4/4),J917*'Lease Quarterly'!$D$4/12)),-L917-J917)</f>
        <v>0</v>
      </c>
      <c r="L917" s="47">
        <f t="shared" si="147"/>
        <v>0</v>
      </c>
      <c r="M917" s="47">
        <f t="shared" si="148"/>
        <v>0</v>
      </c>
      <c r="N917" s="57"/>
      <c r="O917" s="38">
        <v>237</v>
      </c>
      <c r="P917" s="58">
        <f t="shared" si="152"/>
        <v>372823</v>
      </c>
      <c r="Q917" s="47">
        <f t="shared" si="153"/>
        <v>0</v>
      </c>
      <c r="R917" s="47">
        <f>IF(S916&lt;1,0,-'Lease Quarterly'!$K$4/'Lease Quarterly'!$L$4)</f>
        <v>0</v>
      </c>
      <c r="S917" s="47">
        <f t="shared" si="149"/>
        <v>0</v>
      </c>
      <c r="AE917"/>
      <c r="AF917" s="6"/>
    </row>
    <row r="918" spans="1:32" x14ac:dyDescent="0.25">
      <c r="A918" s="53">
        <f t="shared" si="150"/>
        <v>902</v>
      </c>
      <c r="B918" s="29">
        <f t="shared" si="144"/>
        <v>0</v>
      </c>
      <c r="C918" s="9" t="str">
        <f>IF(D918=0,"-",IF('Lease Quarterly'!$H$4="Yearly",EDATE(C917,12),IF('Lease Quarterly'!$H$4="Quarterly",EDATE(C917,3),EDATE(C917,1))))</f>
        <v>-</v>
      </c>
      <c r="D918" s="54">
        <f>IF(A918&gt;'Lease Quarterly'!$E$4,0,'Lease Quarterly'!$G$4)*((1+$M$4)^(((((IF($H$4="Yearly",ROUNDDOWN(IF(A918-($N$4)&lt;0,0,((A918-($N$4)/(($N$4))))/($N$4)),0),IF($H$4="Monthly",ROUNDDOWN(IF(A918-($N$4*12)&lt;0,0,((A918-(12*$N$4)/((12*$N$4))))/($N$4*12)),0),ROUNDDOWN(IF(A918-($N$4*4)&lt;0,0,((A918-(4*$N$4)/((4*$N$4))))/($N$4*4)),0)))))))))+(IF(A918=$E$4,$J$4,0))</f>
        <v>0</v>
      </c>
      <c r="E918" s="49">
        <f>IF(D918=0,0,1/((1+IF('Lease Quarterly'!$H$4="Yearly",'Lease Quarterly'!$D$4,IF('Lease Quarterly'!$H$4="Quarterly",'Lease Quarterly'!$D$4/4,'Lease Quarterly'!$D$4/12)))^IF($E$17=1,A917,A918)))</f>
        <v>0</v>
      </c>
      <c r="F918" s="55">
        <f t="shared" si="145"/>
        <v>0</v>
      </c>
      <c r="G918" s="56"/>
      <c r="H918" s="38">
        <f t="shared" si="151"/>
        <v>902</v>
      </c>
      <c r="I918" s="9" t="str">
        <f t="shared" si="146"/>
        <v>-</v>
      </c>
      <c r="J918" s="47">
        <f>IF(H918&gt;'Lease Quarterly'!$E$4,0,M917)</f>
        <v>0</v>
      </c>
      <c r="K918" s="47">
        <f>IF(IF('Lease Quarterly'!$H$4="Yearly",J918*'Lease Quarterly'!$D$4,IF('Lease Quarterly'!$H$4="Quarterly",J918*('Lease Quarterly'!$D$4/4),J918*'Lease Quarterly'!$D$4/12))&gt;0,IF('Lease Quarterly'!$H$4="Yearly",J918*'Lease Quarterly'!$D$4,IF('Lease Quarterly'!$H$4="Quarterly",J918*('Lease Quarterly'!$D$4/4),J918*'Lease Quarterly'!$D$4/12)),-L918-J918)</f>
        <v>0</v>
      </c>
      <c r="L918" s="47">
        <f t="shared" si="147"/>
        <v>0</v>
      </c>
      <c r="M918" s="47">
        <f t="shared" si="148"/>
        <v>0</v>
      </c>
      <c r="N918" s="57"/>
      <c r="O918" s="38">
        <v>237</v>
      </c>
      <c r="P918" s="58">
        <f t="shared" si="152"/>
        <v>373188</v>
      </c>
      <c r="Q918" s="47">
        <f t="shared" si="153"/>
        <v>0</v>
      </c>
      <c r="R918" s="47">
        <f>IF(S917&lt;1,0,-'Lease Quarterly'!$K$4/'Lease Quarterly'!$L$4)</f>
        <v>0</v>
      </c>
      <c r="S918" s="47">
        <f t="shared" si="149"/>
        <v>0</v>
      </c>
      <c r="AE918"/>
      <c r="AF918" s="6"/>
    </row>
    <row r="919" spans="1:32" x14ac:dyDescent="0.25">
      <c r="A919" s="53">
        <f t="shared" si="150"/>
        <v>903</v>
      </c>
      <c r="B919" s="29">
        <f t="shared" si="144"/>
        <v>0</v>
      </c>
      <c r="C919" s="9" t="str">
        <f>IF(D919=0,"-",IF('Lease Quarterly'!$H$4="Yearly",EDATE(C918,12),IF('Lease Quarterly'!$H$4="Quarterly",EDATE(C918,3),EDATE(C918,1))))</f>
        <v>-</v>
      </c>
      <c r="D919" s="54">
        <f>IF(A919&gt;'Lease Quarterly'!$E$4,0,'Lease Quarterly'!$G$4)*((1+$M$4)^(((((IF($H$4="Yearly",ROUNDDOWN(IF(A919-($N$4)&lt;0,0,((A919-($N$4)/(($N$4))))/($N$4)),0),IF($H$4="Monthly",ROUNDDOWN(IF(A919-($N$4*12)&lt;0,0,((A919-(12*$N$4)/((12*$N$4))))/($N$4*12)),0),ROUNDDOWN(IF(A919-($N$4*4)&lt;0,0,((A919-(4*$N$4)/((4*$N$4))))/($N$4*4)),0)))))))))+(IF(A919=$E$4,$J$4,0))</f>
        <v>0</v>
      </c>
      <c r="E919" s="49">
        <f>IF(D919=0,0,1/((1+IF('Lease Quarterly'!$H$4="Yearly",'Lease Quarterly'!$D$4,IF('Lease Quarterly'!$H$4="Quarterly",'Lease Quarterly'!$D$4/4,'Lease Quarterly'!$D$4/12)))^IF($E$17=1,A918,A919)))</f>
        <v>0</v>
      </c>
      <c r="F919" s="55">
        <f t="shared" si="145"/>
        <v>0</v>
      </c>
      <c r="G919" s="56"/>
      <c r="H919" s="38">
        <f t="shared" si="151"/>
        <v>903</v>
      </c>
      <c r="I919" s="9" t="str">
        <f t="shared" si="146"/>
        <v>-</v>
      </c>
      <c r="J919" s="47">
        <f>IF(H919&gt;'Lease Quarterly'!$E$4,0,M918)</f>
        <v>0</v>
      </c>
      <c r="K919" s="47">
        <f>IF(IF('Lease Quarterly'!$H$4="Yearly",J919*'Lease Quarterly'!$D$4,IF('Lease Quarterly'!$H$4="Quarterly",J919*('Lease Quarterly'!$D$4/4),J919*'Lease Quarterly'!$D$4/12))&gt;0,IF('Lease Quarterly'!$H$4="Yearly",J919*'Lease Quarterly'!$D$4,IF('Lease Quarterly'!$H$4="Quarterly",J919*('Lease Quarterly'!$D$4/4),J919*'Lease Quarterly'!$D$4/12)),-L919-J919)</f>
        <v>0</v>
      </c>
      <c r="L919" s="47">
        <f t="shared" si="147"/>
        <v>0</v>
      </c>
      <c r="M919" s="47">
        <f t="shared" si="148"/>
        <v>0</v>
      </c>
      <c r="N919" s="57"/>
      <c r="O919" s="38">
        <v>237</v>
      </c>
      <c r="P919" s="58">
        <f t="shared" si="152"/>
        <v>373553</v>
      </c>
      <c r="Q919" s="47">
        <f t="shared" si="153"/>
        <v>0</v>
      </c>
      <c r="R919" s="47">
        <f>IF(S918&lt;1,0,-'Lease Quarterly'!$K$4/'Lease Quarterly'!$L$4)</f>
        <v>0</v>
      </c>
      <c r="S919" s="47">
        <f t="shared" si="149"/>
        <v>0</v>
      </c>
      <c r="AE919"/>
      <c r="AF919" s="6"/>
    </row>
    <row r="920" spans="1:32" x14ac:dyDescent="0.25">
      <c r="A920" s="53">
        <f t="shared" si="150"/>
        <v>904</v>
      </c>
      <c r="B920" s="29">
        <f t="shared" si="144"/>
        <v>0</v>
      </c>
      <c r="C920" s="9" t="str">
        <f>IF(D920=0,"-",IF('Lease Quarterly'!$H$4="Yearly",EDATE(C919,12),IF('Lease Quarterly'!$H$4="Quarterly",EDATE(C919,3),EDATE(C919,1))))</f>
        <v>-</v>
      </c>
      <c r="D920" s="54">
        <f>IF(A920&gt;'Lease Quarterly'!$E$4,0,'Lease Quarterly'!$G$4)*((1+$M$4)^(((((IF($H$4="Yearly",ROUNDDOWN(IF(A920-($N$4)&lt;0,0,((A920-($N$4)/(($N$4))))/($N$4)),0),IF($H$4="Monthly",ROUNDDOWN(IF(A920-($N$4*12)&lt;0,0,((A920-(12*$N$4)/((12*$N$4))))/($N$4*12)),0),ROUNDDOWN(IF(A920-($N$4*4)&lt;0,0,((A920-(4*$N$4)/((4*$N$4))))/($N$4*4)),0)))))))))+(IF(A920=$E$4,$J$4,0))</f>
        <v>0</v>
      </c>
      <c r="E920" s="49">
        <f>IF(D920=0,0,1/((1+IF('Lease Quarterly'!$H$4="Yearly",'Lease Quarterly'!$D$4,IF('Lease Quarterly'!$H$4="Quarterly",'Lease Quarterly'!$D$4/4,'Lease Quarterly'!$D$4/12)))^IF($E$17=1,A919,A920)))</f>
        <v>0</v>
      </c>
      <c r="F920" s="55">
        <f t="shared" si="145"/>
        <v>0</v>
      </c>
      <c r="G920" s="56"/>
      <c r="H920" s="38">
        <f t="shared" si="151"/>
        <v>904</v>
      </c>
      <c r="I920" s="9" t="str">
        <f t="shared" si="146"/>
        <v>-</v>
      </c>
      <c r="J920" s="47">
        <f>IF(H920&gt;'Lease Quarterly'!$E$4,0,M919)</f>
        <v>0</v>
      </c>
      <c r="K920" s="47">
        <f>IF(IF('Lease Quarterly'!$H$4="Yearly",J920*'Lease Quarterly'!$D$4,IF('Lease Quarterly'!$H$4="Quarterly",J920*('Lease Quarterly'!$D$4/4),J920*'Lease Quarterly'!$D$4/12))&gt;0,IF('Lease Quarterly'!$H$4="Yearly",J920*'Lease Quarterly'!$D$4,IF('Lease Quarterly'!$H$4="Quarterly",J920*('Lease Quarterly'!$D$4/4),J920*'Lease Quarterly'!$D$4/12)),-L920-J920)</f>
        <v>0</v>
      </c>
      <c r="L920" s="47">
        <f t="shared" si="147"/>
        <v>0</v>
      </c>
      <c r="M920" s="47">
        <f t="shared" si="148"/>
        <v>0</v>
      </c>
      <c r="N920" s="57"/>
      <c r="O920" s="38">
        <v>237</v>
      </c>
      <c r="P920" s="58">
        <f t="shared" si="152"/>
        <v>373918</v>
      </c>
      <c r="Q920" s="47">
        <f t="shared" si="153"/>
        <v>0</v>
      </c>
      <c r="R920" s="47">
        <f>IF(S919&lt;1,0,-'Lease Quarterly'!$K$4/'Lease Quarterly'!$L$4)</f>
        <v>0</v>
      </c>
      <c r="S920" s="47">
        <f t="shared" si="149"/>
        <v>0</v>
      </c>
      <c r="AE920"/>
      <c r="AF920" s="6"/>
    </row>
    <row r="921" spans="1:32" x14ac:dyDescent="0.25">
      <c r="A921" s="53">
        <f t="shared" si="150"/>
        <v>905</v>
      </c>
      <c r="B921" s="29">
        <f t="shared" si="144"/>
        <v>0</v>
      </c>
      <c r="C921" s="9" t="str">
        <f>IF(D921=0,"-",IF('Lease Quarterly'!$H$4="Yearly",EDATE(C920,12),IF('Lease Quarterly'!$H$4="Quarterly",EDATE(C920,3),EDATE(C920,1))))</f>
        <v>-</v>
      </c>
      <c r="D921" s="54">
        <f>IF(A921&gt;'Lease Quarterly'!$E$4,0,'Lease Quarterly'!$G$4)*((1+$M$4)^(((((IF($H$4="Yearly",ROUNDDOWN(IF(A921-($N$4)&lt;0,0,((A921-($N$4)/(($N$4))))/($N$4)),0),IF($H$4="Monthly",ROUNDDOWN(IF(A921-($N$4*12)&lt;0,0,((A921-(12*$N$4)/((12*$N$4))))/($N$4*12)),0),ROUNDDOWN(IF(A921-($N$4*4)&lt;0,0,((A921-(4*$N$4)/((4*$N$4))))/($N$4*4)),0)))))))))+(IF(A921=$E$4,$J$4,0))</f>
        <v>0</v>
      </c>
      <c r="E921" s="49">
        <f>IF(D921=0,0,1/((1+IF('Lease Quarterly'!$H$4="Yearly",'Lease Quarterly'!$D$4,IF('Lease Quarterly'!$H$4="Quarterly",'Lease Quarterly'!$D$4/4,'Lease Quarterly'!$D$4/12)))^IF($E$17=1,A920,A921)))</f>
        <v>0</v>
      </c>
      <c r="F921" s="55">
        <f t="shared" si="145"/>
        <v>0</v>
      </c>
      <c r="G921" s="56"/>
      <c r="H921" s="38">
        <f t="shared" si="151"/>
        <v>905</v>
      </c>
      <c r="I921" s="9" t="str">
        <f t="shared" si="146"/>
        <v>-</v>
      </c>
      <c r="J921" s="47">
        <f>IF(H921&gt;'Lease Quarterly'!$E$4,0,M920)</f>
        <v>0</v>
      </c>
      <c r="K921" s="47">
        <f>IF(IF('Lease Quarterly'!$H$4="Yearly",J921*'Lease Quarterly'!$D$4,IF('Lease Quarterly'!$H$4="Quarterly",J921*('Lease Quarterly'!$D$4/4),J921*'Lease Quarterly'!$D$4/12))&gt;0,IF('Lease Quarterly'!$H$4="Yearly",J921*'Lease Quarterly'!$D$4,IF('Lease Quarterly'!$H$4="Quarterly",J921*('Lease Quarterly'!$D$4/4),J921*'Lease Quarterly'!$D$4/12)),-L921-J921)</f>
        <v>0</v>
      </c>
      <c r="L921" s="47">
        <f t="shared" si="147"/>
        <v>0</v>
      </c>
      <c r="M921" s="47">
        <f t="shared" si="148"/>
        <v>0</v>
      </c>
      <c r="N921" s="57"/>
      <c r="O921" s="38">
        <v>237</v>
      </c>
      <c r="P921" s="58">
        <f t="shared" si="152"/>
        <v>374284</v>
      </c>
      <c r="Q921" s="47">
        <f t="shared" si="153"/>
        <v>0</v>
      </c>
      <c r="R921" s="47">
        <f>IF(S920&lt;1,0,-'Lease Quarterly'!$K$4/'Lease Quarterly'!$L$4)</f>
        <v>0</v>
      </c>
      <c r="S921" s="47">
        <f t="shared" si="149"/>
        <v>0</v>
      </c>
      <c r="AE921"/>
      <c r="AF921" s="6"/>
    </row>
    <row r="922" spans="1:32" x14ac:dyDescent="0.25">
      <c r="A922" s="53">
        <f t="shared" si="150"/>
        <v>906</v>
      </c>
      <c r="B922" s="29">
        <f t="shared" si="144"/>
        <v>0</v>
      </c>
      <c r="C922" s="9" t="str">
        <f>IF(D922=0,"-",IF('Lease Quarterly'!$H$4="Yearly",EDATE(C921,12),IF('Lease Quarterly'!$H$4="Quarterly",EDATE(C921,3),EDATE(C921,1))))</f>
        <v>-</v>
      </c>
      <c r="D922" s="54">
        <f>IF(A922&gt;'Lease Quarterly'!$E$4,0,'Lease Quarterly'!$G$4)*((1+$M$4)^(((((IF($H$4="Yearly",ROUNDDOWN(IF(A922-($N$4)&lt;0,0,((A922-($N$4)/(($N$4))))/($N$4)),0),IF($H$4="Monthly",ROUNDDOWN(IF(A922-($N$4*12)&lt;0,0,((A922-(12*$N$4)/((12*$N$4))))/($N$4*12)),0),ROUNDDOWN(IF(A922-($N$4*4)&lt;0,0,((A922-(4*$N$4)/((4*$N$4))))/($N$4*4)),0)))))))))+(IF(A922=$E$4,$J$4,0))</f>
        <v>0</v>
      </c>
      <c r="E922" s="49">
        <f>IF(D922=0,0,1/((1+IF('Lease Quarterly'!$H$4="Yearly",'Lease Quarterly'!$D$4,IF('Lease Quarterly'!$H$4="Quarterly",'Lease Quarterly'!$D$4/4,'Lease Quarterly'!$D$4/12)))^IF($E$17=1,A921,A922)))</f>
        <v>0</v>
      </c>
      <c r="F922" s="55">
        <f t="shared" si="145"/>
        <v>0</v>
      </c>
      <c r="G922" s="56"/>
      <c r="H922" s="38">
        <f t="shared" si="151"/>
        <v>906</v>
      </c>
      <c r="I922" s="9" t="str">
        <f t="shared" si="146"/>
        <v>-</v>
      </c>
      <c r="J922" s="47">
        <f>IF(H922&gt;'Lease Quarterly'!$E$4,0,M921)</f>
        <v>0</v>
      </c>
      <c r="K922" s="47">
        <f>IF(IF('Lease Quarterly'!$H$4="Yearly",J922*'Lease Quarterly'!$D$4,IF('Lease Quarterly'!$H$4="Quarterly",J922*('Lease Quarterly'!$D$4/4),J922*'Lease Quarterly'!$D$4/12))&gt;0,IF('Lease Quarterly'!$H$4="Yearly",J922*'Lease Quarterly'!$D$4,IF('Lease Quarterly'!$H$4="Quarterly",J922*('Lease Quarterly'!$D$4/4),J922*'Lease Quarterly'!$D$4/12)),-L922-J922)</f>
        <v>0</v>
      </c>
      <c r="L922" s="47">
        <f t="shared" si="147"/>
        <v>0</v>
      </c>
      <c r="M922" s="47">
        <f t="shared" si="148"/>
        <v>0</v>
      </c>
      <c r="N922" s="57"/>
      <c r="O922" s="38">
        <v>237</v>
      </c>
      <c r="P922" s="58">
        <f t="shared" si="152"/>
        <v>374649</v>
      </c>
      <c r="Q922" s="47">
        <f t="shared" si="153"/>
        <v>0</v>
      </c>
      <c r="R922" s="47">
        <f>IF(S921&lt;1,0,-'Lease Quarterly'!$K$4/'Lease Quarterly'!$L$4)</f>
        <v>0</v>
      </c>
      <c r="S922" s="47">
        <f t="shared" si="149"/>
        <v>0</v>
      </c>
      <c r="AE922"/>
      <c r="AF922" s="6"/>
    </row>
    <row r="923" spans="1:32" x14ac:dyDescent="0.25">
      <c r="A923" s="53">
        <f t="shared" si="150"/>
        <v>907</v>
      </c>
      <c r="B923" s="29">
        <f t="shared" si="144"/>
        <v>0</v>
      </c>
      <c r="C923" s="9" t="str">
        <f>IF(D923=0,"-",IF('Lease Quarterly'!$H$4="Yearly",EDATE(C922,12),IF('Lease Quarterly'!$H$4="Quarterly",EDATE(C922,3),EDATE(C922,1))))</f>
        <v>-</v>
      </c>
      <c r="D923" s="54">
        <f>IF(A923&gt;'Lease Quarterly'!$E$4,0,'Lease Quarterly'!$G$4)*((1+$M$4)^(((((IF($H$4="Yearly",ROUNDDOWN(IF(A923-($N$4)&lt;0,0,((A923-($N$4)/(($N$4))))/($N$4)),0),IF($H$4="Monthly",ROUNDDOWN(IF(A923-($N$4*12)&lt;0,0,((A923-(12*$N$4)/((12*$N$4))))/($N$4*12)),0),ROUNDDOWN(IF(A923-($N$4*4)&lt;0,0,((A923-(4*$N$4)/((4*$N$4))))/($N$4*4)),0)))))))))+(IF(A923=$E$4,$J$4,0))</f>
        <v>0</v>
      </c>
      <c r="E923" s="49">
        <f>IF(D923=0,0,1/((1+IF('Lease Quarterly'!$H$4="Yearly",'Lease Quarterly'!$D$4,IF('Lease Quarterly'!$H$4="Quarterly",'Lease Quarterly'!$D$4/4,'Lease Quarterly'!$D$4/12)))^IF($E$17=1,A922,A923)))</f>
        <v>0</v>
      </c>
      <c r="F923" s="55">
        <f t="shared" si="145"/>
        <v>0</v>
      </c>
      <c r="G923" s="56"/>
      <c r="H923" s="38">
        <f t="shared" si="151"/>
        <v>907</v>
      </c>
      <c r="I923" s="9" t="str">
        <f t="shared" si="146"/>
        <v>-</v>
      </c>
      <c r="J923" s="47">
        <f>IF(H923&gt;'Lease Quarterly'!$E$4,0,M922)</f>
        <v>0</v>
      </c>
      <c r="K923" s="47">
        <f>IF(IF('Lease Quarterly'!$H$4="Yearly",J923*'Lease Quarterly'!$D$4,IF('Lease Quarterly'!$H$4="Quarterly",J923*('Lease Quarterly'!$D$4/4),J923*'Lease Quarterly'!$D$4/12))&gt;0,IF('Lease Quarterly'!$H$4="Yearly",J923*'Lease Quarterly'!$D$4,IF('Lease Quarterly'!$H$4="Quarterly",J923*('Lease Quarterly'!$D$4/4),J923*'Lease Quarterly'!$D$4/12)),-L923-J923)</f>
        <v>0</v>
      </c>
      <c r="L923" s="47">
        <f t="shared" si="147"/>
        <v>0</v>
      </c>
      <c r="M923" s="47">
        <f t="shared" si="148"/>
        <v>0</v>
      </c>
      <c r="N923" s="57"/>
      <c r="O923" s="38">
        <v>237</v>
      </c>
      <c r="P923" s="58">
        <f t="shared" si="152"/>
        <v>375014</v>
      </c>
      <c r="Q923" s="47">
        <f t="shared" si="153"/>
        <v>0</v>
      </c>
      <c r="R923" s="47">
        <f>IF(S922&lt;1,0,-'Lease Quarterly'!$K$4/'Lease Quarterly'!$L$4)</f>
        <v>0</v>
      </c>
      <c r="S923" s="47">
        <f t="shared" si="149"/>
        <v>0</v>
      </c>
      <c r="AE923"/>
      <c r="AF923" s="6"/>
    </row>
    <row r="924" spans="1:32" x14ac:dyDescent="0.25">
      <c r="A924" s="53">
        <f t="shared" si="150"/>
        <v>908</v>
      </c>
      <c r="B924" s="29">
        <f t="shared" si="144"/>
        <v>0</v>
      </c>
      <c r="C924" s="9" t="str">
        <f>IF(D924=0,"-",IF('Lease Quarterly'!$H$4="Yearly",EDATE(C923,12),IF('Lease Quarterly'!$H$4="Quarterly",EDATE(C923,3),EDATE(C923,1))))</f>
        <v>-</v>
      </c>
      <c r="D924" s="54">
        <f>IF(A924&gt;'Lease Quarterly'!$E$4,0,'Lease Quarterly'!$G$4)*((1+$M$4)^(((((IF($H$4="Yearly",ROUNDDOWN(IF(A924-($N$4)&lt;0,0,((A924-($N$4)/(($N$4))))/($N$4)),0),IF($H$4="Monthly",ROUNDDOWN(IF(A924-($N$4*12)&lt;0,0,((A924-(12*$N$4)/((12*$N$4))))/($N$4*12)),0),ROUNDDOWN(IF(A924-($N$4*4)&lt;0,0,((A924-(4*$N$4)/((4*$N$4))))/($N$4*4)),0)))))))))+(IF(A924=$E$4,$J$4,0))</f>
        <v>0</v>
      </c>
      <c r="E924" s="49">
        <f>IF(D924=0,0,1/((1+IF('Lease Quarterly'!$H$4="Yearly",'Lease Quarterly'!$D$4,IF('Lease Quarterly'!$H$4="Quarterly",'Lease Quarterly'!$D$4/4,'Lease Quarterly'!$D$4/12)))^IF($E$17=1,A923,A924)))</f>
        <v>0</v>
      </c>
      <c r="F924" s="55">
        <f t="shared" si="145"/>
        <v>0</v>
      </c>
      <c r="G924" s="56"/>
      <c r="H924" s="38">
        <f t="shared" si="151"/>
        <v>908</v>
      </c>
      <c r="I924" s="9" t="str">
        <f t="shared" si="146"/>
        <v>-</v>
      </c>
      <c r="J924" s="47">
        <f>IF(H924&gt;'Lease Quarterly'!$E$4,0,M923)</f>
        <v>0</v>
      </c>
      <c r="K924" s="47">
        <f>IF(IF('Lease Quarterly'!$H$4="Yearly",J924*'Lease Quarterly'!$D$4,IF('Lease Quarterly'!$H$4="Quarterly",J924*('Lease Quarterly'!$D$4/4),J924*'Lease Quarterly'!$D$4/12))&gt;0,IF('Lease Quarterly'!$H$4="Yearly",J924*'Lease Quarterly'!$D$4,IF('Lease Quarterly'!$H$4="Quarterly",J924*('Lease Quarterly'!$D$4/4),J924*'Lease Quarterly'!$D$4/12)),-L924-J924)</f>
        <v>0</v>
      </c>
      <c r="L924" s="47">
        <f t="shared" si="147"/>
        <v>0</v>
      </c>
      <c r="M924" s="47">
        <f t="shared" si="148"/>
        <v>0</v>
      </c>
      <c r="N924" s="57"/>
      <c r="O924" s="38">
        <v>237</v>
      </c>
      <c r="P924" s="58">
        <f t="shared" si="152"/>
        <v>375379</v>
      </c>
      <c r="Q924" s="47">
        <f t="shared" si="153"/>
        <v>0</v>
      </c>
      <c r="R924" s="47">
        <f>IF(S923&lt;1,0,-'Lease Quarterly'!$K$4/'Lease Quarterly'!$L$4)</f>
        <v>0</v>
      </c>
      <c r="S924" s="47">
        <f t="shared" si="149"/>
        <v>0</v>
      </c>
      <c r="AE924"/>
      <c r="AF924" s="6"/>
    </row>
    <row r="925" spans="1:32" x14ac:dyDescent="0.25">
      <c r="A925" s="53">
        <f t="shared" si="150"/>
        <v>909</v>
      </c>
      <c r="B925" s="29">
        <f t="shared" si="144"/>
        <v>0</v>
      </c>
      <c r="C925" s="9" t="str">
        <f>IF(D925=0,"-",IF('Lease Quarterly'!$H$4="Yearly",EDATE(C924,12),IF('Lease Quarterly'!$H$4="Quarterly",EDATE(C924,3),EDATE(C924,1))))</f>
        <v>-</v>
      </c>
      <c r="D925" s="54">
        <f>IF(A925&gt;'Lease Quarterly'!$E$4,0,'Lease Quarterly'!$G$4)*((1+$M$4)^(((((IF($H$4="Yearly",ROUNDDOWN(IF(A925-($N$4)&lt;0,0,((A925-($N$4)/(($N$4))))/($N$4)),0),IF($H$4="Monthly",ROUNDDOWN(IF(A925-($N$4*12)&lt;0,0,((A925-(12*$N$4)/((12*$N$4))))/($N$4*12)),0),ROUNDDOWN(IF(A925-($N$4*4)&lt;0,0,((A925-(4*$N$4)/((4*$N$4))))/($N$4*4)),0)))))))))+(IF(A925=$E$4,$J$4,0))</f>
        <v>0</v>
      </c>
      <c r="E925" s="49">
        <f>IF(D925=0,0,1/((1+IF('Lease Quarterly'!$H$4="Yearly",'Lease Quarterly'!$D$4,IF('Lease Quarterly'!$H$4="Quarterly",'Lease Quarterly'!$D$4/4,'Lease Quarterly'!$D$4/12)))^IF($E$17=1,A924,A925)))</f>
        <v>0</v>
      </c>
      <c r="F925" s="55">
        <f t="shared" si="145"/>
        <v>0</v>
      </c>
      <c r="G925" s="56"/>
      <c r="H925" s="38">
        <f t="shared" si="151"/>
        <v>909</v>
      </c>
      <c r="I925" s="9" t="str">
        <f t="shared" si="146"/>
        <v>-</v>
      </c>
      <c r="J925" s="47">
        <f>IF(H925&gt;'Lease Quarterly'!$E$4,0,M924)</f>
        <v>0</v>
      </c>
      <c r="K925" s="47">
        <f>IF(IF('Lease Quarterly'!$H$4="Yearly",J925*'Lease Quarterly'!$D$4,IF('Lease Quarterly'!$H$4="Quarterly",J925*('Lease Quarterly'!$D$4/4),J925*'Lease Quarterly'!$D$4/12))&gt;0,IF('Lease Quarterly'!$H$4="Yearly",J925*'Lease Quarterly'!$D$4,IF('Lease Quarterly'!$H$4="Quarterly",J925*('Lease Quarterly'!$D$4/4),J925*'Lease Quarterly'!$D$4/12)),-L925-J925)</f>
        <v>0</v>
      </c>
      <c r="L925" s="47">
        <f t="shared" si="147"/>
        <v>0</v>
      </c>
      <c r="M925" s="47">
        <f t="shared" si="148"/>
        <v>0</v>
      </c>
      <c r="N925" s="57"/>
      <c r="O925" s="38">
        <v>237</v>
      </c>
      <c r="P925" s="58">
        <f t="shared" si="152"/>
        <v>375745</v>
      </c>
      <c r="Q925" s="47">
        <f t="shared" si="153"/>
        <v>0</v>
      </c>
      <c r="R925" s="47">
        <f>IF(S924&lt;1,0,-'Lease Quarterly'!$K$4/'Lease Quarterly'!$L$4)</f>
        <v>0</v>
      </c>
      <c r="S925" s="47">
        <f t="shared" si="149"/>
        <v>0</v>
      </c>
      <c r="AE925"/>
      <c r="AF925" s="6"/>
    </row>
    <row r="926" spans="1:32" x14ac:dyDescent="0.25">
      <c r="A926" s="53">
        <f t="shared" si="150"/>
        <v>910</v>
      </c>
      <c r="B926" s="29">
        <f t="shared" si="144"/>
        <v>0</v>
      </c>
      <c r="C926" s="9" t="str">
        <f>IF(D926=0,"-",IF('Lease Quarterly'!$H$4="Yearly",EDATE(C925,12),IF('Lease Quarterly'!$H$4="Quarterly",EDATE(C925,3),EDATE(C925,1))))</f>
        <v>-</v>
      </c>
      <c r="D926" s="54">
        <f>IF(A926&gt;'Lease Quarterly'!$E$4,0,'Lease Quarterly'!$G$4)*((1+$M$4)^(((((IF($H$4="Yearly",ROUNDDOWN(IF(A926-($N$4)&lt;0,0,((A926-($N$4)/(($N$4))))/($N$4)),0),IF($H$4="Monthly",ROUNDDOWN(IF(A926-($N$4*12)&lt;0,0,((A926-(12*$N$4)/((12*$N$4))))/($N$4*12)),0),ROUNDDOWN(IF(A926-($N$4*4)&lt;0,0,((A926-(4*$N$4)/((4*$N$4))))/($N$4*4)),0)))))))))+(IF(A926=$E$4,$J$4,0))</f>
        <v>0</v>
      </c>
      <c r="E926" s="49">
        <f>IF(D926=0,0,1/((1+IF('Lease Quarterly'!$H$4="Yearly",'Lease Quarterly'!$D$4,IF('Lease Quarterly'!$H$4="Quarterly",'Lease Quarterly'!$D$4/4,'Lease Quarterly'!$D$4/12)))^IF($E$17=1,A925,A926)))</f>
        <v>0</v>
      </c>
      <c r="F926" s="55">
        <f t="shared" si="145"/>
        <v>0</v>
      </c>
      <c r="G926" s="56"/>
      <c r="H926" s="38">
        <f t="shared" si="151"/>
        <v>910</v>
      </c>
      <c r="I926" s="9" t="str">
        <f t="shared" si="146"/>
        <v>-</v>
      </c>
      <c r="J926" s="47">
        <f>IF(H926&gt;'Lease Quarterly'!$E$4,0,M925)</f>
        <v>0</v>
      </c>
      <c r="K926" s="47">
        <f>IF(IF('Lease Quarterly'!$H$4="Yearly",J926*'Lease Quarterly'!$D$4,IF('Lease Quarterly'!$H$4="Quarterly",J926*('Lease Quarterly'!$D$4/4),J926*'Lease Quarterly'!$D$4/12))&gt;0,IF('Lease Quarterly'!$H$4="Yearly",J926*'Lease Quarterly'!$D$4,IF('Lease Quarterly'!$H$4="Quarterly",J926*('Lease Quarterly'!$D$4/4),J926*'Lease Quarterly'!$D$4/12)),-L926-J926)</f>
        <v>0</v>
      </c>
      <c r="L926" s="47">
        <f t="shared" si="147"/>
        <v>0</v>
      </c>
      <c r="M926" s="47">
        <f t="shared" si="148"/>
        <v>0</v>
      </c>
      <c r="N926" s="57"/>
      <c r="O926" s="38">
        <v>237</v>
      </c>
      <c r="P926" s="58">
        <f t="shared" si="152"/>
        <v>376110</v>
      </c>
      <c r="Q926" s="47">
        <f t="shared" si="153"/>
        <v>0</v>
      </c>
      <c r="R926" s="47">
        <f>IF(S925&lt;1,0,-'Lease Quarterly'!$K$4/'Lease Quarterly'!$L$4)</f>
        <v>0</v>
      </c>
      <c r="S926" s="47">
        <f t="shared" si="149"/>
        <v>0</v>
      </c>
      <c r="AE926"/>
      <c r="AF926" s="6"/>
    </row>
    <row r="927" spans="1:32" x14ac:dyDescent="0.25">
      <c r="A927" s="53">
        <f t="shared" si="150"/>
        <v>911</v>
      </c>
      <c r="B927" s="29">
        <f t="shared" si="144"/>
        <v>0</v>
      </c>
      <c r="C927" s="9" t="str">
        <f>IF(D927=0,"-",IF('Lease Quarterly'!$H$4="Yearly",EDATE(C926,12),IF('Lease Quarterly'!$H$4="Quarterly",EDATE(C926,3),EDATE(C926,1))))</f>
        <v>-</v>
      </c>
      <c r="D927" s="54">
        <f>IF(A927&gt;'Lease Quarterly'!$E$4,0,'Lease Quarterly'!$G$4)*((1+$M$4)^(((((IF($H$4="Yearly",ROUNDDOWN(IF(A927-($N$4)&lt;0,0,((A927-($N$4)/(($N$4))))/($N$4)),0),IF($H$4="Monthly",ROUNDDOWN(IF(A927-($N$4*12)&lt;0,0,((A927-(12*$N$4)/((12*$N$4))))/($N$4*12)),0),ROUNDDOWN(IF(A927-($N$4*4)&lt;0,0,((A927-(4*$N$4)/((4*$N$4))))/($N$4*4)),0)))))))))+(IF(A927=$E$4,$J$4,0))</f>
        <v>0</v>
      </c>
      <c r="E927" s="49">
        <f>IF(D927=0,0,1/((1+IF('Lease Quarterly'!$H$4="Yearly",'Lease Quarterly'!$D$4,IF('Lease Quarterly'!$H$4="Quarterly",'Lease Quarterly'!$D$4/4,'Lease Quarterly'!$D$4/12)))^IF($E$17=1,A926,A927)))</f>
        <v>0</v>
      </c>
      <c r="F927" s="55">
        <f t="shared" si="145"/>
        <v>0</v>
      </c>
      <c r="G927" s="56"/>
      <c r="H927" s="38">
        <f t="shared" si="151"/>
        <v>911</v>
      </c>
      <c r="I927" s="9" t="str">
        <f t="shared" si="146"/>
        <v>-</v>
      </c>
      <c r="J927" s="47">
        <f>IF(H927&gt;'Lease Quarterly'!$E$4,0,M926)</f>
        <v>0</v>
      </c>
      <c r="K927" s="47">
        <f>IF(IF('Lease Quarterly'!$H$4="Yearly",J927*'Lease Quarterly'!$D$4,IF('Lease Quarterly'!$H$4="Quarterly",J927*('Lease Quarterly'!$D$4/4),J927*'Lease Quarterly'!$D$4/12))&gt;0,IF('Lease Quarterly'!$H$4="Yearly",J927*'Lease Quarterly'!$D$4,IF('Lease Quarterly'!$H$4="Quarterly",J927*('Lease Quarterly'!$D$4/4),J927*'Lease Quarterly'!$D$4/12)),-L927-J927)</f>
        <v>0</v>
      </c>
      <c r="L927" s="47">
        <f t="shared" si="147"/>
        <v>0</v>
      </c>
      <c r="M927" s="47">
        <f t="shared" si="148"/>
        <v>0</v>
      </c>
      <c r="N927" s="57"/>
      <c r="O927" s="38">
        <v>237</v>
      </c>
      <c r="P927" s="58">
        <f t="shared" si="152"/>
        <v>376475</v>
      </c>
      <c r="Q927" s="47">
        <f t="shared" si="153"/>
        <v>0</v>
      </c>
      <c r="R927" s="47">
        <f>IF(S926&lt;1,0,-'Lease Quarterly'!$K$4/'Lease Quarterly'!$L$4)</f>
        <v>0</v>
      </c>
      <c r="S927" s="47">
        <f t="shared" si="149"/>
        <v>0</v>
      </c>
      <c r="AE927"/>
      <c r="AF927" s="6"/>
    </row>
    <row r="928" spans="1:32" x14ac:dyDescent="0.25">
      <c r="A928" s="53">
        <f t="shared" si="150"/>
        <v>912</v>
      </c>
      <c r="B928" s="29">
        <f t="shared" si="144"/>
        <v>0</v>
      </c>
      <c r="C928" s="9" t="str">
        <f>IF(D928=0,"-",IF('Lease Quarterly'!$H$4="Yearly",EDATE(C927,12),IF('Lease Quarterly'!$H$4="Quarterly",EDATE(C927,3),EDATE(C927,1))))</f>
        <v>-</v>
      </c>
      <c r="D928" s="54">
        <f>IF(A928&gt;'Lease Quarterly'!$E$4,0,'Lease Quarterly'!$G$4)*((1+$M$4)^(((((IF($H$4="Yearly",ROUNDDOWN(IF(A928-($N$4)&lt;0,0,((A928-($N$4)/(($N$4))))/($N$4)),0),IF($H$4="Monthly",ROUNDDOWN(IF(A928-($N$4*12)&lt;0,0,((A928-(12*$N$4)/((12*$N$4))))/($N$4*12)),0),ROUNDDOWN(IF(A928-($N$4*4)&lt;0,0,((A928-(4*$N$4)/((4*$N$4))))/($N$4*4)),0)))))))))+(IF(A928=$E$4,$J$4,0))</f>
        <v>0</v>
      </c>
      <c r="E928" s="49">
        <f>IF(D928=0,0,1/((1+IF('Lease Quarterly'!$H$4="Yearly",'Lease Quarterly'!$D$4,IF('Lease Quarterly'!$H$4="Quarterly",'Lease Quarterly'!$D$4/4,'Lease Quarterly'!$D$4/12)))^IF($E$17=1,A927,A928)))</f>
        <v>0</v>
      </c>
      <c r="F928" s="55">
        <f t="shared" si="145"/>
        <v>0</v>
      </c>
      <c r="G928" s="56"/>
      <c r="H928" s="38">
        <f t="shared" si="151"/>
        <v>912</v>
      </c>
      <c r="I928" s="9" t="str">
        <f t="shared" si="146"/>
        <v>-</v>
      </c>
      <c r="J928" s="47">
        <f>IF(H928&gt;'Lease Quarterly'!$E$4,0,M927)</f>
        <v>0</v>
      </c>
      <c r="K928" s="47">
        <f>IF(IF('Lease Quarterly'!$H$4="Yearly",J928*'Lease Quarterly'!$D$4,IF('Lease Quarterly'!$H$4="Quarterly",J928*('Lease Quarterly'!$D$4/4),J928*'Lease Quarterly'!$D$4/12))&gt;0,IF('Lease Quarterly'!$H$4="Yearly",J928*'Lease Quarterly'!$D$4,IF('Lease Quarterly'!$H$4="Quarterly",J928*('Lease Quarterly'!$D$4/4),J928*'Lease Quarterly'!$D$4/12)),-L928-J928)</f>
        <v>0</v>
      </c>
      <c r="L928" s="47">
        <f t="shared" si="147"/>
        <v>0</v>
      </c>
      <c r="M928" s="47">
        <f t="shared" si="148"/>
        <v>0</v>
      </c>
      <c r="N928" s="57"/>
      <c r="O928" s="38">
        <v>237</v>
      </c>
      <c r="P928" s="58">
        <f t="shared" si="152"/>
        <v>376840</v>
      </c>
      <c r="Q928" s="47">
        <f t="shared" si="153"/>
        <v>0</v>
      </c>
      <c r="R928" s="47">
        <f>IF(S927&lt;1,0,-'Lease Quarterly'!$K$4/'Lease Quarterly'!$L$4)</f>
        <v>0</v>
      </c>
      <c r="S928" s="47">
        <f t="shared" si="149"/>
        <v>0</v>
      </c>
      <c r="AE928"/>
      <c r="AF928" s="6"/>
    </row>
    <row r="929" spans="1:32" x14ac:dyDescent="0.25">
      <c r="A929" s="53">
        <f t="shared" si="150"/>
        <v>913</v>
      </c>
      <c r="B929" s="29">
        <f t="shared" si="144"/>
        <v>0</v>
      </c>
      <c r="C929" s="9" t="str">
        <f>IF(D929=0,"-",IF('Lease Quarterly'!$H$4="Yearly",EDATE(C928,12),IF('Lease Quarterly'!$H$4="Quarterly",EDATE(C928,3),EDATE(C928,1))))</f>
        <v>-</v>
      </c>
      <c r="D929" s="54">
        <f>IF(A929&gt;'Lease Quarterly'!$E$4,0,'Lease Quarterly'!$G$4)*((1+$M$4)^(((((IF($H$4="Yearly",ROUNDDOWN(IF(A929-($N$4)&lt;0,0,((A929-($N$4)/(($N$4))))/($N$4)),0),IF($H$4="Monthly",ROUNDDOWN(IF(A929-($N$4*12)&lt;0,0,((A929-(12*$N$4)/((12*$N$4))))/($N$4*12)),0),ROUNDDOWN(IF(A929-($N$4*4)&lt;0,0,((A929-(4*$N$4)/((4*$N$4))))/($N$4*4)),0)))))))))+(IF(A929=$E$4,$J$4,0))</f>
        <v>0</v>
      </c>
      <c r="E929" s="49">
        <f>IF(D929=0,0,1/((1+IF('Lease Quarterly'!$H$4="Yearly",'Lease Quarterly'!$D$4,IF('Lease Quarterly'!$H$4="Quarterly",'Lease Quarterly'!$D$4/4,'Lease Quarterly'!$D$4/12)))^IF($E$17=1,A928,A929)))</f>
        <v>0</v>
      </c>
      <c r="F929" s="55">
        <f t="shared" si="145"/>
        <v>0</v>
      </c>
      <c r="G929" s="56"/>
      <c r="H929" s="38">
        <f t="shared" si="151"/>
        <v>913</v>
      </c>
      <c r="I929" s="9" t="str">
        <f t="shared" si="146"/>
        <v>-</v>
      </c>
      <c r="J929" s="47">
        <f>IF(H929&gt;'Lease Quarterly'!$E$4,0,M928)</f>
        <v>0</v>
      </c>
      <c r="K929" s="47">
        <f>IF(IF('Lease Quarterly'!$H$4="Yearly",J929*'Lease Quarterly'!$D$4,IF('Lease Quarterly'!$H$4="Quarterly",J929*('Lease Quarterly'!$D$4/4),J929*'Lease Quarterly'!$D$4/12))&gt;0,IF('Lease Quarterly'!$H$4="Yearly",J929*'Lease Quarterly'!$D$4,IF('Lease Quarterly'!$H$4="Quarterly",J929*('Lease Quarterly'!$D$4/4),J929*'Lease Quarterly'!$D$4/12)),-L929-J929)</f>
        <v>0</v>
      </c>
      <c r="L929" s="47">
        <f t="shared" si="147"/>
        <v>0</v>
      </c>
      <c r="M929" s="47">
        <f t="shared" si="148"/>
        <v>0</v>
      </c>
      <c r="N929" s="57"/>
      <c r="O929" s="38">
        <v>237</v>
      </c>
      <c r="P929" s="58">
        <f t="shared" si="152"/>
        <v>377206</v>
      </c>
      <c r="Q929" s="47">
        <f t="shared" si="153"/>
        <v>0</v>
      </c>
      <c r="R929" s="47">
        <f>IF(S928&lt;1,0,-'Lease Quarterly'!$K$4/'Lease Quarterly'!$L$4)</f>
        <v>0</v>
      </c>
      <c r="S929" s="47">
        <f t="shared" si="149"/>
        <v>0</v>
      </c>
      <c r="AE929"/>
      <c r="AF929" s="6"/>
    </row>
    <row r="930" spans="1:32" x14ac:dyDescent="0.25">
      <c r="A930" s="53">
        <f t="shared" si="150"/>
        <v>914</v>
      </c>
      <c r="B930" s="29">
        <f t="shared" si="144"/>
        <v>0</v>
      </c>
      <c r="C930" s="9" t="str">
        <f>IF(D930=0,"-",IF('Lease Quarterly'!$H$4="Yearly",EDATE(C929,12),IF('Lease Quarterly'!$H$4="Quarterly",EDATE(C929,3),EDATE(C929,1))))</f>
        <v>-</v>
      </c>
      <c r="D930" s="54">
        <f>IF(A930&gt;'Lease Quarterly'!$E$4,0,'Lease Quarterly'!$G$4)*((1+$M$4)^(((((IF($H$4="Yearly",ROUNDDOWN(IF(A930-($N$4)&lt;0,0,((A930-($N$4)/(($N$4))))/($N$4)),0),IF($H$4="Monthly",ROUNDDOWN(IF(A930-($N$4*12)&lt;0,0,((A930-(12*$N$4)/((12*$N$4))))/($N$4*12)),0),ROUNDDOWN(IF(A930-($N$4*4)&lt;0,0,((A930-(4*$N$4)/((4*$N$4))))/($N$4*4)),0)))))))))+(IF(A930=$E$4,$J$4,0))</f>
        <v>0</v>
      </c>
      <c r="E930" s="49">
        <f>IF(D930=0,0,1/((1+IF('Lease Quarterly'!$H$4="Yearly",'Lease Quarterly'!$D$4,IF('Lease Quarterly'!$H$4="Quarterly",'Lease Quarterly'!$D$4/4,'Lease Quarterly'!$D$4/12)))^IF($E$17=1,A929,A930)))</f>
        <v>0</v>
      </c>
      <c r="F930" s="55">
        <f t="shared" si="145"/>
        <v>0</v>
      </c>
      <c r="G930" s="56"/>
      <c r="H930" s="38">
        <f t="shared" si="151"/>
        <v>914</v>
      </c>
      <c r="I930" s="9" t="str">
        <f t="shared" si="146"/>
        <v>-</v>
      </c>
      <c r="J930" s="47">
        <f>IF(H930&gt;'Lease Quarterly'!$E$4,0,M929)</f>
        <v>0</v>
      </c>
      <c r="K930" s="47">
        <f>IF(IF('Lease Quarterly'!$H$4="Yearly",J930*'Lease Quarterly'!$D$4,IF('Lease Quarterly'!$H$4="Quarterly",J930*('Lease Quarterly'!$D$4/4),J930*'Lease Quarterly'!$D$4/12))&gt;0,IF('Lease Quarterly'!$H$4="Yearly",J930*'Lease Quarterly'!$D$4,IF('Lease Quarterly'!$H$4="Quarterly",J930*('Lease Quarterly'!$D$4/4),J930*'Lease Quarterly'!$D$4/12)),-L930-J930)</f>
        <v>0</v>
      </c>
      <c r="L930" s="47">
        <f t="shared" si="147"/>
        <v>0</v>
      </c>
      <c r="M930" s="47">
        <f t="shared" si="148"/>
        <v>0</v>
      </c>
      <c r="N930" s="57"/>
      <c r="O930" s="38">
        <v>237</v>
      </c>
      <c r="P930" s="58">
        <f t="shared" si="152"/>
        <v>377571</v>
      </c>
      <c r="Q930" s="47">
        <f t="shared" si="153"/>
        <v>0</v>
      </c>
      <c r="R930" s="47">
        <f>IF(S929&lt;1,0,-'Lease Quarterly'!$K$4/'Lease Quarterly'!$L$4)</f>
        <v>0</v>
      </c>
      <c r="S930" s="47">
        <f t="shared" si="149"/>
        <v>0</v>
      </c>
      <c r="AE930"/>
      <c r="AF930" s="6"/>
    </row>
    <row r="931" spans="1:32" x14ac:dyDescent="0.25">
      <c r="A931" s="53">
        <f t="shared" si="150"/>
        <v>915</v>
      </c>
      <c r="B931" s="29">
        <f t="shared" si="144"/>
        <v>0</v>
      </c>
      <c r="C931" s="9" t="str">
        <f>IF(D931=0,"-",IF('Lease Quarterly'!$H$4="Yearly",EDATE(C930,12),IF('Lease Quarterly'!$H$4="Quarterly",EDATE(C930,3),EDATE(C930,1))))</f>
        <v>-</v>
      </c>
      <c r="D931" s="54">
        <f>IF(A931&gt;'Lease Quarterly'!$E$4,0,'Lease Quarterly'!$G$4)*((1+$M$4)^(((((IF($H$4="Yearly",ROUNDDOWN(IF(A931-($N$4)&lt;0,0,((A931-($N$4)/(($N$4))))/($N$4)),0),IF($H$4="Monthly",ROUNDDOWN(IF(A931-($N$4*12)&lt;0,0,((A931-(12*$N$4)/((12*$N$4))))/($N$4*12)),0),ROUNDDOWN(IF(A931-($N$4*4)&lt;0,0,((A931-(4*$N$4)/((4*$N$4))))/($N$4*4)),0)))))))))+(IF(A931=$E$4,$J$4,0))</f>
        <v>0</v>
      </c>
      <c r="E931" s="49">
        <f>IF(D931=0,0,1/((1+IF('Lease Quarterly'!$H$4="Yearly",'Lease Quarterly'!$D$4,IF('Lease Quarterly'!$H$4="Quarterly",'Lease Quarterly'!$D$4/4,'Lease Quarterly'!$D$4/12)))^IF($E$17=1,A930,A931)))</f>
        <v>0</v>
      </c>
      <c r="F931" s="55">
        <f t="shared" si="145"/>
        <v>0</v>
      </c>
      <c r="G931" s="56"/>
      <c r="H931" s="38">
        <f t="shared" si="151"/>
        <v>915</v>
      </c>
      <c r="I931" s="9" t="str">
        <f t="shared" si="146"/>
        <v>-</v>
      </c>
      <c r="J931" s="47">
        <f>IF(H931&gt;'Lease Quarterly'!$E$4,0,M930)</f>
        <v>0</v>
      </c>
      <c r="K931" s="47">
        <f>IF(IF('Lease Quarterly'!$H$4="Yearly",J931*'Lease Quarterly'!$D$4,IF('Lease Quarterly'!$H$4="Quarterly",J931*('Lease Quarterly'!$D$4/4),J931*'Lease Quarterly'!$D$4/12))&gt;0,IF('Lease Quarterly'!$H$4="Yearly",J931*'Lease Quarterly'!$D$4,IF('Lease Quarterly'!$H$4="Quarterly",J931*('Lease Quarterly'!$D$4/4),J931*'Lease Quarterly'!$D$4/12)),-L931-J931)</f>
        <v>0</v>
      </c>
      <c r="L931" s="47">
        <f t="shared" si="147"/>
        <v>0</v>
      </c>
      <c r="M931" s="47">
        <f t="shared" si="148"/>
        <v>0</v>
      </c>
      <c r="N931" s="57"/>
      <c r="O931" s="38">
        <v>237</v>
      </c>
      <c r="P931" s="58">
        <f t="shared" si="152"/>
        <v>377936</v>
      </c>
      <c r="Q931" s="47">
        <f t="shared" si="153"/>
        <v>0</v>
      </c>
      <c r="R931" s="47">
        <f>IF(S930&lt;1,0,-'Lease Quarterly'!$K$4/'Lease Quarterly'!$L$4)</f>
        <v>0</v>
      </c>
      <c r="S931" s="47">
        <f t="shared" si="149"/>
        <v>0</v>
      </c>
      <c r="AE931"/>
      <c r="AF931" s="6"/>
    </row>
    <row r="932" spans="1:32" x14ac:dyDescent="0.25">
      <c r="A932" s="53">
        <f t="shared" si="150"/>
        <v>916</v>
      </c>
      <c r="B932" s="29">
        <f t="shared" si="144"/>
        <v>0</v>
      </c>
      <c r="C932" s="9" t="str">
        <f>IF(D932=0,"-",IF('Lease Quarterly'!$H$4="Yearly",EDATE(C931,12),IF('Lease Quarterly'!$H$4="Quarterly",EDATE(C931,3),EDATE(C931,1))))</f>
        <v>-</v>
      </c>
      <c r="D932" s="54">
        <f>IF(A932&gt;'Lease Quarterly'!$E$4,0,'Lease Quarterly'!$G$4)*((1+$M$4)^(((((IF($H$4="Yearly",ROUNDDOWN(IF(A932-($N$4)&lt;0,0,((A932-($N$4)/(($N$4))))/($N$4)),0),IF($H$4="Monthly",ROUNDDOWN(IF(A932-($N$4*12)&lt;0,0,((A932-(12*$N$4)/((12*$N$4))))/($N$4*12)),0),ROUNDDOWN(IF(A932-($N$4*4)&lt;0,0,((A932-(4*$N$4)/((4*$N$4))))/($N$4*4)),0)))))))))+(IF(A932=$E$4,$J$4,0))</f>
        <v>0</v>
      </c>
      <c r="E932" s="49">
        <f>IF(D932=0,0,1/((1+IF('Lease Quarterly'!$H$4="Yearly",'Lease Quarterly'!$D$4,IF('Lease Quarterly'!$H$4="Quarterly",'Lease Quarterly'!$D$4/4,'Lease Quarterly'!$D$4/12)))^IF($E$17=1,A931,A932)))</f>
        <v>0</v>
      </c>
      <c r="F932" s="55">
        <f t="shared" si="145"/>
        <v>0</v>
      </c>
      <c r="G932" s="56"/>
      <c r="H932" s="38">
        <f t="shared" si="151"/>
        <v>916</v>
      </c>
      <c r="I932" s="9" t="str">
        <f t="shared" si="146"/>
        <v>-</v>
      </c>
      <c r="J932" s="47">
        <f>IF(H932&gt;'Lease Quarterly'!$E$4,0,M931)</f>
        <v>0</v>
      </c>
      <c r="K932" s="47">
        <f>IF(IF('Lease Quarterly'!$H$4="Yearly",J932*'Lease Quarterly'!$D$4,IF('Lease Quarterly'!$H$4="Quarterly",J932*('Lease Quarterly'!$D$4/4),J932*'Lease Quarterly'!$D$4/12))&gt;0,IF('Lease Quarterly'!$H$4="Yearly",J932*'Lease Quarterly'!$D$4,IF('Lease Quarterly'!$H$4="Quarterly",J932*('Lease Quarterly'!$D$4/4),J932*'Lease Quarterly'!$D$4/12)),-L932-J932)</f>
        <v>0</v>
      </c>
      <c r="L932" s="47">
        <f t="shared" si="147"/>
        <v>0</v>
      </c>
      <c r="M932" s="47">
        <f t="shared" si="148"/>
        <v>0</v>
      </c>
      <c r="N932" s="57"/>
      <c r="O932" s="38">
        <v>237</v>
      </c>
      <c r="P932" s="58">
        <f t="shared" si="152"/>
        <v>378301</v>
      </c>
      <c r="Q932" s="47">
        <f t="shared" si="153"/>
        <v>0</v>
      </c>
      <c r="R932" s="47">
        <f>IF(S931&lt;1,0,-'Lease Quarterly'!$K$4/'Lease Quarterly'!$L$4)</f>
        <v>0</v>
      </c>
      <c r="S932" s="47">
        <f t="shared" si="149"/>
        <v>0</v>
      </c>
      <c r="AE932"/>
      <c r="AF932" s="6"/>
    </row>
    <row r="933" spans="1:32" x14ac:dyDescent="0.25">
      <c r="A933" s="53">
        <f t="shared" si="150"/>
        <v>917</v>
      </c>
      <c r="B933" s="29">
        <f t="shared" si="144"/>
        <v>0</v>
      </c>
      <c r="C933" s="9" t="str">
        <f>IF(D933=0,"-",IF('Lease Quarterly'!$H$4="Yearly",EDATE(C932,12),IF('Lease Quarterly'!$H$4="Quarterly",EDATE(C932,3),EDATE(C932,1))))</f>
        <v>-</v>
      </c>
      <c r="D933" s="54">
        <f>IF(A933&gt;'Lease Quarterly'!$E$4,0,'Lease Quarterly'!$G$4)*((1+$M$4)^(((((IF($H$4="Yearly",ROUNDDOWN(IF(A933-($N$4)&lt;0,0,((A933-($N$4)/(($N$4))))/($N$4)),0),IF($H$4="Monthly",ROUNDDOWN(IF(A933-($N$4*12)&lt;0,0,((A933-(12*$N$4)/((12*$N$4))))/($N$4*12)),0),ROUNDDOWN(IF(A933-($N$4*4)&lt;0,0,((A933-(4*$N$4)/((4*$N$4))))/($N$4*4)),0)))))))))+(IF(A933=$E$4,$J$4,0))</f>
        <v>0</v>
      </c>
      <c r="E933" s="49">
        <f>IF(D933=0,0,1/((1+IF('Lease Quarterly'!$H$4="Yearly",'Lease Quarterly'!$D$4,IF('Lease Quarterly'!$H$4="Quarterly",'Lease Quarterly'!$D$4/4,'Lease Quarterly'!$D$4/12)))^IF($E$17=1,A932,A933)))</f>
        <v>0</v>
      </c>
      <c r="F933" s="55">
        <f t="shared" si="145"/>
        <v>0</v>
      </c>
      <c r="G933" s="56"/>
      <c r="H933" s="38">
        <f t="shared" si="151"/>
        <v>917</v>
      </c>
      <c r="I933" s="9" t="str">
        <f t="shared" si="146"/>
        <v>-</v>
      </c>
      <c r="J933" s="47">
        <f>IF(H933&gt;'Lease Quarterly'!$E$4,0,M932)</f>
        <v>0</v>
      </c>
      <c r="K933" s="47">
        <f>IF(IF('Lease Quarterly'!$H$4="Yearly",J933*'Lease Quarterly'!$D$4,IF('Lease Quarterly'!$H$4="Quarterly",J933*('Lease Quarterly'!$D$4/4),J933*'Lease Quarterly'!$D$4/12))&gt;0,IF('Lease Quarterly'!$H$4="Yearly",J933*'Lease Quarterly'!$D$4,IF('Lease Quarterly'!$H$4="Quarterly",J933*('Lease Quarterly'!$D$4/4),J933*'Lease Quarterly'!$D$4/12)),-L933-J933)</f>
        <v>0</v>
      </c>
      <c r="L933" s="47">
        <f t="shared" si="147"/>
        <v>0</v>
      </c>
      <c r="M933" s="47">
        <f t="shared" si="148"/>
        <v>0</v>
      </c>
      <c r="N933" s="57"/>
      <c r="O933" s="38">
        <v>237</v>
      </c>
      <c r="P933" s="58">
        <f t="shared" si="152"/>
        <v>378667</v>
      </c>
      <c r="Q933" s="47">
        <f t="shared" si="153"/>
        <v>0</v>
      </c>
      <c r="R933" s="47">
        <f>IF(S932&lt;1,0,-'Lease Quarterly'!$K$4/'Lease Quarterly'!$L$4)</f>
        <v>0</v>
      </c>
      <c r="S933" s="47">
        <f t="shared" si="149"/>
        <v>0</v>
      </c>
      <c r="AE933"/>
      <c r="AF933" s="6"/>
    </row>
    <row r="934" spans="1:32" x14ac:dyDescent="0.25">
      <c r="A934" s="53">
        <f t="shared" si="150"/>
        <v>918</v>
      </c>
      <c r="B934" s="29">
        <f t="shared" si="144"/>
        <v>0</v>
      </c>
      <c r="C934" s="9" t="str">
        <f>IF(D934=0,"-",IF('Lease Quarterly'!$H$4="Yearly",EDATE(C933,12),IF('Lease Quarterly'!$H$4="Quarterly",EDATE(C933,3),EDATE(C933,1))))</f>
        <v>-</v>
      </c>
      <c r="D934" s="54">
        <f>IF(A934&gt;'Lease Quarterly'!$E$4,0,'Lease Quarterly'!$G$4)*((1+$M$4)^(((((IF($H$4="Yearly",ROUNDDOWN(IF(A934-($N$4)&lt;0,0,((A934-($N$4)/(($N$4))))/($N$4)),0),IF($H$4="Monthly",ROUNDDOWN(IF(A934-($N$4*12)&lt;0,0,((A934-(12*$N$4)/((12*$N$4))))/($N$4*12)),0),ROUNDDOWN(IF(A934-($N$4*4)&lt;0,0,((A934-(4*$N$4)/((4*$N$4))))/($N$4*4)),0)))))))))+(IF(A934=$E$4,$J$4,0))</f>
        <v>0</v>
      </c>
      <c r="E934" s="49">
        <f>IF(D934=0,0,1/((1+IF('Lease Quarterly'!$H$4="Yearly",'Lease Quarterly'!$D$4,IF('Lease Quarterly'!$H$4="Quarterly",'Lease Quarterly'!$D$4/4,'Lease Quarterly'!$D$4/12)))^IF($E$17=1,A933,A934)))</f>
        <v>0</v>
      </c>
      <c r="F934" s="55">
        <f t="shared" si="145"/>
        <v>0</v>
      </c>
      <c r="G934" s="56"/>
      <c r="H934" s="38">
        <f t="shared" si="151"/>
        <v>918</v>
      </c>
      <c r="I934" s="9" t="str">
        <f t="shared" si="146"/>
        <v>-</v>
      </c>
      <c r="J934" s="47">
        <f>IF(H934&gt;'Lease Quarterly'!$E$4,0,M933)</f>
        <v>0</v>
      </c>
      <c r="K934" s="47">
        <f>IF(IF('Lease Quarterly'!$H$4="Yearly",J934*'Lease Quarterly'!$D$4,IF('Lease Quarterly'!$H$4="Quarterly",J934*('Lease Quarterly'!$D$4/4),J934*'Lease Quarterly'!$D$4/12))&gt;0,IF('Lease Quarterly'!$H$4="Yearly",J934*'Lease Quarterly'!$D$4,IF('Lease Quarterly'!$H$4="Quarterly",J934*('Lease Quarterly'!$D$4/4),J934*'Lease Quarterly'!$D$4/12)),-L934-J934)</f>
        <v>0</v>
      </c>
      <c r="L934" s="47">
        <f t="shared" si="147"/>
        <v>0</v>
      </c>
      <c r="M934" s="47">
        <f t="shared" si="148"/>
        <v>0</v>
      </c>
      <c r="N934" s="57"/>
      <c r="O934" s="38">
        <v>237</v>
      </c>
      <c r="P934" s="58">
        <f t="shared" si="152"/>
        <v>379032</v>
      </c>
      <c r="Q934" s="47">
        <f t="shared" si="153"/>
        <v>0</v>
      </c>
      <c r="R934" s="47">
        <f>IF(S933&lt;1,0,-'Lease Quarterly'!$K$4/'Lease Quarterly'!$L$4)</f>
        <v>0</v>
      </c>
      <c r="S934" s="47">
        <f t="shared" si="149"/>
        <v>0</v>
      </c>
      <c r="AE934"/>
      <c r="AF934" s="6"/>
    </row>
    <row r="935" spans="1:32" x14ac:dyDescent="0.25">
      <c r="A935" s="53">
        <f t="shared" si="150"/>
        <v>919</v>
      </c>
      <c r="B935" s="29">
        <f t="shared" si="144"/>
        <v>0</v>
      </c>
      <c r="C935" s="9" t="str">
        <f>IF(D935=0,"-",IF('Lease Quarterly'!$H$4="Yearly",EDATE(C934,12),IF('Lease Quarterly'!$H$4="Quarterly",EDATE(C934,3),EDATE(C934,1))))</f>
        <v>-</v>
      </c>
      <c r="D935" s="54">
        <f>IF(A935&gt;'Lease Quarterly'!$E$4,0,'Lease Quarterly'!$G$4)*((1+$M$4)^(((((IF($H$4="Yearly",ROUNDDOWN(IF(A935-($N$4)&lt;0,0,((A935-($N$4)/(($N$4))))/($N$4)),0),IF($H$4="Monthly",ROUNDDOWN(IF(A935-($N$4*12)&lt;0,0,((A935-(12*$N$4)/((12*$N$4))))/($N$4*12)),0),ROUNDDOWN(IF(A935-($N$4*4)&lt;0,0,((A935-(4*$N$4)/((4*$N$4))))/($N$4*4)),0)))))))))+(IF(A935=$E$4,$J$4,0))</f>
        <v>0</v>
      </c>
      <c r="E935" s="49">
        <f>IF(D935=0,0,1/((1+IF('Lease Quarterly'!$H$4="Yearly",'Lease Quarterly'!$D$4,IF('Lease Quarterly'!$H$4="Quarterly",'Lease Quarterly'!$D$4/4,'Lease Quarterly'!$D$4/12)))^IF($E$17=1,A934,A935)))</f>
        <v>0</v>
      </c>
      <c r="F935" s="55">
        <f t="shared" si="145"/>
        <v>0</v>
      </c>
      <c r="G935" s="56"/>
      <c r="H935" s="38">
        <f t="shared" si="151"/>
        <v>919</v>
      </c>
      <c r="I935" s="9" t="str">
        <f t="shared" si="146"/>
        <v>-</v>
      </c>
      <c r="J935" s="47">
        <f>IF(H935&gt;'Lease Quarterly'!$E$4,0,M934)</f>
        <v>0</v>
      </c>
      <c r="K935" s="47">
        <f>IF(IF('Lease Quarterly'!$H$4="Yearly",J935*'Lease Quarterly'!$D$4,IF('Lease Quarterly'!$H$4="Quarterly",J935*('Lease Quarterly'!$D$4/4),J935*'Lease Quarterly'!$D$4/12))&gt;0,IF('Lease Quarterly'!$H$4="Yearly",J935*'Lease Quarterly'!$D$4,IF('Lease Quarterly'!$H$4="Quarterly",J935*('Lease Quarterly'!$D$4/4),J935*'Lease Quarterly'!$D$4/12)),-L935-J935)</f>
        <v>0</v>
      </c>
      <c r="L935" s="47">
        <f t="shared" si="147"/>
        <v>0</v>
      </c>
      <c r="M935" s="47">
        <f t="shared" si="148"/>
        <v>0</v>
      </c>
      <c r="N935" s="57"/>
      <c r="O935" s="38">
        <v>237</v>
      </c>
      <c r="P935" s="58">
        <f t="shared" si="152"/>
        <v>379397</v>
      </c>
      <c r="Q935" s="47">
        <f t="shared" si="153"/>
        <v>0</v>
      </c>
      <c r="R935" s="47">
        <f>IF(S934&lt;1,0,-'Lease Quarterly'!$K$4/'Lease Quarterly'!$L$4)</f>
        <v>0</v>
      </c>
      <c r="S935" s="47">
        <f t="shared" si="149"/>
        <v>0</v>
      </c>
      <c r="AE935"/>
      <c r="AF935" s="6"/>
    </row>
    <row r="936" spans="1:32" x14ac:dyDescent="0.25">
      <c r="A936" s="53">
        <f t="shared" si="150"/>
        <v>920</v>
      </c>
      <c r="B936" s="29">
        <f t="shared" si="144"/>
        <v>0</v>
      </c>
      <c r="C936" s="9" t="str">
        <f>IF(D936=0,"-",IF('Lease Quarterly'!$H$4="Yearly",EDATE(C935,12),IF('Lease Quarterly'!$H$4="Quarterly",EDATE(C935,3),EDATE(C935,1))))</f>
        <v>-</v>
      </c>
      <c r="D936" s="54">
        <f>IF(A936&gt;'Lease Quarterly'!$E$4,0,'Lease Quarterly'!$G$4)*((1+$M$4)^(((((IF($H$4="Yearly",ROUNDDOWN(IF(A936-($N$4)&lt;0,0,((A936-($N$4)/(($N$4))))/($N$4)),0),IF($H$4="Monthly",ROUNDDOWN(IF(A936-($N$4*12)&lt;0,0,((A936-(12*$N$4)/((12*$N$4))))/($N$4*12)),0),ROUNDDOWN(IF(A936-($N$4*4)&lt;0,0,((A936-(4*$N$4)/((4*$N$4))))/($N$4*4)),0)))))))))+(IF(A936=$E$4,$J$4,0))</f>
        <v>0</v>
      </c>
      <c r="E936" s="49">
        <f>IF(D936=0,0,1/((1+IF('Lease Quarterly'!$H$4="Yearly",'Lease Quarterly'!$D$4,IF('Lease Quarterly'!$H$4="Quarterly",'Lease Quarterly'!$D$4/4,'Lease Quarterly'!$D$4/12)))^IF($E$17=1,A935,A936)))</f>
        <v>0</v>
      </c>
      <c r="F936" s="55">
        <f t="shared" si="145"/>
        <v>0</v>
      </c>
      <c r="G936" s="56"/>
      <c r="H936" s="38">
        <f t="shared" si="151"/>
        <v>920</v>
      </c>
      <c r="I936" s="9" t="str">
        <f t="shared" si="146"/>
        <v>-</v>
      </c>
      <c r="J936" s="47">
        <f>IF(H936&gt;'Lease Quarterly'!$E$4,0,M935)</f>
        <v>0</v>
      </c>
      <c r="K936" s="47">
        <f>IF(IF('Lease Quarterly'!$H$4="Yearly",J936*'Lease Quarterly'!$D$4,IF('Lease Quarterly'!$H$4="Quarterly",J936*('Lease Quarterly'!$D$4/4),J936*'Lease Quarterly'!$D$4/12))&gt;0,IF('Lease Quarterly'!$H$4="Yearly",J936*'Lease Quarterly'!$D$4,IF('Lease Quarterly'!$H$4="Quarterly",J936*('Lease Quarterly'!$D$4/4),J936*'Lease Quarterly'!$D$4/12)),-L936-J936)</f>
        <v>0</v>
      </c>
      <c r="L936" s="47">
        <f t="shared" si="147"/>
        <v>0</v>
      </c>
      <c r="M936" s="47">
        <f t="shared" si="148"/>
        <v>0</v>
      </c>
      <c r="N936" s="57"/>
      <c r="O936" s="38">
        <v>237</v>
      </c>
      <c r="P936" s="58">
        <f t="shared" si="152"/>
        <v>379762</v>
      </c>
      <c r="Q936" s="47">
        <f t="shared" si="153"/>
        <v>0</v>
      </c>
      <c r="R936" s="47">
        <f>IF(S935&lt;1,0,-'Lease Quarterly'!$K$4/'Lease Quarterly'!$L$4)</f>
        <v>0</v>
      </c>
      <c r="S936" s="47">
        <f t="shared" si="149"/>
        <v>0</v>
      </c>
      <c r="AE936"/>
      <c r="AF936" s="6"/>
    </row>
    <row r="937" spans="1:32" x14ac:dyDescent="0.25">
      <c r="A937" s="53">
        <f t="shared" si="150"/>
        <v>921</v>
      </c>
      <c r="B937" s="29">
        <f t="shared" si="144"/>
        <v>0</v>
      </c>
      <c r="C937" s="9" t="str">
        <f>IF(D937=0,"-",IF('Lease Quarterly'!$H$4="Yearly",EDATE(C936,12),IF('Lease Quarterly'!$H$4="Quarterly",EDATE(C936,3),EDATE(C936,1))))</f>
        <v>-</v>
      </c>
      <c r="D937" s="54">
        <f>IF(A937&gt;'Lease Quarterly'!$E$4,0,'Lease Quarterly'!$G$4)*((1+$M$4)^(((((IF($H$4="Yearly",ROUNDDOWN(IF(A937-($N$4)&lt;0,0,((A937-($N$4)/(($N$4))))/($N$4)),0),IF($H$4="Monthly",ROUNDDOWN(IF(A937-($N$4*12)&lt;0,0,((A937-(12*$N$4)/((12*$N$4))))/($N$4*12)),0),ROUNDDOWN(IF(A937-($N$4*4)&lt;0,0,((A937-(4*$N$4)/((4*$N$4))))/($N$4*4)),0)))))))))+(IF(A937=$E$4,$J$4,0))</f>
        <v>0</v>
      </c>
      <c r="E937" s="49">
        <f>IF(D937=0,0,1/((1+IF('Lease Quarterly'!$H$4="Yearly",'Lease Quarterly'!$D$4,IF('Lease Quarterly'!$H$4="Quarterly",'Lease Quarterly'!$D$4/4,'Lease Quarterly'!$D$4/12)))^IF($E$17=1,A936,A937)))</f>
        <v>0</v>
      </c>
      <c r="F937" s="55">
        <f t="shared" si="145"/>
        <v>0</v>
      </c>
      <c r="G937" s="56"/>
      <c r="H937" s="38">
        <f t="shared" si="151"/>
        <v>921</v>
      </c>
      <c r="I937" s="9" t="str">
        <f t="shared" si="146"/>
        <v>-</v>
      </c>
      <c r="J937" s="47">
        <f>IF(H937&gt;'Lease Quarterly'!$E$4,0,M936)</f>
        <v>0</v>
      </c>
      <c r="K937" s="47">
        <f>IF(IF('Lease Quarterly'!$H$4="Yearly",J937*'Lease Quarterly'!$D$4,IF('Lease Quarterly'!$H$4="Quarterly",J937*('Lease Quarterly'!$D$4/4),J937*'Lease Quarterly'!$D$4/12))&gt;0,IF('Lease Quarterly'!$H$4="Yearly",J937*'Lease Quarterly'!$D$4,IF('Lease Quarterly'!$H$4="Quarterly",J937*('Lease Quarterly'!$D$4/4),J937*'Lease Quarterly'!$D$4/12)),-L937-J937)</f>
        <v>0</v>
      </c>
      <c r="L937" s="47">
        <f t="shared" si="147"/>
        <v>0</v>
      </c>
      <c r="M937" s="47">
        <f t="shared" si="148"/>
        <v>0</v>
      </c>
      <c r="N937" s="57"/>
      <c r="O937" s="38">
        <v>237</v>
      </c>
      <c r="P937" s="58">
        <f t="shared" si="152"/>
        <v>380128</v>
      </c>
      <c r="Q937" s="47">
        <f t="shared" si="153"/>
        <v>0</v>
      </c>
      <c r="R937" s="47">
        <f>IF(S936&lt;1,0,-'Lease Quarterly'!$K$4/'Lease Quarterly'!$L$4)</f>
        <v>0</v>
      </c>
      <c r="S937" s="47">
        <f t="shared" si="149"/>
        <v>0</v>
      </c>
      <c r="AE937"/>
      <c r="AF937" s="6"/>
    </row>
    <row r="938" spans="1:32" x14ac:dyDescent="0.25">
      <c r="A938" s="53">
        <f t="shared" si="150"/>
        <v>922</v>
      </c>
      <c r="B938" s="29">
        <f t="shared" si="144"/>
        <v>0</v>
      </c>
      <c r="C938" s="9" t="str">
        <f>IF(D938=0,"-",IF('Lease Quarterly'!$H$4="Yearly",EDATE(C937,12),IF('Lease Quarterly'!$H$4="Quarterly",EDATE(C937,3),EDATE(C937,1))))</f>
        <v>-</v>
      </c>
      <c r="D938" s="54">
        <f>IF(A938&gt;'Lease Quarterly'!$E$4,0,'Lease Quarterly'!$G$4)*((1+$M$4)^(((((IF($H$4="Yearly",ROUNDDOWN(IF(A938-($N$4)&lt;0,0,((A938-($N$4)/(($N$4))))/($N$4)),0),IF($H$4="Monthly",ROUNDDOWN(IF(A938-($N$4*12)&lt;0,0,((A938-(12*$N$4)/((12*$N$4))))/($N$4*12)),0),ROUNDDOWN(IF(A938-($N$4*4)&lt;0,0,((A938-(4*$N$4)/((4*$N$4))))/($N$4*4)),0)))))))))+(IF(A938=$E$4,$J$4,0))</f>
        <v>0</v>
      </c>
      <c r="E938" s="49">
        <f>IF(D938=0,0,1/((1+IF('Lease Quarterly'!$H$4="Yearly",'Lease Quarterly'!$D$4,IF('Lease Quarterly'!$H$4="Quarterly",'Lease Quarterly'!$D$4/4,'Lease Quarterly'!$D$4/12)))^IF($E$17=1,A937,A938)))</f>
        <v>0</v>
      </c>
      <c r="F938" s="55">
        <f t="shared" si="145"/>
        <v>0</v>
      </c>
      <c r="G938" s="56"/>
      <c r="H938" s="38">
        <f t="shared" si="151"/>
        <v>922</v>
      </c>
      <c r="I938" s="9" t="str">
        <f t="shared" si="146"/>
        <v>-</v>
      </c>
      <c r="J938" s="47">
        <f>IF(H938&gt;'Lease Quarterly'!$E$4,0,M937)</f>
        <v>0</v>
      </c>
      <c r="K938" s="47">
        <f>IF(IF('Lease Quarterly'!$H$4="Yearly",J938*'Lease Quarterly'!$D$4,IF('Lease Quarterly'!$H$4="Quarterly",J938*('Lease Quarterly'!$D$4/4),J938*'Lease Quarterly'!$D$4/12))&gt;0,IF('Lease Quarterly'!$H$4="Yearly",J938*'Lease Quarterly'!$D$4,IF('Lease Quarterly'!$H$4="Quarterly",J938*('Lease Quarterly'!$D$4/4),J938*'Lease Quarterly'!$D$4/12)),-L938-J938)</f>
        <v>0</v>
      </c>
      <c r="L938" s="47">
        <f t="shared" si="147"/>
        <v>0</v>
      </c>
      <c r="M938" s="47">
        <f t="shared" si="148"/>
        <v>0</v>
      </c>
      <c r="N938" s="57"/>
      <c r="O938" s="38">
        <v>237</v>
      </c>
      <c r="P938" s="58">
        <f t="shared" si="152"/>
        <v>380493</v>
      </c>
      <c r="Q938" s="47">
        <f t="shared" si="153"/>
        <v>0</v>
      </c>
      <c r="R938" s="47">
        <f>IF(S937&lt;1,0,-'Lease Quarterly'!$K$4/'Lease Quarterly'!$L$4)</f>
        <v>0</v>
      </c>
      <c r="S938" s="47">
        <f t="shared" si="149"/>
        <v>0</v>
      </c>
      <c r="AE938"/>
      <c r="AF938" s="6"/>
    </row>
    <row r="939" spans="1:32" x14ac:dyDescent="0.25">
      <c r="A939" s="53">
        <f t="shared" si="150"/>
        <v>923</v>
      </c>
      <c r="B939" s="29">
        <f t="shared" si="144"/>
        <v>0</v>
      </c>
      <c r="C939" s="9" t="str">
        <f>IF(D939=0,"-",IF('Lease Quarterly'!$H$4="Yearly",EDATE(C938,12),IF('Lease Quarterly'!$H$4="Quarterly",EDATE(C938,3),EDATE(C938,1))))</f>
        <v>-</v>
      </c>
      <c r="D939" s="54">
        <f>IF(A939&gt;'Lease Quarterly'!$E$4,0,'Lease Quarterly'!$G$4)*((1+$M$4)^(((((IF($H$4="Yearly",ROUNDDOWN(IF(A939-($N$4)&lt;0,0,((A939-($N$4)/(($N$4))))/($N$4)),0),IF($H$4="Monthly",ROUNDDOWN(IF(A939-($N$4*12)&lt;0,0,((A939-(12*$N$4)/((12*$N$4))))/($N$4*12)),0),ROUNDDOWN(IF(A939-($N$4*4)&lt;0,0,((A939-(4*$N$4)/((4*$N$4))))/($N$4*4)),0)))))))))+(IF(A939=$E$4,$J$4,0))</f>
        <v>0</v>
      </c>
      <c r="E939" s="49">
        <f>IF(D939=0,0,1/((1+IF('Lease Quarterly'!$H$4="Yearly",'Lease Quarterly'!$D$4,IF('Lease Quarterly'!$H$4="Quarterly",'Lease Quarterly'!$D$4/4,'Lease Quarterly'!$D$4/12)))^IF($E$17=1,A938,A939)))</f>
        <v>0</v>
      </c>
      <c r="F939" s="55">
        <f t="shared" si="145"/>
        <v>0</v>
      </c>
      <c r="G939" s="56"/>
      <c r="H939" s="38">
        <f t="shared" si="151"/>
        <v>923</v>
      </c>
      <c r="I939" s="9" t="str">
        <f t="shared" si="146"/>
        <v>-</v>
      </c>
      <c r="J939" s="47">
        <f>IF(H939&gt;'Lease Quarterly'!$E$4,0,M938)</f>
        <v>0</v>
      </c>
      <c r="K939" s="47">
        <f>IF(IF('Lease Quarterly'!$H$4="Yearly",J939*'Lease Quarterly'!$D$4,IF('Lease Quarterly'!$H$4="Quarterly",J939*('Lease Quarterly'!$D$4/4),J939*'Lease Quarterly'!$D$4/12))&gt;0,IF('Lease Quarterly'!$H$4="Yearly",J939*'Lease Quarterly'!$D$4,IF('Lease Quarterly'!$H$4="Quarterly",J939*('Lease Quarterly'!$D$4/4),J939*'Lease Quarterly'!$D$4/12)),-L939-J939)</f>
        <v>0</v>
      </c>
      <c r="L939" s="47">
        <f t="shared" si="147"/>
        <v>0</v>
      </c>
      <c r="M939" s="47">
        <f t="shared" si="148"/>
        <v>0</v>
      </c>
      <c r="N939" s="57"/>
      <c r="O939" s="38">
        <v>237</v>
      </c>
      <c r="P939" s="58">
        <f t="shared" si="152"/>
        <v>380858</v>
      </c>
      <c r="Q939" s="47">
        <f t="shared" si="153"/>
        <v>0</v>
      </c>
      <c r="R939" s="47">
        <f>IF(S938&lt;1,0,-'Lease Quarterly'!$K$4/'Lease Quarterly'!$L$4)</f>
        <v>0</v>
      </c>
      <c r="S939" s="47">
        <f t="shared" si="149"/>
        <v>0</v>
      </c>
      <c r="AE939"/>
      <c r="AF939" s="6"/>
    </row>
    <row r="940" spans="1:32" x14ac:dyDescent="0.25">
      <c r="A940" s="53">
        <f t="shared" si="150"/>
        <v>924</v>
      </c>
      <c r="B940" s="29">
        <f t="shared" si="144"/>
        <v>0</v>
      </c>
      <c r="C940" s="9" t="str">
        <f>IF(D940=0,"-",IF('Lease Quarterly'!$H$4="Yearly",EDATE(C939,12),IF('Lease Quarterly'!$H$4="Quarterly",EDATE(C939,3),EDATE(C939,1))))</f>
        <v>-</v>
      </c>
      <c r="D940" s="54">
        <f>IF(A940&gt;'Lease Quarterly'!$E$4,0,'Lease Quarterly'!$G$4)*((1+$M$4)^(((((IF($H$4="Yearly",ROUNDDOWN(IF(A940-($N$4)&lt;0,0,((A940-($N$4)/(($N$4))))/($N$4)),0),IF($H$4="Monthly",ROUNDDOWN(IF(A940-($N$4*12)&lt;0,0,((A940-(12*$N$4)/((12*$N$4))))/($N$4*12)),0),ROUNDDOWN(IF(A940-($N$4*4)&lt;0,0,((A940-(4*$N$4)/((4*$N$4))))/($N$4*4)),0)))))))))+(IF(A940=$E$4,$J$4,0))</f>
        <v>0</v>
      </c>
      <c r="E940" s="49">
        <f>IF(D940=0,0,1/((1+IF('Lease Quarterly'!$H$4="Yearly",'Lease Quarterly'!$D$4,IF('Lease Quarterly'!$H$4="Quarterly",'Lease Quarterly'!$D$4/4,'Lease Quarterly'!$D$4/12)))^IF($E$17=1,A939,A940)))</f>
        <v>0</v>
      </c>
      <c r="F940" s="55">
        <f t="shared" si="145"/>
        <v>0</v>
      </c>
      <c r="G940" s="56"/>
      <c r="H940" s="38">
        <f t="shared" si="151"/>
        <v>924</v>
      </c>
      <c r="I940" s="9" t="str">
        <f t="shared" si="146"/>
        <v>-</v>
      </c>
      <c r="J940" s="47">
        <f>IF(H940&gt;'Lease Quarterly'!$E$4,0,M939)</f>
        <v>0</v>
      </c>
      <c r="K940" s="47">
        <f>IF(IF('Lease Quarterly'!$H$4="Yearly",J940*'Lease Quarterly'!$D$4,IF('Lease Quarterly'!$H$4="Quarterly",J940*('Lease Quarterly'!$D$4/4),J940*'Lease Quarterly'!$D$4/12))&gt;0,IF('Lease Quarterly'!$H$4="Yearly",J940*'Lease Quarterly'!$D$4,IF('Lease Quarterly'!$H$4="Quarterly",J940*('Lease Quarterly'!$D$4/4),J940*'Lease Quarterly'!$D$4/12)),-L940-J940)</f>
        <v>0</v>
      </c>
      <c r="L940" s="47">
        <f t="shared" si="147"/>
        <v>0</v>
      </c>
      <c r="M940" s="47">
        <f t="shared" si="148"/>
        <v>0</v>
      </c>
      <c r="N940" s="57"/>
      <c r="O940" s="38">
        <v>237</v>
      </c>
      <c r="P940" s="58">
        <f t="shared" si="152"/>
        <v>381223</v>
      </c>
      <c r="Q940" s="47">
        <f t="shared" si="153"/>
        <v>0</v>
      </c>
      <c r="R940" s="47">
        <f>IF(S939&lt;1,0,-'Lease Quarterly'!$K$4/'Lease Quarterly'!$L$4)</f>
        <v>0</v>
      </c>
      <c r="S940" s="47">
        <f t="shared" si="149"/>
        <v>0</v>
      </c>
      <c r="AE940"/>
      <c r="AF940" s="6"/>
    </row>
    <row r="941" spans="1:32" x14ac:dyDescent="0.25">
      <c r="A941" s="53">
        <f t="shared" si="150"/>
        <v>925</v>
      </c>
      <c r="B941" s="29">
        <f t="shared" si="144"/>
        <v>0</v>
      </c>
      <c r="C941" s="9" t="str">
        <f>IF(D941=0,"-",IF('Lease Quarterly'!$H$4="Yearly",EDATE(C940,12),IF('Lease Quarterly'!$H$4="Quarterly",EDATE(C940,3),EDATE(C940,1))))</f>
        <v>-</v>
      </c>
      <c r="D941" s="54">
        <f>IF(A941&gt;'Lease Quarterly'!$E$4,0,'Lease Quarterly'!$G$4)*((1+$M$4)^(((((IF($H$4="Yearly",ROUNDDOWN(IF(A941-($N$4)&lt;0,0,((A941-($N$4)/(($N$4))))/($N$4)),0),IF($H$4="Monthly",ROUNDDOWN(IF(A941-($N$4*12)&lt;0,0,((A941-(12*$N$4)/((12*$N$4))))/($N$4*12)),0),ROUNDDOWN(IF(A941-($N$4*4)&lt;0,0,((A941-(4*$N$4)/((4*$N$4))))/($N$4*4)),0)))))))))+(IF(A941=$E$4,$J$4,0))</f>
        <v>0</v>
      </c>
      <c r="E941" s="49">
        <f>IF(D941=0,0,1/((1+IF('Lease Quarterly'!$H$4="Yearly",'Lease Quarterly'!$D$4,IF('Lease Quarterly'!$H$4="Quarterly",'Lease Quarterly'!$D$4/4,'Lease Quarterly'!$D$4/12)))^IF($E$17=1,A940,A941)))</f>
        <v>0</v>
      </c>
      <c r="F941" s="55">
        <f t="shared" si="145"/>
        <v>0</v>
      </c>
      <c r="G941" s="56"/>
      <c r="H941" s="38">
        <f t="shared" si="151"/>
        <v>925</v>
      </c>
      <c r="I941" s="9" t="str">
        <f t="shared" si="146"/>
        <v>-</v>
      </c>
      <c r="J941" s="47">
        <f>IF(H941&gt;'Lease Quarterly'!$E$4,0,M940)</f>
        <v>0</v>
      </c>
      <c r="K941" s="47">
        <f>IF(IF('Lease Quarterly'!$H$4="Yearly",J941*'Lease Quarterly'!$D$4,IF('Lease Quarterly'!$H$4="Quarterly",J941*('Lease Quarterly'!$D$4/4),J941*'Lease Quarterly'!$D$4/12))&gt;0,IF('Lease Quarterly'!$H$4="Yearly",J941*'Lease Quarterly'!$D$4,IF('Lease Quarterly'!$H$4="Quarterly",J941*('Lease Quarterly'!$D$4/4),J941*'Lease Quarterly'!$D$4/12)),-L941-J941)</f>
        <v>0</v>
      </c>
      <c r="L941" s="47">
        <f t="shared" si="147"/>
        <v>0</v>
      </c>
      <c r="M941" s="47">
        <f t="shared" si="148"/>
        <v>0</v>
      </c>
      <c r="N941" s="57"/>
      <c r="O941" s="38">
        <v>237</v>
      </c>
      <c r="P941" s="58">
        <f t="shared" si="152"/>
        <v>381589</v>
      </c>
      <c r="Q941" s="47">
        <f t="shared" si="153"/>
        <v>0</v>
      </c>
      <c r="R941" s="47">
        <f>IF(S940&lt;1,0,-'Lease Quarterly'!$K$4/'Lease Quarterly'!$L$4)</f>
        <v>0</v>
      </c>
      <c r="S941" s="47">
        <f t="shared" si="149"/>
        <v>0</v>
      </c>
      <c r="AE941"/>
      <c r="AF941" s="6"/>
    </row>
    <row r="942" spans="1:32" x14ac:dyDescent="0.25">
      <c r="A942" s="53">
        <f t="shared" si="150"/>
        <v>926</v>
      </c>
      <c r="B942" s="29">
        <f t="shared" si="144"/>
        <v>0</v>
      </c>
      <c r="C942" s="9" t="str">
        <f>IF(D942=0,"-",IF('Lease Quarterly'!$H$4="Yearly",EDATE(C941,12),IF('Lease Quarterly'!$H$4="Quarterly",EDATE(C941,3),EDATE(C941,1))))</f>
        <v>-</v>
      </c>
      <c r="D942" s="54">
        <f>IF(A942&gt;'Lease Quarterly'!$E$4,0,'Lease Quarterly'!$G$4)*((1+$M$4)^(((((IF($H$4="Yearly",ROUNDDOWN(IF(A942-($N$4)&lt;0,0,((A942-($N$4)/(($N$4))))/($N$4)),0),IF($H$4="Monthly",ROUNDDOWN(IF(A942-($N$4*12)&lt;0,0,((A942-(12*$N$4)/((12*$N$4))))/($N$4*12)),0),ROUNDDOWN(IF(A942-($N$4*4)&lt;0,0,((A942-(4*$N$4)/((4*$N$4))))/($N$4*4)),0)))))))))+(IF(A942=$E$4,$J$4,0))</f>
        <v>0</v>
      </c>
      <c r="E942" s="49">
        <f>IF(D942=0,0,1/((1+IF('Lease Quarterly'!$H$4="Yearly",'Lease Quarterly'!$D$4,IF('Lease Quarterly'!$H$4="Quarterly",'Lease Quarterly'!$D$4/4,'Lease Quarterly'!$D$4/12)))^IF($E$17=1,A941,A942)))</f>
        <v>0</v>
      </c>
      <c r="F942" s="55">
        <f t="shared" si="145"/>
        <v>0</v>
      </c>
      <c r="G942" s="56"/>
      <c r="H942" s="38">
        <f t="shared" si="151"/>
        <v>926</v>
      </c>
      <c r="I942" s="9" t="str">
        <f t="shared" si="146"/>
        <v>-</v>
      </c>
      <c r="J942" s="47">
        <f>IF(H942&gt;'Lease Quarterly'!$E$4,0,M941)</f>
        <v>0</v>
      </c>
      <c r="K942" s="47">
        <f>IF(IF('Lease Quarterly'!$H$4="Yearly",J942*'Lease Quarterly'!$D$4,IF('Lease Quarterly'!$H$4="Quarterly",J942*('Lease Quarterly'!$D$4/4),J942*'Lease Quarterly'!$D$4/12))&gt;0,IF('Lease Quarterly'!$H$4="Yearly",J942*'Lease Quarterly'!$D$4,IF('Lease Quarterly'!$H$4="Quarterly",J942*('Lease Quarterly'!$D$4/4),J942*'Lease Quarterly'!$D$4/12)),-L942-J942)</f>
        <v>0</v>
      </c>
      <c r="L942" s="47">
        <f t="shared" si="147"/>
        <v>0</v>
      </c>
      <c r="M942" s="47">
        <f t="shared" si="148"/>
        <v>0</v>
      </c>
      <c r="N942" s="57"/>
      <c r="O942" s="38">
        <v>237</v>
      </c>
      <c r="P942" s="58">
        <f t="shared" si="152"/>
        <v>381954</v>
      </c>
      <c r="Q942" s="47">
        <f t="shared" si="153"/>
        <v>0</v>
      </c>
      <c r="R942" s="47">
        <f>IF(S941&lt;1,0,-'Lease Quarterly'!$K$4/'Lease Quarterly'!$L$4)</f>
        <v>0</v>
      </c>
      <c r="S942" s="47">
        <f t="shared" si="149"/>
        <v>0</v>
      </c>
      <c r="AE942"/>
      <c r="AF942" s="6"/>
    </row>
    <row r="943" spans="1:32" x14ac:dyDescent="0.25">
      <c r="A943" s="53">
        <f t="shared" si="150"/>
        <v>927</v>
      </c>
      <c r="B943" s="29">
        <f t="shared" si="144"/>
        <v>0</v>
      </c>
      <c r="C943" s="9" t="str">
        <f>IF(D943=0,"-",IF('Lease Quarterly'!$H$4="Yearly",EDATE(C942,12),IF('Lease Quarterly'!$H$4="Quarterly",EDATE(C942,3),EDATE(C942,1))))</f>
        <v>-</v>
      </c>
      <c r="D943" s="54">
        <f>IF(A943&gt;'Lease Quarterly'!$E$4,0,'Lease Quarterly'!$G$4)*((1+$M$4)^(((((IF($H$4="Yearly",ROUNDDOWN(IF(A943-($N$4)&lt;0,0,((A943-($N$4)/(($N$4))))/($N$4)),0),IF($H$4="Monthly",ROUNDDOWN(IF(A943-($N$4*12)&lt;0,0,((A943-(12*$N$4)/((12*$N$4))))/($N$4*12)),0),ROUNDDOWN(IF(A943-($N$4*4)&lt;0,0,((A943-(4*$N$4)/((4*$N$4))))/($N$4*4)),0)))))))))+(IF(A943=$E$4,$J$4,0))</f>
        <v>0</v>
      </c>
      <c r="E943" s="49">
        <f>IF(D943=0,0,1/((1+IF('Lease Quarterly'!$H$4="Yearly",'Lease Quarterly'!$D$4,IF('Lease Quarterly'!$H$4="Quarterly",'Lease Quarterly'!$D$4/4,'Lease Quarterly'!$D$4/12)))^IF($E$17=1,A942,A943)))</f>
        <v>0</v>
      </c>
      <c r="F943" s="55">
        <f t="shared" si="145"/>
        <v>0</v>
      </c>
      <c r="G943" s="56"/>
      <c r="H943" s="38">
        <f t="shared" si="151"/>
        <v>927</v>
      </c>
      <c r="I943" s="9" t="str">
        <f t="shared" si="146"/>
        <v>-</v>
      </c>
      <c r="J943" s="47">
        <f>IF(H943&gt;'Lease Quarterly'!$E$4,0,M942)</f>
        <v>0</v>
      </c>
      <c r="K943" s="47">
        <f>IF(IF('Lease Quarterly'!$H$4="Yearly",J943*'Lease Quarterly'!$D$4,IF('Lease Quarterly'!$H$4="Quarterly",J943*('Lease Quarterly'!$D$4/4),J943*'Lease Quarterly'!$D$4/12))&gt;0,IF('Lease Quarterly'!$H$4="Yearly",J943*'Lease Quarterly'!$D$4,IF('Lease Quarterly'!$H$4="Quarterly",J943*('Lease Quarterly'!$D$4/4),J943*'Lease Quarterly'!$D$4/12)),-L943-J943)</f>
        <v>0</v>
      </c>
      <c r="L943" s="47">
        <f t="shared" si="147"/>
        <v>0</v>
      </c>
      <c r="M943" s="47">
        <f t="shared" si="148"/>
        <v>0</v>
      </c>
      <c r="N943" s="57"/>
      <c r="O943" s="38">
        <v>237</v>
      </c>
      <c r="P943" s="58">
        <f t="shared" si="152"/>
        <v>382319</v>
      </c>
      <c r="Q943" s="47">
        <f t="shared" si="153"/>
        <v>0</v>
      </c>
      <c r="R943" s="47">
        <f>IF(S942&lt;1,0,-'Lease Quarterly'!$K$4/'Lease Quarterly'!$L$4)</f>
        <v>0</v>
      </c>
      <c r="S943" s="47">
        <f t="shared" si="149"/>
        <v>0</v>
      </c>
      <c r="AE943"/>
      <c r="AF943" s="6"/>
    </row>
    <row r="944" spans="1:32" x14ac:dyDescent="0.25">
      <c r="A944" s="53">
        <f t="shared" si="150"/>
        <v>928</v>
      </c>
      <c r="B944" s="29">
        <f t="shared" si="144"/>
        <v>0</v>
      </c>
      <c r="C944" s="9" t="str">
        <f>IF(D944=0,"-",IF('Lease Quarterly'!$H$4="Yearly",EDATE(C943,12),IF('Lease Quarterly'!$H$4="Quarterly",EDATE(C943,3),EDATE(C943,1))))</f>
        <v>-</v>
      </c>
      <c r="D944" s="54">
        <f>IF(A944&gt;'Lease Quarterly'!$E$4,0,'Lease Quarterly'!$G$4)*((1+$M$4)^(((((IF($H$4="Yearly",ROUNDDOWN(IF(A944-($N$4)&lt;0,0,((A944-($N$4)/(($N$4))))/($N$4)),0),IF($H$4="Monthly",ROUNDDOWN(IF(A944-($N$4*12)&lt;0,0,((A944-(12*$N$4)/((12*$N$4))))/($N$4*12)),0),ROUNDDOWN(IF(A944-($N$4*4)&lt;0,0,((A944-(4*$N$4)/((4*$N$4))))/($N$4*4)),0)))))))))+(IF(A944=$E$4,$J$4,0))</f>
        <v>0</v>
      </c>
      <c r="E944" s="49">
        <f>IF(D944=0,0,1/((1+IF('Lease Quarterly'!$H$4="Yearly",'Lease Quarterly'!$D$4,IF('Lease Quarterly'!$H$4="Quarterly",'Lease Quarterly'!$D$4/4,'Lease Quarterly'!$D$4/12)))^IF($E$17=1,A943,A944)))</f>
        <v>0</v>
      </c>
      <c r="F944" s="55">
        <f t="shared" si="145"/>
        <v>0</v>
      </c>
      <c r="G944" s="56"/>
      <c r="H944" s="38">
        <f t="shared" si="151"/>
        <v>928</v>
      </c>
      <c r="I944" s="9" t="str">
        <f t="shared" si="146"/>
        <v>-</v>
      </c>
      <c r="J944" s="47">
        <f>IF(H944&gt;'Lease Quarterly'!$E$4,0,M943)</f>
        <v>0</v>
      </c>
      <c r="K944" s="47">
        <f>IF(IF('Lease Quarterly'!$H$4="Yearly",J944*'Lease Quarterly'!$D$4,IF('Lease Quarterly'!$H$4="Quarterly",J944*('Lease Quarterly'!$D$4/4),J944*'Lease Quarterly'!$D$4/12))&gt;0,IF('Lease Quarterly'!$H$4="Yearly",J944*'Lease Quarterly'!$D$4,IF('Lease Quarterly'!$H$4="Quarterly",J944*('Lease Quarterly'!$D$4/4),J944*'Lease Quarterly'!$D$4/12)),-L944-J944)</f>
        <v>0</v>
      </c>
      <c r="L944" s="47">
        <f t="shared" si="147"/>
        <v>0</v>
      </c>
      <c r="M944" s="47">
        <f t="shared" si="148"/>
        <v>0</v>
      </c>
      <c r="N944" s="57"/>
      <c r="O944" s="38">
        <v>237</v>
      </c>
      <c r="P944" s="58">
        <f t="shared" si="152"/>
        <v>382684</v>
      </c>
      <c r="Q944" s="47">
        <f t="shared" si="153"/>
        <v>0</v>
      </c>
      <c r="R944" s="47">
        <f>IF(S943&lt;1,0,-'Lease Quarterly'!$K$4/'Lease Quarterly'!$L$4)</f>
        <v>0</v>
      </c>
      <c r="S944" s="47">
        <f t="shared" si="149"/>
        <v>0</v>
      </c>
      <c r="AE944"/>
      <c r="AF944" s="6"/>
    </row>
    <row r="945" spans="1:32" x14ac:dyDescent="0.25">
      <c r="A945" s="53">
        <f t="shared" si="150"/>
        <v>929</v>
      </c>
      <c r="B945" s="29">
        <f t="shared" si="144"/>
        <v>0</v>
      </c>
      <c r="C945" s="9" t="str">
        <f>IF(D945=0,"-",IF('Lease Quarterly'!$H$4="Yearly",EDATE(C944,12),IF('Lease Quarterly'!$H$4="Quarterly",EDATE(C944,3),EDATE(C944,1))))</f>
        <v>-</v>
      </c>
      <c r="D945" s="54">
        <f>IF(A945&gt;'Lease Quarterly'!$E$4,0,'Lease Quarterly'!$G$4)*((1+$M$4)^(((((IF($H$4="Yearly",ROUNDDOWN(IF(A945-($N$4)&lt;0,0,((A945-($N$4)/(($N$4))))/($N$4)),0),IF($H$4="Monthly",ROUNDDOWN(IF(A945-($N$4*12)&lt;0,0,((A945-(12*$N$4)/((12*$N$4))))/($N$4*12)),0),ROUNDDOWN(IF(A945-($N$4*4)&lt;0,0,((A945-(4*$N$4)/((4*$N$4))))/($N$4*4)),0)))))))))+(IF(A945=$E$4,$J$4,0))</f>
        <v>0</v>
      </c>
      <c r="E945" s="49">
        <f>IF(D945=0,0,1/((1+IF('Lease Quarterly'!$H$4="Yearly",'Lease Quarterly'!$D$4,IF('Lease Quarterly'!$H$4="Quarterly",'Lease Quarterly'!$D$4/4,'Lease Quarterly'!$D$4/12)))^IF($E$17=1,A944,A945)))</f>
        <v>0</v>
      </c>
      <c r="F945" s="55">
        <f t="shared" si="145"/>
        <v>0</v>
      </c>
      <c r="G945" s="56"/>
      <c r="H945" s="38">
        <f t="shared" si="151"/>
        <v>929</v>
      </c>
      <c r="I945" s="9" t="str">
        <f t="shared" si="146"/>
        <v>-</v>
      </c>
      <c r="J945" s="47">
        <f>IF(H945&gt;'Lease Quarterly'!$E$4,0,M944)</f>
        <v>0</v>
      </c>
      <c r="K945" s="47">
        <f>IF(IF('Lease Quarterly'!$H$4="Yearly",J945*'Lease Quarterly'!$D$4,IF('Lease Quarterly'!$H$4="Quarterly",J945*('Lease Quarterly'!$D$4/4),J945*'Lease Quarterly'!$D$4/12))&gt;0,IF('Lease Quarterly'!$H$4="Yearly",J945*'Lease Quarterly'!$D$4,IF('Lease Quarterly'!$H$4="Quarterly",J945*('Lease Quarterly'!$D$4/4),J945*'Lease Quarterly'!$D$4/12)),-L945-J945)</f>
        <v>0</v>
      </c>
      <c r="L945" s="47">
        <f t="shared" si="147"/>
        <v>0</v>
      </c>
      <c r="M945" s="47">
        <f t="shared" si="148"/>
        <v>0</v>
      </c>
      <c r="N945" s="57"/>
      <c r="O945" s="38">
        <v>237</v>
      </c>
      <c r="P945" s="58">
        <f t="shared" si="152"/>
        <v>383050</v>
      </c>
      <c r="Q945" s="47">
        <f t="shared" si="153"/>
        <v>0</v>
      </c>
      <c r="R945" s="47">
        <f>IF(S944&lt;1,0,-'Lease Quarterly'!$K$4/'Lease Quarterly'!$L$4)</f>
        <v>0</v>
      </c>
      <c r="S945" s="47">
        <f t="shared" si="149"/>
        <v>0</v>
      </c>
      <c r="AE945"/>
      <c r="AF945" s="6"/>
    </row>
    <row r="946" spans="1:32" x14ac:dyDescent="0.25">
      <c r="A946" s="53">
        <f t="shared" si="150"/>
        <v>930</v>
      </c>
      <c r="B946" s="29">
        <f t="shared" si="144"/>
        <v>0</v>
      </c>
      <c r="C946" s="9" t="str">
        <f>IF(D946=0,"-",IF('Lease Quarterly'!$H$4="Yearly",EDATE(C945,12),IF('Lease Quarterly'!$H$4="Quarterly",EDATE(C945,3),EDATE(C945,1))))</f>
        <v>-</v>
      </c>
      <c r="D946" s="54">
        <f>IF(A946&gt;'Lease Quarterly'!$E$4,0,'Lease Quarterly'!$G$4)*((1+$M$4)^(((((IF($H$4="Yearly",ROUNDDOWN(IF(A946-($N$4)&lt;0,0,((A946-($N$4)/(($N$4))))/($N$4)),0),IF($H$4="Monthly",ROUNDDOWN(IF(A946-($N$4*12)&lt;0,0,((A946-(12*$N$4)/((12*$N$4))))/($N$4*12)),0),ROUNDDOWN(IF(A946-($N$4*4)&lt;0,0,((A946-(4*$N$4)/((4*$N$4))))/($N$4*4)),0)))))))))+(IF(A946=$E$4,$J$4,0))</f>
        <v>0</v>
      </c>
      <c r="E946" s="49">
        <f>IF(D946=0,0,1/((1+IF('Lease Quarterly'!$H$4="Yearly",'Lease Quarterly'!$D$4,IF('Lease Quarterly'!$H$4="Quarterly",'Lease Quarterly'!$D$4/4,'Lease Quarterly'!$D$4/12)))^IF($E$17=1,A945,A946)))</f>
        <v>0</v>
      </c>
      <c r="F946" s="55">
        <f t="shared" si="145"/>
        <v>0</v>
      </c>
      <c r="G946" s="56"/>
      <c r="H946" s="38">
        <f t="shared" si="151"/>
        <v>930</v>
      </c>
      <c r="I946" s="9" t="str">
        <f t="shared" si="146"/>
        <v>-</v>
      </c>
      <c r="J946" s="47">
        <f>IF(H946&gt;'Lease Quarterly'!$E$4,0,M945)</f>
        <v>0</v>
      </c>
      <c r="K946" s="47">
        <f>IF(IF('Lease Quarterly'!$H$4="Yearly",J946*'Lease Quarterly'!$D$4,IF('Lease Quarterly'!$H$4="Quarterly",J946*('Lease Quarterly'!$D$4/4),J946*'Lease Quarterly'!$D$4/12))&gt;0,IF('Lease Quarterly'!$H$4="Yearly",J946*'Lease Quarterly'!$D$4,IF('Lease Quarterly'!$H$4="Quarterly",J946*('Lease Quarterly'!$D$4/4),J946*'Lease Quarterly'!$D$4/12)),-L946-J946)</f>
        <v>0</v>
      </c>
      <c r="L946" s="47">
        <f t="shared" si="147"/>
        <v>0</v>
      </c>
      <c r="M946" s="47">
        <f t="shared" si="148"/>
        <v>0</v>
      </c>
      <c r="N946" s="57"/>
      <c r="O946" s="38">
        <v>237</v>
      </c>
      <c r="P946" s="58">
        <f t="shared" si="152"/>
        <v>383415</v>
      </c>
      <c r="Q946" s="47">
        <f t="shared" si="153"/>
        <v>0</v>
      </c>
      <c r="R946" s="47">
        <f>IF(S945&lt;1,0,-'Lease Quarterly'!$K$4/'Lease Quarterly'!$L$4)</f>
        <v>0</v>
      </c>
      <c r="S946" s="47">
        <f t="shared" si="149"/>
        <v>0</v>
      </c>
      <c r="AE946"/>
      <c r="AF946" s="6"/>
    </row>
    <row r="947" spans="1:32" x14ac:dyDescent="0.25">
      <c r="A947" s="53">
        <f t="shared" si="150"/>
        <v>931</v>
      </c>
      <c r="B947" s="29">
        <f t="shared" si="144"/>
        <v>0</v>
      </c>
      <c r="C947" s="9" t="str">
        <f>IF(D947=0,"-",IF('Lease Quarterly'!$H$4="Yearly",EDATE(C946,12),IF('Lease Quarterly'!$H$4="Quarterly",EDATE(C946,3),EDATE(C946,1))))</f>
        <v>-</v>
      </c>
      <c r="D947" s="54">
        <f>IF(A947&gt;'Lease Quarterly'!$E$4,0,'Lease Quarterly'!$G$4)*((1+$M$4)^(((((IF($H$4="Yearly",ROUNDDOWN(IF(A947-($N$4)&lt;0,0,((A947-($N$4)/(($N$4))))/($N$4)),0),IF($H$4="Monthly",ROUNDDOWN(IF(A947-($N$4*12)&lt;0,0,((A947-(12*$N$4)/((12*$N$4))))/($N$4*12)),0),ROUNDDOWN(IF(A947-($N$4*4)&lt;0,0,((A947-(4*$N$4)/((4*$N$4))))/($N$4*4)),0)))))))))+(IF(A947=$E$4,$J$4,0))</f>
        <v>0</v>
      </c>
      <c r="E947" s="49">
        <f>IF(D947=0,0,1/((1+IF('Lease Quarterly'!$H$4="Yearly",'Lease Quarterly'!$D$4,IF('Lease Quarterly'!$H$4="Quarterly",'Lease Quarterly'!$D$4/4,'Lease Quarterly'!$D$4/12)))^IF($E$17=1,A946,A947)))</f>
        <v>0</v>
      </c>
      <c r="F947" s="55">
        <f t="shared" si="145"/>
        <v>0</v>
      </c>
      <c r="G947" s="56"/>
      <c r="H947" s="38">
        <f t="shared" si="151"/>
        <v>931</v>
      </c>
      <c r="I947" s="9" t="str">
        <f t="shared" si="146"/>
        <v>-</v>
      </c>
      <c r="J947" s="47">
        <f>IF(H947&gt;'Lease Quarterly'!$E$4,0,M946)</f>
        <v>0</v>
      </c>
      <c r="K947" s="47">
        <f>IF(IF('Lease Quarterly'!$H$4="Yearly",J947*'Lease Quarterly'!$D$4,IF('Lease Quarterly'!$H$4="Quarterly",J947*('Lease Quarterly'!$D$4/4),J947*'Lease Quarterly'!$D$4/12))&gt;0,IF('Lease Quarterly'!$H$4="Yearly",J947*'Lease Quarterly'!$D$4,IF('Lease Quarterly'!$H$4="Quarterly",J947*('Lease Quarterly'!$D$4/4),J947*'Lease Quarterly'!$D$4/12)),-L947-J947)</f>
        <v>0</v>
      </c>
      <c r="L947" s="47">
        <f t="shared" si="147"/>
        <v>0</v>
      </c>
      <c r="M947" s="47">
        <f t="shared" si="148"/>
        <v>0</v>
      </c>
      <c r="N947" s="57"/>
      <c r="O947" s="38">
        <v>237</v>
      </c>
      <c r="P947" s="58">
        <f t="shared" si="152"/>
        <v>383780</v>
      </c>
      <c r="Q947" s="47">
        <f t="shared" si="153"/>
        <v>0</v>
      </c>
      <c r="R947" s="47">
        <f>IF(S946&lt;1,0,-'Lease Quarterly'!$K$4/'Lease Quarterly'!$L$4)</f>
        <v>0</v>
      </c>
      <c r="S947" s="47">
        <f t="shared" si="149"/>
        <v>0</v>
      </c>
      <c r="AE947"/>
      <c r="AF947" s="6"/>
    </row>
    <row r="948" spans="1:32" x14ac:dyDescent="0.25">
      <c r="A948" s="53">
        <f t="shared" si="150"/>
        <v>932</v>
      </c>
      <c r="B948" s="29">
        <f t="shared" si="144"/>
        <v>0</v>
      </c>
      <c r="C948" s="9" t="str">
        <f>IF(D948=0,"-",IF('Lease Quarterly'!$H$4="Yearly",EDATE(C947,12),IF('Lease Quarterly'!$H$4="Quarterly",EDATE(C947,3),EDATE(C947,1))))</f>
        <v>-</v>
      </c>
      <c r="D948" s="54">
        <f>IF(A948&gt;'Lease Quarterly'!$E$4,0,'Lease Quarterly'!$G$4)*((1+$M$4)^(((((IF($H$4="Yearly",ROUNDDOWN(IF(A948-($N$4)&lt;0,0,((A948-($N$4)/(($N$4))))/($N$4)),0),IF($H$4="Monthly",ROUNDDOWN(IF(A948-($N$4*12)&lt;0,0,((A948-(12*$N$4)/((12*$N$4))))/($N$4*12)),0),ROUNDDOWN(IF(A948-($N$4*4)&lt;0,0,((A948-(4*$N$4)/((4*$N$4))))/($N$4*4)),0)))))))))+(IF(A948=$E$4,$J$4,0))</f>
        <v>0</v>
      </c>
      <c r="E948" s="49">
        <f>IF(D948=0,0,1/((1+IF('Lease Quarterly'!$H$4="Yearly",'Lease Quarterly'!$D$4,IF('Lease Quarterly'!$H$4="Quarterly",'Lease Quarterly'!$D$4/4,'Lease Quarterly'!$D$4/12)))^IF($E$17=1,A947,A948)))</f>
        <v>0</v>
      </c>
      <c r="F948" s="55">
        <f t="shared" si="145"/>
        <v>0</v>
      </c>
      <c r="G948" s="56"/>
      <c r="H948" s="38">
        <f t="shared" si="151"/>
        <v>932</v>
      </c>
      <c r="I948" s="9" t="str">
        <f t="shared" si="146"/>
        <v>-</v>
      </c>
      <c r="J948" s="47">
        <f>IF(H948&gt;'Lease Quarterly'!$E$4,0,M947)</f>
        <v>0</v>
      </c>
      <c r="K948" s="47">
        <f>IF(IF('Lease Quarterly'!$H$4="Yearly",J948*'Lease Quarterly'!$D$4,IF('Lease Quarterly'!$H$4="Quarterly",J948*('Lease Quarterly'!$D$4/4),J948*'Lease Quarterly'!$D$4/12))&gt;0,IF('Lease Quarterly'!$H$4="Yearly",J948*'Lease Quarterly'!$D$4,IF('Lease Quarterly'!$H$4="Quarterly",J948*('Lease Quarterly'!$D$4/4),J948*'Lease Quarterly'!$D$4/12)),-L948-J948)</f>
        <v>0</v>
      </c>
      <c r="L948" s="47">
        <f t="shared" si="147"/>
        <v>0</v>
      </c>
      <c r="M948" s="47">
        <f t="shared" si="148"/>
        <v>0</v>
      </c>
      <c r="N948" s="57"/>
      <c r="O948" s="38">
        <v>237</v>
      </c>
      <c r="P948" s="58">
        <f t="shared" si="152"/>
        <v>384145</v>
      </c>
      <c r="Q948" s="47">
        <f t="shared" si="153"/>
        <v>0</v>
      </c>
      <c r="R948" s="47">
        <f>IF(S947&lt;1,0,-'Lease Quarterly'!$K$4/'Lease Quarterly'!$L$4)</f>
        <v>0</v>
      </c>
      <c r="S948" s="47">
        <f t="shared" si="149"/>
        <v>0</v>
      </c>
      <c r="AE948"/>
      <c r="AF948" s="6"/>
    </row>
    <row r="949" spans="1:32" x14ac:dyDescent="0.25">
      <c r="A949" s="53">
        <f t="shared" si="150"/>
        <v>933</v>
      </c>
      <c r="B949" s="29">
        <f t="shared" si="144"/>
        <v>0</v>
      </c>
      <c r="C949" s="9" t="str">
        <f>IF(D949=0,"-",IF('Lease Quarterly'!$H$4="Yearly",EDATE(C948,12),IF('Lease Quarterly'!$H$4="Quarterly",EDATE(C948,3),EDATE(C948,1))))</f>
        <v>-</v>
      </c>
      <c r="D949" s="54">
        <f>IF(A949&gt;'Lease Quarterly'!$E$4,0,'Lease Quarterly'!$G$4)*((1+$M$4)^(((((IF($H$4="Yearly",ROUNDDOWN(IF(A949-($N$4)&lt;0,0,((A949-($N$4)/(($N$4))))/($N$4)),0),IF($H$4="Monthly",ROUNDDOWN(IF(A949-($N$4*12)&lt;0,0,((A949-(12*$N$4)/((12*$N$4))))/($N$4*12)),0),ROUNDDOWN(IF(A949-($N$4*4)&lt;0,0,((A949-(4*$N$4)/((4*$N$4))))/($N$4*4)),0)))))))))+(IF(A949=$E$4,$J$4,0))</f>
        <v>0</v>
      </c>
      <c r="E949" s="49">
        <f>IF(D949=0,0,1/((1+IF('Lease Quarterly'!$H$4="Yearly",'Lease Quarterly'!$D$4,IF('Lease Quarterly'!$H$4="Quarterly",'Lease Quarterly'!$D$4/4,'Lease Quarterly'!$D$4/12)))^IF($E$17=1,A948,A949)))</f>
        <v>0</v>
      </c>
      <c r="F949" s="55">
        <f t="shared" si="145"/>
        <v>0</v>
      </c>
      <c r="G949" s="56"/>
      <c r="H949" s="38">
        <f t="shared" si="151"/>
        <v>933</v>
      </c>
      <c r="I949" s="9" t="str">
        <f t="shared" si="146"/>
        <v>-</v>
      </c>
      <c r="J949" s="47">
        <f>IF(H949&gt;'Lease Quarterly'!$E$4,0,M948)</f>
        <v>0</v>
      </c>
      <c r="K949" s="47">
        <f>IF(IF('Lease Quarterly'!$H$4="Yearly",J949*'Lease Quarterly'!$D$4,IF('Lease Quarterly'!$H$4="Quarterly",J949*('Lease Quarterly'!$D$4/4),J949*'Lease Quarterly'!$D$4/12))&gt;0,IF('Lease Quarterly'!$H$4="Yearly",J949*'Lease Quarterly'!$D$4,IF('Lease Quarterly'!$H$4="Quarterly",J949*('Lease Quarterly'!$D$4/4),J949*'Lease Quarterly'!$D$4/12)),-L949-J949)</f>
        <v>0</v>
      </c>
      <c r="L949" s="47">
        <f t="shared" si="147"/>
        <v>0</v>
      </c>
      <c r="M949" s="47">
        <f t="shared" si="148"/>
        <v>0</v>
      </c>
      <c r="N949" s="57"/>
      <c r="O949" s="38">
        <v>237</v>
      </c>
      <c r="P949" s="58">
        <f t="shared" si="152"/>
        <v>384511</v>
      </c>
      <c r="Q949" s="47">
        <f t="shared" si="153"/>
        <v>0</v>
      </c>
      <c r="R949" s="47">
        <f>IF(S948&lt;1,0,-'Lease Quarterly'!$K$4/'Lease Quarterly'!$L$4)</f>
        <v>0</v>
      </c>
      <c r="S949" s="47">
        <f t="shared" si="149"/>
        <v>0</v>
      </c>
      <c r="AE949"/>
      <c r="AF949" s="6"/>
    </row>
    <row r="950" spans="1:32" x14ac:dyDescent="0.25">
      <c r="A950" s="53">
        <f t="shared" si="150"/>
        <v>934</v>
      </c>
      <c r="B950" s="29">
        <f t="shared" si="144"/>
        <v>0</v>
      </c>
      <c r="C950" s="9" t="str">
        <f>IF(D950=0,"-",IF('Lease Quarterly'!$H$4="Yearly",EDATE(C949,12),IF('Lease Quarterly'!$H$4="Quarterly",EDATE(C949,3),EDATE(C949,1))))</f>
        <v>-</v>
      </c>
      <c r="D950" s="54">
        <f>IF(A950&gt;'Lease Quarterly'!$E$4,0,'Lease Quarterly'!$G$4)*((1+$M$4)^(((((IF($H$4="Yearly",ROUNDDOWN(IF(A950-($N$4)&lt;0,0,((A950-($N$4)/(($N$4))))/($N$4)),0),IF($H$4="Monthly",ROUNDDOWN(IF(A950-($N$4*12)&lt;0,0,((A950-(12*$N$4)/((12*$N$4))))/($N$4*12)),0),ROUNDDOWN(IF(A950-($N$4*4)&lt;0,0,((A950-(4*$N$4)/((4*$N$4))))/($N$4*4)),0)))))))))+(IF(A950=$E$4,$J$4,0))</f>
        <v>0</v>
      </c>
      <c r="E950" s="49">
        <f>IF(D950=0,0,1/((1+IF('Lease Quarterly'!$H$4="Yearly",'Lease Quarterly'!$D$4,IF('Lease Quarterly'!$H$4="Quarterly",'Lease Quarterly'!$D$4/4,'Lease Quarterly'!$D$4/12)))^IF($E$17=1,A949,A950)))</f>
        <v>0</v>
      </c>
      <c r="F950" s="55">
        <f t="shared" si="145"/>
        <v>0</v>
      </c>
      <c r="G950" s="56"/>
      <c r="H950" s="38">
        <f t="shared" si="151"/>
        <v>934</v>
      </c>
      <c r="I950" s="9" t="str">
        <f t="shared" si="146"/>
        <v>-</v>
      </c>
      <c r="J950" s="47">
        <f>IF(H950&gt;'Lease Quarterly'!$E$4,0,M949)</f>
        <v>0</v>
      </c>
      <c r="K950" s="47">
        <f>IF(IF('Lease Quarterly'!$H$4="Yearly",J950*'Lease Quarterly'!$D$4,IF('Lease Quarterly'!$H$4="Quarterly",J950*('Lease Quarterly'!$D$4/4),J950*'Lease Quarterly'!$D$4/12))&gt;0,IF('Lease Quarterly'!$H$4="Yearly",J950*'Lease Quarterly'!$D$4,IF('Lease Quarterly'!$H$4="Quarterly",J950*('Lease Quarterly'!$D$4/4),J950*'Lease Quarterly'!$D$4/12)),-L950-J950)</f>
        <v>0</v>
      </c>
      <c r="L950" s="47">
        <f t="shared" si="147"/>
        <v>0</v>
      </c>
      <c r="M950" s="47">
        <f t="shared" si="148"/>
        <v>0</v>
      </c>
      <c r="N950" s="57"/>
      <c r="O950" s="38">
        <v>237</v>
      </c>
      <c r="P950" s="58">
        <f t="shared" si="152"/>
        <v>384876</v>
      </c>
      <c r="Q950" s="47">
        <f t="shared" si="153"/>
        <v>0</v>
      </c>
      <c r="R950" s="47">
        <f>IF(S949&lt;1,0,-'Lease Quarterly'!$K$4/'Lease Quarterly'!$L$4)</f>
        <v>0</v>
      </c>
      <c r="S950" s="47">
        <f t="shared" si="149"/>
        <v>0</v>
      </c>
      <c r="AE950"/>
      <c r="AF950" s="6"/>
    </row>
    <row r="951" spans="1:32" x14ac:dyDescent="0.25">
      <c r="A951" s="53">
        <f t="shared" si="150"/>
        <v>935</v>
      </c>
      <c r="B951" s="29">
        <f t="shared" si="144"/>
        <v>0</v>
      </c>
      <c r="C951" s="9" t="str">
        <f>IF(D951=0,"-",IF('Lease Quarterly'!$H$4="Yearly",EDATE(C950,12),IF('Lease Quarterly'!$H$4="Quarterly",EDATE(C950,3),EDATE(C950,1))))</f>
        <v>-</v>
      </c>
      <c r="D951" s="54">
        <f>IF(A951&gt;'Lease Quarterly'!$E$4,0,'Lease Quarterly'!$G$4)*((1+$M$4)^(((((IF($H$4="Yearly",ROUNDDOWN(IF(A951-($N$4)&lt;0,0,((A951-($N$4)/(($N$4))))/($N$4)),0),IF($H$4="Monthly",ROUNDDOWN(IF(A951-($N$4*12)&lt;0,0,((A951-(12*$N$4)/((12*$N$4))))/($N$4*12)),0),ROUNDDOWN(IF(A951-($N$4*4)&lt;0,0,((A951-(4*$N$4)/((4*$N$4))))/($N$4*4)),0)))))))))+(IF(A951=$E$4,$J$4,0))</f>
        <v>0</v>
      </c>
      <c r="E951" s="49">
        <f>IF(D951=0,0,1/((1+IF('Lease Quarterly'!$H$4="Yearly",'Lease Quarterly'!$D$4,IF('Lease Quarterly'!$H$4="Quarterly",'Lease Quarterly'!$D$4/4,'Lease Quarterly'!$D$4/12)))^IF($E$17=1,A950,A951)))</f>
        <v>0</v>
      </c>
      <c r="F951" s="55">
        <f t="shared" si="145"/>
        <v>0</v>
      </c>
      <c r="G951" s="56"/>
      <c r="H951" s="38">
        <f t="shared" si="151"/>
        <v>935</v>
      </c>
      <c r="I951" s="9" t="str">
        <f t="shared" si="146"/>
        <v>-</v>
      </c>
      <c r="J951" s="47">
        <f>IF(H951&gt;'Lease Quarterly'!$E$4,0,M950)</f>
        <v>0</v>
      </c>
      <c r="K951" s="47">
        <f>IF(IF('Lease Quarterly'!$H$4="Yearly",J951*'Lease Quarterly'!$D$4,IF('Lease Quarterly'!$H$4="Quarterly",J951*('Lease Quarterly'!$D$4/4),J951*'Lease Quarterly'!$D$4/12))&gt;0,IF('Lease Quarterly'!$H$4="Yearly",J951*'Lease Quarterly'!$D$4,IF('Lease Quarterly'!$H$4="Quarterly",J951*('Lease Quarterly'!$D$4/4),J951*'Lease Quarterly'!$D$4/12)),-L951-J951)</f>
        <v>0</v>
      </c>
      <c r="L951" s="47">
        <f t="shared" si="147"/>
        <v>0</v>
      </c>
      <c r="M951" s="47">
        <f t="shared" si="148"/>
        <v>0</v>
      </c>
      <c r="N951" s="57"/>
      <c r="O951" s="38">
        <v>237</v>
      </c>
      <c r="P951" s="58">
        <f t="shared" si="152"/>
        <v>385241</v>
      </c>
      <c r="Q951" s="47">
        <f t="shared" si="153"/>
        <v>0</v>
      </c>
      <c r="R951" s="47">
        <f>IF(S950&lt;1,0,-'Lease Quarterly'!$K$4/'Lease Quarterly'!$L$4)</f>
        <v>0</v>
      </c>
      <c r="S951" s="47">
        <f t="shared" si="149"/>
        <v>0</v>
      </c>
      <c r="AE951"/>
      <c r="AF951" s="6"/>
    </row>
    <row r="952" spans="1:32" x14ac:dyDescent="0.25">
      <c r="A952" s="53">
        <f t="shared" si="150"/>
        <v>936</v>
      </c>
      <c r="B952" s="29">
        <f t="shared" si="144"/>
        <v>0</v>
      </c>
      <c r="C952" s="9" t="str">
        <f>IF(D952=0,"-",IF('Lease Quarterly'!$H$4="Yearly",EDATE(C951,12),IF('Lease Quarterly'!$H$4="Quarterly",EDATE(C951,3),EDATE(C951,1))))</f>
        <v>-</v>
      </c>
      <c r="D952" s="54">
        <f>IF(A952&gt;'Lease Quarterly'!$E$4,0,'Lease Quarterly'!$G$4)*((1+$M$4)^(((((IF($H$4="Yearly",ROUNDDOWN(IF(A952-($N$4)&lt;0,0,((A952-($N$4)/(($N$4))))/($N$4)),0),IF($H$4="Monthly",ROUNDDOWN(IF(A952-($N$4*12)&lt;0,0,((A952-(12*$N$4)/((12*$N$4))))/($N$4*12)),0),ROUNDDOWN(IF(A952-($N$4*4)&lt;0,0,((A952-(4*$N$4)/((4*$N$4))))/($N$4*4)),0)))))))))+(IF(A952=$E$4,$J$4,0))</f>
        <v>0</v>
      </c>
      <c r="E952" s="49">
        <f>IF(D952=0,0,1/((1+IF('Lease Quarterly'!$H$4="Yearly",'Lease Quarterly'!$D$4,IF('Lease Quarterly'!$H$4="Quarterly",'Lease Quarterly'!$D$4/4,'Lease Quarterly'!$D$4/12)))^IF($E$17=1,A951,A952)))</f>
        <v>0</v>
      </c>
      <c r="F952" s="55">
        <f t="shared" si="145"/>
        <v>0</v>
      </c>
      <c r="G952" s="56"/>
      <c r="H952" s="38">
        <f t="shared" si="151"/>
        <v>936</v>
      </c>
      <c r="I952" s="9" t="str">
        <f t="shared" si="146"/>
        <v>-</v>
      </c>
      <c r="J952" s="47">
        <f>IF(H952&gt;'Lease Quarterly'!$E$4,0,M951)</f>
        <v>0</v>
      </c>
      <c r="K952" s="47">
        <f>IF(IF('Lease Quarterly'!$H$4="Yearly",J952*'Lease Quarterly'!$D$4,IF('Lease Quarterly'!$H$4="Quarterly",J952*('Lease Quarterly'!$D$4/4),J952*'Lease Quarterly'!$D$4/12))&gt;0,IF('Lease Quarterly'!$H$4="Yearly",J952*'Lease Quarterly'!$D$4,IF('Lease Quarterly'!$H$4="Quarterly",J952*('Lease Quarterly'!$D$4/4),J952*'Lease Quarterly'!$D$4/12)),-L952-J952)</f>
        <v>0</v>
      </c>
      <c r="L952" s="47">
        <f t="shared" si="147"/>
        <v>0</v>
      </c>
      <c r="M952" s="47">
        <f t="shared" si="148"/>
        <v>0</v>
      </c>
      <c r="N952" s="57"/>
      <c r="O952" s="38">
        <v>237</v>
      </c>
      <c r="P952" s="58">
        <f t="shared" si="152"/>
        <v>385606</v>
      </c>
      <c r="Q952" s="47">
        <f t="shared" si="153"/>
        <v>0</v>
      </c>
      <c r="R952" s="47">
        <f>IF(S951&lt;1,0,-'Lease Quarterly'!$K$4/'Lease Quarterly'!$L$4)</f>
        <v>0</v>
      </c>
      <c r="S952" s="47">
        <f t="shared" si="149"/>
        <v>0</v>
      </c>
      <c r="AE952"/>
      <c r="AF952" s="6"/>
    </row>
    <row r="953" spans="1:32" x14ac:dyDescent="0.25">
      <c r="A953" s="53">
        <f t="shared" si="150"/>
        <v>937</v>
      </c>
      <c r="B953" s="29">
        <f t="shared" si="144"/>
        <v>0</v>
      </c>
      <c r="C953" s="9" t="str">
        <f>IF(D953=0,"-",IF('Lease Quarterly'!$H$4="Yearly",EDATE(C952,12),IF('Lease Quarterly'!$H$4="Quarterly",EDATE(C952,3),EDATE(C952,1))))</f>
        <v>-</v>
      </c>
      <c r="D953" s="54">
        <f>IF(A953&gt;'Lease Quarterly'!$E$4,0,'Lease Quarterly'!$G$4)*((1+$M$4)^(((((IF($H$4="Yearly",ROUNDDOWN(IF(A953-($N$4)&lt;0,0,((A953-($N$4)/(($N$4))))/($N$4)),0),IF($H$4="Monthly",ROUNDDOWN(IF(A953-($N$4*12)&lt;0,0,((A953-(12*$N$4)/((12*$N$4))))/($N$4*12)),0),ROUNDDOWN(IF(A953-($N$4*4)&lt;0,0,((A953-(4*$N$4)/((4*$N$4))))/($N$4*4)),0)))))))))+(IF(A953=$E$4,$J$4,0))</f>
        <v>0</v>
      </c>
      <c r="E953" s="49">
        <f>IF(D953=0,0,1/((1+IF('Lease Quarterly'!$H$4="Yearly",'Lease Quarterly'!$D$4,IF('Lease Quarterly'!$H$4="Quarterly",'Lease Quarterly'!$D$4/4,'Lease Quarterly'!$D$4/12)))^IF($E$17=1,A952,A953)))</f>
        <v>0</v>
      </c>
      <c r="F953" s="55">
        <f t="shared" si="145"/>
        <v>0</v>
      </c>
      <c r="G953" s="56"/>
      <c r="H953" s="38">
        <f t="shared" si="151"/>
        <v>937</v>
      </c>
      <c r="I953" s="9" t="str">
        <f t="shared" si="146"/>
        <v>-</v>
      </c>
      <c r="J953" s="47">
        <f>IF(H953&gt;'Lease Quarterly'!$E$4,0,M952)</f>
        <v>0</v>
      </c>
      <c r="K953" s="47">
        <f>IF(IF('Lease Quarterly'!$H$4="Yearly",J953*'Lease Quarterly'!$D$4,IF('Lease Quarterly'!$H$4="Quarterly",J953*('Lease Quarterly'!$D$4/4),J953*'Lease Quarterly'!$D$4/12))&gt;0,IF('Lease Quarterly'!$H$4="Yearly",J953*'Lease Quarterly'!$D$4,IF('Lease Quarterly'!$H$4="Quarterly",J953*('Lease Quarterly'!$D$4/4),J953*'Lease Quarterly'!$D$4/12)),-L953-J953)</f>
        <v>0</v>
      </c>
      <c r="L953" s="47">
        <f t="shared" si="147"/>
        <v>0</v>
      </c>
      <c r="M953" s="47">
        <f t="shared" si="148"/>
        <v>0</v>
      </c>
      <c r="N953" s="57"/>
      <c r="O953" s="38">
        <v>237</v>
      </c>
      <c r="P953" s="58">
        <f t="shared" si="152"/>
        <v>385972</v>
      </c>
      <c r="Q953" s="47">
        <f t="shared" si="153"/>
        <v>0</v>
      </c>
      <c r="R953" s="47">
        <f>IF(S952&lt;1,0,-'Lease Quarterly'!$K$4/'Lease Quarterly'!$L$4)</f>
        <v>0</v>
      </c>
      <c r="S953" s="47">
        <f t="shared" si="149"/>
        <v>0</v>
      </c>
      <c r="AE953"/>
      <c r="AF953" s="6"/>
    </row>
    <row r="954" spans="1:32" x14ac:dyDescent="0.25">
      <c r="A954" s="53">
        <f t="shared" si="150"/>
        <v>938</v>
      </c>
      <c r="B954" s="29">
        <f t="shared" si="144"/>
        <v>0</v>
      </c>
      <c r="C954" s="9" t="str">
        <f>IF(D954=0,"-",IF('Lease Quarterly'!$H$4="Yearly",EDATE(C953,12),IF('Lease Quarterly'!$H$4="Quarterly",EDATE(C953,3),EDATE(C953,1))))</f>
        <v>-</v>
      </c>
      <c r="D954" s="54">
        <f>IF(A954&gt;'Lease Quarterly'!$E$4,0,'Lease Quarterly'!$G$4)*((1+$M$4)^(((((IF($H$4="Yearly",ROUNDDOWN(IF(A954-($N$4)&lt;0,0,((A954-($N$4)/(($N$4))))/($N$4)),0),IF($H$4="Monthly",ROUNDDOWN(IF(A954-($N$4*12)&lt;0,0,((A954-(12*$N$4)/((12*$N$4))))/($N$4*12)),0),ROUNDDOWN(IF(A954-($N$4*4)&lt;0,0,((A954-(4*$N$4)/((4*$N$4))))/($N$4*4)),0)))))))))+(IF(A954=$E$4,$J$4,0))</f>
        <v>0</v>
      </c>
      <c r="E954" s="49">
        <f>IF(D954=0,0,1/((1+IF('Lease Quarterly'!$H$4="Yearly",'Lease Quarterly'!$D$4,IF('Lease Quarterly'!$H$4="Quarterly",'Lease Quarterly'!$D$4/4,'Lease Quarterly'!$D$4/12)))^IF($E$17=1,A953,A954)))</f>
        <v>0</v>
      </c>
      <c r="F954" s="55">
        <f t="shared" si="145"/>
        <v>0</v>
      </c>
      <c r="G954" s="56"/>
      <c r="H954" s="38">
        <f t="shared" si="151"/>
        <v>938</v>
      </c>
      <c r="I954" s="9" t="str">
        <f t="shared" si="146"/>
        <v>-</v>
      </c>
      <c r="J954" s="47">
        <f>IF(H954&gt;'Lease Quarterly'!$E$4,0,M953)</f>
        <v>0</v>
      </c>
      <c r="K954" s="47">
        <f>IF(IF('Lease Quarterly'!$H$4="Yearly",J954*'Lease Quarterly'!$D$4,IF('Lease Quarterly'!$H$4="Quarterly",J954*('Lease Quarterly'!$D$4/4),J954*'Lease Quarterly'!$D$4/12))&gt;0,IF('Lease Quarterly'!$H$4="Yearly",J954*'Lease Quarterly'!$D$4,IF('Lease Quarterly'!$H$4="Quarterly",J954*('Lease Quarterly'!$D$4/4),J954*'Lease Quarterly'!$D$4/12)),-L954-J954)</f>
        <v>0</v>
      </c>
      <c r="L954" s="47">
        <f t="shared" si="147"/>
        <v>0</v>
      </c>
      <c r="M954" s="47">
        <f t="shared" si="148"/>
        <v>0</v>
      </c>
      <c r="N954" s="57"/>
      <c r="O954" s="38">
        <v>237</v>
      </c>
      <c r="P954" s="58">
        <f t="shared" si="152"/>
        <v>386337</v>
      </c>
      <c r="Q954" s="47">
        <f t="shared" si="153"/>
        <v>0</v>
      </c>
      <c r="R954" s="47">
        <f>IF(S953&lt;1,0,-'Lease Quarterly'!$K$4/'Lease Quarterly'!$L$4)</f>
        <v>0</v>
      </c>
      <c r="S954" s="47">
        <f t="shared" si="149"/>
        <v>0</v>
      </c>
      <c r="AE954"/>
      <c r="AF954" s="6"/>
    </row>
    <row r="955" spans="1:32" x14ac:dyDescent="0.25">
      <c r="A955" s="53">
        <f t="shared" si="150"/>
        <v>939</v>
      </c>
      <c r="B955" s="29">
        <f t="shared" si="144"/>
        <v>0</v>
      </c>
      <c r="C955" s="9" t="str">
        <f>IF(D955=0,"-",IF('Lease Quarterly'!$H$4="Yearly",EDATE(C954,12),IF('Lease Quarterly'!$H$4="Quarterly",EDATE(C954,3),EDATE(C954,1))))</f>
        <v>-</v>
      </c>
      <c r="D955" s="54">
        <f>IF(A955&gt;'Lease Quarterly'!$E$4,0,'Lease Quarterly'!$G$4)*((1+$M$4)^(((((IF($H$4="Yearly",ROUNDDOWN(IF(A955-($N$4)&lt;0,0,((A955-($N$4)/(($N$4))))/($N$4)),0),IF($H$4="Monthly",ROUNDDOWN(IF(A955-($N$4*12)&lt;0,0,((A955-(12*$N$4)/((12*$N$4))))/($N$4*12)),0),ROUNDDOWN(IF(A955-($N$4*4)&lt;0,0,((A955-(4*$N$4)/((4*$N$4))))/($N$4*4)),0)))))))))+(IF(A955=$E$4,$J$4,0))</f>
        <v>0</v>
      </c>
      <c r="E955" s="49">
        <f>IF(D955=0,0,1/((1+IF('Lease Quarterly'!$H$4="Yearly",'Lease Quarterly'!$D$4,IF('Lease Quarterly'!$H$4="Quarterly",'Lease Quarterly'!$D$4/4,'Lease Quarterly'!$D$4/12)))^IF($E$17=1,A954,A955)))</f>
        <v>0</v>
      </c>
      <c r="F955" s="55">
        <f t="shared" si="145"/>
        <v>0</v>
      </c>
      <c r="G955" s="56"/>
      <c r="H955" s="38">
        <f t="shared" si="151"/>
        <v>939</v>
      </c>
      <c r="I955" s="9" t="str">
        <f t="shared" si="146"/>
        <v>-</v>
      </c>
      <c r="J955" s="47">
        <f>IF(H955&gt;'Lease Quarterly'!$E$4,0,M954)</f>
        <v>0</v>
      </c>
      <c r="K955" s="47">
        <f>IF(IF('Lease Quarterly'!$H$4="Yearly",J955*'Lease Quarterly'!$D$4,IF('Lease Quarterly'!$H$4="Quarterly",J955*('Lease Quarterly'!$D$4/4),J955*'Lease Quarterly'!$D$4/12))&gt;0,IF('Lease Quarterly'!$H$4="Yearly",J955*'Lease Quarterly'!$D$4,IF('Lease Quarterly'!$H$4="Quarterly",J955*('Lease Quarterly'!$D$4/4),J955*'Lease Quarterly'!$D$4/12)),-L955-J955)</f>
        <v>0</v>
      </c>
      <c r="L955" s="47">
        <f t="shared" si="147"/>
        <v>0</v>
      </c>
      <c r="M955" s="47">
        <f t="shared" si="148"/>
        <v>0</v>
      </c>
      <c r="N955" s="57"/>
      <c r="O955" s="38">
        <v>237</v>
      </c>
      <c r="P955" s="58">
        <f t="shared" si="152"/>
        <v>386702</v>
      </c>
      <c r="Q955" s="47">
        <f t="shared" si="153"/>
        <v>0</v>
      </c>
      <c r="R955" s="47">
        <f>IF(S954&lt;1,0,-'Lease Quarterly'!$K$4/'Lease Quarterly'!$L$4)</f>
        <v>0</v>
      </c>
      <c r="S955" s="47">
        <f t="shared" si="149"/>
        <v>0</v>
      </c>
      <c r="AE955"/>
      <c r="AF955" s="6"/>
    </row>
    <row r="956" spans="1:32" x14ac:dyDescent="0.25">
      <c r="A956" s="53">
        <f t="shared" si="150"/>
        <v>940</v>
      </c>
      <c r="B956" s="29">
        <f t="shared" si="144"/>
        <v>0</v>
      </c>
      <c r="C956" s="9" t="str">
        <f>IF(D956=0,"-",IF('Lease Quarterly'!$H$4="Yearly",EDATE(C955,12),IF('Lease Quarterly'!$H$4="Quarterly",EDATE(C955,3),EDATE(C955,1))))</f>
        <v>-</v>
      </c>
      <c r="D956" s="54">
        <f>IF(A956&gt;'Lease Quarterly'!$E$4,0,'Lease Quarterly'!$G$4)*((1+$M$4)^(((((IF($H$4="Yearly",ROUNDDOWN(IF(A956-($N$4)&lt;0,0,((A956-($N$4)/(($N$4))))/($N$4)),0),IF($H$4="Monthly",ROUNDDOWN(IF(A956-($N$4*12)&lt;0,0,((A956-(12*$N$4)/((12*$N$4))))/($N$4*12)),0),ROUNDDOWN(IF(A956-($N$4*4)&lt;0,0,((A956-(4*$N$4)/((4*$N$4))))/($N$4*4)),0)))))))))+(IF(A956=$E$4,$J$4,0))</f>
        <v>0</v>
      </c>
      <c r="E956" s="49">
        <f>IF(D956=0,0,1/((1+IF('Lease Quarterly'!$H$4="Yearly",'Lease Quarterly'!$D$4,IF('Lease Quarterly'!$H$4="Quarterly",'Lease Quarterly'!$D$4/4,'Lease Quarterly'!$D$4/12)))^IF($E$17=1,A955,A956)))</f>
        <v>0</v>
      </c>
      <c r="F956" s="55">
        <f t="shared" si="145"/>
        <v>0</v>
      </c>
      <c r="G956" s="56"/>
      <c r="H956" s="38">
        <f t="shared" si="151"/>
        <v>940</v>
      </c>
      <c r="I956" s="9" t="str">
        <f t="shared" si="146"/>
        <v>-</v>
      </c>
      <c r="J956" s="47">
        <f>IF(H956&gt;'Lease Quarterly'!$E$4,0,M955)</f>
        <v>0</v>
      </c>
      <c r="K956" s="47">
        <f>IF(IF('Lease Quarterly'!$H$4="Yearly",J956*'Lease Quarterly'!$D$4,IF('Lease Quarterly'!$H$4="Quarterly",J956*('Lease Quarterly'!$D$4/4),J956*'Lease Quarterly'!$D$4/12))&gt;0,IF('Lease Quarterly'!$H$4="Yearly",J956*'Lease Quarterly'!$D$4,IF('Lease Quarterly'!$H$4="Quarterly",J956*('Lease Quarterly'!$D$4/4),J956*'Lease Quarterly'!$D$4/12)),-L956-J956)</f>
        <v>0</v>
      </c>
      <c r="L956" s="47">
        <f t="shared" si="147"/>
        <v>0</v>
      </c>
      <c r="M956" s="47">
        <f t="shared" si="148"/>
        <v>0</v>
      </c>
      <c r="N956" s="57"/>
      <c r="O956" s="38">
        <v>237</v>
      </c>
      <c r="P956" s="58">
        <f t="shared" si="152"/>
        <v>387067</v>
      </c>
      <c r="Q956" s="47">
        <f t="shared" si="153"/>
        <v>0</v>
      </c>
      <c r="R956" s="47">
        <f>IF(S955&lt;1,0,-'Lease Quarterly'!$K$4/'Lease Quarterly'!$L$4)</f>
        <v>0</v>
      </c>
      <c r="S956" s="47">
        <f t="shared" si="149"/>
        <v>0</v>
      </c>
      <c r="AE956"/>
      <c r="AF956" s="6"/>
    </row>
    <row r="957" spans="1:32" x14ac:dyDescent="0.25">
      <c r="A957" s="53">
        <f t="shared" si="150"/>
        <v>941</v>
      </c>
      <c r="B957" s="29">
        <f t="shared" si="144"/>
        <v>0</v>
      </c>
      <c r="C957" s="9" t="str">
        <f>IF(D957=0,"-",IF('Lease Quarterly'!$H$4="Yearly",EDATE(C956,12),IF('Lease Quarterly'!$H$4="Quarterly",EDATE(C956,3),EDATE(C956,1))))</f>
        <v>-</v>
      </c>
      <c r="D957" s="54">
        <f>IF(A957&gt;'Lease Quarterly'!$E$4,0,'Lease Quarterly'!$G$4)*((1+$M$4)^(((((IF($H$4="Yearly",ROUNDDOWN(IF(A957-($N$4)&lt;0,0,((A957-($N$4)/(($N$4))))/($N$4)),0),IF($H$4="Monthly",ROUNDDOWN(IF(A957-($N$4*12)&lt;0,0,((A957-(12*$N$4)/((12*$N$4))))/($N$4*12)),0),ROUNDDOWN(IF(A957-($N$4*4)&lt;0,0,((A957-(4*$N$4)/((4*$N$4))))/($N$4*4)),0)))))))))+(IF(A957=$E$4,$J$4,0))</f>
        <v>0</v>
      </c>
      <c r="E957" s="49">
        <f>IF(D957=0,0,1/((1+IF('Lease Quarterly'!$H$4="Yearly",'Lease Quarterly'!$D$4,IF('Lease Quarterly'!$H$4="Quarterly",'Lease Quarterly'!$D$4/4,'Lease Quarterly'!$D$4/12)))^IF($E$17=1,A956,A957)))</f>
        <v>0</v>
      </c>
      <c r="F957" s="55">
        <f t="shared" si="145"/>
        <v>0</v>
      </c>
      <c r="G957" s="56"/>
      <c r="H957" s="38">
        <f t="shared" si="151"/>
        <v>941</v>
      </c>
      <c r="I957" s="9" t="str">
        <f t="shared" si="146"/>
        <v>-</v>
      </c>
      <c r="J957" s="47">
        <f>IF(H957&gt;'Lease Quarterly'!$E$4,0,M956)</f>
        <v>0</v>
      </c>
      <c r="K957" s="47">
        <f>IF(IF('Lease Quarterly'!$H$4="Yearly",J957*'Lease Quarterly'!$D$4,IF('Lease Quarterly'!$H$4="Quarterly",J957*('Lease Quarterly'!$D$4/4),J957*'Lease Quarterly'!$D$4/12))&gt;0,IF('Lease Quarterly'!$H$4="Yearly",J957*'Lease Quarterly'!$D$4,IF('Lease Quarterly'!$H$4="Quarterly",J957*('Lease Quarterly'!$D$4/4),J957*'Lease Quarterly'!$D$4/12)),-L957-J957)</f>
        <v>0</v>
      </c>
      <c r="L957" s="47">
        <f t="shared" si="147"/>
        <v>0</v>
      </c>
      <c r="M957" s="47">
        <f t="shared" si="148"/>
        <v>0</v>
      </c>
      <c r="N957" s="57"/>
      <c r="O957" s="38">
        <v>237</v>
      </c>
      <c r="P957" s="58">
        <f t="shared" si="152"/>
        <v>387433</v>
      </c>
      <c r="Q957" s="47">
        <f t="shared" si="153"/>
        <v>0</v>
      </c>
      <c r="R957" s="47">
        <f>IF(S956&lt;1,0,-'Lease Quarterly'!$K$4/'Lease Quarterly'!$L$4)</f>
        <v>0</v>
      </c>
      <c r="S957" s="47">
        <f t="shared" si="149"/>
        <v>0</v>
      </c>
      <c r="AE957"/>
      <c r="AF957" s="6"/>
    </row>
    <row r="958" spans="1:32" x14ac:dyDescent="0.25">
      <c r="A958" s="53">
        <f t="shared" si="150"/>
        <v>942</v>
      </c>
      <c r="B958" s="29">
        <f t="shared" si="144"/>
        <v>0</v>
      </c>
      <c r="C958" s="9" t="str">
        <f>IF(D958=0,"-",IF('Lease Quarterly'!$H$4="Yearly",EDATE(C957,12),IF('Lease Quarterly'!$H$4="Quarterly",EDATE(C957,3),EDATE(C957,1))))</f>
        <v>-</v>
      </c>
      <c r="D958" s="54">
        <f>IF(A958&gt;'Lease Quarterly'!$E$4,0,'Lease Quarterly'!$G$4)*((1+$M$4)^(((((IF($H$4="Yearly",ROUNDDOWN(IF(A958-($N$4)&lt;0,0,((A958-($N$4)/(($N$4))))/($N$4)),0),IF($H$4="Monthly",ROUNDDOWN(IF(A958-($N$4*12)&lt;0,0,((A958-(12*$N$4)/((12*$N$4))))/($N$4*12)),0),ROUNDDOWN(IF(A958-($N$4*4)&lt;0,0,((A958-(4*$N$4)/((4*$N$4))))/($N$4*4)),0)))))))))+(IF(A958=$E$4,$J$4,0))</f>
        <v>0</v>
      </c>
      <c r="E958" s="49">
        <f>IF(D958=0,0,1/((1+IF('Lease Quarterly'!$H$4="Yearly",'Lease Quarterly'!$D$4,IF('Lease Quarterly'!$H$4="Quarterly",'Lease Quarterly'!$D$4/4,'Lease Quarterly'!$D$4/12)))^IF($E$17=1,A957,A958)))</f>
        <v>0</v>
      </c>
      <c r="F958" s="55">
        <f t="shared" si="145"/>
        <v>0</v>
      </c>
      <c r="G958" s="56"/>
      <c r="H958" s="38">
        <f t="shared" si="151"/>
        <v>942</v>
      </c>
      <c r="I958" s="9" t="str">
        <f t="shared" si="146"/>
        <v>-</v>
      </c>
      <c r="J958" s="47">
        <f>IF(H958&gt;'Lease Quarterly'!$E$4,0,M957)</f>
        <v>0</v>
      </c>
      <c r="K958" s="47">
        <f>IF(IF('Lease Quarterly'!$H$4="Yearly",J958*'Lease Quarterly'!$D$4,IF('Lease Quarterly'!$H$4="Quarterly",J958*('Lease Quarterly'!$D$4/4),J958*'Lease Quarterly'!$D$4/12))&gt;0,IF('Lease Quarterly'!$H$4="Yearly",J958*'Lease Quarterly'!$D$4,IF('Lease Quarterly'!$H$4="Quarterly",J958*('Lease Quarterly'!$D$4/4),J958*'Lease Quarterly'!$D$4/12)),-L958-J958)</f>
        <v>0</v>
      </c>
      <c r="L958" s="47">
        <f t="shared" si="147"/>
        <v>0</v>
      </c>
      <c r="M958" s="47">
        <f t="shared" si="148"/>
        <v>0</v>
      </c>
      <c r="N958" s="57"/>
      <c r="O958" s="38">
        <v>237</v>
      </c>
      <c r="P958" s="58">
        <f t="shared" si="152"/>
        <v>387798</v>
      </c>
      <c r="Q958" s="47">
        <f t="shared" si="153"/>
        <v>0</v>
      </c>
      <c r="R958" s="47">
        <f>IF(S957&lt;1,0,-'Lease Quarterly'!$K$4/'Lease Quarterly'!$L$4)</f>
        <v>0</v>
      </c>
      <c r="S958" s="47">
        <f t="shared" si="149"/>
        <v>0</v>
      </c>
      <c r="AE958"/>
      <c r="AF958" s="6"/>
    </row>
    <row r="959" spans="1:32" x14ac:dyDescent="0.25">
      <c r="A959" s="53">
        <f t="shared" si="150"/>
        <v>943</v>
      </c>
      <c r="B959" s="29">
        <f t="shared" si="144"/>
        <v>0</v>
      </c>
      <c r="C959" s="9" t="str">
        <f>IF(D959=0,"-",IF('Lease Quarterly'!$H$4="Yearly",EDATE(C958,12),IF('Lease Quarterly'!$H$4="Quarterly",EDATE(C958,3),EDATE(C958,1))))</f>
        <v>-</v>
      </c>
      <c r="D959" s="54">
        <f>IF(A959&gt;'Lease Quarterly'!$E$4,0,'Lease Quarterly'!$G$4)*((1+$M$4)^(((((IF($H$4="Yearly",ROUNDDOWN(IF(A959-($N$4)&lt;0,0,((A959-($N$4)/(($N$4))))/($N$4)),0),IF($H$4="Monthly",ROUNDDOWN(IF(A959-($N$4*12)&lt;0,0,((A959-(12*$N$4)/((12*$N$4))))/($N$4*12)),0),ROUNDDOWN(IF(A959-($N$4*4)&lt;0,0,((A959-(4*$N$4)/((4*$N$4))))/($N$4*4)),0)))))))))+(IF(A959=$E$4,$J$4,0))</f>
        <v>0</v>
      </c>
      <c r="E959" s="49">
        <f>IF(D959=0,0,1/((1+IF('Lease Quarterly'!$H$4="Yearly",'Lease Quarterly'!$D$4,IF('Lease Quarterly'!$H$4="Quarterly",'Lease Quarterly'!$D$4/4,'Lease Quarterly'!$D$4/12)))^IF($E$17=1,A958,A959)))</f>
        <v>0</v>
      </c>
      <c r="F959" s="55">
        <f t="shared" si="145"/>
        <v>0</v>
      </c>
      <c r="G959" s="56"/>
      <c r="H959" s="38">
        <f t="shared" si="151"/>
        <v>943</v>
      </c>
      <c r="I959" s="9" t="str">
        <f t="shared" si="146"/>
        <v>-</v>
      </c>
      <c r="J959" s="47">
        <f>IF(H959&gt;'Lease Quarterly'!$E$4,0,M958)</f>
        <v>0</v>
      </c>
      <c r="K959" s="47">
        <f>IF(IF('Lease Quarterly'!$H$4="Yearly",J959*'Lease Quarterly'!$D$4,IF('Lease Quarterly'!$H$4="Quarterly",J959*('Lease Quarterly'!$D$4/4),J959*'Lease Quarterly'!$D$4/12))&gt;0,IF('Lease Quarterly'!$H$4="Yearly",J959*'Lease Quarterly'!$D$4,IF('Lease Quarterly'!$H$4="Quarterly",J959*('Lease Quarterly'!$D$4/4),J959*'Lease Quarterly'!$D$4/12)),-L959-J959)</f>
        <v>0</v>
      </c>
      <c r="L959" s="47">
        <f t="shared" si="147"/>
        <v>0</v>
      </c>
      <c r="M959" s="47">
        <f t="shared" si="148"/>
        <v>0</v>
      </c>
      <c r="N959" s="57"/>
      <c r="O959" s="38">
        <v>237</v>
      </c>
      <c r="P959" s="58">
        <f t="shared" si="152"/>
        <v>388163</v>
      </c>
      <c r="Q959" s="47">
        <f t="shared" si="153"/>
        <v>0</v>
      </c>
      <c r="R959" s="47">
        <f>IF(S958&lt;1,0,-'Lease Quarterly'!$K$4/'Lease Quarterly'!$L$4)</f>
        <v>0</v>
      </c>
      <c r="S959" s="47">
        <f t="shared" si="149"/>
        <v>0</v>
      </c>
      <c r="AE959"/>
      <c r="AF959" s="6"/>
    </row>
    <row r="960" spans="1:32" x14ac:dyDescent="0.25">
      <c r="A960" s="53">
        <f t="shared" si="150"/>
        <v>944</v>
      </c>
      <c r="B960" s="29">
        <f t="shared" si="144"/>
        <v>0</v>
      </c>
      <c r="C960" s="9" t="str">
        <f>IF(D960=0,"-",IF('Lease Quarterly'!$H$4="Yearly",EDATE(C959,12),IF('Lease Quarterly'!$H$4="Quarterly",EDATE(C959,3),EDATE(C959,1))))</f>
        <v>-</v>
      </c>
      <c r="D960" s="54">
        <f>IF(A960&gt;'Lease Quarterly'!$E$4,0,'Lease Quarterly'!$G$4)*((1+$M$4)^(((((IF($H$4="Yearly",ROUNDDOWN(IF(A960-($N$4)&lt;0,0,((A960-($N$4)/(($N$4))))/($N$4)),0),IF($H$4="Monthly",ROUNDDOWN(IF(A960-($N$4*12)&lt;0,0,((A960-(12*$N$4)/((12*$N$4))))/($N$4*12)),0),ROUNDDOWN(IF(A960-($N$4*4)&lt;0,0,((A960-(4*$N$4)/((4*$N$4))))/($N$4*4)),0)))))))))+(IF(A960=$E$4,$J$4,0))</f>
        <v>0</v>
      </c>
      <c r="E960" s="49">
        <f>IF(D960=0,0,1/((1+IF('Lease Quarterly'!$H$4="Yearly",'Lease Quarterly'!$D$4,IF('Lease Quarterly'!$H$4="Quarterly",'Lease Quarterly'!$D$4/4,'Lease Quarterly'!$D$4/12)))^IF($E$17=1,A959,A960)))</f>
        <v>0</v>
      </c>
      <c r="F960" s="55">
        <f t="shared" si="145"/>
        <v>0</v>
      </c>
      <c r="G960" s="56"/>
      <c r="H960" s="38">
        <f t="shared" si="151"/>
        <v>944</v>
      </c>
      <c r="I960" s="9" t="str">
        <f t="shared" si="146"/>
        <v>-</v>
      </c>
      <c r="J960" s="47">
        <f>IF(H960&gt;'Lease Quarterly'!$E$4,0,M959)</f>
        <v>0</v>
      </c>
      <c r="K960" s="47">
        <f>IF(IF('Lease Quarterly'!$H$4="Yearly",J960*'Lease Quarterly'!$D$4,IF('Lease Quarterly'!$H$4="Quarterly",J960*('Lease Quarterly'!$D$4/4),J960*'Lease Quarterly'!$D$4/12))&gt;0,IF('Lease Quarterly'!$H$4="Yearly",J960*'Lease Quarterly'!$D$4,IF('Lease Quarterly'!$H$4="Quarterly",J960*('Lease Quarterly'!$D$4/4),J960*'Lease Quarterly'!$D$4/12)),-L960-J960)</f>
        <v>0</v>
      </c>
      <c r="L960" s="47">
        <f t="shared" si="147"/>
        <v>0</v>
      </c>
      <c r="M960" s="47">
        <f t="shared" si="148"/>
        <v>0</v>
      </c>
      <c r="N960" s="57"/>
      <c r="O960" s="38">
        <v>237</v>
      </c>
      <c r="P960" s="58">
        <f t="shared" si="152"/>
        <v>388528</v>
      </c>
      <c r="Q960" s="47">
        <f t="shared" si="153"/>
        <v>0</v>
      </c>
      <c r="R960" s="47">
        <f>IF(S959&lt;1,0,-'Lease Quarterly'!$K$4/'Lease Quarterly'!$L$4)</f>
        <v>0</v>
      </c>
      <c r="S960" s="47">
        <f t="shared" si="149"/>
        <v>0</v>
      </c>
      <c r="AE960"/>
      <c r="AF960" s="6"/>
    </row>
    <row r="961" spans="1:32" x14ac:dyDescent="0.25">
      <c r="A961" s="53">
        <f t="shared" si="150"/>
        <v>945</v>
      </c>
      <c r="B961" s="29">
        <f t="shared" si="144"/>
        <v>0</v>
      </c>
      <c r="C961" s="9" t="str">
        <f>IF(D961=0,"-",IF('Lease Quarterly'!$H$4="Yearly",EDATE(C960,12),IF('Lease Quarterly'!$H$4="Quarterly",EDATE(C960,3),EDATE(C960,1))))</f>
        <v>-</v>
      </c>
      <c r="D961" s="54">
        <f>IF(A961&gt;'Lease Quarterly'!$E$4,0,'Lease Quarterly'!$G$4)*((1+$M$4)^(((((IF($H$4="Yearly",ROUNDDOWN(IF(A961-($N$4)&lt;0,0,((A961-($N$4)/(($N$4))))/($N$4)),0),IF($H$4="Monthly",ROUNDDOWN(IF(A961-($N$4*12)&lt;0,0,((A961-(12*$N$4)/((12*$N$4))))/($N$4*12)),0),ROUNDDOWN(IF(A961-($N$4*4)&lt;0,0,((A961-(4*$N$4)/((4*$N$4))))/($N$4*4)),0)))))))))+(IF(A961=$E$4,$J$4,0))</f>
        <v>0</v>
      </c>
      <c r="E961" s="49">
        <f>IF(D961=0,0,1/((1+IF('Lease Quarterly'!$H$4="Yearly",'Lease Quarterly'!$D$4,IF('Lease Quarterly'!$H$4="Quarterly",'Lease Quarterly'!$D$4/4,'Lease Quarterly'!$D$4/12)))^IF($E$17=1,A960,A961)))</f>
        <v>0</v>
      </c>
      <c r="F961" s="55">
        <f t="shared" si="145"/>
        <v>0</v>
      </c>
      <c r="G961" s="56"/>
      <c r="H961" s="38">
        <f t="shared" si="151"/>
        <v>945</v>
      </c>
      <c r="I961" s="9" t="str">
        <f t="shared" si="146"/>
        <v>-</v>
      </c>
      <c r="J961" s="47">
        <f>IF(H961&gt;'Lease Quarterly'!$E$4,0,M960)</f>
        <v>0</v>
      </c>
      <c r="K961" s="47">
        <f>IF(IF('Lease Quarterly'!$H$4="Yearly",J961*'Lease Quarterly'!$D$4,IF('Lease Quarterly'!$H$4="Quarterly",J961*('Lease Quarterly'!$D$4/4),J961*'Lease Quarterly'!$D$4/12))&gt;0,IF('Lease Quarterly'!$H$4="Yearly",J961*'Lease Quarterly'!$D$4,IF('Lease Quarterly'!$H$4="Quarterly",J961*('Lease Quarterly'!$D$4/4),J961*'Lease Quarterly'!$D$4/12)),-L961-J961)</f>
        <v>0</v>
      </c>
      <c r="L961" s="47">
        <f t="shared" si="147"/>
        <v>0</v>
      </c>
      <c r="M961" s="47">
        <f t="shared" si="148"/>
        <v>0</v>
      </c>
      <c r="N961" s="57"/>
      <c r="O961" s="38">
        <v>237</v>
      </c>
      <c r="P961" s="58">
        <f t="shared" si="152"/>
        <v>388894</v>
      </c>
      <c r="Q961" s="47">
        <f t="shared" si="153"/>
        <v>0</v>
      </c>
      <c r="R961" s="47">
        <f>IF(S960&lt;1,0,-'Lease Quarterly'!$K$4/'Lease Quarterly'!$L$4)</f>
        <v>0</v>
      </c>
      <c r="S961" s="47">
        <f t="shared" si="149"/>
        <v>0</v>
      </c>
      <c r="AE961"/>
      <c r="AF961" s="6"/>
    </row>
    <row r="962" spans="1:32" x14ac:dyDescent="0.25">
      <c r="A962" s="53">
        <f t="shared" si="150"/>
        <v>946</v>
      </c>
      <c r="B962" s="29">
        <f t="shared" si="144"/>
        <v>0</v>
      </c>
      <c r="C962" s="9" t="str">
        <f>IF(D962=0,"-",IF('Lease Quarterly'!$H$4="Yearly",EDATE(C961,12),IF('Lease Quarterly'!$H$4="Quarterly",EDATE(C961,3),EDATE(C961,1))))</f>
        <v>-</v>
      </c>
      <c r="D962" s="54">
        <f>IF(A962&gt;'Lease Quarterly'!$E$4,0,'Lease Quarterly'!$G$4)*((1+$M$4)^(((((IF($H$4="Yearly",ROUNDDOWN(IF(A962-($N$4)&lt;0,0,((A962-($N$4)/(($N$4))))/($N$4)),0),IF($H$4="Monthly",ROUNDDOWN(IF(A962-($N$4*12)&lt;0,0,((A962-(12*$N$4)/((12*$N$4))))/($N$4*12)),0),ROUNDDOWN(IF(A962-($N$4*4)&lt;0,0,((A962-(4*$N$4)/((4*$N$4))))/($N$4*4)),0)))))))))+(IF(A962=$E$4,$J$4,0))</f>
        <v>0</v>
      </c>
      <c r="E962" s="49">
        <f>IF(D962=0,0,1/((1+IF('Lease Quarterly'!$H$4="Yearly",'Lease Quarterly'!$D$4,IF('Lease Quarterly'!$H$4="Quarterly",'Lease Quarterly'!$D$4/4,'Lease Quarterly'!$D$4/12)))^IF($E$17=1,A961,A962)))</f>
        <v>0</v>
      </c>
      <c r="F962" s="55">
        <f t="shared" si="145"/>
        <v>0</v>
      </c>
      <c r="G962" s="56"/>
      <c r="H962" s="38">
        <f t="shared" si="151"/>
        <v>946</v>
      </c>
      <c r="I962" s="9" t="str">
        <f t="shared" si="146"/>
        <v>-</v>
      </c>
      <c r="J962" s="47">
        <f>IF(H962&gt;'Lease Quarterly'!$E$4,0,M961)</f>
        <v>0</v>
      </c>
      <c r="K962" s="47">
        <f>IF(IF('Lease Quarterly'!$H$4="Yearly",J962*'Lease Quarterly'!$D$4,IF('Lease Quarterly'!$H$4="Quarterly",J962*('Lease Quarterly'!$D$4/4),J962*'Lease Quarterly'!$D$4/12))&gt;0,IF('Lease Quarterly'!$H$4="Yearly",J962*'Lease Quarterly'!$D$4,IF('Lease Quarterly'!$H$4="Quarterly",J962*('Lease Quarterly'!$D$4/4),J962*'Lease Quarterly'!$D$4/12)),-L962-J962)</f>
        <v>0</v>
      </c>
      <c r="L962" s="47">
        <f t="shared" si="147"/>
        <v>0</v>
      </c>
      <c r="M962" s="47">
        <f t="shared" si="148"/>
        <v>0</v>
      </c>
      <c r="N962" s="57"/>
      <c r="O962" s="38">
        <v>237</v>
      </c>
      <c r="P962" s="58">
        <f t="shared" si="152"/>
        <v>389259</v>
      </c>
      <c r="Q962" s="47">
        <f t="shared" si="153"/>
        <v>0</v>
      </c>
      <c r="R962" s="47">
        <f>IF(S961&lt;1,0,-'Lease Quarterly'!$K$4/'Lease Quarterly'!$L$4)</f>
        <v>0</v>
      </c>
      <c r="S962" s="47">
        <f t="shared" si="149"/>
        <v>0</v>
      </c>
      <c r="AE962"/>
      <c r="AF962" s="6"/>
    </row>
    <row r="963" spans="1:32" x14ac:dyDescent="0.25">
      <c r="A963" s="53">
        <f t="shared" si="150"/>
        <v>947</v>
      </c>
      <c r="B963" s="29">
        <f t="shared" si="144"/>
        <v>0</v>
      </c>
      <c r="C963" s="9" t="str">
        <f>IF(D963=0,"-",IF('Lease Quarterly'!$H$4="Yearly",EDATE(C962,12),IF('Lease Quarterly'!$H$4="Quarterly",EDATE(C962,3),EDATE(C962,1))))</f>
        <v>-</v>
      </c>
      <c r="D963" s="54">
        <f>IF(A963&gt;'Lease Quarterly'!$E$4,0,'Lease Quarterly'!$G$4)*((1+$M$4)^(((((IF($H$4="Yearly",ROUNDDOWN(IF(A963-($N$4)&lt;0,0,((A963-($N$4)/(($N$4))))/($N$4)),0),IF($H$4="Monthly",ROUNDDOWN(IF(A963-($N$4*12)&lt;0,0,((A963-(12*$N$4)/((12*$N$4))))/($N$4*12)),0),ROUNDDOWN(IF(A963-($N$4*4)&lt;0,0,((A963-(4*$N$4)/((4*$N$4))))/($N$4*4)),0)))))))))+(IF(A963=$E$4,$J$4,0))</f>
        <v>0</v>
      </c>
      <c r="E963" s="49">
        <f>IF(D963=0,0,1/((1+IF('Lease Quarterly'!$H$4="Yearly",'Lease Quarterly'!$D$4,IF('Lease Quarterly'!$H$4="Quarterly",'Lease Quarterly'!$D$4/4,'Lease Quarterly'!$D$4/12)))^IF($E$17=1,A962,A963)))</f>
        <v>0</v>
      </c>
      <c r="F963" s="55">
        <f t="shared" si="145"/>
        <v>0</v>
      </c>
      <c r="G963" s="56"/>
      <c r="H963" s="38">
        <f t="shared" si="151"/>
        <v>947</v>
      </c>
      <c r="I963" s="9" t="str">
        <f t="shared" si="146"/>
        <v>-</v>
      </c>
      <c r="J963" s="47">
        <f>IF(H963&gt;'Lease Quarterly'!$E$4,0,M962)</f>
        <v>0</v>
      </c>
      <c r="K963" s="47">
        <f>IF(IF('Lease Quarterly'!$H$4="Yearly",J963*'Lease Quarterly'!$D$4,IF('Lease Quarterly'!$H$4="Quarterly",J963*('Lease Quarterly'!$D$4/4),J963*'Lease Quarterly'!$D$4/12))&gt;0,IF('Lease Quarterly'!$H$4="Yearly",J963*'Lease Quarterly'!$D$4,IF('Lease Quarterly'!$H$4="Quarterly",J963*('Lease Quarterly'!$D$4/4),J963*'Lease Quarterly'!$D$4/12)),-L963-J963)</f>
        <v>0</v>
      </c>
      <c r="L963" s="47">
        <f t="shared" si="147"/>
        <v>0</v>
      </c>
      <c r="M963" s="47">
        <f t="shared" si="148"/>
        <v>0</v>
      </c>
      <c r="N963" s="57"/>
      <c r="O963" s="38">
        <v>237</v>
      </c>
      <c r="P963" s="58">
        <f t="shared" si="152"/>
        <v>389624</v>
      </c>
      <c r="Q963" s="47">
        <f t="shared" si="153"/>
        <v>0</v>
      </c>
      <c r="R963" s="47">
        <f>IF(S962&lt;1,0,-'Lease Quarterly'!$K$4/'Lease Quarterly'!$L$4)</f>
        <v>0</v>
      </c>
      <c r="S963" s="47">
        <f t="shared" si="149"/>
        <v>0</v>
      </c>
      <c r="AE963"/>
      <c r="AF963" s="6"/>
    </row>
    <row r="964" spans="1:32" x14ac:dyDescent="0.25">
      <c r="A964" s="53">
        <f t="shared" si="150"/>
        <v>948</v>
      </c>
      <c r="B964" s="29">
        <f t="shared" si="144"/>
        <v>0</v>
      </c>
      <c r="C964" s="9" t="str">
        <f>IF(D964=0,"-",IF('Lease Quarterly'!$H$4="Yearly",EDATE(C963,12),IF('Lease Quarterly'!$H$4="Quarterly",EDATE(C963,3),EDATE(C963,1))))</f>
        <v>-</v>
      </c>
      <c r="D964" s="54">
        <f>IF(A964&gt;'Lease Quarterly'!$E$4,0,'Lease Quarterly'!$G$4)*((1+$M$4)^(((((IF($H$4="Yearly",ROUNDDOWN(IF(A964-($N$4)&lt;0,0,((A964-($N$4)/(($N$4))))/($N$4)),0),IF($H$4="Monthly",ROUNDDOWN(IF(A964-($N$4*12)&lt;0,0,((A964-(12*$N$4)/((12*$N$4))))/($N$4*12)),0),ROUNDDOWN(IF(A964-($N$4*4)&lt;0,0,((A964-(4*$N$4)/((4*$N$4))))/($N$4*4)),0)))))))))+(IF(A964=$E$4,$J$4,0))</f>
        <v>0</v>
      </c>
      <c r="E964" s="49">
        <f>IF(D964=0,0,1/((1+IF('Lease Quarterly'!$H$4="Yearly",'Lease Quarterly'!$D$4,IF('Lease Quarterly'!$H$4="Quarterly",'Lease Quarterly'!$D$4/4,'Lease Quarterly'!$D$4/12)))^IF($E$17=1,A963,A964)))</f>
        <v>0</v>
      </c>
      <c r="F964" s="55">
        <f t="shared" si="145"/>
        <v>0</v>
      </c>
      <c r="G964" s="56"/>
      <c r="H964" s="38">
        <f t="shared" si="151"/>
        <v>948</v>
      </c>
      <c r="I964" s="9" t="str">
        <f t="shared" si="146"/>
        <v>-</v>
      </c>
      <c r="J964" s="47">
        <f>IF(H964&gt;'Lease Quarterly'!$E$4,0,M963)</f>
        <v>0</v>
      </c>
      <c r="K964" s="47">
        <f>IF(IF('Lease Quarterly'!$H$4="Yearly",J964*'Lease Quarterly'!$D$4,IF('Lease Quarterly'!$H$4="Quarterly",J964*('Lease Quarterly'!$D$4/4),J964*'Lease Quarterly'!$D$4/12))&gt;0,IF('Lease Quarterly'!$H$4="Yearly",J964*'Lease Quarterly'!$D$4,IF('Lease Quarterly'!$H$4="Quarterly",J964*('Lease Quarterly'!$D$4/4),J964*'Lease Quarterly'!$D$4/12)),-L964-J964)</f>
        <v>0</v>
      </c>
      <c r="L964" s="47">
        <f t="shared" si="147"/>
        <v>0</v>
      </c>
      <c r="M964" s="47">
        <f t="shared" si="148"/>
        <v>0</v>
      </c>
      <c r="N964" s="57"/>
      <c r="O964" s="38">
        <v>237</v>
      </c>
      <c r="P964" s="58">
        <f t="shared" si="152"/>
        <v>389989</v>
      </c>
      <c r="Q964" s="47">
        <f t="shared" si="153"/>
        <v>0</v>
      </c>
      <c r="R964" s="47">
        <f>IF(S963&lt;1,0,-'Lease Quarterly'!$K$4/'Lease Quarterly'!$L$4)</f>
        <v>0</v>
      </c>
      <c r="S964" s="47">
        <f t="shared" si="149"/>
        <v>0</v>
      </c>
      <c r="AE964"/>
      <c r="AF964" s="6"/>
    </row>
    <row r="965" spans="1:32" x14ac:dyDescent="0.25">
      <c r="A965" s="53">
        <f t="shared" si="150"/>
        <v>949</v>
      </c>
      <c r="B965" s="29">
        <f t="shared" si="144"/>
        <v>0</v>
      </c>
      <c r="C965" s="9" t="str">
        <f>IF(D965=0,"-",IF('Lease Quarterly'!$H$4="Yearly",EDATE(C964,12),IF('Lease Quarterly'!$H$4="Quarterly",EDATE(C964,3),EDATE(C964,1))))</f>
        <v>-</v>
      </c>
      <c r="D965" s="54">
        <f>IF(A965&gt;'Lease Quarterly'!$E$4,0,'Lease Quarterly'!$G$4)*((1+$M$4)^(((((IF($H$4="Yearly",ROUNDDOWN(IF(A965-($N$4)&lt;0,0,((A965-($N$4)/(($N$4))))/($N$4)),0),IF($H$4="Monthly",ROUNDDOWN(IF(A965-($N$4*12)&lt;0,0,((A965-(12*$N$4)/((12*$N$4))))/($N$4*12)),0),ROUNDDOWN(IF(A965-($N$4*4)&lt;0,0,((A965-(4*$N$4)/((4*$N$4))))/($N$4*4)),0)))))))))+(IF(A965=$E$4,$J$4,0))</f>
        <v>0</v>
      </c>
      <c r="E965" s="49">
        <f>IF(D965=0,0,1/((1+IF('Lease Quarterly'!$H$4="Yearly",'Lease Quarterly'!$D$4,IF('Lease Quarterly'!$H$4="Quarterly",'Lease Quarterly'!$D$4/4,'Lease Quarterly'!$D$4/12)))^IF($E$17=1,A964,A965)))</f>
        <v>0</v>
      </c>
      <c r="F965" s="55">
        <f t="shared" si="145"/>
        <v>0</v>
      </c>
      <c r="G965" s="56"/>
      <c r="H965" s="38">
        <f t="shared" si="151"/>
        <v>949</v>
      </c>
      <c r="I965" s="9" t="str">
        <f t="shared" si="146"/>
        <v>-</v>
      </c>
      <c r="J965" s="47">
        <f>IF(H965&gt;'Lease Quarterly'!$E$4,0,M964)</f>
        <v>0</v>
      </c>
      <c r="K965" s="47">
        <f>IF(IF('Lease Quarterly'!$H$4="Yearly",J965*'Lease Quarterly'!$D$4,IF('Lease Quarterly'!$H$4="Quarterly",J965*('Lease Quarterly'!$D$4/4),J965*'Lease Quarterly'!$D$4/12))&gt;0,IF('Lease Quarterly'!$H$4="Yearly",J965*'Lease Quarterly'!$D$4,IF('Lease Quarterly'!$H$4="Quarterly",J965*('Lease Quarterly'!$D$4/4),J965*'Lease Quarterly'!$D$4/12)),-L965-J965)</f>
        <v>0</v>
      </c>
      <c r="L965" s="47">
        <f t="shared" si="147"/>
        <v>0</v>
      </c>
      <c r="M965" s="47">
        <f t="shared" si="148"/>
        <v>0</v>
      </c>
      <c r="N965" s="57"/>
      <c r="O965" s="38">
        <v>237</v>
      </c>
      <c r="P965" s="58">
        <f t="shared" si="152"/>
        <v>390355</v>
      </c>
      <c r="Q965" s="47">
        <f t="shared" si="153"/>
        <v>0</v>
      </c>
      <c r="R965" s="47">
        <f>IF(S964&lt;1,0,-'Lease Quarterly'!$K$4/'Lease Quarterly'!$L$4)</f>
        <v>0</v>
      </c>
      <c r="S965" s="47">
        <f t="shared" si="149"/>
        <v>0</v>
      </c>
      <c r="AE965"/>
      <c r="AF965" s="6"/>
    </row>
    <row r="966" spans="1:32" x14ac:dyDescent="0.25">
      <c r="A966" s="53">
        <f t="shared" si="150"/>
        <v>950</v>
      </c>
      <c r="B966" s="29">
        <f t="shared" si="144"/>
        <v>0</v>
      </c>
      <c r="C966" s="9" t="str">
        <f>IF(D966=0,"-",IF('Lease Quarterly'!$H$4="Yearly",EDATE(C965,12),IF('Lease Quarterly'!$H$4="Quarterly",EDATE(C965,3),EDATE(C965,1))))</f>
        <v>-</v>
      </c>
      <c r="D966" s="54">
        <f>IF(A966&gt;'Lease Quarterly'!$E$4,0,'Lease Quarterly'!$G$4)*((1+$M$4)^(((((IF($H$4="Yearly",ROUNDDOWN(IF(A966-($N$4)&lt;0,0,((A966-($N$4)/(($N$4))))/($N$4)),0),IF($H$4="Monthly",ROUNDDOWN(IF(A966-($N$4*12)&lt;0,0,((A966-(12*$N$4)/((12*$N$4))))/($N$4*12)),0),ROUNDDOWN(IF(A966-($N$4*4)&lt;0,0,((A966-(4*$N$4)/((4*$N$4))))/($N$4*4)),0)))))))))+(IF(A966=$E$4,$J$4,0))</f>
        <v>0</v>
      </c>
      <c r="E966" s="49">
        <f>IF(D966=0,0,1/((1+IF('Lease Quarterly'!$H$4="Yearly",'Lease Quarterly'!$D$4,IF('Lease Quarterly'!$H$4="Quarterly",'Lease Quarterly'!$D$4/4,'Lease Quarterly'!$D$4/12)))^IF($E$17=1,A965,A966)))</f>
        <v>0</v>
      </c>
      <c r="F966" s="55">
        <f t="shared" si="145"/>
        <v>0</v>
      </c>
      <c r="G966" s="56"/>
      <c r="H966" s="38">
        <f t="shared" si="151"/>
        <v>950</v>
      </c>
      <c r="I966" s="9" t="str">
        <f t="shared" si="146"/>
        <v>-</v>
      </c>
      <c r="J966" s="47">
        <f>IF(H966&gt;'Lease Quarterly'!$E$4,0,M965)</f>
        <v>0</v>
      </c>
      <c r="K966" s="47">
        <f>IF(IF('Lease Quarterly'!$H$4="Yearly",J966*'Lease Quarterly'!$D$4,IF('Lease Quarterly'!$H$4="Quarterly",J966*('Lease Quarterly'!$D$4/4),J966*'Lease Quarterly'!$D$4/12))&gt;0,IF('Lease Quarterly'!$H$4="Yearly",J966*'Lease Quarterly'!$D$4,IF('Lease Quarterly'!$H$4="Quarterly",J966*('Lease Quarterly'!$D$4/4),J966*'Lease Quarterly'!$D$4/12)),-L966-J966)</f>
        <v>0</v>
      </c>
      <c r="L966" s="47">
        <f t="shared" si="147"/>
        <v>0</v>
      </c>
      <c r="M966" s="47">
        <f t="shared" si="148"/>
        <v>0</v>
      </c>
      <c r="N966" s="57"/>
      <c r="O966" s="38">
        <v>237</v>
      </c>
      <c r="P966" s="58">
        <f t="shared" si="152"/>
        <v>390720</v>
      </c>
      <c r="Q966" s="47">
        <f t="shared" si="153"/>
        <v>0</v>
      </c>
      <c r="R966" s="47">
        <f>IF(S965&lt;1,0,-'Lease Quarterly'!$K$4/'Lease Quarterly'!$L$4)</f>
        <v>0</v>
      </c>
      <c r="S966" s="47">
        <f t="shared" si="149"/>
        <v>0</v>
      </c>
      <c r="AE966"/>
      <c r="AF966" s="6"/>
    </row>
    <row r="967" spans="1:32" x14ac:dyDescent="0.25">
      <c r="A967" s="53">
        <f t="shared" si="150"/>
        <v>951</v>
      </c>
      <c r="B967" s="29">
        <f t="shared" si="144"/>
        <v>0</v>
      </c>
      <c r="C967" s="9" t="str">
        <f>IF(D967=0,"-",IF('Lease Quarterly'!$H$4="Yearly",EDATE(C966,12),IF('Lease Quarterly'!$H$4="Quarterly",EDATE(C966,3),EDATE(C966,1))))</f>
        <v>-</v>
      </c>
      <c r="D967" s="54">
        <f>IF(A967&gt;'Lease Quarterly'!$E$4,0,'Lease Quarterly'!$G$4)*((1+$M$4)^(((((IF($H$4="Yearly",ROUNDDOWN(IF(A967-($N$4)&lt;0,0,((A967-($N$4)/(($N$4))))/($N$4)),0),IF($H$4="Monthly",ROUNDDOWN(IF(A967-($N$4*12)&lt;0,0,((A967-(12*$N$4)/((12*$N$4))))/($N$4*12)),0),ROUNDDOWN(IF(A967-($N$4*4)&lt;0,0,((A967-(4*$N$4)/((4*$N$4))))/($N$4*4)),0)))))))))+(IF(A967=$E$4,$J$4,0))</f>
        <v>0</v>
      </c>
      <c r="E967" s="49">
        <f>IF(D967=0,0,1/((1+IF('Lease Quarterly'!$H$4="Yearly",'Lease Quarterly'!$D$4,IF('Lease Quarterly'!$H$4="Quarterly",'Lease Quarterly'!$D$4/4,'Lease Quarterly'!$D$4/12)))^IF($E$17=1,A966,A967)))</f>
        <v>0</v>
      </c>
      <c r="F967" s="55">
        <f t="shared" si="145"/>
        <v>0</v>
      </c>
      <c r="G967" s="56"/>
      <c r="H967" s="38">
        <f t="shared" si="151"/>
        <v>951</v>
      </c>
      <c r="I967" s="9" t="str">
        <f t="shared" si="146"/>
        <v>-</v>
      </c>
      <c r="J967" s="47">
        <f>IF(H967&gt;'Lease Quarterly'!$E$4,0,M966)</f>
        <v>0</v>
      </c>
      <c r="K967" s="47">
        <f>IF(IF('Lease Quarterly'!$H$4="Yearly",J967*'Lease Quarterly'!$D$4,IF('Lease Quarterly'!$H$4="Quarterly",J967*('Lease Quarterly'!$D$4/4),J967*'Lease Quarterly'!$D$4/12))&gt;0,IF('Lease Quarterly'!$H$4="Yearly",J967*'Lease Quarterly'!$D$4,IF('Lease Quarterly'!$H$4="Quarterly",J967*('Lease Quarterly'!$D$4/4),J967*'Lease Quarterly'!$D$4/12)),-L967-J967)</f>
        <v>0</v>
      </c>
      <c r="L967" s="47">
        <f t="shared" si="147"/>
        <v>0</v>
      </c>
      <c r="M967" s="47">
        <f t="shared" si="148"/>
        <v>0</v>
      </c>
      <c r="N967" s="57"/>
      <c r="O967" s="38">
        <v>237</v>
      </c>
      <c r="P967" s="58">
        <f t="shared" si="152"/>
        <v>391085</v>
      </c>
      <c r="Q967" s="47">
        <f t="shared" si="153"/>
        <v>0</v>
      </c>
      <c r="R967" s="47">
        <f>IF(S966&lt;1,0,-'Lease Quarterly'!$K$4/'Lease Quarterly'!$L$4)</f>
        <v>0</v>
      </c>
      <c r="S967" s="47">
        <f t="shared" si="149"/>
        <v>0</v>
      </c>
      <c r="AE967"/>
      <c r="AF967" s="6"/>
    </row>
    <row r="968" spans="1:32" x14ac:dyDescent="0.25">
      <c r="A968" s="53">
        <f t="shared" si="150"/>
        <v>952</v>
      </c>
      <c r="B968" s="29">
        <f t="shared" si="144"/>
        <v>0</v>
      </c>
      <c r="C968" s="9" t="str">
        <f>IF(D968=0,"-",IF('Lease Quarterly'!$H$4="Yearly",EDATE(C967,12),IF('Lease Quarterly'!$H$4="Quarterly",EDATE(C967,3),EDATE(C967,1))))</f>
        <v>-</v>
      </c>
      <c r="D968" s="54">
        <f>IF(A968&gt;'Lease Quarterly'!$E$4,0,'Lease Quarterly'!$G$4)*((1+$M$4)^(((((IF($H$4="Yearly",ROUNDDOWN(IF(A968-($N$4)&lt;0,0,((A968-($N$4)/(($N$4))))/($N$4)),0),IF($H$4="Monthly",ROUNDDOWN(IF(A968-($N$4*12)&lt;0,0,((A968-(12*$N$4)/((12*$N$4))))/($N$4*12)),0),ROUNDDOWN(IF(A968-($N$4*4)&lt;0,0,((A968-(4*$N$4)/((4*$N$4))))/($N$4*4)),0)))))))))+(IF(A968=$E$4,$J$4,0))</f>
        <v>0</v>
      </c>
      <c r="E968" s="49">
        <f>IF(D968=0,0,1/((1+IF('Lease Quarterly'!$H$4="Yearly",'Lease Quarterly'!$D$4,IF('Lease Quarterly'!$H$4="Quarterly",'Lease Quarterly'!$D$4/4,'Lease Quarterly'!$D$4/12)))^IF($E$17=1,A967,A968)))</f>
        <v>0</v>
      </c>
      <c r="F968" s="55">
        <f t="shared" si="145"/>
        <v>0</v>
      </c>
      <c r="G968" s="56"/>
      <c r="H968" s="38">
        <f t="shared" si="151"/>
        <v>952</v>
      </c>
      <c r="I968" s="9" t="str">
        <f t="shared" si="146"/>
        <v>-</v>
      </c>
      <c r="J968" s="47">
        <f>IF(H968&gt;'Lease Quarterly'!$E$4,0,M967)</f>
        <v>0</v>
      </c>
      <c r="K968" s="47">
        <f>IF(IF('Lease Quarterly'!$H$4="Yearly",J968*'Lease Quarterly'!$D$4,IF('Lease Quarterly'!$H$4="Quarterly",J968*('Lease Quarterly'!$D$4/4),J968*'Lease Quarterly'!$D$4/12))&gt;0,IF('Lease Quarterly'!$H$4="Yearly",J968*'Lease Quarterly'!$D$4,IF('Lease Quarterly'!$H$4="Quarterly",J968*('Lease Quarterly'!$D$4/4),J968*'Lease Quarterly'!$D$4/12)),-L968-J968)</f>
        <v>0</v>
      </c>
      <c r="L968" s="47">
        <f t="shared" si="147"/>
        <v>0</v>
      </c>
      <c r="M968" s="47">
        <f t="shared" si="148"/>
        <v>0</v>
      </c>
      <c r="N968" s="57"/>
      <c r="O968" s="38">
        <v>237</v>
      </c>
      <c r="P968" s="58">
        <f t="shared" si="152"/>
        <v>391450</v>
      </c>
      <c r="Q968" s="47">
        <f t="shared" si="153"/>
        <v>0</v>
      </c>
      <c r="R968" s="47">
        <f>IF(S967&lt;1,0,-'Lease Quarterly'!$K$4/'Lease Quarterly'!$L$4)</f>
        <v>0</v>
      </c>
      <c r="S968" s="47">
        <f t="shared" si="149"/>
        <v>0</v>
      </c>
      <c r="AE968"/>
      <c r="AF968" s="6"/>
    </row>
    <row r="969" spans="1:32" x14ac:dyDescent="0.25">
      <c r="A969" s="53">
        <f t="shared" si="150"/>
        <v>953</v>
      </c>
      <c r="B969" s="29">
        <f t="shared" si="144"/>
        <v>0</v>
      </c>
      <c r="C969" s="9" t="str">
        <f>IF(D969=0,"-",IF('Lease Quarterly'!$H$4="Yearly",EDATE(C968,12),IF('Lease Quarterly'!$H$4="Quarterly",EDATE(C968,3),EDATE(C968,1))))</f>
        <v>-</v>
      </c>
      <c r="D969" s="54">
        <f>IF(A969&gt;'Lease Quarterly'!$E$4,0,'Lease Quarterly'!$G$4)*((1+$M$4)^(((((IF($H$4="Yearly",ROUNDDOWN(IF(A969-($N$4)&lt;0,0,((A969-($N$4)/(($N$4))))/($N$4)),0),IF($H$4="Monthly",ROUNDDOWN(IF(A969-($N$4*12)&lt;0,0,((A969-(12*$N$4)/((12*$N$4))))/($N$4*12)),0),ROUNDDOWN(IF(A969-($N$4*4)&lt;0,0,((A969-(4*$N$4)/((4*$N$4))))/($N$4*4)),0)))))))))+(IF(A969=$E$4,$J$4,0))</f>
        <v>0</v>
      </c>
      <c r="E969" s="49">
        <f>IF(D969=0,0,1/((1+IF('Lease Quarterly'!$H$4="Yearly",'Lease Quarterly'!$D$4,IF('Lease Quarterly'!$H$4="Quarterly",'Lease Quarterly'!$D$4/4,'Lease Quarterly'!$D$4/12)))^IF($E$17=1,A968,A969)))</f>
        <v>0</v>
      </c>
      <c r="F969" s="55">
        <f t="shared" si="145"/>
        <v>0</v>
      </c>
      <c r="G969" s="56"/>
      <c r="H969" s="38">
        <f t="shared" si="151"/>
        <v>953</v>
      </c>
      <c r="I969" s="9" t="str">
        <f t="shared" si="146"/>
        <v>-</v>
      </c>
      <c r="J969" s="47">
        <f>IF(H969&gt;'Lease Quarterly'!$E$4,0,M968)</f>
        <v>0</v>
      </c>
      <c r="K969" s="47">
        <f>IF(IF('Lease Quarterly'!$H$4="Yearly",J969*'Lease Quarterly'!$D$4,IF('Lease Quarterly'!$H$4="Quarterly",J969*('Lease Quarterly'!$D$4/4),J969*'Lease Quarterly'!$D$4/12))&gt;0,IF('Lease Quarterly'!$H$4="Yearly",J969*'Lease Quarterly'!$D$4,IF('Lease Quarterly'!$H$4="Quarterly",J969*('Lease Quarterly'!$D$4/4),J969*'Lease Quarterly'!$D$4/12)),-L969-J969)</f>
        <v>0</v>
      </c>
      <c r="L969" s="47">
        <f t="shared" si="147"/>
        <v>0</v>
      </c>
      <c r="M969" s="47">
        <f t="shared" si="148"/>
        <v>0</v>
      </c>
      <c r="N969" s="57"/>
      <c r="O969" s="38">
        <v>237</v>
      </c>
      <c r="P969" s="58">
        <f t="shared" si="152"/>
        <v>391816</v>
      </c>
      <c r="Q969" s="47">
        <f t="shared" si="153"/>
        <v>0</v>
      </c>
      <c r="R969" s="47">
        <f>IF(S968&lt;1,0,-'Lease Quarterly'!$K$4/'Lease Quarterly'!$L$4)</f>
        <v>0</v>
      </c>
      <c r="S969" s="47">
        <f t="shared" si="149"/>
        <v>0</v>
      </c>
      <c r="AE969"/>
      <c r="AF969" s="6"/>
    </row>
    <row r="970" spans="1:32" x14ac:dyDescent="0.25">
      <c r="A970" s="53">
        <f t="shared" si="150"/>
        <v>954</v>
      </c>
      <c r="B970" s="29">
        <f t="shared" si="144"/>
        <v>0</v>
      </c>
      <c r="C970" s="9" t="str">
        <f>IF(D970=0,"-",IF('Lease Quarterly'!$H$4="Yearly",EDATE(C969,12),IF('Lease Quarterly'!$H$4="Quarterly",EDATE(C969,3),EDATE(C969,1))))</f>
        <v>-</v>
      </c>
      <c r="D970" s="54">
        <f>IF(A970&gt;'Lease Quarterly'!$E$4,0,'Lease Quarterly'!$G$4)*((1+$M$4)^(((((IF($H$4="Yearly",ROUNDDOWN(IF(A970-($N$4)&lt;0,0,((A970-($N$4)/(($N$4))))/($N$4)),0),IF($H$4="Monthly",ROUNDDOWN(IF(A970-($N$4*12)&lt;0,0,((A970-(12*$N$4)/((12*$N$4))))/($N$4*12)),0),ROUNDDOWN(IF(A970-($N$4*4)&lt;0,0,((A970-(4*$N$4)/((4*$N$4))))/($N$4*4)),0)))))))))+(IF(A970=$E$4,$J$4,0))</f>
        <v>0</v>
      </c>
      <c r="E970" s="49">
        <f>IF(D970=0,0,1/((1+IF('Lease Quarterly'!$H$4="Yearly",'Lease Quarterly'!$D$4,IF('Lease Quarterly'!$H$4="Quarterly",'Lease Quarterly'!$D$4/4,'Lease Quarterly'!$D$4/12)))^IF($E$17=1,A969,A970)))</f>
        <v>0</v>
      </c>
      <c r="F970" s="55">
        <f t="shared" si="145"/>
        <v>0</v>
      </c>
      <c r="G970" s="56"/>
      <c r="H970" s="38">
        <f t="shared" si="151"/>
        <v>954</v>
      </c>
      <c r="I970" s="9" t="str">
        <f t="shared" si="146"/>
        <v>-</v>
      </c>
      <c r="J970" s="47">
        <f>IF(H970&gt;'Lease Quarterly'!$E$4,0,M969)</f>
        <v>0</v>
      </c>
      <c r="K970" s="47">
        <f>IF(IF('Lease Quarterly'!$H$4="Yearly",J970*'Lease Quarterly'!$D$4,IF('Lease Quarterly'!$H$4="Quarterly",J970*('Lease Quarterly'!$D$4/4),J970*'Lease Quarterly'!$D$4/12))&gt;0,IF('Lease Quarterly'!$H$4="Yearly",J970*'Lease Quarterly'!$D$4,IF('Lease Quarterly'!$H$4="Quarterly",J970*('Lease Quarterly'!$D$4/4),J970*'Lease Quarterly'!$D$4/12)),-L970-J970)</f>
        <v>0</v>
      </c>
      <c r="L970" s="47">
        <f t="shared" si="147"/>
        <v>0</v>
      </c>
      <c r="M970" s="47">
        <f t="shared" si="148"/>
        <v>0</v>
      </c>
      <c r="N970" s="57"/>
      <c r="O970" s="38">
        <v>237</v>
      </c>
      <c r="P970" s="58">
        <f t="shared" si="152"/>
        <v>392181</v>
      </c>
      <c r="Q970" s="47">
        <f t="shared" si="153"/>
        <v>0</v>
      </c>
      <c r="R970" s="47">
        <f>IF(S969&lt;1,0,-'Lease Quarterly'!$K$4/'Lease Quarterly'!$L$4)</f>
        <v>0</v>
      </c>
      <c r="S970" s="47">
        <f t="shared" si="149"/>
        <v>0</v>
      </c>
      <c r="AE970"/>
      <c r="AF970" s="6"/>
    </row>
    <row r="971" spans="1:32" x14ac:dyDescent="0.25">
      <c r="A971" s="53">
        <f t="shared" si="150"/>
        <v>955</v>
      </c>
      <c r="B971" s="29">
        <f t="shared" si="144"/>
        <v>0</v>
      </c>
      <c r="C971" s="9" t="str">
        <f>IF(D971=0,"-",IF('Lease Quarterly'!$H$4="Yearly",EDATE(C970,12),IF('Lease Quarterly'!$H$4="Quarterly",EDATE(C970,3),EDATE(C970,1))))</f>
        <v>-</v>
      </c>
      <c r="D971" s="54">
        <f>IF(A971&gt;'Lease Quarterly'!$E$4,0,'Lease Quarterly'!$G$4)*((1+$M$4)^(((((IF($H$4="Yearly",ROUNDDOWN(IF(A971-($N$4)&lt;0,0,((A971-($N$4)/(($N$4))))/($N$4)),0),IF($H$4="Monthly",ROUNDDOWN(IF(A971-($N$4*12)&lt;0,0,((A971-(12*$N$4)/((12*$N$4))))/($N$4*12)),0),ROUNDDOWN(IF(A971-($N$4*4)&lt;0,0,((A971-(4*$N$4)/((4*$N$4))))/($N$4*4)),0)))))))))+(IF(A971=$E$4,$J$4,0))</f>
        <v>0</v>
      </c>
      <c r="E971" s="49">
        <f>IF(D971=0,0,1/((1+IF('Lease Quarterly'!$H$4="Yearly",'Lease Quarterly'!$D$4,IF('Lease Quarterly'!$H$4="Quarterly",'Lease Quarterly'!$D$4/4,'Lease Quarterly'!$D$4/12)))^IF($E$17=1,A970,A971)))</f>
        <v>0</v>
      </c>
      <c r="F971" s="55">
        <f t="shared" si="145"/>
        <v>0</v>
      </c>
      <c r="G971" s="56"/>
      <c r="H971" s="38">
        <f t="shared" si="151"/>
        <v>955</v>
      </c>
      <c r="I971" s="9" t="str">
        <f t="shared" si="146"/>
        <v>-</v>
      </c>
      <c r="J971" s="47">
        <f>IF(H971&gt;'Lease Quarterly'!$E$4,0,M970)</f>
        <v>0</v>
      </c>
      <c r="K971" s="47">
        <f>IF(IF('Lease Quarterly'!$H$4="Yearly",J971*'Lease Quarterly'!$D$4,IF('Lease Quarterly'!$H$4="Quarterly",J971*('Lease Quarterly'!$D$4/4),J971*'Lease Quarterly'!$D$4/12))&gt;0,IF('Lease Quarterly'!$H$4="Yearly",J971*'Lease Quarterly'!$D$4,IF('Lease Quarterly'!$H$4="Quarterly",J971*('Lease Quarterly'!$D$4/4),J971*'Lease Quarterly'!$D$4/12)),-L971-J971)</f>
        <v>0</v>
      </c>
      <c r="L971" s="47">
        <f t="shared" si="147"/>
        <v>0</v>
      </c>
      <c r="M971" s="47">
        <f t="shared" si="148"/>
        <v>0</v>
      </c>
      <c r="N971" s="57"/>
      <c r="O971" s="38">
        <v>237</v>
      </c>
      <c r="P971" s="58">
        <f t="shared" si="152"/>
        <v>392546</v>
      </c>
      <c r="Q971" s="47">
        <f t="shared" si="153"/>
        <v>0</v>
      </c>
      <c r="R971" s="47">
        <f>IF(S970&lt;1,0,-'Lease Quarterly'!$K$4/'Lease Quarterly'!$L$4)</f>
        <v>0</v>
      </c>
      <c r="S971" s="47">
        <f t="shared" si="149"/>
        <v>0</v>
      </c>
      <c r="AE971"/>
      <c r="AF971" s="6"/>
    </row>
    <row r="972" spans="1:32" x14ac:dyDescent="0.25">
      <c r="A972" s="53">
        <f t="shared" si="150"/>
        <v>956</v>
      </c>
      <c r="B972" s="29">
        <f t="shared" si="144"/>
        <v>0</v>
      </c>
      <c r="C972" s="9" t="str">
        <f>IF(D972=0,"-",IF('Lease Quarterly'!$H$4="Yearly",EDATE(C971,12),IF('Lease Quarterly'!$H$4="Quarterly",EDATE(C971,3),EDATE(C971,1))))</f>
        <v>-</v>
      </c>
      <c r="D972" s="54">
        <f>IF(A972&gt;'Lease Quarterly'!$E$4,0,'Lease Quarterly'!$G$4)*((1+$M$4)^(((((IF($H$4="Yearly",ROUNDDOWN(IF(A972-($N$4)&lt;0,0,((A972-($N$4)/(($N$4))))/($N$4)),0),IF($H$4="Monthly",ROUNDDOWN(IF(A972-($N$4*12)&lt;0,0,((A972-(12*$N$4)/((12*$N$4))))/($N$4*12)),0),ROUNDDOWN(IF(A972-($N$4*4)&lt;0,0,((A972-(4*$N$4)/((4*$N$4))))/($N$4*4)),0)))))))))+(IF(A972=$E$4,$J$4,0))</f>
        <v>0</v>
      </c>
      <c r="E972" s="49">
        <f>IF(D972=0,0,1/((1+IF('Lease Quarterly'!$H$4="Yearly",'Lease Quarterly'!$D$4,IF('Lease Quarterly'!$H$4="Quarterly",'Lease Quarterly'!$D$4/4,'Lease Quarterly'!$D$4/12)))^IF($E$17=1,A971,A972)))</f>
        <v>0</v>
      </c>
      <c r="F972" s="55">
        <f t="shared" si="145"/>
        <v>0</v>
      </c>
      <c r="G972" s="56"/>
      <c r="H972" s="38">
        <f t="shared" si="151"/>
        <v>956</v>
      </c>
      <c r="I972" s="9" t="str">
        <f t="shared" si="146"/>
        <v>-</v>
      </c>
      <c r="J972" s="47">
        <f>IF(H972&gt;'Lease Quarterly'!$E$4,0,M971)</f>
        <v>0</v>
      </c>
      <c r="K972" s="47">
        <f>IF(IF('Lease Quarterly'!$H$4="Yearly",J972*'Lease Quarterly'!$D$4,IF('Lease Quarterly'!$H$4="Quarterly",J972*('Lease Quarterly'!$D$4/4),J972*'Lease Quarterly'!$D$4/12))&gt;0,IF('Lease Quarterly'!$H$4="Yearly",J972*'Lease Quarterly'!$D$4,IF('Lease Quarterly'!$H$4="Quarterly",J972*('Lease Quarterly'!$D$4/4),J972*'Lease Quarterly'!$D$4/12)),-L972-J972)</f>
        <v>0</v>
      </c>
      <c r="L972" s="47">
        <f t="shared" si="147"/>
        <v>0</v>
      </c>
      <c r="M972" s="47">
        <f t="shared" si="148"/>
        <v>0</v>
      </c>
      <c r="N972" s="57"/>
      <c r="O972" s="38">
        <v>237</v>
      </c>
      <c r="P972" s="58">
        <f t="shared" si="152"/>
        <v>392911</v>
      </c>
      <c r="Q972" s="47">
        <f t="shared" si="153"/>
        <v>0</v>
      </c>
      <c r="R972" s="47">
        <f>IF(S971&lt;1,0,-'Lease Quarterly'!$K$4/'Lease Quarterly'!$L$4)</f>
        <v>0</v>
      </c>
      <c r="S972" s="47">
        <f t="shared" si="149"/>
        <v>0</v>
      </c>
      <c r="AE972"/>
      <c r="AF972" s="6"/>
    </row>
    <row r="973" spans="1:32" x14ac:dyDescent="0.25">
      <c r="A973" s="53">
        <f t="shared" si="150"/>
        <v>957</v>
      </c>
      <c r="B973" s="29">
        <f t="shared" si="144"/>
        <v>0</v>
      </c>
      <c r="C973" s="9" t="str">
        <f>IF(D973=0,"-",IF('Lease Quarterly'!$H$4="Yearly",EDATE(C972,12),IF('Lease Quarterly'!$H$4="Quarterly",EDATE(C972,3),EDATE(C972,1))))</f>
        <v>-</v>
      </c>
      <c r="D973" s="54">
        <f>IF(A973&gt;'Lease Quarterly'!$E$4,0,'Lease Quarterly'!$G$4)*((1+$M$4)^(((((IF($H$4="Yearly",ROUNDDOWN(IF(A973-($N$4)&lt;0,0,((A973-($N$4)/(($N$4))))/($N$4)),0),IF($H$4="Monthly",ROUNDDOWN(IF(A973-($N$4*12)&lt;0,0,((A973-(12*$N$4)/((12*$N$4))))/($N$4*12)),0),ROUNDDOWN(IF(A973-($N$4*4)&lt;0,0,((A973-(4*$N$4)/((4*$N$4))))/($N$4*4)),0)))))))))+(IF(A973=$E$4,$J$4,0))</f>
        <v>0</v>
      </c>
      <c r="E973" s="49">
        <f>IF(D973=0,0,1/((1+IF('Lease Quarterly'!$H$4="Yearly",'Lease Quarterly'!$D$4,IF('Lease Quarterly'!$H$4="Quarterly",'Lease Quarterly'!$D$4/4,'Lease Quarterly'!$D$4/12)))^IF($E$17=1,A972,A973)))</f>
        <v>0</v>
      </c>
      <c r="F973" s="55">
        <f t="shared" si="145"/>
        <v>0</v>
      </c>
      <c r="G973" s="56"/>
      <c r="H973" s="38">
        <f t="shared" si="151"/>
        <v>957</v>
      </c>
      <c r="I973" s="9" t="str">
        <f t="shared" si="146"/>
        <v>-</v>
      </c>
      <c r="J973" s="47">
        <f>IF(H973&gt;'Lease Quarterly'!$E$4,0,M972)</f>
        <v>0</v>
      </c>
      <c r="K973" s="47">
        <f>IF(IF('Lease Quarterly'!$H$4="Yearly",J973*'Lease Quarterly'!$D$4,IF('Lease Quarterly'!$H$4="Quarterly",J973*('Lease Quarterly'!$D$4/4),J973*'Lease Quarterly'!$D$4/12))&gt;0,IF('Lease Quarterly'!$H$4="Yearly",J973*'Lease Quarterly'!$D$4,IF('Lease Quarterly'!$H$4="Quarterly",J973*('Lease Quarterly'!$D$4/4),J973*'Lease Quarterly'!$D$4/12)),-L973-J973)</f>
        <v>0</v>
      </c>
      <c r="L973" s="47">
        <f t="shared" si="147"/>
        <v>0</v>
      </c>
      <c r="M973" s="47">
        <f t="shared" si="148"/>
        <v>0</v>
      </c>
      <c r="N973" s="57"/>
      <c r="O973" s="38">
        <v>237</v>
      </c>
      <c r="P973" s="58">
        <f t="shared" si="152"/>
        <v>393277</v>
      </c>
      <c r="Q973" s="47">
        <f t="shared" si="153"/>
        <v>0</v>
      </c>
      <c r="R973" s="47">
        <f>IF(S972&lt;1,0,-'Lease Quarterly'!$K$4/'Lease Quarterly'!$L$4)</f>
        <v>0</v>
      </c>
      <c r="S973" s="47">
        <f t="shared" si="149"/>
        <v>0</v>
      </c>
      <c r="AE973"/>
      <c r="AF973" s="6"/>
    </row>
    <row r="974" spans="1:32" x14ac:dyDescent="0.25">
      <c r="A974" s="53">
        <f t="shared" si="150"/>
        <v>958</v>
      </c>
      <c r="B974" s="29">
        <f t="shared" si="144"/>
        <v>0</v>
      </c>
      <c r="C974" s="9" t="str">
        <f>IF(D974=0,"-",IF('Lease Quarterly'!$H$4="Yearly",EDATE(C973,12),IF('Lease Quarterly'!$H$4="Quarterly",EDATE(C973,3),EDATE(C973,1))))</f>
        <v>-</v>
      </c>
      <c r="D974" s="54">
        <f>IF(A974&gt;'Lease Quarterly'!$E$4,0,'Lease Quarterly'!$G$4)*((1+$M$4)^(((((IF($H$4="Yearly",ROUNDDOWN(IF(A974-($N$4)&lt;0,0,((A974-($N$4)/(($N$4))))/($N$4)),0),IF($H$4="Monthly",ROUNDDOWN(IF(A974-($N$4*12)&lt;0,0,((A974-(12*$N$4)/((12*$N$4))))/($N$4*12)),0),ROUNDDOWN(IF(A974-($N$4*4)&lt;0,0,((A974-(4*$N$4)/((4*$N$4))))/($N$4*4)),0)))))))))+(IF(A974=$E$4,$J$4,0))</f>
        <v>0</v>
      </c>
      <c r="E974" s="49">
        <f>IF(D974=0,0,1/((1+IF('Lease Quarterly'!$H$4="Yearly",'Lease Quarterly'!$D$4,IF('Lease Quarterly'!$H$4="Quarterly",'Lease Quarterly'!$D$4/4,'Lease Quarterly'!$D$4/12)))^IF($E$17=1,A973,A974)))</f>
        <v>0</v>
      </c>
      <c r="F974" s="55">
        <f t="shared" si="145"/>
        <v>0</v>
      </c>
      <c r="G974" s="56"/>
      <c r="H974" s="38">
        <f t="shared" si="151"/>
        <v>958</v>
      </c>
      <c r="I974" s="9" t="str">
        <f t="shared" si="146"/>
        <v>-</v>
      </c>
      <c r="J974" s="47">
        <f>IF(H974&gt;'Lease Quarterly'!$E$4,0,M973)</f>
        <v>0</v>
      </c>
      <c r="K974" s="47">
        <f>IF(IF('Lease Quarterly'!$H$4="Yearly",J974*'Lease Quarterly'!$D$4,IF('Lease Quarterly'!$H$4="Quarterly",J974*('Lease Quarterly'!$D$4/4),J974*'Lease Quarterly'!$D$4/12))&gt;0,IF('Lease Quarterly'!$H$4="Yearly",J974*'Lease Quarterly'!$D$4,IF('Lease Quarterly'!$H$4="Quarterly",J974*('Lease Quarterly'!$D$4/4),J974*'Lease Quarterly'!$D$4/12)),-L974-J974)</f>
        <v>0</v>
      </c>
      <c r="L974" s="47">
        <f t="shared" si="147"/>
        <v>0</v>
      </c>
      <c r="M974" s="47">
        <f t="shared" si="148"/>
        <v>0</v>
      </c>
      <c r="N974" s="57"/>
      <c r="O974" s="38">
        <v>237</v>
      </c>
      <c r="P974" s="58">
        <f t="shared" si="152"/>
        <v>393642</v>
      </c>
      <c r="Q974" s="47">
        <f t="shared" si="153"/>
        <v>0</v>
      </c>
      <c r="R974" s="47">
        <f>IF(S973&lt;1,0,-'Lease Quarterly'!$K$4/'Lease Quarterly'!$L$4)</f>
        <v>0</v>
      </c>
      <c r="S974" s="47">
        <f t="shared" si="149"/>
        <v>0</v>
      </c>
      <c r="AE974"/>
      <c r="AF974" s="6"/>
    </row>
    <row r="975" spans="1:32" x14ac:dyDescent="0.25">
      <c r="A975" s="53">
        <f t="shared" si="150"/>
        <v>959</v>
      </c>
      <c r="B975" s="29">
        <f t="shared" si="144"/>
        <v>0</v>
      </c>
      <c r="C975" s="9" t="str">
        <f>IF(D975=0,"-",IF('Lease Quarterly'!$H$4="Yearly",EDATE(C974,12),IF('Lease Quarterly'!$H$4="Quarterly",EDATE(C974,3),EDATE(C974,1))))</f>
        <v>-</v>
      </c>
      <c r="D975" s="54">
        <f>IF(A975&gt;'Lease Quarterly'!$E$4,0,'Lease Quarterly'!$G$4)*((1+$M$4)^(((((IF($H$4="Yearly",ROUNDDOWN(IF(A975-($N$4)&lt;0,0,((A975-($N$4)/(($N$4))))/($N$4)),0),IF($H$4="Monthly",ROUNDDOWN(IF(A975-($N$4*12)&lt;0,0,((A975-(12*$N$4)/((12*$N$4))))/($N$4*12)),0),ROUNDDOWN(IF(A975-($N$4*4)&lt;0,0,((A975-(4*$N$4)/((4*$N$4))))/($N$4*4)),0)))))))))+(IF(A975=$E$4,$J$4,0))</f>
        <v>0</v>
      </c>
      <c r="E975" s="49">
        <f>IF(D975=0,0,1/((1+IF('Lease Quarterly'!$H$4="Yearly",'Lease Quarterly'!$D$4,IF('Lease Quarterly'!$H$4="Quarterly",'Lease Quarterly'!$D$4/4,'Lease Quarterly'!$D$4/12)))^IF($E$17=1,A974,A975)))</f>
        <v>0</v>
      </c>
      <c r="F975" s="55">
        <f t="shared" si="145"/>
        <v>0</v>
      </c>
      <c r="G975" s="56"/>
      <c r="H975" s="38">
        <f t="shared" si="151"/>
        <v>959</v>
      </c>
      <c r="I975" s="9" t="str">
        <f t="shared" si="146"/>
        <v>-</v>
      </c>
      <c r="J975" s="47">
        <f>IF(H975&gt;'Lease Quarterly'!$E$4,0,M974)</f>
        <v>0</v>
      </c>
      <c r="K975" s="47">
        <f>IF(IF('Lease Quarterly'!$H$4="Yearly",J975*'Lease Quarterly'!$D$4,IF('Lease Quarterly'!$H$4="Quarterly",J975*('Lease Quarterly'!$D$4/4),J975*'Lease Quarterly'!$D$4/12))&gt;0,IF('Lease Quarterly'!$H$4="Yearly",J975*'Lease Quarterly'!$D$4,IF('Lease Quarterly'!$H$4="Quarterly",J975*('Lease Quarterly'!$D$4/4),J975*'Lease Quarterly'!$D$4/12)),-L975-J975)</f>
        <v>0</v>
      </c>
      <c r="L975" s="47">
        <f t="shared" si="147"/>
        <v>0</v>
      </c>
      <c r="M975" s="47">
        <f t="shared" si="148"/>
        <v>0</v>
      </c>
      <c r="N975" s="57"/>
      <c r="O975" s="38">
        <v>237</v>
      </c>
      <c r="P975" s="58">
        <f t="shared" si="152"/>
        <v>394007</v>
      </c>
      <c r="Q975" s="47">
        <f t="shared" si="153"/>
        <v>0</v>
      </c>
      <c r="R975" s="47">
        <f>IF(S974&lt;1,0,-'Lease Quarterly'!$K$4/'Lease Quarterly'!$L$4)</f>
        <v>0</v>
      </c>
      <c r="S975" s="47">
        <f t="shared" si="149"/>
        <v>0</v>
      </c>
      <c r="AE975"/>
      <c r="AF975" s="6"/>
    </row>
    <row r="976" spans="1:32" x14ac:dyDescent="0.25">
      <c r="A976" s="53">
        <f t="shared" si="150"/>
        <v>960</v>
      </c>
      <c r="B976" s="29">
        <f t="shared" si="144"/>
        <v>0</v>
      </c>
      <c r="C976" s="9" t="str">
        <f>IF(D976=0,"-",IF('Lease Quarterly'!$H$4="Yearly",EDATE(C975,12),IF('Lease Quarterly'!$H$4="Quarterly",EDATE(C975,3),EDATE(C975,1))))</f>
        <v>-</v>
      </c>
      <c r="D976" s="54">
        <f>IF(A976&gt;'Lease Quarterly'!$E$4,0,'Lease Quarterly'!$G$4)*((1+$M$4)^(((((IF($H$4="Yearly",ROUNDDOWN(IF(A976-($N$4)&lt;0,0,((A976-($N$4)/(($N$4))))/($N$4)),0),IF($H$4="Monthly",ROUNDDOWN(IF(A976-($N$4*12)&lt;0,0,((A976-(12*$N$4)/((12*$N$4))))/($N$4*12)),0),ROUNDDOWN(IF(A976-($N$4*4)&lt;0,0,((A976-(4*$N$4)/((4*$N$4))))/($N$4*4)),0)))))))))+(IF(A976=$E$4,$J$4,0))</f>
        <v>0</v>
      </c>
      <c r="E976" s="49">
        <f>IF(D976=0,0,1/((1+IF('Lease Quarterly'!$H$4="Yearly",'Lease Quarterly'!$D$4,IF('Lease Quarterly'!$H$4="Quarterly",'Lease Quarterly'!$D$4/4,'Lease Quarterly'!$D$4/12)))^IF($E$17=1,A975,A976)))</f>
        <v>0</v>
      </c>
      <c r="F976" s="55">
        <f t="shared" si="145"/>
        <v>0</v>
      </c>
      <c r="G976" s="56"/>
      <c r="H976" s="38">
        <f t="shared" si="151"/>
        <v>960</v>
      </c>
      <c r="I976" s="9" t="str">
        <f t="shared" si="146"/>
        <v>-</v>
      </c>
      <c r="J976" s="47">
        <f>IF(H976&gt;'Lease Quarterly'!$E$4,0,M975)</f>
        <v>0</v>
      </c>
      <c r="K976" s="47">
        <f>IF(IF('Lease Quarterly'!$H$4="Yearly",J976*'Lease Quarterly'!$D$4,IF('Lease Quarterly'!$H$4="Quarterly",J976*('Lease Quarterly'!$D$4/4),J976*'Lease Quarterly'!$D$4/12))&gt;0,IF('Lease Quarterly'!$H$4="Yearly",J976*'Lease Quarterly'!$D$4,IF('Lease Quarterly'!$H$4="Quarterly",J976*('Lease Quarterly'!$D$4/4),J976*'Lease Quarterly'!$D$4/12)),-L976-J976)</f>
        <v>0</v>
      </c>
      <c r="L976" s="47">
        <f t="shared" si="147"/>
        <v>0</v>
      </c>
      <c r="M976" s="47">
        <f t="shared" si="148"/>
        <v>0</v>
      </c>
      <c r="N976" s="57"/>
      <c r="O976" s="38">
        <v>237</v>
      </c>
      <c r="P976" s="58">
        <f t="shared" si="152"/>
        <v>394372</v>
      </c>
      <c r="Q976" s="47">
        <f t="shared" si="153"/>
        <v>0</v>
      </c>
      <c r="R976" s="47">
        <f>IF(S975&lt;1,0,-'Lease Quarterly'!$K$4/'Lease Quarterly'!$L$4)</f>
        <v>0</v>
      </c>
      <c r="S976" s="47">
        <f t="shared" si="149"/>
        <v>0</v>
      </c>
      <c r="AE976"/>
      <c r="AF976" s="6"/>
    </row>
    <row r="977" spans="1:32" x14ac:dyDescent="0.25">
      <c r="A977" s="53">
        <f t="shared" si="150"/>
        <v>961</v>
      </c>
      <c r="B977" s="29">
        <f t="shared" ref="B977:B1040" si="154">IF(C977="-",0,YEAR(C977))</f>
        <v>0</v>
      </c>
      <c r="C977" s="9" t="str">
        <f>IF(D977=0,"-",IF('Lease Quarterly'!$H$4="Yearly",EDATE(C976,12),IF('Lease Quarterly'!$H$4="Quarterly",EDATE(C976,3),EDATE(C976,1))))</f>
        <v>-</v>
      </c>
      <c r="D977" s="54">
        <f>IF(A977&gt;'Lease Quarterly'!$E$4,0,'Lease Quarterly'!$G$4)*((1+$M$4)^(((((IF($H$4="Yearly",ROUNDDOWN(IF(A977-($N$4)&lt;0,0,((A977-($N$4)/(($N$4))))/($N$4)),0),IF($H$4="Monthly",ROUNDDOWN(IF(A977-($N$4*12)&lt;0,0,((A977-(12*$N$4)/((12*$N$4))))/($N$4*12)),0),ROUNDDOWN(IF(A977-($N$4*4)&lt;0,0,((A977-(4*$N$4)/((4*$N$4))))/($N$4*4)),0)))))))))+(IF(A977=$E$4,$J$4,0))</f>
        <v>0</v>
      </c>
      <c r="E977" s="49">
        <f>IF(D977=0,0,1/((1+IF('Lease Quarterly'!$H$4="Yearly",'Lease Quarterly'!$D$4,IF('Lease Quarterly'!$H$4="Quarterly",'Lease Quarterly'!$D$4/4,'Lease Quarterly'!$D$4/12)))^IF($E$17=1,A976,A977)))</f>
        <v>0</v>
      </c>
      <c r="F977" s="55">
        <f t="shared" ref="F977:F1040" si="155">D977*E977</f>
        <v>0</v>
      </c>
      <c r="G977" s="56"/>
      <c r="H977" s="38">
        <f t="shared" si="151"/>
        <v>961</v>
      </c>
      <c r="I977" s="9" t="str">
        <f t="shared" ref="I977:I1040" si="156">C977</f>
        <v>-</v>
      </c>
      <c r="J977" s="47">
        <f>IF(H977&gt;'Lease Quarterly'!$E$4,0,M976)</f>
        <v>0</v>
      </c>
      <c r="K977" s="47">
        <f>IF(IF('Lease Quarterly'!$H$4="Yearly",J977*'Lease Quarterly'!$D$4,IF('Lease Quarterly'!$H$4="Quarterly",J977*('Lease Quarterly'!$D$4/4),J977*'Lease Quarterly'!$D$4/12))&gt;0,IF('Lease Quarterly'!$H$4="Yearly",J977*'Lease Quarterly'!$D$4,IF('Lease Quarterly'!$H$4="Quarterly",J977*('Lease Quarterly'!$D$4/4),J977*'Lease Quarterly'!$D$4/12)),-L977-J977)</f>
        <v>0</v>
      </c>
      <c r="L977" s="47">
        <f t="shared" si="147"/>
        <v>0</v>
      </c>
      <c r="M977" s="47">
        <f t="shared" si="148"/>
        <v>0</v>
      </c>
      <c r="N977" s="57"/>
      <c r="O977" s="38">
        <v>237</v>
      </c>
      <c r="P977" s="58">
        <f t="shared" si="152"/>
        <v>394738</v>
      </c>
      <c r="Q977" s="47">
        <f t="shared" si="153"/>
        <v>0</v>
      </c>
      <c r="R977" s="47">
        <f>IF(S976&lt;1,0,-'Lease Quarterly'!$K$4/'Lease Quarterly'!$L$4)</f>
        <v>0</v>
      </c>
      <c r="S977" s="47">
        <f t="shared" si="149"/>
        <v>0</v>
      </c>
      <c r="AE977"/>
      <c r="AF977" s="6"/>
    </row>
    <row r="978" spans="1:32" x14ac:dyDescent="0.25">
      <c r="A978" s="53">
        <f t="shared" si="150"/>
        <v>962</v>
      </c>
      <c r="B978" s="29">
        <f t="shared" si="154"/>
        <v>0</v>
      </c>
      <c r="C978" s="9" t="str">
        <f>IF(D978=0,"-",IF('Lease Quarterly'!$H$4="Yearly",EDATE(C977,12),IF('Lease Quarterly'!$H$4="Quarterly",EDATE(C977,3),EDATE(C977,1))))</f>
        <v>-</v>
      </c>
      <c r="D978" s="54">
        <f>IF(A978&gt;'Lease Quarterly'!$E$4,0,'Lease Quarterly'!$G$4)*((1+$M$4)^(((((IF($H$4="Yearly",ROUNDDOWN(IF(A978-($N$4)&lt;0,0,((A978-($N$4)/(($N$4))))/($N$4)),0),IF($H$4="Monthly",ROUNDDOWN(IF(A978-($N$4*12)&lt;0,0,((A978-(12*$N$4)/((12*$N$4))))/($N$4*12)),0),ROUNDDOWN(IF(A978-($N$4*4)&lt;0,0,((A978-(4*$N$4)/((4*$N$4))))/($N$4*4)),0)))))))))+(IF(A978=$E$4,$J$4,0))</f>
        <v>0</v>
      </c>
      <c r="E978" s="49">
        <f>IF(D978=0,0,1/((1+IF('Lease Quarterly'!$H$4="Yearly",'Lease Quarterly'!$D$4,IF('Lease Quarterly'!$H$4="Quarterly",'Lease Quarterly'!$D$4/4,'Lease Quarterly'!$D$4/12)))^IF($E$17=1,A977,A978)))</f>
        <v>0</v>
      </c>
      <c r="F978" s="55">
        <f t="shared" si="155"/>
        <v>0</v>
      </c>
      <c r="G978" s="56"/>
      <c r="H978" s="38">
        <f t="shared" si="151"/>
        <v>962</v>
      </c>
      <c r="I978" s="9" t="str">
        <f t="shared" si="156"/>
        <v>-</v>
      </c>
      <c r="J978" s="47">
        <f>IF(H978&gt;'Lease Quarterly'!$E$4,0,M977)</f>
        <v>0</v>
      </c>
      <c r="K978" s="47">
        <f>IF(IF('Lease Quarterly'!$H$4="Yearly",J978*'Lease Quarterly'!$D$4,IF('Lease Quarterly'!$H$4="Quarterly",J978*('Lease Quarterly'!$D$4/4),J978*'Lease Quarterly'!$D$4/12))&gt;0,IF('Lease Quarterly'!$H$4="Yearly",J978*'Lease Quarterly'!$D$4,IF('Lease Quarterly'!$H$4="Quarterly",J978*('Lease Quarterly'!$D$4/4),J978*'Lease Quarterly'!$D$4/12)),-L978-J978)</f>
        <v>0</v>
      </c>
      <c r="L978" s="47">
        <f t="shared" ref="L978:L1041" si="157">D978</f>
        <v>0</v>
      </c>
      <c r="M978" s="47">
        <f t="shared" ref="M978:M1041" si="158">J978+K978-L978</f>
        <v>0</v>
      </c>
      <c r="N978" s="57"/>
      <c r="O978" s="38">
        <v>237</v>
      </c>
      <c r="P978" s="58">
        <f t="shared" si="152"/>
        <v>395103</v>
      </c>
      <c r="Q978" s="47">
        <f t="shared" si="153"/>
        <v>0</v>
      </c>
      <c r="R978" s="47">
        <f>IF(S977&lt;1,0,-'Lease Quarterly'!$K$4/'Lease Quarterly'!$L$4)</f>
        <v>0</v>
      </c>
      <c r="S978" s="47">
        <f t="shared" ref="S978:S1041" si="159">IF(S977&lt;1,0,SUM(Q978:R978))</f>
        <v>0</v>
      </c>
      <c r="AE978"/>
      <c r="AF978" s="6"/>
    </row>
    <row r="979" spans="1:32" x14ac:dyDescent="0.25">
      <c r="A979" s="53">
        <f t="shared" ref="A979:A1042" si="160">A978+1</f>
        <v>963</v>
      </c>
      <c r="B979" s="29">
        <f t="shared" si="154"/>
        <v>0</v>
      </c>
      <c r="C979" s="9" t="str">
        <f>IF(D979=0,"-",IF('Lease Quarterly'!$H$4="Yearly",EDATE(C978,12),IF('Lease Quarterly'!$H$4="Quarterly",EDATE(C978,3),EDATE(C978,1))))</f>
        <v>-</v>
      </c>
      <c r="D979" s="54">
        <f>IF(A979&gt;'Lease Quarterly'!$E$4,0,'Lease Quarterly'!$G$4)*((1+$M$4)^(((((IF($H$4="Yearly",ROUNDDOWN(IF(A979-($N$4)&lt;0,0,((A979-($N$4)/(($N$4))))/($N$4)),0),IF($H$4="Monthly",ROUNDDOWN(IF(A979-($N$4*12)&lt;0,0,((A979-(12*$N$4)/((12*$N$4))))/($N$4*12)),0),ROUNDDOWN(IF(A979-($N$4*4)&lt;0,0,((A979-(4*$N$4)/((4*$N$4))))/($N$4*4)),0)))))))))+(IF(A979=$E$4,$J$4,0))</f>
        <v>0</v>
      </c>
      <c r="E979" s="49">
        <f>IF(D979=0,0,1/((1+IF('Lease Quarterly'!$H$4="Yearly",'Lease Quarterly'!$D$4,IF('Lease Quarterly'!$H$4="Quarterly",'Lease Quarterly'!$D$4/4,'Lease Quarterly'!$D$4/12)))^IF($E$17=1,A978,A979)))</f>
        <v>0</v>
      </c>
      <c r="F979" s="55">
        <f t="shared" si="155"/>
        <v>0</v>
      </c>
      <c r="G979" s="56"/>
      <c r="H979" s="38">
        <f t="shared" ref="H979:H1042" si="161">H978+1</f>
        <v>963</v>
      </c>
      <c r="I979" s="9" t="str">
        <f t="shared" si="156"/>
        <v>-</v>
      </c>
      <c r="J979" s="47">
        <f>IF(H979&gt;'Lease Quarterly'!$E$4,0,M978)</f>
        <v>0</v>
      </c>
      <c r="K979" s="47">
        <f>IF(IF('Lease Quarterly'!$H$4="Yearly",J979*'Lease Quarterly'!$D$4,IF('Lease Quarterly'!$H$4="Quarterly",J979*('Lease Quarterly'!$D$4/4),J979*'Lease Quarterly'!$D$4/12))&gt;0,IF('Lease Quarterly'!$H$4="Yearly",J979*'Lease Quarterly'!$D$4,IF('Lease Quarterly'!$H$4="Quarterly",J979*('Lease Quarterly'!$D$4/4),J979*'Lease Quarterly'!$D$4/12)),-L979-J979)</f>
        <v>0</v>
      </c>
      <c r="L979" s="47">
        <f t="shared" si="157"/>
        <v>0</v>
      </c>
      <c r="M979" s="47">
        <f t="shared" si="158"/>
        <v>0</v>
      </c>
      <c r="N979" s="57"/>
      <c r="O979" s="38">
        <v>237</v>
      </c>
      <c r="P979" s="58">
        <f t="shared" ref="P979:P1042" si="162">DATE(YEAR(P978)+1,MONTH(P978),DAY(P978))</f>
        <v>395468</v>
      </c>
      <c r="Q979" s="47">
        <f t="shared" ref="Q979:Q1042" si="163">S978</f>
        <v>0</v>
      </c>
      <c r="R979" s="47">
        <f>IF(S978&lt;1,0,-'Lease Quarterly'!$K$4/'Lease Quarterly'!$L$4)</f>
        <v>0</v>
      </c>
      <c r="S979" s="47">
        <f t="shared" si="159"/>
        <v>0</v>
      </c>
      <c r="AE979"/>
      <c r="AF979" s="6"/>
    </row>
    <row r="980" spans="1:32" x14ac:dyDescent="0.25">
      <c r="A980" s="53">
        <f t="shared" si="160"/>
        <v>964</v>
      </c>
      <c r="B980" s="29">
        <f t="shared" si="154"/>
        <v>0</v>
      </c>
      <c r="C980" s="9" t="str">
        <f>IF(D980=0,"-",IF('Lease Quarterly'!$H$4="Yearly",EDATE(C979,12),IF('Lease Quarterly'!$H$4="Quarterly",EDATE(C979,3),EDATE(C979,1))))</f>
        <v>-</v>
      </c>
      <c r="D980" s="54">
        <f>IF(A980&gt;'Lease Quarterly'!$E$4,0,'Lease Quarterly'!$G$4)*((1+$M$4)^(((((IF($H$4="Yearly",ROUNDDOWN(IF(A980-($N$4)&lt;0,0,((A980-($N$4)/(($N$4))))/($N$4)),0),IF($H$4="Monthly",ROUNDDOWN(IF(A980-($N$4*12)&lt;0,0,((A980-(12*$N$4)/((12*$N$4))))/($N$4*12)),0),ROUNDDOWN(IF(A980-($N$4*4)&lt;0,0,((A980-(4*$N$4)/((4*$N$4))))/($N$4*4)),0)))))))))+(IF(A980=$E$4,$J$4,0))</f>
        <v>0</v>
      </c>
      <c r="E980" s="49">
        <f>IF(D980=0,0,1/((1+IF('Lease Quarterly'!$H$4="Yearly",'Lease Quarterly'!$D$4,IF('Lease Quarterly'!$H$4="Quarterly",'Lease Quarterly'!$D$4/4,'Lease Quarterly'!$D$4/12)))^IF($E$17=1,A979,A980)))</f>
        <v>0</v>
      </c>
      <c r="F980" s="55">
        <f t="shared" si="155"/>
        <v>0</v>
      </c>
      <c r="G980" s="56"/>
      <c r="H980" s="38">
        <f t="shared" si="161"/>
        <v>964</v>
      </c>
      <c r="I980" s="9" t="str">
        <f t="shared" si="156"/>
        <v>-</v>
      </c>
      <c r="J980" s="47">
        <f>IF(H980&gt;'Lease Quarterly'!$E$4,0,M979)</f>
        <v>0</v>
      </c>
      <c r="K980" s="47">
        <f>IF(IF('Lease Quarterly'!$H$4="Yearly",J980*'Lease Quarterly'!$D$4,IF('Lease Quarterly'!$H$4="Quarterly",J980*('Lease Quarterly'!$D$4/4),J980*'Lease Quarterly'!$D$4/12))&gt;0,IF('Lease Quarterly'!$H$4="Yearly",J980*'Lease Quarterly'!$D$4,IF('Lease Quarterly'!$H$4="Quarterly",J980*('Lease Quarterly'!$D$4/4),J980*'Lease Quarterly'!$D$4/12)),-L980-J980)</f>
        <v>0</v>
      </c>
      <c r="L980" s="47">
        <f t="shared" si="157"/>
        <v>0</v>
      </c>
      <c r="M980" s="47">
        <f t="shared" si="158"/>
        <v>0</v>
      </c>
      <c r="N980" s="57"/>
      <c r="O980" s="38">
        <v>237</v>
      </c>
      <c r="P980" s="58">
        <f t="shared" si="162"/>
        <v>395833</v>
      </c>
      <c r="Q980" s="47">
        <f t="shared" si="163"/>
        <v>0</v>
      </c>
      <c r="R980" s="47">
        <f>IF(S979&lt;1,0,-'Lease Quarterly'!$K$4/'Lease Quarterly'!$L$4)</f>
        <v>0</v>
      </c>
      <c r="S980" s="47">
        <f t="shared" si="159"/>
        <v>0</v>
      </c>
      <c r="AE980"/>
      <c r="AF980" s="6"/>
    </row>
    <row r="981" spans="1:32" x14ac:dyDescent="0.25">
      <c r="A981" s="53">
        <f t="shared" si="160"/>
        <v>965</v>
      </c>
      <c r="B981" s="29">
        <f t="shared" si="154"/>
        <v>0</v>
      </c>
      <c r="C981" s="9" t="str">
        <f>IF(D981=0,"-",IF('Lease Quarterly'!$H$4="Yearly",EDATE(C980,12),IF('Lease Quarterly'!$H$4="Quarterly",EDATE(C980,3),EDATE(C980,1))))</f>
        <v>-</v>
      </c>
      <c r="D981" s="54">
        <f>IF(A981&gt;'Lease Quarterly'!$E$4,0,'Lease Quarterly'!$G$4)*((1+$M$4)^(((((IF($H$4="Yearly",ROUNDDOWN(IF(A981-($N$4)&lt;0,0,((A981-($N$4)/(($N$4))))/($N$4)),0),IF($H$4="Monthly",ROUNDDOWN(IF(A981-($N$4*12)&lt;0,0,((A981-(12*$N$4)/((12*$N$4))))/($N$4*12)),0),ROUNDDOWN(IF(A981-($N$4*4)&lt;0,0,((A981-(4*$N$4)/((4*$N$4))))/($N$4*4)),0)))))))))+(IF(A981=$E$4,$J$4,0))</f>
        <v>0</v>
      </c>
      <c r="E981" s="49">
        <f>IF(D981=0,0,1/((1+IF('Lease Quarterly'!$H$4="Yearly",'Lease Quarterly'!$D$4,IF('Lease Quarterly'!$H$4="Quarterly",'Lease Quarterly'!$D$4/4,'Lease Quarterly'!$D$4/12)))^IF($E$17=1,A980,A981)))</f>
        <v>0</v>
      </c>
      <c r="F981" s="55">
        <f t="shared" si="155"/>
        <v>0</v>
      </c>
      <c r="G981" s="56"/>
      <c r="H981" s="38">
        <f t="shared" si="161"/>
        <v>965</v>
      </c>
      <c r="I981" s="9" t="str">
        <f t="shared" si="156"/>
        <v>-</v>
      </c>
      <c r="J981" s="47">
        <f>IF(H981&gt;'Lease Quarterly'!$E$4,0,M980)</f>
        <v>0</v>
      </c>
      <c r="K981" s="47">
        <f>IF(IF('Lease Quarterly'!$H$4="Yearly",J981*'Lease Quarterly'!$D$4,IF('Lease Quarterly'!$H$4="Quarterly",J981*('Lease Quarterly'!$D$4/4),J981*'Lease Quarterly'!$D$4/12))&gt;0,IF('Lease Quarterly'!$H$4="Yearly",J981*'Lease Quarterly'!$D$4,IF('Lease Quarterly'!$H$4="Quarterly",J981*('Lease Quarterly'!$D$4/4),J981*'Lease Quarterly'!$D$4/12)),-L981-J981)</f>
        <v>0</v>
      </c>
      <c r="L981" s="47">
        <f t="shared" si="157"/>
        <v>0</v>
      </c>
      <c r="M981" s="47">
        <f t="shared" si="158"/>
        <v>0</v>
      </c>
      <c r="N981" s="57"/>
      <c r="O981" s="38">
        <v>237</v>
      </c>
      <c r="P981" s="58">
        <f t="shared" si="162"/>
        <v>396199</v>
      </c>
      <c r="Q981" s="47">
        <f t="shared" si="163"/>
        <v>0</v>
      </c>
      <c r="R981" s="47">
        <f>IF(S980&lt;1,0,-'Lease Quarterly'!$K$4/'Lease Quarterly'!$L$4)</f>
        <v>0</v>
      </c>
      <c r="S981" s="47">
        <f t="shared" si="159"/>
        <v>0</v>
      </c>
      <c r="AE981"/>
      <c r="AF981" s="6"/>
    </row>
    <row r="982" spans="1:32" x14ac:dyDescent="0.25">
      <c r="A982" s="53">
        <f t="shared" si="160"/>
        <v>966</v>
      </c>
      <c r="B982" s="29">
        <f t="shared" si="154"/>
        <v>0</v>
      </c>
      <c r="C982" s="9" t="str">
        <f>IF(D982=0,"-",IF('Lease Quarterly'!$H$4="Yearly",EDATE(C981,12),IF('Lease Quarterly'!$H$4="Quarterly",EDATE(C981,3),EDATE(C981,1))))</f>
        <v>-</v>
      </c>
      <c r="D982" s="54">
        <f>IF(A982&gt;'Lease Quarterly'!$E$4,0,'Lease Quarterly'!$G$4)*((1+$M$4)^(((((IF($H$4="Yearly",ROUNDDOWN(IF(A982-($N$4)&lt;0,0,((A982-($N$4)/(($N$4))))/($N$4)),0),IF($H$4="Monthly",ROUNDDOWN(IF(A982-($N$4*12)&lt;0,0,((A982-(12*$N$4)/((12*$N$4))))/($N$4*12)),0),ROUNDDOWN(IF(A982-($N$4*4)&lt;0,0,((A982-(4*$N$4)/((4*$N$4))))/($N$4*4)),0)))))))))+(IF(A982=$E$4,$J$4,0))</f>
        <v>0</v>
      </c>
      <c r="E982" s="49">
        <f>IF(D982=0,0,1/((1+IF('Lease Quarterly'!$H$4="Yearly",'Lease Quarterly'!$D$4,IF('Lease Quarterly'!$H$4="Quarterly",'Lease Quarterly'!$D$4/4,'Lease Quarterly'!$D$4/12)))^IF($E$17=1,A981,A982)))</f>
        <v>0</v>
      </c>
      <c r="F982" s="55">
        <f t="shared" si="155"/>
        <v>0</v>
      </c>
      <c r="G982" s="56"/>
      <c r="H982" s="38">
        <f t="shared" si="161"/>
        <v>966</v>
      </c>
      <c r="I982" s="9" t="str">
        <f t="shared" si="156"/>
        <v>-</v>
      </c>
      <c r="J982" s="47">
        <f>IF(H982&gt;'Lease Quarterly'!$E$4,0,M981)</f>
        <v>0</v>
      </c>
      <c r="K982" s="47">
        <f>IF(IF('Lease Quarterly'!$H$4="Yearly",J982*'Lease Quarterly'!$D$4,IF('Lease Quarterly'!$H$4="Quarterly",J982*('Lease Quarterly'!$D$4/4),J982*'Lease Quarterly'!$D$4/12))&gt;0,IF('Lease Quarterly'!$H$4="Yearly",J982*'Lease Quarterly'!$D$4,IF('Lease Quarterly'!$H$4="Quarterly",J982*('Lease Quarterly'!$D$4/4),J982*'Lease Quarterly'!$D$4/12)),-L982-J982)</f>
        <v>0</v>
      </c>
      <c r="L982" s="47">
        <f t="shared" si="157"/>
        <v>0</v>
      </c>
      <c r="M982" s="47">
        <f t="shared" si="158"/>
        <v>0</v>
      </c>
      <c r="N982" s="57"/>
      <c r="O982" s="38">
        <v>237</v>
      </c>
      <c r="P982" s="58">
        <f t="shared" si="162"/>
        <v>396564</v>
      </c>
      <c r="Q982" s="47">
        <f t="shared" si="163"/>
        <v>0</v>
      </c>
      <c r="R982" s="47">
        <f>IF(S981&lt;1,0,-'Lease Quarterly'!$K$4/'Lease Quarterly'!$L$4)</f>
        <v>0</v>
      </c>
      <c r="S982" s="47">
        <f t="shared" si="159"/>
        <v>0</v>
      </c>
      <c r="AE982"/>
      <c r="AF982" s="6"/>
    </row>
    <row r="983" spans="1:32" x14ac:dyDescent="0.25">
      <c r="A983" s="53">
        <f t="shared" si="160"/>
        <v>967</v>
      </c>
      <c r="B983" s="29">
        <f t="shared" si="154"/>
        <v>0</v>
      </c>
      <c r="C983" s="9" t="str">
        <f>IF(D983=0,"-",IF('Lease Quarterly'!$H$4="Yearly",EDATE(C982,12),IF('Lease Quarterly'!$H$4="Quarterly",EDATE(C982,3),EDATE(C982,1))))</f>
        <v>-</v>
      </c>
      <c r="D983" s="54">
        <f>IF(A983&gt;'Lease Quarterly'!$E$4,0,'Lease Quarterly'!$G$4)*((1+$M$4)^(((((IF($H$4="Yearly",ROUNDDOWN(IF(A983-($N$4)&lt;0,0,((A983-($N$4)/(($N$4))))/($N$4)),0),IF($H$4="Monthly",ROUNDDOWN(IF(A983-($N$4*12)&lt;0,0,((A983-(12*$N$4)/((12*$N$4))))/($N$4*12)),0),ROUNDDOWN(IF(A983-($N$4*4)&lt;0,0,((A983-(4*$N$4)/((4*$N$4))))/($N$4*4)),0)))))))))+(IF(A983=$E$4,$J$4,0))</f>
        <v>0</v>
      </c>
      <c r="E983" s="49">
        <f>IF(D983=0,0,1/((1+IF('Lease Quarterly'!$H$4="Yearly",'Lease Quarterly'!$D$4,IF('Lease Quarterly'!$H$4="Quarterly",'Lease Quarterly'!$D$4/4,'Lease Quarterly'!$D$4/12)))^IF($E$17=1,A982,A983)))</f>
        <v>0</v>
      </c>
      <c r="F983" s="55">
        <f t="shared" si="155"/>
        <v>0</v>
      </c>
      <c r="G983" s="56"/>
      <c r="H983" s="38">
        <f t="shared" si="161"/>
        <v>967</v>
      </c>
      <c r="I983" s="9" t="str">
        <f t="shared" si="156"/>
        <v>-</v>
      </c>
      <c r="J983" s="47">
        <f>IF(H983&gt;'Lease Quarterly'!$E$4,0,M982)</f>
        <v>0</v>
      </c>
      <c r="K983" s="47">
        <f>IF(IF('Lease Quarterly'!$H$4="Yearly",J983*'Lease Quarterly'!$D$4,IF('Lease Quarterly'!$H$4="Quarterly",J983*('Lease Quarterly'!$D$4/4),J983*'Lease Quarterly'!$D$4/12))&gt;0,IF('Lease Quarterly'!$H$4="Yearly",J983*'Lease Quarterly'!$D$4,IF('Lease Quarterly'!$H$4="Quarterly",J983*('Lease Quarterly'!$D$4/4),J983*'Lease Quarterly'!$D$4/12)),-L983-J983)</f>
        <v>0</v>
      </c>
      <c r="L983" s="47">
        <f t="shared" si="157"/>
        <v>0</v>
      </c>
      <c r="M983" s="47">
        <f t="shared" si="158"/>
        <v>0</v>
      </c>
      <c r="N983" s="57"/>
      <c r="O983" s="38">
        <v>237</v>
      </c>
      <c r="P983" s="58">
        <f t="shared" si="162"/>
        <v>396929</v>
      </c>
      <c r="Q983" s="47">
        <f t="shared" si="163"/>
        <v>0</v>
      </c>
      <c r="R983" s="47">
        <f>IF(S982&lt;1,0,-'Lease Quarterly'!$K$4/'Lease Quarterly'!$L$4)</f>
        <v>0</v>
      </c>
      <c r="S983" s="47">
        <f t="shared" si="159"/>
        <v>0</v>
      </c>
      <c r="AE983"/>
      <c r="AF983" s="6"/>
    </row>
    <row r="984" spans="1:32" x14ac:dyDescent="0.25">
      <c r="A984" s="53">
        <f t="shared" si="160"/>
        <v>968</v>
      </c>
      <c r="B984" s="29">
        <f t="shared" si="154"/>
        <v>0</v>
      </c>
      <c r="C984" s="9" t="str">
        <f>IF(D984=0,"-",IF('Lease Quarterly'!$H$4="Yearly",EDATE(C983,12),IF('Lease Quarterly'!$H$4="Quarterly",EDATE(C983,3),EDATE(C983,1))))</f>
        <v>-</v>
      </c>
      <c r="D984" s="54">
        <f>IF(A984&gt;'Lease Quarterly'!$E$4,0,'Lease Quarterly'!$G$4)*((1+$M$4)^(((((IF($H$4="Yearly",ROUNDDOWN(IF(A984-($N$4)&lt;0,0,((A984-($N$4)/(($N$4))))/($N$4)),0),IF($H$4="Monthly",ROUNDDOWN(IF(A984-($N$4*12)&lt;0,0,((A984-(12*$N$4)/((12*$N$4))))/($N$4*12)),0),ROUNDDOWN(IF(A984-($N$4*4)&lt;0,0,((A984-(4*$N$4)/((4*$N$4))))/($N$4*4)),0)))))))))+(IF(A984=$E$4,$J$4,0))</f>
        <v>0</v>
      </c>
      <c r="E984" s="49">
        <f>IF(D984=0,0,1/((1+IF('Lease Quarterly'!$H$4="Yearly",'Lease Quarterly'!$D$4,IF('Lease Quarterly'!$H$4="Quarterly",'Lease Quarterly'!$D$4/4,'Lease Quarterly'!$D$4/12)))^IF($E$17=1,A983,A984)))</f>
        <v>0</v>
      </c>
      <c r="F984" s="55">
        <f t="shared" si="155"/>
        <v>0</v>
      </c>
      <c r="G984" s="56"/>
      <c r="H984" s="38">
        <f t="shared" si="161"/>
        <v>968</v>
      </c>
      <c r="I984" s="9" t="str">
        <f t="shared" si="156"/>
        <v>-</v>
      </c>
      <c r="J984" s="47">
        <f>IF(H984&gt;'Lease Quarterly'!$E$4,0,M983)</f>
        <v>0</v>
      </c>
      <c r="K984" s="47">
        <f>IF(IF('Lease Quarterly'!$H$4="Yearly",J984*'Lease Quarterly'!$D$4,IF('Lease Quarterly'!$H$4="Quarterly",J984*('Lease Quarterly'!$D$4/4),J984*'Lease Quarterly'!$D$4/12))&gt;0,IF('Lease Quarterly'!$H$4="Yearly",J984*'Lease Quarterly'!$D$4,IF('Lease Quarterly'!$H$4="Quarterly",J984*('Lease Quarterly'!$D$4/4),J984*'Lease Quarterly'!$D$4/12)),-L984-J984)</f>
        <v>0</v>
      </c>
      <c r="L984" s="47">
        <f t="shared" si="157"/>
        <v>0</v>
      </c>
      <c r="M984" s="47">
        <f t="shared" si="158"/>
        <v>0</v>
      </c>
      <c r="N984" s="57"/>
      <c r="O984" s="38">
        <v>237</v>
      </c>
      <c r="P984" s="58">
        <f t="shared" si="162"/>
        <v>397294</v>
      </c>
      <c r="Q984" s="47">
        <f t="shared" si="163"/>
        <v>0</v>
      </c>
      <c r="R984" s="47">
        <f>IF(S983&lt;1,0,-'Lease Quarterly'!$K$4/'Lease Quarterly'!$L$4)</f>
        <v>0</v>
      </c>
      <c r="S984" s="47">
        <f t="shared" si="159"/>
        <v>0</v>
      </c>
      <c r="AE984"/>
      <c r="AF984" s="6"/>
    </row>
    <row r="985" spans="1:32" x14ac:dyDescent="0.25">
      <c r="A985" s="53">
        <f t="shared" si="160"/>
        <v>969</v>
      </c>
      <c r="B985" s="29">
        <f t="shared" si="154"/>
        <v>0</v>
      </c>
      <c r="C985" s="9" t="str">
        <f>IF(D985=0,"-",IF('Lease Quarterly'!$H$4="Yearly",EDATE(C984,12),IF('Lease Quarterly'!$H$4="Quarterly",EDATE(C984,3),EDATE(C984,1))))</f>
        <v>-</v>
      </c>
      <c r="D985" s="54">
        <f>IF(A985&gt;'Lease Quarterly'!$E$4,0,'Lease Quarterly'!$G$4)*((1+$M$4)^(((((IF($H$4="Yearly",ROUNDDOWN(IF(A985-($N$4)&lt;0,0,((A985-($N$4)/(($N$4))))/($N$4)),0),IF($H$4="Monthly",ROUNDDOWN(IF(A985-($N$4*12)&lt;0,0,((A985-(12*$N$4)/((12*$N$4))))/($N$4*12)),0),ROUNDDOWN(IF(A985-($N$4*4)&lt;0,0,((A985-(4*$N$4)/((4*$N$4))))/($N$4*4)),0)))))))))+(IF(A985=$E$4,$J$4,0))</f>
        <v>0</v>
      </c>
      <c r="E985" s="49">
        <f>IF(D985=0,0,1/((1+IF('Lease Quarterly'!$H$4="Yearly",'Lease Quarterly'!$D$4,IF('Lease Quarterly'!$H$4="Quarterly",'Lease Quarterly'!$D$4/4,'Lease Quarterly'!$D$4/12)))^IF($E$17=1,A984,A985)))</f>
        <v>0</v>
      </c>
      <c r="F985" s="55">
        <f t="shared" si="155"/>
        <v>0</v>
      </c>
      <c r="G985" s="56"/>
      <c r="H985" s="38">
        <f t="shared" si="161"/>
        <v>969</v>
      </c>
      <c r="I985" s="9" t="str">
        <f t="shared" si="156"/>
        <v>-</v>
      </c>
      <c r="J985" s="47">
        <f>IF(H985&gt;'Lease Quarterly'!$E$4,0,M984)</f>
        <v>0</v>
      </c>
      <c r="K985" s="47">
        <f>IF(IF('Lease Quarterly'!$H$4="Yearly",J985*'Lease Quarterly'!$D$4,IF('Lease Quarterly'!$H$4="Quarterly",J985*('Lease Quarterly'!$D$4/4),J985*'Lease Quarterly'!$D$4/12))&gt;0,IF('Lease Quarterly'!$H$4="Yearly",J985*'Lease Quarterly'!$D$4,IF('Lease Quarterly'!$H$4="Quarterly",J985*('Lease Quarterly'!$D$4/4),J985*'Lease Quarterly'!$D$4/12)),-L985-J985)</f>
        <v>0</v>
      </c>
      <c r="L985" s="47">
        <f t="shared" si="157"/>
        <v>0</v>
      </c>
      <c r="M985" s="47">
        <f t="shared" si="158"/>
        <v>0</v>
      </c>
      <c r="N985" s="57"/>
      <c r="O985" s="38">
        <v>237</v>
      </c>
      <c r="P985" s="58">
        <f t="shared" si="162"/>
        <v>397660</v>
      </c>
      <c r="Q985" s="47">
        <f t="shared" si="163"/>
        <v>0</v>
      </c>
      <c r="R985" s="47">
        <f>IF(S984&lt;1,0,-'Lease Quarterly'!$K$4/'Lease Quarterly'!$L$4)</f>
        <v>0</v>
      </c>
      <c r="S985" s="47">
        <f t="shared" si="159"/>
        <v>0</v>
      </c>
      <c r="AE985"/>
      <c r="AF985" s="6"/>
    </row>
    <row r="986" spans="1:32" x14ac:dyDescent="0.25">
      <c r="A986" s="53">
        <f t="shared" si="160"/>
        <v>970</v>
      </c>
      <c r="B986" s="29">
        <f t="shared" si="154"/>
        <v>0</v>
      </c>
      <c r="C986" s="9" t="str">
        <f>IF(D986=0,"-",IF('Lease Quarterly'!$H$4="Yearly",EDATE(C985,12),IF('Lease Quarterly'!$H$4="Quarterly",EDATE(C985,3),EDATE(C985,1))))</f>
        <v>-</v>
      </c>
      <c r="D986" s="54">
        <f>IF(A986&gt;'Lease Quarterly'!$E$4,0,'Lease Quarterly'!$G$4)*((1+$M$4)^(((((IF($H$4="Yearly",ROUNDDOWN(IF(A986-($N$4)&lt;0,0,((A986-($N$4)/(($N$4))))/($N$4)),0),IF($H$4="Monthly",ROUNDDOWN(IF(A986-($N$4*12)&lt;0,0,((A986-(12*$N$4)/((12*$N$4))))/($N$4*12)),0),ROUNDDOWN(IF(A986-($N$4*4)&lt;0,0,((A986-(4*$N$4)/((4*$N$4))))/($N$4*4)),0)))))))))+(IF(A986=$E$4,$J$4,0))</f>
        <v>0</v>
      </c>
      <c r="E986" s="49">
        <f>IF(D986=0,0,1/((1+IF('Lease Quarterly'!$H$4="Yearly",'Lease Quarterly'!$D$4,IF('Lease Quarterly'!$H$4="Quarterly",'Lease Quarterly'!$D$4/4,'Lease Quarterly'!$D$4/12)))^IF($E$17=1,A985,A986)))</f>
        <v>0</v>
      </c>
      <c r="F986" s="55">
        <f t="shared" si="155"/>
        <v>0</v>
      </c>
      <c r="G986" s="56"/>
      <c r="H986" s="38">
        <f t="shared" si="161"/>
        <v>970</v>
      </c>
      <c r="I986" s="9" t="str">
        <f t="shared" si="156"/>
        <v>-</v>
      </c>
      <c r="J986" s="47">
        <f>IF(H986&gt;'Lease Quarterly'!$E$4,0,M985)</f>
        <v>0</v>
      </c>
      <c r="K986" s="47">
        <f>IF(IF('Lease Quarterly'!$H$4="Yearly",J986*'Lease Quarterly'!$D$4,IF('Lease Quarterly'!$H$4="Quarterly",J986*('Lease Quarterly'!$D$4/4),J986*'Lease Quarterly'!$D$4/12))&gt;0,IF('Lease Quarterly'!$H$4="Yearly",J986*'Lease Quarterly'!$D$4,IF('Lease Quarterly'!$H$4="Quarterly",J986*('Lease Quarterly'!$D$4/4),J986*'Lease Quarterly'!$D$4/12)),-L986-J986)</f>
        <v>0</v>
      </c>
      <c r="L986" s="47">
        <f t="shared" si="157"/>
        <v>0</v>
      </c>
      <c r="M986" s="47">
        <f t="shared" si="158"/>
        <v>0</v>
      </c>
      <c r="N986" s="57"/>
      <c r="O986" s="38">
        <v>237</v>
      </c>
      <c r="P986" s="58">
        <f t="shared" si="162"/>
        <v>398025</v>
      </c>
      <c r="Q986" s="47">
        <f t="shared" si="163"/>
        <v>0</v>
      </c>
      <c r="R986" s="47">
        <f>IF(S985&lt;1,0,-'Lease Quarterly'!$K$4/'Lease Quarterly'!$L$4)</f>
        <v>0</v>
      </c>
      <c r="S986" s="47">
        <f t="shared" si="159"/>
        <v>0</v>
      </c>
      <c r="AE986"/>
      <c r="AF986" s="6"/>
    </row>
    <row r="987" spans="1:32" x14ac:dyDescent="0.25">
      <c r="A987" s="53">
        <f t="shared" si="160"/>
        <v>971</v>
      </c>
      <c r="B987" s="29">
        <f t="shared" si="154"/>
        <v>0</v>
      </c>
      <c r="C987" s="9" t="str">
        <f>IF(D987=0,"-",IF('Lease Quarterly'!$H$4="Yearly",EDATE(C986,12),IF('Lease Quarterly'!$H$4="Quarterly",EDATE(C986,3),EDATE(C986,1))))</f>
        <v>-</v>
      </c>
      <c r="D987" s="54">
        <f>IF(A987&gt;'Lease Quarterly'!$E$4,0,'Lease Quarterly'!$G$4)*((1+$M$4)^(((((IF($H$4="Yearly",ROUNDDOWN(IF(A987-($N$4)&lt;0,0,((A987-($N$4)/(($N$4))))/($N$4)),0),IF($H$4="Monthly",ROUNDDOWN(IF(A987-($N$4*12)&lt;0,0,((A987-(12*$N$4)/((12*$N$4))))/($N$4*12)),0),ROUNDDOWN(IF(A987-($N$4*4)&lt;0,0,((A987-(4*$N$4)/((4*$N$4))))/($N$4*4)),0)))))))))+(IF(A987=$E$4,$J$4,0))</f>
        <v>0</v>
      </c>
      <c r="E987" s="49">
        <f>IF(D987=0,0,1/((1+IF('Lease Quarterly'!$H$4="Yearly",'Lease Quarterly'!$D$4,IF('Lease Quarterly'!$H$4="Quarterly",'Lease Quarterly'!$D$4/4,'Lease Quarterly'!$D$4/12)))^IF($E$17=1,A986,A987)))</f>
        <v>0</v>
      </c>
      <c r="F987" s="55">
        <f t="shared" si="155"/>
        <v>0</v>
      </c>
      <c r="G987" s="56"/>
      <c r="H987" s="38">
        <f t="shared" si="161"/>
        <v>971</v>
      </c>
      <c r="I987" s="9" t="str">
        <f t="shared" si="156"/>
        <v>-</v>
      </c>
      <c r="J987" s="47">
        <f>IF(H987&gt;'Lease Quarterly'!$E$4,0,M986)</f>
        <v>0</v>
      </c>
      <c r="K987" s="47">
        <f>IF(IF('Lease Quarterly'!$H$4="Yearly",J987*'Lease Quarterly'!$D$4,IF('Lease Quarterly'!$H$4="Quarterly",J987*('Lease Quarterly'!$D$4/4),J987*'Lease Quarterly'!$D$4/12))&gt;0,IF('Lease Quarterly'!$H$4="Yearly",J987*'Lease Quarterly'!$D$4,IF('Lease Quarterly'!$H$4="Quarterly",J987*('Lease Quarterly'!$D$4/4),J987*'Lease Quarterly'!$D$4/12)),-L987-J987)</f>
        <v>0</v>
      </c>
      <c r="L987" s="47">
        <f t="shared" si="157"/>
        <v>0</v>
      </c>
      <c r="M987" s="47">
        <f t="shared" si="158"/>
        <v>0</v>
      </c>
      <c r="N987" s="57"/>
      <c r="O987" s="38">
        <v>237</v>
      </c>
      <c r="P987" s="58">
        <f t="shared" si="162"/>
        <v>398390</v>
      </c>
      <c r="Q987" s="47">
        <f t="shared" si="163"/>
        <v>0</v>
      </c>
      <c r="R987" s="47">
        <f>IF(S986&lt;1,0,-'Lease Quarterly'!$K$4/'Lease Quarterly'!$L$4)</f>
        <v>0</v>
      </c>
      <c r="S987" s="47">
        <f t="shared" si="159"/>
        <v>0</v>
      </c>
      <c r="AE987"/>
      <c r="AF987" s="6"/>
    </row>
    <row r="988" spans="1:32" x14ac:dyDescent="0.25">
      <c r="A988" s="53">
        <f t="shared" si="160"/>
        <v>972</v>
      </c>
      <c r="B988" s="29">
        <f t="shared" si="154"/>
        <v>0</v>
      </c>
      <c r="C988" s="9" t="str">
        <f>IF(D988=0,"-",IF('Lease Quarterly'!$H$4="Yearly",EDATE(C987,12),IF('Lease Quarterly'!$H$4="Quarterly",EDATE(C987,3),EDATE(C987,1))))</f>
        <v>-</v>
      </c>
      <c r="D988" s="54">
        <f>IF(A988&gt;'Lease Quarterly'!$E$4,0,'Lease Quarterly'!$G$4)*((1+$M$4)^(((((IF($H$4="Yearly",ROUNDDOWN(IF(A988-($N$4)&lt;0,0,((A988-($N$4)/(($N$4))))/($N$4)),0),IF($H$4="Monthly",ROUNDDOWN(IF(A988-($N$4*12)&lt;0,0,((A988-(12*$N$4)/((12*$N$4))))/($N$4*12)),0),ROUNDDOWN(IF(A988-($N$4*4)&lt;0,0,((A988-(4*$N$4)/((4*$N$4))))/($N$4*4)),0)))))))))+(IF(A988=$E$4,$J$4,0))</f>
        <v>0</v>
      </c>
      <c r="E988" s="49">
        <f>IF(D988=0,0,1/((1+IF('Lease Quarterly'!$H$4="Yearly",'Lease Quarterly'!$D$4,IF('Lease Quarterly'!$H$4="Quarterly",'Lease Quarterly'!$D$4/4,'Lease Quarterly'!$D$4/12)))^IF($E$17=1,A987,A988)))</f>
        <v>0</v>
      </c>
      <c r="F988" s="55">
        <f t="shared" si="155"/>
        <v>0</v>
      </c>
      <c r="G988" s="56"/>
      <c r="H988" s="38">
        <f t="shared" si="161"/>
        <v>972</v>
      </c>
      <c r="I988" s="9" t="str">
        <f t="shared" si="156"/>
        <v>-</v>
      </c>
      <c r="J988" s="47">
        <f>IF(H988&gt;'Lease Quarterly'!$E$4,0,M987)</f>
        <v>0</v>
      </c>
      <c r="K988" s="47">
        <f>IF(IF('Lease Quarterly'!$H$4="Yearly",J988*'Lease Quarterly'!$D$4,IF('Lease Quarterly'!$H$4="Quarterly",J988*('Lease Quarterly'!$D$4/4),J988*'Lease Quarterly'!$D$4/12))&gt;0,IF('Lease Quarterly'!$H$4="Yearly",J988*'Lease Quarterly'!$D$4,IF('Lease Quarterly'!$H$4="Quarterly",J988*('Lease Quarterly'!$D$4/4),J988*'Lease Quarterly'!$D$4/12)),-L988-J988)</f>
        <v>0</v>
      </c>
      <c r="L988" s="47">
        <f t="shared" si="157"/>
        <v>0</v>
      </c>
      <c r="M988" s="47">
        <f t="shared" si="158"/>
        <v>0</v>
      </c>
      <c r="N988" s="57"/>
      <c r="O988" s="38">
        <v>237</v>
      </c>
      <c r="P988" s="58">
        <f t="shared" si="162"/>
        <v>398755</v>
      </c>
      <c r="Q988" s="47">
        <f t="shared" si="163"/>
        <v>0</v>
      </c>
      <c r="R988" s="47">
        <f>IF(S987&lt;1,0,-'Lease Quarterly'!$K$4/'Lease Quarterly'!$L$4)</f>
        <v>0</v>
      </c>
      <c r="S988" s="47">
        <f t="shared" si="159"/>
        <v>0</v>
      </c>
      <c r="AE988"/>
      <c r="AF988" s="6"/>
    </row>
    <row r="989" spans="1:32" x14ac:dyDescent="0.25">
      <c r="A989" s="53">
        <f t="shared" si="160"/>
        <v>973</v>
      </c>
      <c r="B989" s="29">
        <f t="shared" si="154"/>
        <v>0</v>
      </c>
      <c r="C989" s="9" t="str">
        <f>IF(D989=0,"-",IF('Lease Quarterly'!$H$4="Yearly",EDATE(C988,12),IF('Lease Quarterly'!$H$4="Quarterly",EDATE(C988,3),EDATE(C988,1))))</f>
        <v>-</v>
      </c>
      <c r="D989" s="54">
        <f>IF(A989&gt;'Lease Quarterly'!$E$4,0,'Lease Quarterly'!$G$4)*((1+$M$4)^(((((IF($H$4="Yearly",ROUNDDOWN(IF(A989-($N$4)&lt;0,0,((A989-($N$4)/(($N$4))))/($N$4)),0),IF($H$4="Monthly",ROUNDDOWN(IF(A989-($N$4*12)&lt;0,0,((A989-(12*$N$4)/((12*$N$4))))/($N$4*12)),0),ROUNDDOWN(IF(A989-($N$4*4)&lt;0,0,((A989-(4*$N$4)/((4*$N$4))))/($N$4*4)),0)))))))))+(IF(A989=$E$4,$J$4,0))</f>
        <v>0</v>
      </c>
      <c r="E989" s="49">
        <f>IF(D989=0,0,1/((1+IF('Lease Quarterly'!$H$4="Yearly",'Lease Quarterly'!$D$4,IF('Lease Quarterly'!$H$4="Quarterly",'Lease Quarterly'!$D$4/4,'Lease Quarterly'!$D$4/12)))^IF($E$17=1,A988,A989)))</f>
        <v>0</v>
      </c>
      <c r="F989" s="55">
        <f t="shared" si="155"/>
        <v>0</v>
      </c>
      <c r="G989" s="56"/>
      <c r="H989" s="38">
        <f t="shared" si="161"/>
        <v>973</v>
      </c>
      <c r="I989" s="9" t="str">
        <f t="shared" si="156"/>
        <v>-</v>
      </c>
      <c r="J989" s="47">
        <f>IF(H989&gt;'Lease Quarterly'!$E$4,0,M988)</f>
        <v>0</v>
      </c>
      <c r="K989" s="47">
        <f>IF(IF('Lease Quarterly'!$H$4="Yearly",J989*'Lease Quarterly'!$D$4,IF('Lease Quarterly'!$H$4="Quarterly",J989*('Lease Quarterly'!$D$4/4),J989*'Lease Quarterly'!$D$4/12))&gt;0,IF('Lease Quarterly'!$H$4="Yearly",J989*'Lease Quarterly'!$D$4,IF('Lease Quarterly'!$H$4="Quarterly",J989*('Lease Quarterly'!$D$4/4),J989*'Lease Quarterly'!$D$4/12)),-L989-J989)</f>
        <v>0</v>
      </c>
      <c r="L989" s="47">
        <f t="shared" si="157"/>
        <v>0</v>
      </c>
      <c r="M989" s="47">
        <f t="shared" si="158"/>
        <v>0</v>
      </c>
      <c r="N989" s="57"/>
      <c r="O989" s="38">
        <v>237</v>
      </c>
      <c r="P989" s="58">
        <f t="shared" si="162"/>
        <v>399121</v>
      </c>
      <c r="Q989" s="47">
        <f t="shared" si="163"/>
        <v>0</v>
      </c>
      <c r="R989" s="47">
        <f>IF(S988&lt;1,0,-'Lease Quarterly'!$K$4/'Lease Quarterly'!$L$4)</f>
        <v>0</v>
      </c>
      <c r="S989" s="47">
        <f t="shared" si="159"/>
        <v>0</v>
      </c>
      <c r="AE989"/>
      <c r="AF989" s="6"/>
    </row>
    <row r="990" spans="1:32" x14ac:dyDescent="0.25">
      <c r="A990" s="53">
        <f t="shared" si="160"/>
        <v>974</v>
      </c>
      <c r="B990" s="29">
        <f t="shared" si="154"/>
        <v>0</v>
      </c>
      <c r="C990" s="9" t="str">
        <f>IF(D990=0,"-",IF('Lease Quarterly'!$H$4="Yearly",EDATE(C989,12),IF('Lease Quarterly'!$H$4="Quarterly",EDATE(C989,3),EDATE(C989,1))))</f>
        <v>-</v>
      </c>
      <c r="D990" s="54">
        <f>IF(A990&gt;'Lease Quarterly'!$E$4,0,'Lease Quarterly'!$G$4)*((1+$M$4)^(((((IF($H$4="Yearly",ROUNDDOWN(IF(A990-($N$4)&lt;0,0,((A990-($N$4)/(($N$4))))/($N$4)),0),IF($H$4="Monthly",ROUNDDOWN(IF(A990-($N$4*12)&lt;0,0,((A990-(12*$N$4)/((12*$N$4))))/($N$4*12)),0),ROUNDDOWN(IF(A990-($N$4*4)&lt;0,0,((A990-(4*$N$4)/((4*$N$4))))/($N$4*4)),0)))))))))+(IF(A990=$E$4,$J$4,0))</f>
        <v>0</v>
      </c>
      <c r="E990" s="49">
        <f>IF(D990=0,0,1/((1+IF('Lease Quarterly'!$H$4="Yearly",'Lease Quarterly'!$D$4,IF('Lease Quarterly'!$H$4="Quarterly",'Lease Quarterly'!$D$4/4,'Lease Quarterly'!$D$4/12)))^IF($E$17=1,A989,A990)))</f>
        <v>0</v>
      </c>
      <c r="F990" s="55">
        <f t="shared" si="155"/>
        <v>0</v>
      </c>
      <c r="G990" s="56"/>
      <c r="H990" s="38">
        <f t="shared" si="161"/>
        <v>974</v>
      </c>
      <c r="I990" s="9" t="str">
        <f t="shared" si="156"/>
        <v>-</v>
      </c>
      <c r="J990" s="47">
        <f>IF(H990&gt;'Lease Quarterly'!$E$4,0,M989)</f>
        <v>0</v>
      </c>
      <c r="K990" s="47">
        <f>IF(IF('Lease Quarterly'!$H$4="Yearly",J990*'Lease Quarterly'!$D$4,IF('Lease Quarterly'!$H$4="Quarterly",J990*('Lease Quarterly'!$D$4/4),J990*'Lease Quarterly'!$D$4/12))&gt;0,IF('Lease Quarterly'!$H$4="Yearly",J990*'Lease Quarterly'!$D$4,IF('Lease Quarterly'!$H$4="Quarterly",J990*('Lease Quarterly'!$D$4/4),J990*'Lease Quarterly'!$D$4/12)),-L990-J990)</f>
        <v>0</v>
      </c>
      <c r="L990" s="47">
        <f t="shared" si="157"/>
        <v>0</v>
      </c>
      <c r="M990" s="47">
        <f t="shared" si="158"/>
        <v>0</v>
      </c>
      <c r="N990" s="57"/>
      <c r="O990" s="38">
        <v>237</v>
      </c>
      <c r="P990" s="58">
        <f t="shared" si="162"/>
        <v>399486</v>
      </c>
      <c r="Q990" s="47">
        <f t="shared" si="163"/>
        <v>0</v>
      </c>
      <c r="R990" s="47">
        <f>IF(S989&lt;1,0,-'Lease Quarterly'!$K$4/'Lease Quarterly'!$L$4)</f>
        <v>0</v>
      </c>
      <c r="S990" s="47">
        <f t="shared" si="159"/>
        <v>0</v>
      </c>
      <c r="AE990"/>
      <c r="AF990" s="6"/>
    </row>
    <row r="991" spans="1:32" x14ac:dyDescent="0.25">
      <c r="A991" s="53">
        <f t="shared" si="160"/>
        <v>975</v>
      </c>
      <c r="B991" s="29">
        <f t="shared" si="154"/>
        <v>0</v>
      </c>
      <c r="C991" s="9" t="str">
        <f>IF(D991=0,"-",IF('Lease Quarterly'!$H$4="Yearly",EDATE(C990,12),IF('Lease Quarterly'!$H$4="Quarterly",EDATE(C990,3),EDATE(C990,1))))</f>
        <v>-</v>
      </c>
      <c r="D991" s="54">
        <f>IF(A991&gt;'Lease Quarterly'!$E$4,0,'Lease Quarterly'!$G$4)*((1+$M$4)^(((((IF($H$4="Yearly",ROUNDDOWN(IF(A991-($N$4)&lt;0,0,((A991-($N$4)/(($N$4))))/($N$4)),0),IF($H$4="Monthly",ROUNDDOWN(IF(A991-($N$4*12)&lt;0,0,((A991-(12*$N$4)/((12*$N$4))))/($N$4*12)),0),ROUNDDOWN(IF(A991-($N$4*4)&lt;0,0,((A991-(4*$N$4)/((4*$N$4))))/($N$4*4)),0)))))))))+(IF(A991=$E$4,$J$4,0))</f>
        <v>0</v>
      </c>
      <c r="E991" s="49">
        <f>IF(D991=0,0,1/((1+IF('Lease Quarterly'!$H$4="Yearly",'Lease Quarterly'!$D$4,IF('Lease Quarterly'!$H$4="Quarterly",'Lease Quarterly'!$D$4/4,'Lease Quarterly'!$D$4/12)))^IF($E$17=1,A990,A991)))</f>
        <v>0</v>
      </c>
      <c r="F991" s="55">
        <f t="shared" si="155"/>
        <v>0</v>
      </c>
      <c r="G991" s="56"/>
      <c r="H991" s="38">
        <f t="shared" si="161"/>
        <v>975</v>
      </c>
      <c r="I991" s="9" t="str">
        <f t="shared" si="156"/>
        <v>-</v>
      </c>
      <c r="J991" s="47">
        <f>IF(H991&gt;'Lease Quarterly'!$E$4,0,M990)</f>
        <v>0</v>
      </c>
      <c r="K991" s="47">
        <f>IF(IF('Lease Quarterly'!$H$4="Yearly",J991*'Lease Quarterly'!$D$4,IF('Lease Quarterly'!$H$4="Quarterly",J991*('Lease Quarterly'!$D$4/4),J991*'Lease Quarterly'!$D$4/12))&gt;0,IF('Lease Quarterly'!$H$4="Yearly",J991*'Lease Quarterly'!$D$4,IF('Lease Quarterly'!$H$4="Quarterly",J991*('Lease Quarterly'!$D$4/4),J991*'Lease Quarterly'!$D$4/12)),-L991-J991)</f>
        <v>0</v>
      </c>
      <c r="L991" s="47">
        <f t="shared" si="157"/>
        <v>0</v>
      </c>
      <c r="M991" s="47">
        <f t="shared" si="158"/>
        <v>0</v>
      </c>
      <c r="N991" s="57"/>
      <c r="O991" s="38">
        <v>237</v>
      </c>
      <c r="P991" s="58">
        <f t="shared" si="162"/>
        <v>399851</v>
      </c>
      <c r="Q991" s="47">
        <f t="shared" si="163"/>
        <v>0</v>
      </c>
      <c r="R991" s="47">
        <f>IF(S990&lt;1,0,-'Lease Quarterly'!$K$4/'Lease Quarterly'!$L$4)</f>
        <v>0</v>
      </c>
      <c r="S991" s="47">
        <f t="shared" si="159"/>
        <v>0</v>
      </c>
      <c r="AE991"/>
      <c r="AF991" s="6"/>
    </row>
    <row r="992" spans="1:32" x14ac:dyDescent="0.25">
      <c r="A992" s="53">
        <f t="shared" si="160"/>
        <v>976</v>
      </c>
      <c r="B992" s="29">
        <f t="shared" si="154"/>
        <v>0</v>
      </c>
      <c r="C992" s="9" t="str">
        <f>IF(D992=0,"-",IF('Lease Quarterly'!$H$4="Yearly",EDATE(C991,12),IF('Lease Quarterly'!$H$4="Quarterly",EDATE(C991,3),EDATE(C991,1))))</f>
        <v>-</v>
      </c>
      <c r="D992" s="54">
        <f>IF(A992&gt;'Lease Quarterly'!$E$4,0,'Lease Quarterly'!$G$4)*((1+$M$4)^(((((IF($H$4="Yearly",ROUNDDOWN(IF(A992-($N$4)&lt;0,0,((A992-($N$4)/(($N$4))))/($N$4)),0),IF($H$4="Monthly",ROUNDDOWN(IF(A992-($N$4*12)&lt;0,0,((A992-(12*$N$4)/((12*$N$4))))/($N$4*12)),0),ROUNDDOWN(IF(A992-($N$4*4)&lt;0,0,((A992-(4*$N$4)/((4*$N$4))))/($N$4*4)),0)))))))))+(IF(A992=$E$4,$J$4,0))</f>
        <v>0</v>
      </c>
      <c r="E992" s="49">
        <f>IF(D992=0,0,1/((1+IF('Lease Quarterly'!$H$4="Yearly",'Lease Quarterly'!$D$4,IF('Lease Quarterly'!$H$4="Quarterly",'Lease Quarterly'!$D$4/4,'Lease Quarterly'!$D$4/12)))^IF($E$17=1,A991,A992)))</f>
        <v>0</v>
      </c>
      <c r="F992" s="55">
        <f t="shared" si="155"/>
        <v>0</v>
      </c>
      <c r="G992" s="56"/>
      <c r="H992" s="38">
        <f t="shared" si="161"/>
        <v>976</v>
      </c>
      <c r="I992" s="9" t="str">
        <f t="shared" si="156"/>
        <v>-</v>
      </c>
      <c r="J992" s="47">
        <f>IF(H992&gt;'Lease Quarterly'!$E$4,0,M991)</f>
        <v>0</v>
      </c>
      <c r="K992" s="47">
        <f>IF(IF('Lease Quarterly'!$H$4="Yearly",J992*'Lease Quarterly'!$D$4,IF('Lease Quarterly'!$H$4="Quarterly",J992*('Lease Quarterly'!$D$4/4),J992*'Lease Quarterly'!$D$4/12))&gt;0,IF('Lease Quarterly'!$H$4="Yearly",J992*'Lease Quarterly'!$D$4,IF('Lease Quarterly'!$H$4="Quarterly",J992*('Lease Quarterly'!$D$4/4),J992*'Lease Quarterly'!$D$4/12)),-L992-J992)</f>
        <v>0</v>
      </c>
      <c r="L992" s="47">
        <f t="shared" si="157"/>
        <v>0</v>
      </c>
      <c r="M992" s="47">
        <f t="shared" si="158"/>
        <v>0</v>
      </c>
      <c r="N992" s="57"/>
      <c r="O992" s="38">
        <v>237</v>
      </c>
      <c r="P992" s="58">
        <f t="shared" si="162"/>
        <v>400216</v>
      </c>
      <c r="Q992" s="47">
        <f t="shared" si="163"/>
        <v>0</v>
      </c>
      <c r="R992" s="47">
        <f>IF(S991&lt;1,0,-'Lease Quarterly'!$K$4/'Lease Quarterly'!$L$4)</f>
        <v>0</v>
      </c>
      <c r="S992" s="47">
        <f t="shared" si="159"/>
        <v>0</v>
      </c>
      <c r="AE992"/>
      <c r="AF992" s="6"/>
    </row>
    <row r="993" spans="1:32" x14ac:dyDescent="0.25">
      <c r="A993" s="53">
        <f t="shared" si="160"/>
        <v>977</v>
      </c>
      <c r="B993" s="29">
        <f t="shared" si="154"/>
        <v>0</v>
      </c>
      <c r="C993" s="9" t="str">
        <f>IF(D993=0,"-",IF('Lease Quarterly'!$H$4="Yearly",EDATE(C992,12),IF('Lease Quarterly'!$H$4="Quarterly",EDATE(C992,3),EDATE(C992,1))))</f>
        <v>-</v>
      </c>
      <c r="D993" s="54">
        <f>IF(A993&gt;'Lease Quarterly'!$E$4,0,'Lease Quarterly'!$G$4)*((1+$M$4)^(((((IF($H$4="Yearly",ROUNDDOWN(IF(A993-($N$4)&lt;0,0,((A993-($N$4)/(($N$4))))/($N$4)),0),IF($H$4="Monthly",ROUNDDOWN(IF(A993-($N$4*12)&lt;0,0,((A993-(12*$N$4)/((12*$N$4))))/($N$4*12)),0),ROUNDDOWN(IF(A993-($N$4*4)&lt;0,0,((A993-(4*$N$4)/((4*$N$4))))/($N$4*4)),0)))))))))+(IF(A993=$E$4,$J$4,0))</f>
        <v>0</v>
      </c>
      <c r="E993" s="49">
        <f>IF(D993=0,0,1/((1+IF('Lease Quarterly'!$H$4="Yearly",'Lease Quarterly'!$D$4,IF('Lease Quarterly'!$H$4="Quarterly",'Lease Quarterly'!$D$4/4,'Lease Quarterly'!$D$4/12)))^IF($E$17=1,A992,A993)))</f>
        <v>0</v>
      </c>
      <c r="F993" s="55">
        <f t="shared" si="155"/>
        <v>0</v>
      </c>
      <c r="G993" s="56"/>
      <c r="H993" s="38">
        <f t="shared" si="161"/>
        <v>977</v>
      </c>
      <c r="I993" s="9" t="str">
        <f t="shared" si="156"/>
        <v>-</v>
      </c>
      <c r="J993" s="47">
        <f>IF(H993&gt;'Lease Quarterly'!$E$4,0,M992)</f>
        <v>0</v>
      </c>
      <c r="K993" s="47">
        <f>IF(IF('Lease Quarterly'!$H$4="Yearly",J993*'Lease Quarterly'!$D$4,IF('Lease Quarterly'!$H$4="Quarterly",J993*('Lease Quarterly'!$D$4/4),J993*'Lease Quarterly'!$D$4/12))&gt;0,IF('Lease Quarterly'!$H$4="Yearly",J993*'Lease Quarterly'!$D$4,IF('Lease Quarterly'!$H$4="Quarterly",J993*('Lease Quarterly'!$D$4/4),J993*'Lease Quarterly'!$D$4/12)),-L993-J993)</f>
        <v>0</v>
      </c>
      <c r="L993" s="47">
        <f t="shared" si="157"/>
        <v>0</v>
      </c>
      <c r="M993" s="47">
        <f t="shared" si="158"/>
        <v>0</v>
      </c>
      <c r="N993" s="57"/>
      <c r="O993" s="38">
        <v>237</v>
      </c>
      <c r="P993" s="58">
        <f t="shared" si="162"/>
        <v>400582</v>
      </c>
      <c r="Q993" s="47">
        <f t="shared" si="163"/>
        <v>0</v>
      </c>
      <c r="R993" s="47">
        <f>IF(S992&lt;1,0,-'Lease Quarterly'!$K$4/'Lease Quarterly'!$L$4)</f>
        <v>0</v>
      </c>
      <c r="S993" s="47">
        <f t="shared" si="159"/>
        <v>0</v>
      </c>
      <c r="AE993"/>
      <c r="AF993" s="6"/>
    </row>
    <row r="994" spans="1:32" x14ac:dyDescent="0.25">
      <c r="A994" s="53">
        <f t="shared" si="160"/>
        <v>978</v>
      </c>
      <c r="B994" s="29">
        <f t="shared" si="154"/>
        <v>0</v>
      </c>
      <c r="C994" s="9" t="str">
        <f>IF(D994=0,"-",IF('Lease Quarterly'!$H$4="Yearly",EDATE(C993,12),IF('Lease Quarterly'!$H$4="Quarterly",EDATE(C993,3),EDATE(C993,1))))</f>
        <v>-</v>
      </c>
      <c r="D994" s="54">
        <f>IF(A994&gt;'Lease Quarterly'!$E$4,0,'Lease Quarterly'!$G$4)*((1+$M$4)^(((((IF($H$4="Yearly",ROUNDDOWN(IF(A994-($N$4)&lt;0,0,((A994-($N$4)/(($N$4))))/($N$4)),0),IF($H$4="Monthly",ROUNDDOWN(IF(A994-($N$4*12)&lt;0,0,((A994-(12*$N$4)/((12*$N$4))))/($N$4*12)),0),ROUNDDOWN(IF(A994-($N$4*4)&lt;0,0,((A994-(4*$N$4)/((4*$N$4))))/($N$4*4)),0)))))))))+(IF(A994=$E$4,$J$4,0))</f>
        <v>0</v>
      </c>
      <c r="E994" s="49">
        <f>IF(D994=0,0,1/((1+IF('Lease Quarterly'!$H$4="Yearly",'Lease Quarterly'!$D$4,IF('Lease Quarterly'!$H$4="Quarterly",'Lease Quarterly'!$D$4/4,'Lease Quarterly'!$D$4/12)))^IF($E$17=1,A993,A994)))</f>
        <v>0</v>
      </c>
      <c r="F994" s="55">
        <f t="shared" si="155"/>
        <v>0</v>
      </c>
      <c r="G994" s="56"/>
      <c r="H994" s="38">
        <f t="shared" si="161"/>
        <v>978</v>
      </c>
      <c r="I994" s="9" t="str">
        <f t="shared" si="156"/>
        <v>-</v>
      </c>
      <c r="J994" s="47">
        <f>IF(H994&gt;'Lease Quarterly'!$E$4,0,M993)</f>
        <v>0</v>
      </c>
      <c r="K994" s="47">
        <f>IF(IF('Lease Quarterly'!$H$4="Yearly",J994*'Lease Quarterly'!$D$4,IF('Lease Quarterly'!$H$4="Quarterly",J994*('Lease Quarterly'!$D$4/4),J994*'Lease Quarterly'!$D$4/12))&gt;0,IF('Lease Quarterly'!$H$4="Yearly",J994*'Lease Quarterly'!$D$4,IF('Lease Quarterly'!$H$4="Quarterly",J994*('Lease Quarterly'!$D$4/4),J994*'Lease Quarterly'!$D$4/12)),-L994-J994)</f>
        <v>0</v>
      </c>
      <c r="L994" s="47">
        <f t="shared" si="157"/>
        <v>0</v>
      </c>
      <c r="M994" s="47">
        <f t="shared" si="158"/>
        <v>0</v>
      </c>
      <c r="N994" s="57"/>
      <c r="O994" s="38">
        <v>237</v>
      </c>
      <c r="P994" s="58">
        <f t="shared" si="162"/>
        <v>400947</v>
      </c>
      <c r="Q994" s="47">
        <f t="shared" si="163"/>
        <v>0</v>
      </c>
      <c r="R994" s="47">
        <f>IF(S993&lt;1,0,-'Lease Quarterly'!$K$4/'Lease Quarterly'!$L$4)</f>
        <v>0</v>
      </c>
      <c r="S994" s="47">
        <f t="shared" si="159"/>
        <v>0</v>
      </c>
      <c r="AE994"/>
      <c r="AF994" s="6"/>
    </row>
    <row r="995" spans="1:32" x14ac:dyDescent="0.25">
      <c r="A995" s="53">
        <f t="shared" si="160"/>
        <v>979</v>
      </c>
      <c r="B995" s="29">
        <f t="shared" si="154"/>
        <v>0</v>
      </c>
      <c r="C995" s="9" t="str">
        <f>IF(D995=0,"-",IF('Lease Quarterly'!$H$4="Yearly",EDATE(C994,12),IF('Lease Quarterly'!$H$4="Quarterly",EDATE(C994,3),EDATE(C994,1))))</f>
        <v>-</v>
      </c>
      <c r="D995" s="54">
        <f>IF(A995&gt;'Lease Quarterly'!$E$4,0,'Lease Quarterly'!$G$4)*((1+$M$4)^(((((IF($H$4="Yearly",ROUNDDOWN(IF(A995-($N$4)&lt;0,0,((A995-($N$4)/(($N$4))))/($N$4)),0),IF($H$4="Monthly",ROUNDDOWN(IF(A995-($N$4*12)&lt;0,0,((A995-(12*$N$4)/((12*$N$4))))/($N$4*12)),0),ROUNDDOWN(IF(A995-($N$4*4)&lt;0,0,((A995-(4*$N$4)/((4*$N$4))))/($N$4*4)),0)))))))))+(IF(A995=$E$4,$J$4,0))</f>
        <v>0</v>
      </c>
      <c r="E995" s="49">
        <f>IF(D995=0,0,1/((1+IF('Lease Quarterly'!$H$4="Yearly",'Lease Quarterly'!$D$4,IF('Lease Quarterly'!$H$4="Quarterly",'Lease Quarterly'!$D$4/4,'Lease Quarterly'!$D$4/12)))^IF($E$17=1,A994,A995)))</f>
        <v>0</v>
      </c>
      <c r="F995" s="55">
        <f t="shared" si="155"/>
        <v>0</v>
      </c>
      <c r="G995" s="56"/>
      <c r="H995" s="38">
        <f t="shared" si="161"/>
        <v>979</v>
      </c>
      <c r="I995" s="9" t="str">
        <f t="shared" si="156"/>
        <v>-</v>
      </c>
      <c r="J995" s="47">
        <f>IF(H995&gt;'Lease Quarterly'!$E$4,0,M994)</f>
        <v>0</v>
      </c>
      <c r="K995" s="47">
        <f>IF(IF('Lease Quarterly'!$H$4="Yearly",J995*'Lease Quarterly'!$D$4,IF('Lease Quarterly'!$H$4="Quarterly",J995*('Lease Quarterly'!$D$4/4),J995*'Lease Quarterly'!$D$4/12))&gt;0,IF('Lease Quarterly'!$H$4="Yearly",J995*'Lease Quarterly'!$D$4,IF('Lease Quarterly'!$H$4="Quarterly",J995*('Lease Quarterly'!$D$4/4),J995*'Lease Quarterly'!$D$4/12)),-L995-J995)</f>
        <v>0</v>
      </c>
      <c r="L995" s="47">
        <f t="shared" si="157"/>
        <v>0</v>
      </c>
      <c r="M995" s="47">
        <f t="shared" si="158"/>
        <v>0</v>
      </c>
      <c r="N995" s="57"/>
      <c r="O995" s="38">
        <v>237</v>
      </c>
      <c r="P995" s="58">
        <f t="shared" si="162"/>
        <v>401312</v>
      </c>
      <c r="Q995" s="47">
        <f t="shared" si="163"/>
        <v>0</v>
      </c>
      <c r="R995" s="47">
        <f>IF(S994&lt;1,0,-'Lease Quarterly'!$K$4/'Lease Quarterly'!$L$4)</f>
        <v>0</v>
      </c>
      <c r="S995" s="47">
        <f t="shared" si="159"/>
        <v>0</v>
      </c>
      <c r="AE995"/>
      <c r="AF995" s="6"/>
    </row>
    <row r="996" spans="1:32" x14ac:dyDescent="0.25">
      <c r="A996" s="53">
        <f t="shared" si="160"/>
        <v>980</v>
      </c>
      <c r="B996" s="29">
        <f t="shared" si="154"/>
        <v>0</v>
      </c>
      <c r="C996" s="9" t="str">
        <f>IF(D996=0,"-",IF('Lease Quarterly'!$H$4="Yearly",EDATE(C995,12),IF('Lease Quarterly'!$H$4="Quarterly",EDATE(C995,3),EDATE(C995,1))))</f>
        <v>-</v>
      </c>
      <c r="D996" s="54">
        <f>IF(A996&gt;'Lease Quarterly'!$E$4,0,'Lease Quarterly'!$G$4)*((1+$M$4)^(((((IF($H$4="Yearly",ROUNDDOWN(IF(A996-($N$4)&lt;0,0,((A996-($N$4)/(($N$4))))/($N$4)),0),IF($H$4="Monthly",ROUNDDOWN(IF(A996-($N$4*12)&lt;0,0,((A996-(12*$N$4)/((12*$N$4))))/($N$4*12)),0),ROUNDDOWN(IF(A996-($N$4*4)&lt;0,0,((A996-(4*$N$4)/((4*$N$4))))/($N$4*4)),0)))))))))+(IF(A996=$E$4,$J$4,0))</f>
        <v>0</v>
      </c>
      <c r="E996" s="49">
        <f>IF(D996=0,0,1/((1+IF('Lease Quarterly'!$H$4="Yearly",'Lease Quarterly'!$D$4,IF('Lease Quarterly'!$H$4="Quarterly",'Lease Quarterly'!$D$4/4,'Lease Quarterly'!$D$4/12)))^IF($E$17=1,A995,A996)))</f>
        <v>0</v>
      </c>
      <c r="F996" s="55">
        <f t="shared" si="155"/>
        <v>0</v>
      </c>
      <c r="G996" s="56"/>
      <c r="H996" s="38">
        <f t="shared" si="161"/>
        <v>980</v>
      </c>
      <c r="I996" s="9" t="str">
        <f t="shared" si="156"/>
        <v>-</v>
      </c>
      <c r="J996" s="47">
        <f>IF(H996&gt;'Lease Quarterly'!$E$4,0,M995)</f>
        <v>0</v>
      </c>
      <c r="K996" s="47">
        <f>IF(IF('Lease Quarterly'!$H$4="Yearly",J996*'Lease Quarterly'!$D$4,IF('Lease Quarterly'!$H$4="Quarterly",J996*('Lease Quarterly'!$D$4/4),J996*'Lease Quarterly'!$D$4/12))&gt;0,IF('Lease Quarterly'!$H$4="Yearly",J996*'Lease Quarterly'!$D$4,IF('Lease Quarterly'!$H$4="Quarterly",J996*('Lease Quarterly'!$D$4/4),J996*'Lease Quarterly'!$D$4/12)),-L996-J996)</f>
        <v>0</v>
      </c>
      <c r="L996" s="47">
        <f t="shared" si="157"/>
        <v>0</v>
      </c>
      <c r="M996" s="47">
        <f t="shared" si="158"/>
        <v>0</v>
      </c>
      <c r="N996" s="57"/>
      <c r="O996" s="38">
        <v>237</v>
      </c>
      <c r="P996" s="58">
        <f t="shared" si="162"/>
        <v>401677</v>
      </c>
      <c r="Q996" s="47">
        <f t="shared" si="163"/>
        <v>0</v>
      </c>
      <c r="R996" s="47">
        <f>IF(S995&lt;1,0,-'Lease Quarterly'!$K$4/'Lease Quarterly'!$L$4)</f>
        <v>0</v>
      </c>
      <c r="S996" s="47">
        <f t="shared" si="159"/>
        <v>0</v>
      </c>
      <c r="AE996"/>
      <c r="AF996" s="6"/>
    </row>
    <row r="997" spans="1:32" x14ac:dyDescent="0.25">
      <c r="A997" s="53">
        <f t="shared" si="160"/>
        <v>981</v>
      </c>
      <c r="B997" s="29">
        <f t="shared" si="154"/>
        <v>0</v>
      </c>
      <c r="C997" s="9" t="str">
        <f>IF(D997=0,"-",IF('Lease Quarterly'!$H$4="Yearly",EDATE(C996,12),IF('Lease Quarterly'!$H$4="Quarterly",EDATE(C996,3),EDATE(C996,1))))</f>
        <v>-</v>
      </c>
      <c r="D997" s="54">
        <f>IF(A997&gt;'Lease Quarterly'!$E$4,0,'Lease Quarterly'!$G$4)*((1+$M$4)^(((((IF($H$4="Yearly",ROUNDDOWN(IF(A997-($N$4)&lt;0,0,((A997-($N$4)/(($N$4))))/($N$4)),0),IF($H$4="Monthly",ROUNDDOWN(IF(A997-($N$4*12)&lt;0,0,((A997-(12*$N$4)/((12*$N$4))))/($N$4*12)),0),ROUNDDOWN(IF(A997-($N$4*4)&lt;0,0,((A997-(4*$N$4)/((4*$N$4))))/($N$4*4)),0)))))))))+(IF(A997=$E$4,$J$4,0))</f>
        <v>0</v>
      </c>
      <c r="E997" s="49">
        <f>IF(D997=0,0,1/((1+IF('Lease Quarterly'!$H$4="Yearly",'Lease Quarterly'!$D$4,IF('Lease Quarterly'!$H$4="Quarterly",'Lease Quarterly'!$D$4/4,'Lease Quarterly'!$D$4/12)))^IF($E$17=1,A996,A997)))</f>
        <v>0</v>
      </c>
      <c r="F997" s="55">
        <f t="shared" si="155"/>
        <v>0</v>
      </c>
      <c r="G997" s="56"/>
      <c r="H997" s="38">
        <f t="shared" si="161"/>
        <v>981</v>
      </c>
      <c r="I997" s="9" t="str">
        <f t="shared" si="156"/>
        <v>-</v>
      </c>
      <c r="J997" s="47">
        <f>IF(H997&gt;'Lease Quarterly'!$E$4,0,M996)</f>
        <v>0</v>
      </c>
      <c r="K997" s="47">
        <f>IF(IF('Lease Quarterly'!$H$4="Yearly",J997*'Lease Quarterly'!$D$4,IF('Lease Quarterly'!$H$4="Quarterly",J997*('Lease Quarterly'!$D$4/4),J997*'Lease Quarterly'!$D$4/12))&gt;0,IF('Lease Quarterly'!$H$4="Yearly",J997*'Lease Quarterly'!$D$4,IF('Lease Quarterly'!$H$4="Quarterly",J997*('Lease Quarterly'!$D$4/4),J997*'Lease Quarterly'!$D$4/12)),-L997-J997)</f>
        <v>0</v>
      </c>
      <c r="L997" s="47">
        <f t="shared" si="157"/>
        <v>0</v>
      </c>
      <c r="M997" s="47">
        <f t="shared" si="158"/>
        <v>0</v>
      </c>
      <c r="N997" s="57"/>
      <c r="O997" s="38">
        <v>237</v>
      </c>
      <c r="P997" s="58">
        <f t="shared" si="162"/>
        <v>402042</v>
      </c>
      <c r="Q997" s="47">
        <f t="shared" si="163"/>
        <v>0</v>
      </c>
      <c r="R997" s="47">
        <f>IF(S996&lt;1,0,-'Lease Quarterly'!$K$4/'Lease Quarterly'!$L$4)</f>
        <v>0</v>
      </c>
      <c r="S997" s="47">
        <f t="shared" si="159"/>
        <v>0</v>
      </c>
      <c r="AE997"/>
      <c r="AF997" s="6"/>
    </row>
    <row r="998" spans="1:32" x14ac:dyDescent="0.25">
      <c r="A998" s="53">
        <f t="shared" si="160"/>
        <v>982</v>
      </c>
      <c r="B998" s="29">
        <f t="shared" si="154"/>
        <v>0</v>
      </c>
      <c r="C998" s="9" t="str">
        <f>IF(D998=0,"-",IF('Lease Quarterly'!$H$4="Yearly",EDATE(C997,12),IF('Lease Quarterly'!$H$4="Quarterly",EDATE(C997,3),EDATE(C997,1))))</f>
        <v>-</v>
      </c>
      <c r="D998" s="54">
        <f>IF(A998&gt;'Lease Quarterly'!$E$4,0,'Lease Quarterly'!$G$4)*((1+$M$4)^(((((IF($H$4="Yearly",ROUNDDOWN(IF(A998-($N$4)&lt;0,0,((A998-($N$4)/(($N$4))))/($N$4)),0),IF($H$4="Monthly",ROUNDDOWN(IF(A998-($N$4*12)&lt;0,0,((A998-(12*$N$4)/((12*$N$4))))/($N$4*12)),0),ROUNDDOWN(IF(A998-($N$4*4)&lt;0,0,((A998-(4*$N$4)/((4*$N$4))))/($N$4*4)),0)))))))))+(IF(A998=$E$4,$J$4,0))</f>
        <v>0</v>
      </c>
      <c r="E998" s="49">
        <f>IF(D998=0,0,1/((1+IF('Lease Quarterly'!$H$4="Yearly",'Lease Quarterly'!$D$4,IF('Lease Quarterly'!$H$4="Quarterly",'Lease Quarterly'!$D$4/4,'Lease Quarterly'!$D$4/12)))^IF($E$17=1,A997,A998)))</f>
        <v>0</v>
      </c>
      <c r="F998" s="55">
        <f t="shared" si="155"/>
        <v>0</v>
      </c>
      <c r="G998" s="56"/>
      <c r="H998" s="38">
        <f t="shared" si="161"/>
        <v>982</v>
      </c>
      <c r="I998" s="9" t="str">
        <f t="shared" si="156"/>
        <v>-</v>
      </c>
      <c r="J998" s="47">
        <f>IF(H998&gt;'Lease Quarterly'!$E$4,0,M997)</f>
        <v>0</v>
      </c>
      <c r="K998" s="47">
        <f>IF(IF('Lease Quarterly'!$H$4="Yearly",J998*'Lease Quarterly'!$D$4,IF('Lease Quarterly'!$H$4="Quarterly",J998*('Lease Quarterly'!$D$4/4),J998*'Lease Quarterly'!$D$4/12))&gt;0,IF('Lease Quarterly'!$H$4="Yearly",J998*'Lease Quarterly'!$D$4,IF('Lease Quarterly'!$H$4="Quarterly",J998*('Lease Quarterly'!$D$4/4),J998*'Lease Quarterly'!$D$4/12)),-L998-J998)</f>
        <v>0</v>
      </c>
      <c r="L998" s="47">
        <f t="shared" si="157"/>
        <v>0</v>
      </c>
      <c r="M998" s="47">
        <f t="shared" si="158"/>
        <v>0</v>
      </c>
      <c r="N998" s="57"/>
      <c r="O998" s="38">
        <v>237</v>
      </c>
      <c r="P998" s="58">
        <f t="shared" si="162"/>
        <v>402407</v>
      </c>
      <c r="Q998" s="47">
        <f t="shared" si="163"/>
        <v>0</v>
      </c>
      <c r="R998" s="47">
        <f>IF(S997&lt;1,0,-'Lease Quarterly'!$K$4/'Lease Quarterly'!$L$4)</f>
        <v>0</v>
      </c>
      <c r="S998" s="47">
        <f t="shared" si="159"/>
        <v>0</v>
      </c>
      <c r="AE998"/>
      <c r="AF998" s="6"/>
    </row>
    <row r="999" spans="1:32" x14ac:dyDescent="0.25">
      <c r="A999" s="53">
        <f t="shared" si="160"/>
        <v>983</v>
      </c>
      <c r="B999" s="29">
        <f t="shared" si="154"/>
        <v>0</v>
      </c>
      <c r="C999" s="9" t="str">
        <f>IF(D999=0,"-",IF('Lease Quarterly'!$H$4="Yearly",EDATE(C998,12),IF('Lease Quarterly'!$H$4="Quarterly",EDATE(C998,3),EDATE(C998,1))))</f>
        <v>-</v>
      </c>
      <c r="D999" s="54">
        <f>IF(A999&gt;'Lease Quarterly'!$E$4,0,'Lease Quarterly'!$G$4)*((1+$M$4)^(((((IF($H$4="Yearly",ROUNDDOWN(IF(A999-($N$4)&lt;0,0,((A999-($N$4)/(($N$4))))/($N$4)),0),IF($H$4="Monthly",ROUNDDOWN(IF(A999-($N$4*12)&lt;0,0,((A999-(12*$N$4)/((12*$N$4))))/($N$4*12)),0),ROUNDDOWN(IF(A999-($N$4*4)&lt;0,0,((A999-(4*$N$4)/((4*$N$4))))/($N$4*4)),0)))))))))+(IF(A999=$E$4,$J$4,0))</f>
        <v>0</v>
      </c>
      <c r="E999" s="49">
        <f>IF(D999=0,0,1/((1+IF('Lease Quarterly'!$H$4="Yearly",'Lease Quarterly'!$D$4,IF('Lease Quarterly'!$H$4="Quarterly",'Lease Quarterly'!$D$4/4,'Lease Quarterly'!$D$4/12)))^IF($E$17=1,A998,A999)))</f>
        <v>0</v>
      </c>
      <c r="F999" s="55">
        <f t="shared" si="155"/>
        <v>0</v>
      </c>
      <c r="G999" s="56"/>
      <c r="H999" s="38">
        <f t="shared" si="161"/>
        <v>983</v>
      </c>
      <c r="I999" s="9" t="str">
        <f t="shared" si="156"/>
        <v>-</v>
      </c>
      <c r="J999" s="47">
        <f>IF(H999&gt;'Lease Quarterly'!$E$4,0,M998)</f>
        <v>0</v>
      </c>
      <c r="K999" s="47">
        <f>IF(IF('Lease Quarterly'!$H$4="Yearly",J999*'Lease Quarterly'!$D$4,IF('Lease Quarterly'!$H$4="Quarterly",J999*('Lease Quarterly'!$D$4/4),J999*'Lease Quarterly'!$D$4/12))&gt;0,IF('Lease Quarterly'!$H$4="Yearly",J999*'Lease Quarterly'!$D$4,IF('Lease Quarterly'!$H$4="Quarterly",J999*('Lease Quarterly'!$D$4/4),J999*'Lease Quarterly'!$D$4/12)),-L999-J999)</f>
        <v>0</v>
      </c>
      <c r="L999" s="47">
        <f t="shared" si="157"/>
        <v>0</v>
      </c>
      <c r="M999" s="47">
        <f t="shared" si="158"/>
        <v>0</v>
      </c>
      <c r="N999" s="57"/>
      <c r="O999" s="38">
        <v>237</v>
      </c>
      <c r="P999" s="58">
        <f t="shared" si="162"/>
        <v>402772</v>
      </c>
      <c r="Q999" s="47">
        <f t="shared" si="163"/>
        <v>0</v>
      </c>
      <c r="R999" s="47">
        <f>IF(S998&lt;1,0,-'Lease Quarterly'!$K$4/'Lease Quarterly'!$L$4)</f>
        <v>0</v>
      </c>
      <c r="S999" s="47">
        <f t="shared" si="159"/>
        <v>0</v>
      </c>
      <c r="AE999"/>
      <c r="AF999" s="6"/>
    </row>
    <row r="1000" spans="1:32" x14ac:dyDescent="0.25">
      <c r="A1000" s="53">
        <f t="shared" si="160"/>
        <v>984</v>
      </c>
      <c r="B1000" s="29">
        <f t="shared" si="154"/>
        <v>0</v>
      </c>
      <c r="C1000" s="9" t="str">
        <f>IF(D1000=0,"-",IF('Lease Quarterly'!$H$4="Yearly",EDATE(C999,12),IF('Lease Quarterly'!$H$4="Quarterly",EDATE(C999,3),EDATE(C999,1))))</f>
        <v>-</v>
      </c>
      <c r="D1000" s="54">
        <f>IF(A1000&gt;'Lease Quarterly'!$E$4,0,'Lease Quarterly'!$G$4)*((1+$M$4)^(((((IF($H$4="Yearly",ROUNDDOWN(IF(A1000-($N$4)&lt;0,0,((A1000-($N$4)/(($N$4))))/($N$4)),0),IF($H$4="Monthly",ROUNDDOWN(IF(A1000-($N$4*12)&lt;0,0,((A1000-(12*$N$4)/((12*$N$4))))/($N$4*12)),0),ROUNDDOWN(IF(A1000-($N$4*4)&lt;0,0,((A1000-(4*$N$4)/((4*$N$4))))/($N$4*4)),0)))))))))+(IF(A1000=$E$4,$J$4,0))</f>
        <v>0</v>
      </c>
      <c r="E1000" s="49">
        <f>IF(D1000=0,0,1/((1+IF('Lease Quarterly'!$H$4="Yearly",'Lease Quarterly'!$D$4,IF('Lease Quarterly'!$H$4="Quarterly",'Lease Quarterly'!$D$4/4,'Lease Quarterly'!$D$4/12)))^IF($E$17=1,A999,A1000)))</f>
        <v>0</v>
      </c>
      <c r="F1000" s="55">
        <f t="shared" si="155"/>
        <v>0</v>
      </c>
      <c r="G1000" s="56"/>
      <c r="H1000" s="38">
        <f t="shared" si="161"/>
        <v>984</v>
      </c>
      <c r="I1000" s="9" t="str">
        <f t="shared" si="156"/>
        <v>-</v>
      </c>
      <c r="J1000" s="47">
        <f>IF(H1000&gt;'Lease Quarterly'!$E$4,0,M999)</f>
        <v>0</v>
      </c>
      <c r="K1000" s="47">
        <f>IF(IF('Lease Quarterly'!$H$4="Yearly",J1000*'Lease Quarterly'!$D$4,IF('Lease Quarterly'!$H$4="Quarterly",J1000*('Lease Quarterly'!$D$4/4),J1000*'Lease Quarterly'!$D$4/12))&gt;0,IF('Lease Quarterly'!$H$4="Yearly",J1000*'Lease Quarterly'!$D$4,IF('Lease Quarterly'!$H$4="Quarterly",J1000*('Lease Quarterly'!$D$4/4),J1000*'Lease Quarterly'!$D$4/12)),-L1000-J1000)</f>
        <v>0</v>
      </c>
      <c r="L1000" s="47">
        <f t="shared" si="157"/>
        <v>0</v>
      </c>
      <c r="M1000" s="47">
        <f t="shared" si="158"/>
        <v>0</v>
      </c>
      <c r="N1000" s="57"/>
      <c r="O1000" s="38">
        <v>237</v>
      </c>
      <c r="P1000" s="58">
        <f t="shared" si="162"/>
        <v>403137</v>
      </c>
      <c r="Q1000" s="47">
        <f t="shared" si="163"/>
        <v>0</v>
      </c>
      <c r="R1000" s="47">
        <f>IF(S999&lt;1,0,-'Lease Quarterly'!$K$4/'Lease Quarterly'!$L$4)</f>
        <v>0</v>
      </c>
      <c r="S1000" s="47">
        <f t="shared" si="159"/>
        <v>0</v>
      </c>
      <c r="AE1000"/>
      <c r="AF1000" s="6"/>
    </row>
    <row r="1001" spans="1:32" x14ac:dyDescent="0.25">
      <c r="A1001" s="53">
        <f t="shared" si="160"/>
        <v>985</v>
      </c>
      <c r="B1001" s="29">
        <f t="shared" si="154"/>
        <v>0</v>
      </c>
      <c r="C1001" s="9" t="str">
        <f>IF(D1001=0,"-",IF('Lease Quarterly'!$H$4="Yearly",EDATE(C1000,12),IF('Lease Quarterly'!$H$4="Quarterly",EDATE(C1000,3),EDATE(C1000,1))))</f>
        <v>-</v>
      </c>
      <c r="D1001" s="54">
        <f>IF(A1001&gt;'Lease Quarterly'!$E$4,0,'Lease Quarterly'!$G$4)*((1+$M$4)^(((((IF($H$4="Yearly",ROUNDDOWN(IF(A1001-($N$4)&lt;0,0,((A1001-($N$4)/(($N$4))))/($N$4)),0),IF($H$4="Monthly",ROUNDDOWN(IF(A1001-($N$4*12)&lt;0,0,((A1001-(12*$N$4)/((12*$N$4))))/($N$4*12)),0),ROUNDDOWN(IF(A1001-($N$4*4)&lt;0,0,((A1001-(4*$N$4)/((4*$N$4))))/($N$4*4)),0)))))))))+(IF(A1001=$E$4,$J$4,0))</f>
        <v>0</v>
      </c>
      <c r="E1001" s="49">
        <f>IF(D1001=0,0,1/((1+IF('Lease Quarterly'!$H$4="Yearly",'Lease Quarterly'!$D$4,IF('Lease Quarterly'!$H$4="Quarterly",'Lease Quarterly'!$D$4/4,'Lease Quarterly'!$D$4/12)))^IF($E$17=1,A1000,A1001)))</f>
        <v>0</v>
      </c>
      <c r="F1001" s="55">
        <f t="shared" si="155"/>
        <v>0</v>
      </c>
      <c r="G1001" s="56"/>
      <c r="H1001" s="38">
        <f t="shared" si="161"/>
        <v>985</v>
      </c>
      <c r="I1001" s="9" t="str">
        <f t="shared" si="156"/>
        <v>-</v>
      </c>
      <c r="J1001" s="47">
        <f>IF(H1001&gt;'Lease Quarterly'!$E$4,0,M1000)</f>
        <v>0</v>
      </c>
      <c r="K1001" s="47">
        <f>IF(IF('Lease Quarterly'!$H$4="Yearly",J1001*'Lease Quarterly'!$D$4,IF('Lease Quarterly'!$H$4="Quarterly",J1001*('Lease Quarterly'!$D$4/4),J1001*'Lease Quarterly'!$D$4/12))&gt;0,IF('Lease Quarterly'!$H$4="Yearly",J1001*'Lease Quarterly'!$D$4,IF('Lease Quarterly'!$H$4="Quarterly",J1001*('Lease Quarterly'!$D$4/4),J1001*'Lease Quarterly'!$D$4/12)),-L1001-J1001)</f>
        <v>0</v>
      </c>
      <c r="L1001" s="47">
        <f t="shared" si="157"/>
        <v>0</v>
      </c>
      <c r="M1001" s="47">
        <f t="shared" si="158"/>
        <v>0</v>
      </c>
      <c r="N1001" s="57"/>
      <c r="O1001" s="38">
        <v>237</v>
      </c>
      <c r="P1001" s="58">
        <f t="shared" si="162"/>
        <v>403503</v>
      </c>
      <c r="Q1001" s="47">
        <f t="shared" si="163"/>
        <v>0</v>
      </c>
      <c r="R1001" s="47">
        <f>IF(S1000&lt;1,0,-'Lease Quarterly'!$K$4/'Lease Quarterly'!$L$4)</f>
        <v>0</v>
      </c>
      <c r="S1001" s="47">
        <f t="shared" si="159"/>
        <v>0</v>
      </c>
      <c r="AE1001"/>
      <c r="AF1001" s="6"/>
    </row>
    <row r="1002" spans="1:32" x14ac:dyDescent="0.25">
      <c r="A1002" s="53">
        <f t="shared" si="160"/>
        <v>986</v>
      </c>
      <c r="B1002" s="29">
        <f t="shared" si="154"/>
        <v>0</v>
      </c>
      <c r="C1002" s="9" t="str">
        <f>IF(D1002=0,"-",IF('Lease Quarterly'!$H$4="Yearly",EDATE(C1001,12),IF('Lease Quarterly'!$H$4="Quarterly",EDATE(C1001,3),EDATE(C1001,1))))</f>
        <v>-</v>
      </c>
      <c r="D1002" s="54">
        <f>IF(A1002&gt;'Lease Quarterly'!$E$4,0,'Lease Quarterly'!$G$4)*((1+$M$4)^(((((IF($H$4="Yearly",ROUNDDOWN(IF(A1002-($N$4)&lt;0,0,((A1002-($N$4)/(($N$4))))/($N$4)),0),IF($H$4="Monthly",ROUNDDOWN(IF(A1002-($N$4*12)&lt;0,0,((A1002-(12*$N$4)/((12*$N$4))))/($N$4*12)),0),ROUNDDOWN(IF(A1002-($N$4*4)&lt;0,0,((A1002-(4*$N$4)/((4*$N$4))))/($N$4*4)),0)))))))))+(IF(A1002=$E$4,$J$4,0))</f>
        <v>0</v>
      </c>
      <c r="E1002" s="49">
        <f>IF(D1002=0,0,1/((1+IF('Lease Quarterly'!$H$4="Yearly",'Lease Quarterly'!$D$4,IF('Lease Quarterly'!$H$4="Quarterly",'Lease Quarterly'!$D$4/4,'Lease Quarterly'!$D$4/12)))^IF($E$17=1,A1001,A1002)))</f>
        <v>0</v>
      </c>
      <c r="F1002" s="55">
        <f t="shared" si="155"/>
        <v>0</v>
      </c>
      <c r="G1002" s="56"/>
      <c r="H1002" s="38">
        <f t="shared" si="161"/>
        <v>986</v>
      </c>
      <c r="I1002" s="9" t="str">
        <f t="shared" si="156"/>
        <v>-</v>
      </c>
      <c r="J1002" s="47">
        <f>IF(H1002&gt;'Lease Quarterly'!$E$4,0,M1001)</f>
        <v>0</v>
      </c>
      <c r="K1002" s="47">
        <f>IF(IF('Lease Quarterly'!$H$4="Yearly",J1002*'Lease Quarterly'!$D$4,IF('Lease Quarterly'!$H$4="Quarterly",J1002*('Lease Quarterly'!$D$4/4),J1002*'Lease Quarterly'!$D$4/12))&gt;0,IF('Lease Quarterly'!$H$4="Yearly",J1002*'Lease Quarterly'!$D$4,IF('Lease Quarterly'!$H$4="Quarterly",J1002*('Lease Quarterly'!$D$4/4),J1002*'Lease Quarterly'!$D$4/12)),-L1002-J1002)</f>
        <v>0</v>
      </c>
      <c r="L1002" s="47">
        <f t="shared" si="157"/>
        <v>0</v>
      </c>
      <c r="M1002" s="47">
        <f t="shared" si="158"/>
        <v>0</v>
      </c>
      <c r="N1002" s="57"/>
      <c r="O1002" s="38">
        <v>237</v>
      </c>
      <c r="P1002" s="58">
        <f t="shared" si="162"/>
        <v>403868</v>
      </c>
      <c r="Q1002" s="47">
        <f t="shared" si="163"/>
        <v>0</v>
      </c>
      <c r="R1002" s="47">
        <f>IF(S1001&lt;1,0,-'Lease Quarterly'!$K$4/'Lease Quarterly'!$L$4)</f>
        <v>0</v>
      </c>
      <c r="S1002" s="47">
        <f t="shared" si="159"/>
        <v>0</v>
      </c>
      <c r="AE1002"/>
      <c r="AF1002" s="6"/>
    </row>
    <row r="1003" spans="1:32" x14ac:dyDescent="0.25">
      <c r="A1003" s="53">
        <f t="shared" si="160"/>
        <v>987</v>
      </c>
      <c r="B1003" s="29">
        <f t="shared" si="154"/>
        <v>0</v>
      </c>
      <c r="C1003" s="9" t="str">
        <f>IF(D1003=0,"-",IF('Lease Quarterly'!$H$4="Yearly",EDATE(C1002,12),IF('Lease Quarterly'!$H$4="Quarterly",EDATE(C1002,3),EDATE(C1002,1))))</f>
        <v>-</v>
      </c>
      <c r="D1003" s="54">
        <f>IF(A1003&gt;'Lease Quarterly'!$E$4,0,'Lease Quarterly'!$G$4)*((1+$M$4)^(((((IF($H$4="Yearly",ROUNDDOWN(IF(A1003-($N$4)&lt;0,0,((A1003-($N$4)/(($N$4))))/($N$4)),0),IF($H$4="Monthly",ROUNDDOWN(IF(A1003-($N$4*12)&lt;0,0,((A1003-(12*$N$4)/((12*$N$4))))/($N$4*12)),0),ROUNDDOWN(IF(A1003-($N$4*4)&lt;0,0,((A1003-(4*$N$4)/((4*$N$4))))/($N$4*4)),0)))))))))+(IF(A1003=$E$4,$J$4,0))</f>
        <v>0</v>
      </c>
      <c r="E1003" s="49">
        <f>IF(D1003=0,0,1/((1+IF('Lease Quarterly'!$H$4="Yearly",'Lease Quarterly'!$D$4,IF('Lease Quarterly'!$H$4="Quarterly",'Lease Quarterly'!$D$4/4,'Lease Quarterly'!$D$4/12)))^IF($E$17=1,A1002,A1003)))</f>
        <v>0</v>
      </c>
      <c r="F1003" s="55">
        <f t="shared" si="155"/>
        <v>0</v>
      </c>
      <c r="G1003" s="56"/>
      <c r="H1003" s="38">
        <f t="shared" si="161"/>
        <v>987</v>
      </c>
      <c r="I1003" s="9" t="str">
        <f t="shared" si="156"/>
        <v>-</v>
      </c>
      <c r="J1003" s="47">
        <f>IF(H1003&gt;'Lease Quarterly'!$E$4,0,M1002)</f>
        <v>0</v>
      </c>
      <c r="K1003" s="47">
        <f>IF(IF('Lease Quarterly'!$H$4="Yearly",J1003*'Lease Quarterly'!$D$4,IF('Lease Quarterly'!$H$4="Quarterly",J1003*('Lease Quarterly'!$D$4/4),J1003*'Lease Quarterly'!$D$4/12))&gt;0,IF('Lease Quarterly'!$H$4="Yearly",J1003*'Lease Quarterly'!$D$4,IF('Lease Quarterly'!$H$4="Quarterly",J1003*('Lease Quarterly'!$D$4/4),J1003*'Lease Quarterly'!$D$4/12)),-L1003-J1003)</f>
        <v>0</v>
      </c>
      <c r="L1003" s="47">
        <f t="shared" si="157"/>
        <v>0</v>
      </c>
      <c r="M1003" s="47">
        <f t="shared" si="158"/>
        <v>0</v>
      </c>
      <c r="N1003" s="57"/>
      <c r="O1003" s="38">
        <v>237</v>
      </c>
      <c r="P1003" s="58">
        <f t="shared" si="162"/>
        <v>404233</v>
      </c>
      <c r="Q1003" s="47">
        <f t="shared" si="163"/>
        <v>0</v>
      </c>
      <c r="R1003" s="47">
        <f>IF(S1002&lt;1,0,-'Lease Quarterly'!$K$4/'Lease Quarterly'!$L$4)</f>
        <v>0</v>
      </c>
      <c r="S1003" s="47">
        <f t="shared" si="159"/>
        <v>0</v>
      </c>
      <c r="AE1003"/>
      <c r="AF1003" s="6"/>
    </row>
    <row r="1004" spans="1:32" x14ac:dyDescent="0.25">
      <c r="A1004" s="53">
        <f t="shared" si="160"/>
        <v>988</v>
      </c>
      <c r="B1004" s="29">
        <f t="shared" si="154"/>
        <v>0</v>
      </c>
      <c r="C1004" s="9" t="str">
        <f>IF(D1004=0,"-",IF('Lease Quarterly'!$H$4="Yearly",EDATE(C1003,12),IF('Lease Quarterly'!$H$4="Quarterly",EDATE(C1003,3),EDATE(C1003,1))))</f>
        <v>-</v>
      </c>
      <c r="D1004" s="54">
        <f>IF(A1004&gt;'Lease Quarterly'!$E$4,0,'Lease Quarterly'!$G$4)*((1+$M$4)^(((((IF($H$4="Yearly",ROUNDDOWN(IF(A1004-($N$4)&lt;0,0,((A1004-($N$4)/(($N$4))))/($N$4)),0),IF($H$4="Monthly",ROUNDDOWN(IF(A1004-($N$4*12)&lt;0,0,((A1004-(12*$N$4)/((12*$N$4))))/($N$4*12)),0),ROUNDDOWN(IF(A1004-($N$4*4)&lt;0,0,((A1004-(4*$N$4)/((4*$N$4))))/($N$4*4)),0)))))))))+(IF(A1004=$E$4,$J$4,0))</f>
        <v>0</v>
      </c>
      <c r="E1004" s="49">
        <f>IF(D1004=0,0,1/((1+IF('Lease Quarterly'!$H$4="Yearly",'Lease Quarterly'!$D$4,IF('Lease Quarterly'!$H$4="Quarterly",'Lease Quarterly'!$D$4/4,'Lease Quarterly'!$D$4/12)))^IF($E$17=1,A1003,A1004)))</f>
        <v>0</v>
      </c>
      <c r="F1004" s="55">
        <f t="shared" si="155"/>
        <v>0</v>
      </c>
      <c r="G1004" s="56"/>
      <c r="H1004" s="38">
        <f t="shared" si="161"/>
        <v>988</v>
      </c>
      <c r="I1004" s="9" t="str">
        <f t="shared" si="156"/>
        <v>-</v>
      </c>
      <c r="J1004" s="47">
        <f>IF(H1004&gt;'Lease Quarterly'!$E$4,0,M1003)</f>
        <v>0</v>
      </c>
      <c r="K1004" s="47">
        <f>IF(IF('Lease Quarterly'!$H$4="Yearly",J1004*'Lease Quarterly'!$D$4,IF('Lease Quarterly'!$H$4="Quarterly",J1004*('Lease Quarterly'!$D$4/4),J1004*'Lease Quarterly'!$D$4/12))&gt;0,IF('Lease Quarterly'!$H$4="Yearly",J1004*'Lease Quarterly'!$D$4,IF('Lease Quarterly'!$H$4="Quarterly",J1004*('Lease Quarterly'!$D$4/4),J1004*'Lease Quarterly'!$D$4/12)),-L1004-J1004)</f>
        <v>0</v>
      </c>
      <c r="L1004" s="47">
        <f t="shared" si="157"/>
        <v>0</v>
      </c>
      <c r="M1004" s="47">
        <f t="shared" si="158"/>
        <v>0</v>
      </c>
      <c r="N1004" s="57"/>
      <c r="O1004" s="38">
        <v>237</v>
      </c>
      <c r="P1004" s="58">
        <f t="shared" si="162"/>
        <v>404598</v>
      </c>
      <c r="Q1004" s="47">
        <f t="shared" si="163"/>
        <v>0</v>
      </c>
      <c r="R1004" s="47">
        <f>IF(S1003&lt;1,0,-'Lease Quarterly'!$K$4/'Lease Quarterly'!$L$4)</f>
        <v>0</v>
      </c>
      <c r="S1004" s="47">
        <f t="shared" si="159"/>
        <v>0</v>
      </c>
      <c r="AE1004"/>
      <c r="AF1004" s="6"/>
    </row>
    <row r="1005" spans="1:32" x14ac:dyDescent="0.25">
      <c r="A1005" s="53">
        <f t="shared" si="160"/>
        <v>989</v>
      </c>
      <c r="B1005" s="29">
        <f t="shared" si="154"/>
        <v>0</v>
      </c>
      <c r="C1005" s="9" t="str">
        <f>IF(D1005=0,"-",IF('Lease Quarterly'!$H$4="Yearly",EDATE(C1004,12),IF('Lease Quarterly'!$H$4="Quarterly",EDATE(C1004,3),EDATE(C1004,1))))</f>
        <v>-</v>
      </c>
      <c r="D1005" s="54">
        <f>IF(A1005&gt;'Lease Quarterly'!$E$4,0,'Lease Quarterly'!$G$4)*((1+$M$4)^(((((IF($H$4="Yearly",ROUNDDOWN(IF(A1005-($N$4)&lt;0,0,((A1005-($N$4)/(($N$4))))/($N$4)),0),IF($H$4="Monthly",ROUNDDOWN(IF(A1005-($N$4*12)&lt;0,0,((A1005-(12*$N$4)/((12*$N$4))))/($N$4*12)),0),ROUNDDOWN(IF(A1005-($N$4*4)&lt;0,0,((A1005-(4*$N$4)/((4*$N$4))))/($N$4*4)),0)))))))))+(IF(A1005=$E$4,$J$4,0))</f>
        <v>0</v>
      </c>
      <c r="E1005" s="49">
        <f>IF(D1005=0,0,1/((1+IF('Lease Quarterly'!$H$4="Yearly",'Lease Quarterly'!$D$4,IF('Lease Quarterly'!$H$4="Quarterly",'Lease Quarterly'!$D$4/4,'Lease Quarterly'!$D$4/12)))^IF($E$17=1,A1004,A1005)))</f>
        <v>0</v>
      </c>
      <c r="F1005" s="55">
        <f t="shared" si="155"/>
        <v>0</v>
      </c>
      <c r="G1005" s="56"/>
      <c r="H1005" s="38">
        <f t="shared" si="161"/>
        <v>989</v>
      </c>
      <c r="I1005" s="9" t="str">
        <f t="shared" si="156"/>
        <v>-</v>
      </c>
      <c r="J1005" s="47">
        <f>IF(H1005&gt;'Lease Quarterly'!$E$4,0,M1004)</f>
        <v>0</v>
      </c>
      <c r="K1005" s="47">
        <f>IF(IF('Lease Quarterly'!$H$4="Yearly",J1005*'Lease Quarterly'!$D$4,IF('Lease Quarterly'!$H$4="Quarterly",J1005*('Lease Quarterly'!$D$4/4),J1005*'Lease Quarterly'!$D$4/12))&gt;0,IF('Lease Quarterly'!$H$4="Yearly",J1005*'Lease Quarterly'!$D$4,IF('Lease Quarterly'!$H$4="Quarterly",J1005*('Lease Quarterly'!$D$4/4),J1005*'Lease Quarterly'!$D$4/12)),-L1005-J1005)</f>
        <v>0</v>
      </c>
      <c r="L1005" s="47">
        <f t="shared" si="157"/>
        <v>0</v>
      </c>
      <c r="M1005" s="47">
        <f t="shared" si="158"/>
        <v>0</v>
      </c>
      <c r="N1005" s="57"/>
      <c r="O1005" s="38">
        <v>237</v>
      </c>
      <c r="P1005" s="58">
        <f t="shared" si="162"/>
        <v>404964</v>
      </c>
      <c r="Q1005" s="47">
        <f t="shared" si="163"/>
        <v>0</v>
      </c>
      <c r="R1005" s="47">
        <f>IF(S1004&lt;1,0,-'Lease Quarterly'!$K$4/'Lease Quarterly'!$L$4)</f>
        <v>0</v>
      </c>
      <c r="S1005" s="47">
        <f t="shared" si="159"/>
        <v>0</v>
      </c>
      <c r="AE1005"/>
      <c r="AF1005" s="6"/>
    </row>
    <row r="1006" spans="1:32" x14ac:dyDescent="0.25">
      <c r="A1006" s="53">
        <f t="shared" si="160"/>
        <v>990</v>
      </c>
      <c r="B1006" s="29">
        <f t="shared" si="154"/>
        <v>0</v>
      </c>
      <c r="C1006" s="9" t="str">
        <f>IF(D1006=0,"-",IF('Lease Quarterly'!$H$4="Yearly",EDATE(C1005,12),IF('Lease Quarterly'!$H$4="Quarterly",EDATE(C1005,3),EDATE(C1005,1))))</f>
        <v>-</v>
      </c>
      <c r="D1006" s="54">
        <f>IF(A1006&gt;'Lease Quarterly'!$E$4,0,'Lease Quarterly'!$G$4)*((1+$M$4)^(((((IF($H$4="Yearly",ROUNDDOWN(IF(A1006-($N$4)&lt;0,0,((A1006-($N$4)/(($N$4))))/($N$4)),0),IF($H$4="Monthly",ROUNDDOWN(IF(A1006-($N$4*12)&lt;0,0,((A1006-(12*$N$4)/((12*$N$4))))/($N$4*12)),0),ROUNDDOWN(IF(A1006-($N$4*4)&lt;0,0,((A1006-(4*$N$4)/((4*$N$4))))/($N$4*4)),0)))))))))+(IF(A1006=$E$4,$J$4,0))</f>
        <v>0</v>
      </c>
      <c r="E1006" s="49">
        <f>IF(D1006=0,0,1/((1+IF('Lease Quarterly'!$H$4="Yearly",'Lease Quarterly'!$D$4,IF('Lease Quarterly'!$H$4="Quarterly",'Lease Quarterly'!$D$4/4,'Lease Quarterly'!$D$4/12)))^IF($E$17=1,A1005,A1006)))</f>
        <v>0</v>
      </c>
      <c r="F1006" s="55">
        <f t="shared" si="155"/>
        <v>0</v>
      </c>
      <c r="G1006" s="56"/>
      <c r="H1006" s="38">
        <f t="shared" si="161"/>
        <v>990</v>
      </c>
      <c r="I1006" s="9" t="str">
        <f t="shared" si="156"/>
        <v>-</v>
      </c>
      <c r="J1006" s="47">
        <f>IF(H1006&gt;'Lease Quarterly'!$E$4,0,M1005)</f>
        <v>0</v>
      </c>
      <c r="K1006" s="47">
        <f>IF(IF('Lease Quarterly'!$H$4="Yearly",J1006*'Lease Quarterly'!$D$4,IF('Lease Quarterly'!$H$4="Quarterly",J1006*('Lease Quarterly'!$D$4/4),J1006*'Lease Quarterly'!$D$4/12))&gt;0,IF('Lease Quarterly'!$H$4="Yearly",J1006*'Lease Quarterly'!$D$4,IF('Lease Quarterly'!$H$4="Quarterly",J1006*('Lease Quarterly'!$D$4/4),J1006*'Lease Quarterly'!$D$4/12)),-L1006-J1006)</f>
        <v>0</v>
      </c>
      <c r="L1006" s="47">
        <f t="shared" si="157"/>
        <v>0</v>
      </c>
      <c r="M1006" s="47">
        <f t="shared" si="158"/>
        <v>0</v>
      </c>
      <c r="N1006" s="57"/>
      <c r="O1006" s="38">
        <v>237</v>
      </c>
      <c r="P1006" s="58">
        <f t="shared" si="162"/>
        <v>405329</v>
      </c>
      <c r="Q1006" s="47">
        <f t="shared" si="163"/>
        <v>0</v>
      </c>
      <c r="R1006" s="47">
        <f>IF(S1005&lt;1,0,-'Lease Quarterly'!$K$4/'Lease Quarterly'!$L$4)</f>
        <v>0</v>
      </c>
      <c r="S1006" s="47">
        <f t="shared" si="159"/>
        <v>0</v>
      </c>
      <c r="AE1006"/>
      <c r="AF1006" s="6"/>
    </row>
    <row r="1007" spans="1:32" x14ac:dyDescent="0.25">
      <c r="A1007" s="53">
        <f t="shared" si="160"/>
        <v>991</v>
      </c>
      <c r="B1007" s="29">
        <f t="shared" si="154"/>
        <v>0</v>
      </c>
      <c r="C1007" s="9" t="str">
        <f>IF(D1007=0,"-",IF('Lease Quarterly'!$H$4="Yearly",EDATE(C1006,12),IF('Lease Quarterly'!$H$4="Quarterly",EDATE(C1006,3),EDATE(C1006,1))))</f>
        <v>-</v>
      </c>
      <c r="D1007" s="54">
        <f>IF(A1007&gt;'Lease Quarterly'!$E$4,0,'Lease Quarterly'!$G$4)*((1+$M$4)^(((((IF($H$4="Yearly",ROUNDDOWN(IF(A1007-($N$4)&lt;0,0,((A1007-($N$4)/(($N$4))))/($N$4)),0),IF($H$4="Monthly",ROUNDDOWN(IF(A1007-($N$4*12)&lt;0,0,((A1007-(12*$N$4)/((12*$N$4))))/($N$4*12)),0),ROUNDDOWN(IF(A1007-($N$4*4)&lt;0,0,((A1007-(4*$N$4)/((4*$N$4))))/($N$4*4)),0)))))))))+(IF(A1007=$E$4,$J$4,0))</f>
        <v>0</v>
      </c>
      <c r="E1007" s="49">
        <f>IF(D1007=0,0,1/((1+IF('Lease Quarterly'!$H$4="Yearly",'Lease Quarterly'!$D$4,IF('Lease Quarterly'!$H$4="Quarterly",'Lease Quarterly'!$D$4/4,'Lease Quarterly'!$D$4/12)))^IF($E$17=1,A1006,A1007)))</f>
        <v>0</v>
      </c>
      <c r="F1007" s="55">
        <f t="shared" si="155"/>
        <v>0</v>
      </c>
      <c r="G1007" s="56"/>
      <c r="H1007" s="38">
        <f t="shared" si="161"/>
        <v>991</v>
      </c>
      <c r="I1007" s="9" t="str">
        <f t="shared" si="156"/>
        <v>-</v>
      </c>
      <c r="J1007" s="47">
        <f>IF(H1007&gt;'Lease Quarterly'!$E$4,0,M1006)</f>
        <v>0</v>
      </c>
      <c r="K1007" s="47">
        <f>IF(IF('Lease Quarterly'!$H$4="Yearly",J1007*'Lease Quarterly'!$D$4,IF('Lease Quarterly'!$H$4="Quarterly",J1007*('Lease Quarterly'!$D$4/4),J1007*'Lease Quarterly'!$D$4/12))&gt;0,IF('Lease Quarterly'!$H$4="Yearly",J1007*'Lease Quarterly'!$D$4,IF('Lease Quarterly'!$H$4="Quarterly",J1007*('Lease Quarterly'!$D$4/4),J1007*'Lease Quarterly'!$D$4/12)),-L1007-J1007)</f>
        <v>0</v>
      </c>
      <c r="L1007" s="47">
        <f t="shared" si="157"/>
        <v>0</v>
      </c>
      <c r="M1007" s="47">
        <f t="shared" si="158"/>
        <v>0</v>
      </c>
      <c r="N1007" s="57"/>
      <c r="O1007" s="38">
        <v>237</v>
      </c>
      <c r="P1007" s="58">
        <f t="shared" si="162"/>
        <v>405694</v>
      </c>
      <c r="Q1007" s="47">
        <f t="shared" si="163"/>
        <v>0</v>
      </c>
      <c r="R1007" s="47">
        <f>IF(S1006&lt;1,0,-'Lease Quarterly'!$K$4/'Lease Quarterly'!$L$4)</f>
        <v>0</v>
      </c>
      <c r="S1007" s="47">
        <f t="shared" si="159"/>
        <v>0</v>
      </c>
      <c r="AE1007"/>
      <c r="AF1007" s="6"/>
    </row>
    <row r="1008" spans="1:32" x14ac:dyDescent="0.25">
      <c r="A1008" s="53">
        <f t="shared" si="160"/>
        <v>992</v>
      </c>
      <c r="B1008" s="29">
        <f t="shared" si="154"/>
        <v>0</v>
      </c>
      <c r="C1008" s="9" t="str">
        <f>IF(D1008=0,"-",IF('Lease Quarterly'!$H$4="Yearly",EDATE(C1007,12),IF('Lease Quarterly'!$H$4="Quarterly",EDATE(C1007,3),EDATE(C1007,1))))</f>
        <v>-</v>
      </c>
      <c r="D1008" s="54">
        <f>IF(A1008&gt;'Lease Quarterly'!$E$4,0,'Lease Quarterly'!$G$4)*((1+$M$4)^(((((IF($H$4="Yearly",ROUNDDOWN(IF(A1008-($N$4)&lt;0,0,((A1008-($N$4)/(($N$4))))/($N$4)),0),IF($H$4="Monthly",ROUNDDOWN(IF(A1008-($N$4*12)&lt;0,0,((A1008-(12*$N$4)/((12*$N$4))))/($N$4*12)),0),ROUNDDOWN(IF(A1008-($N$4*4)&lt;0,0,((A1008-(4*$N$4)/((4*$N$4))))/($N$4*4)),0)))))))))+(IF(A1008=$E$4,$J$4,0))</f>
        <v>0</v>
      </c>
      <c r="E1008" s="49">
        <f>IF(D1008=0,0,1/((1+IF('Lease Quarterly'!$H$4="Yearly",'Lease Quarterly'!$D$4,IF('Lease Quarterly'!$H$4="Quarterly",'Lease Quarterly'!$D$4/4,'Lease Quarterly'!$D$4/12)))^IF($E$17=1,A1007,A1008)))</f>
        <v>0</v>
      </c>
      <c r="F1008" s="55">
        <f t="shared" si="155"/>
        <v>0</v>
      </c>
      <c r="G1008" s="56"/>
      <c r="H1008" s="38">
        <f t="shared" si="161"/>
        <v>992</v>
      </c>
      <c r="I1008" s="9" t="str">
        <f t="shared" si="156"/>
        <v>-</v>
      </c>
      <c r="J1008" s="47">
        <f>IF(H1008&gt;'Lease Quarterly'!$E$4,0,M1007)</f>
        <v>0</v>
      </c>
      <c r="K1008" s="47">
        <f>IF(IF('Lease Quarterly'!$H$4="Yearly",J1008*'Lease Quarterly'!$D$4,IF('Lease Quarterly'!$H$4="Quarterly",J1008*('Lease Quarterly'!$D$4/4),J1008*'Lease Quarterly'!$D$4/12))&gt;0,IF('Lease Quarterly'!$H$4="Yearly",J1008*'Lease Quarterly'!$D$4,IF('Lease Quarterly'!$H$4="Quarterly",J1008*('Lease Quarterly'!$D$4/4),J1008*'Lease Quarterly'!$D$4/12)),-L1008-J1008)</f>
        <v>0</v>
      </c>
      <c r="L1008" s="47">
        <f t="shared" si="157"/>
        <v>0</v>
      </c>
      <c r="M1008" s="47">
        <f t="shared" si="158"/>
        <v>0</v>
      </c>
      <c r="N1008" s="57"/>
      <c r="O1008" s="38">
        <v>237</v>
      </c>
      <c r="P1008" s="58">
        <f t="shared" si="162"/>
        <v>406059</v>
      </c>
      <c r="Q1008" s="47">
        <f t="shared" si="163"/>
        <v>0</v>
      </c>
      <c r="R1008" s="47">
        <f>IF(S1007&lt;1,0,-'Lease Quarterly'!$K$4/'Lease Quarterly'!$L$4)</f>
        <v>0</v>
      </c>
      <c r="S1008" s="47">
        <f t="shared" si="159"/>
        <v>0</v>
      </c>
      <c r="AE1008"/>
      <c r="AF1008" s="6"/>
    </row>
    <row r="1009" spans="1:32" x14ac:dyDescent="0.25">
      <c r="A1009" s="53">
        <f t="shared" si="160"/>
        <v>993</v>
      </c>
      <c r="B1009" s="29">
        <f t="shared" si="154"/>
        <v>0</v>
      </c>
      <c r="C1009" s="9" t="str">
        <f>IF(D1009=0,"-",IF('Lease Quarterly'!$H$4="Yearly",EDATE(C1008,12),IF('Lease Quarterly'!$H$4="Quarterly",EDATE(C1008,3),EDATE(C1008,1))))</f>
        <v>-</v>
      </c>
      <c r="D1009" s="54">
        <f>IF(A1009&gt;'Lease Quarterly'!$E$4,0,'Lease Quarterly'!$G$4)*((1+$M$4)^(((((IF($H$4="Yearly",ROUNDDOWN(IF(A1009-($N$4)&lt;0,0,((A1009-($N$4)/(($N$4))))/($N$4)),0),IF($H$4="Monthly",ROUNDDOWN(IF(A1009-($N$4*12)&lt;0,0,((A1009-(12*$N$4)/((12*$N$4))))/($N$4*12)),0),ROUNDDOWN(IF(A1009-($N$4*4)&lt;0,0,((A1009-(4*$N$4)/((4*$N$4))))/($N$4*4)),0)))))))))+(IF(A1009=$E$4,$J$4,0))</f>
        <v>0</v>
      </c>
      <c r="E1009" s="49">
        <f>IF(D1009=0,0,1/((1+IF('Lease Quarterly'!$H$4="Yearly",'Lease Quarterly'!$D$4,IF('Lease Quarterly'!$H$4="Quarterly",'Lease Quarterly'!$D$4/4,'Lease Quarterly'!$D$4/12)))^IF($E$17=1,A1008,A1009)))</f>
        <v>0</v>
      </c>
      <c r="F1009" s="55">
        <f t="shared" si="155"/>
        <v>0</v>
      </c>
      <c r="G1009" s="56"/>
      <c r="H1009" s="38">
        <f t="shared" si="161"/>
        <v>993</v>
      </c>
      <c r="I1009" s="9" t="str">
        <f t="shared" si="156"/>
        <v>-</v>
      </c>
      <c r="J1009" s="47">
        <f>IF(H1009&gt;'Lease Quarterly'!$E$4,0,M1008)</f>
        <v>0</v>
      </c>
      <c r="K1009" s="47">
        <f>IF(IF('Lease Quarterly'!$H$4="Yearly",J1009*'Lease Quarterly'!$D$4,IF('Lease Quarterly'!$H$4="Quarterly",J1009*('Lease Quarterly'!$D$4/4),J1009*'Lease Quarterly'!$D$4/12))&gt;0,IF('Lease Quarterly'!$H$4="Yearly",J1009*'Lease Quarterly'!$D$4,IF('Lease Quarterly'!$H$4="Quarterly",J1009*('Lease Quarterly'!$D$4/4),J1009*'Lease Quarterly'!$D$4/12)),-L1009-J1009)</f>
        <v>0</v>
      </c>
      <c r="L1009" s="47">
        <f t="shared" si="157"/>
        <v>0</v>
      </c>
      <c r="M1009" s="47">
        <f t="shared" si="158"/>
        <v>0</v>
      </c>
      <c r="N1009" s="57"/>
      <c r="O1009" s="38">
        <v>237</v>
      </c>
      <c r="P1009" s="58">
        <f t="shared" si="162"/>
        <v>406425</v>
      </c>
      <c r="Q1009" s="47">
        <f t="shared" si="163"/>
        <v>0</v>
      </c>
      <c r="R1009" s="47">
        <f>IF(S1008&lt;1,0,-'Lease Quarterly'!$K$4/'Lease Quarterly'!$L$4)</f>
        <v>0</v>
      </c>
      <c r="S1009" s="47">
        <f t="shared" si="159"/>
        <v>0</v>
      </c>
      <c r="AE1009"/>
      <c r="AF1009" s="6"/>
    </row>
    <row r="1010" spans="1:32" x14ac:dyDescent="0.25">
      <c r="A1010" s="53">
        <f t="shared" si="160"/>
        <v>994</v>
      </c>
      <c r="B1010" s="29">
        <f t="shared" si="154"/>
        <v>0</v>
      </c>
      <c r="C1010" s="9" t="str">
        <f>IF(D1010=0,"-",IF('Lease Quarterly'!$H$4="Yearly",EDATE(C1009,12),IF('Lease Quarterly'!$H$4="Quarterly",EDATE(C1009,3),EDATE(C1009,1))))</f>
        <v>-</v>
      </c>
      <c r="D1010" s="54">
        <f>IF(A1010&gt;'Lease Quarterly'!$E$4,0,'Lease Quarterly'!$G$4)*((1+$M$4)^(((((IF($H$4="Yearly",ROUNDDOWN(IF(A1010-($N$4)&lt;0,0,((A1010-($N$4)/(($N$4))))/($N$4)),0),IF($H$4="Monthly",ROUNDDOWN(IF(A1010-($N$4*12)&lt;0,0,((A1010-(12*$N$4)/((12*$N$4))))/($N$4*12)),0),ROUNDDOWN(IF(A1010-($N$4*4)&lt;0,0,((A1010-(4*$N$4)/((4*$N$4))))/($N$4*4)),0)))))))))+(IF(A1010=$E$4,$J$4,0))</f>
        <v>0</v>
      </c>
      <c r="E1010" s="49">
        <f>IF(D1010=0,0,1/((1+IF('Lease Quarterly'!$H$4="Yearly",'Lease Quarterly'!$D$4,IF('Lease Quarterly'!$H$4="Quarterly",'Lease Quarterly'!$D$4/4,'Lease Quarterly'!$D$4/12)))^IF($E$17=1,A1009,A1010)))</f>
        <v>0</v>
      </c>
      <c r="F1010" s="55">
        <f t="shared" si="155"/>
        <v>0</v>
      </c>
      <c r="G1010" s="56"/>
      <c r="H1010" s="38">
        <f t="shared" si="161"/>
        <v>994</v>
      </c>
      <c r="I1010" s="9" t="str">
        <f t="shared" si="156"/>
        <v>-</v>
      </c>
      <c r="J1010" s="47">
        <f>IF(H1010&gt;'Lease Quarterly'!$E$4,0,M1009)</f>
        <v>0</v>
      </c>
      <c r="K1010" s="47">
        <f>IF(IF('Lease Quarterly'!$H$4="Yearly",J1010*'Lease Quarterly'!$D$4,IF('Lease Quarterly'!$H$4="Quarterly",J1010*('Lease Quarterly'!$D$4/4),J1010*'Lease Quarterly'!$D$4/12))&gt;0,IF('Lease Quarterly'!$H$4="Yearly",J1010*'Lease Quarterly'!$D$4,IF('Lease Quarterly'!$H$4="Quarterly",J1010*('Lease Quarterly'!$D$4/4),J1010*'Lease Quarterly'!$D$4/12)),-L1010-J1010)</f>
        <v>0</v>
      </c>
      <c r="L1010" s="47">
        <f t="shared" si="157"/>
        <v>0</v>
      </c>
      <c r="M1010" s="47">
        <f t="shared" si="158"/>
        <v>0</v>
      </c>
      <c r="N1010" s="57"/>
      <c r="O1010" s="38">
        <v>237</v>
      </c>
      <c r="P1010" s="58">
        <f t="shared" si="162"/>
        <v>406790</v>
      </c>
      <c r="Q1010" s="47">
        <f t="shared" si="163"/>
        <v>0</v>
      </c>
      <c r="R1010" s="47">
        <f>IF(S1009&lt;1,0,-'Lease Quarterly'!$K$4/'Lease Quarterly'!$L$4)</f>
        <v>0</v>
      </c>
      <c r="S1010" s="47">
        <f t="shared" si="159"/>
        <v>0</v>
      </c>
      <c r="AE1010"/>
      <c r="AF1010" s="6"/>
    </row>
    <row r="1011" spans="1:32" x14ac:dyDescent="0.25">
      <c r="A1011" s="53">
        <f t="shared" si="160"/>
        <v>995</v>
      </c>
      <c r="B1011" s="29">
        <f t="shared" si="154"/>
        <v>0</v>
      </c>
      <c r="C1011" s="9" t="str">
        <f>IF(D1011=0,"-",IF('Lease Quarterly'!$H$4="Yearly",EDATE(C1010,12),IF('Lease Quarterly'!$H$4="Quarterly",EDATE(C1010,3),EDATE(C1010,1))))</f>
        <v>-</v>
      </c>
      <c r="D1011" s="54">
        <f>IF(A1011&gt;'Lease Quarterly'!$E$4,0,'Lease Quarterly'!$G$4)*((1+$M$4)^(((((IF($H$4="Yearly",ROUNDDOWN(IF(A1011-($N$4)&lt;0,0,((A1011-($N$4)/(($N$4))))/($N$4)),0),IF($H$4="Monthly",ROUNDDOWN(IF(A1011-($N$4*12)&lt;0,0,((A1011-(12*$N$4)/((12*$N$4))))/($N$4*12)),0),ROUNDDOWN(IF(A1011-($N$4*4)&lt;0,0,((A1011-(4*$N$4)/((4*$N$4))))/($N$4*4)),0)))))))))+(IF(A1011=$E$4,$J$4,0))</f>
        <v>0</v>
      </c>
      <c r="E1011" s="49">
        <f>IF(D1011=0,0,1/((1+IF('Lease Quarterly'!$H$4="Yearly",'Lease Quarterly'!$D$4,IF('Lease Quarterly'!$H$4="Quarterly",'Lease Quarterly'!$D$4/4,'Lease Quarterly'!$D$4/12)))^IF($E$17=1,A1010,A1011)))</f>
        <v>0</v>
      </c>
      <c r="F1011" s="55">
        <f t="shared" si="155"/>
        <v>0</v>
      </c>
      <c r="G1011" s="56"/>
      <c r="H1011" s="38">
        <f t="shared" si="161"/>
        <v>995</v>
      </c>
      <c r="I1011" s="9" t="str">
        <f t="shared" si="156"/>
        <v>-</v>
      </c>
      <c r="J1011" s="47">
        <f>IF(H1011&gt;'Lease Quarterly'!$E$4,0,M1010)</f>
        <v>0</v>
      </c>
      <c r="K1011" s="47">
        <f>IF(IF('Lease Quarterly'!$H$4="Yearly",J1011*'Lease Quarterly'!$D$4,IF('Lease Quarterly'!$H$4="Quarterly",J1011*('Lease Quarterly'!$D$4/4),J1011*'Lease Quarterly'!$D$4/12))&gt;0,IF('Lease Quarterly'!$H$4="Yearly",J1011*'Lease Quarterly'!$D$4,IF('Lease Quarterly'!$H$4="Quarterly",J1011*('Lease Quarterly'!$D$4/4),J1011*'Lease Quarterly'!$D$4/12)),-L1011-J1011)</f>
        <v>0</v>
      </c>
      <c r="L1011" s="47">
        <f t="shared" si="157"/>
        <v>0</v>
      </c>
      <c r="M1011" s="47">
        <f t="shared" si="158"/>
        <v>0</v>
      </c>
      <c r="N1011" s="57"/>
      <c r="O1011" s="38">
        <v>237</v>
      </c>
      <c r="P1011" s="58">
        <f t="shared" si="162"/>
        <v>407155</v>
      </c>
      <c r="Q1011" s="47">
        <f t="shared" si="163"/>
        <v>0</v>
      </c>
      <c r="R1011" s="47">
        <f>IF(S1010&lt;1,0,-'Lease Quarterly'!$K$4/'Lease Quarterly'!$L$4)</f>
        <v>0</v>
      </c>
      <c r="S1011" s="47">
        <f t="shared" si="159"/>
        <v>0</v>
      </c>
      <c r="AE1011"/>
      <c r="AF1011" s="6"/>
    </row>
    <row r="1012" spans="1:32" x14ac:dyDescent="0.25">
      <c r="A1012" s="53">
        <f t="shared" si="160"/>
        <v>996</v>
      </c>
      <c r="B1012" s="29">
        <f t="shared" si="154"/>
        <v>0</v>
      </c>
      <c r="C1012" s="9" t="str">
        <f>IF(D1012=0,"-",IF('Lease Quarterly'!$H$4="Yearly",EDATE(C1011,12),IF('Lease Quarterly'!$H$4="Quarterly",EDATE(C1011,3),EDATE(C1011,1))))</f>
        <v>-</v>
      </c>
      <c r="D1012" s="54">
        <f>IF(A1012&gt;'Lease Quarterly'!$E$4,0,'Lease Quarterly'!$G$4)*((1+$M$4)^(((((IF($H$4="Yearly",ROUNDDOWN(IF(A1012-($N$4)&lt;0,0,((A1012-($N$4)/(($N$4))))/($N$4)),0),IF($H$4="Monthly",ROUNDDOWN(IF(A1012-($N$4*12)&lt;0,0,((A1012-(12*$N$4)/((12*$N$4))))/($N$4*12)),0),ROUNDDOWN(IF(A1012-($N$4*4)&lt;0,0,((A1012-(4*$N$4)/((4*$N$4))))/($N$4*4)),0)))))))))+(IF(A1012=$E$4,$J$4,0))</f>
        <v>0</v>
      </c>
      <c r="E1012" s="49">
        <f>IF(D1012=0,0,1/((1+IF('Lease Quarterly'!$H$4="Yearly",'Lease Quarterly'!$D$4,IF('Lease Quarterly'!$H$4="Quarterly",'Lease Quarterly'!$D$4/4,'Lease Quarterly'!$D$4/12)))^IF($E$17=1,A1011,A1012)))</f>
        <v>0</v>
      </c>
      <c r="F1012" s="55">
        <f t="shared" si="155"/>
        <v>0</v>
      </c>
      <c r="G1012" s="56"/>
      <c r="H1012" s="38">
        <f t="shared" si="161"/>
        <v>996</v>
      </c>
      <c r="I1012" s="9" t="str">
        <f t="shared" si="156"/>
        <v>-</v>
      </c>
      <c r="J1012" s="47">
        <f>IF(H1012&gt;'Lease Quarterly'!$E$4,0,M1011)</f>
        <v>0</v>
      </c>
      <c r="K1012" s="47">
        <f>IF(IF('Lease Quarterly'!$H$4="Yearly",J1012*'Lease Quarterly'!$D$4,IF('Lease Quarterly'!$H$4="Quarterly",J1012*('Lease Quarterly'!$D$4/4),J1012*'Lease Quarterly'!$D$4/12))&gt;0,IF('Lease Quarterly'!$H$4="Yearly",J1012*'Lease Quarterly'!$D$4,IF('Lease Quarterly'!$H$4="Quarterly",J1012*('Lease Quarterly'!$D$4/4),J1012*'Lease Quarterly'!$D$4/12)),-L1012-J1012)</f>
        <v>0</v>
      </c>
      <c r="L1012" s="47">
        <f t="shared" si="157"/>
        <v>0</v>
      </c>
      <c r="M1012" s="47">
        <f t="shared" si="158"/>
        <v>0</v>
      </c>
      <c r="N1012" s="57"/>
      <c r="O1012" s="38">
        <v>237</v>
      </c>
      <c r="P1012" s="58">
        <f t="shared" si="162"/>
        <v>407520</v>
      </c>
      <c r="Q1012" s="47">
        <f t="shared" si="163"/>
        <v>0</v>
      </c>
      <c r="R1012" s="47">
        <f>IF(S1011&lt;1,0,-'Lease Quarterly'!$K$4/'Lease Quarterly'!$L$4)</f>
        <v>0</v>
      </c>
      <c r="S1012" s="47">
        <f t="shared" si="159"/>
        <v>0</v>
      </c>
      <c r="AE1012"/>
      <c r="AF1012" s="6"/>
    </row>
    <row r="1013" spans="1:32" x14ac:dyDescent="0.25">
      <c r="A1013" s="53">
        <f t="shared" si="160"/>
        <v>997</v>
      </c>
      <c r="B1013" s="29">
        <f t="shared" si="154"/>
        <v>0</v>
      </c>
      <c r="C1013" s="9" t="str">
        <f>IF(D1013=0,"-",IF('Lease Quarterly'!$H$4="Yearly",EDATE(C1012,12),IF('Lease Quarterly'!$H$4="Quarterly",EDATE(C1012,3),EDATE(C1012,1))))</f>
        <v>-</v>
      </c>
      <c r="D1013" s="54">
        <f>IF(A1013&gt;'Lease Quarterly'!$E$4,0,'Lease Quarterly'!$G$4)*((1+$M$4)^(((((IF($H$4="Yearly",ROUNDDOWN(IF(A1013-($N$4)&lt;0,0,((A1013-($N$4)/(($N$4))))/($N$4)),0),IF($H$4="Monthly",ROUNDDOWN(IF(A1013-($N$4*12)&lt;0,0,((A1013-(12*$N$4)/((12*$N$4))))/($N$4*12)),0),ROUNDDOWN(IF(A1013-($N$4*4)&lt;0,0,((A1013-(4*$N$4)/((4*$N$4))))/($N$4*4)),0)))))))))+(IF(A1013=$E$4,$J$4,0))</f>
        <v>0</v>
      </c>
      <c r="E1013" s="49">
        <f>IF(D1013=0,0,1/((1+IF('Lease Quarterly'!$H$4="Yearly",'Lease Quarterly'!$D$4,IF('Lease Quarterly'!$H$4="Quarterly",'Lease Quarterly'!$D$4/4,'Lease Quarterly'!$D$4/12)))^IF($E$17=1,A1012,A1013)))</f>
        <v>0</v>
      </c>
      <c r="F1013" s="55">
        <f t="shared" si="155"/>
        <v>0</v>
      </c>
      <c r="G1013" s="56"/>
      <c r="H1013" s="38">
        <f t="shared" si="161"/>
        <v>997</v>
      </c>
      <c r="I1013" s="9" t="str">
        <f t="shared" si="156"/>
        <v>-</v>
      </c>
      <c r="J1013" s="47">
        <f>IF(H1013&gt;'Lease Quarterly'!$E$4,0,M1012)</f>
        <v>0</v>
      </c>
      <c r="K1013" s="47">
        <f>IF(IF('Lease Quarterly'!$H$4="Yearly",J1013*'Lease Quarterly'!$D$4,IF('Lease Quarterly'!$H$4="Quarterly",J1013*('Lease Quarterly'!$D$4/4),J1013*'Lease Quarterly'!$D$4/12))&gt;0,IF('Lease Quarterly'!$H$4="Yearly",J1013*'Lease Quarterly'!$D$4,IF('Lease Quarterly'!$H$4="Quarterly",J1013*('Lease Quarterly'!$D$4/4),J1013*'Lease Quarterly'!$D$4/12)),-L1013-J1013)</f>
        <v>0</v>
      </c>
      <c r="L1013" s="47">
        <f t="shared" si="157"/>
        <v>0</v>
      </c>
      <c r="M1013" s="47">
        <f t="shared" si="158"/>
        <v>0</v>
      </c>
      <c r="N1013" s="57"/>
      <c r="O1013" s="38">
        <v>237</v>
      </c>
      <c r="P1013" s="58">
        <f t="shared" si="162"/>
        <v>407886</v>
      </c>
      <c r="Q1013" s="47">
        <f t="shared" si="163"/>
        <v>0</v>
      </c>
      <c r="R1013" s="47">
        <f>IF(S1012&lt;1,0,-'Lease Quarterly'!$K$4/'Lease Quarterly'!$L$4)</f>
        <v>0</v>
      </c>
      <c r="S1013" s="47">
        <f t="shared" si="159"/>
        <v>0</v>
      </c>
      <c r="AE1013"/>
      <c r="AF1013" s="6"/>
    </row>
    <row r="1014" spans="1:32" x14ac:dyDescent="0.25">
      <c r="A1014" s="53">
        <f t="shared" si="160"/>
        <v>998</v>
      </c>
      <c r="B1014" s="29">
        <f t="shared" si="154"/>
        <v>0</v>
      </c>
      <c r="C1014" s="9" t="str">
        <f>IF(D1014=0,"-",IF('Lease Quarterly'!$H$4="Yearly",EDATE(C1013,12),IF('Lease Quarterly'!$H$4="Quarterly",EDATE(C1013,3),EDATE(C1013,1))))</f>
        <v>-</v>
      </c>
      <c r="D1014" s="54">
        <f>IF(A1014&gt;'Lease Quarterly'!$E$4,0,'Lease Quarterly'!$G$4)*((1+$M$4)^(((((IF($H$4="Yearly",ROUNDDOWN(IF(A1014-($N$4)&lt;0,0,((A1014-($N$4)/(($N$4))))/($N$4)),0),IF($H$4="Monthly",ROUNDDOWN(IF(A1014-($N$4*12)&lt;0,0,((A1014-(12*$N$4)/((12*$N$4))))/($N$4*12)),0),ROUNDDOWN(IF(A1014-($N$4*4)&lt;0,0,((A1014-(4*$N$4)/((4*$N$4))))/($N$4*4)),0)))))))))+(IF(A1014=$E$4,$J$4,0))</f>
        <v>0</v>
      </c>
      <c r="E1014" s="49">
        <f>IF(D1014=0,0,1/((1+IF('Lease Quarterly'!$H$4="Yearly",'Lease Quarterly'!$D$4,IF('Lease Quarterly'!$H$4="Quarterly",'Lease Quarterly'!$D$4/4,'Lease Quarterly'!$D$4/12)))^IF($E$17=1,A1013,A1014)))</f>
        <v>0</v>
      </c>
      <c r="F1014" s="55">
        <f t="shared" si="155"/>
        <v>0</v>
      </c>
      <c r="G1014" s="56"/>
      <c r="H1014" s="38">
        <f t="shared" si="161"/>
        <v>998</v>
      </c>
      <c r="I1014" s="9" t="str">
        <f t="shared" si="156"/>
        <v>-</v>
      </c>
      <c r="J1014" s="47">
        <f>IF(H1014&gt;'Lease Quarterly'!$E$4,0,M1013)</f>
        <v>0</v>
      </c>
      <c r="K1014" s="47">
        <f>IF(IF('Lease Quarterly'!$H$4="Yearly",J1014*'Lease Quarterly'!$D$4,IF('Lease Quarterly'!$H$4="Quarterly",J1014*('Lease Quarterly'!$D$4/4),J1014*'Lease Quarterly'!$D$4/12))&gt;0,IF('Lease Quarterly'!$H$4="Yearly",J1014*'Lease Quarterly'!$D$4,IF('Lease Quarterly'!$H$4="Quarterly",J1014*('Lease Quarterly'!$D$4/4),J1014*'Lease Quarterly'!$D$4/12)),-L1014-J1014)</f>
        <v>0</v>
      </c>
      <c r="L1014" s="47">
        <f t="shared" si="157"/>
        <v>0</v>
      </c>
      <c r="M1014" s="47">
        <f t="shared" si="158"/>
        <v>0</v>
      </c>
      <c r="N1014" s="57"/>
      <c r="O1014" s="38">
        <v>237</v>
      </c>
      <c r="P1014" s="58">
        <f t="shared" si="162"/>
        <v>408251</v>
      </c>
      <c r="Q1014" s="47">
        <f t="shared" si="163"/>
        <v>0</v>
      </c>
      <c r="R1014" s="47">
        <f>IF(S1013&lt;1,0,-'Lease Quarterly'!$K$4/'Lease Quarterly'!$L$4)</f>
        <v>0</v>
      </c>
      <c r="S1014" s="47">
        <f t="shared" si="159"/>
        <v>0</v>
      </c>
      <c r="AE1014"/>
      <c r="AF1014" s="6"/>
    </row>
    <row r="1015" spans="1:32" x14ac:dyDescent="0.25">
      <c r="A1015" s="53">
        <f t="shared" si="160"/>
        <v>999</v>
      </c>
      <c r="B1015" s="29">
        <f t="shared" si="154"/>
        <v>0</v>
      </c>
      <c r="C1015" s="9" t="str">
        <f>IF(D1015=0,"-",IF('Lease Quarterly'!$H$4="Yearly",EDATE(C1014,12),IF('Lease Quarterly'!$H$4="Quarterly",EDATE(C1014,3),EDATE(C1014,1))))</f>
        <v>-</v>
      </c>
      <c r="D1015" s="54">
        <f>IF(A1015&gt;'Lease Quarterly'!$E$4,0,'Lease Quarterly'!$G$4)*((1+$M$4)^(((((IF($H$4="Yearly",ROUNDDOWN(IF(A1015-($N$4)&lt;0,0,((A1015-($N$4)/(($N$4))))/($N$4)),0),IF($H$4="Monthly",ROUNDDOWN(IF(A1015-($N$4*12)&lt;0,0,((A1015-(12*$N$4)/((12*$N$4))))/($N$4*12)),0),ROUNDDOWN(IF(A1015-($N$4*4)&lt;0,0,((A1015-(4*$N$4)/((4*$N$4))))/($N$4*4)),0)))))))))+(IF(A1015=$E$4,$J$4,0))</f>
        <v>0</v>
      </c>
      <c r="E1015" s="49">
        <f>IF(D1015=0,0,1/((1+IF('Lease Quarterly'!$H$4="Yearly",'Lease Quarterly'!$D$4,IF('Lease Quarterly'!$H$4="Quarterly",'Lease Quarterly'!$D$4/4,'Lease Quarterly'!$D$4/12)))^IF($E$17=1,A1014,A1015)))</f>
        <v>0</v>
      </c>
      <c r="F1015" s="55">
        <f t="shared" si="155"/>
        <v>0</v>
      </c>
      <c r="G1015" s="56"/>
      <c r="H1015" s="38">
        <f t="shared" si="161"/>
        <v>999</v>
      </c>
      <c r="I1015" s="9" t="str">
        <f t="shared" si="156"/>
        <v>-</v>
      </c>
      <c r="J1015" s="47">
        <f>IF(H1015&gt;'Lease Quarterly'!$E$4,0,M1014)</f>
        <v>0</v>
      </c>
      <c r="K1015" s="47">
        <f>IF(IF('Lease Quarterly'!$H$4="Yearly",J1015*'Lease Quarterly'!$D$4,IF('Lease Quarterly'!$H$4="Quarterly",J1015*('Lease Quarterly'!$D$4/4),J1015*'Lease Quarterly'!$D$4/12))&gt;0,IF('Lease Quarterly'!$H$4="Yearly",J1015*'Lease Quarterly'!$D$4,IF('Lease Quarterly'!$H$4="Quarterly",J1015*('Lease Quarterly'!$D$4/4),J1015*'Lease Quarterly'!$D$4/12)),-L1015-J1015)</f>
        <v>0</v>
      </c>
      <c r="L1015" s="47">
        <f t="shared" si="157"/>
        <v>0</v>
      </c>
      <c r="M1015" s="47">
        <f t="shared" si="158"/>
        <v>0</v>
      </c>
      <c r="N1015" s="57"/>
      <c r="O1015" s="38">
        <v>237</v>
      </c>
      <c r="P1015" s="58">
        <f t="shared" si="162"/>
        <v>408616</v>
      </c>
      <c r="Q1015" s="47">
        <f t="shared" si="163"/>
        <v>0</v>
      </c>
      <c r="R1015" s="47">
        <f>IF(S1014&lt;1,0,-'Lease Quarterly'!$K$4/'Lease Quarterly'!$L$4)</f>
        <v>0</v>
      </c>
      <c r="S1015" s="47">
        <f t="shared" si="159"/>
        <v>0</v>
      </c>
      <c r="AE1015"/>
      <c r="AF1015" s="6"/>
    </row>
    <row r="1016" spans="1:32" x14ac:dyDescent="0.25">
      <c r="A1016" s="53">
        <f t="shared" si="160"/>
        <v>1000</v>
      </c>
      <c r="B1016" s="29">
        <f t="shared" si="154"/>
        <v>0</v>
      </c>
      <c r="C1016" s="9" t="str">
        <f>IF(D1016=0,"-",IF('Lease Quarterly'!$H$4="Yearly",EDATE(C1015,12),IF('Lease Quarterly'!$H$4="Quarterly",EDATE(C1015,3),EDATE(C1015,1))))</f>
        <v>-</v>
      </c>
      <c r="D1016" s="54">
        <f>IF(A1016&gt;'Lease Quarterly'!$E$4,0,'Lease Quarterly'!$G$4)*((1+$M$4)^(((((IF($H$4="Yearly",ROUNDDOWN(IF(A1016-($N$4)&lt;0,0,((A1016-($N$4)/(($N$4))))/($N$4)),0),IF($H$4="Monthly",ROUNDDOWN(IF(A1016-($N$4*12)&lt;0,0,((A1016-(12*$N$4)/((12*$N$4))))/($N$4*12)),0),ROUNDDOWN(IF(A1016-($N$4*4)&lt;0,0,((A1016-(4*$N$4)/((4*$N$4))))/($N$4*4)),0)))))))))+(IF(A1016=$E$4,$J$4,0))</f>
        <v>0</v>
      </c>
      <c r="E1016" s="49">
        <f>IF(D1016=0,0,1/((1+IF('Lease Quarterly'!$H$4="Yearly",'Lease Quarterly'!$D$4,IF('Lease Quarterly'!$H$4="Quarterly",'Lease Quarterly'!$D$4/4,'Lease Quarterly'!$D$4/12)))^IF($E$17=1,A1015,A1016)))</f>
        <v>0</v>
      </c>
      <c r="F1016" s="55">
        <f t="shared" si="155"/>
        <v>0</v>
      </c>
      <c r="G1016" s="56"/>
      <c r="H1016" s="38">
        <f t="shared" si="161"/>
        <v>1000</v>
      </c>
      <c r="I1016" s="9" t="str">
        <f t="shared" si="156"/>
        <v>-</v>
      </c>
      <c r="J1016" s="47">
        <f>IF(H1016&gt;'Lease Quarterly'!$E$4,0,M1015)</f>
        <v>0</v>
      </c>
      <c r="K1016" s="47">
        <f>IF(IF('Lease Quarterly'!$H$4="Yearly",J1016*'Lease Quarterly'!$D$4,IF('Lease Quarterly'!$H$4="Quarterly",J1016*('Lease Quarterly'!$D$4/4),J1016*'Lease Quarterly'!$D$4/12))&gt;0,IF('Lease Quarterly'!$H$4="Yearly",J1016*'Lease Quarterly'!$D$4,IF('Lease Quarterly'!$H$4="Quarterly",J1016*('Lease Quarterly'!$D$4/4),J1016*'Lease Quarterly'!$D$4/12)),-L1016-J1016)</f>
        <v>0</v>
      </c>
      <c r="L1016" s="47">
        <f t="shared" si="157"/>
        <v>0</v>
      </c>
      <c r="M1016" s="47">
        <f t="shared" si="158"/>
        <v>0</v>
      </c>
      <c r="N1016" s="57"/>
      <c r="O1016" s="38">
        <v>237</v>
      </c>
      <c r="P1016" s="58">
        <f t="shared" si="162"/>
        <v>408981</v>
      </c>
      <c r="Q1016" s="47">
        <f t="shared" si="163"/>
        <v>0</v>
      </c>
      <c r="R1016" s="47">
        <f>IF(S1015&lt;1,0,-'Lease Quarterly'!$K$4/'Lease Quarterly'!$L$4)</f>
        <v>0</v>
      </c>
      <c r="S1016" s="47">
        <f t="shared" si="159"/>
        <v>0</v>
      </c>
      <c r="AE1016"/>
      <c r="AF1016" s="6"/>
    </row>
    <row r="1017" spans="1:32" x14ac:dyDescent="0.25">
      <c r="A1017" s="53">
        <f t="shared" si="160"/>
        <v>1001</v>
      </c>
      <c r="B1017" s="29">
        <f t="shared" si="154"/>
        <v>0</v>
      </c>
      <c r="C1017" s="9" t="str">
        <f>IF(D1017=0,"-",IF('Lease Quarterly'!$H$4="Yearly",EDATE(C1016,12),IF('Lease Quarterly'!$H$4="Quarterly",EDATE(C1016,3),EDATE(C1016,1))))</f>
        <v>-</v>
      </c>
      <c r="D1017" s="54">
        <f>IF(A1017&gt;'Lease Quarterly'!$E$4,0,'Lease Quarterly'!$G$4)*((1+$M$4)^(((((IF($H$4="Yearly",ROUNDDOWN(IF(A1017-($N$4)&lt;0,0,((A1017-($N$4)/(($N$4))))/($N$4)),0),IF($H$4="Monthly",ROUNDDOWN(IF(A1017-($N$4*12)&lt;0,0,((A1017-(12*$N$4)/((12*$N$4))))/($N$4*12)),0),ROUNDDOWN(IF(A1017-($N$4*4)&lt;0,0,((A1017-(4*$N$4)/((4*$N$4))))/($N$4*4)),0)))))))))+(IF(A1017=$E$4,$J$4,0))</f>
        <v>0</v>
      </c>
      <c r="E1017" s="49">
        <f>IF(D1017=0,0,1/((1+IF('Lease Quarterly'!$H$4="Yearly",'Lease Quarterly'!$D$4,IF('Lease Quarterly'!$H$4="Quarterly",'Lease Quarterly'!$D$4/4,'Lease Quarterly'!$D$4/12)))^IF($E$17=1,A1016,A1017)))</f>
        <v>0</v>
      </c>
      <c r="F1017" s="55">
        <f t="shared" si="155"/>
        <v>0</v>
      </c>
      <c r="G1017" s="56"/>
      <c r="H1017" s="38">
        <f t="shared" si="161"/>
        <v>1001</v>
      </c>
      <c r="I1017" s="9" t="str">
        <f t="shared" si="156"/>
        <v>-</v>
      </c>
      <c r="J1017" s="47">
        <f>IF(H1017&gt;'Lease Quarterly'!$E$4,0,M1016)</f>
        <v>0</v>
      </c>
      <c r="K1017" s="47">
        <f>IF(IF('Lease Quarterly'!$H$4="Yearly",J1017*'Lease Quarterly'!$D$4,IF('Lease Quarterly'!$H$4="Quarterly",J1017*('Lease Quarterly'!$D$4/4),J1017*'Lease Quarterly'!$D$4/12))&gt;0,IF('Lease Quarterly'!$H$4="Yearly",J1017*'Lease Quarterly'!$D$4,IF('Lease Quarterly'!$H$4="Quarterly",J1017*('Lease Quarterly'!$D$4/4),J1017*'Lease Quarterly'!$D$4/12)),-L1017-J1017)</f>
        <v>0</v>
      </c>
      <c r="L1017" s="47">
        <f t="shared" si="157"/>
        <v>0</v>
      </c>
      <c r="M1017" s="47">
        <f t="shared" si="158"/>
        <v>0</v>
      </c>
      <c r="N1017" s="57"/>
      <c r="O1017" s="38">
        <v>237</v>
      </c>
      <c r="P1017" s="58">
        <f t="shared" si="162"/>
        <v>409347</v>
      </c>
      <c r="Q1017" s="47">
        <f t="shared" si="163"/>
        <v>0</v>
      </c>
      <c r="R1017" s="47">
        <f>IF(S1016&lt;1,0,-'Lease Quarterly'!$K$4/'Lease Quarterly'!$L$4)</f>
        <v>0</v>
      </c>
      <c r="S1017" s="47">
        <f t="shared" si="159"/>
        <v>0</v>
      </c>
      <c r="AE1017"/>
      <c r="AF1017" s="6"/>
    </row>
    <row r="1018" spans="1:32" x14ac:dyDescent="0.25">
      <c r="A1018" s="53">
        <f t="shared" si="160"/>
        <v>1002</v>
      </c>
      <c r="B1018" s="29">
        <f t="shared" si="154"/>
        <v>0</v>
      </c>
      <c r="C1018" s="9" t="str">
        <f>IF(D1018=0,"-",IF('Lease Quarterly'!$H$4="Yearly",EDATE(C1017,12),IF('Lease Quarterly'!$H$4="Quarterly",EDATE(C1017,3),EDATE(C1017,1))))</f>
        <v>-</v>
      </c>
      <c r="D1018" s="54">
        <f>IF(A1018&gt;'Lease Quarterly'!$E$4,0,'Lease Quarterly'!$G$4)*((1+$M$4)^(((((IF($H$4="Yearly",ROUNDDOWN(IF(A1018-($N$4)&lt;0,0,((A1018-($N$4)/(($N$4))))/($N$4)),0),IF($H$4="Monthly",ROUNDDOWN(IF(A1018-($N$4*12)&lt;0,0,((A1018-(12*$N$4)/((12*$N$4))))/($N$4*12)),0),ROUNDDOWN(IF(A1018-($N$4*4)&lt;0,0,((A1018-(4*$N$4)/((4*$N$4))))/($N$4*4)),0)))))))))+(IF(A1018=$E$4,$J$4,0))</f>
        <v>0</v>
      </c>
      <c r="E1018" s="49">
        <f>IF(D1018=0,0,1/((1+IF('Lease Quarterly'!$H$4="Yearly",'Lease Quarterly'!$D$4,IF('Lease Quarterly'!$H$4="Quarterly",'Lease Quarterly'!$D$4/4,'Lease Quarterly'!$D$4/12)))^IF($E$17=1,A1017,A1018)))</f>
        <v>0</v>
      </c>
      <c r="F1018" s="55">
        <f t="shared" si="155"/>
        <v>0</v>
      </c>
      <c r="G1018" s="56"/>
      <c r="H1018" s="38">
        <f t="shared" si="161"/>
        <v>1002</v>
      </c>
      <c r="I1018" s="9" t="str">
        <f t="shared" si="156"/>
        <v>-</v>
      </c>
      <c r="J1018" s="47">
        <f>IF(H1018&gt;'Lease Quarterly'!$E$4,0,M1017)</f>
        <v>0</v>
      </c>
      <c r="K1018" s="47">
        <f>IF(IF('Lease Quarterly'!$H$4="Yearly",J1018*'Lease Quarterly'!$D$4,IF('Lease Quarterly'!$H$4="Quarterly",J1018*('Lease Quarterly'!$D$4/4),J1018*'Lease Quarterly'!$D$4/12))&gt;0,IF('Lease Quarterly'!$H$4="Yearly",J1018*'Lease Quarterly'!$D$4,IF('Lease Quarterly'!$H$4="Quarterly",J1018*('Lease Quarterly'!$D$4/4),J1018*'Lease Quarterly'!$D$4/12)),-L1018-J1018)</f>
        <v>0</v>
      </c>
      <c r="L1018" s="47">
        <f t="shared" si="157"/>
        <v>0</v>
      </c>
      <c r="M1018" s="47">
        <f t="shared" si="158"/>
        <v>0</v>
      </c>
      <c r="N1018" s="57"/>
      <c r="O1018" s="38">
        <v>237</v>
      </c>
      <c r="P1018" s="58">
        <f t="shared" si="162"/>
        <v>409712</v>
      </c>
      <c r="Q1018" s="47">
        <f t="shared" si="163"/>
        <v>0</v>
      </c>
      <c r="R1018" s="47">
        <f>IF(S1017&lt;1,0,-'Lease Quarterly'!$K$4/'Lease Quarterly'!$L$4)</f>
        <v>0</v>
      </c>
      <c r="S1018" s="47">
        <f t="shared" si="159"/>
        <v>0</v>
      </c>
      <c r="AE1018"/>
      <c r="AF1018" s="6"/>
    </row>
    <row r="1019" spans="1:32" x14ac:dyDescent="0.25">
      <c r="A1019" s="53">
        <f t="shared" si="160"/>
        <v>1003</v>
      </c>
      <c r="B1019" s="29">
        <f t="shared" si="154"/>
        <v>0</v>
      </c>
      <c r="C1019" s="9" t="str">
        <f>IF(D1019=0,"-",IF('Lease Quarterly'!$H$4="Yearly",EDATE(C1018,12),IF('Lease Quarterly'!$H$4="Quarterly",EDATE(C1018,3),EDATE(C1018,1))))</f>
        <v>-</v>
      </c>
      <c r="D1019" s="54">
        <f>IF(A1019&gt;'Lease Quarterly'!$E$4,0,'Lease Quarterly'!$G$4)*((1+$M$4)^(((((IF($H$4="Yearly",ROUNDDOWN(IF(A1019-($N$4)&lt;0,0,((A1019-($N$4)/(($N$4))))/($N$4)),0),IF($H$4="Monthly",ROUNDDOWN(IF(A1019-($N$4*12)&lt;0,0,((A1019-(12*$N$4)/((12*$N$4))))/($N$4*12)),0),ROUNDDOWN(IF(A1019-($N$4*4)&lt;0,0,((A1019-(4*$N$4)/((4*$N$4))))/($N$4*4)),0)))))))))+(IF(A1019=$E$4,$J$4,0))</f>
        <v>0</v>
      </c>
      <c r="E1019" s="49">
        <f>IF(D1019=0,0,1/((1+IF('Lease Quarterly'!$H$4="Yearly",'Lease Quarterly'!$D$4,IF('Lease Quarterly'!$H$4="Quarterly",'Lease Quarterly'!$D$4/4,'Lease Quarterly'!$D$4/12)))^IF($E$17=1,A1018,A1019)))</f>
        <v>0</v>
      </c>
      <c r="F1019" s="55">
        <f t="shared" si="155"/>
        <v>0</v>
      </c>
      <c r="G1019" s="56"/>
      <c r="H1019" s="38">
        <f t="shared" si="161"/>
        <v>1003</v>
      </c>
      <c r="I1019" s="9" t="str">
        <f t="shared" si="156"/>
        <v>-</v>
      </c>
      <c r="J1019" s="47">
        <f>IF(H1019&gt;'Lease Quarterly'!$E$4,0,M1018)</f>
        <v>0</v>
      </c>
      <c r="K1019" s="47">
        <f>IF(IF('Lease Quarterly'!$H$4="Yearly",J1019*'Lease Quarterly'!$D$4,IF('Lease Quarterly'!$H$4="Quarterly",J1019*('Lease Quarterly'!$D$4/4),J1019*'Lease Quarterly'!$D$4/12))&gt;0,IF('Lease Quarterly'!$H$4="Yearly",J1019*'Lease Quarterly'!$D$4,IF('Lease Quarterly'!$H$4="Quarterly",J1019*('Lease Quarterly'!$D$4/4),J1019*'Lease Quarterly'!$D$4/12)),-L1019-J1019)</f>
        <v>0</v>
      </c>
      <c r="L1019" s="47">
        <f t="shared" si="157"/>
        <v>0</v>
      </c>
      <c r="M1019" s="47">
        <f t="shared" si="158"/>
        <v>0</v>
      </c>
      <c r="N1019" s="57"/>
      <c r="O1019" s="38">
        <v>237</v>
      </c>
      <c r="P1019" s="58">
        <f t="shared" si="162"/>
        <v>410077</v>
      </c>
      <c r="Q1019" s="47">
        <f t="shared" si="163"/>
        <v>0</v>
      </c>
      <c r="R1019" s="47">
        <f>IF(S1018&lt;1,0,-'Lease Quarterly'!$K$4/'Lease Quarterly'!$L$4)</f>
        <v>0</v>
      </c>
      <c r="S1019" s="47">
        <f t="shared" si="159"/>
        <v>0</v>
      </c>
      <c r="AE1019"/>
      <c r="AF1019" s="6"/>
    </row>
    <row r="1020" spans="1:32" x14ac:dyDescent="0.25">
      <c r="A1020" s="53">
        <f t="shared" si="160"/>
        <v>1004</v>
      </c>
      <c r="B1020" s="29">
        <f t="shared" si="154"/>
        <v>0</v>
      </c>
      <c r="C1020" s="9" t="str">
        <f>IF(D1020=0,"-",IF('Lease Quarterly'!$H$4="Yearly",EDATE(C1019,12),IF('Lease Quarterly'!$H$4="Quarterly",EDATE(C1019,3),EDATE(C1019,1))))</f>
        <v>-</v>
      </c>
      <c r="D1020" s="54">
        <f>IF(A1020&gt;'Lease Quarterly'!$E$4,0,'Lease Quarterly'!$G$4)*((1+$M$4)^(((((IF($H$4="Yearly",ROUNDDOWN(IF(A1020-($N$4)&lt;0,0,((A1020-($N$4)/(($N$4))))/($N$4)),0),IF($H$4="Monthly",ROUNDDOWN(IF(A1020-($N$4*12)&lt;0,0,((A1020-(12*$N$4)/((12*$N$4))))/($N$4*12)),0),ROUNDDOWN(IF(A1020-($N$4*4)&lt;0,0,((A1020-(4*$N$4)/((4*$N$4))))/($N$4*4)),0)))))))))+(IF(A1020=$E$4,$J$4,0))</f>
        <v>0</v>
      </c>
      <c r="E1020" s="49">
        <f>IF(D1020=0,0,1/((1+IF('Lease Quarterly'!$H$4="Yearly",'Lease Quarterly'!$D$4,IF('Lease Quarterly'!$H$4="Quarterly",'Lease Quarterly'!$D$4/4,'Lease Quarterly'!$D$4/12)))^IF($E$17=1,A1019,A1020)))</f>
        <v>0</v>
      </c>
      <c r="F1020" s="55">
        <f t="shared" si="155"/>
        <v>0</v>
      </c>
      <c r="G1020" s="56"/>
      <c r="H1020" s="38">
        <f t="shared" si="161"/>
        <v>1004</v>
      </c>
      <c r="I1020" s="9" t="str">
        <f t="shared" si="156"/>
        <v>-</v>
      </c>
      <c r="J1020" s="47">
        <f>IF(H1020&gt;'Lease Quarterly'!$E$4,0,M1019)</f>
        <v>0</v>
      </c>
      <c r="K1020" s="47">
        <f>IF(IF('Lease Quarterly'!$H$4="Yearly",J1020*'Lease Quarterly'!$D$4,IF('Lease Quarterly'!$H$4="Quarterly",J1020*('Lease Quarterly'!$D$4/4),J1020*'Lease Quarterly'!$D$4/12))&gt;0,IF('Lease Quarterly'!$H$4="Yearly",J1020*'Lease Quarterly'!$D$4,IF('Lease Quarterly'!$H$4="Quarterly",J1020*('Lease Quarterly'!$D$4/4),J1020*'Lease Quarterly'!$D$4/12)),-L1020-J1020)</f>
        <v>0</v>
      </c>
      <c r="L1020" s="47">
        <f t="shared" si="157"/>
        <v>0</v>
      </c>
      <c r="M1020" s="47">
        <f t="shared" si="158"/>
        <v>0</v>
      </c>
      <c r="N1020" s="57"/>
      <c r="O1020" s="38">
        <v>237</v>
      </c>
      <c r="P1020" s="58">
        <f t="shared" si="162"/>
        <v>410442</v>
      </c>
      <c r="Q1020" s="47">
        <f t="shared" si="163"/>
        <v>0</v>
      </c>
      <c r="R1020" s="47">
        <f>IF(S1019&lt;1,0,-'Lease Quarterly'!$K$4/'Lease Quarterly'!$L$4)</f>
        <v>0</v>
      </c>
      <c r="S1020" s="47">
        <f t="shared" si="159"/>
        <v>0</v>
      </c>
      <c r="AE1020"/>
      <c r="AF1020" s="6"/>
    </row>
    <row r="1021" spans="1:32" x14ac:dyDescent="0.25">
      <c r="A1021" s="53">
        <f t="shared" si="160"/>
        <v>1005</v>
      </c>
      <c r="B1021" s="29">
        <f t="shared" si="154"/>
        <v>0</v>
      </c>
      <c r="C1021" s="9" t="str">
        <f>IF(D1021=0,"-",IF('Lease Quarterly'!$H$4="Yearly",EDATE(C1020,12),IF('Lease Quarterly'!$H$4="Quarterly",EDATE(C1020,3),EDATE(C1020,1))))</f>
        <v>-</v>
      </c>
      <c r="D1021" s="54">
        <f>IF(A1021&gt;'Lease Quarterly'!$E$4,0,'Lease Quarterly'!$G$4)*((1+$M$4)^(((((IF($H$4="Yearly",ROUNDDOWN(IF(A1021-($N$4)&lt;0,0,((A1021-($N$4)/(($N$4))))/($N$4)),0),IF($H$4="Monthly",ROUNDDOWN(IF(A1021-($N$4*12)&lt;0,0,((A1021-(12*$N$4)/((12*$N$4))))/($N$4*12)),0),ROUNDDOWN(IF(A1021-($N$4*4)&lt;0,0,((A1021-(4*$N$4)/((4*$N$4))))/($N$4*4)),0)))))))))+(IF(A1021=$E$4,$J$4,0))</f>
        <v>0</v>
      </c>
      <c r="E1021" s="49">
        <f>IF(D1021=0,0,1/((1+IF('Lease Quarterly'!$H$4="Yearly",'Lease Quarterly'!$D$4,IF('Lease Quarterly'!$H$4="Quarterly",'Lease Quarterly'!$D$4/4,'Lease Quarterly'!$D$4/12)))^IF($E$17=1,A1020,A1021)))</f>
        <v>0</v>
      </c>
      <c r="F1021" s="55">
        <f t="shared" si="155"/>
        <v>0</v>
      </c>
      <c r="G1021" s="56"/>
      <c r="H1021" s="38">
        <f t="shared" si="161"/>
        <v>1005</v>
      </c>
      <c r="I1021" s="9" t="str">
        <f t="shared" si="156"/>
        <v>-</v>
      </c>
      <c r="J1021" s="47">
        <f>IF(H1021&gt;'Lease Quarterly'!$E$4,0,M1020)</f>
        <v>0</v>
      </c>
      <c r="K1021" s="47">
        <f>IF(IF('Lease Quarterly'!$H$4="Yearly",J1021*'Lease Quarterly'!$D$4,IF('Lease Quarterly'!$H$4="Quarterly",J1021*('Lease Quarterly'!$D$4/4),J1021*'Lease Quarterly'!$D$4/12))&gt;0,IF('Lease Quarterly'!$H$4="Yearly",J1021*'Lease Quarterly'!$D$4,IF('Lease Quarterly'!$H$4="Quarterly",J1021*('Lease Quarterly'!$D$4/4),J1021*'Lease Quarterly'!$D$4/12)),-L1021-J1021)</f>
        <v>0</v>
      </c>
      <c r="L1021" s="47">
        <f t="shared" si="157"/>
        <v>0</v>
      </c>
      <c r="M1021" s="47">
        <f t="shared" si="158"/>
        <v>0</v>
      </c>
      <c r="N1021" s="57"/>
      <c r="O1021" s="38">
        <v>237</v>
      </c>
      <c r="P1021" s="58">
        <f t="shared" si="162"/>
        <v>410808</v>
      </c>
      <c r="Q1021" s="47">
        <f t="shared" si="163"/>
        <v>0</v>
      </c>
      <c r="R1021" s="47">
        <f>IF(S1020&lt;1,0,-'Lease Quarterly'!$K$4/'Lease Quarterly'!$L$4)</f>
        <v>0</v>
      </c>
      <c r="S1021" s="47">
        <f t="shared" si="159"/>
        <v>0</v>
      </c>
      <c r="AE1021"/>
      <c r="AF1021" s="6"/>
    </row>
    <row r="1022" spans="1:32" x14ac:dyDescent="0.25">
      <c r="A1022" s="53">
        <f t="shared" si="160"/>
        <v>1006</v>
      </c>
      <c r="B1022" s="29">
        <f t="shared" si="154"/>
        <v>0</v>
      </c>
      <c r="C1022" s="9" t="str">
        <f>IF(D1022=0,"-",IF('Lease Quarterly'!$H$4="Yearly",EDATE(C1021,12),IF('Lease Quarterly'!$H$4="Quarterly",EDATE(C1021,3),EDATE(C1021,1))))</f>
        <v>-</v>
      </c>
      <c r="D1022" s="54">
        <f>IF(A1022&gt;'Lease Quarterly'!$E$4,0,'Lease Quarterly'!$G$4)*((1+$M$4)^(((((IF($H$4="Yearly",ROUNDDOWN(IF(A1022-($N$4)&lt;0,0,((A1022-($N$4)/(($N$4))))/($N$4)),0),IF($H$4="Monthly",ROUNDDOWN(IF(A1022-($N$4*12)&lt;0,0,((A1022-(12*$N$4)/((12*$N$4))))/($N$4*12)),0),ROUNDDOWN(IF(A1022-($N$4*4)&lt;0,0,((A1022-(4*$N$4)/((4*$N$4))))/($N$4*4)),0)))))))))+(IF(A1022=$E$4,$J$4,0))</f>
        <v>0</v>
      </c>
      <c r="E1022" s="49">
        <f>IF(D1022=0,0,1/((1+IF('Lease Quarterly'!$H$4="Yearly",'Lease Quarterly'!$D$4,IF('Lease Quarterly'!$H$4="Quarterly",'Lease Quarterly'!$D$4/4,'Lease Quarterly'!$D$4/12)))^IF($E$17=1,A1021,A1022)))</f>
        <v>0</v>
      </c>
      <c r="F1022" s="55">
        <f t="shared" si="155"/>
        <v>0</v>
      </c>
      <c r="G1022" s="56"/>
      <c r="H1022" s="38">
        <f t="shared" si="161"/>
        <v>1006</v>
      </c>
      <c r="I1022" s="9" t="str">
        <f t="shared" si="156"/>
        <v>-</v>
      </c>
      <c r="J1022" s="47">
        <f>IF(H1022&gt;'Lease Quarterly'!$E$4,0,M1021)</f>
        <v>0</v>
      </c>
      <c r="K1022" s="47">
        <f>IF(IF('Lease Quarterly'!$H$4="Yearly",J1022*'Lease Quarterly'!$D$4,IF('Lease Quarterly'!$H$4="Quarterly",J1022*('Lease Quarterly'!$D$4/4),J1022*'Lease Quarterly'!$D$4/12))&gt;0,IF('Lease Quarterly'!$H$4="Yearly",J1022*'Lease Quarterly'!$D$4,IF('Lease Quarterly'!$H$4="Quarterly",J1022*('Lease Quarterly'!$D$4/4),J1022*'Lease Quarterly'!$D$4/12)),-L1022-J1022)</f>
        <v>0</v>
      </c>
      <c r="L1022" s="47">
        <f t="shared" si="157"/>
        <v>0</v>
      </c>
      <c r="M1022" s="47">
        <f t="shared" si="158"/>
        <v>0</v>
      </c>
      <c r="N1022" s="57"/>
      <c r="O1022" s="38">
        <v>237</v>
      </c>
      <c r="P1022" s="58">
        <f t="shared" si="162"/>
        <v>411173</v>
      </c>
      <c r="Q1022" s="47">
        <f t="shared" si="163"/>
        <v>0</v>
      </c>
      <c r="R1022" s="47">
        <f>IF(S1021&lt;1,0,-'Lease Quarterly'!$K$4/'Lease Quarterly'!$L$4)</f>
        <v>0</v>
      </c>
      <c r="S1022" s="47">
        <f t="shared" si="159"/>
        <v>0</v>
      </c>
      <c r="AE1022"/>
      <c r="AF1022" s="6"/>
    </row>
    <row r="1023" spans="1:32" x14ac:dyDescent="0.25">
      <c r="A1023" s="53">
        <f t="shared" si="160"/>
        <v>1007</v>
      </c>
      <c r="B1023" s="29">
        <f t="shared" si="154"/>
        <v>0</v>
      </c>
      <c r="C1023" s="9" t="str">
        <f>IF(D1023=0,"-",IF('Lease Quarterly'!$H$4="Yearly",EDATE(C1022,12),IF('Lease Quarterly'!$H$4="Quarterly",EDATE(C1022,3),EDATE(C1022,1))))</f>
        <v>-</v>
      </c>
      <c r="D1023" s="54">
        <f>IF(A1023&gt;'Lease Quarterly'!$E$4,0,'Lease Quarterly'!$G$4)*((1+$M$4)^(((((IF($H$4="Yearly",ROUNDDOWN(IF(A1023-($N$4)&lt;0,0,((A1023-($N$4)/(($N$4))))/($N$4)),0),IF($H$4="Monthly",ROUNDDOWN(IF(A1023-($N$4*12)&lt;0,0,((A1023-(12*$N$4)/((12*$N$4))))/($N$4*12)),0),ROUNDDOWN(IF(A1023-($N$4*4)&lt;0,0,((A1023-(4*$N$4)/((4*$N$4))))/($N$4*4)),0)))))))))+(IF(A1023=$E$4,$J$4,0))</f>
        <v>0</v>
      </c>
      <c r="E1023" s="49">
        <f>IF(D1023=0,0,1/((1+IF('Lease Quarterly'!$H$4="Yearly",'Lease Quarterly'!$D$4,IF('Lease Quarterly'!$H$4="Quarterly",'Lease Quarterly'!$D$4/4,'Lease Quarterly'!$D$4/12)))^IF($E$17=1,A1022,A1023)))</f>
        <v>0</v>
      </c>
      <c r="F1023" s="55">
        <f t="shared" si="155"/>
        <v>0</v>
      </c>
      <c r="G1023" s="56"/>
      <c r="H1023" s="38">
        <f t="shared" si="161"/>
        <v>1007</v>
      </c>
      <c r="I1023" s="9" t="str">
        <f t="shared" si="156"/>
        <v>-</v>
      </c>
      <c r="J1023" s="47">
        <f>IF(H1023&gt;'Lease Quarterly'!$E$4,0,M1022)</f>
        <v>0</v>
      </c>
      <c r="K1023" s="47">
        <f>IF(IF('Lease Quarterly'!$H$4="Yearly",J1023*'Lease Quarterly'!$D$4,IF('Lease Quarterly'!$H$4="Quarterly",J1023*('Lease Quarterly'!$D$4/4),J1023*'Lease Quarterly'!$D$4/12))&gt;0,IF('Lease Quarterly'!$H$4="Yearly",J1023*'Lease Quarterly'!$D$4,IF('Lease Quarterly'!$H$4="Quarterly",J1023*('Lease Quarterly'!$D$4/4),J1023*'Lease Quarterly'!$D$4/12)),-L1023-J1023)</f>
        <v>0</v>
      </c>
      <c r="L1023" s="47">
        <f t="shared" si="157"/>
        <v>0</v>
      </c>
      <c r="M1023" s="47">
        <f t="shared" si="158"/>
        <v>0</v>
      </c>
      <c r="N1023" s="57"/>
      <c r="O1023" s="38">
        <v>237</v>
      </c>
      <c r="P1023" s="58">
        <f t="shared" si="162"/>
        <v>411538</v>
      </c>
      <c r="Q1023" s="47">
        <f t="shared" si="163"/>
        <v>0</v>
      </c>
      <c r="R1023" s="47">
        <f>IF(S1022&lt;1,0,-'Lease Quarterly'!$K$4/'Lease Quarterly'!$L$4)</f>
        <v>0</v>
      </c>
      <c r="S1023" s="47">
        <f t="shared" si="159"/>
        <v>0</v>
      </c>
      <c r="AE1023"/>
      <c r="AF1023" s="6"/>
    </row>
    <row r="1024" spans="1:32" x14ac:dyDescent="0.25">
      <c r="A1024" s="53">
        <f t="shared" si="160"/>
        <v>1008</v>
      </c>
      <c r="B1024" s="29">
        <f t="shared" si="154"/>
        <v>0</v>
      </c>
      <c r="C1024" s="9" t="str">
        <f>IF(D1024=0,"-",IF('Lease Quarterly'!$H$4="Yearly",EDATE(C1023,12),IF('Lease Quarterly'!$H$4="Quarterly",EDATE(C1023,3),EDATE(C1023,1))))</f>
        <v>-</v>
      </c>
      <c r="D1024" s="54">
        <f>IF(A1024&gt;'Lease Quarterly'!$E$4,0,'Lease Quarterly'!$G$4)*((1+$M$4)^(((((IF($H$4="Yearly",ROUNDDOWN(IF(A1024-($N$4)&lt;0,0,((A1024-($N$4)/(($N$4))))/($N$4)),0),IF($H$4="Monthly",ROUNDDOWN(IF(A1024-($N$4*12)&lt;0,0,((A1024-(12*$N$4)/((12*$N$4))))/($N$4*12)),0),ROUNDDOWN(IF(A1024-($N$4*4)&lt;0,0,((A1024-(4*$N$4)/((4*$N$4))))/($N$4*4)),0)))))))))+(IF(A1024=$E$4,$J$4,0))</f>
        <v>0</v>
      </c>
      <c r="E1024" s="49">
        <f>IF(D1024=0,0,1/((1+IF('Lease Quarterly'!$H$4="Yearly",'Lease Quarterly'!$D$4,IF('Lease Quarterly'!$H$4="Quarterly",'Lease Quarterly'!$D$4/4,'Lease Quarterly'!$D$4/12)))^IF($E$17=1,A1023,A1024)))</f>
        <v>0</v>
      </c>
      <c r="F1024" s="55">
        <f t="shared" si="155"/>
        <v>0</v>
      </c>
      <c r="G1024" s="56"/>
      <c r="H1024" s="38">
        <f t="shared" si="161"/>
        <v>1008</v>
      </c>
      <c r="I1024" s="9" t="str">
        <f t="shared" si="156"/>
        <v>-</v>
      </c>
      <c r="J1024" s="47">
        <f>IF(H1024&gt;'Lease Quarterly'!$E$4,0,M1023)</f>
        <v>0</v>
      </c>
      <c r="K1024" s="47">
        <f>IF(IF('Lease Quarterly'!$H$4="Yearly",J1024*'Lease Quarterly'!$D$4,IF('Lease Quarterly'!$H$4="Quarterly",J1024*('Lease Quarterly'!$D$4/4),J1024*'Lease Quarterly'!$D$4/12))&gt;0,IF('Lease Quarterly'!$H$4="Yearly",J1024*'Lease Quarterly'!$D$4,IF('Lease Quarterly'!$H$4="Quarterly",J1024*('Lease Quarterly'!$D$4/4),J1024*'Lease Quarterly'!$D$4/12)),-L1024-J1024)</f>
        <v>0</v>
      </c>
      <c r="L1024" s="47">
        <f t="shared" si="157"/>
        <v>0</v>
      </c>
      <c r="M1024" s="47">
        <f t="shared" si="158"/>
        <v>0</v>
      </c>
      <c r="N1024" s="57"/>
      <c r="O1024" s="38">
        <v>237</v>
      </c>
      <c r="P1024" s="58">
        <f t="shared" si="162"/>
        <v>411903</v>
      </c>
      <c r="Q1024" s="47">
        <f t="shared" si="163"/>
        <v>0</v>
      </c>
      <c r="R1024" s="47">
        <f>IF(S1023&lt;1,0,-'Lease Quarterly'!$K$4/'Lease Quarterly'!$L$4)</f>
        <v>0</v>
      </c>
      <c r="S1024" s="47">
        <f t="shared" si="159"/>
        <v>0</v>
      </c>
      <c r="AE1024"/>
      <c r="AF1024" s="6"/>
    </row>
    <row r="1025" spans="1:32" x14ac:dyDescent="0.25">
      <c r="A1025" s="53">
        <f t="shared" si="160"/>
        <v>1009</v>
      </c>
      <c r="B1025" s="29">
        <f t="shared" si="154"/>
        <v>0</v>
      </c>
      <c r="C1025" s="9" t="str">
        <f>IF(D1025=0,"-",IF('Lease Quarterly'!$H$4="Yearly",EDATE(C1024,12),IF('Lease Quarterly'!$H$4="Quarterly",EDATE(C1024,3),EDATE(C1024,1))))</f>
        <v>-</v>
      </c>
      <c r="D1025" s="54">
        <f>IF(A1025&gt;'Lease Quarterly'!$E$4,0,'Lease Quarterly'!$G$4)*((1+$M$4)^(((((IF($H$4="Yearly",ROUNDDOWN(IF(A1025-($N$4)&lt;0,0,((A1025-($N$4)/(($N$4))))/($N$4)),0),IF($H$4="Monthly",ROUNDDOWN(IF(A1025-($N$4*12)&lt;0,0,((A1025-(12*$N$4)/((12*$N$4))))/($N$4*12)),0),ROUNDDOWN(IF(A1025-($N$4*4)&lt;0,0,((A1025-(4*$N$4)/((4*$N$4))))/($N$4*4)),0)))))))))+(IF(A1025=$E$4,$J$4,0))</f>
        <v>0</v>
      </c>
      <c r="E1025" s="49">
        <f>IF(D1025=0,0,1/((1+IF('Lease Quarterly'!$H$4="Yearly",'Lease Quarterly'!$D$4,IF('Lease Quarterly'!$H$4="Quarterly",'Lease Quarterly'!$D$4/4,'Lease Quarterly'!$D$4/12)))^IF($E$17=1,A1024,A1025)))</f>
        <v>0</v>
      </c>
      <c r="F1025" s="55">
        <f t="shared" si="155"/>
        <v>0</v>
      </c>
      <c r="G1025" s="56"/>
      <c r="H1025" s="38">
        <f t="shared" si="161"/>
        <v>1009</v>
      </c>
      <c r="I1025" s="9" t="str">
        <f t="shared" si="156"/>
        <v>-</v>
      </c>
      <c r="J1025" s="47">
        <f>IF(H1025&gt;'Lease Quarterly'!$E$4,0,M1024)</f>
        <v>0</v>
      </c>
      <c r="K1025" s="47">
        <f>IF(IF('Lease Quarterly'!$H$4="Yearly",J1025*'Lease Quarterly'!$D$4,IF('Lease Quarterly'!$H$4="Quarterly",J1025*('Lease Quarterly'!$D$4/4),J1025*'Lease Quarterly'!$D$4/12))&gt;0,IF('Lease Quarterly'!$H$4="Yearly",J1025*'Lease Quarterly'!$D$4,IF('Lease Quarterly'!$H$4="Quarterly",J1025*('Lease Quarterly'!$D$4/4),J1025*'Lease Quarterly'!$D$4/12)),-L1025-J1025)</f>
        <v>0</v>
      </c>
      <c r="L1025" s="47">
        <f t="shared" si="157"/>
        <v>0</v>
      </c>
      <c r="M1025" s="47">
        <f t="shared" si="158"/>
        <v>0</v>
      </c>
      <c r="N1025" s="57"/>
      <c r="O1025" s="38">
        <v>237</v>
      </c>
      <c r="P1025" s="58">
        <f t="shared" si="162"/>
        <v>412269</v>
      </c>
      <c r="Q1025" s="47">
        <f t="shared" si="163"/>
        <v>0</v>
      </c>
      <c r="R1025" s="47">
        <f>IF(S1024&lt;1,0,-'Lease Quarterly'!$K$4/'Lease Quarterly'!$L$4)</f>
        <v>0</v>
      </c>
      <c r="S1025" s="47">
        <f t="shared" si="159"/>
        <v>0</v>
      </c>
      <c r="AE1025"/>
      <c r="AF1025" s="6"/>
    </row>
    <row r="1026" spans="1:32" x14ac:dyDescent="0.25">
      <c r="A1026" s="53">
        <f t="shared" si="160"/>
        <v>1010</v>
      </c>
      <c r="B1026" s="29">
        <f t="shared" si="154"/>
        <v>0</v>
      </c>
      <c r="C1026" s="9" t="str">
        <f>IF(D1026=0,"-",IF('Lease Quarterly'!$H$4="Yearly",EDATE(C1025,12),IF('Lease Quarterly'!$H$4="Quarterly",EDATE(C1025,3),EDATE(C1025,1))))</f>
        <v>-</v>
      </c>
      <c r="D1026" s="54">
        <f>IF(A1026&gt;'Lease Quarterly'!$E$4,0,'Lease Quarterly'!$G$4)*((1+$M$4)^(((((IF($H$4="Yearly",ROUNDDOWN(IF(A1026-($N$4)&lt;0,0,((A1026-($N$4)/(($N$4))))/($N$4)),0),IF($H$4="Monthly",ROUNDDOWN(IF(A1026-($N$4*12)&lt;0,0,((A1026-(12*$N$4)/((12*$N$4))))/($N$4*12)),0),ROUNDDOWN(IF(A1026-($N$4*4)&lt;0,0,((A1026-(4*$N$4)/((4*$N$4))))/($N$4*4)),0)))))))))+(IF(A1026=$E$4,$J$4,0))</f>
        <v>0</v>
      </c>
      <c r="E1026" s="49">
        <f>IF(D1026=0,0,1/((1+IF('Lease Quarterly'!$H$4="Yearly",'Lease Quarterly'!$D$4,IF('Lease Quarterly'!$H$4="Quarterly",'Lease Quarterly'!$D$4/4,'Lease Quarterly'!$D$4/12)))^IF($E$17=1,A1025,A1026)))</f>
        <v>0</v>
      </c>
      <c r="F1026" s="55">
        <f t="shared" si="155"/>
        <v>0</v>
      </c>
      <c r="G1026" s="56"/>
      <c r="H1026" s="38">
        <f t="shared" si="161"/>
        <v>1010</v>
      </c>
      <c r="I1026" s="9" t="str">
        <f t="shared" si="156"/>
        <v>-</v>
      </c>
      <c r="J1026" s="47">
        <f>IF(H1026&gt;'Lease Quarterly'!$E$4,0,M1025)</f>
        <v>0</v>
      </c>
      <c r="K1026" s="47">
        <f>IF(IF('Lease Quarterly'!$H$4="Yearly",J1026*'Lease Quarterly'!$D$4,IF('Lease Quarterly'!$H$4="Quarterly",J1026*('Lease Quarterly'!$D$4/4),J1026*'Lease Quarterly'!$D$4/12))&gt;0,IF('Lease Quarterly'!$H$4="Yearly",J1026*'Lease Quarterly'!$D$4,IF('Lease Quarterly'!$H$4="Quarterly",J1026*('Lease Quarterly'!$D$4/4),J1026*'Lease Quarterly'!$D$4/12)),-L1026-J1026)</f>
        <v>0</v>
      </c>
      <c r="L1026" s="47">
        <f t="shared" si="157"/>
        <v>0</v>
      </c>
      <c r="M1026" s="47">
        <f t="shared" si="158"/>
        <v>0</v>
      </c>
      <c r="N1026" s="57"/>
      <c r="O1026" s="38">
        <v>237</v>
      </c>
      <c r="P1026" s="58">
        <f t="shared" si="162"/>
        <v>412634</v>
      </c>
      <c r="Q1026" s="47">
        <f t="shared" si="163"/>
        <v>0</v>
      </c>
      <c r="R1026" s="47">
        <f>IF(S1025&lt;1,0,-'Lease Quarterly'!$K$4/'Lease Quarterly'!$L$4)</f>
        <v>0</v>
      </c>
      <c r="S1026" s="47">
        <f t="shared" si="159"/>
        <v>0</v>
      </c>
      <c r="AE1026"/>
      <c r="AF1026" s="6"/>
    </row>
    <row r="1027" spans="1:32" x14ac:dyDescent="0.25">
      <c r="A1027" s="53">
        <f t="shared" si="160"/>
        <v>1011</v>
      </c>
      <c r="B1027" s="29">
        <f t="shared" si="154"/>
        <v>0</v>
      </c>
      <c r="C1027" s="9" t="str">
        <f>IF(D1027=0,"-",IF('Lease Quarterly'!$H$4="Yearly",EDATE(C1026,12),IF('Lease Quarterly'!$H$4="Quarterly",EDATE(C1026,3),EDATE(C1026,1))))</f>
        <v>-</v>
      </c>
      <c r="D1027" s="54">
        <f>IF(A1027&gt;'Lease Quarterly'!$E$4,0,'Lease Quarterly'!$G$4)*((1+$M$4)^(((((IF($H$4="Yearly",ROUNDDOWN(IF(A1027-($N$4)&lt;0,0,((A1027-($N$4)/(($N$4))))/($N$4)),0),IF($H$4="Monthly",ROUNDDOWN(IF(A1027-($N$4*12)&lt;0,0,((A1027-(12*$N$4)/((12*$N$4))))/($N$4*12)),0),ROUNDDOWN(IF(A1027-($N$4*4)&lt;0,0,((A1027-(4*$N$4)/((4*$N$4))))/($N$4*4)),0)))))))))+(IF(A1027=$E$4,$J$4,0))</f>
        <v>0</v>
      </c>
      <c r="E1027" s="49">
        <f>IF(D1027=0,0,1/((1+IF('Lease Quarterly'!$H$4="Yearly",'Lease Quarterly'!$D$4,IF('Lease Quarterly'!$H$4="Quarterly",'Lease Quarterly'!$D$4/4,'Lease Quarterly'!$D$4/12)))^IF($E$17=1,A1026,A1027)))</f>
        <v>0</v>
      </c>
      <c r="F1027" s="55">
        <f t="shared" si="155"/>
        <v>0</v>
      </c>
      <c r="G1027" s="56"/>
      <c r="H1027" s="38">
        <f t="shared" si="161"/>
        <v>1011</v>
      </c>
      <c r="I1027" s="9" t="str">
        <f t="shared" si="156"/>
        <v>-</v>
      </c>
      <c r="J1027" s="47">
        <f>IF(H1027&gt;'Lease Quarterly'!$E$4,0,M1026)</f>
        <v>0</v>
      </c>
      <c r="K1027" s="47">
        <f>IF(IF('Lease Quarterly'!$H$4="Yearly",J1027*'Lease Quarterly'!$D$4,IF('Lease Quarterly'!$H$4="Quarterly",J1027*('Lease Quarterly'!$D$4/4),J1027*'Lease Quarterly'!$D$4/12))&gt;0,IF('Lease Quarterly'!$H$4="Yearly",J1027*'Lease Quarterly'!$D$4,IF('Lease Quarterly'!$H$4="Quarterly",J1027*('Lease Quarterly'!$D$4/4),J1027*'Lease Quarterly'!$D$4/12)),-L1027-J1027)</f>
        <v>0</v>
      </c>
      <c r="L1027" s="47">
        <f t="shared" si="157"/>
        <v>0</v>
      </c>
      <c r="M1027" s="47">
        <f t="shared" si="158"/>
        <v>0</v>
      </c>
      <c r="N1027" s="57"/>
      <c r="O1027" s="38">
        <v>237</v>
      </c>
      <c r="P1027" s="58">
        <f t="shared" si="162"/>
        <v>412999</v>
      </c>
      <c r="Q1027" s="47">
        <f t="shared" si="163"/>
        <v>0</v>
      </c>
      <c r="R1027" s="47">
        <f>IF(S1026&lt;1,0,-'Lease Quarterly'!$K$4/'Lease Quarterly'!$L$4)</f>
        <v>0</v>
      </c>
      <c r="S1027" s="47">
        <f t="shared" si="159"/>
        <v>0</v>
      </c>
      <c r="AE1027"/>
      <c r="AF1027" s="6"/>
    </row>
    <row r="1028" spans="1:32" x14ac:dyDescent="0.25">
      <c r="A1028" s="53">
        <f t="shared" si="160"/>
        <v>1012</v>
      </c>
      <c r="B1028" s="29">
        <f t="shared" si="154"/>
        <v>0</v>
      </c>
      <c r="C1028" s="9" t="str">
        <f>IF(D1028=0,"-",IF('Lease Quarterly'!$H$4="Yearly",EDATE(C1027,12),IF('Lease Quarterly'!$H$4="Quarterly",EDATE(C1027,3),EDATE(C1027,1))))</f>
        <v>-</v>
      </c>
      <c r="D1028" s="54">
        <f>IF(A1028&gt;'Lease Quarterly'!$E$4,0,'Lease Quarterly'!$G$4)*((1+$M$4)^(((((IF($H$4="Yearly",ROUNDDOWN(IF(A1028-($N$4)&lt;0,0,((A1028-($N$4)/(($N$4))))/($N$4)),0),IF($H$4="Monthly",ROUNDDOWN(IF(A1028-($N$4*12)&lt;0,0,((A1028-(12*$N$4)/((12*$N$4))))/($N$4*12)),0),ROUNDDOWN(IF(A1028-($N$4*4)&lt;0,0,((A1028-(4*$N$4)/((4*$N$4))))/($N$4*4)),0)))))))))+(IF(A1028=$E$4,$J$4,0))</f>
        <v>0</v>
      </c>
      <c r="E1028" s="49">
        <f>IF(D1028=0,0,1/((1+IF('Lease Quarterly'!$H$4="Yearly",'Lease Quarterly'!$D$4,IF('Lease Quarterly'!$H$4="Quarterly",'Lease Quarterly'!$D$4/4,'Lease Quarterly'!$D$4/12)))^IF($E$17=1,A1027,A1028)))</f>
        <v>0</v>
      </c>
      <c r="F1028" s="55">
        <f t="shared" si="155"/>
        <v>0</v>
      </c>
      <c r="G1028" s="56"/>
      <c r="H1028" s="38">
        <f t="shared" si="161"/>
        <v>1012</v>
      </c>
      <c r="I1028" s="9" t="str">
        <f t="shared" si="156"/>
        <v>-</v>
      </c>
      <c r="J1028" s="47">
        <f>IF(H1028&gt;'Lease Quarterly'!$E$4,0,M1027)</f>
        <v>0</v>
      </c>
      <c r="K1028" s="47">
        <f>IF(IF('Lease Quarterly'!$H$4="Yearly",J1028*'Lease Quarterly'!$D$4,IF('Lease Quarterly'!$H$4="Quarterly",J1028*('Lease Quarterly'!$D$4/4),J1028*'Lease Quarterly'!$D$4/12))&gt;0,IF('Lease Quarterly'!$H$4="Yearly",J1028*'Lease Quarterly'!$D$4,IF('Lease Quarterly'!$H$4="Quarterly",J1028*('Lease Quarterly'!$D$4/4),J1028*'Lease Quarterly'!$D$4/12)),-L1028-J1028)</f>
        <v>0</v>
      </c>
      <c r="L1028" s="47">
        <f t="shared" si="157"/>
        <v>0</v>
      </c>
      <c r="M1028" s="47">
        <f t="shared" si="158"/>
        <v>0</v>
      </c>
      <c r="N1028" s="57"/>
      <c r="O1028" s="38">
        <v>237</v>
      </c>
      <c r="P1028" s="58">
        <f t="shared" si="162"/>
        <v>413364</v>
      </c>
      <c r="Q1028" s="47">
        <f t="shared" si="163"/>
        <v>0</v>
      </c>
      <c r="R1028" s="47">
        <f>IF(S1027&lt;1,0,-'Lease Quarterly'!$K$4/'Lease Quarterly'!$L$4)</f>
        <v>0</v>
      </c>
      <c r="S1028" s="47">
        <f t="shared" si="159"/>
        <v>0</v>
      </c>
      <c r="AE1028"/>
      <c r="AF1028" s="6"/>
    </row>
    <row r="1029" spans="1:32" x14ac:dyDescent="0.25">
      <c r="A1029" s="53">
        <f t="shared" si="160"/>
        <v>1013</v>
      </c>
      <c r="B1029" s="29">
        <f t="shared" si="154"/>
        <v>0</v>
      </c>
      <c r="C1029" s="9" t="str">
        <f>IF(D1029=0,"-",IF('Lease Quarterly'!$H$4="Yearly",EDATE(C1028,12),IF('Lease Quarterly'!$H$4="Quarterly",EDATE(C1028,3),EDATE(C1028,1))))</f>
        <v>-</v>
      </c>
      <c r="D1029" s="54">
        <f>IF(A1029&gt;'Lease Quarterly'!$E$4,0,'Lease Quarterly'!$G$4)*((1+$M$4)^(((((IF($H$4="Yearly",ROUNDDOWN(IF(A1029-($N$4)&lt;0,0,((A1029-($N$4)/(($N$4))))/($N$4)),0),IF($H$4="Monthly",ROUNDDOWN(IF(A1029-($N$4*12)&lt;0,0,((A1029-(12*$N$4)/((12*$N$4))))/($N$4*12)),0),ROUNDDOWN(IF(A1029-($N$4*4)&lt;0,0,((A1029-(4*$N$4)/((4*$N$4))))/($N$4*4)),0)))))))))+(IF(A1029=$E$4,$J$4,0))</f>
        <v>0</v>
      </c>
      <c r="E1029" s="49">
        <f>IF(D1029=0,0,1/((1+IF('Lease Quarterly'!$H$4="Yearly",'Lease Quarterly'!$D$4,IF('Lease Quarterly'!$H$4="Quarterly",'Lease Quarterly'!$D$4/4,'Lease Quarterly'!$D$4/12)))^IF($E$17=1,A1028,A1029)))</f>
        <v>0</v>
      </c>
      <c r="F1029" s="55">
        <f t="shared" si="155"/>
        <v>0</v>
      </c>
      <c r="G1029" s="56"/>
      <c r="H1029" s="38">
        <f t="shared" si="161"/>
        <v>1013</v>
      </c>
      <c r="I1029" s="9" t="str">
        <f t="shared" si="156"/>
        <v>-</v>
      </c>
      <c r="J1029" s="47">
        <f>IF(H1029&gt;'Lease Quarterly'!$E$4,0,M1028)</f>
        <v>0</v>
      </c>
      <c r="K1029" s="47">
        <f>IF(IF('Lease Quarterly'!$H$4="Yearly",J1029*'Lease Quarterly'!$D$4,IF('Lease Quarterly'!$H$4="Quarterly",J1029*('Lease Quarterly'!$D$4/4),J1029*'Lease Quarterly'!$D$4/12))&gt;0,IF('Lease Quarterly'!$H$4="Yearly",J1029*'Lease Quarterly'!$D$4,IF('Lease Quarterly'!$H$4="Quarterly",J1029*('Lease Quarterly'!$D$4/4),J1029*'Lease Quarterly'!$D$4/12)),-L1029-J1029)</f>
        <v>0</v>
      </c>
      <c r="L1029" s="47">
        <f t="shared" si="157"/>
        <v>0</v>
      </c>
      <c r="M1029" s="47">
        <f t="shared" si="158"/>
        <v>0</v>
      </c>
      <c r="N1029" s="57"/>
      <c r="O1029" s="38">
        <v>237</v>
      </c>
      <c r="P1029" s="58">
        <f t="shared" si="162"/>
        <v>413730</v>
      </c>
      <c r="Q1029" s="47">
        <f t="shared" si="163"/>
        <v>0</v>
      </c>
      <c r="R1029" s="47">
        <f>IF(S1028&lt;1,0,-'Lease Quarterly'!$K$4/'Lease Quarterly'!$L$4)</f>
        <v>0</v>
      </c>
      <c r="S1029" s="47">
        <f t="shared" si="159"/>
        <v>0</v>
      </c>
      <c r="AE1029"/>
      <c r="AF1029" s="6"/>
    </row>
    <row r="1030" spans="1:32" x14ac:dyDescent="0.25">
      <c r="A1030" s="53">
        <f t="shared" si="160"/>
        <v>1014</v>
      </c>
      <c r="B1030" s="29">
        <f t="shared" si="154"/>
        <v>0</v>
      </c>
      <c r="C1030" s="9" t="str">
        <f>IF(D1030=0,"-",IF('Lease Quarterly'!$H$4="Yearly",EDATE(C1029,12),IF('Lease Quarterly'!$H$4="Quarterly",EDATE(C1029,3),EDATE(C1029,1))))</f>
        <v>-</v>
      </c>
      <c r="D1030" s="54">
        <f>IF(A1030&gt;'Lease Quarterly'!$E$4,0,'Lease Quarterly'!$G$4)*((1+$M$4)^(((((IF($H$4="Yearly",ROUNDDOWN(IF(A1030-($N$4)&lt;0,0,((A1030-($N$4)/(($N$4))))/($N$4)),0),IF($H$4="Monthly",ROUNDDOWN(IF(A1030-($N$4*12)&lt;0,0,((A1030-(12*$N$4)/((12*$N$4))))/($N$4*12)),0),ROUNDDOWN(IF(A1030-($N$4*4)&lt;0,0,((A1030-(4*$N$4)/((4*$N$4))))/($N$4*4)),0)))))))))+(IF(A1030=$E$4,$J$4,0))</f>
        <v>0</v>
      </c>
      <c r="E1030" s="49">
        <f>IF(D1030=0,0,1/((1+IF('Lease Quarterly'!$H$4="Yearly",'Lease Quarterly'!$D$4,IF('Lease Quarterly'!$H$4="Quarterly",'Lease Quarterly'!$D$4/4,'Lease Quarterly'!$D$4/12)))^IF($E$17=1,A1029,A1030)))</f>
        <v>0</v>
      </c>
      <c r="F1030" s="55">
        <f t="shared" si="155"/>
        <v>0</v>
      </c>
      <c r="G1030" s="56"/>
      <c r="H1030" s="38">
        <f t="shared" si="161"/>
        <v>1014</v>
      </c>
      <c r="I1030" s="9" t="str">
        <f t="shared" si="156"/>
        <v>-</v>
      </c>
      <c r="J1030" s="47">
        <f>IF(H1030&gt;'Lease Quarterly'!$E$4,0,M1029)</f>
        <v>0</v>
      </c>
      <c r="K1030" s="47">
        <f>IF(IF('Lease Quarterly'!$H$4="Yearly",J1030*'Lease Quarterly'!$D$4,IF('Lease Quarterly'!$H$4="Quarterly",J1030*('Lease Quarterly'!$D$4/4),J1030*'Lease Quarterly'!$D$4/12))&gt;0,IF('Lease Quarterly'!$H$4="Yearly",J1030*'Lease Quarterly'!$D$4,IF('Lease Quarterly'!$H$4="Quarterly",J1030*('Lease Quarterly'!$D$4/4),J1030*'Lease Quarterly'!$D$4/12)),-L1030-J1030)</f>
        <v>0</v>
      </c>
      <c r="L1030" s="47">
        <f t="shared" si="157"/>
        <v>0</v>
      </c>
      <c r="M1030" s="47">
        <f t="shared" si="158"/>
        <v>0</v>
      </c>
      <c r="N1030" s="57"/>
      <c r="O1030" s="38">
        <v>237</v>
      </c>
      <c r="P1030" s="58">
        <f t="shared" si="162"/>
        <v>414095</v>
      </c>
      <c r="Q1030" s="47">
        <f t="shared" si="163"/>
        <v>0</v>
      </c>
      <c r="R1030" s="47">
        <f>IF(S1029&lt;1,0,-'Lease Quarterly'!$K$4/'Lease Quarterly'!$L$4)</f>
        <v>0</v>
      </c>
      <c r="S1030" s="47">
        <f t="shared" si="159"/>
        <v>0</v>
      </c>
      <c r="AE1030"/>
      <c r="AF1030" s="6"/>
    </row>
    <row r="1031" spans="1:32" x14ac:dyDescent="0.25">
      <c r="A1031" s="53">
        <f t="shared" si="160"/>
        <v>1015</v>
      </c>
      <c r="B1031" s="29">
        <f t="shared" si="154"/>
        <v>0</v>
      </c>
      <c r="C1031" s="9" t="str">
        <f>IF(D1031=0,"-",IF('Lease Quarterly'!$H$4="Yearly",EDATE(C1030,12),IF('Lease Quarterly'!$H$4="Quarterly",EDATE(C1030,3),EDATE(C1030,1))))</f>
        <v>-</v>
      </c>
      <c r="D1031" s="54">
        <f>IF(A1031&gt;'Lease Quarterly'!$E$4,0,'Lease Quarterly'!$G$4)*((1+$M$4)^(((((IF($H$4="Yearly",ROUNDDOWN(IF(A1031-($N$4)&lt;0,0,((A1031-($N$4)/(($N$4))))/($N$4)),0),IF($H$4="Monthly",ROUNDDOWN(IF(A1031-($N$4*12)&lt;0,0,((A1031-(12*$N$4)/((12*$N$4))))/($N$4*12)),0),ROUNDDOWN(IF(A1031-($N$4*4)&lt;0,0,((A1031-(4*$N$4)/((4*$N$4))))/($N$4*4)),0)))))))))+(IF(A1031=$E$4,$J$4,0))</f>
        <v>0</v>
      </c>
      <c r="E1031" s="49">
        <f>IF(D1031=0,0,1/((1+IF('Lease Quarterly'!$H$4="Yearly",'Lease Quarterly'!$D$4,IF('Lease Quarterly'!$H$4="Quarterly",'Lease Quarterly'!$D$4/4,'Lease Quarterly'!$D$4/12)))^IF($E$17=1,A1030,A1031)))</f>
        <v>0</v>
      </c>
      <c r="F1031" s="55">
        <f t="shared" si="155"/>
        <v>0</v>
      </c>
      <c r="G1031" s="56"/>
      <c r="H1031" s="38">
        <f t="shared" si="161"/>
        <v>1015</v>
      </c>
      <c r="I1031" s="9" t="str">
        <f t="shared" si="156"/>
        <v>-</v>
      </c>
      <c r="J1031" s="47">
        <f>IF(H1031&gt;'Lease Quarterly'!$E$4,0,M1030)</f>
        <v>0</v>
      </c>
      <c r="K1031" s="47">
        <f>IF(IF('Lease Quarterly'!$H$4="Yearly",J1031*'Lease Quarterly'!$D$4,IF('Lease Quarterly'!$H$4="Quarterly",J1031*('Lease Quarterly'!$D$4/4),J1031*'Lease Quarterly'!$D$4/12))&gt;0,IF('Lease Quarterly'!$H$4="Yearly",J1031*'Lease Quarterly'!$D$4,IF('Lease Quarterly'!$H$4="Quarterly",J1031*('Lease Quarterly'!$D$4/4),J1031*'Lease Quarterly'!$D$4/12)),-L1031-J1031)</f>
        <v>0</v>
      </c>
      <c r="L1031" s="47">
        <f t="shared" si="157"/>
        <v>0</v>
      </c>
      <c r="M1031" s="47">
        <f t="shared" si="158"/>
        <v>0</v>
      </c>
      <c r="N1031" s="57"/>
      <c r="O1031" s="38">
        <v>237</v>
      </c>
      <c r="P1031" s="58">
        <f t="shared" si="162"/>
        <v>414460</v>
      </c>
      <c r="Q1031" s="47">
        <f t="shared" si="163"/>
        <v>0</v>
      </c>
      <c r="R1031" s="47">
        <f>IF(S1030&lt;1,0,-'Lease Quarterly'!$K$4/'Lease Quarterly'!$L$4)</f>
        <v>0</v>
      </c>
      <c r="S1031" s="47">
        <f t="shared" si="159"/>
        <v>0</v>
      </c>
      <c r="AE1031"/>
      <c r="AF1031" s="6"/>
    </row>
    <row r="1032" spans="1:32" x14ac:dyDescent="0.25">
      <c r="A1032" s="53">
        <f t="shared" si="160"/>
        <v>1016</v>
      </c>
      <c r="B1032" s="29">
        <f t="shared" si="154"/>
        <v>0</v>
      </c>
      <c r="C1032" s="9" t="str">
        <f>IF(D1032=0,"-",IF('Lease Quarterly'!$H$4="Yearly",EDATE(C1031,12),IF('Lease Quarterly'!$H$4="Quarterly",EDATE(C1031,3),EDATE(C1031,1))))</f>
        <v>-</v>
      </c>
      <c r="D1032" s="54">
        <f>IF(A1032&gt;'Lease Quarterly'!$E$4,0,'Lease Quarterly'!$G$4)*((1+$M$4)^(((((IF($H$4="Yearly",ROUNDDOWN(IF(A1032-($N$4)&lt;0,0,((A1032-($N$4)/(($N$4))))/($N$4)),0),IF($H$4="Monthly",ROUNDDOWN(IF(A1032-($N$4*12)&lt;0,0,((A1032-(12*$N$4)/((12*$N$4))))/($N$4*12)),0),ROUNDDOWN(IF(A1032-($N$4*4)&lt;0,0,((A1032-(4*$N$4)/((4*$N$4))))/($N$4*4)),0)))))))))+(IF(A1032=$E$4,$J$4,0))</f>
        <v>0</v>
      </c>
      <c r="E1032" s="49">
        <f>IF(D1032=0,0,1/((1+IF('Lease Quarterly'!$H$4="Yearly",'Lease Quarterly'!$D$4,IF('Lease Quarterly'!$H$4="Quarterly",'Lease Quarterly'!$D$4/4,'Lease Quarterly'!$D$4/12)))^IF($E$17=1,A1031,A1032)))</f>
        <v>0</v>
      </c>
      <c r="F1032" s="55">
        <f t="shared" si="155"/>
        <v>0</v>
      </c>
      <c r="G1032" s="56"/>
      <c r="H1032" s="38">
        <f t="shared" si="161"/>
        <v>1016</v>
      </c>
      <c r="I1032" s="9" t="str">
        <f t="shared" si="156"/>
        <v>-</v>
      </c>
      <c r="J1032" s="47">
        <f>IF(H1032&gt;'Lease Quarterly'!$E$4,0,M1031)</f>
        <v>0</v>
      </c>
      <c r="K1032" s="47">
        <f>IF(IF('Lease Quarterly'!$H$4="Yearly",J1032*'Lease Quarterly'!$D$4,IF('Lease Quarterly'!$H$4="Quarterly",J1032*('Lease Quarterly'!$D$4/4),J1032*'Lease Quarterly'!$D$4/12))&gt;0,IF('Lease Quarterly'!$H$4="Yearly",J1032*'Lease Quarterly'!$D$4,IF('Lease Quarterly'!$H$4="Quarterly",J1032*('Lease Quarterly'!$D$4/4),J1032*'Lease Quarterly'!$D$4/12)),-L1032-J1032)</f>
        <v>0</v>
      </c>
      <c r="L1032" s="47">
        <f t="shared" si="157"/>
        <v>0</v>
      </c>
      <c r="M1032" s="47">
        <f t="shared" si="158"/>
        <v>0</v>
      </c>
      <c r="N1032" s="57"/>
      <c r="O1032" s="38">
        <v>237</v>
      </c>
      <c r="P1032" s="58">
        <f t="shared" si="162"/>
        <v>414825</v>
      </c>
      <c r="Q1032" s="47">
        <f t="shared" si="163"/>
        <v>0</v>
      </c>
      <c r="R1032" s="47">
        <f>IF(S1031&lt;1,0,-'Lease Quarterly'!$K$4/'Lease Quarterly'!$L$4)</f>
        <v>0</v>
      </c>
      <c r="S1032" s="47">
        <f t="shared" si="159"/>
        <v>0</v>
      </c>
      <c r="AE1032"/>
      <c r="AF1032" s="6"/>
    </row>
    <row r="1033" spans="1:32" x14ac:dyDescent="0.25">
      <c r="A1033" s="53">
        <f t="shared" si="160"/>
        <v>1017</v>
      </c>
      <c r="B1033" s="29">
        <f t="shared" si="154"/>
        <v>0</v>
      </c>
      <c r="C1033" s="9" t="str">
        <f>IF(D1033=0,"-",IF('Lease Quarterly'!$H$4="Yearly",EDATE(C1032,12),IF('Lease Quarterly'!$H$4="Quarterly",EDATE(C1032,3),EDATE(C1032,1))))</f>
        <v>-</v>
      </c>
      <c r="D1033" s="54">
        <f>IF(A1033&gt;'Lease Quarterly'!$E$4,0,'Lease Quarterly'!$G$4)*((1+$M$4)^(((((IF($H$4="Yearly",ROUNDDOWN(IF(A1033-($N$4)&lt;0,0,((A1033-($N$4)/(($N$4))))/($N$4)),0),IF($H$4="Monthly",ROUNDDOWN(IF(A1033-($N$4*12)&lt;0,0,((A1033-(12*$N$4)/((12*$N$4))))/($N$4*12)),0),ROUNDDOWN(IF(A1033-($N$4*4)&lt;0,0,((A1033-(4*$N$4)/((4*$N$4))))/($N$4*4)),0)))))))))+(IF(A1033=$E$4,$J$4,0))</f>
        <v>0</v>
      </c>
      <c r="E1033" s="49">
        <f>IF(D1033=0,0,1/((1+IF('Lease Quarterly'!$H$4="Yearly",'Lease Quarterly'!$D$4,IF('Lease Quarterly'!$H$4="Quarterly",'Lease Quarterly'!$D$4/4,'Lease Quarterly'!$D$4/12)))^IF($E$17=1,A1032,A1033)))</f>
        <v>0</v>
      </c>
      <c r="F1033" s="55">
        <f t="shared" si="155"/>
        <v>0</v>
      </c>
      <c r="G1033" s="56"/>
      <c r="H1033" s="38">
        <f t="shared" si="161"/>
        <v>1017</v>
      </c>
      <c r="I1033" s="9" t="str">
        <f t="shared" si="156"/>
        <v>-</v>
      </c>
      <c r="J1033" s="47">
        <f>IF(H1033&gt;'Lease Quarterly'!$E$4,0,M1032)</f>
        <v>0</v>
      </c>
      <c r="K1033" s="47">
        <f>IF(IF('Lease Quarterly'!$H$4="Yearly",J1033*'Lease Quarterly'!$D$4,IF('Lease Quarterly'!$H$4="Quarterly",J1033*('Lease Quarterly'!$D$4/4),J1033*'Lease Quarterly'!$D$4/12))&gt;0,IF('Lease Quarterly'!$H$4="Yearly",J1033*'Lease Quarterly'!$D$4,IF('Lease Quarterly'!$H$4="Quarterly",J1033*('Lease Quarterly'!$D$4/4),J1033*'Lease Quarterly'!$D$4/12)),-L1033-J1033)</f>
        <v>0</v>
      </c>
      <c r="L1033" s="47">
        <f t="shared" si="157"/>
        <v>0</v>
      </c>
      <c r="M1033" s="47">
        <f t="shared" si="158"/>
        <v>0</v>
      </c>
      <c r="N1033" s="57"/>
      <c r="O1033" s="38">
        <v>237</v>
      </c>
      <c r="P1033" s="58">
        <f t="shared" si="162"/>
        <v>415191</v>
      </c>
      <c r="Q1033" s="47">
        <f t="shared" si="163"/>
        <v>0</v>
      </c>
      <c r="R1033" s="47">
        <f>IF(S1032&lt;1,0,-'Lease Quarterly'!$K$4/'Lease Quarterly'!$L$4)</f>
        <v>0</v>
      </c>
      <c r="S1033" s="47">
        <f t="shared" si="159"/>
        <v>0</v>
      </c>
      <c r="AE1033"/>
      <c r="AF1033" s="6"/>
    </row>
    <row r="1034" spans="1:32" x14ac:dyDescent="0.25">
      <c r="A1034" s="53">
        <f t="shared" si="160"/>
        <v>1018</v>
      </c>
      <c r="B1034" s="29">
        <f t="shared" si="154"/>
        <v>0</v>
      </c>
      <c r="C1034" s="9" t="str">
        <f>IF(D1034=0,"-",IF('Lease Quarterly'!$H$4="Yearly",EDATE(C1033,12),IF('Lease Quarterly'!$H$4="Quarterly",EDATE(C1033,3),EDATE(C1033,1))))</f>
        <v>-</v>
      </c>
      <c r="D1034" s="54">
        <f>IF(A1034&gt;'Lease Quarterly'!$E$4,0,'Lease Quarterly'!$G$4)*((1+$M$4)^(((((IF($H$4="Yearly",ROUNDDOWN(IF(A1034-($N$4)&lt;0,0,((A1034-($N$4)/(($N$4))))/($N$4)),0),IF($H$4="Monthly",ROUNDDOWN(IF(A1034-($N$4*12)&lt;0,0,((A1034-(12*$N$4)/((12*$N$4))))/($N$4*12)),0),ROUNDDOWN(IF(A1034-($N$4*4)&lt;0,0,((A1034-(4*$N$4)/((4*$N$4))))/($N$4*4)),0)))))))))+(IF(A1034=$E$4,$J$4,0))</f>
        <v>0</v>
      </c>
      <c r="E1034" s="49">
        <f>IF(D1034=0,0,1/((1+IF('Lease Quarterly'!$H$4="Yearly",'Lease Quarterly'!$D$4,IF('Lease Quarterly'!$H$4="Quarterly",'Lease Quarterly'!$D$4/4,'Lease Quarterly'!$D$4/12)))^IF($E$17=1,A1033,A1034)))</f>
        <v>0</v>
      </c>
      <c r="F1034" s="55">
        <f t="shared" si="155"/>
        <v>0</v>
      </c>
      <c r="G1034" s="56"/>
      <c r="H1034" s="38">
        <f t="shared" si="161"/>
        <v>1018</v>
      </c>
      <c r="I1034" s="9" t="str">
        <f t="shared" si="156"/>
        <v>-</v>
      </c>
      <c r="J1034" s="47">
        <f>IF(H1034&gt;'Lease Quarterly'!$E$4,0,M1033)</f>
        <v>0</v>
      </c>
      <c r="K1034" s="47">
        <f>IF(IF('Lease Quarterly'!$H$4="Yearly",J1034*'Lease Quarterly'!$D$4,IF('Lease Quarterly'!$H$4="Quarterly",J1034*('Lease Quarterly'!$D$4/4),J1034*'Lease Quarterly'!$D$4/12))&gt;0,IF('Lease Quarterly'!$H$4="Yearly",J1034*'Lease Quarterly'!$D$4,IF('Lease Quarterly'!$H$4="Quarterly",J1034*('Lease Quarterly'!$D$4/4),J1034*'Lease Quarterly'!$D$4/12)),-L1034-J1034)</f>
        <v>0</v>
      </c>
      <c r="L1034" s="47">
        <f t="shared" si="157"/>
        <v>0</v>
      </c>
      <c r="M1034" s="47">
        <f t="shared" si="158"/>
        <v>0</v>
      </c>
      <c r="N1034" s="57"/>
      <c r="O1034" s="38">
        <v>237</v>
      </c>
      <c r="P1034" s="58">
        <f t="shared" si="162"/>
        <v>415556</v>
      </c>
      <c r="Q1034" s="47">
        <f t="shared" si="163"/>
        <v>0</v>
      </c>
      <c r="R1034" s="47">
        <f>IF(S1033&lt;1,0,-'Lease Quarterly'!$K$4/'Lease Quarterly'!$L$4)</f>
        <v>0</v>
      </c>
      <c r="S1034" s="47">
        <f t="shared" si="159"/>
        <v>0</v>
      </c>
      <c r="AE1034"/>
      <c r="AF1034" s="6"/>
    </row>
    <row r="1035" spans="1:32" x14ac:dyDescent="0.25">
      <c r="A1035" s="53">
        <f t="shared" si="160"/>
        <v>1019</v>
      </c>
      <c r="B1035" s="29">
        <f t="shared" si="154"/>
        <v>0</v>
      </c>
      <c r="C1035" s="9" t="str">
        <f>IF(D1035=0,"-",IF('Lease Quarterly'!$H$4="Yearly",EDATE(C1034,12),IF('Lease Quarterly'!$H$4="Quarterly",EDATE(C1034,3),EDATE(C1034,1))))</f>
        <v>-</v>
      </c>
      <c r="D1035" s="54">
        <f>IF(A1035&gt;'Lease Quarterly'!$E$4,0,'Lease Quarterly'!$G$4)*((1+$M$4)^(((((IF($H$4="Yearly",ROUNDDOWN(IF(A1035-($N$4)&lt;0,0,((A1035-($N$4)/(($N$4))))/($N$4)),0),IF($H$4="Monthly",ROUNDDOWN(IF(A1035-($N$4*12)&lt;0,0,((A1035-(12*$N$4)/((12*$N$4))))/($N$4*12)),0),ROUNDDOWN(IF(A1035-($N$4*4)&lt;0,0,((A1035-(4*$N$4)/((4*$N$4))))/($N$4*4)),0)))))))))+(IF(A1035=$E$4,$J$4,0))</f>
        <v>0</v>
      </c>
      <c r="E1035" s="49">
        <f>IF(D1035=0,0,1/((1+IF('Lease Quarterly'!$H$4="Yearly",'Lease Quarterly'!$D$4,IF('Lease Quarterly'!$H$4="Quarterly",'Lease Quarterly'!$D$4/4,'Lease Quarterly'!$D$4/12)))^IF($E$17=1,A1034,A1035)))</f>
        <v>0</v>
      </c>
      <c r="F1035" s="55">
        <f t="shared" si="155"/>
        <v>0</v>
      </c>
      <c r="G1035" s="56"/>
      <c r="H1035" s="38">
        <f t="shared" si="161"/>
        <v>1019</v>
      </c>
      <c r="I1035" s="9" t="str">
        <f t="shared" si="156"/>
        <v>-</v>
      </c>
      <c r="J1035" s="47">
        <f>IF(H1035&gt;'Lease Quarterly'!$E$4,0,M1034)</f>
        <v>0</v>
      </c>
      <c r="K1035" s="47">
        <f>IF(IF('Lease Quarterly'!$H$4="Yearly",J1035*'Lease Quarterly'!$D$4,IF('Lease Quarterly'!$H$4="Quarterly",J1035*('Lease Quarterly'!$D$4/4),J1035*'Lease Quarterly'!$D$4/12))&gt;0,IF('Lease Quarterly'!$H$4="Yearly",J1035*'Lease Quarterly'!$D$4,IF('Lease Quarterly'!$H$4="Quarterly",J1035*('Lease Quarterly'!$D$4/4),J1035*'Lease Quarterly'!$D$4/12)),-L1035-J1035)</f>
        <v>0</v>
      </c>
      <c r="L1035" s="47">
        <f t="shared" si="157"/>
        <v>0</v>
      </c>
      <c r="M1035" s="47">
        <f t="shared" si="158"/>
        <v>0</v>
      </c>
      <c r="N1035" s="57"/>
      <c r="O1035" s="38">
        <v>237</v>
      </c>
      <c r="P1035" s="58">
        <f t="shared" si="162"/>
        <v>415921</v>
      </c>
      <c r="Q1035" s="47">
        <f t="shared" si="163"/>
        <v>0</v>
      </c>
      <c r="R1035" s="47">
        <f>IF(S1034&lt;1,0,-'Lease Quarterly'!$K$4/'Lease Quarterly'!$L$4)</f>
        <v>0</v>
      </c>
      <c r="S1035" s="47">
        <f t="shared" si="159"/>
        <v>0</v>
      </c>
      <c r="AE1035"/>
      <c r="AF1035" s="6"/>
    </row>
    <row r="1036" spans="1:32" x14ac:dyDescent="0.25">
      <c r="A1036" s="53">
        <f t="shared" si="160"/>
        <v>1020</v>
      </c>
      <c r="B1036" s="29">
        <f t="shared" si="154"/>
        <v>0</v>
      </c>
      <c r="C1036" s="9" t="str">
        <f>IF(D1036=0,"-",IF('Lease Quarterly'!$H$4="Yearly",EDATE(C1035,12),IF('Lease Quarterly'!$H$4="Quarterly",EDATE(C1035,3),EDATE(C1035,1))))</f>
        <v>-</v>
      </c>
      <c r="D1036" s="54">
        <f>IF(A1036&gt;'Lease Quarterly'!$E$4,0,'Lease Quarterly'!$G$4)*((1+$M$4)^(((((IF($H$4="Yearly",ROUNDDOWN(IF(A1036-($N$4)&lt;0,0,((A1036-($N$4)/(($N$4))))/($N$4)),0),IF($H$4="Monthly",ROUNDDOWN(IF(A1036-($N$4*12)&lt;0,0,((A1036-(12*$N$4)/((12*$N$4))))/($N$4*12)),0),ROUNDDOWN(IF(A1036-($N$4*4)&lt;0,0,((A1036-(4*$N$4)/((4*$N$4))))/($N$4*4)),0)))))))))+(IF(A1036=$E$4,$J$4,0))</f>
        <v>0</v>
      </c>
      <c r="E1036" s="49">
        <f>IF(D1036=0,0,1/((1+IF('Lease Quarterly'!$H$4="Yearly",'Lease Quarterly'!$D$4,IF('Lease Quarterly'!$H$4="Quarterly",'Lease Quarterly'!$D$4/4,'Lease Quarterly'!$D$4/12)))^IF($E$17=1,A1035,A1036)))</f>
        <v>0</v>
      </c>
      <c r="F1036" s="55">
        <f t="shared" si="155"/>
        <v>0</v>
      </c>
      <c r="G1036" s="56"/>
      <c r="H1036" s="38">
        <f t="shared" si="161"/>
        <v>1020</v>
      </c>
      <c r="I1036" s="9" t="str">
        <f t="shared" si="156"/>
        <v>-</v>
      </c>
      <c r="J1036" s="47">
        <f>IF(H1036&gt;'Lease Quarterly'!$E$4,0,M1035)</f>
        <v>0</v>
      </c>
      <c r="K1036" s="47">
        <f>IF(IF('Lease Quarterly'!$H$4="Yearly",J1036*'Lease Quarterly'!$D$4,IF('Lease Quarterly'!$H$4="Quarterly",J1036*('Lease Quarterly'!$D$4/4),J1036*'Lease Quarterly'!$D$4/12))&gt;0,IF('Lease Quarterly'!$H$4="Yearly",J1036*'Lease Quarterly'!$D$4,IF('Lease Quarterly'!$H$4="Quarterly",J1036*('Lease Quarterly'!$D$4/4),J1036*'Lease Quarterly'!$D$4/12)),-L1036-J1036)</f>
        <v>0</v>
      </c>
      <c r="L1036" s="47">
        <f t="shared" si="157"/>
        <v>0</v>
      </c>
      <c r="M1036" s="47">
        <f t="shared" si="158"/>
        <v>0</v>
      </c>
      <c r="N1036" s="57"/>
      <c r="O1036" s="38">
        <v>237</v>
      </c>
      <c r="P1036" s="58">
        <f t="shared" si="162"/>
        <v>416286</v>
      </c>
      <c r="Q1036" s="47">
        <f t="shared" si="163"/>
        <v>0</v>
      </c>
      <c r="R1036" s="47">
        <f>IF(S1035&lt;1,0,-'Lease Quarterly'!$K$4/'Lease Quarterly'!$L$4)</f>
        <v>0</v>
      </c>
      <c r="S1036" s="47">
        <f t="shared" si="159"/>
        <v>0</v>
      </c>
      <c r="AE1036"/>
      <c r="AF1036" s="6"/>
    </row>
    <row r="1037" spans="1:32" x14ac:dyDescent="0.25">
      <c r="A1037" s="53">
        <f t="shared" si="160"/>
        <v>1021</v>
      </c>
      <c r="B1037" s="29">
        <f t="shared" si="154"/>
        <v>0</v>
      </c>
      <c r="C1037" s="9" t="str">
        <f>IF(D1037=0,"-",IF('Lease Quarterly'!$H$4="Yearly",EDATE(C1036,12),IF('Lease Quarterly'!$H$4="Quarterly",EDATE(C1036,3),EDATE(C1036,1))))</f>
        <v>-</v>
      </c>
      <c r="D1037" s="54">
        <f>IF(A1037&gt;'Lease Quarterly'!$E$4,0,'Lease Quarterly'!$G$4)*((1+$M$4)^(((((IF($H$4="Yearly",ROUNDDOWN(IF(A1037-($N$4)&lt;0,0,((A1037-($N$4)/(($N$4))))/($N$4)),0),IF($H$4="Monthly",ROUNDDOWN(IF(A1037-($N$4*12)&lt;0,0,((A1037-(12*$N$4)/((12*$N$4))))/($N$4*12)),0),ROUNDDOWN(IF(A1037-($N$4*4)&lt;0,0,((A1037-(4*$N$4)/((4*$N$4))))/($N$4*4)),0)))))))))+(IF(A1037=$E$4,$J$4,0))</f>
        <v>0</v>
      </c>
      <c r="E1037" s="49">
        <f>IF(D1037=0,0,1/((1+IF('Lease Quarterly'!$H$4="Yearly",'Lease Quarterly'!$D$4,IF('Lease Quarterly'!$H$4="Quarterly",'Lease Quarterly'!$D$4/4,'Lease Quarterly'!$D$4/12)))^IF($E$17=1,A1036,A1037)))</f>
        <v>0</v>
      </c>
      <c r="F1037" s="55">
        <f t="shared" si="155"/>
        <v>0</v>
      </c>
      <c r="G1037" s="56"/>
      <c r="H1037" s="38">
        <f t="shared" si="161"/>
        <v>1021</v>
      </c>
      <c r="I1037" s="9" t="str">
        <f t="shared" si="156"/>
        <v>-</v>
      </c>
      <c r="J1037" s="47">
        <f>IF(H1037&gt;'Lease Quarterly'!$E$4,0,M1036)</f>
        <v>0</v>
      </c>
      <c r="K1037" s="47">
        <f>IF(IF('Lease Quarterly'!$H$4="Yearly",J1037*'Lease Quarterly'!$D$4,IF('Lease Quarterly'!$H$4="Quarterly",J1037*('Lease Quarterly'!$D$4/4),J1037*'Lease Quarterly'!$D$4/12))&gt;0,IF('Lease Quarterly'!$H$4="Yearly",J1037*'Lease Quarterly'!$D$4,IF('Lease Quarterly'!$H$4="Quarterly",J1037*('Lease Quarterly'!$D$4/4),J1037*'Lease Quarterly'!$D$4/12)),-L1037-J1037)</f>
        <v>0</v>
      </c>
      <c r="L1037" s="47">
        <f t="shared" si="157"/>
        <v>0</v>
      </c>
      <c r="M1037" s="47">
        <f t="shared" si="158"/>
        <v>0</v>
      </c>
      <c r="N1037" s="57"/>
      <c r="O1037" s="38">
        <v>237</v>
      </c>
      <c r="P1037" s="58">
        <f t="shared" si="162"/>
        <v>416652</v>
      </c>
      <c r="Q1037" s="47">
        <f t="shared" si="163"/>
        <v>0</v>
      </c>
      <c r="R1037" s="47">
        <f>IF(S1036&lt;1,0,-'Lease Quarterly'!$K$4/'Lease Quarterly'!$L$4)</f>
        <v>0</v>
      </c>
      <c r="S1037" s="47">
        <f t="shared" si="159"/>
        <v>0</v>
      </c>
      <c r="AE1037"/>
      <c r="AF1037" s="6"/>
    </row>
    <row r="1038" spans="1:32" x14ac:dyDescent="0.25">
      <c r="A1038" s="53">
        <f t="shared" si="160"/>
        <v>1022</v>
      </c>
      <c r="B1038" s="29">
        <f t="shared" si="154"/>
        <v>0</v>
      </c>
      <c r="C1038" s="9" t="str">
        <f>IF(D1038=0,"-",IF('Lease Quarterly'!$H$4="Yearly",EDATE(C1037,12),IF('Lease Quarterly'!$H$4="Quarterly",EDATE(C1037,3),EDATE(C1037,1))))</f>
        <v>-</v>
      </c>
      <c r="D1038" s="54">
        <f>IF(A1038&gt;'Lease Quarterly'!$E$4,0,'Lease Quarterly'!$G$4)*((1+$M$4)^(((((IF($H$4="Yearly",ROUNDDOWN(IF(A1038-($N$4)&lt;0,0,((A1038-($N$4)/(($N$4))))/($N$4)),0),IF($H$4="Monthly",ROUNDDOWN(IF(A1038-($N$4*12)&lt;0,0,((A1038-(12*$N$4)/((12*$N$4))))/($N$4*12)),0),ROUNDDOWN(IF(A1038-($N$4*4)&lt;0,0,((A1038-(4*$N$4)/((4*$N$4))))/($N$4*4)),0)))))))))+(IF(A1038=$E$4,$J$4,0))</f>
        <v>0</v>
      </c>
      <c r="E1038" s="49">
        <f>IF(D1038=0,0,1/((1+IF('Lease Quarterly'!$H$4="Yearly",'Lease Quarterly'!$D$4,IF('Lease Quarterly'!$H$4="Quarterly",'Lease Quarterly'!$D$4/4,'Lease Quarterly'!$D$4/12)))^IF($E$17=1,A1037,A1038)))</f>
        <v>0</v>
      </c>
      <c r="F1038" s="55">
        <f t="shared" si="155"/>
        <v>0</v>
      </c>
      <c r="G1038" s="56"/>
      <c r="H1038" s="38">
        <f t="shared" si="161"/>
        <v>1022</v>
      </c>
      <c r="I1038" s="9" t="str">
        <f t="shared" si="156"/>
        <v>-</v>
      </c>
      <c r="J1038" s="47">
        <f>IF(H1038&gt;'Lease Quarterly'!$E$4,0,M1037)</f>
        <v>0</v>
      </c>
      <c r="K1038" s="47">
        <f>IF(IF('Lease Quarterly'!$H$4="Yearly",J1038*'Lease Quarterly'!$D$4,IF('Lease Quarterly'!$H$4="Quarterly",J1038*('Lease Quarterly'!$D$4/4),J1038*'Lease Quarterly'!$D$4/12))&gt;0,IF('Lease Quarterly'!$H$4="Yearly",J1038*'Lease Quarterly'!$D$4,IF('Lease Quarterly'!$H$4="Quarterly",J1038*('Lease Quarterly'!$D$4/4),J1038*'Lease Quarterly'!$D$4/12)),-L1038-J1038)</f>
        <v>0</v>
      </c>
      <c r="L1038" s="47">
        <f t="shared" si="157"/>
        <v>0</v>
      </c>
      <c r="M1038" s="47">
        <f t="shared" si="158"/>
        <v>0</v>
      </c>
      <c r="N1038" s="57"/>
      <c r="O1038" s="38">
        <v>237</v>
      </c>
      <c r="P1038" s="58">
        <f t="shared" si="162"/>
        <v>417017</v>
      </c>
      <c r="Q1038" s="47">
        <f t="shared" si="163"/>
        <v>0</v>
      </c>
      <c r="R1038" s="47">
        <f>IF(S1037&lt;1,0,-'Lease Quarterly'!$K$4/'Lease Quarterly'!$L$4)</f>
        <v>0</v>
      </c>
      <c r="S1038" s="47">
        <f t="shared" si="159"/>
        <v>0</v>
      </c>
      <c r="AE1038"/>
      <c r="AF1038" s="6"/>
    </row>
    <row r="1039" spans="1:32" x14ac:dyDescent="0.25">
      <c r="A1039" s="53">
        <f t="shared" si="160"/>
        <v>1023</v>
      </c>
      <c r="B1039" s="29">
        <f t="shared" si="154"/>
        <v>0</v>
      </c>
      <c r="C1039" s="9" t="str">
        <f>IF(D1039=0,"-",IF('Lease Quarterly'!$H$4="Yearly",EDATE(C1038,12),IF('Lease Quarterly'!$H$4="Quarterly",EDATE(C1038,3),EDATE(C1038,1))))</f>
        <v>-</v>
      </c>
      <c r="D1039" s="54">
        <f>IF(A1039&gt;'Lease Quarterly'!$E$4,0,'Lease Quarterly'!$G$4)*((1+$M$4)^(((((IF($H$4="Yearly",ROUNDDOWN(IF(A1039-($N$4)&lt;0,0,((A1039-($N$4)/(($N$4))))/($N$4)),0),IF($H$4="Monthly",ROUNDDOWN(IF(A1039-($N$4*12)&lt;0,0,((A1039-(12*$N$4)/((12*$N$4))))/($N$4*12)),0),ROUNDDOWN(IF(A1039-($N$4*4)&lt;0,0,((A1039-(4*$N$4)/((4*$N$4))))/($N$4*4)),0)))))))))+(IF(A1039=$E$4,$J$4,0))</f>
        <v>0</v>
      </c>
      <c r="E1039" s="49">
        <f>IF(D1039=0,0,1/((1+IF('Lease Quarterly'!$H$4="Yearly",'Lease Quarterly'!$D$4,IF('Lease Quarterly'!$H$4="Quarterly",'Lease Quarterly'!$D$4/4,'Lease Quarterly'!$D$4/12)))^IF($E$17=1,A1038,A1039)))</f>
        <v>0</v>
      </c>
      <c r="F1039" s="55">
        <f t="shared" si="155"/>
        <v>0</v>
      </c>
      <c r="G1039" s="56"/>
      <c r="H1039" s="38">
        <f t="shared" si="161"/>
        <v>1023</v>
      </c>
      <c r="I1039" s="9" t="str">
        <f t="shared" si="156"/>
        <v>-</v>
      </c>
      <c r="J1039" s="47">
        <f>IF(H1039&gt;'Lease Quarterly'!$E$4,0,M1038)</f>
        <v>0</v>
      </c>
      <c r="K1039" s="47">
        <f>IF(IF('Lease Quarterly'!$H$4="Yearly",J1039*'Lease Quarterly'!$D$4,IF('Lease Quarterly'!$H$4="Quarterly",J1039*('Lease Quarterly'!$D$4/4),J1039*'Lease Quarterly'!$D$4/12))&gt;0,IF('Lease Quarterly'!$H$4="Yearly",J1039*'Lease Quarterly'!$D$4,IF('Lease Quarterly'!$H$4="Quarterly",J1039*('Lease Quarterly'!$D$4/4),J1039*'Lease Quarterly'!$D$4/12)),-L1039-J1039)</f>
        <v>0</v>
      </c>
      <c r="L1039" s="47">
        <f t="shared" si="157"/>
        <v>0</v>
      </c>
      <c r="M1039" s="47">
        <f t="shared" si="158"/>
        <v>0</v>
      </c>
      <c r="N1039" s="57"/>
      <c r="O1039" s="38">
        <v>237</v>
      </c>
      <c r="P1039" s="58">
        <f t="shared" si="162"/>
        <v>417382</v>
      </c>
      <c r="Q1039" s="47">
        <f t="shared" si="163"/>
        <v>0</v>
      </c>
      <c r="R1039" s="47">
        <f>IF(S1038&lt;1,0,-'Lease Quarterly'!$K$4/'Lease Quarterly'!$L$4)</f>
        <v>0</v>
      </c>
      <c r="S1039" s="47">
        <f t="shared" si="159"/>
        <v>0</v>
      </c>
      <c r="AE1039"/>
      <c r="AF1039" s="6"/>
    </row>
    <row r="1040" spans="1:32" x14ac:dyDescent="0.25">
      <c r="A1040" s="53">
        <f t="shared" si="160"/>
        <v>1024</v>
      </c>
      <c r="B1040" s="29">
        <f t="shared" si="154"/>
        <v>0</v>
      </c>
      <c r="C1040" s="9" t="str">
        <f>IF(D1040=0,"-",IF('Lease Quarterly'!$H$4="Yearly",EDATE(C1039,12),IF('Lease Quarterly'!$H$4="Quarterly",EDATE(C1039,3),EDATE(C1039,1))))</f>
        <v>-</v>
      </c>
      <c r="D1040" s="54">
        <f>IF(A1040&gt;'Lease Quarterly'!$E$4,0,'Lease Quarterly'!$G$4)*((1+$M$4)^(((((IF($H$4="Yearly",ROUNDDOWN(IF(A1040-($N$4)&lt;0,0,((A1040-($N$4)/(($N$4))))/($N$4)),0),IF($H$4="Monthly",ROUNDDOWN(IF(A1040-($N$4*12)&lt;0,0,((A1040-(12*$N$4)/((12*$N$4))))/($N$4*12)),0),ROUNDDOWN(IF(A1040-($N$4*4)&lt;0,0,((A1040-(4*$N$4)/((4*$N$4))))/($N$4*4)),0)))))))))+(IF(A1040=$E$4,$J$4,0))</f>
        <v>0</v>
      </c>
      <c r="E1040" s="49">
        <f>IF(D1040=0,0,1/((1+IF('Lease Quarterly'!$H$4="Yearly",'Lease Quarterly'!$D$4,IF('Lease Quarterly'!$H$4="Quarterly",'Lease Quarterly'!$D$4/4,'Lease Quarterly'!$D$4/12)))^IF($E$17=1,A1039,A1040)))</f>
        <v>0</v>
      </c>
      <c r="F1040" s="55">
        <f t="shared" si="155"/>
        <v>0</v>
      </c>
      <c r="G1040" s="56"/>
      <c r="H1040" s="38">
        <f t="shared" si="161"/>
        <v>1024</v>
      </c>
      <c r="I1040" s="9" t="str">
        <f t="shared" si="156"/>
        <v>-</v>
      </c>
      <c r="J1040" s="47">
        <f>IF(H1040&gt;'Lease Quarterly'!$E$4,0,M1039)</f>
        <v>0</v>
      </c>
      <c r="K1040" s="47">
        <f>IF(IF('Lease Quarterly'!$H$4="Yearly",J1040*'Lease Quarterly'!$D$4,IF('Lease Quarterly'!$H$4="Quarterly",J1040*('Lease Quarterly'!$D$4/4),J1040*'Lease Quarterly'!$D$4/12))&gt;0,IF('Lease Quarterly'!$H$4="Yearly",J1040*'Lease Quarterly'!$D$4,IF('Lease Quarterly'!$H$4="Quarterly",J1040*('Lease Quarterly'!$D$4/4),J1040*'Lease Quarterly'!$D$4/12)),-L1040-J1040)</f>
        <v>0</v>
      </c>
      <c r="L1040" s="47">
        <f t="shared" si="157"/>
        <v>0</v>
      </c>
      <c r="M1040" s="47">
        <f t="shared" si="158"/>
        <v>0</v>
      </c>
      <c r="N1040" s="57"/>
      <c r="O1040" s="38">
        <v>237</v>
      </c>
      <c r="P1040" s="58">
        <f t="shared" si="162"/>
        <v>417747</v>
      </c>
      <c r="Q1040" s="47">
        <f t="shared" si="163"/>
        <v>0</v>
      </c>
      <c r="R1040" s="47">
        <f>IF(S1039&lt;1,0,-'Lease Quarterly'!$K$4/'Lease Quarterly'!$L$4)</f>
        <v>0</v>
      </c>
      <c r="S1040" s="47">
        <f t="shared" si="159"/>
        <v>0</v>
      </c>
      <c r="AE1040"/>
      <c r="AF1040" s="6"/>
    </row>
    <row r="1041" spans="1:32" x14ac:dyDescent="0.25">
      <c r="A1041" s="53">
        <f t="shared" si="160"/>
        <v>1025</v>
      </c>
      <c r="B1041" s="29">
        <f t="shared" ref="B1041:B1104" si="164">IF(C1041="-",0,YEAR(C1041))</f>
        <v>0</v>
      </c>
      <c r="C1041" s="9" t="str">
        <f>IF(D1041=0,"-",IF('Lease Quarterly'!$H$4="Yearly",EDATE(C1040,12),IF('Lease Quarterly'!$H$4="Quarterly",EDATE(C1040,3),EDATE(C1040,1))))</f>
        <v>-</v>
      </c>
      <c r="D1041" s="54">
        <f>IF(A1041&gt;'Lease Quarterly'!$E$4,0,'Lease Quarterly'!$G$4)*((1+$M$4)^(((((IF($H$4="Yearly",ROUNDDOWN(IF(A1041-($N$4)&lt;0,0,((A1041-($N$4)/(($N$4))))/($N$4)),0),IF($H$4="Monthly",ROUNDDOWN(IF(A1041-($N$4*12)&lt;0,0,((A1041-(12*$N$4)/((12*$N$4))))/($N$4*12)),0),ROUNDDOWN(IF(A1041-($N$4*4)&lt;0,0,((A1041-(4*$N$4)/((4*$N$4))))/($N$4*4)),0)))))))))+(IF(A1041=$E$4,$J$4,0))</f>
        <v>0</v>
      </c>
      <c r="E1041" s="49">
        <f>IF(D1041=0,0,1/((1+IF('Lease Quarterly'!$H$4="Yearly",'Lease Quarterly'!$D$4,IF('Lease Quarterly'!$H$4="Quarterly",'Lease Quarterly'!$D$4/4,'Lease Quarterly'!$D$4/12)))^IF($E$17=1,A1040,A1041)))</f>
        <v>0</v>
      </c>
      <c r="F1041" s="55">
        <f t="shared" ref="F1041:F1104" si="165">D1041*E1041</f>
        <v>0</v>
      </c>
      <c r="G1041" s="56"/>
      <c r="H1041" s="38">
        <f t="shared" si="161"/>
        <v>1025</v>
      </c>
      <c r="I1041" s="9" t="str">
        <f t="shared" ref="I1041:I1104" si="166">C1041</f>
        <v>-</v>
      </c>
      <c r="J1041" s="47">
        <f>IF(H1041&gt;'Lease Quarterly'!$E$4,0,M1040)</f>
        <v>0</v>
      </c>
      <c r="K1041" s="47">
        <f>IF(IF('Lease Quarterly'!$H$4="Yearly",J1041*'Lease Quarterly'!$D$4,IF('Lease Quarterly'!$H$4="Quarterly",J1041*('Lease Quarterly'!$D$4/4),J1041*'Lease Quarterly'!$D$4/12))&gt;0,IF('Lease Quarterly'!$H$4="Yearly",J1041*'Lease Quarterly'!$D$4,IF('Lease Quarterly'!$H$4="Quarterly",J1041*('Lease Quarterly'!$D$4/4),J1041*'Lease Quarterly'!$D$4/12)),-L1041-J1041)</f>
        <v>0</v>
      </c>
      <c r="L1041" s="47">
        <f t="shared" si="157"/>
        <v>0</v>
      </c>
      <c r="M1041" s="47">
        <f t="shared" si="158"/>
        <v>0</v>
      </c>
      <c r="N1041" s="57"/>
      <c r="O1041" s="38">
        <v>237</v>
      </c>
      <c r="P1041" s="58">
        <f t="shared" si="162"/>
        <v>418113</v>
      </c>
      <c r="Q1041" s="47">
        <f t="shared" si="163"/>
        <v>0</v>
      </c>
      <c r="R1041" s="47">
        <f>IF(S1040&lt;1,0,-'Lease Quarterly'!$K$4/'Lease Quarterly'!$L$4)</f>
        <v>0</v>
      </c>
      <c r="S1041" s="47">
        <f t="shared" si="159"/>
        <v>0</v>
      </c>
      <c r="AE1041"/>
      <c r="AF1041" s="6"/>
    </row>
    <row r="1042" spans="1:32" x14ac:dyDescent="0.25">
      <c r="A1042" s="53">
        <f t="shared" si="160"/>
        <v>1026</v>
      </c>
      <c r="B1042" s="29">
        <f t="shared" si="164"/>
        <v>0</v>
      </c>
      <c r="C1042" s="9" t="str">
        <f>IF(D1042=0,"-",IF('Lease Quarterly'!$H$4="Yearly",EDATE(C1041,12),IF('Lease Quarterly'!$H$4="Quarterly",EDATE(C1041,3),EDATE(C1041,1))))</f>
        <v>-</v>
      </c>
      <c r="D1042" s="54">
        <f>IF(A1042&gt;'Lease Quarterly'!$E$4,0,'Lease Quarterly'!$G$4)*((1+$M$4)^(((((IF($H$4="Yearly",ROUNDDOWN(IF(A1042-($N$4)&lt;0,0,((A1042-($N$4)/(($N$4))))/($N$4)),0),IF($H$4="Monthly",ROUNDDOWN(IF(A1042-($N$4*12)&lt;0,0,((A1042-(12*$N$4)/((12*$N$4))))/($N$4*12)),0),ROUNDDOWN(IF(A1042-($N$4*4)&lt;0,0,((A1042-(4*$N$4)/((4*$N$4))))/($N$4*4)),0)))))))))+(IF(A1042=$E$4,$J$4,0))</f>
        <v>0</v>
      </c>
      <c r="E1042" s="49">
        <f>IF(D1042=0,0,1/((1+IF('Lease Quarterly'!$H$4="Yearly",'Lease Quarterly'!$D$4,IF('Lease Quarterly'!$H$4="Quarterly",'Lease Quarterly'!$D$4/4,'Lease Quarterly'!$D$4/12)))^IF($E$17=1,A1041,A1042)))</f>
        <v>0</v>
      </c>
      <c r="F1042" s="55">
        <f t="shared" si="165"/>
        <v>0</v>
      </c>
      <c r="G1042" s="56"/>
      <c r="H1042" s="38">
        <f t="shared" si="161"/>
        <v>1026</v>
      </c>
      <c r="I1042" s="9" t="str">
        <f t="shared" si="166"/>
        <v>-</v>
      </c>
      <c r="J1042" s="47">
        <f>IF(H1042&gt;'Lease Quarterly'!$E$4,0,M1041)</f>
        <v>0</v>
      </c>
      <c r="K1042" s="47">
        <f>IF(IF('Lease Quarterly'!$H$4="Yearly",J1042*'Lease Quarterly'!$D$4,IF('Lease Quarterly'!$H$4="Quarterly",J1042*('Lease Quarterly'!$D$4/4),J1042*'Lease Quarterly'!$D$4/12))&gt;0,IF('Lease Quarterly'!$H$4="Yearly",J1042*'Lease Quarterly'!$D$4,IF('Lease Quarterly'!$H$4="Quarterly",J1042*('Lease Quarterly'!$D$4/4),J1042*'Lease Quarterly'!$D$4/12)),-L1042-J1042)</f>
        <v>0</v>
      </c>
      <c r="L1042" s="47">
        <f t="shared" ref="L1042:L1105" si="167">D1042</f>
        <v>0</v>
      </c>
      <c r="M1042" s="47">
        <f t="shared" ref="M1042:M1105" si="168">J1042+K1042-L1042</f>
        <v>0</v>
      </c>
      <c r="N1042" s="57"/>
      <c r="O1042" s="38">
        <v>237</v>
      </c>
      <c r="P1042" s="58">
        <f t="shared" si="162"/>
        <v>418478</v>
      </c>
      <c r="Q1042" s="47">
        <f t="shared" si="163"/>
        <v>0</v>
      </c>
      <c r="R1042" s="47">
        <f>IF(S1041&lt;1,0,-'Lease Quarterly'!$K$4/'Lease Quarterly'!$L$4)</f>
        <v>0</v>
      </c>
      <c r="S1042" s="47">
        <f t="shared" ref="S1042:S1105" si="169">IF(S1041&lt;1,0,SUM(Q1042:R1042))</f>
        <v>0</v>
      </c>
      <c r="AE1042"/>
      <c r="AF1042" s="6"/>
    </row>
    <row r="1043" spans="1:32" x14ac:dyDescent="0.25">
      <c r="A1043" s="53">
        <f t="shared" ref="A1043:A1106" si="170">A1042+1</f>
        <v>1027</v>
      </c>
      <c r="B1043" s="29">
        <f t="shared" si="164"/>
        <v>0</v>
      </c>
      <c r="C1043" s="9" t="str">
        <f>IF(D1043=0,"-",IF('Lease Quarterly'!$H$4="Yearly",EDATE(C1042,12),IF('Lease Quarterly'!$H$4="Quarterly",EDATE(C1042,3),EDATE(C1042,1))))</f>
        <v>-</v>
      </c>
      <c r="D1043" s="54">
        <f>IF(A1043&gt;'Lease Quarterly'!$E$4,0,'Lease Quarterly'!$G$4)*((1+$M$4)^(((((IF($H$4="Yearly",ROUNDDOWN(IF(A1043-($N$4)&lt;0,0,((A1043-($N$4)/(($N$4))))/($N$4)),0),IF($H$4="Monthly",ROUNDDOWN(IF(A1043-($N$4*12)&lt;0,0,((A1043-(12*$N$4)/((12*$N$4))))/($N$4*12)),0),ROUNDDOWN(IF(A1043-($N$4*4)&lt;0,0,((A1043-(4*$N$4)/((4*$N$4))))/($N$4*4)),0)))))))))+(IF(A1043=$E$4,$J$4,0))</f>
        <v>0</v>
      </c>
      <c r="E1043" s="49">
        <f>IF(D1043=0,0,1/((1+IF('Lease Quarterly'!$H$4="Yearly",'Lease Quarterly'!$D$4,IF('Lease Quarterly'!$H$4="Quarterly",'Lease Quarterly'!$D$4/4,'Lease Quarterly'!$D$4/12)))^IF($E$17=1,A1042,A1043)))</f>
        <v>0</v>
      </c>
      <c r="F1043" s="55">
        <f t="shared" si="165"/>
        <v>0</v>
      </c>
      <c r="G1043" s="56"/>
      <c r="H1043" s="38">
        <f t="shared" ref="H1043:H1106" si="171">H1042+1</f>
        <v>1027</v>
      </c>
      <c r="I1043" s="9" t="str">
        <f t="shared" si="166"/>
        <v>-</v>
      </c>
      <c r="J1043" s="47">
        <f>IF(H1043&gt;'Lease Quarterly'!$E$4,0,M1042)</f>
        <v>0</v>
      </c>
      <c r="K1043" s="47">
        <f>IF(IF('Lease Quarterly'!$H$4="Yearly",J1043*'Lease Quarterly'!$D$4,IF('Lease Quarterly'!$H$4="Quarterly",J1043*('Lease Quarterly'!$D$4/4),J1043*'Lease Quarterly'!$D$4/12))&gt;0,IF('Lease Quarterly'!$H$4="Yearly",J1043*'Lease Quarterly'!$D$4,IF('Lease Quarterly'!$H$4="Quarterly",J1043*('Lease Quarterly'!$D$4/4),J1043*'Lease Quarterly'!$D$4/12)),-L1043-J1043)</f>
        <v>0</v>
      </c>
      <c r="L1043" s="47">
        <f t="shared" si="167"/>
        <v>0</v>
      </c>
      <c r="M1043" s="47">
        <f t="shared" si="168"/>
        <v>0</v>
      </c>
      <c r="N1043" s="57"/>
      <c r="O1043" s="38">
        <v>237</v>
      </c>
      <c r="P1043" s="58">
        <f t="shared" ref="P1043:P1106" si="172">DATE(YEAR(P1042)+1,MONTH(P1042),DAY(P1042))</f>
        <v>418843</v>
      </c>
      <c r="Q1043" s="47">
        <f t="shared" ref="Q1043:Q1106" si="173">S1042</f>
        <v>0</v>
      </c>
      <c r="R1043" s="47">
        <f>IF(S1042&lt;1,0,-'Lease Quarterly'!$K$4/'Lease Quarterly'!$L$4)</f>
        <v>0</v>
      </c>
      <c r="S1043" s="47">
        <f t="shared" si="169"/>
        <v>0</v>
      </c>
      <c r="AE1043"/>
      <c r="AF1043" s="6"/>
    </row>
    <row r="1044" spans="1:32" x14ac:dyDescent="0.25">
      <c r="A1044" s="53">
        <f t="shared" si="170"/>
        <v>1028</v>
      </c>
      <c r="B1044" s="29">
        <f t="shared" si="164"/>
        <v>0</v>
      </c>
      <c r="C1044" s="9" t="str">
        <f>IF(D1044=0,"-",IF('Lease Quarterly'!$H$4="Yearly",EDATE(C1043,12),IF('Lease Quarterly'!$H$4="Quarterly",EDATE(C1043,3),EDATE(C1043,1))))</f>
        <v>-</v>
      </c>
      <c r="D1044" s="54">
        <f>IF(A1044&gt;'Lease Quarterly'!$E$4,0,'Lease Quarterly'!$G$4)*((1+$M$4)^(((((IF($H$4="Yearly",ROUNDDOWN(IF(A1044-($N$4)&lt;0,0,((A1044-($N$4)/(($N$4))))/($N$4)),0),IF($H$4="Monthly",ROUNDDOWN(IF(A1044-($N$4*12)&lt;0,0,((A1044-(12*$N$4)/((12*$N$4))))/($N$4*12)),0),ROUNDDOWN(IF(A1044-($N$4*4)&lt;0,0,((A1044-(4*$N$4)/((4*$N$4))))/($N$4*4)),0)))))))))+(IF(A1044=$E$4,$J$4,0))</f>
        <v>0</v>
      </c>
      <c r="E1044" s="49">
        <f>IF(D1044=0,0,1/((1+IF('Lease Quarterly'!$H$4="Yearly",'Lease Quarterly'!$D$4,IF('Lease Quarterly'!$H$4="Quarterly",'Lease Quarterly'!$D$4/4,'Lease Quarterly'!$D$4/12)))^IF($E$17=1,A1043,A1044)))</f>
        <v>0</v>
      </c>
      <c r="F1044" s="55">
        <f t="shared" si="165"/>
        <v>0</v>
      </c>
      <c r="G1044" s="56"/>
      <c r="H1044" s="38">
        <f t="shared" si="171"/>
        <v>1028</v>
      </c>
      <c r="I1044" s="9" t="str">
        <f t="shared" si="166"/>
        <v>-</v>
      </c>
      <c r="J1044" s="47">
        <f>IF(H1044&gt;'Lease Quarterly'!$E$4,0,M1043)</f>
        <v>0</v>
      </c>
      <c r="K1044" s="47">
        <f>IF(IF('Lease Quarterly'!$H$4="Yearly",J1044*'Lease Quarterly'!$D$4,IF('Lease Quarterly'!$H$4="Quarterly",J1044*('Lease Quarterly'!$D$4/4),J1044*'Lease Quarterly'!$D$4/12))&gt;0,IF('Lease Quarterly'!$H$4="Yearly",J1044*'Lease Quarterly'!$D$4,IF('Lease Quarterly'!$H$4="Quarterly",J1044*('Lease Quarterly'!$D$4/4),J1044*'Lease Quarterly'!$D$4/12)),-L1044-J1044)</f>
        <v>0</v>
      </c>
      <c r="L1044" s="47">
        <f t="shared" si="167"/>
        <v>0</v>
      </c>
      <c r="M1044" s="47">
        <f t="shared" si="168"/>
        <v>0</v>
      </c>
      <c r="N1044" s="57"/>
      <c r="O1044" s="38">
        <v>237</v>
      </c>
      <c r="P1044" s="58">
        <f t="shared" si="172"/>
        <v>419208</v>
      </c>
      <c r="Q1044" s="47">
        <f t="shared" si="173"/>
        <v>0</v>
      </c>
      <c r="R1044" s="47">
        <f>IF(S1043&lt;1,0,-'Lease Quarterly'!$K$4/'Lease Quarterly'!$L$4)</f>
        <v>0</v>
      </c>
      <c r="S1044" s="47">
        <f t="shared" si="169"/>
        <v>0</v>
      </c>
      <c r="AE1044"/>
      <c r="AF1044" s="6"/>
    </row>
    <row r="1045" spans="1:32" x14ac:dyDescent="0.25">
      <c r="A1045" s="53">
        <f t="shared" si="170"/>
        <v>1029</v>
      </c>
      <c r="B1045" s="29">
        <f t="shared" si="164"/>
        <v>0</v>
      </c>
      <c r="C1045" s="9" t="str">
        <f>IF(D1045=0,"-",IF('Lease Quarterly'!$H$4="Yearly",EDATE(C1044,12),IF('Lease Quarterly'!$H$4="Quarterly",EDATE(C1044,3),EDATE(C1044,1))))</f>
        <v>-</v>
      </c>
      <c r="D1045" s="54">
        <f>IF(A1045&gt;'Lease Quarterly'!$E$4,0,'Lease Quarterly'!$G$4)*((1+$M$4)^(((((IF($H$4="Yearly",ROUNDDOWN(IF(A1045-($N$4)&lt;0,0,((A1045-($N$4)/(($N$4))))/($N$4)),0),IF($H$4="Monthly",ROUNDDOWN(IF(A1045-($N$4*12)&lt;0,0,((A1045-(12*$N$4)/((12*$N$4))))/($N$4*12)),0),ROUNDDOWN(IF(A1045-($N$4*4)&lt;0,0,((A1045-(4*$N$4)/((4*$N$4))))/($N$4*4)),0)))))))))+(IF(A1045=$E$4,$J$4,0))</f>
        <v>0</v>
      </c>
      <c r="E1045" s="49">
        <f>IF(D1045=0,0,1/((1+IF('Lease Quarterly'!$H$4="Yearly",'Lease Quarterly'!$D$4,IF('Lease Quarterly'!$H$4="Quarterly",'Lease Quarterly'!$D$4/4,'Lease Quarterly'!$D$4/12)))^IF($E$17=1,A1044,A1045)))</f>
        <v>0</v>
      </c>
      <c r="F1045" s="55">
        <f t="shared" si="165"/>
        <v>0</v>
      </c>
      <c r="G1045" s="56"/>
      <c r="H1045" s="38">
        <f t="shared" si="171"/>
        <v>1029</v>
      </c>
      <c r="I1045" s="9" t="str">
        <f t="shared" si="166"/>
        <v>-</v>
      </c>
      <c r="J1045" s="47">
        <f>IF(H1045&gt;'Lease Quarterly'!$E$4,0,M1044)</f>
        <v>0</v>
      </c>
      <c r="K1045" s="47">
        <f>IF(IF('Lease Quarterly'!$H$4="Yearly",J1045*'Lease Quarterly'!$D$4,IF('Lease Quarterly'!$H$4="Quarterly",J1045*('Lease Quarterly'!$D$4/4),J1045*'Lease Quarterly'!$D$4/12))&gt;0,IF('Lease Quarterly'!$H$4="Yearly",J1045*'Lease Quarterly'!$D$4,IF('Lease Quarterly'!$H$4="Quarterly",J1045*('Lease Quarterly'!$D$4/4),J1045*'Lease Quarterly'!$D$4/12)),-L1045-J1045)</f>
        <v>0</v>
      </c>
      <c r="L1045" s="47">
        <f t="shared" si="167"/>
        <v>0</v>
      </c>
      <c r="M1045" s="47">
        <f t="shared" si="168"/>
        <v>0</v>
      </c>
      <c r="N1045" s="57"/>
      <c r="O1045" s="38">
        <v>237</v>
      </c>
      <c r="P1045" s="58">
        <f t="shared" si="172"/>
        <v>419574</v>
      </c>
      <c r="Q1045" s="47">
        <f t="shared" si="173"/>
        <v>0</v>
      </c>
      <c r="R1045" s="47">
        <f>IF(S1044&lt;1,0,-'Lease Quarterly'!$K$4/'Lease Quarterly'!$L$4)</f>
        <v>0</v>
      </c>
      <c r="S1045" s="47">
        <f t="shared" si="169"/>
        <v>0</v>
      </c>
      <c r="AE1045"/>
      <c r="AF1045" s="6"/>
    </row>
    <row r="1046" spans="1:32" x14ac:dyDescent="0.25">
      <c r="A1046" s="53">
        <f t="shared" si="170"/>
        <v>1030</v>
      </c>
      <c r="B1046" s="29">
        <f t="shared" si="164"/>
        <v>0</v>
      </c>
      <c r="C1046" s="9" t="str">
        <f>IF(D1046=0,"-",IF('Lease Quarterly'!$H$4="Yearly",EDATE(C1045,12),IF('Lease Quarterly'!$H$4="Quarterly",EDATE(C1045,3),EDATE(C1045,1))))</f>
        <v>-</v>
      </c>
      <c r="D1046" s="54">
        <f>IF(A1046&gt;'Lease Quarterly'!$E$4,0,'Lease Quarterly'!$G$4)*((1+$M$4)^(((((IF($H$4="Yearly",ROUNDDOWN(IF(A1046-($N$4)&lt;0,0,((A1046-($N$4)/(($N$4))))/($N$4)),0),IF($H$4="Monthly",ROUNDDOWN(IF(A1046-($N$4*12)&lt;0,0,((A1046-(12*$N$4)/((12*$N$4))))/($N$4*12)),0),ROUNDDOWN(IF(A1046-($N$4*4)&lt;0,0,((A1046-(4*$N$4)/((4*$N$4))))/($N$4*4)),0)))))))))+(IF(A1046=$E$4,$J$4,0))</f>
        <v>0</v>
      </c>
      <c r="E1046" s="49">
        <f>IF(D1046=0,0,1/((1+IF('Lease Quarterly'!$H$4="Yearly",'Lease Quarterly'!$D$4,IF('Lease Quarterly'!$H$4="Quarterly",'Lease Quarterly'!$D$4/4,'Lease Quarterly'!$D$4/12)))^IF($E$17=1,A1045,A1046)))</f>
        <v>0</v>
      </c>
      <c r="F1046" s="55">
        <f t="shared" si="165"/>
        <v>0</v>
      </c>
      <c r="G1046" s="56"/>
      <c r="H1046" s="38">
        <f t="shared" si="171"/>
        <v>1030</v>
      </c>
      <c r="I1046" s="9" t="str">
        <f t="shared" si="166"/>
        <v>-</v>
      </c>
      <c r="J1046" s="47">
        <f>IF(H1046&gt;'Lease Quarterly'!$E$4,0,M1045)</f>
        <v>0</v>
      </c>
      <c r="K1046" s="47">
        <f>IF(IF('Lease Quarterly'!$H$4="Yearly",J1046*'Lease Quarterly'!$D$4,IF('Lease Quarterly'!$H$4="Quarterly",J1046*('Lease Quarterly'!$D$4/4),J1046*'Lease Quarterly'!$D$4/12))&gt;0,IF('Lease Quarterly'!$H$4="Yearly",J1046*'Lease Quarterly'!$D$4,IF('Lease Quarterly'!$H$4="Quarterly",J1046*('Lease Quarterly'!$D$4/4),J1046*'Lease Quarterly'!$D$4/12)),-L1046-J1046)</f>
        <v>0</v>
      </c>
      <c r="L1046" s="47">
        <f t="shared" si="167"/>
        <v>0</v>
      </c>
      <c r="M1046" s="47">
        <f t="shared" si="168"/>
        <v>0</v>
      </c>
      <c r="N1046" s="57"/>
      <c r="O1046" s="38">
        <v>237</v>
      </c>
      <c r="P1046" s="58">
        <f t="shared" si="172"/>
        <v>419939</v>
      </c>
      <c r="Q1046" s="47">
        <f t="shared" si="173"/>
        <v>0</v>
      </c>
      <c r="R1046" s="47">
        <f>IF(S1045&lt;1,0,-'Lease Quarterly'!$K$4/'Lease Quarterly'!$L$4)</f>
        <v>0</v>
      </c>
      <c r="S1046" s="47">
        <f t="shared" si="169"/>
        <v>0</v>
      </c>
      <c r="AE1046"/>
      <c r="AF1046" s="6"/>
    </row>
    <row r="1047" spans="1:32" x14ac:dyDescent="0.25">
      <c r="A1047" s="53">
        <f t="shared" si="170"/>
        <v>1031</v>
      </c>
      <c r="B1047" s="29">
        <f t="shared" si="164"/>
        <v>0</v>
      </c>
      <c r="C1047" s="9" t="str">
        <f>IF(D1047=0,"-",IF('Lease Quarterly'!$H$4="Yearly",EDATE(C1046,12),IF('Lease Quarterly'!$H$4="Quarterly",EDATE(C1046,3),EDATE(C1046,1))))</f>
        <v>-</v>
      </c>
      <c r="D1047" s="54">
        <f>IF(A1047&gt;'Lease Quarterly'!$E$4,0,'Lease Quarterly'!$G$4)*((1+$M$4)^(((((IF($H$4="Yearly",ROUNDDOWN(IF(A1047-($N$4)&lt;0,0,((A1047-($N$4)/(($N$4))))/($N$4)),0),IF($H$4="Monthly",ROUNDDOWN(IF(A1047-($N$4*12)&lt;0,0,((A1047-(12*$N$4)/((12*$N$4))))/($N$4*12)),0),ROUNDDOWN(IF(A1047-($N$4*4)&lt;0,0,((A1047-(4*$N$4)/((4*$N$4))))/($N$4*4)),0)))))))))+(IF(A1047=$E$4,$J$4,0))</f>
        <v>0</v>
      </c>
      <c r="E1047" s="49">
        <f>IF(D1047=0,0,1/((1+IF('Lease Quarterly'!$H$4="Yearly",'Lease Quarterly'!$D$4,IF('Lease Quarterly'!$H$4="Quarterly",'Lease Quarterly'!$D$4/4,'Lease Quarterly'!$D$4/12)))^IF($E$17=1,A1046,A1047)))</f>
        <v>0</v>
      </c>
      <c r="F1047" s="55">
        <f t="shared" si="165"/>
        <v>0</v>
      </c>
      <c r="G1047" s="56"/>
      <c r="H1047" s="38">
        <f t="shared" si="171"/>
        <v>1031</v>
      </c>
      <c r="I1047" s="9" t="str">
        <f t="shared" si="166"/>
        <v>-</v>
      </c>
      <c r="J1047" s="47">
        <f>IF(H1047&gt;'Lease Quarterly'!$E$4,0,M1046)</f>
        <v>0</v>
      </c>
      <c r="K1047" s="47">
        <f>IF(IF('Lease Quarterly'!$H$4="Yearly",J1047*'Lease Quarterly'!$D$4,IF('Lease Quarterly'!$H$4="Quarterly",J1047*('Lease Quarterly'!$D$4/4),J1047*'Lease Quarterly'!$D$4/12))&gt;0,IF('Lease Quarterly'!$H$4="Yearly",J1047*'Lease Quarterly'!$D$4,IF('Lease Quarterly'!$H$4="Quarterly",J1047*('Lease Quarterly'!$D$4/4),J1047*'Lease Quarterly'!$D$4/12)),-L1047-J1047)</f>
        <v>0</v>
      </c>
      <c r="L1047" s="47">
        <f t="shared" si="167"/>
        <v>0</v>
      </c>
      <c r="M1047" s="47">
        <f t="shared" si="168"/>
        <v>0</v>
      </c>
      <c r="N1047" s="57"/>
      <c r="O1047" s="38">
        <v>237</v>
      </c>
      <c r="P1047" s="58">
        <f t="shared" si="172"/>
        <v>420304</v>
      </c>
      <c r="Q1047" s="47">
        <f t="shared" si="173"/>
        <v>0</v>
      </c>
      <c r="R1047" s="47">
        <f>IF(S1046&lt;1,0,-'Lease Quarterly'!$K$4/'Lease Quarterly'!$L$4)</f>
        <v>0</v>
      </c>
      <c r="S1047" s="47">
        <f t="shared" si="169"/>
        <v>0</v>
      </c>
      <c r="AE1047"/>
      <c r="AF1047" s="6"/>
    </row>
    <row r="1048" spans="1:32" x14ac:dyDescent="0.25">
      <c r="A1048" s="53">
        <f t="shared" si="170"/>
        <v>1032</v>
      </c>
      <c r="B1048" s="29">
        <f t="shared" si="164"/>
        <v>0</v>
      </c>
      <c r="C1048" s="9" t="str">
        <f>IF(D1048=0,"-",IF('Lease Quarterly'!$H$4="Yearly",EDATE(C1047,12),IF('Lease Quarterly'!$H$4="Quarterly",EDATE(C1047,3),EDATE(C1047,1))))</f>
        <v>-</v>
      </c>
      <c r="D1048" s="54">
        <f>IF(A1048&gt;'Lease Quarterly'!$E$4,0,'Lease Quarterly'!$G$4)*((1+$M$4)^(((((IF($H$4="Yearly",ROUNDDOWN(IF(A1048-($N$4)&lt;0,0,((A1048-($N$4)/(($N$4))))/($N$4)),0),IF($H$4="Monthly",ROUNDDOWN(IF(A1048-($N$4*12)&lt;0,0,((A1048-(12*$N$4)/((12*$N$4))))/($N$4*12)),0),ROUNDDOWN(IF(A1048-($N$4*4)&lt;0,0,((A1048-(4*$N$4)/((4*$N$4))))/($N$4*4)),0)))))))))+(IF(A1048=$E$4,$J$4,0))</f>
        <v>0</v>
      </c>
      <c r="E1048" s="49">
        <f>IF(D1048=0,0,1/((1+IF('Lease Quarterly'!$H$4="Yearly",'Lease Quarterly'!$D$4,IF('Lease Quarterly'!$H$4="Quarterly",'Lease Quarterly'!$D$4/4,'Lease Quarterly'!$D$4/12)))^IF($E$17=1,A1047,A1048)))</f>
        <v>0</v>
      </c>
      <c r="F1048" s="55">
        <f t="shared" si="165"/>
        <v>0</v>
      </c>
      <c r="G1048" s="56"/>
      <c r="H1048" s="38">
        <f t="shared" si="171"/>
        <v>1032</v>
      </c>
      <c r="I1048" s="9" t="str">
        <f t="shared" si="166"/>
        <v>-</v>
      </c>
      <c r="J1048" s="47">
        <f>IF(H1048&gt;'Lease Quarterly'!$E$4,0,M1047)</f>
        <v>0</v>
      </c>
      <c r="K1048" s="47">
        <f>IF(IF('Lease Quarterly'!$H$4="Yearly",J1048*'Lease Quarterly'!$D$4,IF('Lease Quarterly'!$H$4="Quarterly",J1048*('Lease Quarterly'!$D$4/4),J1048*'Lease Quarterly'!$D$4/12))&gt;0,IF('Lease Quarterly'!$H$4="Yearly",J1048*'Lease Quarterly'!$D$4,IF('Lease Quarterly'!$H$4="Quarterly",J1048*('Lease Quarterly'!$D$4/4),J1048*'Lease Quarterly'!$D$4/12)),-L1048-J1048)</f>
        <v>0</v>
      </c>
      <c r="L1048" s="47">
        <f t="shared" si="167"/>
        <v>0</v>
      </c>
      <c r="M1048" s="47">
        <f t="shared" si="168"/>
        <v>0</v>
      </c>
      <c r="N1048" s="57"/>
      <c r="O1048" s="38">
        <v>237</v>
      </c>
      <c r="P1048" s="58">
        <f t="shared" si="172"/>
        <v>420669</v>
      </c>
      <c r="Q1048" s="47">
        <f t="shared" si="173"/>
        <v>0</v>
      </c>
      <c r="R1048" s="47">
        <f>IF(S1047&lt;1,0,-'Lease Quarterly'!$K$4/'Lease Quarterly'!$L$4)</f>
        <v>0</v>
      </c>
      <c r="S1048" s="47">
        <f t="shared" si="169"/>
        <v>0</v>
      </c>
      <c r="AE1048"/>
      <c r="AF1048" s="6"/>
    </row>
    <row r="1049" spans="1:32" x14ac:dyDescent="0.25">
      <c r="A1049" s="53">
        <f t="shared" si="170"/>
        <v>1033</v>
      </c>
      <c r="B1049" s="29">
        <f t="shared" si="164"/>
        <v>0</v>
      </c>
      <c r="C1049" s="9" t="str">
        <f>IF(D1049=0,"-",IF('Lease Quarterly'!$H$4="Yearly",EDATE(C1048,12),IF('Lease Quarterly'!$H$4="Quarterly",EDATE(C1048,3),EDATE(C1048,1))))</f>
        <v>-</v>
      </c>
      <c r="D1049" s="54">
        <f>IF(A1049&gt;'Lease Quarterly'!$E$4,0,'Lease Quarterly'!$G$4)*((1+$M$4)^(((((IF($H$4="Yearly",ROUNDDOWN(IF(A1049-($N$4)&lt;0,0,((A1049-($N$4)/(($N$4))))/($N$4)),0),IF($H$4="Monthly",ROUNDDOWN(IF(A1049-($N$4*12)&lt;0,0,((A1049-(12*$N$4)/((12*$N$4))))/($N$4*12)),0),ROUNDDOWN(IF(A1049-($N$4*4)&lt;0,0,((A1049-(4*$N$4)/((4*$N$4))))/($N$4*4)),0)))))))))+(IF(A1049=$E$4,$J$4,0))</f>
        <v>0</v>
      </c>
      <c r="E1049" s="49">
        <f>IF(D1049=0,0,1/((1+IF('Lease Quarterly'!$H$4="Yearly",'Lease Quarterly'!$D$4,IF('Lease Quarterly'!$H$4="Quarterly",'Lease Quarterly'!$D$4/4,'Lease Quarterly'!$D$4/12)))^IF($E$17=1,A1048,A1049)))</f>
        <v>0</v>
      </c>
      <c r="F1049" s="55">
        <f t="shared" si="165"/>
        <v>0</v>
      </c>
      <c r="G1049" s="56"/>
      <c r="H1049" s="38">
        <f t="shared" si="171"/>
        <v>1033</v>
      </c>
      <c r="I1049" s="9" t="str">
        <f t="shared" si="166"/>
        <v>-</v>
      </c>
      <c r="J1049" s="47">
        <f>IF(H1049&gt;'Lease Quarterly'!$E$4,0,M1048)</f>
        <v>0</v>
      </c>
      <c r="K1049" s="47">
        <f>IF(IF('Lease Quarterly'!$H$4="Yearly",J1049*'Lease Quarterly'!$D$4,IF('Lease Quarterly'!$H$4="Quarterly",J1049*('Lease Quarterly'!$D$4/4),J1049*'Lease Quarterly'!$D$4/12))&gt;0,IF('Lease Quarterly'!$H$4="Yearly",J1049*'Lease Quarterly'!$D$4,IF('Lease Quarterly'!$H$4="Quarterly",J1049*('Lease Quarterly'!$D$4/4),J1049*'Lease Quarterly'!$D$4/12)),-L1049-J1049)</f>
        <v>0</v>
      </c>
      <c r="L1049" s="47">
        <f t="shared" si="167"/>
        <v>0</v>
      </c>
      <c r="M1049" s="47">
        <f t="shared" si="168"/>
        <v>0</v>
      </c>
      <c r="N1049" s="57"/>
      <c r="O1049" s="38">
        <v>237</v>
      </c>
      <c r="P1049" s="58">
        <f t="shared" si="172"/>
        <v>421035</v>
      </c>
      <c r="Q1049" s="47">
        <f t="shared" si="173"/>
        <v>0</v>
      </c>
      <c r="R1049" s="47">
        <f>IF(S1048&lt;1,0,-'Lease Quarterly'!$K$4/'Lease Quarterly'!$L$4)</f>
        <v>0</v>
      </c>
      <c r="S1049" s="47">
        <f t="shared" si="169"/>
        <v>0</v>
      </c>
      <c r="AE1049"/>
      <c r="AF1049" s="6"/>
    </row>
    <row r="1050" spans="1:32" x14ac:dyDescent="0.25">
      <c r="A1050" s="53">
        <f t="shared" si="170"/>
        <v>1034</v>
      </c>
      <c r="B1050" s="29">
        <f t="shared" si="164"/>
        <v>0</v>
      </c>
      <c r="C1050" s="9" t="str">
        <f>IF(D1050=0,"-",IF('Lease Quarterly'!$H$4="Yearly",EDATE(C1049,12),IF('Lease Quarterly'!$H$4="Quarterly",EDATE(C1049,3),EDATE(C1049,1))))</f>
        <v>-</v>
      </c>
      <c r="D1050" s="54">
        <f>IF(A1050&gt;'Lease Quarterly'!$E$4,0,'Lease Quarterly'!$G$4)*((1+$M$4)^(((((IF($H$4="Yearly",ROUNDDOWN(IF(A1050-($N$4)&lt;0,0,((A1050-($N$4)/(($N$4))))/($N$4)),0),IF($H$4="Monthly",ROUNDDOWN(IF(A1050-($N$4*12)&lt;0,0,((A1050-(12*$N$4)/((12*$N$4))))/($N$4*12)),0),ROUNDDOWN(IF(A1050-($N$4*4)&lt;0,0,((A1050-(4*$N$4)/((4*$N$4))))/($N$4*4)),0)))))))))+(IF(A1050=$E$4,$J$4,0))</f>
        <v>0</v>
      </c>
      <c r="E1050" s="49">
        <f>IF(D1050=0,0,1/((1+IF('Lease Quarterly'!$H$4="Yearly",'Lease Quarterly'!$D$4,IF('Lease Quarterly'!$H$4="Quarterly",'Lease Quarterly'!$D$4/4,'Lease Quarterly'!$D$4/12)))^IF($E$17=1,A1049,A1050)))</f>
        <v>0</v>
      </c>
      <c r="F1050" s="55">
        <f t="shared" si="165"/>
        <v>0</v>
      </c>
      <c r="G1050" s="56"/>
      <c r="H1050" s="38">
        <f t="shared" si="171"/>
        <v>1034</v>
      </c>
      <c r="I1050" s="9" t="str">
        <f t="shared" si="166"/>
        <v>-</v>
      </c>
      <c r="J1050" s="47">
        <f>IF(H1050&gt;'Lease Quarterly'!$E$4,0,M1049)</f>
        <v>0</v>
      </c>
      <c r="K1050" s="47">
        <f>IF(IF('Lease Quarterly'!$H$4="Yearly",J1050*'Lease Quarterly'!$D$4,IF('Lease Quarterly'!$H$4="Quarterly",J1050*('Lease Quarterly'!$D$4/4),J1050*'Lease Quarterly'!$D$4/12))&gt;0,IF('Lease Quarterly'!$H$4="Yearly",J1050*'Lease Quarterly'!$D$4,IF('Lease Quarterly'!$H$4="Quarterly",J1050*('Lease Quarterly'!$D$4/4),J1050*'Lease Quarterly'!$D$4/12)),-L1050-J1050)</f>
        <v>0</v>
      </c>
      <c r="L1050" s="47">
        <f t="shared" si="167"/>
        <v>0</v>
      </c>
      <c r="M1050" s="47">
        <f t="shared" si="168"/>
        <v>0</v>
      </c>
      <c r="N1050" s="57"/>
      <c r="O1050" s="38">
        <v>237</v>
      </c>
      <c r="P1050" s="58">
        <f t="shared" si="172"/>
        <v>421400</v>
      </c>
      <c r="Q1050" s="47">
        <f t="shared" si="173"/>
        <v>0</v>
      </c>
      <c r="R1050" s="47">
        <f>IF(S1049&lt;1,0,-'Lease Quarterly'!$K$4/'Lease Quarterly'!$L$4)</f>
        <v>0</v>
      </c>
      <c r="S1050" s="47">
        <f t="shared" si="169"/>
        <v>0</v>
      </c>
      <c r="AE1050"/>
      <c r="AF1050" s="6"/>
    </row>
    <row r="1051" spans="1:32" x14ac:dyDescent="0.25">
      <c r="A1051" s="53">
        <f t="shared" si="170"/>
        <v>1035</v>
      </c>
      <c r="B1051" s="29">
        <f t="shared" si="164"/>
        <v>0</v>
      </c>
      <c r="C1051" s="9" t="str">
        <f>IF(D1051=0,"-",IF('Lease Quarterly'!$H$4="Yearly",EDATE(C1050,12),IF('Lease Quarterly'!$H$4="Quarterly",EDATE(C1050,3),EDATE(C1050,1))))</f>
        <v>-</v>
      </c>
      <c r="D1051" s="54">
        <f>IF(A1051&gt;'Lease Quarterly'!$E$4,0,'Lease Quarterly'!$G$4)*((1+$M$4)^(((((IF($H$4="Yearly",ROUNDDOWN(IF(A1051-($N$4)&lt;0,0,((A1051-($N$4)/(($N$4))))/($N$4)),0),IF($H$4="Monthly",ROUNDDOWN(IF(A1051-($N$4*12)&lt;0,0,((A1051-(12*$N$4)/((12*$N$4))))/($N$4*12)),0),ROUNDDOWN(IF(A1051-($N$4*4)&lt;0,0,((A1051-(4*$N$4)/((4*$N$4))))/($N$4*4)),0)))))))))+(IF(A1051=$E$4,$J$4,0))</f>
        <v>0</v>
      </c>
      <c r="E1051" s="49">
        <f>IF(D1051=0,0,1/((1+IF('Lease Quarterly'!$H$4="Yearly",'Lease Quarterly'!$D$4,IF('Lease Quarterly'!$H$4="Quarterly",'Lease Quarterly'!$D$4/4,'Lease Quarterly'!$D$4/12)))^IF($E$17=1,A1050,A1051)))</f>
        <v>0</v>
      </c>
      <c r="F1051" s="55">
        <f t="shared" si="165"/>
        <v>0</v>
      </c>
      <c r="G1051" s="56"/>
      <c r="H1051" s="38">
        <f t="shared" si="171"/>
        <v>1035</v>
      </c>
      <c r="I1051" s="9" t="str">
        <f t="shared" si="166"/>
        <v>-</v>
      </c>
      <c r="J1051" s="47">
        <f>IF(H1051&gt;'Lease Quarterly'!$E$4,0,M1050)</f>
        <v>0</v>
      </c>
      <c r="K1051" s="47">
        <f>IF(IF('Lease Quarterly'!$H$4="Yearly",J1051*'Lease Quarterly'!$D$4,IF('Lease Quarterly'!$H$4="Quarterly",J1051*('Lease Quarterly'!$D$4/4),J1051*'Lease Quarterly'!$D$4/12))&gt;0,IF('Lease Quarterly'!$H$4="Yearly",J1051*'Lease Quarterly'!$D$4,IF('Lease Quarterly'!$H$4="Quarterly",J1051*('Lease Quarterly'!$D$4/4),J1051*'Lease Quarterly'!$D$4/12)),-L1051-J1051)</f>
        <v>0</v>
      </c>
      <c r="L1051" s="47">
        <f t="shared" si="167"/>
        <v>0</v>
      </c>
      <c r="M1051" s="47">
        <f t="shared" si="168"/>
        <v>0</v>
      </c>
      <c r="N1051" s="57"/>
      <c r="O1051" s="38">
        <v>237</v>
      </c>
      <c r="P1051" s="58">
        <f t="shared" si="172"/>
        <v>421765</v>
      </c>
      <c r="Q1051" s="47">
        <f t="shared" si="173"/>
        <v>0</v>
      </c>
      <c r="R1051" s="47">
        <f>IF(S1050&lt;1,0,-'Lease Quarterly'!$K$4/'Lease Quarterly'!$L$4)</f>
        <v>0</v>
      </c>
      <c r="S1051" s="47">
        <f t="shared" si="169"/>
        <v>0</v>
      </c>
      <c r="AE1051"/>
      <c r="AF1051" s="6"/>
    </row>
    <row r="1052" spans="1:32" x14ac:dyDescent="0.25">
      <c r="A1052" s="53">
        <f t="shared" si="170"/>
        <v>1036</v>
      </c>
      <c r="B1052" s="29">
        <f t="shared" si="164"/>
        <v>0</v>
      </c>
      <c r="C1052" s="9" t="str">
        <f>IF(D1052=0,"-",IF('Lease Quarterly'!$H$4="Yearly",EDATE(C1051,12),IF('Lease Quarterly'!$H$4="Quarterly",EDATE(C1051,3),EDATE(C1051,1))))</f>
        <v>-</v>
      </c>
      <c r="D1052" s="54">
        <f>IF(A1052&gt;'Lease Quarterly'!$E$4,0,'Lease Quarterly'!$G$4)*((1+$M$4)^(((((IF($H$4="Yearly",ROUNDDOWN(IF(A1052-($N$4)&lt;0,0,((A1052-($N$4)/(($N$4))))/($N$4)),0),IF($H$4="Monthly",ROUNDDOWN(IF(A1052-($N$4*12)&lt;0,0,((A1052-(12*$N$4)/((12*$N$4))))/($N$4*12)),0),ROUNDDOWN(IF(A1052-($N$4*4)&lt;0,0,((A1052-(4*$N$4)/((4*$N$4))))/($N$4*4)),0)))))))))+(IF(A1052=$E$4,$J$4,0))</f>
        <v>0</v>
      </c>
      <c r="E1052" s="49">
        <f>IF(D1052=0,0,1/((1+IF('Lease Quarterly'!$H$4="Yearly",'Lease Quarterly'!$D$4,IF('Lease Quarterly'!$H$4="Quarterly",'Lease Quarterly'!$D$4/4,'Lease Quarterly'!$D$4/12)))^IF($E$17=1,A1051,A1052)))</f>
        <v>0</v>
      </c>
      <c r="F1052" s="55">
        <f t="shared" si="165"/>
        <v>0</v>
      </c>
      <c r="G1052" s="56"/>
      <c r="H1052" s="38">
        <f t="shared" si="171"/>
        <v>1036</v>
      </c>
      <c r="I1052" s="9" t="str">
        <f t="shared" si="166"/>
        <v>-</v>
      </c>
      <c r="J1052" s="47">
        <f>IF(H1052&gt;'Lease Quarterly'!$E$4,0,M1051)</f>
        <v>0</v>
      </c>
      <c r="K1052" s="47">
        <f>IF(IF('Lease Quarterly'!$H$4="Yearly",J1052*'Lease Quarterly'!$D$4,IF('Lease Quarterly'!$H$4="Quarterly",J1052*('Lease Quarterly'!$D$4/4),J1052*'Lease Quarterly'!$D$4/12))&gt;0,IF('Lease Quarterly'!$H$4="Yearly",J1052*'Lease Quarterly'!$D$4,IF('Lease Quarterly'!$H$4="Quarterly",J1052*('Lease Quarterly'!$D$4/4),J1052*'Lease Quarterly'!$D$4/12)),-L1052-J1052)</f>
        <v>0</v>
      </c>
      <c r="L1052" s="47">
        <f t="shared" si="167"/>
        <v>0</v>
      </c>
      <c r="M1052" s="47">
        <f t="shared" si="168"/>
        <v>0</v>
      </c>
      <c r="N1052" s="57"/>
      <c r="O1052" s="38">
        <v>237</v>
      </c>
      <c r="P1052" s="58">
        <f t="shared" si="172"/>
        <v>422130</v>
      </c>
      <c r="Q1052" s="47">
        <f t="shared" si="173"/>
        <v>0</v>
      </c>
      <c r="R1052" s="47">
        <f>IF(S1051&lt;1,0,-'Lease Quarterly'!$K$4/'Lease Quarterly'!$L$4)</f>
        <v>0</v>
      </c>
      <c r="S1052" s="47">
        <f t="shared" si="169"/>
        <v>0</v>
      </c>
      <c r="AE1052"/>
      <c r="AF1052" s="6"/>
    </row>
    <row r="1053" spans="1:32" x14ac:dyDescent="0.25">
      <c r="A1053" s="53">
        <f t="shared" si="170"/>
        <v>1037</v>
      </c>
      <c r="B1053" s="29">
        <f t="shared" si="164"/>
        <v>0</v>
      </c>
      <c r="C1053" s="9" t="str">
        <f>IF(D1053=0,"-",IF('Lease Quarterly'!$H$4="Yearly",EDATE(C1052,12),IF('Lease Quarterly'!$H$4="Quarterly",EDATE(C1052,3),EDATE(C1052,1))))</f>
        <v>-</v>
      </c>
      <c r="D1053" s="54">
        <f>IF(A1053&gt;'Lease Quarterly'!$E$4,0,'Lease Quarterly'!$G$4)*((1+$M$4)^(((((IF($H$4="Yearly",ROUNDDOWN(IF(A1053-($N$4)&lt;0,0,((A1053-($N$4)/(($N$4))))/($N$4)),0),IF($H$4="Monthly",ROUNDDOWN(IF(A1053-($N$4*12)&lt;0,0,((A1053-(12*$N$4)/((12*$N$4))))/($N$4*12)),0),ROUNDDOWN(IF(A1053-($N$4*4)&lt;0,0,((A1053-(4*$N$4)/((4*$N$4))))/($N$4*4)),0)))))))))+(IF(A1053=$E$4,$J$4,0))</f>
        <v>0</v>
      </c>
      <c r="E1053" s="49">
        <f>IF(D1053=0,0,1/((1+IF('Lease Quarterly'!$H$4="Yearly",'Lease Quarterly'!$D$4,IF('Lease Quarterly'!$H$4="Quarterly",'Lease Quarterly'!$D$4/4,'Lease Quarterly'!$D$4/12)))^IF($E$17=1,A1052,A1053)))</f>
        <v>0</v>
      </c>
      <c r="F1053" s="55">
        <f t="shared" si="165"/>
        <v>0</v>
      </c>
      <c r="G1053" s="56"/>
      <c r="H1053" s="38">
        <f t="shared" si="171"/>
        <v>1037</v>
      </c>
      <c r="I1053" s="9" t="str">
        <f t="shared" si="166"/>
        <v>-</v>
      </c>
      <c r="J1053" s="47">
        <f>IF(H1053&gt;'Lease Quarterly'!$E$4,0,M1052)</f>
        <v>0</v>
      </c>
      <c r="K1053" s="47">
        <f>IF(IF('Lease Quarterly'!$H$4="Yearly",J1053*'Lease Quarterly'!$D$4,IF('Lease Quarterly'!$H$4="Quarterly",J1053*('Lease Quarterly'!$D$4/4),J1053*'Lease Quarterly'!$D$4/12))&gt;0,IF('Lease Quarterly'!$H$4="Yearly",J1053*'Lease Quarterly'!$D$4,IF('Lease Quarterly'!$H$4="Quarterly",J1053*('Lease Quarterly'!$D$4/4),J1053*'Lease Quarterly'!$D$4/12)),-L1053-J1053)</f>
        <v>0</v>
      </c>
      <c r="L1053" s="47">
        <f t="shared" si="167"/>
        <v>0</v>
      </c>
      <c r="M1053" s="47">
        <f t="shared" si="168"/>
        <v>0</v>
      </c>
      <c r="N1053" s="57"/>
      <c r="O1053" s="38">
        <v>237</v>
      </c>
      <c r="P1053" s="58">
        <f t="shared" si="172"/>
        <v>422496</v>
      </c>
      <c r="Q1053" s="47">
        <f t="shared" si="173"/>
        <v>0</v>
      </c>
      <c r="R1053" s="47">
        <f>IF(S1052&lt;1,0,-'Lease Quarterly'!$K$4/'Lease Quarterly'!$L$4)</f>
        <v>0</v>
      </c>
      <c r="S1053" s="47">
        <f t="shared" si="169"/>
        <v>0</v>
      </c>
      <c r="AE1053"/>
      <c r="AF1053" s="6"/>
    </row>
    <row r="1054" spans="1:32" x14ac:dyDescent="0.25">
      <c r="A1054" s="53">
        <f t="shared" si="170"/>
        <v>1038</v>
      </c>
      <c r="B1054" s="29">
        <f t="shared" si="164"/>
        <v>0</v>
      </c>
      <c r="C1054" s="9" t="str">
        <f>IF(D1054=0,"-",IF('Lease Quarterly'!$H$4="Yearly",EDATE(C1053,12),IF('Lease Quarterly'!$H$4="Quarterly",EDATE(C1053,3),EDATE(C1053,1))))</f>
        <v>-</v>
      </c>
      <c r="D1054" s="54">
        <f>IF(A1054&gt;'Lease Quarterly'!$E$4,0,'Lease Quarterly'!$G$4)*((1+$M$4)^(((((IF($H$4="Yearly",ROUNDDOWN(IF(A1054-($N$4)&lt;0,0,((A1054-($N$4)/(($N$4))))/($N$4)),0),IF($H$4="Monthly",ROUNDDOWN(IF(A1054-($N$4*12)&lt;0,0,((A1054-(12*$N$4)/((12*$N$4))))/($N$4*12)),0),ROUNDDOWN(IF(A1054-($N$4*4)&lt;0,0,((A1054-(4*$N$4)/((4*$N$4))))/($N$4*4)),0)))))))))+(IF(A1054=$E$4,$J$4,0))</f>
        <v>0</v>
      </c>
      <c r="E1054" s="49">
        <f>IF(D1054=0,0,1/((1+IF('Lease Quarterly'!$H$4="Yearly",'Lease Quarterly'!$D$4,IF('Lease Quarterly'!$H$4="Quarterly",'Lease Quarterly'!$D$4/4,'Lease Quarterly'!$D$4/12)))^IF($E$17=1,A1053,A1054)))</f>
        <v>0</v>
      </c>
      <c r="F1054" s="55">
        <f t="shared" si="165"/>
        <v>0</v>
      </c>
      <c r="G1054" s="56"/>
      <c r="H1054" s="38">
        <f t="shared" si="171"/>
        <v>1038</v>
      </c>
      <c r="I1054" s="9" t="str">
        <f t="shared" si="166"/>
        <v>-</v>
      </c>
      <c r="J1054" s="47">
        <f>IF(H1054&gt;'Lease Quarterly'!$E$4,0,M1053)</f>
        <v>0</v>
      </c>
      <c r="K1054" s="47">
        <f>IF(IF('Lease Quarterly'!$H$4="Yearly",J1054*'Lease Quarterly'!$D$4,IF('Lease Quarterly'!$H$4="Quarterly",J1054*('Lease Quarterly'!$D$4/4),J1054*'Lease Quarterly'!$D$4/12))&gt;0,IF('Lease Quarterly'!$H$4="Yearly",J1054*'Lease Quarterly'!$D$4,IF('Lease Quarterly'!$H$4="Quarterly",J1054*('Lease Quarterly'!$D$4/4),J1054*'Lease Quarterly'!$D$4/12)),-L1054-J1054)</f>
        <v>0</v>
      </c>
      <c r="L1054" s="47">
        <f t="shared" si="167"/>
        <v>0</v>
      </c>
      <c r="M1054" s="47">
        <f t="shared" si="168"/>
        <v>0</v>
      </c>
      <c r="N1054" s="57"/>
      <c r="O1054" s="38">
        <v>237</v>
      </c>
      <c r="P1054" s="58">
        <f t="shared" si="172"/>
        <v>422861</v>
      </c>
      <c r="Q1054" s="47">
        <f t="shared" si="173"/>
        <v>0</v>
      </c>
      <c r="R1054" s="47">
        <f>IF(S1053&lt;1,0,-'Lease Quarterly'!$K$4/'Lease Quarterly'!$L$4)</f>
        <v>0</v>
      </c>
      <c r="S1054" s="47">
        <f t="shared" si="169"/>
        <v>0</v>
      </c>
      <c r="AE1054"/>
      <c r="AF1054" s="6"/>
    </row>
    <row r="1055" spans="1:32" x14ac:dyDescent="0.25">
      <c r="A1055" s="53">
        <f t="shared" si="170"/>
        <v>1039</v>
      </c>
      <c r="B1055" s="29">
        <f t="shared" si="164"/>
        <v>0</v>
      </c>
      <c r="C1055" s="9" t="str">
        <f>IF(D1055=0,"-",IF('Lease Quarterly'!$H$4="Yearly",EDATE(C1054,12),IF('Lease Quarterly'!$H$4="Quarterly",EDATE(C1054,3),EDATE(C1054,1))))</f>
        <v>-</v>
      </c>
      <c r="D1055" s="54">
        <f>IF(A1055&gt;'Lease Quarterly'!$E$4,0,'Lease Quarterly'!$G$4)*((1+$M$4)^(((((IF($H$4="Yearly",ROUNDDOWN(IF(A1055-($N$4)&lt;0,0,((A1055-($N$4)/(($N$4))))/($N$4)),0),IF($H$4="Monthly",ROUNDDOWN(IF(A1055-($N$4*12)&lt;0,0,((A1055-(12*$N$4)/((12*$N$4))))/($N$4*12)),0),ROUNDDOWN(IF(A1055-($N$4*4)&lt;0,0,((A1055-(4*$N$4)/((4*$N$4))))/($N$4*4)),0)))))))))+(IF(A1055=$E$4,$J$4,0))</f>
        <v>0</v>
      </c>
      <c r="E1055" s="49">
        <f>IF(D1055=0,0,1/((1+IF('Lease Quarterly'!$H$4="Yearly",'Lease Quarterly'!$D$4,IF('Lease Quarterly'!$H$4="Quarterly",'Lease Quarterly'!$D$4/4,'Lease Quarterly'!$D$4/12)))^IF($E$17=1,A1054,A1055)))</f>
        <v>0</v>
      </c>
      <c r="F1055" s="55">
        <f t="shared" si="165"/>
        <v>0</v>
      </c>
      <c r="G1055" s="56"/>
      <c r="H1055" s="38">
        <f t="shared" si="171"/>
        <v>1039</v>
      </c>
      <c r="I1055" s="9" t="str">
        <f t="shared" si="166"/>
        <v>-</v>
      </c>
      <c r="J1055" s="47">
        <f>IF(H1055&gt;'Lease Quarterly'!$E$4,0,M1054)</f>
        <v>0</v>
      </c>
      <c r="K1055" s="47">
        <f>IF(IF('Lease Quarterly'!$H$4="Yearly",J1055*'Lease Quarterly'!$D$4,IF('Lease Quarterly'!$H$4="Quarterly",J1055*('Lease Quarterly'!$D$4/4),J1055*'Lease Quarterly'!$D$4/12))&gt;0,IF('Lease Quarterly'!$H$4="Yearly",J1055*'Lease Quarterly'!$D$4,IF('Lease Quarterly'!$H$4="Quarterly",J1055*('Lease Quarterly'!$D$4/4),J1055*'Lease Quarterly'!$D$4/12)),-L1055-J1055)</f>
        <v>0</v>
      </c>
      <c r="L1055" s="47">
        <f t="shared" si="167"/>
        <v>0</v>
      </c>
      <c r="M1055" s="47">
        <f t="shared" si="168"/>
        <v>0</v>
      </c>
      <c r="N1055" s="57"/>
      <c r="O1055" s="38">
        <v>237</v>
      </c>
      <c r="P1055" s="58">
        <f t="shared" si="172"/>
        <v>423226</v>
      </c>
      <c r="Q1055" s="47">
        <f t="shared" si="173"/>
        <v>0</v>
      </c>
      <c r="R1055" s="47">
        <f>IF(S1054&lt;1,0,-'Lease Quarterly'!$K$4/'Lease Quarterly'!$L$4)</f>
        <v>0</v>
      </c>
      <c r="S1055" s="47">
        <f t="shared" si="169"/>
        <v>0</v>
      </c>
      <c r="AE1055"/>
      <c r="AF1055" s="6"/>
    </row>
    <row r="1056" spans="1:32" x14ac:dyDescent="0.25">
      <c r="A1056" s="53">
        <f t="shared" si="170"/>
        <v>1040</v>
      </c>
      <c r="B1056" s="29">
        <f t="shared" si="164"/>
        <v>0</v>
      </c>
      <c r="C1056" s="9" t="str">
        <f>IF(D1056=0,"-",IF('Lease Quarterly'!$H$4="Yearly",EDATE(C1055,12),IF('Lease Quarterly'!$H$4="Quarterly",EDATE(C1055,3),EDATE(C1055,1))))</f>
        <v>-</v>
      </c>
      <c r="D1056" s="54">
        <f>IF(A1056&gt;'Lease Quarterly'!$E$4,0,'Lease Quarterly'!$G$4)*((1+$M$4)^(((((IF($H$4="Yearly",ROUNDDOWN(IF(A1056-($N$4)&lt;0,0,((A1056-($N$4)/(($N$4))))/($N$4)),0),IF($H$4="Monthly",ROUNDDOWN(IF(A1056-($N$4*12)&lt;0,0,((A1056-(12*$N$4)/((12*$N$4))))/($N$4*12)),0),ROUNDDOWN(IF(A1056-($N$4*4)&lt;0,0,((A1056-(4*$N$4)/((4*$N$4))))/($N$4*4)),0)))))))))+(IF(A1056=$E$4,$J$4,0))</f>
        <v>0</v>
      </c>
      <c r="E1056" s="49">
        <f>IF(D1056=0,0,1/((1+IF('Lease Quarterly'!$H$4="Yearly",'Lease Quarterly'!$D$4,IF('Lease Quarterly'!$H$4="Quarterly",'Lease Quarterly'!$D$4/4,'Lease Quarterly'!$D$4/12)))^IF($E$17=1,A1055,A1056)))</f>
        <v>0</v>
      </c>
      <c r="F1056" s="55">
        <f t="shared" si="165"/>
        <v>0</v>
      </c>
      <c r="G1056" s="56"/>
      <c r="H1056" s="38">
        <f t="shared" si="171"/>
        <v>1040</v>
      </c>
      <c r="I1056" s="9" t="str">
        <f t="shared" si="166"/>
        <v>-</v>
      </c>
      <c r="J1056" s="47">
        <f>IF(H1056&gt;'Lease Quarterly'!$E$4,0,M1055)</f>
        <v>0</v>
      </c>
      <c r="K1056" s="47">
        <f>IF(IF('Lease Quarterly'!$H$4="Yearly",J1056*'Lease Quarterly'!$D$4,IF('Lease Quarterly'!$H$4="Quarterly",J1056*('Lease Quarterly'!$D$4/4),J1056*'Lease Quarterly'!$D$4/12))&gt;0,IF('Lease Quarterly'!$H$4="Yearly",J1056*'Lease Quarterly'!$D$4,IF('Lease Quarterly'!$H$4="Quarterly",J1056*('Lease Quarterly'!$D$4/4),J1056*'Lease Quarterly'!$D$4/12)),-L1056-J1056)</f>
        <v>0</v>
      </c>
      <c r="L1056" s="47">
        <f t="shared" si="167"/>
        <v>0</v>
      </c>
      <c r="M1056" s="47">
        <f t="shared" si="168"/>
        <v>0</v>
      </c>
      <c r="N1056" s="57"/>
      <c r="O1056" s="38">
        <v>237</v>
      </c>
      <c r="P1056" s="58">
        <f t="shared" si="172"/>
        <v>423591</v>
      </c>
      <c r="Q1056" s="47">
        <f t="shared" si="173"/>
        <v>0</v>
      </c>
      <c r="R1056" s="47">
        <f>IF(S1055&lt;1,0,-'Lease Quarterly'!$K$4/'Lease Quarterly'!$L$4)</f>
        <v>0</v>
      </c>
      <c r="S1056" s="47">
        <f t="shared" si="169"/>
        <v>0</v>
      </c>
      <c r="AE1056"/>
      <c r="AF1056" s="6"/>
    </row>
    <row r="1057" spans="1:32" x14ac:dyDescent="0.25">
      <c r="A1057" s="53">
        <f t="shared" si="170"/>
        <v>1041</v>
      </c>
      <c r="B1057" s="29">
        <f t="shared" si="164"/>
        <v>0</v>
      </c>
      <c r="C1057" s="9" t="str">
        <f>IF(D1057=0,"-",IF('Lease Quarterly'!$H$4="Yearly",EDATE(C1056,12),IF('Lease Quarterly'!$H$4="Quarterly",EDATE(C1056,3),EDATE(C1056,1))))</f>
        <v>-</v>
      </c>
      <c r="D1057" s="54">
        <f>IF(A1057&gt;'Lease Quarterly'!$E$4,0,'Lease Quarterly'!$G$4)*((1+$M$4)^(((((IF($H$4="Yearly",ROUNDDOWN(IF(A1057-($N$4)&lt;0,0,((A1057-($N$4)/(($N$4))))/($N$4)),0),IF($H$4="Monthly",ROUNDDOWN(IF(A1057-($N$4*12)&lt;0,0,((A1057-(12*$N$4)/((12*$N$4))))/($N$4*12)),0),ROUNDDOWN(IF(A1057-($N$4*4)&lt;0,0,((A1057-(4*$N$4)/((4*$N$4))))/($N$4*4)),0)))))))))+(IF(A1057=$E$4,$J$4,0))</f>
        <v>0</v>
      </c>
      <c r="E1057" s="49">
        <f>IF(D1057=0,0,1/((1+IF('Lease Quarterly'!$H$4="Yearly",'Lease Quarterly'!$D$4,IF('Lease Quarterly'!$H$4="Quarterly",'Lease Quarterly'!$D$4/4,'Lease Quarterly'!$D$4/12)))^IF($E$17=1,A1056,A1057)))</f>
        <v>0</v>
      </c>
      <c r="F1057" s="55">
        <f t="shared" si="165"/>
        <v>0</v>
      </c>
      <c r="G1057" s="56"/>
      <c r="H1057" s="38">
        <f t="shared" si="171"/>
        <v>1041</v>
      </c>
      <c r="I1057" s="9" t="str">
        <f t="shared" si="166"/>
        <v>-</v>
      </c>
      <c r="J1057" s="47">
        <f>IF(H1057&gt;'Lease Quarterly'!$E$4,0,M1056)</f>
        <v>0</v>
      </c>
      <c r="K1057" s="47">
        <f>IF(IF('Lease Quarterly'!$H$4="Yearly",J1057*'Lease Quarterly'!$D$4,IF('Lease Quarterly'!$H$4="Quarterly",J1057*('Lease Quarterly'!$D$4/4),J1057*'Lease Quarterly'!$D$4/12))&gt;0,IF('Lease Quarterly'!$H$4="Yearly",J1057*'Lease Quarterly'!$D$4,IF('Lease Quarterly'!$H$4="Quarterly",J1057*('Lease Quarterly'!$D$4/4),J1057*'Lease Quarterly'!$D$4/12)),-L1057-J1057)</f>
        <v>0</v>
      </c>
      <c r="L1057" s="47">
        <f t="shared" si="167"/>
        <v>0</v>
      </c>
      <c r="M1057" s="47">
        <f t="shared" si="168"/>
        <v>0</v>
      </c>
      <c r="N1057" s="57"/>
      <c r="O1057" s="38">
        <v>237</v>
      </c>
      <c r="P1057" s="58">
        <f t="shared" si="172"/>
        <v>423957</v>
      </c>
      <c r="Q1057" s="47">
        <f t="shared" si="173"/>
        <v>0</v>
      </c>
      <c r="R1057" s="47">
        <f>IF(S1056&lt;1,0,-'Lease Quarterly'!$K$4/'Lease Quarterly'!$L$4)</f>
        <v>0</v>
      </c>
      <c r="S1057" s="47">
        <f t="shared" si="169"/>
        <v>0</v>
      </c>
      <c r="AE1057"/>
      <c r="AF1057" s="6"/>
    </row>
    <row r="1058" spans="1:32" x14ac:dyDescent="0.25">
      <c r="A1058" s="53">
        <f t="shared" si="170"/>
        <v>1042</v>
      </c>
      <c r="B1058" s="29">
        <f t="shared" si="164"/>
        <v>0</v>
      </c>
      <c r="C1058" s="9" t="str">
        <f>IF(D1058=0,"-",IF('Lease Quarterly'!$H$4="Yearly",EDATE(C1057,12),IF('Lease Quarterly'!$H$4="Quarterly",EDATE(C1057,3),EDATE(C1057,1))))</f>
        <v>-</v>
      </c>
      <c r="D1058" s="54">
        <f>IF(A1058&gt;'Lease Quarterly'!$E$4,0,'Lease Quarterly'!$G$4)*((1+$M$4)^(((((IF($H$4="Yearly",ROUNDDOWN(IF(A1058-($N$4)&lt;0,0,((A1058-($N$4)/(($N$4))))/($N$4)),0),IF($H$4="Monthly",ROUNDDOWN(IF(A1058-($N$4*12)&lt;0,0,((A1058-(12*$N$4)/((12*$N$4))))/($N$4*12)),0),ROUNDDOWN(IF(A1058-($N$4*4)&lt;0,0,((A1058-(4*$N$4)/((4*$N$4))))/($N$4*4)),0)))))))))+(IF(A1058=$E$4,$J$4,0))</f>
        <v>0</v>
      </c>
      <c r="E1058" s="49">
        <f>IF(D1058=0,0,1/((1+IF('Lease Quarterly'!$H$4="Yearly",'Lease Quarterly'!$D$4,IF('Lease Quarterly'!$H$4="Quarterly",'Lease Quarterly'!$D$4/4,'Lease Quarterly'!$D$4/12)))^IF($E$17=1,A1057,A1058)))</f>
        <v>0</v>
      </c>
      <c r="F1058" s="55">
        <f t="shared" si="165"/>
        <v>0</v>
      </c>
      <c r="G1058" s="56"/>
      <c r="H1058" s="38">
        <f t="shared" si="171"/>
        <v>1042</v>
      </c>
      <c r="I1058" s="9" t="str">
        <f t="shared" si="166"/>
        <v>-</v>
      </c>
      <c r="J1058" s="47">
        <f>IF(H1058&gt;'Lease Quarterly'!$E$4,0,M1057)</f>
        <v>0</v>
      </c>
      <c r="K1058" s="47">
        <f>IF(IF('Lease Quarterly'!$H$4="Yearly",J1058*'Lease Quarterly'!$D$4,IF('Lease Quarterly'!$H$4="Quarterly",J1058*('Lease Quarterly'!$D$4/4),J1058*'Lease Quarterly'!$D$4/12))&gt;0,IF('Lease Quarterly'!$H$4="Yearly",J1058*'Lease Quarterly'!$D$4,IF('Lease Quarterly'!$H$4="Quarterly",J1058*('Lease Quarterly'!$D$4/4),J1058*'Lease Quarterly'!$D$4/12)),-L1058-J1058)</f>
        <v>0</v>
      </c>
      <c r="L1058" s="47">
        <f t="shared" si="167"/>
        <v>0</v>
      </c>
      <c r="M1058" s="47">
        <f t="shared" si="168"/>
        <v>0</v>
      </c>
      <c r="N1058" s="57"/>
      <c r="O1058" s="38">
        <v>237</v>
      </c>
      <c r="P1058" s="58">
        <f t="shared" si="172"/>
        <v>424322</v>
      </c>
      <c r="Q1058" s="47">
        <f t="shared" si="173"/>
        <v>0</v>
      </c>
      <c r="R1058" s="47">
        <f>IF(S1057&lt;1,0,-'Lease Quarterly'!$K$4/'Lease Quarterly'!$L$4)</f>
        <v>0</v>
      </c>
      <c r="S1058" s="47">
        <f t="shared" si="169"/>
        <v>0</v>
      </c>
      <c r="AE1058"/>
      <c r="AF1058" s="6"/>
    </row>
    <row r="1059" spans="1:32" x14ac:dyDescent="0.25">
      <c r="A1059" s="53">
        <f t="shared" si="170"/>
        <v>1043</v>
      </c>
      <c r="B1059" s="29">
        <f t="shared" si="164"/>
        <v>0</v>
      </c>
      <c r="C1059" s="9" t="str">
        <f>IF(D1059=0,"-",IF('Lease Quarterly'!$H$4="Yearly",EDATE(C1058,12),IF('Lease Quarterly'!$H$4="Quarterly",EDATE(C1058,3),EDATE(C1058,1))))</f>
        <v>-</v>
      </c>
      <c r="D1059" s="54">
        <f>IF(A1059&gt;'Lease Quarterly'!$E$4,0,'Lease Quarterly'!$G$4)*((1+$M$4)^(((((IF($H$4="Yearly",ROUNDDOWN(IF(A1059-($N$4)&lt;0,0,((A1059-($N$4)/(($N$4))))/($N$4)),0),IF($H$4="Monthly",ROUNDDOWN(IF(A1059-($N$4*12)&lt;0,0,((A1059-(12*$N$4)/((12*$N$4))))/($N$4*12)),0),ROUNDDOWN(IF(A1059-($N$4*4)&lt;0,0,((A1059-(4*$N$4)/((4*$N$4))))/($N$4*4)),0)))))))))+(IF(A1059=$E$4,$J$4,0))</f>
        <v>0</v>
      </c>
      <c r="E1059" s="49">
        <f>IF(D1059=0,0,1/((1+IF('Lease Quarterly'!$H$4="Yearly",'Lease Quarterly'!$D$4,IF('Lease Quarterly'!$H$4="Quarterly",'Lease Quarterly'!$D$4/4,'Lease Quarterly'!$D$4/12)))^IF($E$17=1,A1058,A1059)))</f>
        <v>0</v>
      </c>
      <c r="F1059" s="55">
        <f t="shared" si="165"/>
        <v>0</v>
      </c>
      <c r="G1059" s="56"/>
      <c r="H1059" s="38">
        <f t="shared" si="171"/>
        <v>1043</v>
      </c>
      <c r="I1059" s="9" t="str">
        <f t="shared" si="166"/>
        <v>-</v>
      </c>
      <c r="J1059" s="47">
        <f>IF(H1059&gt;'Lease Quarterly'!$E$4,0,M1058)</f>
        <v>0</v>
      </c>
      <c r="K1059" s="47">
        <f>IF(IF('Lease Quarterly'!$H$4="Yearly",J1059*'Lease Quarterly'!$D$4,IF('Lease Quarterly'!$H$4="Quarterly",J1059*('Lease Quarterly'!$D$4/4),J1059*'Lease Quarterly'!$D$4/12))&gt;0,IF('Lease Quarterly'!$H$4="Yearly",J1059*'Lease Quarterly'!$D$4,IF('Lease Quarterly'!$H$4="Quarterly",J1059*('Lease Quarterly'!$D$4/4),J1059*'Lease Quarterly'!$D$4/12)),-L1059-J1059)</f>
        <v>0</v>
      </c>
      <c r="L1059" s="47">
        <f t="shared" si="167"/>
        <v>0</v>
      </c>
      <c r="M1059" s="47">
        <f t="shared" si="168"/>
        <v>0</v>
      </c>
      <c r="N1059" s="57"/>
      <c r="O1059" s="38">
        <v>237</v>
      </c>
      <c r="P1059" s="58">
        <f t="shared" si="172"/>
        <v>424687</v>
      </c>
      <c r="Q1059" s="47">
        <f t="shared" si="173"/>
        <v>0</v>
      </c>
      <c r="R1059" s="47">
        <f>IF(S1058&lt;1,0,-'Lease Quarterly'!$K$4/'Lease Quarterly'!$L$4)</f>
        <v>0</v>
      </c>
      <c r="S1059" s="47">
        <f t="shared" si="169"/>
        <v>0</v>
      </c>
      <c r="AE1059"/>
      <c r="AF1059" s="6"/>
    </row>
    <row r="1060" spans="1:32" x14ac:dyDescent="0.25">
      <c r="A1060" s="53">
        <f t="shared" si="170"/>
        <v>1044</v>
      </c>
      <c r="B1060" s="29">
        <f t="shared" si="164"/>
        <v>0</v>
      </c>
      <c r="C1060" s="9" t="str">
        <f>IF(D1060=0,"-",IF('Lease Quarterly'!$H$4="Yearly",EDATE(C1059,12),IF('Lease Quarterly'!$H$4="Quarterly",EDATE(C1059,3),EDATE(C1059,1))))</f>
        <v>-</v>
      </c>
      <c r="D1060" s="54">
        <f>IF(A1060&gt;'Lease Quarterly'!$E$4,0,'Lease Quarterly'!$G$4)*((1+$M$4)^(((((IF($H$4="Yearly",ROUNDDOWN(IF(A1060-($N$4)&lt;0,0,((A1060-($N$4)/(($N$4))))/($N$4)),0),IF($H$4="Monthly",ROUNDDOWN(IF(A1060-($N$4*12)&lt;0,0,((A1060-(12*$N$4)/((12*$N$4))))/($N$4*12)),0),ROUNDDOWN(IF(A1060-($N$4*4)&lt;0,0,((A1060-(4*$N$4)/((4*$N$4))))/($N$4*4)),0)))))))))+(IF(A1060=$E$4,$J$4,0))</f>
        <v>0</v>
      </c>
      <c r="E1060" s="49">
        <f>IF(D1060=0,0,1/((1+IF('Lease Quarterly'!$H$4="Yearly",'Lease Quarterly'!$D$4,IF('Lease Quarterly'!$H$4="Quarterly",'Lease Quarterly'!$D$4/4,'Lease Quarterly'!$D$4/12)))^IF($E$17=1,A1059,A1060)))</f>
        <v>0</v>
      </c>
      <c r="F1060" s="55">
        <f t="shared" si="165"/>
        <v>0</v>
      </c>
      <c r="G1060" s="56"/>
      <c r="H1060" s="38">
        <f t="shared" si="171"/>
        <v>1044</v>
      </c>
      <c r="I1060" s="9" t="str">
        <f t="shared" si="166"/>
        <v>-</v>
      </c>
      <c r="J1060" s="47">
        <f>IF(H1060&gt;'Lease Quarterly'!$E$4,0,M1059)</f>
        <v>0</v>
      </c>
      <c r="K1060" s="47">
        <f>IF(IF('Lease Quarterly'!$H$4="Yearly",J1060*'Lease Quarterly'!$D$4,IF('Lease Quarterly'!$H$4="Quarterly",J1060*('Lease Quarterly'!$D$4/4),J1060*'Lease Quarterly'!$D$4/12))&gt;0,IF('Lease Quarterly'!$H$4="Yearly",J1060*'Lease Quarterly'!$D$4,IF('Lease Quarterly'!$H$4="Quarterly",J1060*('Lease Quarterly'!$D$4/4),J1060*'Lease Quarterly'!$D$4/12)),-L1060-J1060)</f>
        <v>0</v>
      </c>
      <c r="L1060" s="47">
        <f t="shared" si="167"/>
        <v>0</v>
      </c>
      <c r="M1060" s="47">
        <f t="shared" si="168"/>
        <v>0</v>
      </c>
      <c r="N1060" s="57"/>
      <c r="O1060" s="38">
        <v>237</v>
      </c>
      <c r="P1060" s="58">
        <f t="shared" si="172"/>
        <v>425052</v>
      </c>
      <c r="Q1060" s="47">
        <f t="shared" si="173"/>
        <v>0</v>
      </c>
      <c r="R1060" s="47">
        <f>IF(S1059&lt;1,0,-'Lease Quarterly'!$K$4/'Lease Quarterly'!$L$4)</f>
        <v>0</v>
      </c>
      <c r="S1060" s="47">
        <f t="shared" si="169"/>
        <v>0</v>
      </c>
      <c r="AE1060"/>
      <c r="AF1060" s="6"/>
    </row>
    <row r="1061" spans="1:32" x14ac:dyDescent="0.25">
      <c r="A1061" s="53">
        <f t="shared" si="170"/>
        <v>1045</v>
      </c>
      <c r="B1061" s="29">
        <f t="shared" si="164"/>
        <v>0</v>
      </c>
      <c r="C1061" s="9" t="str">
        <f>IF(D1061=0,"-",IF('Lease Quarterly'!$H$4="Yearly",EDATE(C1060,12),IF('Lease Quarterly'!$H$4="Quarterly",EDATE(C1060,3),EDATE(C1060,1))))</f>
        <v>-</v>
      </c>
      <c r="D1061" s="54">
        <f>IF(A1061&gt;'Lease Quarterly'!$E$4,0,'Lease Quarterly'!$G$4)*((1+$M$4)^(((((IF($H$4="Yearly",ROUNDDOWN(IF(A1061-($N$4)&lt;0,0,((A1061-($N$4)/(($N$4))))/($N$4)),0),IF($H$4="Monthly",ROUNDDOWN(IF(A1061-($N$4*12)&lt;0,0,((A1061-(12*$N$4)/((12*$N$4))))/($N$4*12)),0),ROUNDDOWN(IF(A1061-($N$4*4)&lt;0,0,((A1061-(4*$N$4)/((4*$N$4))))/($N$4*4)),0)))))))))+(IF(A1061=$E$4,$J$4,0))</f>
        <v>0</v>
      </c>
      <c r="E1061" s="49">
        <f>IF(D1061=0,0,1/((1+IF('Lease Quarterly'!$H$4="Yearly",'Lease Quarterly'!$D$4,IF('Lease Quarterly'!$H$4="Quarterly",'Lease Quarterly'!$D$4/4,'Lease Quarterly'!$D$4/12)))^IF($E$17=1,A1060,A1061)))</f>
        <v>0</v>
      </c>
      <c r="F1061" s="55">
        <f t="shared" si="165"/>
        <v>0</v>
      </c>
      <c r="G1061" s="56"/>
      <c r="H1061" s="38">
        <f t="shared" si="171"/>
        <v>1045</v>
      </c>
      <c r="I1061" s="9" t="str">
        <f t="shared" si="166"/>
        <v>-</v>
      </c>
      <c r="J1061" s="47">
        <f>IF(H1061&gt;'Lease Quarterly'!$E$4,0,M1060)</f>
        <v>0</v>
      </c>
      <c r="K1061" s="47">
        <f>IF(IF('Lease Quarterly'!$H$4="Yearly",J1061*'Lease Quarterly'!$D$4,IF('Lease Quarterly'!$H$4="Quarterly",J1061*('Lease Quarterly'!$D$4/4),J1061*'Lease Quarterly'!$D$4/12))&gt;0,IF('Lease Quarterly'!$H$4="Yearly",J1061*'Lease Quarterly'!$D$4,IF('Lease Quarterly'!$H$4="Quarterly",J1061*('Lease Quarterly'!$D$4/4),J1061*'Lease Quarterly'!$D$4/12)),-L1061-J1061)</f>
        <v>0</v>
      </c>
      <c r="L1061" s="47">
        <f t="shared" si="167"/>
        <v>0</v>
      </c>
      <c r="M1061" s="47">
        <f t="shared" si="168"/>
        <v>0</v>
      </c>
      <c r="N1061" s="57"/>
      <c r="O1061" s="38">
        <v>237</v>
      </c>
      <c r="P1061" s="58">
        <f t="shared" si="172"/>
        <v>425418</v>
      </c>
      <c r="Q1061" s="47">
        <f t="shared" si="173"/>
        <v>0</v>
      </c>
      <c r="R1061" s="47">
        <f>IF(S1060&lt;1,0,-'Lease Quarterly'!$K$4/'Lease Quarterly'!$L$4)</f>
        <v>0</v>
      </c>
      <c r="S1061" s="47">
        <f t="shared" si="169"/>
        <v>0</v>
      </c>
      <c r="AE1061"/>
      <c r="AF1061" s="6"/>
    </row>
    <row r="1062" spans="1:32" x14ac:dyDescent="0.25">
      <c r="A1062" s="53">
        <f t="shared" si="170"/>
        <v>1046</v>
      </c>
      <c r="B1062" s="29">
        <f t="shared" si="164"/>
        <v>0</v>
      </c>
      <c r="C1062" s="9" t="str">
        <f>IF(D1062=0,"-",IF('Lease Quarterly'!$H$4="Yearly",EDATE(C1061,12),IF('Lease Quarterly'!$H$4="Quarterly",EDATE(C1061,3),EDATE(C1061,1))))</f>
        <v>-</v>
      </c>
      <c r="D1062" s="54">
        <f>IF(A1062&gt;'Lease Quarterly'!$E$4,0,'Lease Quarterly'!$G$4)*((1+$M$4)^(((((IF($H$4="Yearly",ROUNDDOWN(IF(A1062-($N$4)&lt;0,0,((A1062-($N$4)/(($N$4))))/($N$4)),0),IF($H$4="Monthly",ROUNDDOWN(IF(A1062-($N$4*12)&lt;0,0,((A1062-(12*$N$4)/((12*$N$4))))/($N$4*12)),0),ROUNDDOWN(IF(A1062-($N$4*4)&lt;0,0,((A1062-(4*$N$4)/((4*$N$4))))/($N$4*4)),0)))))))))+(IF(A1062=$E$4,$J$4,0))</f>
        <v>0</v>
      </c>
      <c r="E1062" s="49">
        <f>IF(D1062=0,0,1/((1+IF('Lease Quarterly'!$H$4="Yearly",'Lease Quarterly'!$D$4,IF('Lease Quarterly'!$H$4="Quarterly",'Lease Quarterly'!$D$4/4,'Lease Quarterly'!$D$4/12)))^IF($E$17=1,A1061,A1062)))</f>
        <v>0</v>
      </c>
      <c r="F1062" s="55">
        <f t="shared" si="165"/>
        <v>0</v>
      </c>
      <c r="G1062" s="56"/>
      <c r="H1062" s="38">
        <f t="shared" si="171"/>
        <v>1046</v>
      </c>
      <c r="I1062" s="9" t="str">
        <f t="shared" si="166"/>
        <v>-</v>
      </c>
      <c r="J1062" s="47">
        <f>IF(H1062&gt;'Lease Quarterly'!$E$4,0,M1061)</f>
        <v>0</v>
      </c>
      <c r="K1062" s="47">
        <f>IF(IF('Lease Quarterly'!$H$4="Yearly",J1062*'Lease Quarterly'!$D$4,IF('Lease Quarterly'!$H$4="Quarterly",J1062*('Lease Quarterly'!$D$4/4),J1062*'Lease Quarterly'!$D$4/12))&gt;0,IF('Lease Quarterly'!$H$4="Yearly",J1062*'Lease Quarterly'!$D$4,IF('Lease Quarterly'!$H$4="Quarterly",J1062*('Lease Quarterly'!$D$4/4),J1062*'Lease Quarterly'!$D$4/12)),-L1062-J1062)</f>
        <v>0</v>
      </c>
      <c r="L1062" s="47">
        <f t="shared" si="167"/>
        <v>0</v>
      </c>
      <c r="M1062" s="47">
        <f t="shared" si="168"/>
        <v>0</v>
      </c>
      <c r="N1062" s="57"/>
      <c r="O1062" s="38">
        <v>237</v>
      </c>
      <c r="P1062" s="58">
        <f t="shared" si="172"/>
        <v>425783</v>
      </c>
      <c r="Q1062" s="47">
        <f t="shared" si="173"/>
        <v>0</v>
      </c>
      <c r="R1062" s="47">
        <f>IF(S1061&lt;1,0,-'Lease Quarterly'!$K$4/'Lease Quarterly'!$L$4)</f>
        <v>0</v>
      </c>
      <c r="S1062" s="47">
        <f t="shared" si="169"/>
        <v>0</v>
      </c>
      <c r="AE1062"/>
      <c r="AF1062" s="6"/>
    </row>
    <row r="1063" spans="1:32" x14ac:dyDescent="0.25">
      <c r="A1063" s="53">
        <f t="shared" si="170"/>
        <v>1047</v>
      </c>
      <c r="B1063" s="29">
        <f t="shared" si="164"/>
        <v>0</v>
      </c>
      <c r="C1063" s="9" t="str">
        <f>IF(D1063=0,"-",IF('Lease Quarterly'!$H$4="Yearly",EDATE(C1062,12),IF('Lease Quarterly'!$H$4="Quarterly",EDATE(C1062,3),EDATE(C1062,1))))</f>
        <v>-</v>
      </c>
      <c r="D1063" s="54">
        <f>IF(A1063&gt;'Lease Quarterly'!$E$4,0,'Lease Quarterly'!$G$4)*((1+$M$4)^(((((IF($H$4="Yearly",ROUNDDOWN(IF(A1063-($N$4)&lt;0,0,((A1063-($N$4)/(($N$4))))/($N$4)),0),IF($H$4="Monthly",ROUNDDOWN(IF(A1063-($N$4*12)&lt;0,0,((A1063-(12*$N$4)/((12*$N$4))))/($N$4*12)),0),ROUNDDOWN(IF(A1063-($N$4*4)&lt;0,0,((A1063-(4*$N$4)/((4*$N$4))))/($N$4*4)),0)))))))))+(IF(A1063=$E$4,$J$4,0))</f>
        <v>0</v>
      </c>
      <c r="E1063" s="49">
        <f>IF(D1063=0,0,1/((1+IF('Lease Quarterly'!$H$4="Yearly",'Lease Quarterly'!$D$4,IF('Lease Quarterly'!$H$4="Quarterly",'Lease Quarterly'!$D$4/4,'Lease Quarterly'!$D$4/12)))^IF($E$17=1,A1062,A1063)))</f>
        <v>0</v>
      </c>
      <c r="F1063" s="55">
        <f t="shared" si="165"/>
        <v>0</v>
      </c>
      <c r="G1063" s="56"/>
      <c r="H1063" s="38">
        <f t="shared" si="171"/>
        <v>1047</v>
      </c>
      <c r="I1063" s="9" t="str">
        <f t="shared" si="166"/>
        <v>-</v>
      </c>
      <c r="J1063" s="47">
        <f>IF(H1063&gt;'Lease Quarterly'!$E$4,0,M1062)</f>
        <v>0</v>
      </c>
      <c r="K1063" s="47">
        <f>IF(IF('Lease Quarterly'!$H$4="Yearly",J1063*'Lease Quarterly'!$D$4,IF('Lease Quarterly'!$H$4="Quarterly",J1063*('Lease Quarterly'!$D$4/4),J1063*'Lease Quarterly'!$D$4/12))&gt;0,IF('Lease Quarterly'!$H$4="Yearly",J1063*'Lease Quarterly'!$D$4,IF('Lease Quarterly'!$H$4="Quarterly",J1063*('Lease Quarterly'!$D$4/4),J1063*'Lease Quarterly'!$D$4/12)),-L1063-J1063)</f>
        <v>0</v>
      </c>
      <c r="L1063" s="47">
        <f t="shared" si="167"/>
        <v>0</v>
      </c>
      <c r="M1063" s="47">
        <f t="shared" si="168"/>
        <v>0</v>
      </c>
      <c r="N1063" s="57"/>
      <c r="O1063" s="38">
        <v>237</v>
      </c>
      <c r="P1063" s="58">
        <f t="shared" si="172"/>
        <v>426148</v>
      </c>
      <c r="Q1063" s="47">
        <f t="shared" si="173"/>
        <v>0</v>
      </c>
      <c r="R1063" s="47">
        <f>IF(S1062&lt;1,0,-'Lease Quarterly'!$K$4/'Lease Quarterly'!$L$4)</f>
        <v>0</v>
      </c>
      <c r="S1063" s="47">
        <f t="shared" si="169"/>
        <v>0</v>
      </c>
      <c r="AE1063"/>
      <c r="AF1063" s="6"/>
    </row>
    <row r="1064" spans="1:32" x14ac:dyDescent="0.25">
      <c r="A1064" s="53">
        <f t="shared" si="170"/>
        <v>1048</v>
      </c>
      <c r="B1064" s="29">
        <f t="shared" si="164"/>
        <v>0</v>
      </c>
      <c r="C1064" s="9" t="str">
        <f>IF(D1064=0,"-",IF('Lease Quarterly'!$H$4="Yearly",EDATE(C1063,12),IF('Lease Quarterly'!$H$4="Quarterly",EDATE(C1063,3),EDATE(C1063,1))))</f>
        <v>-</v>
      </c>
      <c r="D1064" s="54">
        <f>IF(A1064&gt;'Lease Quarterly'!$E$4,0,'Lease Quarterly'!$G$4)*((1+$M$4)^(((((IF($H$4="Yearly",ROUNDDOWN(IF(A1064-($N$4)&lt;0,0,((A1064-($N$4)/(($N$4))))/($N$4)),0),IF($H$4="Monthly",ROUNDDOWN(IF(A1064-($N$4*12)&lt;0,0,((A1064-(12*$N$4)/((12*$N$4))))/($N$4*12)),0),ROUNDDOWN(IF(A1064-($N$4*4)&lt;0,0,((A1064-(4*$N$4)/((4*$N$4))))/($N$4*4)),0)))))))))+(IF(A1064=$E$4,$J$4,0))</f>
        <v>0</v>
      </c>
      <c r="E1064" s="49">
        <f>IF(D1064=0,0,1/((1+IF('Lease Quarterly'!$H$4="Yearly",'Lease Quarterly'!$D$4,IF('Lease Quarterly'!$H$4="Quarterly",'Lease Quarterly'!$D$4/4,'Lease Quarterly'!$D$4/12)))^IF($E$17=1,A1063,A1064)))</f>
        <v>0</v>
      </c>
      <c r="F1064" s="55">
        <f t="shared" si="165"/>
        <v>0</v>
      </c>
      <c r="G1064" s="56"/>
      <c r="H1064" s="38">
        <f t="shared" si="171"/>
        <v>1048</v>
      </c>
      <c r="I1064" s="9" t="str">
        <f t="shared" si="166"/>
        <v>-</v>
      </c>
      <c r="J1064" s="47">
        <f>IF(H1064&gt;'Lease Quarterly'!$E$4,0,M1063)</f>
        <v>0</v>
      </c>
      <c r="K1064" s="47">
        <f>IF(IF('Lease Quarterly'!$H$4="Yearly",J1064*'Lease Quarterly'!$D$4,IF('Lease Quarterly'!$H$4="Quarterly",J1064*('Lease Quarterly'!$D$4/4),J1064*'Lease Quarterly'!$D$4/12))&gt;0,IF('Lease Quarterly'!$H$4="Yearly",J1064*'Lease Quarterly'!$D$4,IF('Lease Quarterly'!$H$4="Quarterly",J1064*('Lease Quarterly'!$D$4/4),J1064*'Lease Quarterly'!$D$4/12)),-L1064-J1064)</f>
        <v>0</v>
      </c>
      <c r="L1064" s="47">
        <f t="shared" si="167"/>
        <v>0</v>
      </c>
      <c r="M1064" s="47">
        <f t="shared" si="168"/>
        <v>0</v>
      </c>
      <c r="N1064" s="57"/>
      <c r="O1064" s="38">
        <v>237</v>
      </c>
      <c r="P1064" s="58">
        <f t="shared" si="172"/>
        <v>426513</v>
      </c>
      <c r="Q1064" s="47">
        <f t="shared" si="173"/>
        <v>0</v>
      </c>
      <c r="R1064" s="47">
        <f>IF(S1063&lt;1,0,-'Lease Quarterly'!$K$4/'Lease Quarterly'!$L$4)</f>
        <v>0</v>
      </c>
      <c r="S1064" s="47">
        <f t="shared" si="169"/>
        <v>0</v>
      </c>
      <c r="AE1064"/>
      <c r="AF1064" s="6"/>
    </row>
    <row r="1065" spans="1:32" x14ac:dyDescent="0.25">
      <c r="A1065" s="53">
        <f t="shared" si="170"/>
        <v>1049</v>
      </c>
      <c r="B1065" s="29">
        <f t="shared" si="164"/>
        <v>0</v>
      </c>
      <c r="C1065" s="9" t="str">
        <f>IF(D1065=0,"-",IF('Lease Quarterly'!$H$4="Yearly",EDATE(C1064,12),IF('Lease Quarterly'!$H$4="Quarterly",EDATE(C1064,3),EDATE(C1064,1))))</f>
        <v>-</v>
      </c>
      <c r="D1065" s="54">
        <f>IF(A1065&gt;'Lease Quarterly'!$E$4,0,'Lease Quarterly'!$G$4)*((1+$M$4)^(((((IF($H$4="Yearly",ROUNDDOWN(IF(A1065-($N$4)&lt;0,0,((A1065-($N$4)/(($N$4))))/($N$4)),0),IF($H$4="Monthly",ROUNDDOWN(IF(A1065-($N$4*12)&lt;0,0,((A1065-(12*$N$4)/((12*$N$4))))/($N$4*12)),0),ROUNDDOWN(IF(A1065-($N$4*4)&lt;0,0,((A1065-(4*$N$4)/((4*$N$4))))/($N$4*4)),0)))))))))+(IF(A1065=$E$4,$J$4,0))</f>
        <v>0</v>
      </c>
      <c r="E1065" s="49">
        <f>IF(D1065=0,0,1/((1+IF('Lease Quarterly'!$H$4="Yearly",'Lease Quarterly'!$D$4,IF('Lease Quarterly'!$H$4="Quarterly",'Lease Quarterly'!$D$4/4,'Lease Quarterly'!$D$4/12)))^IF($E$17=1,A1064,A1065)))</f>
        <v>0</v>
      </c>
      <c r="F1065" s="55">
        <f t="shared" si="165"/>
        <v>0</v>
      </c>
      <c r="G1065" s="56"/>
      <c r="H1065" s="38">
        <f t="shared" si="171"/>
        <v>1049</v>
      </c>
      <c r="I1065" s="9" t="str">
        <f t="shared" si="166"/>
        <v>-</v>
      </c>
      <c r="J1065" s="47">
        <f>IF(H1065&gt;'Lease Quarterly'!$E$4,0,M1064)</f>
        <v>0</v>
      </c>
      <c r="K1065" s="47">
        <f>IF(IF('Lease Quarterly'!$H$4="Yearly",J1065*'Lease Quarterly'!$D$4,IF('Lease Quarterly'!$H$4="Quarterly",J1065*('Lease Quarterly'!$D$4/4),J1065*'Lease Quarterly'!$D$4/12))&gt;0,IF('Lease Quarterly'!$H$4="Yearly",J1065*'Lease Quarterly'!$D$4,IF('Lease Quarterly'!$H$4="Quarterly",J1065*('Lease Quarterly'!$D$4/4),J1065*'Lease Quarterly'!$D$4/12)),-L1065-J1065)</f>
        <v>0</v>
      </c>
      <c r="L1065" s="47">
        <f t="shared" si="167"/>
        <v>0</v>
      </c>
      <c r="M1065" s="47">
        <f t="shared" si="168"/>
        <v>0</v>
      </c>
      <c r="N1065" s="57"/>
      <c r="O1065" s="38">
        <v>237</v>
      </c>
      <c r="P1065" s="58">
        <f t="shared" si="172"/>
        <v>426879</v>
      </c>
      <c r="Q1065" s="47">
        <f t="shared" si="173"/>
        <v>0</v>
      </c>
      <c r="R1065" s="47">
        <f>IF(S1064&lt;1,0,-'Lease Quarterly'!$K$4/'Lease Quarterly'!$L$4)</f>
        <v>0</v>
      </c>
      <c r="S1065" s="47">
        <f t="shared" si="169"/>
        <v>0</v>
      </c>
      <c r="AE1065"/>
      <c r="AF1065" s="6"/>
    </row>
    <row r="1066" spans="1:32" x14ac:dyDescent="0.25">
      <c r="A1066" s="53">
        <f t="shared" si="170"/>
        <v>1050</v>
      </c>
      <c r="B1066" s="29">
        <f t="shared" si="164"/>
        <v>0</v>
      </c>
      <c r="C1066" s="9" t="str">
        <f>IF(D1066=0,"-",IF('Lease Quarterly'!$H$4="Yearly",EDATE(C1065,12),IF('Lease Quarterly'!$H$4="Quarterly",EDATE(C1065,3),EDATE(C1065,1))))</f>
        <v>-</v>
      </c>
      <c r="D1066" s="54">
        <f>IF(A1066&gt;'Lease Quarterly'!$E$4,0,'Lease Quarterly'!$G$4)*((1+$M$4)^(((((IF($H$4="Yearly",ROUNDDOWN(IF(A1066-($N$4)&lt;0,0,((A1066-($N$4)/(($N$4))))/($N$4)),0),IF($H$4="Monthly",ROUNDDOWN(IF(A1066-($N$4*12)&lt;0,0,((A1066-(12*$N$4)/((12*$N$4))))/($N$4*12)),0),ROUNDDOWN(IF(A1066-($N$4*4)&lt;0,0,((A1066-(4*$N$4)/((4*$N$4))))/($N$4*4)),0)))))))))+(IF(A1066=$E$4,$J$4,0))</f>
        <v>0</v>
      </c>
      <c r="E1066" s="49">
        <f>IF(D1066=0,0,1/((1+IF('Lease Quarterly'!$H$4="Yearly",'Lease Quarterly'!$D$4,IF('Lease Quarterly'!$H$4="Quarterly",'Lease Quarterly'!$D$4/4,'Lease Quarterly'!$D$4/12)))^IF($E$17=1,A1065,A1066)))</f>
        <v>0</v>
      </c>
      <c r="F1066" s="55">
        <f t="shared" si="165"/>
        <v>0</v>
      </c>
      <c r="G1066" s="56"/>
      <c r="H1066" s="38">
        <f t="shared" si="171"/>
        <v>1050</v>
      </c>
      <c r="I1066" s="9" t="str">
        <f t="shared" si="166"/>
        <v>-</v>
      </c>
      <c r="J1066" s="47">
        <f>IF(H1066&gt;'Lease Quarterly'!$E$4,0,M1065)</f>
        <v>0</v>
      </c>
      <c r="K1066" s="47">
        <f>IF(IF('Lease Quarterly'!$H$4="Yearly",J1066*'Lease Quarterly'!$D$4,IF('Lease Quarterly'!$H$4="Quarterly",J1066*('Lease Quarterly'!$D$4/4),J1066*'Lease Quarterly'!$D$4/12))&gt;0,IF('Lease Quarterly'!$H$4="Yearly",J1066*'Lease Quarterly'!$D$4,IF('Lease Quarterly'!$H$4="Quarterly",J1066*('Lease Quarterly'!$D$4/4),J1066*'Lease Quarterly'!$D$4/12)),-L1066-J1066)</f>
        <v>0</v>
      </c>
      <c r="L1066" s="47">
        <f t="shared" si="167"/>
        <v>0</v>
      </c>
      <c r="M1066" s="47">
        <f t="shared" si="168"/>
        <v>0</v>
      </c>
      <c r="N1066" s="57"/>
      <c r="O1066" s="38">
        <v>237</v>
      </c>
      <c r="P1066" s="58">
        <f t="shared" si="172"/>
        <v>427244</v>
      </c>
      <c r="Q1066" s="47">
        <f t="shared" si="173"/>
        <v>0</v>
      </c>
      <c r="R1066" s="47">
        <f>IF(S1065&lt;1,0,-'Lease Quarterly'!$K$4/'Lease Quarterly'!$L$4)</f>
        <v>0</v>
      </c>
      <c r="S1066" s="47">
        <f t="shared" si="169"/>
        <v>0</v>
      </c>
      <c r="AE1066"/>
      <c r="AF1066" s="6"/>
    </row>
    <row r="1067" spans="1:32" x14ac:dyDescent="0.25">
      <c r="A1067" s="53">
        <f t="shared" si="170"/>
        <v>1051</v>
      </c>
      <c r="B1067" s="29">
        <f t="shared" si="164"/>
        <v>0</v>
      </c>
      <c r="C1067" s="9" t="str">
        <f>IF(D1067=0,"-",IF('Lease Quarterly'!$H$4="Yearly",EDATE(C1066,12),IF('Lease Quarterly'!$H$4="Quarterly",EDATE(C1066,3),EDATE(C1066,1))))</f>
        <v>-</v>
      </c>
      <c r="D1067" s="54">
        <f>IF(A1067&gt;'Lease Quarterly'!$E$4,0,'Lease Quarterly'!$G$4)*((1+$M$4)^(((((IF($H$4="Yearly",ROUNDDOWN(IF(A1067-($N$4)&lt;0,0,((A1067-($N$4)/(($N$4))))/($N$4)),0),IF($H$4="Monthly",ROUNDDOWN(IF(A1067-($N$4*12)&lt;0,0,((A1067-(12*$N$4)/((12*$N$4))))/($N$4*12)),0),ROUNDDOWN(IF(A1067-($N$4*4)&lt;0,0,((A1067-(4*$N$4)/((4*$N$4))))/($N$4*4)),0)))))))))+(IF(A1067=$E$4,$J$4,0))</f>
        <v>0</v>
      </c>
      <c r="E1067" s="49">
        <f>IF(D1067=0,0,1/((1+IF('Lease Quarterly'!$H$4="Yearly",'Lease Quarterly'!$D$4,IF('Lease Quarterly'!$H$4="Quarterly",'Lease Quarterly'!$D$4/4,'Lease Quarterly'!$D$4/12)))^IF($E$17=1,A1066,A1067)))</f>
        <v>0</v>
      </c>
      <c r="F1067" s="55">
        <f t="shared" si="165"/>
        <v>0</v>
      </c>
      <c r="G1067" s="56"/>
      <c r="H1067" s="38">
        <f t="shared" si="171"/>
        <v>1051</v>
      </c>
      <c r="I1067" s="9" t="str">
        <f t="shared" si="166"/>
        <v>-</v>
      </c>
      <c r="J1067" s="47">
        <f>IF(H1067&gt;'Lease Quarterly'!$E$4,0,M1066)</f>
        <v>0</v>
      </c>
      <c r="K1067" s="47">
        <f>IF(IF('Lease Quarterly'!$H$4="Yearly",J1067*'Lease Quarterly'!$D$4,IF('Lease Quarterly'!$H$4="Quarterly",J1067*('Lease Quarterly'!$D$4/4),J1067*'Lease Quarterly'!$D$4/12))&gt;0,IF('Lease Quarterly'!$H$4="Yearly",J1067*'Lease Quarterly'!$D$4,IF('Lease Quarterly'!$H$4="Quarterly",J1067*('Lease Quarterly'!$D$4/4),J1067*'Lease Quarterly'!$D$4/12)),-L1067-J1067)</f>
        <v>0</v>
      </c>
      <c r="L1067" s="47">
        <f t="shared" si="167"/>
        <v>0</v>
      </c>
      <c r="M1067" s="47">
        <f t="shared" si="168"/>
        <v>0</v>
      </c>
      <c r="N1067" s="57"/>
      <c r="O1067" s="38">
        <v>237</v>
      </c>
      <c r="P1067" s="58">
        <f t="shared" si="172"/>
        <v>427609</v>
      </c>
      <c r="Q1067" s="47">
        <f t="shared" si="173"/>
        <v>0</v>
      </c>
      <c r="R1067" s="47">
        <f>IF(S1066&lt;1,0,-'Lease Quarterly'!$K$4/'Lease Quarterly'!$L$4)</f>
        <v>0</v>
      </c>
      <c r="S1067" s="47">
        <f t="shared" si="169"/>
        <v>0</v>
      </c>
      <c r="AE1067"/>
      <c r="AF1067" s="6"/>
    </row>
    <row r="1068" spans="1:32" x14ac:dyDescent="0.25">
      <c r="A1068" s="53">
        <f t="shared" si="170"/>
        <v>1052</v>
      </c>
      <c r="B1068" s="29">
        <f t="shared" si="164"/>
        <v>0</v>
      </c>
      <c r="C1068" s="9" t="str">
        <f>IF(D1068=0,"-",IF('Lease Quarterly'!$H$4="Yearly",EDATE(C1067,12),IF('Lease Quarterly'!$H$4="Quarterly",EDATE(C1067,3),EDATE(C1067,1))))</f>
        <v>-</v>
      </c>
      <c r="D1068" s="54">
        <f>IF(A1068&gt;'Lease Quarterly'!$E$4,0,'Lease Quarterly'!$G$4)*((1+$M$4)^(((((IF($H$4="Yearly",ROUNDDOWN(IF(A1068-($N$4)&lt;0,0,((A1068-($N$4)/(($N$4))))/($N$4)),0),IF($H$4="Monthly",ROUNDDOWN(IF(A1068-($N$4*12)&lt;0,0,((A1068-(12*$N$4)/((12*$N$4))))/($N$4*12)),0),ROUNDDOWN(IF(A1068-($N$4*4)&lt;0,0,((A1068-(4*$N$4)/((4*$N$4))))/($N$4*4)),0)))))))))+(IF(A1068=$E$4,$J$4,0))</f>
        <v>0</v>
      </c>
      <c r="E1068" s="49">
        <f>IF(D1068=0,0,1/((1+IF('Lease Quarterly'!$H$4="Yearly",'Lease Quarterly'!$D$4,IF('Lease Quarterly'!$H$4="Quarterly",'Lease Quarterly'!$D$4/4,'Lease Quarterly'!$D$4/12)))^IF($E$17=1,A1067,A1068)))</f>
        <v>0</v>
      </c>
      <c r="F1068" s="55">
        <f t="shared" si="165"/>
        <v>0</v>
      </c>
      <c r="G1068" s="56"/>
      <c r="H1068" s="38">
        <f t="shared" si="171"/>
        <v>1052</v>
      </c>
      <c r="I1068" s="9" t="str">
        <f t="shared" si="166"/>
        <v>-</v>
      </c>
      <c r="J1068" s="47">
        <f>IF(H1068&gt;'Lease Quarterly'!$E$4,0,M1067)</f>
        <v>0</v>
      </c>
      <c r="K1068" s="47">
        <f>IF(IF('Lease Quarterly'!$H$4="Yearly",J1068*'Lease Quarterly'!$D$4,IF('Lease Quarterly'!$H$4="Quarterly",J1068*('Lease Quarterly'!$D$4/4),J1068*'Lease Quarterly'!$D$4/12))&gt;0,IF('Lease Quarterly'!$H$4="Yearly",J1068*'Lease Quarterly'!$D$4,IF('Lease Quarterly'!$H$4="Quarterly",J1068*('Lease Quarterly'!$D$4/4),J1068*'Lease Quarterly'!$D$4/12)),-L1068-J1068)</f>
        <v>0</v>
      </c>
      <c r="L1068" s="47">
        <f t="shared" si="167"/>
        <v>0</v>
      </c>
      <c r="M1068" s="47">
        <f t="shared" si="168"/>
        <v>0</v>
      </c>
      <c r="N1068" s="57"/>
      <c r="O1068" s="38">
        <v>237</v>
      </c>
      <c r="P1068" s="58">
        <f t="shared" si="172"/>
        <v>427974</v>
      </c>
      <c r="Q1068" s="47">
        <f t="shared" si="173"/>
        <v>0</v>
      </c>
      <c r="R1068" s="47">
        <f>IF(S1067&lt;1,0,-'Lease Quarterly'!$K$4/'Lease Quarterly'!$L$4)</f>
        <v>0</v>
      </c>
      <c r="S1068" s="47">
        <f t="shared" si="169"/>
        <v>0</v>
      </c>
      <c r="AE1068"/>
      <c r="AF1068" s="6"/>
    </row>
    <row r="1069" spans="1:32" x14ac:dyDescent="0.25">
      <c r="A1069" s="53">
        <f t="shared" si="170"/>
        <v>1053</v>
      </c>
      <c r="B1069" s="29">
        <f t="shared" si="164"/>
        <v>0</v>
      </c>
      <c r="C1069" s="9" t="str">
        <f>IF(D1069=0,"-",IF('Lease Quarterly'!$H$4="Yearly",EDATE(C1068,12),IF('Lease Quarterly'!$H$4="Quarterly",EDATE(C1068,3),EDATE(C1068,1))))</f>
        <v>-</v>
      </c>
      <c r="D1069" s="54">
        <f>IF(A1069&gt;'Lease Quarterly'!$E$4,0,'Lease Quarterly'!$G$4)*((1+$M$4)^(((((IF($H$4="Yearly",ROUNDDOWN(IF(A1069-($N$4)&lt;0,0,((A1069-($N$4)/(($N$4))))/($N$4)),0),IF($H$4="Monthly",ROUNDDOWN(IF(A1069-($N$4*12)&lt;0,0,((A1069-(12*$N$4)/((12*$N$4))))/($N$4*12)),0),ROUNDDOWN(IF(A1069-($N$4*4)&lt;0,0,((A1069-(4*$N$4)/((4*$N$4))))/($N$4*4)),0)))))))))+(IF(A1069=$E$4,$J$4,0))</f>
        <v>0</v>
      </c>
      <c r="E1069" s="49">
        <f>IF(D1069=0,0,1/((1+IF('Lease Quarterly'!$H$4="Yearly",'Lease Quarterly'!$D$4,IF('Lease Quarterly'!$H$4="Quarterly",'Lease Quarterly'!$D$4/4,'Lease Quarterly'!$D$4/12)))^IF($E$17=1,A1068,A1069)))</f>
        <v>0</v>
      </c>
      <c r="F1069" s="55">
        <f t="shared" si="165"/>
        <v>0</v>
      </c>
      <c r="G1069" s="56"/>
      <c r="H1069" s="38">
        <f t="shared" si="171"/>
        <v>1053</v>
      </c>
      <c r="I1069" s="9" t="str">
        <f t="shared" si="166"/>
        <v>-</v>
      </c>
      <c r="J1069" s="47">
        <f>IF(H1069&gt;'Lease Quarterly'!$E$4,0,M1068)</f>
        <v>0</v>
      </c>
      <c r="K1069" s="47">
        <f>IF(IF('Lease Quarterly'!$H$4="Yearly",J1069*'Lease Quarterly'!$D$4,IF('Lease Quarterly'!$H$4="Quarterly",J1069*('Lease Quarterly'!$D$4/4),J1069*'Lease Quarterly'!$D$4/12))&gt;0,IF('Lease Quarterly'!$H$4="Yearly",J1069*'Lease Quarterly'!$D$4,IF('Lease Quarterly'!$H$4="Quarterly",J1069*('Lease Quarterly'!$D$4/4),J1069*'Lease Quarterly'!$D$4/12)),-L1069-J1069)</f>
        <v>0</v>
      </c>
      <c r="L1069" s="47">
        <f t="shared" si="167"/>
        <v>0</v>
      </c>
      <c r="M1069" s="47">
        <f t="shared" si="168"/>
        <v>0</v>
      </c>
      <c r="N1069" s="57"/>
      <c r="O1069" s="38">
        <v>237</v>
      </c>
      <c r="P1069" s="58">
        <f t="shared" si="172"/>
        <v>428340</v>
      </c>
      <c r="Q1069" s="47">
        <f t="shared" si="173"/>
        <v>0</v>
      </c>
      <c r="R1069" s="47">
        <f>IF(S1068&lt;1,0,-'Lease Quarterly'!$K$4/'Lease Quarterly'!$L$4)</f>
        <v>0</v>
      </c>
      <c r="S1069" s="47">
        <f t="shared" si="169"/>
        <v>0</v>
      </c>
      <c r="AE1069"/>
      <c r="AF1069" s="6"/>
    </row>
    <row r="1070" spans="1:32" x14ac:dyDescent="0.25">
      <c r="A1070" s="53">
        <f t="shared" si="170"/>
        <v>1054</v>
      </c>
      <c r="B1070" s="29">
        <f t="shared" si="164"/>
        <v>0</v>
      </c>
      <c r="C1070" s="9" t="str">
        <f>IF(D1070=0,"-",IF('Lease Quarterly'!$H$4="Yearly",EDATE(C1069,12),IF('Lease Quarterly'!$H$4="Quarterly",EDATE(C1069,3),EDATE(C1069,1))))</f>
        <v>-</v>
      </c>
      <c r="D1070" s="54">
        <f>IF(A1070&gt;'Lease Quarterly'!$E$4,0,'Lease Quarterly'!$G$4)*((1+$M$4)^(((((IF($H$4="Yearly",ROUNDDOWN(IF(A1070-($N$4)&lt;0,0,((A1070-($N$4)/(($N$4))))/($N$4)),0),IF($H$4="Monthly",ROUNDDOWN(IF(A1070-($N$4*12)&lt;0,0,((A1070-(12*$N$4)/((12*$N$4))))/($N$4*12)),0),ROUNDDOWN(IF(A1070-($N$4*4)&lt;0,0,((A1070-(4*$N$4)/((4*$N$4))))/($N$4*4)),0)))))))))+(IF(A1070=$E$4,$J$4,0))</f>
        <v>0</v>
      </c>
      <c r="E1070" s="49">
        <f>IF(D1070=0,0,1/((1+IF('Lease Quarterly'!$H$4="Yearly",'Lease Quarterly'!$D$4,IF('Lease Quarterly'!$H$4="Quarterly",'Lease Quarterly'!$D$4/4,'Lease Quarterly'!$D$4/12)))^IF($E$17=1,A1069,A1070)))</f>
        <v>0</v>
      </c>
      <c r="F1070" s="55">
        <f t="shared" si="165"/>
        <v>0</v>
      </c>
      <c r="G1070" s="56"/>
      <c r="H1070" s="38">
        <f t="shared" si="171"/>
        <v>1054</v>
      </c>
      <c r="I1070" s="9" t="str">
        <f t="shared" si="166"/>
        <v>-</v>
      </c>
      <c r="J1070" s="47">
        <f>IF(H1070&gt;'Lease Quarterly'!$E$4,0,M1069)</f>
        <v>0</v>
      </c>
      <c r="K1070" s="47">
        <f>IF(IF('Lease Quarterly'!$H$4="Yearly",J1070*'Lease Quarterly'!$D$4,IF('Lease Quarterly'!$H$4="Quarterly",J1070*('Lease Quarterly'!$D$4/4),J1070*'Lease Quarterly'!$D$4/12))&gt;0,IF('Lease Quarterly'!$H$4="Yearly",J1070*'Lease Quarterly'!$D$4,IF('Lease Quarterly'!$H$4="Quarterly",J1070*('Lease Quarterly'!$D$4/4),J1070*'Lease Quarterly'!$D$4/12)),-L1070-J1070)</f>
        <v>0</v>
      </c>
      <c r="L1070" s="47">
        <f t="shared" si="167"/>
        <v>0</v>
      </c>
      <c r="M1070" s="47">
        <f t="shared" si="168"/>
        <v>0</v>
      </c>
      <c r="N1070" s="57"/>
      <c r="O1070" s="38">
        <v>237</v>
      </c>
      <c r="P1070" s="58">
        <f t="shared" si="172"/>
        <v>428705</v>
      </c>
      <c r="Q1070" s="47">
        <f t="shared" si="173"/>
        <v>0</v>
      </c>
      <c r="R1070" s="47">
        <f>IF(S1069&lt;1,0,-'Lease Quarterly'!$K$4/'Lease Quarterly'!$L$4)</f>
        <v>0</v>
      </c>
      <c r="S1070" s="47">
        <f t="shared" si="169"/>
        <v>0</v>
      </c>
      <c r="AE1070"/>
      <c r="AF1070" s="6"/>
    </row>
    <row r="1071" spans="1:32" x14ac:dyDescent="0.25">
      <c r="A1071" s="53">
        <f t="shared" si="170"/>
        <v>1055</v>
      </c>
      <c r="B1071" s="29">
        <f t="shared" si="164"/>
        <v>0</v>
      </c>
      <c r="C1071" s="9" t="str">
        <f>IF(D1071=0,"-",IF('Lease Quarterly'!$H$4="Yearly",EDATE(C1070,12),IF('Lease Quarterly'!$H$4="Quarterly",EDATE(C1070,3),EDATE(C1070,1))))</f>
        <v>-</v>
      </c>
      <c r="D1071" s="54">
        <f>IF(A1071&gt;'Lease Quarterly'!$E$4,0,'Lease Quarterly'!$G$4)*((1+$M$4)^(((((IF($H$4="Yearly",ROUNDDOWN(IF(A1071-($N$4)&lt;0,0,((A1071-($N$4)/(($N$4))))/($N$4)),0),IF($H$4="Monthly",ROUNDDOWN(IF(A1071-($N$4*12)&lt;0,0,((A1071-(12*$N$4)/((12*$N$4))))/($N$4*12)),0),ROUNDDOWN(IF(A1071-($N$4*4)&lt;0,0,((A1071-(4*$N$4)/((4*$N$4))))/($N$4*4)),0)))))))))+(IF(A1071=$E$4,$J$4,0))</f>
        <v>0</v>
      </c>
      <c r="E1071" s="49">
        <f>IF(D1071=0,0,1/((1+IF('Lease Quarterly'!$H$4="Yearly",'Lease Quarterly'!$D$4,IF('Lease Quarterly'!$H$4="Quarterly",'Lease Quarterly'!$D$4/4,'Lease Quarterly'!$D$4/12)))^IF($E$17=1,A1070,A1071)))</f>
        <v>0</v>
      </c>
      <c r="F1071" s="55">
        <f t="shared" si="165"/>
        <v>0</v>
      </c>
      <c r="G1071" s="56"/>
      <c r="H1071" s="38">
        <f t="shared" si="171"/>
        <v>1055</v>
      </c>
      <c r="I1071" s="9" t="str">
        <f t="shared" si="166"/>
        <v>-</v>
      </c>
      <c r="J1071" s="47">
        <f>IF(H1071&gt;'Lease Quarterly'!$E$4,0,M1070)</f>
        <v>0</v>
      </c>
      <c r="K1071" s="47">
        <f>IF(IF('Lease Quarterly'!$H$4="Yearly",J1071*'Lease Quarterly'!$D$4,IF('Lease Quarterly'!$H$4="Quarterly",J1071*('Lease Quarterly'!$D$4/4),J1071*'Lease Quarterly'!$D$4/12))&gt;0,IF('Lease Quarterly'!$H$4="Yearly",J1071*'Lease Quarterly'!$D$4,IF('Lease Quarterly'!$H$4="Quarterly",J1071*('Lease Quarterly'!$D$4/4),J1071*'Lease Quarterly'!$D$4/12)),-L1071-J1071)</f>
        <v>0</v>
      </c>
      <c r="L1071" s="47">
        <f t="shared" si="167"/>
        <v>0</v>
      </c>
      <c r="M1071" s="47">
        <f t="shared" si="168"/>
        <v>0</v>
      </c>
      <c r="N1071" s="57"/>
      <c r="O1071" s="38">
        <v>237</v>
      </c>
      <c r="P1071" s="58">
        <f t="shared" si="172"/>
        <v>429070</v>
      </c>
      <c r="Q1071" s="47">
        <f t="shared" si="173"/>
        <v>0</v>
      </c>
      <c r="R1071" s="47">
        <f>IF(S1070&lt;1,0,-'Lease Quarterly'!$K$4/'Lease Quarterly'!$L$4)</f>
        <v>0</v>
      </c>
      <c r="S1071" s="47">
        <f t="shared" si="169"/>
        <v>0</v>
      </c>
      <c r="AE1071"/>
      <c r="AF1071" s="6"/>
    </row>
    <row r="1072" spans="1:32" x14ac:dyDescent="0.25">
      <c r="A1072" s="53">
        <f t="shared" si="170"/>
        <v>1056</v>
      </c>
      <c r="B1072" s="29">
        <f t="shared" si="164"/>
        <v>0</v>
      </c>
      <c r="C1072" s="9" t="str">
        <f>IF(D1072=0,"-",IF('Lease Quarterly'!$H$4="Yearly",EDATE(C1071,12),IF('Lease Quarterly'!$H$4="Quarterly",EDATE(C1071,3),EDATE(C1071,1))))</f>
        <v>-</v>
      </c>
      <c r="D1072" s="54">
        <f>IF(A1072&gt;'Lease Quarterly'!$E$4,0,'Lease Quarterly'!$G$4)*((1+$M$4)^(((((IF($H$4="Yearly",ROUNDDOWN(IF(A1072-($N$4)&lt;0,0,((A1072-($N$4)/(($N$4))))/($N$4)),0),IF($H$4="Monthly",ROUNDDOWN(IF(A1072-($N$4*12)&lt;0,0,((A1072-(12*$N$4)/((12*$N$4))))/($N$4*12)),0),ROUNDDOWN(IF(A1072-($N$4*4)&lt;0,0,((A1072-(4*$N$4)/((4*$N$4))))/($N$4*4)),0)))))))))+(IF(A1072=$E$4,$J$4,0))</f>
        <v>0</v>
      </c>
      <c r="E1072" s="49">
        <f>IF(D1072=0,0,1/((1+IF('Lease Quarterly'!$H$4="Yearly",'Lease Quarterly'!$D$4,IF('Lease Quarterly'!$H$4="Quarterly",'Lease Quarterly'!$D$4/4,'Lease Quarterly'!$D$4/12)))^IF($E$17=1,A1071,A1072)))</f>
        <v>0</v>
      </c>
      <c r="F1072" s="55">
        <f t="shared" si="165"/>
        <v>0</v>
      </c>
      <c r="G1072" s="56"/>
      <c r="H1072" s="38">
        <f t="shared" si="171"/>
        <v>1056</v>
      </c>
      <c r="I1072" s="9" t="str">
        <f t="shared" si="166"/>
        <v>-</v>
      </c>
      <c r="J1072" s="47">
        <f>IF(H1072&gt;'Lease Quarterly'!$E$4,0,M1071)</f>
        <v>0</v>
      </c>
      <c r="K1072" s="47">
        <f>IF(IF('Lease Quarterly'!$H$4="Yearly",J1072*'Lease Quarterly'!$D$4,IF('Lease Quarterly'!$H$4="Quarterly",J1072*('Lease Quarterly'!$D$4/4),J1072*'Lease Quarterly'!$D$4/12))&gt;0,IF('Lease Quarterly'!$H$4="Yearly",J1072*'Lease Quarterly'!$D$4,IF('Lease Quarterly'!$H$4="Quarterly",J1072*('Lease Quarterly'!$D$4/4),J1072*'Lease Quarterly'!$D$4/12)),-L1072-J1072)</f>
        <v>0</v>
      </c>
      <c r="L1072" s="47">
        <f t="shared" si="167"/>
        <v>0</v>
      </c>
      <c r="M1072" s="47">
        <f t="shared" si="168"/>
        <v>0</v>
      </c>
      <c r="N1072" s="57"/>
      <c r="O1072" s="38">
        <v>237</v>
      </c>
      <c r="P1072" s="58">
        <f t="shared" si="172"/>
        <v>429435</v>
      </c>
      <c r="Q1072" s="47">
        <f t="shared" si="173"/>
        <v>0</v>
      </c>
      <c r="R1072" s="47">
        <f>IF(S1071&lt;1,0,-'Lease Quarterly'!$K$4/'Lease Quarterly'!$L$4)</f>
        <v>0</v>
      </c>
      <c r="S1072" s="47">
        <f t="shared" si="169"/>
        <v>0</v>
      </c>
      <c r="AE1072"/>
      <c r="AF1072" s="6"/>
    </row>
    <row r="1073" spans="1:32" x14ac:dyDescent="0.25">
      <c r="A1073" s="53">
        <f t="shared" si="170"/>
        <v>1057</v>
      </c>
      <c r="B1073" s="29">
        <f t="shared" si="164"/>
        <v>0</v>
      </c>
      <c r="C1073" s="9" t="str">
        <f>IF(D1073=0,"-",IF('Lease Quarterly'!$H$4="Yearly",EDATE(C1072,12),IF('Lease Quarterly'!$H$4="Quarterly",EDATE(C1072,3),EDATE(C1072,1))))</f>
        <v>-</v>
      </c>
      <c r="D1073" s="54">
        <f>IF(A1073&gt;'Lease Quarterly'!$E$4,0,'Lease Quarterly'!$G$4)*((1+$M$4)^(((((IF($H$4="Yearly",ROUNDDOWN(IF(A1073-($N$4)&lt;0,0,((A1073-($N$4)/(($N$4))))/($N$4)),0),IF($H$4="Monthly",ROUNDDOWN(IF(A1073-($N$4*12)&lt;0,0,((A1073-(12*$N$4)/((12*$N$4))))/($N$4*12)),0),ROUNDDOWN(IF(A1073-($N$4*4)&lt;0,0,((A1073-(4*$N$4)/((4*$N$4))))/($N$4*4)),0)))))))))+(IF(A1073=$E$4,$J$4,0))</f>
        <v>0</v>
      </c>
      <c r="E1073" s="49">
        <f>IF(D1073=0,0,1/((1+IF('Lease Quarterly'!$H$4="Yearly",'Lease Quarterly'!$D$4,IF('Lease Quarterly'!$H$4="Quarterly",'Lease Quarterly'!$D$4/4,'Lease Quarterly'!$D$4/12)))^IF($E$17=1,A1072,A1073)))</f>
        <v>0</v>
      </c>
      <c r="F1073" s="55">
        <f t="shared" si="165"/>
        <v>0</v>
      </c>
      <c r="G1073" s="56"/>
      <c r="H1073" s="38">
        <f t="shared" si="171"/>
        <v>1057</v>
      </c>
      <c r="I1073" s="9" t="str">
        <f t="shared" si="166"/>
        <v>-</v>
      </c>
      <c r="J1073" s="47">
        <f>IF(H1073&gt;'Lease Quarterly'!$E$4,0,M1072)</f>
        <v>0</v>
      </c>
      <c r="K1073" s="47">
        <f>IF(IF('Lease Quarterly'!$H$4="Yearly",J1073*'Lease Quarterly'!$D$4,IF('Lease Quarterly'!$H$4="Quarterly",J1073*('Lease Quarterly'!$D$4/4),J1073*'Lease Quarterly'!$D$4/12))&gt;0,IF('Lease Quarterly'!$H$4="Yearly",J1073*'Lease Quarterly'!$D$4,IF('Lease Quarterly'!$H$4="Quarterly",J1073*('Lease Quarterly'!$D$4/4),J1073*'Lease Quarterly'!$D$4/12)),-L1073-J1073)</f>
        <v>0</v>
      </c>
      <c r="L1073" s="47">
        <f t="shared" si="167"/>
        <v>0</v>
      </c>
      <c r="M1073" s="47">
        <f t="shared" si="168"/>
        <v>0</v>
      </c>
      <c r="N1073" s="57"/>
      <c r="O1073" s="38">
        <v>237</v>
      </c>
      <c r="P1073" s="58">
        <f t="shared" si="172"/>
        <v>429801</v>
      </c>
      <c r="Q1073" s="47">
        <f t="shared" si="173"/>
        <v>0</v>
      </c>
      <c r="R1073" s="47">
        <f>IF(S1072&lt;1,0,-'Lease Quarterly'!$K$4/'Lease Quarterly'!$L$4)</f>
        <v>0</v>
      </c>
      <c r="S1073" s="47">
        <f t="shared" si="169"/>
        <v>0</v>
      </c>
      <c r="AE1073"/>
      <c r="AF1073" s="6"/>
    </row>
    <row r="1074" spans="1:32" x14ac:dyDescent="0.25">
      <c r="A1074" s="53">
        <f t="shared" si="170"/>
        <v>1058</v>
      </c>
      <c r="B1074" s="29">
        <f t="shared" si="164"/>
        <v>0</v>
      </c>
      <c r="C1074" s="9" t="str">
        <f>IF(D1074=0,"-",IF('Lease Quarterly'!$H$4="Yearly",EDATE(C1073,12),IF('Lease Quarterly'!$H$4="Quarterly",EDATE(C1073,3),EDATE(C1073,1))))</f>
        <v>-</v>
      </c>
      <c r="D1074" s="54">
        <f>IF(A1074&gt;'Lease Quarterly'!$E$4,0,'Lease Quarterly'!$G$4)*((1+$M$4)^(((((IF($H$4="Yearly",ROUNDDOWN(IF(A1074-($N$4)&lt;0,0,((A1074-($N$4)/(($N$4))))/($N$4)),0),IF($H$4="Monthly",ROUNDDOWN(IF(A1074-($N$4*12)&lt;0,0,((A1074-(12*$N$4)/((12*$N$4))))/($N$4*12)),0),ROUNDDOWN(IF(A1074-($N$4*4)&lt;0,0,((A1074-(4*$N$4)/((4*$N$4))))/($N$4*4)),0)))))))))+(IF(A1074=$E$4,$J$4,0))</f>
        <v>0</v>
      </c>
      <c r="E1074" s="49">
        <f>IF(D1074=0,0,1/((1+IF('Lease Quarterly'!$H$4="Yearly",'Lease Quarterly'!$D$4,IF('Lease Quarterly'!$H$4="Quarterly",'Lease Quarterly'!$D$4/4,'Lease Quarterly'!$D$4/12)))^IF($E$17=1,A1073,A1074)))</f>
        <v>0</v>
      </c>
      <c r="F1074" s="55">
        <f t="shared" si="165"/>
        <v>0</v>
      </c>
      <c r="G1074" s="56"/>
      <c r="H1074" s="38">
        <f t="shared" si="171"/>
        <v>1058</v>
      </c>
      <c r="I1074" s="9" t="str">
        <f t="shared" si="166"/>
        <v>-</v>
      </c>
      <c r="J1074" s="47">
        <f>IF(H1074&gt;'Lease Quarterly'!$E$4,0,M1073)</f>
        <v>0</v>
      </c>
      <c r="K1074" s="47">
        <f>IF(IF('Lease Quarterly'!$H$4="Yearly",J1074*'Lease Quarterly'!$D$4,IF('Lease Quarterly'!$H$4="Quarterly",J1074*('Lease Quarterly'!$D$4/4),J1074*'Lease Quarterly'!$D$4/12))&gt;0,IF('Lease Quarterly'!$H$4="Yearly",J1074*'Lease Quarterly'!$D$4,IF('Lease Quarterly'!$H$4="Quarterly",J1074*('Lease Quarterly'!$D$4/4),J1074*'Lease Quarterly'!$D$4/12)),-L1074-J1074)</f>
        <v>0</v>
      </c>
      <c r="L1074" s="47">
        <f t="shared" si="167"/>
        <v>0</v>
      </c>
      <c r="M1074" s="47">
        <f t="shared" si="168"/>
        <v>0</v>
      </c>
      <c r="N1074" s="57"/>
      <c r="O1074" s="38">
        <v>237</v>
      </c>
      <c r="P1074" s="58">
        <f t="shared" si="172"/>
        <v>430166</v>
      </c>
      <c r="Q1074" s="47">
        <f t="shared" si="173"/>
        <v>0</v>
      </c>
      <c r="R1074" s="47">
        <f>IF(S1073&lt;1,0,-'Lease Quarterly'!$K$4/'Lease Quarterly'!$L$4)</f>
        <v>0</v>
      </c>
      <c r="S1074" s="47">
        <f t="shared" si="169"/>
        <v>0</v>
      </c>
      <c r="AE1074"/>
      <c r="AF1074" s="6"/>
    </row>
    <row r="1075" spans="1:32" x14ac:dyDescent="0.25">
      <c r="A1075" s="53">
        <f t="shared" si="170"/>
        <v>1059</v>
      </c>
      <c r="B1075" s="29">
        <f t="shared" si="164"/>
        <v>0</v>
      </c>
      <c r="C1075" s="9" t="str">
        <f>IF(D1075=0,"-",IF('Lease Quarterly'!$H$4="Yearly",EDATE(C1074,12),IF('Lease Quarterly'!$H$4="Quarterly",EDATE(C1074,3),EDATE(C1074,1))))</f>
        <v>-</v>
      </c>
      <c r="D1075" s="54">
        <f>IF(A1075&gt;'Lease Quarterly'!$E$4,0,'Lease Quarterly'!$G$4)*((1+$M$4)^(((((IF($H$4="Yearly",ROUNDDOWN(IF(A1075-($N$4)&lt;0,0,((A1075-($N$4)/(($N$4))))/($N$4)),0),IF($H$4="Monthly",ROUNDDOWN(IF(A1075-($N$4*12)&lt;0,0,((A1075-(12*$N$4)/((12*$N$4))))/($N$4*12)),0),ROUNDDOWN(IF(A1075-($N$4*4)&lt;0,0,((A1075-(4*$N$4)/((4*$N$4))))/($N$4*4)),0)))))))))+(IF(A1075=$E$4,$J$4,0))</f>
        <v>0</v>
      </c>
      <c r="E1075" s="49">
        <f>IF(D1075=0,0,1/((1+IF('Lease Quarterly'!$H$4="Yearly",'Lease Quarterly'!$D$4,IF('Lease Quarterly'!$H$4="Quarterly",'Lease Quarterly'!$D$4/4,'Lease Quarterly'!$D$4/12)))^IF($E$17=1,A1074,A1075)))</f>
        <v>0</v>
      </c>
      <c r="F1075" s="55">
        <f t="shared" si="165"/>
        <v>0</v>
      </c>
      <c r="G1075" s="56"/>
      <c r="H1075" s="38">
        <f t="shared" si="171"/>
        <v>1059</v>
      </c>
      <c r="I1075" s="9" t="str">
        <f t="shared" si="166"/>
        <v>-</v>
      </c>
      <c r="J1075" s="47">
        <f>IF(H1075&gt;'Lease Quarterly'!$E$4,0,M1074)</f>
        <v>0</v>
      </c>
      <c r="K1075" s="47">
        <f>IF(IF('Lease Quarterly'!$H$4="Yearly",J1075*'Lease Quarterly'!$D$4,IF('Lease Quarterly'!$H$4="Quarterly",J1075*('Lease Quarterly'!$D$4/4),J1075*'Lease Quarterly'!$D$4/12))&gt;0,IF('Lease Quarterly'!$H$4="Yearly",J1075*'Lease Quarterly'!$D$4,IF('Lease Quarterly'!$H$4="Quarterly",J1075*('Lease Quarterly'!$D$4/4),J1075*'Lease Quarterly'!$D$4/12)),-L1075-J1075)</f>
        <v>0</v>
      </c>
      <c r="L1075" s="47">
        <f t="shared" si="167"/>
        <v>0</v>
      </c>
      <c r="M1075" s="47">
        <f t="shared" si="168"/>
        <v>0</v>
      </c>
      <c r="N1075" s="57"/>
      <c r="O1075" s="38">
        <v>237</v>
      </c>
      <c r="P1075" s="58">
        <f t="shared" si="172"/>
        <v>430531</v>
      </c>
      <c r="Q1075" s="47">
        <f t="shared" si="173"/>
        <v>0</v>
      </c>
      <c r="R1075" s="47">
        <f>IF(S1074&lt;1,0,-'Lease Quarterly'!$K$4/'Lease Quarterly'!$L$4)</f>
        <v>0</v>
      </c>
      <c r="S1075" s="47">
        <f t="shared" si="169"/>
        <v>0</v>
      </c>
      <c r="AE1075"/>
      <c r="AF1075" s="6"/>
    </row>
    <row r="1076" spans="1:32" x14ac:dyDescent="0.25">
      <c r="A1076" s="53">
        <f t="shared" si="170"/>
        <v>1060</v>
      </c>
      <c r="B1076" s="29">
        <f t="shared" si="164"/>
        <v>0</v>
      </c>
      <c r="C1076" s="9" t="str">
        <f>IF(D1076=0,"-",IF('Lease Quarterly'!$H$4="Yearly",EDATE(C1075,12),IF('Lease Quarterly'!$H$4="Quarterly",EDATE(C1075,3),EDATE(C1075,1))))</f>
        <v>-</v>
      </c>
      <c r="D1076" s="54">
        <f>IF(A1076&gt;'Lease Quarterly'!$E$4,0,'Lease Quarterly'!$G$4)*((1+$M$4)^(((((IF($H$4="Yearly",ROUNDDOWN(IF(A1076-($N$4)&lt;0,0,((A1076-($N$4)/(($N$4))))/($N$4)),0),IF($H$4="Monthly",ROUNDDOWN(IF(A1076-($N$4*12)&lt;0,0,((A1076-(12*$N$4)/((12*$N$4))))/($N$4*12)),0),ROUNDDOWN(IF(A1076-($N$4*4)&lt;0,0,((A1076-(4*$N$4)/((4*$N$4))))/($N$4*4)),0)))))))))+(IF(A1076=$E$4,$J$4,0))</f>
        <v>0</v>
      </c>
      <c r="E1076" s="49">
        <f>IF(D1076=0,0,1/((1+IF('Lease Quarterly'!$H$4="Yearly",'Lease Quarterly'!$D$4,IF('Lease Quarterly'!$H$4="Quarterly",'Lease Quarterly'!$D$4/4,'Lease Quarterly'!$D$4/12)))^IF($E$17=1,A1075,A1076)))</f>
        <v>0</v>
      </c>
      <c r="F1076" s="55">
        <f t="shared" si="165"/>
        <v>0</v>
      </c>
      <c r="G1076" s="56"/>
      <c r="H1076" s="38">
        <f t="shared" si="171"/>
        <v>1060</v>
      </c>
      <c r="I1076" s="9" t="str">
        <f t="shared" si="166"/>
        <v>-</v>
      </c>
      <c r="J1076" s="47">
        <f>IF(H1076&gt;'Lease Quarterly'!$E$4,0,M1075)</f>
        <v>0</v>
      </c>
      <c r="K1076" s="47">
        <f>IF(IF('Lease Quarterly'!$H$4="Yearly",J1076*'Lease Quarterly'!$D$4,IF('Lease Quarterly'!$H$4="Quarterly",J1076*('Lease Quarterly'!$D$4/4),J1076*'Lease Quarterly'!$D$4/12))&gt;0,IF('Lease Quarterly'!$H$4="Yearly",J1076*'Lease Quarterly'!$D$4,IF('Lease Quarterly'!$H$4="Quarterly",J1076*('Lease Quarterly'!$D$4/4),J1076*'Lease Quarterly'!$D$4/12)),-L1076-J1076)</f>
        <v>0</v>
      </c>
      <c r="L1076" s="47">
        <f t="shared" si="167"/>
        <v>0</v>
      </c>
      <c r="M1076" s="47">
        <f t="shared" si="168"/>
        <v>0</v>
      </c>
      <c r="N1076" s="57"/>
      <c r="O1076" s="38">
        <v>237</v>
      </c>
      <c r="P1076" s="58">
        <f t="shared" si="172"/>
        <v>430896</v>
      </c>
      <c r="Q1076" s="47">
        <f t="shared" si="173"/>
        <v>0</v>
      </c>
      <c r="R1076" s="47">
        <f>IF(S1075&lt;1,0,-'Lease Quarterly'!$K$4/'Lease Quarterly'!$L$4)</f>
        <v>0</v>
      </c>
      <c r="S1076" s="47">
        <f t="shared" si="169"/>
        <v>0</v>
      </c>
      <c r="AE1076"/>
      <c r="AF1076" s="6"/>
    </row>
    <row r="1077" spans="1:32" x14ac:dyDescent="0.25">
      <c r="A1077" s="53">
        <f t="shared" si="170"/>
        <v>1061</v>
      </c>
      <c r="B1077" s="29">
        <f t="shared" si="164"/>
        <v>0</v>
      </c>
      <c r="C1077" s="9" t="str">
        <f>IF(D1077=0,"-",IF('Lease Quarterly'!$H$4="Yearly",EDATE(C1076,12),IF('Lease Quarterly'!$H$4="Quarterly",EDATE(C1076,3),EDATE(C1076,1))))</f>
        <v>-</v>
      </c>
      <c r="D1077" s="54">
        <f>IF(A1077&gt;'Lease Quarterly'!$E$4,0,'Lease Quarterly'!$G$4)*((1+$M$4)^(((((IF($H$4="Yearly",ROUNDDOWN(IF(A1077-($N$4)&lt;0,0,((A1077-($N$4)/(($N$4))))/($N$4)),0),IF($H$4="Monthly",ROUNDDOWN(IF(A1077-($N$4*12)&lt;0,0,((A1077-(12*$N$4)/((12*$N$4))))/($N$4*12)),0),ROUNDDOWN(IF(A1077-($N$4*4)&lt;0,0,((A1077-(4*$N$4)/((4*$N$4))))/($N$4*4)),0)))))))))+(IF(A1077=$E$4,$J$4,0))</f>
        <v>0</v>
      </c>
      <c r="E1077" s="49">
        <f>IF(D1077=0,0,1/((1+IF('Lease Quarterly'!$H$4="Yearly",'Lease Quarterly'!$D$4,IF('Lease Quarterly'!$H$4="Quarterly",'Lease Quarterly'!$D$4/4,'Lease Quarterly'!$D$4/12)))^IF($E$17=1,A1076,A1077)))</f>
        <v>0</v>
      </c>
      <c r="F1077" s="55">
        <f t="shared" si="165"/>
        <v>0</v>
      </c>
      <c r="G1077" s="56"/>
      <c r="H1077" s="38">
        <f t="shared" si="171"/>
        <v>1061</v>
      </c>
      <c r="I1077" s="9" t="str">
        <f t="shared" si="166"/>
        <v>-</v>
      </c>
      <c r="J1077" s="47">
        <f>IF(H1077&gt;'Lease Quarterly'!$E$4,0,M1076)</f>
        <v>0</v>
      </c>
      <c r="K1077" s="47">
        <f>IF(IF('Lease Quarterly'!$H$4="Yearly",J1077*'Lease Quarterly'!$D$4,IF('Lease Quarterly'!$H$4="Quarterly",J1077*('Lease Quarterly'!$D$4/4),J1077*'Lease Quarterly'!$D$4/12))&gt;0,IF('Lease Quarterly'!$H$4="Yearly",J1077*'Lease Quarterly'!$D$4,IF('Lease Quarterly'!$H$4="Quarterly",J1077*('Lease Quarterly'!$D$4/4),J1077*'Lease Quarterly'!$D$4/12)),-L1077-J1077)</f>
        <v>0</v>
      </c>
      <c r="L1077" s="47">
        <f t="shared" si="167"/>
        <v>0</v>
      </c>
      <c r="M1077" s="47">
        <f t="shared" si="168"/>
        <v>0</v>
      </c>
      <c r="N1077" s="57"/>
      <c r="O1077" s="38">
        <v>237</v>
      </c>
      <c r="P1077" s="58">
        <f t="shared" si="172"/>
        <v>431262</v>
      </c>
      <c r="Q1077" s="47">
        <f t="shared" si="173"/>
        <v>0</v>
      </c>
      <c r="R1077" s="47">
        <f>IF(S1076&lt;1,0,-'Lease Quarterly'!$K$4/'Lease Quarterly'!$L$4)</f>
        <v>0</v>
      </c>
      <c r="S1077" s="47">
        <f t="shared" si="169"/>
        <v>0</v>
      </c>
      <c r="AE1077"/>
      <c r="AF1077" s="6"/>
    </row>
    <row r="1078" spans="1:32" x14ac:dyDescent="0.25">
      <c r="A1078" s="53">
        <f t="shared" si="170"/>
        <v>1062</v>
      </c>
      <c r="B1078" s="29">
        <f t="shared" si="164"/>
        <v>0</v>
      </c>
      <c r="C1078" s="9" t="str">
        <f>IF(D1078=0,"-",IF('Lease Quarterly'!$H$4="Yearly",EDATE(C1077,12),IF('Lease Quarterly'!$H$4="Quarterly",EDATE(C1077,3),EDATE(C1077,1))))</f>
        <v>-</v>
      </c>
      <c r="D1078" s="54">
        <f>IF(A1078&gt;'Lease Quarterly'!$E$4,0,'Lease Quarterly'!$G$4)*((1+$M$4)^(((((IF($H$4="Yearly",ROUNDDOWN(IF(A1078-($N$4)&lt;0,0,((A1078-($N$4)/(($N$4))))/($N$4)),0),IF($H$4="Monthly",ROUNDDOWN(IF(A1078-($N$4*12)&lt;0,0,((A1078-(12*$N$4)/((12*$N$4))))/($N$4*12)),0),ROUNDDOWN(IF(A1078-($N$4*4)&lt;0,0,((A1078-(4*$N$4)/((4*$N$4))))/($N$4*4)),0)))))))))+(IF(A1078=$E$4,$J$4,0))</f>
        <v>0</v>
      </c>
      <c r="E1078" s="49">
        <f>IF(D1078=0,0,1/((1+IF('Lease Quarterly'!$H$4="Yearly",'Lease Quarterly'!$D$4,IF('Lease Quarterly'!$H$4="Quarterly",'Lease Quarterly'!$D$4/4,'Lease Quarterly'!$D$4/12)))^IF($E$17=1,A1077,A1078)))</f>
        <v>0</v>
      </c>
      <c r="F1078" s="55">
        <f t="shared" si="165"/>
        <v>0</v>
      </c>
      <c r="G1078" s="56"/>
      <c r="H1078" s="38">
        <f t="shared" si="171"/>
        <v>1062</v>
      </c>
      <c r="I1078" s="9" t="str">
        <f t="shared" si="166"/>
        <v>-</v>
      </c>
      <c r="J1078" s="47">
        <f>IF(H1078&gt;'Lease Quarterly'!$E$4,0,M1077)</f>
        <v>0</v>
      </c>
      <c r="K1078" s="47">
        <f>IF(IF('Lease Quarterly'!$H$4="Yearly",J1078*'Lease Quarterly'!$D$4,IF('Lease Quarterly'!$H$4="Quarterly",J1078*('Lease Quarterly'!$D$4/4),J1078*'Lease Quarterly'!$D$4/12))&gt;0,IF('Lease Quarterly'!$H$4="Yearly",J1078*'Lease Quarterly'!$D$4,IF('Lease Quarterly'!$H$4="Quarterly",J1078*('Lease Quarterly'!$D$4/4),J1078*'Lease Quarterly'!$D$4/12)),-L1078-J1078)</f>
        <v>0</v>
      </c>
      <c r="L1078" s="47">
        <f t="shared" si="167"/>
        <v>0</v>
      </c>
      <c r="M1078" s="47">
        <f t="shared" si="168"/>
        <v>0</v>
      </c>
      <c r="N1078" s="57"/>
      <c r="O1078" s="38">
        <v>237</v>
      </c>
      <c r="P1078" s="58">
        <f t="shared" si="172"/>
        <v>431627</v>
      </c>
      <c r="Q1078" s="47">
        <f t="shared" si="173"/>
        <v>0</v>
      </c>
      <c r="R1078" s="47">
        <f>IF(S1077&lt;1,0,-'Lease Quarterly'!$K$4/'Lease Quarterly'!$L$4)</f>
        <v>0</v>
      </c>
      <c r="S1078" s="47">
        <f t="shared" si="169"/>
        <v>0</v>
      </c>
      <c r="AE1078"/>
      <c r="AF1078" s="6"/>
    </row>
    <row r="1079" spans="1:32" x14ac:dyDescent="0.25">
      <c r="A1079" s="53">
        <f t="shared" si="170"/>
        <v>1063</v>
      </c>
      <c r="B1079" s="29">
        <f t="shared" si="164"/>
        <v>0</v>
      </c>
      <c r="C1079" s="9" t="str">
        <f>IF(D1079=0,"-",IF('Lease Quarterly'!$H$4="Yearly",EDATE(C1078,12),IF('Lease Quarterly'!$H$4="Quarterly",EDATE(C1078,3),EDATE(C1078,1))))</f>
        <v>-</v>
      </c>
      <c r="D1079" s="54">
        <f>IF(A1079&gt;'Lease Quarterly'!$E$4,0,'Lease Quarterly'!$G$4)*((1+$M$4)^(((((IF($H$4="Yearly",ROUNDDOWN(IF(A1079-($N$4)&lt;0,0,((A1079-($N$4)/(($N$4))))/($N$4)),0),IF($H$4="Monthly",ROUNDDOWN(IF(A1079-($N$4*12)&lt;0,0,((A1079-(12*$N$4)/((12*$N$4))))/($N$4*12)),0),ROUNDDOWN(IF(A1079-($N$4*4)&lt;0,0,((A1079-(4*$N$4)/((4*$N$4))))/($N$4*4)),0)))))))))+(IF(A1079=$E$4,$J$4,0))</f>
        <v>0</v>
      </c>
      <c r="E1079" s="49">
        <f>IF(D1079=0,0,1/((1+IF('Lease Quarterly'!$H$4="Yearly",'Lease Quarterly'!$D$4,IF('Lease Quarterly'!$H$4="Quarterly",'Lease Quarterly'!$D$4/4,'Lease Quarterly'!$D$4/12)))^IF($E$17=1,A1078,A1079)))</f>
        <v>0</v>
      </c>
      <c r="F1079" s="55">
        <f t="shared" si="165"/>
        <v>0</v>
      </c>
      <c r="G1079" s="56"/>
      <c r="H1079" s="38">
        <f t="shared" si="171"/>
        <v>1063</v>
      </c>
      <c r="I1079" s="9" t="str">
        <f t="shared" si="166"/>
        <v>-</v>
      </c>
      <c r="J1079" s="47">
        <f>IF(H1079&gt;'Lease Quarterly'!$E$4,0,M1078)</f>
        <v>0</v>
      </c>
      <c r="K1079" s="47">
        <f>IF(IF('Lease Quarterly'!$H$4="Yearly",J1079*'Lease Quarterly'!$D$4,IF('Lease Quarterly'!$H$4="Quarterly",J1079*('Lease Quarterly'!$D$4/4),J1079*'Lease Quarterly'!$D$4/12))&gt;0,IF('Lease Quarterly'!$H$4="Yearly",J1079*'Lease Quarterly'!$D$4,IF('Lease Quarterly'!$H$4="Quarterly",J1079*('Lease Quarterly'!$D$4/4),J1079*'Lease Quarterly'!$D$4/12)),-L1079-J1079)</f>
        <v>0</v>
      </c>
      <c r="L1079" s="47">
        <f t="shared" si="167"/>
        <v>0</v>
      </c>
      <c r="M1079" s="47">
        <f t="shared" si="168"/>
        <v>0</v>
      </c>
      <c r="N1079" s="57"/>
      <c r="O1079" s="38">
        <v>237</v>
      </c>
      <c r="P1079" s="58">
        <f t="shared" si="172"/>
        <v>431992</v>
      </c>
      <c r="Q1079" s="47">
        <f t="shared" si="173"/>
        <v>0</v>
      </c>
      <c r="R1079" s="47">
        <f>IF(S1078&lt;1,0,-'Lease Quarterly'!$K$4/'Lease Quarterly'!$L$4)</f>
        <v>0</v>
      </c>
      <c r="S1079" s="47">
        <f t="shared" si="169"/>
        <v>0</v>
      </c>
      <c r="AE1079"/>
      <c r="AF1079" s="6"/>
    </row>
    <row r="1080" spans="1:32" x14ac:dyDescent="0.25">
      <c r="A1080" s="53">
        <f t="shared" si="170"/>
        <v>1064</v>
      </c>
      <c r="B1080" s="29">
        <f t="shared" si="164"/>
        <v>0</v>
      </c>
      <c r="C1080" s="9" t="str">
        <f>IF(D1080=0,"-",IF('Lease Quarterly'!$H$4="Yearly",EDATE(C1079,12),IF('Lease Quarterly'!$H$4="Quarterly",EDATE(C1079,3),EDATE(C1079,1))))</f>
        <v>-</v>
      </c>
      <c r="D1080" s="54">
        <f>IF(A1080&gt;'Lease Quarterly'!$E$4,0,'Lease Quarterly'!$G$4)*((1+$M$4)^(((((IF($H$4="Yearly",ROUNDDOWN(IF(A1080-($N$4)&lt;0,0,((A1080-($N$4)/(($N$4))))/($N$4)),0),IF($H$4="Monthly",ROUNDDOWN(IF(A1080-($N$4*12)&lt;0,0,((A1080-(12*$N$4)/((12*$N$4))))/($N$4*12)),0),ROUNDDOWN(IF(A1080-($N$4*4)&lt;0,0,((A1080-(4*$N$4)/((4*$N$4))))/($N$4*4)),0)))))))))+(IF(A1080=$E$4,$J$4,0))</f>
        <v>0</v>
      </c>
      <c r="E1080" s="49">
        <f>IF(D1080=0,0,1/((1+IF('Lease Quarterly'!$H$4="Yearly",'Lease Quarterly'!$D$4,IF('Lease Quarterly'!$H$4="Quarterly",'Lease Quarterly'!$D$4/4,'Lease Quarterly'!$D$4/12)))^IF($E$17=1,A1079,A1080)))</f>
        <v>0</v>
      </c>
      <c r="F1080" s="55">
        <f t="shared" si="165"/>
        <v>0</v>
      </c>
      <c r="G1080" s="56"/>
      <c r="H1080" s="38">
        <f t="shared" si="171"/>
        <v>1064</v>
      </c>
      <c r="I1080" s="9" t="str">
        <f t="shared" si="166"/>
        <v>-</v>
      </c>
      <c r="J1080" s="47">
        <f>IF(H1080&gt;'Lease Quarterly'!$E$4,0,M1079)</f>
        <v>0</v>
      </c>
      <c r="K1080" s="47">
        <f>IF(IF('Lease Quarterly'!$H$4="Yearly",J1080*'Lease Quarterly'!$D$4,IF('Lease Quarterly'!$H$4="Quarterly",J1080*('Lease Quarterly'!$D$4/4),J1080*'Lease Quarterly'!$D$4/12))&gt;0,IF('Lease Quarterly'!$H$4="Yearly",J1080*'Lease Quarterly'!$D$4,IF('Lease Quarterly'!$H$4="Quarterly",J1080*('Lease Quarterly'!$D$4/4),J1080*'Lease Quarterly'!$D$4/12)),-L1080-J1080)</f>
        <v>0</v>
      </c>
      <c r="L1080" s="47">
        <f t="shared" si="167"/>
        <v>0</v>
      </c>
      <c r="M1080" s="47">
        <f t="shared" si="168"/>
        <v>0</v>
      </c>
      <c r="N1080" s="57"/>
      <c r="O1080" s="38">
        <v>237</v>
      </c>
      <c r="P1080" s="58">
        <f t="shared" si="172"/>
        <v>432357</v>
      </c>
      <c r="Q1080" s="47">
        <f t="shared" si="173"/>
        <v>0</v>
      </c>
      <c r="R1080" s="47">
        <f>IF(S1079&lt;1,0,-'Lease Quarterly'!$K$4/'Lease Quarterly'!$L$4)</f>
        <v>0</v>
      </c>
      <c r="S1080" s="47">
        <f t="shared" si="169"/>
        <v>0</v>
      </c>
      <c r="AE1080"/>
      <c r="AF1080" s="6"/>
    </row>
    <row r="1081" spans="1:32" x14ac:dyDescent="0.25">
      <c r="A1081" s="53">
        <f t="shared" si="170"/>
        <v>1065</v>
      </c>
      <c r="B1081" s="29">
        <f t="shared" si="164"/>
        <v>0</v>
      </c>
      <c r="C1081" s="9" t="str">
        <f>IF(D1081=0,"-",IF('Lease Quarterly'!$H$4="Yearly",EDATE(C1080,12),IF('Lease Quarterly'!$H$4="Quarterly",EDATE(C1080,3),EDATE(C1080,1))))</f>
        <v>-</v>
      </c>
      <c r="D1081" s="54">
        <f>IF(A1081&gt;'Lease Quarterly'!$E$4,0,'Lease Quarterly'!$G$4)*((1+$M$4)^(((((IF($H$4="Yearly",ROUNDDOWN(IF(A1081-($N$4)&lt;0,0,((A1081-($N$4)/(($N$4))))/($N$4)),0),IF($H$4="Monthly",ROUNDDOWN(IF(A1081-($N$4*12)&lt;0,0,((A1081-(12*$N$4)/((12*$N$4))))/($N$4*12)),0),ROUNDDOWN(IF(A1081-($N$4*4)&lt;0,0,((A1081-(4*$N$4)/((4*$N$4))))/($N$4*4)),0)))))))))+(IF(A1081=$E$4,$J$4,0))</f>
        <v>0</v>
      </c>
      <c r="E1081" s="49">
        <f>IF(D1081=0,0,1/((1+IF('Lease Quarterly'!$H$4="Yearly",'Lease Quarterly'!$D$4,IF('Lease Quarterly'!$H$4="Quarterly",'Lease Quarterly'!$D$4/4,'Lease Quarterly'!$D$4/12)))^IF($E$17=1,A1080,A1081)))</f>
        <v>0</v>
      </c>
      <c r="F1081" s="55">
        <f t="shared" si="165"/>
        <v>0</v>
      </c>
      <c r="G1081" s="56"/>
      <c r="H1081" s="38">
        <f t="shared" si="171"/>
        <v>1065</v>
      </c>
      <c r="I1081" s="9" t="str">
        <f t="shared" si="166"/>
        <v>-</v>
      </c>
      <c r="J1081" s="47">
        <f>IF(H1081&gt;'Lease Quarterly'!$E$4,0,M1080)</f>
        <v>0</v>
      </c>
      <c r="K1081" s="47">
        <f>IF(IF('Lease Quarterly'!$H$4="Yearly",J1081*'Lease Quarterly'!$D$4,IF('Lease Quarterly'!$H$4="Quarterly",J1081*('Lease Quarterly'!$D$4/4),J1081*'Lease Quarterly'!$D$4/12))&gt;0,IF('Lease Quarterly'!$H$4="Yearly",J1081*'Lease Quarterly'!$D$4,IF('Lease Quarterly'!$H$4="Quarterly",J1081*('Lease Quarterly'!$D$4/4),J1081*'Lease Quarterly'!$D$4/12)),-L1081-J1081)</f>
        <v>0</v>
      </c>
      <c r="L1081" s="47">
        <f t="shared" si="167"/>
        <v>0</v>
      </c>
      <c r="M1081" s="47">
        <f t="shared" si="168"/>
        <v>0</v>
      </c>
      <c r="N1081" s="57"/>
      <c r="O1081" s="38">
        <v>237</v>
      </c>
      <c r="P1081" s="58">
        <f t="shared" si="172"/>
        <v>432723</v>
      </c>
      <c r="Q1081" s="47">
        <f t="shared" si="173"/>
        <v>0</v>
      </c>
      <c r="R1081" s="47">
        <f>IF(S1080&lt;1,0,-'Lease Quarterly'!$K$4/'Lease Quarterly'!$L$4)</f>
        <v>0</v>
      </c>
      <c r="S1081" s="47">
        <f t="shared" si="169"/>
        <v>0</v>
      </c>
      <c r="AE1081"/>
      <c r="AF1081" s="6"/>
    </row>
    <row r="1082" spans="1:32" x14ac:dyDescent="0.25">
      <c r="A1082" s="53">
        <f t="shared" si="170"/>
        <v>1066</v>
      </c>
      <c r="B1082" s="29">
        <f t="shared" si="164"/>
        <v>0</v>
      </c>
      <c r="C1082" s="9" t="str">
        <f>IF(D1082=0,"-",IF('Lease Quarterly'!$H$4="Yearly",EDATE(C1081,12),IF('Lease Quarterly'!$H$4="Quarterly",EDATE(C1081,3),EDATE(C1081,1))))</f>
        <v>-</v>
      </c>
      <c r="D1082" s="54">
        <f>IF(A1082&gt;'Lease Quarterly'!$E$4,0,'Lease Quarterly'!$G$4)*((1+$M$4)^(((((IF($H$4="Yearly",ROUNDDOWN(IF(A1082-($N$4)&lt;0,0,((A1082-($N$4)/(($N$4))))/($N$4)),0),IF($H$4="Monthly",ROUNDDOWN(IF(A1082-($N$4*12)&lt;0,0,((A1082-(12*$N$4)/((12*$N$4))))/($N$4*12)),0),ROUNDDOWN(IF(A1082-($N$4*4)&lt;0,0,((A1082-(4*$N$4)/((4*$N$4))))/($N$4*4)),0)))))))))+(IF(A1082=$E$4,$J$4,0))</f>
        <v>0</v>
      </c>
      <c r="E1082" s="49">
        <f>IF(D1082=0,0,1/((1+IF('Lease Quarterly'!$H$4="Yearly",'Lease Quarterly'!$D$4,IF('Lease Quarterly'!$H$4="Quarterly",'Lease Quarterly'!$D$4/4,'Lease Quarterly'!$D$4/12)))^IF($E$17=1,A1081,A1082)))</f>
        <v>0</v>
      </c>
      <c r="F1082" s="55">
        <f t="shared" si="165"/>
        <v>0</v>
      </c>
      <c r="G1082" s="56"/>
      <c r="H1082" s="38">
        <f t="shared" si="171"/>
        <v>1066</v>
      </c>
      <c r="I1082" s="9" t="str">
        <f t="shared" si="166"/>
        <v>-</v>
      </c>
      <c r="J1082" s="47">
        <f>IF(H1082&gt;'Lease Quarterly'!$E$4,0,M1081)</f>
        <v>0</v>
      </c>
      <c r="K1082" s="47">
        <f>IF(IF('Lease Quarterly'!$H$4="Yearly",J1082*'Lease Quarterly'!$D$4,IF('Lease Quarterly'!$H$4="Quarterly",J1082*('Lease Quarterly'!$D$4/4),J1082*'Lease Quarterly'!$D$4/12))&gt;0,IF('Lease Quarterly'!$H$4="Yearly",J1082*'Lease Quarterly'!$D$4,IF('Lease Quarterly'!$H$4="Quarterly",J1082*('Lease Quarterly'!$D$4/4),J1082*'Lease Quarterly'!$D$4/12)),-L1082-J1082)</f>
        <v>0</v>
      </c>
      <c r="L1082" s="47">
        <f t="shared" si="167"/>
        <v>0</v>
      </c>
      <c r="M1082" s="47">
        <f t="shared" si="168"/>
        <v>0</v>
      </c>
      <c r="N1082" s="57"/>
      <c r="O1082" s="38">
        <v>237</v>
      </c>
      <c r="P1082" s="58">
        <f t="shared" si="172"/>
        <v>433088</v>
      </c>
      <c r="Q1082" s="47">
        <f t="shared" si="173"/>
        <v>0</v>
      </c>
      <c r="R1082" s="47">
        <f>IF(S1081&lt;1,0,-'Lease Quarterly'!$K$4/'Lease Quarterly'!$L$4)</f>
        <v>0</v>
      </c>
      <c r="S1082" s="47">
        <f t="shared" si="169"/>
        <v>0</v>
      </c>
      <c r="AE1082"/>
      <c r="AF1082" s="6"/>
    </row>
    <row r="1083" spans="1:32" x14ac:dyDescent="0.25">
      <c r="A1083" s="53">
        <f t="shared" si="170"/>
        <v>1067</v>
      </c>
      <c r="B1083" s="29">
        <f t="shared" si="164"/>
        <v>0</v>
      </c>
      <c r="C1083" s="9" t="str">
        <f>IF(D1083=0,"-",IF('Lease Quarterly'!$H$4="Yearly",EDATE(C1082,12),IF('Lease Quarterly'!$H$4="Quarterly",EDATE(C1082,3),EDATE(C1082,1))))</f>
        <v>-</v>
      </c>
      <c r="D1083" s="54">
        <f>IF(A1083&gt;'Lease Quarterly'!$E$4,0,'Lease Quarterly'!$G$4)*((1+$M$4)^(((((IF($H$4="Yearly",ROUNDDOWN(IF(A1083-($N$4)&lt;0,0,((A1083-($N$4)/(($N$4))))/($N$4)),0),IF($H$4="Monthly",ROUNDDOWN(IF(A1083-($N$4*12)&lt;0,0,((A1083-(12*$N$4)/((12*$N$4))))/($N$4*12)),0),ROUNDDOWN(IF(A1083-($N$4*4)&lt;0,0,((A1083-(4*$N$4)/((4*$N$4))))/($N$4*4)),0)))))))))+(IF(A1083=$E$4,$J$4,0))</f>
        <v>0</v>
      </c>
      <c r="E1083" s="49">
        <f>IF(D1083=0,0,1/((1+IF('Lease Quarterly'!$H$4="Yearly",'Lease Quarterly'!$D$4,IF('Lease Quarterly'!$H$4="Quarterly",'Lease Quarterly'!$D$4/4,'Lease Quarterly'!$D$4/12)))^IF($E$17=1,A1082,A1083)))</f>
        <v>0</v>
      </c>
      <c r="F1083" s="55">
        <f t="shared" si="165"/>
        <v>0</v>
      </c>
      <c r="G1083" s="56"/>
      <c r="H1083" s="38">
        <f t="shared" si="171"/>
        <v>1067</v>
      </c>
      <c r="I1083" s="9" t="str">
        <f t="shared" si="166"/>
        <v>-</v>
      </c>
      <c r="J1083" s="47">
        <f>IF(H1083&gt;'Lease Quarterly'!$E$4,0,M1082)</f>
        <v>0</v>
      </c>
      <c r="K1083" s="47">
        <f>IF(IF('Lease Quarterly'!$H$4="Yearly",J1083*'Lease Quarterly'!$D$4,IF('Lease Quarterly'!$H$4="Quarterly",J1083*('Lease Quarterly'!$D$4/4),J1083*'Lease Quarterly'!$D$4/12))&gt;0,IF('Lease Quarterly'!$H$4="Yearly",J1083*'Lease Quarterly'!$D$4,IF('Lease Quarterly'!$H$4="Quarterly",J1083*('Lease Quarterly'!$D$4/4),J1083*'Lease Quarterly'!$D$4/12)),-L1083-J1083)</f>
        <v>0</v>
      </c>
      <c r="L1083" s="47">
        <f t="shared" si="167"/>
        <v>0</v>
      </c>
      <c r="M1083" s="47">
        <f t="shared" si="168"/>
        <v>0</v>
      </c>
      <c r="N1083" s="57"/>
      <c r="O1083" s="38">
        <v>237</v>
      </c>
      <c r="P1083" s="58">
        <f t="shared" si="172"/>
        <v>433453</v>
      </c>
      <c r="Q1083" s="47">
        <f t="shared" si="173"/>
        <v>0</v>
      </c>
      <c r="R1083" s="47">
        <f>IF(S1082&lt;1,0,-'Lease Quarterly'!$K$4/'Lease Quarterly'!$L$4)</f>
        <v>0</v>
      </c>
      <c r="S1083" s="47">
        <f t="shared" si="169"/>
        <v>0</v>
      </c>
      <c r="AE1083"/>
      <c r="AF1083" s="6"/>
    </row>
    <row r="1084" spans="1:32" x14ac:dyDescent="0.25">
      <c r="A1084" s="53">
        <f t="shared" si="170"/>
        <v>1068</v>
      </c>
      <c r="B1084" s="29">
        <f t="shared" si="164"/>
        <v>0</v>
      </c>
      <c r="C1084" s="9" t="str">
        <f>IF(D1084=0,"-",IF('Lease Quarterly'!$H$4="Yearly",EDATE(C1083,12),IF('Lease Quarterly'!$H$4="Quarterly",EDATE(C1083,3),EDATE(C1083,1))))</f>
        <v>-</v>
      </c>
      <c r="D1084" s="54">
        <f>IF(A1084&gt;'Lease Quarterly'!$E$4,0,'Lease Quarterly'!$G$4)*((1+$M$4)^(((((IF($H$4="Yearly",ROUNDDOWN(IF(A1084-($N$4)&lt;0,0,((A1084-($N$4)/(($N$4))))/($N$4)),0),IF($H$4="Monthly",ROUNDDOWN(IF(A1084-($N$4*12)&lt;0,0,((A1084-(12*$N$4)/((12*$N$4))))/($N$4*12)),0),ROUNDDOWN(IF(A1084-($N$4*4)&lt;0,0,((A1084-(4*$N$4)/((4*$N$4))))/($N$4*4)),0)))))))))+(IF(A1084=$E$4,$J$4,0))</f>
        <v>0</v>
      </c>
      <c r="E1084" s="49">
        <f>IF(D1084=0,0,1/((1+IF('Lease Quarterly'!$H$4="Yearly",'Lease Quarterly'!$D$4,IF('Lease Quarterly'!$H$4="Quarterly",'Lease Quarterly'!$D$4/4,'Lease Quarterly'!$D$4/12)))^IF($E$17=1,A1083,A1084)))</f>
        <v>0</v>
      </c>
      <c r="F1084" s="55">
        <f t="shared" si="165"/>
        <v>0</v>
      </c>
      <c r="G1084" s="56"/>
      <c r="H1084" s="38">
        <f t="shared" si="171"/>
        <v>1068</v>
      </c>
      <c r="I1084" s="9" t="str">
        <f t="shared" si="166"/>
        <v>-</v>
      </c>
      <c r="J1084" s="47">
        <f>IF(H1084&gt;'Lease Quarterly'!$E$4,0,M1083)</f>
        <v>0</v>
      </c>
      <c r="K1084" s="47">
        <f>IF(IF('Lease Quarterly'!$H$4="Yearly",J1084*'Lease Quarterly'!$D$4,IF('Lease Quarterly'!$H$4="Quarterly",J1084*('Lease Quarterly'!$D$4/4),J1084*'Lease Quarterly'!$D$4/12))&gt;0,IF('Lease Quarterly'!$H$4="Yearly",J1084*'Lease Quarterly'!$D$4,IF('Lease Quarterly'!$H$4="Quarterly",J1084*('Lease Quarterly'!$D$4/4),J1084*'Lease Quarterly'!$D$4/12)),-L1084-J1084)</f>
        <v>0</v>
      </c>
      <c r="L1084" s="47">
        <f t="shared" si="167"/>
        <v>0</v>
      </c>
      <c r="M1084" s="47">
        <f t="shared" si="168"/>
        <v>0</v>
      </c>
      <c r="N1084" s="57"/>
      <c r="O1084" s="38">
        <v>237</v>
      </c>
      <c r="P1084" s="58">
        <f t="shared" si="172"/>
        <v>433818</v>
      </c>
      <c r="Q1084" s="47">
        <f t="shared" si="173"/>
        <v>0</v>
      </c>
      <c r="R1084" s="47">
        <f>IF(S1083&lt;1,0,-'Lease Quarterly'!$K$4/'Lease Quarterly'!$L$4)</f>
        <v>0</v>
      </c>
      <c r="S1084" s="47">
        <f t="shared" si="169"/>
        <v>0</v>
      </c>
      <c r="AE1084"/>
      <c r="AF1084" s="6"/>
    </row>
    <row r="1085" spans="1:32" x14ac:dyDescent="0.25">
      <c r="A1085" s="53">
        <f t="shared" si="170"/>
        <v>1069</v>
      </c>
      <c r="B1085" s="29">
        <f t="shared" si="164"/>
        <v>0</v>
      </c>
      <c r="C1085" s="9" t="str">
        <f>IF(D1085=0,"-",IF('Lease Quarterly'!$H$4="Yearly",EDATE(C1084,12),IF('Lease Quarterly'!$H$4="Quarterly",EDATE(C1084,3),EDATE(C1084,1))))</f>
        <v>-</v>
      </c>
      <c r="D1085" s="54">
        <f>IF(A1085&gt;'Lease Quarterly'!$E$4,0,'Lease Quarterly'!$G$4)*((1+$M$4)^(((((IF($H$4="Yearly",ROUNDDOWN(IF(A1085-($N$4)&lt;0,0,((A1085-($N$4)/(($N$4))))/($N$4)),0),IF($H$4="Monthly",ROUNDDOWN(IF(A1085-($N$4*12)&lt;0,0,((A1085-(12*$N$4)/((12*$N$4))))/($N$4*12)),0),ROUNDDOWN(IF(A1085-($N$4*4)&lt;0,0,((A1085-(4*$N$4)/((4*$N$4))))/($N$4*4)),0)))))))))+(IF(A1085=$E$4,$J$4,0))</f>
        <v>0</v>
      </c>
      <c r="E1085" s="49">
        <f>IF(D1085=0,0,1/((1+IF('Lease Quarterly'!$H$4="Yearly",'Lease Quarterly'!$D$4,IF('Lease Quarterly'!$H$4="Quarterly",'Lease Quarterly'!$D$4/4,'Lease Quarterly'!$D$4/12)))^IF($E$17=1,A1084,A1085)))</f>
        <v>0</v>
      </c>
      <c r="F1085" s="55">
        <f t="shared" si="165"/>
        <v>0</v>
      </c>
      <c r="G1085" s="56"/>
      <c r="H1085" s="38">
        <f t="shared" si="171"/>
        <v>1069</v>
      </c>
      <c r="I1085" s="9" t="str">
        <f t="shared" si="166"/>
        <v>-</v>
      </c>
      <c r="J1085" s="47">
        <f>IF(H1085&gt;'Lease Quarterly'!$E$4,0,M1084)</f>
        <v>0</v>
      </c>
      <c r="K1085" s="47">
        <f>IF(IF('Lease Quarterly'!$H$4="Yearly",J1085*'Lease Quarterly'!$D$4,IF('Lease Quarterly'!$H$4="Quarterly",J1085*('Lease Quarterly'!$D$4/4),J1085*'Lease Quarterly'!$D$4/12))&gt;0,IF('Lease Quarterly'!$H$4="Yearly",J1085*'Lease Quarterly'!$D$4,IF('Lease Quarterly'!$H$4="Quarterly",J1085*('Lease Quarterly'!$D$4/4),J1085*'Lease Quarterly'!$D$4/12)),-L1085-J1085)</f>
        <v>0</v>
      </c>
      <c r="L1085" s="47">
        <f t="shared" si="167"/>
        <v>0</v>
      </c>
      <c r="M1085" s="47">
        <f t="shared" si="168"/>
        <v>0</v>
      </c>
      <c r="N1085" s="57"/>
      <c r="O1085" s="38">
        <v>237</v>
      </c>
      <c r="P1085" s="58">
        <f t="shared" si="172"/>
        <v>434184</v>
      </c>
      <c r="Q1085" s="47">
        <f t="shared" si="173"/>
        <v>0</v>
      </c>
      <c r="R1085" s="47">
        <f>IF(S1084&lt;1,0,-'Lease Quarterly'!$K$4/'Lease Quarterly'!$L$4)</f>
        <v>0</v>
      </c>
      <c r="S1085" s="47">
        <f t="shared" si="169"/>
        <v>0</v>
      </c>
      <c r="AE1085"/>
      <c r="AF1085" s="6"/>
    </row>
    <row r="1086" spans="1:32" x14ac:dyDescent="0.25">
      <c r="A1086" s="53">
        <f t="shared" si="170"/>
        <v>1070</v>
      </c>
      <c r="B1086" s="29">
        <f t="shared" si="164"/>
        <v>0</v>
      </c>
      <c r="C1086" s="9" t="str">
        <f>IF(D1086=0,"-",IF('Lease Quarterly'!$H$4="Yearly",EDATE(C1085,12),IF('Lease Quarterly'!$H$4="Quarterly",EDATE(C1085,3),EDATE(C1085,1))))</f>
        <v>-</v>
      </c>
      <c r="D1086" s="54">
        <f>IF(A1086&gt;'Lease Quarterly'!$E$4,0,'Lease Quarterly'!$G$4)*((1+$M$4)^(((((IF($H$4="Yearly",ROUNDDOWN(IF(A1086-($N$4)&lt;0,0,((A1086-($N$4)/(($N$4))))/($N$4)),0),IF($H$4="Monthly",ROUNDDOWN(IF(A1086-($N$4*12)&lt;0,0,((A1086-(12*$N$4)/((12*$N$4))))/($N$4*12)),0),ROUNDDOWN(IF(A1086-($N$4*4)&lt;0,0,((A1086-(4*$N$4)/((4*$N$4))))/($N$4*4)),0)))))))))+(IF(A1086=$E$4,$J$4,0))</f>
        <v>0</v>
      </c>
      <c r="E1086" s="49">
        <f>IF(D1086=0,0,1/((1+IF('Lease Quarterly'!$H$4="Yearly",'Lease Quarterly'!$D$4,IF('Lease Quarterly'!$H$4="Quarterly",'Lease Quarterly'!$D$4/4,'Lease Quarterly'!$D$4/12)))^IF($E$17=1,A1085,A1086)))</f>
        <v>0</v>
      </c>
      <c r="F1086" s="55">
        <f t="shared" si="165"/>
        <v>0</v>
      </c>
      <c r="G1086" s="56"/>
      <c r="H1086" s="38">
        <f t="shared" si="171"/>
        <v>1070</v>
      </c>
      <c r="I1086" s="9" t="str">
        <f t="shared" si="166"/>
        <v>-</v>
      </c>
      <c r="J1086" s="47">
        <f>IF(H1086&gt;'Lease Quarterly'!$E$4,0,M1085)</f>
        <v>0</v>
      </c>
      <c r="K1086" s="47">
        <f>IF(IF('Lease Quarterly'!$H$4="Yearly",J1086*'Lease Quarterly'!$D$4,IF('Lease Quarterly'!$H$4="Quarterly",J1086*('Lease Quarterly'!$D$4/4),J1086*'Lease Quarterly'!$D$4/12))&gt;0,IF('Lease Quarterly'!$H$4="Yearly",J1086*'Lease Quarterly'!$D$4,IF('Lease Quarterly'!$H$4="Quarterly",J1086*('Lease Quarterly'!$D$4/4),J1086*'Lease Quarterly'!$D$4/12)),-L1086-J1086)</f>
        <v>0</v>
      </c>
      <c r="L1086" s="47">
        <f t="shared" si="167"/>
        <v>0</v>
      </c>
      <c r="M1086" s="47">
        <f t="shared" si="168"/>
        <v>0</v>
      </c>
      <c r="N1086" s="57"/>
      <c r="O1086" s="38">
        <v>237</v>
      </c>
      <c r="P1086" s="58">
        <f t="shared" si="172"/>
        <v>434549</v>
      </c>
      <c r="Q1086" s="47">
        <f t="shared" si="173"/>
        <v>0</v>
      </c>
      <c r="R1086" s="47">
        <f>IF(S1085&lt;1,0,-'Lease Quarterly'!$K$4/'Lease Quarterly'!$L$4)</f>
        <v>0</v>
      </c>
      <c r="S1086" s="47">
        <f t="shared" si="169"/>
        <v>0</v>
      </c>
      <c r="AE1086"/>
      <c r="AF1086" s="6"/>
    </row>
    <row r="1087" spans="1:32" x14ac:dyDescent="0.25">
      <c r="A1087" s="53">
        <f t="shared" si="170"/>
        <v>1071</v>
      </c>
      <c r="B1087" s="29">
        <f t="shared" si="164"/>
        <v>0</v>
      </c>
      <c r="C1087" s="9" t="str">
        <f>IF(D1087=0,"-",IF('Lease Quarterly'!$H$4="Yearly",EDATE(C1086,12),IF('Lease Quarterly'!$H$4="Quarterly",EDATE(C1086,3),EDATE(C1086,1))))</f>
        <v>-</v>
      </c>
      <c r="D1087" s="54">
        <f>IF(A1087&gt;'Lease Quarterly'!$E$4,0,'Lease Quarterly'!$G$4)*((1+$M$4)^(((((IF($H$4="Yearly",ROUNDDOWN(IF(A1087-($N$4)&lt;0,0,((A1087-($N$4)/(($N$4))))/($N$4)),0),IF($H$4="Monthly",ROUNDDOWN(IF(A1087-($N$4*12)&lt;0,0,((A1087-(12*$N$4)/((12*$N$4))))/($N$4*12)),0),ROUNDDOWN(IF(A1087-($N$4*4)&lt;0,0,((A1087-(4*$N$4)/((4*$N$4))))/($N$4*4)),0)))))))))+(IF(A1087=$E$4,$J$4,0))</f>
        <v>0</v>
      </c>
      <c r="E1087" s="49">
        <f>IF(D1087=0,0,1/((1+IF('Lease Quarterly'!$H$4="Yearly",'Lease Quarterly'!$D$4,IF('Lease Quarterly'!$H$4="Quarterly",'Lease Quarterly'!$D$4/4,'Lease Quarterly'!$D$4/12)))^IF($E$17=1,A1086,A1087)))</f>
        <v>0</v>
      </c>
      <c r="F1087" s="55">
        <f t="shared" si="165"/>
        <v>0</v>
      </c>
      <c r="G1087" s="56"/>
      <c r="H1087" s="38">
        <f t="shared" si="171"/>
        <v>1071</v>
      </c>
      <c r="I1087" s="9" t="str">
        <f t="shared" si="166"/>
        <v>-</v>
      </c>
      <c r="J1087" s="47">
        <f>IF(H1087&gt;'Lease Quarterly'!$E$4,0,M1086)</f>
        <v>0</v>
      </c>
      <c r="K1087" s="47">
        <f>IF(IF('Lease Quarterly'!$H$4="Yearly",J1087*'Lease Quarterly'!$D$4,IF('Lease Quarterly'!$H$4="Quarterly",J1087*('Lease Quarterly'!$D$4/4),J1087*'Lease Quarterly'!$D$4/12))&gt;0,IF('Lease Quarterly'!$H$4="Yearly",J1087*'Lease Quarterly'!$D$4,IF('Lease Quarterly'!$H$4="Quarterly",J1087*('Lease Quarterly'!$D$4/4),J1087*'Lease Quarterly'!$D$4/12)),-L1087-J1087)</f>
        <v>0</v>
      </c>
      <c r="L1087" s="47">
        <f t="shared" si="167"/>
        <v>0</v>
      </c>
      <c r="M1087" s="47">
        <f t="shared" si="168"/>
        <v>0</v>
      </c>
      <c r="N1087" s="57"/>
      <c r="O1087" s="38">
        <v>237</v>
      </c>
      <c r="P1087" s="58">
        <f t="shared" si="172"/>
        <v>434914</v>
      </c>
      <c r="Q1087" s="47">
        <f t="shared" si="173"/>
        <v>0</v>
      </c>
      <c r="R1087" s="47">
        <f>IF(S1086&lt;1,0,-'Lease Quarterly'!$K$4/'Lease Quarterly'!$L$4)</f>
        <v>0</v>
      </c>
      <c r="S1087" s="47">
        <f t="shared" si="169"/>
        <v>0</v>
      </c>
      <c r="AE1087"/>
      <c r="AF1087" s="6"/>
    </row>
    <row r="1088" spans="1:32" x14ac:dyDescent="0.25">
      <c r="A1088" s="53">
        <f t="shared" si="170"/>
        <v>1072</v>
      </c>
      <c r="B1088" s="29">
        <f t="shared" si="164"/>
        <v>0</v>
      </c>
      <c r="C1088" s="9" t="str">
        <f>IF(D1088=0,"-",IF('Lease Quarterly'!$H$4="Yearly",EDATE(C1087,12),IF('Lease Quarterly'!$H$4="Quarterly",EDATE(C1087,3),EDATE(C1087,1))))</f>
        <v>-</v>
      </c>
      <c r="D1088" s="54">
        <f>IF(A1088&gt;'Lease Quarterly'!$E$4,0,'Lease Quarterly'!$G$4)*((1+$M$4)^(((((IF($H$4="Yearly",ROUNDDOWN(IF(A1088-($N$4)&lt;0,0,((A1088-($N$4)/(($N$4))))/($N$4)),0),IF($H$4="Monthly",ROUNDDOWN(IF(A1088-($N$4*12)&lt;0,0,((A1088-(12*$N$4)/((12*$N$4))))/($N$4*12)),0),ROUNDDOWN(IF(A1088-($N$4*4)&lt;0,0,((A1088-(4*$N$4)/((4*$N$4))))/($N$4*4)),0)))))))))+(IF(A1088=$E$4,$J$4,0))</f>
        <v>0</v>
      </c>
      <c r="E1088" s="49">
        <f>IF(D1088=0,0,1/((1+IF('Lease Quarterly'!$H$4="Yearly",'Lease Quarterly'!$D$4,IF('Lease Quarterly'!$H$4="Quarterly",'Lease Quarterly'!$D$4/4,'Lease Quarterly'!$D$4/12)))^IF($E$17=1,A1087,A1088)))</f>
        <v>0</v>
      </c>
      <c r="F1088" s="55">
        <f t="shared" si="165"/>
        <v>0</v>
      </c>
      <c r="G1088" s="56"/>
      <c r="H1088" s="38">
        <f t="shared" si="171"/>
        <v>1072</v>
      </c>
      <c r="I1088" s="9" t="str">
        <f t="shared" si="166"/>
        <v>-</v>
      </c>
      <c r="J1088" s="47">
        <f>IF(H1088&gt;'Lease Quarterly'!$E$4,0,M1087)</f>
        <v>0</v>
      </c>
      <c r="K1088" s="47">
        <f>IF(IF('Lease Quarterly'!$H$4="Yearly",J1088*'Lease Quarterly'!$D$4,IF('Lease Quarterly'!$H$4="Quarterly",J1088*('Lease Quarterly'!$D$4/4),J1088*'Lease Quarterly'!$D$4/12))&gt;0,IF('Lease Quarterly'!$H$4="Yearly",J1088*'Lease Quarterly'!$D$4,IF('Lease Quarterly'!$H$4="Quarterly",J1088*('Lease Quarterly'!$D$4/4),J1088*'Lease Quarterly'!$D$4/12)),-L1088-J1088)</f>
        <v>0</v>
      </c>
      <c r="L1088" s="47">
        <f t="shared" si="167"/>
        <v>0</v>
      </c>
      <c r="M1088" s="47">
        <f t="shared" si="168"/>
        <v>0</v>
      </c>
      <c r="N1088" s="57"/>
      <c r="O1088" s="38">
        <v>237</v>
      </c>
      <c r="P1088" s="58">
        <f t="shared" si="172"/>
        <v>435279</v>
      </c>
      <c r="Q1088" s="47">
        <f t="shared" si="173"/>
        <v>0</v>
      </c>
      <c r="R1088" s="47">
        <f>IF(S1087&lt;1,0,-'Lease Quarterly'!$K$4/'Lease Quarterly'!$L$4)</f>
        <v>0</v>
      </c>
      <c r="S1088" s="47">
        <f t="shared" si="169"/>
        <v>0</v>
      </c>
      <c r="AE1088"/>
      <c r="AF1088" s="6"/>
    </row>
    <row r="1089" spans="1:32" x14ac:dyDescent="0.25">
      <c r="A1089" s="53">
        <f t="shared" si="170"/>
        <v>1073</v>
      </c>
      <c r="B1089" s="29">
        <f t="shared" si="164"/>
        <v>0</v>
      </c>
      <c r="C1089" s="9" t="str">
        <f>IF(D1089=0,"-",IF('Lease Quarterly'!$H$4="Yearly",EDATE(C1088,12),IF('Lease Quarterly'!$H$4="Quarterly",EDATE(C1088,3),EDATE(C1088,1))))</f>
        <v>-</v>
      </c>
      <c r="D1089" s="54">
        <f>IF(A1089&gt;'Lease Quarterly'!$E$4,0,'Lease Quarterly'!$G$4)*((1+$M$4)^(((((IF($H$4="Yearly",ROUNDDOWN(IF(A1089-($N$4)&lt;0,0,((A1089-($N$4)/(($N$4))))/($N$4)),0),IF($H$4="Monthly",ROUNDDOWN(IF(A1089-($N$4*12)&lt;0,0,((A1089-(12*$N$4)/((12*$N$4))))/($N$4*12)),0),ROUNDDOWN(IF(A1089-($N$4*4)&lt;0,0,((A1089-(4*$N$4)/((4*$N$4))))/($N$4*4)),0)))))))))+(IF(A1089=$E$4,$J$4,0))</f>
        <v>0</v>
      </c>
      <c r="E1089" s="49">
        <f>IF(D1089=0,0,1/((1+IF('Lease Quarterly'!$H$4="Yearly",'Lease Quarterly'!$D$4,IF('Lease Quarterly'!$H$4="Quarterly",'Lease Quarterly'!$D$4/4,'Lease Quarterly'!$D$4/12)))^IF($E$17=1,A1088,A1089)))</f>
        <v>0</v>
      </c>
      <c r="F1089" s="55">
        <f t="shared" si="165"/>
        <v>0</v>
      </c>
      <c r="G1089" s="56"/>
      <c r="H1089" s="38">
        <f t="shared" si="171"/>
        <v>1073</v>
      </c>
      <c r="I1089" s="9" t="str">
        <f t="shared" si="166"/>
        <v>-</v>
      </c>
      <c r="J1089" s="47">
        <f>IF(H1089&gt;'Lease Quarterly'!$E$4,0,M1088)</f>
        <v>0</v>
      </c>
      <c r="K1089" s="47">
        <f>IF(IF('Lease Quarterly'!$H$4="Yearly",J1089*'Lease Quarterly'!$D$4,IF('Lease Quarterly'!$H$4="Quarterly",J1089*('Lease Quarterly'!$D$4/4),J1089*'Lease Quarterly'!$D$4/12))&gt;0,IF('Lease Quarterly'!$H$4="Yearly",J1089*'Lease Quarterly'!$D$4,IF('Lease Quarterly'!$H$4="Quarterly",J1089*('Lease Quarterly'!$D$4/4),J1089*'Lease Quarterly'!$D$4/12)),-L1089-J1089)</f>
        <v>0</v>
      </c>
      <c r="L1089" s="47">
        <f t="shared" si="167"/>
        <v>0</v>
      </c>
      <c r="M1089" s="47">
        <f t="shared" si="168"/>
        <v>0</v>
      </c>
      <c r="N1089" s="57"/>
      <c r="O1089" s="38">
        <v>237</v>
      </c>
      <c r="P1089" s="58">
        <f t="shared" si="172"/>
        <v>435645</v>
      </c>
      <c r="Q1089" s="47">
        <f t="shared" si="173"/>
        <v>0</v>
      </c>
      <c r="R1089" s="47">
        <f>IF(S1088&lt;1,0,-'Lease Quarterly'!$K$4/'Lease Quarterly'!$L$4)</f>
        <v>0</v>
      </c>
      <c r="S1089" s="47">
        <f t="shared" si="169"/>
        <v>0</v>
      </c>
      <c r="AE1089"/>
      <c r="AF1089" s="6"/>
    </row>
    <row r="1090" spans="1:32" x14ac:dyDescent="0.25">
      <c r="A1090" s="53">
        <f t="shared" si="170"/>
        <v>1074</v>
      </c>
      <c r="B1090" s="29">
        <f t="shared" si="164"/>
        <v>0</v>
      </c>
      <c r="C1090" s="9" t="str">
        <f>IF(D1090=0,"-",IF('Lease Quarterly'!$H$4="Yearly",EDATE(C1089,12),IF('Lease Quarterly'!$H$4="Quarterly",EDATE(C1089,3),EDATE(C1089,1))))</f>
        <v>-</v>
      </c>
      <c r="D1090" s="54">
        <f>IF(A1090&gt;'Lease Quarterly'!$E$4,0,'Lease Quarterly'!$G$4)*((1+$M$4)^(((((IF($H$4="Yearly",ROUNDDOWN(IF(A1090-($N$4)&lt;0,0,((A1090-($N$4)/(($N$4))))/($N$4)),0),IF($H$4="Monthly",ROUNDDOWN(IF(A1090-($N$4*12)&lt;0,0,((A1090-(12*$N$4)/((12*$N$4))))/($N$4*12)),0),ROUNDDOWN(IF(A1090-($N$4*4)&lt;0,0,((A1090-(4*$N$4)/((4*$N$4))))/($N$4*4)),0)))))))))+(IF(A1090=$E$4,$J$4,0))</f>
        <v>0</v>
      </c>
      <c r="E1090" s="49">
        <f>IF(D1090=0,0,1/((1+IF('Lease Quarterly'!$H$4="Yearly",'Lease Quarterly'!$D$4,IF('Lease Quarterly'!$H$4="Quarterly",'Lease Quarterly'!$D$4/4,'Lease Quarterly'!$D$4/12)))^IF($E$17=1,A1089,A1090)))</f>
        <v>0</v>
      </c>
      <c r="F1090" s="55">
        <f t="shared" si="165"/>
        <v>0</v>
      </c>
      <c r="G1090" s="56"/>
      <c r="H1090" s="38">
        <f t="shared" si="171"/>
        <v>1074</v>
      </c>
      <c r="I1090" s="9" t="str">
        <f t="shared" si="166"/>
        <v>-</v>
      </c>
      <c r="J1090" s="47">
        <f>IF(H1090&gt;'Lease Quarterly'!$E$4,0,M1089)</f>
        <v>0</v>
      </c>
      <c r="K1090" s="47">
        <f>IF(IF('Lease Quarterly'!$H$4="Yearly",J1090*'Lease Quarterly'!$D$4,IF('Lease Quarterly'!$H$4="Quarterly",J1090*('Lease Quarterly'!$D$4/4),J1090*'Lease Quarterly'!$D$4/12))&gt;0,IF('Lease Quarterly'!$H$4="Yearly",J1090*'Lease Quarterly'!$D$4,IF('Lease Quarterly'!$H$4="Quarterly",J1090*('Lease Quarterly'!$D$4/4),J1090*'Lease Quarterly'!$D$4/12)),-L1090-J1090)</f>
        <v>0</v>
      </c>
      <c r="L1090" s="47">
        <f t="shared" si="167"/>
        <v>0</v>
      </c>
      <c r="M1090" s="47">
        <f t="shared" si="168"/>
        <v>0</v>
      </c>
      <c r="N1090" s="57"/>
      <c r="O1090" s="38">
        <v>237</v>
      </c>
      <c r="P1090" s="58">
        <f t="shared" si="172"/>
        <v>436010</v>
      </c>
      <c r="Q1090" s="47">
        <f t="shared" si="173"/>
        <v>0</v>
      </c>
      <c r="R1090" s="47">
        <f>IF(S1089&lt;1,0,-'Lease Quarterly'!$K$4/'Lease Quarterly'!$L$4)</f>
        <v>0</v>
      </c>
      <c r="S1090" s="47">
        <f t="shared" si="169"/>
        <v>0</v>
      </c>
      <c r="AE1090"/>
      <c r="AF1090" s="6"/>
    </row>
    <row r="1091" spans="1:32" x14ac:dyDescent="0.25">
      <c r="A1091" s="53">
        <f t="shared" si="170"/>
        <v>1075</v>
      </c>
      <c r="B1091" s="29">
        <f t="shared" si="164"/>
        <v>0</v>
      </c>
      <c r="C1091" s="9" t="str">
        <f>IF(D1091=0,"-",IF('Lease Quarterly'!$H$4="Yearly",EDATE(C1090,12),IF('Lease Quarterly'!$H$4="Quarterly",EDATE(C1090,3),EDATE(C1090,1))))</f>
        <v>-</v>
      </c>
      <c r="D1091" s="54">
        <f>IF(A1091&gt;'Lease Quarterly'!$E$4,0,'Lease Quarterly'!$G$4)*((1+$M$4)^(((((IF($H$4="Yearly",ROUNDDOWN(IF(A1091-($N$4)&lt;0,0,((A1091-($N$4)/(($N$4))))/($N$4)),0),IF($H$4="Monthly",ROUNDDOWN(IF(A1091-($N$4*12)&lt;0,0,((A1091-(12*$N$4)/((12*$N$4))))/($N$4*12)),0),ROUNDDOWN(IF(A1091-($N$4*4)&lt;0,0,((A1091-(4*$N$4)/((4*$N$4))))/($N$4*4)),0)))))))))+(IF(A1091=$E$4,$J$4,0))</f>
        <v>0</v>
      </c>
      <c r="E1091" s="49">
        <f>IF(D1091=0,0,1/((1+IF('Lease Quarterly'!$H$4="Yearly",'Lease Quarterly'!$D$4,IF('Lease Quarterly'!$H$4="Quarterly",'Lease Quarterly'!$D$4/4,'Lease Quarterly'!$D$4/12)))^IF($E$17=1,A1090,A1091)))</f>
        <v>0</v>
      </c>
      <c r="F1091" s="55">
        <f t="shared" si="165"/>
        <v>0</v>
      </c>
      <c r="G1091" s="56"/>
      <c r="H1091" s="38">
        <f t="shared" si="171"/>
        <v>1075</v>
      </c>
      <c r="I1091" s="9" t="str">
        <f t="shared" si="166"/>
        <v>-</v>
      </c>
      <c r="J1091" s="47">
        <f>IF(H1091&gt;'Lease Quarterly'!$E$4,0,M1090)</f>
        <v>0</v>
      </c>
      <c r="K1091" s="47">
        <f>IF(IF('Lease Quarterly'!$H$4="Yearly",J1091*'Lease Quarterly'!$D$4,IF('Lease Quarterly'!$H$4="Quarterly",J1091*('Lease Quarterly'!$D$4/4),J1091*'Lease Quarterly'!$D$4/12))&gt;0,IF('Lease Quarterly'!$H$4="Yearly",J1091*'Lease Quarterly'!$D$4,IF('Lease Quarterly'!$H$4="Quarterly",J1091*('Lease Quarterly'!$D$4/4),J1091*'Lease Quarterly'!$D$4/12)),-L1091-J1091)</f>
        <v>0</v>
      </c>
      <c r="L1091" s="47">
        <f t="shared" si="167"/>
        <v>0</v>
      </c>
      <c r="M1091" s="47">
        <f t="shared" si="168"/>
        <v>0</v>
      </c>
      <c r="N1091" s="57"/>
      <c r="O1091" s="38">
        <v>237</v>
      </c>
      <c r="P1091" s="58">
        <f t="shared" si="172"/>
        <v>436375</v>
      </c>
      <c r="Q1091" s="47">
        <f t="shared" si="173"/>
        <v>0</v>
      </c>
      <c r="R1091" s="47">
        <f>IF(S1090&lt;1,0,-'Lease Quarterly'!$K$4/'Lease Quarterly'!$L$4)</f>
        <v>0</v>
      </c>
      <c r="S1091" s="47">
        <f t="shared" si="169"/>
        <v>0</v>
      </c>
      <c r="AE1091"/>
      <c r="AF1091" s="6"/>
    </row>
    <row r="1092" spans="1:32" x14ac:dyDescent="0.25">
      <c r="A1092" s="53">
        <f t="shared" si="170"/>
        <v>1076</v>
      </c>
      <c r="B1092" s="29">
        <f t="shared" si="164"/>
        <v>0</v>
      </c>
      <c r="C1092" s="9" t="str">
        <f>IF(D1092=0,"-",IF('Lease Quarterly'!$H$4="Yearly",EDATE(C1091,12),IF('Lease Quarterly'!$H$4="Quarterly",EDATE(C1091,3),EDATE(C1091,1))))</f>
        <v>-</v>
      </c>
      <c r="D1092" s="54">
        <f>IF(A1092&gt;'Lease Quarterly'!$E$4,0,'Lease Quarterly'!$G$4)*((1+$M$4)^(((((IF($H$4="Yearly",ROUNDDOWN(IF(A1092-($N$4)&lt;0,0,((A1092-($N$4)/(($N$4))))/($N$4)),0),IF($H$4="Monthly",ROUNDDOWN(IF(A1092-($N$4*12)&lt;0,0,((A1092-(12*$N$4)/((12*$N$4))))/($N$4*12)),0),ROUNDDOWN(IF(A1092-($N$4*4)&lt;0,0,((A1092-(4*$N$4)/((4*$N$4))))/($N$4*4)),0)))))))))+(IF(A1092=$E$4,$J$4,0))</f>
        <v>0</v>
      </c>
      <c r="E1092" s="49">
        <f>IF(D1092=0,0,1/((1+IF('Lease Quarterly'!$H$4="Yearly",'Lease Quarterly'!$D$4,IF('Lease Quarterly'!$H$4="Quarterly",'Lease Quarterly'!$D$4/4,'Lease Quarterly'!$D$4/12)))^IF($E$17=1,A1091,A1092)))</f>
        <v>0</v>
      </c>
      <c r="F1092" s="55">
        <f t="shared" si="165"/>
        <v>0</v>
      </c>
      <c r="G1092" s="56"/>
      <c r="H1092" s="38">
        <f t="shared" si="171"/>
        <v>1076</v>
      </c>
      <c r="I1092" s="9" t="str">
        <f t="shared" si="166"/>
        <v>-</v>
      </c>
      <c r="J1092" s="47">
        <f>IF(H1092&gt;'Lease Quarterly'!$E$4,0,M1091)</f>
        <v>0</v>
      </c>
      <c r="K1092" s="47">
        <f>IF(IF('Lease Quarterly'!$H$4="Yearly",J1092*'Lease Quarterly'!$D$4,IF('Lease Quarterly'!$H$4="Quarterly",J1092*('Lease Quarterly'!$D$4/4),J1092*'Lease Quarterly'!$D$4/12))&gt;0,IF('Lease Quarterly'!$H$4="Yearly",J1092*'Lease Quarterly'!$D$4,IF('Lease Quarterly'!$H$4="Quarterly",J1092*('Lease Quarterly'!$D$4/4),J1092*'Lease Quarterly'!$D$4/12)),-L1092-J1092)</f>
        <v>0</v>
      </c>
      <c r="L1092" s="47">
        <f t="shared" si="167"/>
        <v>0</v>
      </c>
      <c r="M1092" s="47">
        <f t="shared" si="168"/>
        <v>0</v>
      </c>
      <c r="N1092" s="57"/>
      <c r="O1092" s="38">
        <v>237</v>
      </c>
      <c r="P1092" s="58">
        <f t="shared" si="172"/>
        <v>436740</v>
      </c>
      <c r="Q1092" s="47">
        <f t="shared" si="173"/>
        <v>0</v>
      </c>
      <c r="R1092" s="47">
        <f>IF(S1091&lt;1,0,-'Lease Quarterly'!$K$4/'Lease Quarterly'!$L$4)</f>
        <v>0</v>
      </c>
      <c r="S1092" s="47">
        <f t="shared" si="169"/>
        <v>0</v>
      </c>
      <c r="AE1092"/>
      <c r="AF1092" s="6"/>
    </row>
    <row r="1093" spans="1:32" x14ac:dyDescent="0.25">
      <c r="A1093" s="53">
        <f t="shared" si="170"/>
        <v>1077</v>
      </c>
      <c r="B1093" s="29">
        <f t="shared" si="164"/>
        <v>0</v>
      </c>
      <c r="C1093" s="9" t="str">
        <f>IF(D1093=0,"-",IF('Lease Quarterly'!$H$4="Yearly",EDATE(C1092,12),IF('Lease Quarterly'!$H$4="Quarterly",EDATE(C1092,3),EDATE(C1092,1))))</f>
        <v>-</v>
      </c>
      <c r="D1093" s="54">
        <f>IF(A1093&gt;'Lease Quarterly'!$E$4,0,'Lease Quarterly'!$G$4)*((1+$M$4)^(((((IF($H$4="Yearly",ROUNDDOWN(IF(A1093-($N$4)&lt;0,0,((A1093-($N$4)/(($N$4))))/($N$4)),0),IF($H$4="Monthly",ROUNDDOWN(IF(A1093-($N$4*12)&lt;0,0,((A1093-(12*$N$4)/((12*$N$4))))/($N$4*12)),0),ROUNDDOWN(IF(A1093-($N$4*4)&lt;0,0,((A1093-(4*$N$4)/((4*$N$4))))/($N$4*4)),0)))))))))+(IF(A1093=$E$4,$J$4,0))</f>
        <v>0</v>
      </c>
      <c r="E1093" s="49">
        <f>IF(D1093=0,0,1/((1+IF('Lease Quarterly'!$H$4="Yearly",'Lease Quarterly'!$D$4,IF('Lease Quarterly'!$H$4="Quarterly",'Lease Quarterly'!$D$4/4,'Lease Quarterly'!$D$4/12)))^IF($E$17=1,A1092,A1093)))</f>
        <v>0</v>
      </c>
      <c r="F1093" s="55">
        <f t="shared" si="165"/>
        <v>0</v>
      </c>
      <c r="G1093" s="56"/>
      <c r="H1093" s="38">
        <f t="shared" si="171"/>
        <v>1077</v>
      </c>
      <c r="I1093" s="9" t="str">
        <f t="shared" si="166"/>
        <v>-</v>
      </c>
      <c r="J1093" s="47">
        <f>IF(H1093&gt;'Lease Quarterly'!$E$4,0,M1092)</f>
        <v>0</v>
      </c>
      <c r="K1093" s="47">
        <f>IF(IF('Lease Quarterly'!$H$4="Yearly",J1093*'Lease Quarterly'!$D$4,IF('Lease Quarterly'!$H$4="Quarterly",J1093*('Lease Quarterly'!$D$4/4),J1093*'Lease Quarterly'!$D$4/12))&gt;0,IF('Lease Quarterly'!$H$4="Yearly",J1093*'Lease Quarterly'!$D$4,IF('Lease Quarterly'!$H$4="Quarterly",J1093*('Lease Quarterly'!$D$4/4),J1093*'Lease Quarterly'!$D$4/12)),-L1093-J1093)</f>
        <v>0</v>
      </c>
      <c r="L1093" s="47">
        <f t="shared" si="167"/>
        <v>0</v>
      </c>
      <c r="M1093" s="47">
        <f t="shared" si="168"/>
        <v>0</v>
      </c>
      <c r="N1093" s="57"/>
      <c r="O1093" s="38">
        <v>237</v>
      </c>
      <c r="P1093" s="58">
        <f t="shared" si="172"/>
        <v>437106</v>
      </c>
      <c r="Q1093" s="47">
        <f t="shared" si="173"/>
        <v>0</v>
      </c>
      <c r="R1093" s="47">
        <f>IF(S1092&lt;1,0,-'Lease Quarterly'!$K$4/'Lease Quarterly'!$L$4)</f>
        <v>0</v>
      </c>
      <c r="S1093" s="47">
        <f t="shared" si="169"/>
        <v>0</v>
      </c>
      <c r="AE1093"/>
      <c r="AF1093" s="6"/>
    </row>
    <row r="1094" spans="1:32" x14ac:dyDescent="0.25">
      <c r="A1094" s="53">
        <f t="shared" si="170"/>
        <v>1078</v>
      </c>
      <c r="B1094" s="29">
        <f t="shared" si="164"/>
        <v>0</v>
      </c>
      <c r="C1094" s="9" t="str">
        <f>IF(D1094=0,"-",IF('Lease Quarterly'!$H$4="Yearly",EDATE(C1093,12),IF('Lease Quarterly'!$H$4="Quarterly",EDATE(C1093,3),EDATE(C1093,1))))</f>
        <v>-</v>
      </c>
      <c r="D1094" s="54">
        <f>IF(A1094&gt;'Lease Quarterly'!$E$4,0,'Lease Quarterly'!$G$4)*((1+$M$4)^(((((IF($H$4="Yearly",ROUNDDOWN(IF(A1094-($N$4)&lt;0,0,((A1094-($N$4)/(($N$4))))/($N$4)),0),IF($H$4="Monthly",ROUNDDOWN(IF(A1094-($N$4*12)&lt;0,0,((A1094-(12*$N$4)/((12*$N$4))))/($N$4*12)),0),ROUNDDOWN(IF(A1094-($N$4*4)&lt;0,0,((A1094-(4*$N$4)/((4*$N$4))))/($N$4*4)),0)))))))))+(IF(A1094=$E$4,$J$4,0))</f>
        <v>0</v>
      </c>
      <c r="E1094" s="49">
        <f>IF(D1094=0,0,1/((1+IF('Lease Quarterly'!$H$4="Yearly",'Lease Quarterly'!$D$4,IF('Lease Quarterly'!$H$4="Quarterly",'Lease Quarterly'!$D$4/4,'Lease Quarterly'!$D$4/12)))^IF($E$17=1,A1093,A1094)))</f>
        <v>0</v>
      </c>
      <c r="F1094" s="55">
        <f t="shared" si="165"/>
        <v>0</v>
      </c>
      <c r="G1094" s="56"/>
      <c r="H1094" s="38">
        <f t="shared" si="171"/>
        <v>1078</v>
      </c>
      <c r="I1094" s="9" t="str">
        <f t="shared" si="166"/>
        <v>-</v>
      </c>
      <c r="J1094" s="47">
        <f>IF(H1094&gt;'Lease Quarterly'!$E$4,0,M1093)</f>
        <v>0</v>
      </c>
      <c r="K1094" s="47">
        <f>IF(IF('Lease Quarterly'!$H$4="Yearly",J1094*'Lease Quarterly'!$D$4,IF('Lease Quarterly'!$H$4="Quarterly",J1094*('Lease Quarterly'!$D$4/4),J1094*'Lease Quarterly'!$D$4/12))&gt;0,IF('Lease Quarterly'!$H$4="Yearly",J1094*'Lease Quarterly'!$D$4,IF('Lease Quarterly'!$H$4="Quarterly",J1094*('Lease Quarterly'!$D$4/4),J1094*'Lease Quarterly'!$D$4/12)),-L1094-J1094)</f>
        <v>0</v>
      </c>
      <c r="L1094" s="47">
        <f t="shared" si="167"/>
        <v>0</v>
      </c>
      <c r="M1094" s="47">
        <f t="shared" si="168"/>
        <v>0</v>
      </c>
      <c r="N1094" s="57"/>
      <c r="O1094" s="38">
        <v>237</v>
      </c>
      <c r="P1094" s="58">
        <f t="shared" si="172"/>
        <v>437471</v>
      </c>
      <c r="Q1094" s="47">
        <f t="shared" si="173"/>
        <v>0</v>
      </c>
      <c r="R1094" s="47">
        <f>IF(S1093&lt;1,0,-'Lease Quarterly'!$K$4/'Lease Quarterly'!$L$4)</f>
        <v>0</v>
      </c>
      <c r="S1094" s="47">
        <f t="shared" si="169"/>
        <v>0</v>
      </c>
      <c r="AE1094"/>
      <c r="AF1094" s="6"/>
    </row>
    <row r="1095" spans="1:32" x14ac:dyDescent="0.25">
      <c r="A1095" s="53">
        <f t="shared" si="170"/>
        <v>1079</v>
      </c>
      <c r="B1095" s="29">
        <f t="shared" si="164"/>
        <v>0</v>
      </c>
      <c r="C1095" s="9" t="str">
        <f>IF(D1095=0,"-",IF('Lease Quarterly'!$H$4="Yearly",EDATE(C1094,12),IF('Lease Quarterly'!$H$4="Quarterly",EDATE(C1094,3),EDATE(C1094,1))))</f>
        <v>-</v>
      </c>
      <c r="D1095" s="54">
        <f>IF(A1095&gt;'Lease Quarterly'!$E$4,0,'Lease Quarterly'!$G$4)*((1+$M$4)^(((((IF($H$4="Yearly",ROUNDDOWN(IF(A1095-($N$4)&lt;0,0,((A1095-($N$4)/(($N$4))))/($N$4)),0),IF($H$4="Monthly",ROUNDDOWN(IF(A1095-($N$4*12)&lt;0,0,((A1095-(12*$N$4)/((12*$N$4))))/($N$4*12)),0),ROUNDDOWN(IF(A1095-($N$4*4)&lt;0,0,((A1095-(4*$N$4)/((4*$N$4))))/($N$4*4)),0)))))))))+(IF(A1095=$E$4,$J$4,0))</f>
        <v>0</v>
      </c>
      <c r="E1095" s="49">
        <f>IF(D1095=0,0,1/((1+IF('Lease Quarterly'!$H$4="Yearly",'Lease Quarterly'!$D$4,IF('Lease Quarterly'!$H$4="Quarterly",'Lease Quarterly'!$D$4/4,'Lease Quarterly'!$D$4/12)))^IF($E$17=1,A1094,A1095)))</f>
        <v>0</v>
      </c>
      <c r="F1095" s="55">
        <f t="shared" si="165"/>
        <v>0</v>
      </c>
      <c r="G1095" s="56"/>
      <c r="H1095" s="38">
        <f t="shared" si="171"/>
        <v>1079</v>
      </c>
      <c r="I1095" s="9" t="str">
        <f t="shared" si="166"/>
        <v>-</v>
      </c>
      <c r="J1095" s="47">
        <f>IF(H1095&gt;'Lease Quarterly'!$E$4,0,M1094)</f>
        <v>0</v>
      </c>
      <c r="K1095" s="47">
        <f>IF(IF('Lease Quarterly'!$H$4="Yearly",J1095*'Lease Quarterly'!$D$4,IF('Lease Quarterly'!$H$4="Quarterly",J1095*('Lease Quarterly'!$D$4/4),J1095*'Lease Quarterly'!$D$4/12))&gt;0,IF('Lease Quarterly'!$H$4="Yearly",J1095*'Lease Quarterly'!$D$4,IF('Lease Quarterly'!$H$4="Quarterly",J1095*('Lease Quarterly'!$D$4/4),J1095*'Lease Quarterly'!$D$4/12)),-L1095-J1095)</f>
        <v>0</v>
      </c>
      <c r="L1095" s="47">
        <f t="shared" si="167"/>
        <v>0</v>
      </c>
      <c r="M1095" s="47">
        <f t="shared" si="168"/>
        <v>0</v>
      </c>
      <c r="N1095" s="57"/>
      <c r="O1095" s="38">
        <v>237</v>
      </c>
      <c r="P1095" s="58">
        <f t="shared" si="172"/>
        <v>437836</v>
      </c>
      <c r="Q1095" s="47">
        <f t="shared" si="173"/>
        <v>0</v>
      </c>
      <c r="R1095" s="47">
        <f>IF(S1094&lt;1,0,-'Lease Quarterly'!$K$4/'Lease Quarterly'!$L$4)</f>
        <v>0</v>
      </c>
      <c r="S1095" s="47">
        <f t="shared" si="169"/>
        <v>0</v>
      </c>
      <c r="AE1095"/>
      <c r="AF1095" s="6"/>
    </row>
    <row r="1096" spans="1:32" x14ac:dyDescent="0.25">
      <c r="A1096" s="53">
        <f t="shared" si="170"/>
        <v>1080</v>
      </c>
      <c r="B1096" s="29">
        <f t="shared" si="164"/>
        <v>0</v>
      </c>
      <c r="C1096" s="9" t="str">
        <f>IF(D1096=0,"-",IF('Lease Quarterly'!$H$4="Yearly",EDATE(C1095,12),IF('Lease Quarterly'!$H$4="Quarterly",EDATE(C1095,3),EDATE(C1095,1))))</f>
        <v>-</v>
      </c>
      <c r="D1096" s="54">
        <f>IF(A1096&gt;'Lease Quarterly'!$E$4,0,'Lease Quarterly'!$G$4)*((1+$M$4)^(((((IF($H$4="Yearly",ROUNDDOWN(IF(A1096-($N$4)&lt;0,0,((A1096-($N$4)/(($N$4))))/($N$4)),0),IF($H$4="Monthly",ROUNDDOWN(IF(A1096-($N$4*12)&lt;0,0,((A1096-(12*$N$4)/((12*$N$4))))/($N$4*12)),0),ROUNDDOWN(IF(A1096-($N$4*4)&lt;0,0,((A1096-(4*$N$4)/((4*$N$4))))/($N$4*4)),0)))))))))+(IF(A1096=$E$4,$J$4,0))</f>
        <v>0</v>
      </c>
      <c r="E1096" s="49">
        <f>IF(D1096=0,0,1/((1+IF('Lease Quarterly'!$H$4="Yearly",'Lease Quarterly'!$D$4,IF('Lease Quarterly'!$H$4="Quarterly",'Lease Quarterly'!$D$4/4,'Lease Quarterly'!$D$4/12)))^IF($E$17=1,A1095,A1096)))</f>
        <v>0</v>
      </c>
      <c r="F1096" s="55">
        <f t="shared" si="165"/>
        <v>0</v>
      </c>
      <c r="G1096" s="56"/>
      <c r="H1096" s="38">
        <f t="shared" si="171"/>
        <v>1080</v>
      </c>
      <c r="I1096" s="9" t="str">
        <f t="shared" si="166"/>
        <v>-</v>
      </c>
      <c r="J1096" s="47">
        <f>IF(H1096&gt;'Lease Quarterly'!$E$4,0,M1095)</f>
        <v>0</v>
      </c>
      <c r="K1096" s="47">
        <f>IF(IF('Lease Quarterly'!$H$4="Yearly",J1096*'Lease Quarterly'!$D$4,IF('Lease Quarterly'!$H$4="Quarterly",J1096*('Lease Quarterly'!$D$4/4),J1096*'Lease Quarterly'!$D$4/12))&gt;0,IF('Lease Quarterly'!$H$4="Yearly",J1096*'Lease Quarterly'!$D$4,IF('Lease Quarterly'!$H$4="Quarterly",J1096*('Lease Quarterly'!$D$4/4),J1096*'Lease Quarterly'!$D$4/12)),-L1096-J1096)</f>
        <v>0</v>
      </c>
      <c r="L1096" s="47">
        <f t="shared" si="167"/>
        <v>0</v>
      </c>
      <c r="M1096" s="47">
        <f t="shared" si="168"/>
        <v>0</v>
      </c>
      <c r="N1096" s="57"/>
      <c r="O1096" s="38">
        <v>237</v>
      </c>
      <c r="P1096" s="58">
        <f t="shared" si="172"/>
        <v>438201</v>
      </c>
      <c r="Q1096" s="47">
        <f t="shared" si="173"/>
        <v>0</v>
      </c>
      <c r="R1096" s="47">
        <f>IF(S1095&lt;1,0,-'Lease Quarterly'!$K$4/'Lease Quarterly'!$L$4)</f>
        <v>0</v>
      </c>
      <c r="S1096" s="47">
        <f t="shared" si="169"/>
        <v>0</v>
      </c>
      <c r="AE1096"/>
      <c r="AF1096" s="6"/>
    </row>
    <row r="1097" spans="1:32" x14ac:dyDescent="0.25">
      <c r="A1097" s="53">
        <f t="shared" si="170"/>
        <v>1081</v>
      </c>
      <c r="B1097" s="29">
        <f t="shared" si="164"/>
        <v>0</v>
      </c>
      <c r="C1097" s="9" t="str">
        <f>IF(D1097=0,"-",IF('Lease Quarterly'!$H$4="Yearly",EDATE(C1096,12),IF('Lease Quarterly'!$H$4="Quarterly",EDATE(C1096,3),EDATE(C1096,1))))</f>
        <v>-</v>
      </c>
      <c r="D1097" s="54">
        <f>IF(A1097&gt;'Lease Quarterly'!$E$4,0,'Lease Quarterly'!$G$4)*((1+$M$4)^(((((IF($H$4="Yearly",ROUNDDOWN(IF(A1097-($N$4)&lt;0,0,((A1097-($N$4)/(($N$4))))/($N$4)),0),IF($H$4="Monthly",ROUNDDOWN(IF(A1097-($N$4*12)&lt;0,0,((A1097-(12*$N$4)/((12*$N$4))))/($N$4*12)),0),ROUNDDOWN(IF(A1097-($N$4*4)&lt;0,0,((A1097-(4*$N$4)/((4*$N$4))))/($N$4*4)),0)))))))))+(IF(A1097=$E$4,$J$4,0))</f>
        <v>0</v>
      </c>
      <c r="E1097" s="49">
        <f>IF(D1097=0,0,1/((1+IF('Lease Quarterly'!$H$4="Yearly",'Lease Quarterly'!$D$4,IF('Lease Quarterly'!$H$4="Quarterly",'Lease Quarterly'!$D$4/4,'Lease Quarterly'!$D$4/12)))^IF($E$17=1,A1096,A1097)))</f>
        <v>0</v>
      </c>
      <c r="F1097" s="55">
        <f t="shared" si="165"/>
        <v>0</v>
      </c>
      <c r="G1097" s="56"/>
      <c r="H1097" s="38">
        <f t="shared" si="171"/>
        <v>1081</v>
      </c>
      <c r="I1097" s="9" t="str">
        <f t="shared" si="166"/>
        <v>-</v>
      </c>
      <c r="J1097" s="47">
        <f>IF(H1097&gt;'Lease Quarterly'!$E$4,0,M1096)</f>
        <v>0</v>
      </c>
      <c r="K1097" s="47">
        <f>IF(IF('Lease Quarterly'!$H$4="Yearly",J1097*'Lease Quarterly'!$D$4,IF('Lease Quarterly'!$H$4="Quarterly",J1097*('Lease Quarterly'!$D$4/4),J1097*'Lease Quarterly'!$D$4/12))&gt;0,IF('Lease Quarterly'!$H$4="Yearly",J1097*'Lease Quarterly'!$D$4,IF('Lease Quarterly'!$H$4="Quarterly",J1097*('Lease Quarterly'!$D$4/4),J1097*'Lease Quarterly'!$D$4/12)),-L1097-J1097)</f>
        <v>0</v>
      </c>
      <c r="L1097" s="47">
        <f t="shared" si="167"/>
        <v>0</v>
      </c>
      <c r="M1097" s="47">
        <f t="shared" si="168"/>
        <v>0</v>
      </c>
      <c r="N1097" s="57"/>
      <c r="O1097" s="38">
        <v>237</v>
      </c>
      <c r="P1097" s="58">
        <f t="shared" si="172"/>
        <v>438566</v>
      </c>
      <c r="Q1097" s="47">
        <f t="shared" si="173"/>
        <v>0</v>
      </c>
      <c r="R1097" s="47">
        <f>IF(S1096&lt;1,0,-'Lease Quarterly'!$K$4/'Lease Quarterly'!$L$4)</f>
        <v>0</v>
      </c>
      <c r="S1097" s="47">
        <f t="shared" si="169"/>
        <v>0</v>
      </c>
      <c r="AE1097"/>
      <c r="AF1097" s="6"/>
    </row>
    <row r="1098" spans="1:32" x14ac:dyDescent="0.25">
      <c r="A1098" s="53">
        <f t="shared" si="170"/>
        <v>1082</v>
      </c>
      <c r="B1098" s="29">
        <f t="shared" si="164"/>
        <v>0</v>
      </c>
      <c r="C1098" s="9" t="str">
        <f>IF(D1098=0,"-",IF('Lease Quarterly'!$H$4="Yearly",EDATE(C1097,12),IF('Lease Quarterly'!$H$4="Quarterly",EDATE(C1097,3),EDATE(C1097,1))))</f>
        <v>-</v>
      </c>
      <c r="D1098" s="54">
        <f>IF(A1098&gt;'Lease Quarterly'!$E$4,0,'Lease Quarterly'!$G$4)*((1+$M$4)^(((((IF($H$4="Yearly",ROUNDDOWN(IF(A1098-($N$4)&lt;0,0,((A1098-($N$4)/(($N$4))))/($N$4)),0),IF($H$4="Monthly",ROUNDDOWN(IF(A1098-($N$4*12)&lt;0,0,((A1098-(12*$N$4)/((12*$N$4))))/($N$4*12)),0),ROUNDDOWN(IF(A1098-($N$4*4)&lt;0,0,((A1098-(4*$N$4)/((4*$N$4))))/($N$4*4)),0)))))))))+(IF(A1098=$E$4,$J$4,0))</f>
        <v>0</v>
      </c>
      <c r="E1098" s="49">
        <f>IF(D1098=0,0,1/((1+IF('Lease Quarterly'!$H$4="Yearly",'Lease Quarterly'!$D$4,IF('Lease Quarterly'!$H$4="Quarterly",'Lease Quarterly'!$D$4/4,'Lease Quarterly'!$D$4/12)))^IF($E$17=1,A1097,A1098)))</f>
        <v>0</v>
      </c>
      <c r="F1098" s="55">
        <f t="shared" si="165"/>
        <v>0</v>
      </c>
      <c r="G1098" s="56"/>
      <c r="H1098" s="38">
        <f t="shared" si="171"/>
        <v>1082</v>
      </c>
      <c r="I1098" s="9" t="str">
        <f t="shared" si="166"/>
        <v>-</v>
      </c>
      <c r="J1098" s="47">
        <f>IF(H1098&gt;'Lease Quarterly'!$E$4,0,M1097)</f>
        <v>0</v>
      </c>
      <c r="K1098" s="47">
        <f>IF(IF('Lease Quarterly'!$H$4="Yearly",J1098*'Lease Quarterly'!$D$4,IF('Lease Quarterly'!$H$4="Quarterly",J1098*('Lease Quarterly'!$D$4/4),J1098*'Lease Quarterly'!$D$4/12))&gt;0,IF('Lease Quarterly'!$H$4="Yearly",J1098*'Lease Quarterly'!$D$4,IF('Lease Quarterly'!$H$4="Quarterly",J1098*('Lease Quarterly'!$D$4/4),J1098*'Lease Quarterly'!$D$4/12)),-L1098-J1098)</f>
        <v>0</v>
      </c>
      <c r="L1098" s="47">
        <f t="shared" si="167"/>
        <v>0</v>
      </c>
      <c r="M1098" s="47">
        <f t="shared" si="168"/>
        <v>0</v>
      </c>
      <c r="N1098" s="57"/>
      <c r="O1098" s="38">
        <v>237</v>
      </c>
      <c r="P1098" s="58">
        <f t="shared" si="172"/>
        <v>438931</v>
      </c>
      <c r="Q1098" s="47">
        <f t="shared" si="173"/>
        <v>0</v>
      </c>
      <c r="R1098" s="47">
        <f>IF(S1097&lt;1,0,-'Lease Quarterly'!$K$4/'Lease Quarterly'!$L$4)</f>
        <v>0</v>
      </c>
      <c r="S1098" s="47">
        <f t="shared" si="169"/>
        <v>0</v>
      </c>
      <c r="AE1098"/>
      <c r="AF1098" s="6"/>
    </row>
    <row r="1099" spans="1:32" x14ac:dyDescent="0.25">
      <c r="A1099" s="53">
        <f t="shared" si="170"/>
        <v>1083</v>
      </c>
      <c r="B1099" s="29">
        <f t="shared" si="164"/>
        <v>0</v>
      </c>
      <c r="C1099" s="9" t="str">
        <f>IF(D1099=0,"-",IF('Lease Quarterly'!$H$4="Yearly",EDATE(C1098,12),IF('Lease Quarterly'!$H$4="Quarterly",EDATE(C1098,3),EDATE(C1098,1))))</f>
        <v>-</v>
      </c>
      <c r="D1099" s="54">
        <f>IF(A1099&gt;'Lease Quarterly'!$E$4,0,'Lease Quarterly'!$G$4)*((1+$M$4)^(((((IF($H$4="Yearly",ROUNDDOWN(IF(A1099-($N$4)&lt;0,0,((A1099-($N$4)/(($N$4))))/($N$4)),0),IF($H$4="Monthly",ROUNDDOWN(IF(A1099-($N$4*12)&lt;0,0,((A1099-(12*$N$4)/((12*$N$4))))/($N$4*12)),0),ROUNDDOWN(IF(A1099-($N$4*4)&lt;0,0,((A1099-(4*$N$4)/((4*$N$4))))/($N$4*4)),0)))))))))+(IF(A1099=$E$4,$J$4,0))</f>
        <v>0</v>
      </c>
      <c r="E1099" s="49">
        <f>IF(D1099=0,0,1/((1+IF('Lease Quarterly'!$H$4="Yearly",'Lease Quarterly'!$D$4,IF('Lease Quarterly'!$H$4="Quarterly",'Lease Quarterly'!$D$4/4,'Lease Quarterly'!$D$4/12)))^IF($E$17=1,A1098,A1099)))</f>
        <v>0</v>
      </c>
      <c r="F1099" s="55">
        <f t="shared" si="165"/>
        <v>0</v>
      </c>
      <c r="G1099" s="56"/>
      <c r="H1099" s="38">
        <f t="shared" si="171"/>
        <v>1083</v>
      </c>
      <c r="I1099" s="9" t="str">
        <f t="shared" si="166"/>
        <v>-</v>
      </c>
      <c r="J1099" s="47">
        <f>IF(H1099&gt;'Lease Quarterly'!$E$4,0,M1098)</f>
        <v>0</v>
      </c>
      <c r="K1099" s="47">
        <f>IF(IF('Lease Quarterly'!$H$4="Yearly",J1099*'Lease Quarterly'!$D$4,IF('Lease Quarterly'!$H$4="Quarterly",J1099*('Lease Quarterly'!$D$4/4),J1099*'Lease Quarterly'!$D$4/12))&gt;0,IF('Lease Quarterly'!$H$4="Yearly",J1099*'Lease Quarterly'!$D$4,IF('Lease Quarterly'!$H$4="Quarterly",J1099*('Lease Quarterly'!$D$4/4),J1099*'Lease Quarterly'!$D$4/12)),-L1099-J1099)</f>
        <v>0</v>
      </c>
      <c r="L1099" s="47">
        <f t="shared" si="167"/>
        <v>0</v>
      </c>
      <c r="M1099" s="47">
        <f t="shared" si="168"/>
        <v>0</v>
      </c>
      <c r="N1099" s="57"/>
      <c r="O1099" s="38">
        <v>237</v>
      </c>
      <c r="P1099" s="58">
        <f t="shared" si="172"/>
        <v>439296</v>
      </c>
      <c r="Q1099" s="47">
        <f t="shared" si="173"/>
        <v>0</v>
      </c>
      <c r="R1099" s="47">
        <f>IF(S1098&lt;1,0,-'Lease Quarterly'!$K$4/'Lease Quarterly'!$L$4)</f>
        <v>0</v>
      </c>
      <c r="S1099" s="47">
        <f t="shared" si="169"/>
        <v>0</v>
      </c>
      <c r="AE1099"/>
      <c r="AF1099" s="6"/>
    </row>
    <row r="1100" spans="1:32" x14ac:dyDescent="0.25">
      <c r="A1100" s="53">
        <f t="shared" si="170"/>
        <v>1084</v>
      </c>
      <c r="B1100" s="29">
        <f t="shared" si="164"/>
        <v>0</v>
      </c>
      <c r="C1100" s="9" t="str">
        <f>IF(D1100=0,"-",IF('Lease Quarterly'!$H$4="Yearly",EDATE(C1099,12),IF('Lease Quarterly'!$H$4="Quarterly",EDATE(C1099,3),EDATE(C1099,1))))</f>
        <v>-</v>
      </c>
      <c r="D1100" s="54">
        <f>IF(A1100&gt;'Lease Quarterly'!$E$4,0,'Lease Quarterly'!$G$4)*((1+$M$4)^(((((IF($H$4="Yearly",ROUNDDOWN(IF(A1100-($N$4)&lt;0,0,((A1100-($N$4)/(($N$4))))/($N$4)),0),IF($H$4="Monthly",ROUNDDOWN(IF(A1100-($N$4*12)&lt;0,0,((A1100-(12*$N$4)/((12*$N$4))))/($N$4*12)),0),ROUNDDOWN(IF(A1100-($N$4*4)&lt;0,0,((A1100-(4*$N$4)/((4*$N$4))))/($N$4*4)),0)))))))))+(IF(A1100=$E$4,$J$4,0))</f>
        <v>0</v>
      </c>
      <c r="E1100" s="49">
        <f>IF(D1100=0,0,1/((1+IF('Lease Quarterly'!$H$4="Yearly",'Lease Quarterly'!$D$4,IF('Lease Quarterly'!$H$4="Quarterly",'Lease Quarterly'!$D$4/4,'Lease Quarterly'!$D$4/12)))^IF($E$17=1,A1099,A1100)))</f>
        <v>0</v>
      </c>
      <c r="F1100" s="55">
        <f t="shared" si="165"/>
        <v>0</v>
      </c>
      <c r="G1100" s="56"/>
      <c r="H1100" s="38">
        <f t="shared" si="171"/>
        <v>1084</v>
      </c>
      <c r="I1100" s="9" t="str">
        <f t="shared" si="166"/>
        <v>-</v>
      </c>
      <c r="J1100" s="47">
        <f>IF(H1100&gt;'Lease Quarterly'!$E$4,0,M1099)</f>
        <v>0</v>
      </c>
      <c r="K1100" s="47">
        <f>IF(IF('Lease Quarterly'!$H$4="Yearly",J1100*'Lease Quarterly'!$D$4,IF('Lease Quarterly'!$H$4="Quarterly",J1100*('Lease Quarterly'!$D$4/4),J1100*'Lease Quarterly'!$D$4/12))&gt;0,IF('Lease Quarterly'!$H$4="Yearly",J1100*'Lease Quarterly'!$D$4,IF('Lease Quarterly'!$H$4="Quarterly",J1100*('Lease Quarterly'!$D$4/4),J1100*'Lease Quarterly'!$D$4/12)),-L1100-J1100)</f>
        <v>0</v>
      </c>
      <c r="L1100" s="47">
        <f t="shared" si="167"/>
        <v>0</v>
      </c>
      <c r="M1100" s="47">
        <f t="shared" si="168"/>
        <v>0</v>
      </c>
      <c r="N1100" s="57"/>
      <c r="O1100" s="38">
        <v>237</v>
      </c>
      <c r="P1100" s="58">
        <f t="shared" si="172"/>
        <v>439661</v>
      </c>
      <c r="Q1100" s="47">
        <f t="shared" si="173"/>
        <v>0</v>
      </c>
      <c r="R1100" s="47">
        <f>IF(S1099&lt;1,0,-'Lease Quarterly'!$K$4/'Lease Quarterly'!$L$4)</f>
        <v>0</v>
      </c>
      <c r="S1100" s="47">
        <f t="shared" si="169"/>
        <v>0</v>
      </c>
      <c r="AE1100"/>
      <c r="AF1100" s="6"/>
    </row>
    <row r="1101" spans="1:32" x14ac:dyDescent="0.25">
      <c r="A1101" s="53">
        <f t="shared" si="170"/>
        <v>1085</v>
      </c>
      <c r="B1101" s="29">
        <f t="shared" si="164"/>
        <v>0</v>
      </c>
      <c r="C1101" s="9" t="str">
        <f>IF(D1101=0,"-",IF('Lease Quarterly'!$H$4="Yearly",EDATE(C1100,12),IF('Lease Quarterly'!$H$4="Quarterly",EDATE(C1100,3),EDATE(C1100,1))))</f>
        <v>-</v>
      </c>
      <c r="D1101" s="54">
        <f>IF(A1101&gt;'Lease Quarterly'!$E$4,0,'Lease Quarterly'!$G$4)*((1+$M$4)^(((((IF($H$4="Yearly",ROUNDDOWN(IF(A1101-($N$4)&lt;0,0,((A1101-($N$4)/(($N$4))))/($N$4)),0),IF($H$4="Monthly",ROUNDDOWN(IF(A1101-($N$4*12)&lt;0,0,((A1101-(12*$N$4)/((12*$N$4))))/($N$4*12)),0),ROUNDDOWN(IF(A1101-($N$4*4)&lt;0,0,((A1101-(4*$N$4)/((4*$N$4))))/($N$4*4)),0)))))))))+(IF(A1101=$E$4,$J$4,0))</f>
        <v>0</v>
      </c>
      <c r="E1101" s="49">
        <f>IF(D1101=0,0,1/((1+IF('Lease Quarterly'!$H$4="Yearly",'Lease Quarterly'!$D$4,IF('Lease Quarterly'!$H$4="Quarterly",'Lease Quarterly'!$D$4/4,'Lease Quarterly'!$D$4/12)))^IF($E$17=1,A1100,A1101)))</f>
        <v>0</v>
      </c>
      <c r="F1101" s="55">
        <f t="shared" si="165"/>
        <v>0</v>
      </c>
      <c r="G1101" s="56"/>
      <c r="H1101" s="38">
        <f t="shared" si="171"/>
        <v>1085</v>
      </c>
      <c r="I1101" s="9" t="str">
        <f t="shared" si="166"/>
        <v>-</v>
      </c>
      <c r="J1101" s="47">
        <f>IF(H1101&gt;'Lease Quarterly'!$E$4,0,M1100)</f>
        <v>0</v>
      </c>
      <c r="K1101" s="47">
        <f>IF(IF('Lease Quarterly'!$H$4="Yearly",J1101*'Lease Quarterly'!$D$4,IF('Lease Quarterly'!$H$4="Quarterly",J1101*('Lease Quarterly'!$D$4/4),J1101*'Lease Quarterly'!$D$4/12))&gt;0,IF('Lease Quarterly'!$H$4="Yearly",J1101*'Lease Quarterly'!$D$4,IF('Lease Quarterly'!$H$4="Quarterly",J1101*('Lease Quarterly'!$D$4/4),J1101*'Lease Quarterly'!$D$4/12)),-L1101-J1101)</f>
        <v>0</v>
      </c>
      <c r="L1101" s="47">
        <f t="shared" si="167"/>
        <v>0</v>
      </c>
      <c r="M1101" s="47">
        <f t="shared" si="168"/>
        <v>0</v>
      </c>
      <c r="N1101" s="57"/>
      <c r="O1101" s="38">
        <v>237</v>
      </c>
      <c r="P1101" s="58">
        <f t="shared" si="172"/>
        <v>440027</v>
      </c>
      <c r="Q1101" s="47">
        <f t="shared" si="173"/>
        <v>0</v>
      </c>
      <c r="R1101" s="47">
        <f>IF(S1100&lt;1,0,-'Lease Quarterly'!$K$4/'Lease Quarterly'!$L$4)</f>
        <v>0</v>
      </c>
      <c r="S1101" s="47">
        <f t="shared" si="169"/>
        <v>0</v>
      </c>
      <c r="AE1101"/>
      <c r="AF1101" s="6"/>
    </row>
    <row r="1102" spans="1:32" x14ac:dyDescent="0.25">
      <c r="A1102" s="53">
        <f t="shared" si="170"/>
        <v>1086</v>
      </c>
      <c r="B1102" s="29">
        <f t="shared" si="164"/>
        <v>0</v>
      </c>
      <c r="C1102" s="9" t="str">
        <f>IF(D1102=0,"-",IF('Lease Quarterly'!$H$4="Yearly",EDATE(C1101,12),IF('Lease Quarterly'!$H$4="Quarterly",EDATE(C1101,3),EDATE(C1101,1))))</f>
        <v>-</v>
      </c>
      <c r="D1102" s="54">
        <f>IF(A1102&gt;'Lease Quarterly'!$E$4,0,'Lease Quarterly'!$G$4)*((1+$M$4)^(((((IF($H$4="Yearly",ROUNDDOWN(IF(A1102-($N$4)&lt;0,0,((A1102-($N$4)/(($N$4))))/($N$4)),0),IF($H$4="Monthly",ROUNDDOWN(IF(A1102-($N$4*12)&lt;0,0,((A1102-(12*$N$4)/((12*$N$4))))/($N$4*12)),0),ROUNDDOWN(IF(A1102-($N$4*4)&lt;0,0,((A1102-(4*$N$4)/((4*$N$4))))/($N$4*4)),0)))))))))+(IF(A1102=$E$4,$J$4,0))</f>
        <v>0</v>
      </c>
      <c r="E1102" s="49">
        <f>IF(D1102=0,0,1/((1+IF('Lease Quarterly'!$H$4="Yearly",'Lease Quarterly'!$D$4,IF('Lease Quarterly'!$H$4="Quarterly",'Lease Quarterly'!$D$4/4,'Lease Quarterly'!$D$4/12)))^IF($E$17=1,A1101,A1102)))</f>
        <v>0</v>
      </c>
      <c r="F1102" s="55">
        <f t="shared" si="165"/>
        <v>0</v>
      </c>
      <c r="G1102" s="56"/>
      <c r="H1102" s="38">
        <f t="shared" si="171"/>
        <v>1086</v>
      </c>
      <c r="I1102" s="9" t="str">
        <f t="shared" si="166"/>
        <v>-</v>
      </c>
      <c r="J1102" s="47">
        <f>IF(H1102&gt;'Lease Quarterly'!$E$4,0,M1101)</f>
        <v>0</v>
      </c>
      <c r="K1102" s="47">
        <f>IF(IF('Lease Quarterly'!$H$4="Yearly",J1102*'Lease Quarterly'!$D$4,IF('Lease Quarterly'!$H$4="Quarterly",J1102*('Lease Quarterly'!$D$4/4),J1102*'Lease Quarterly'!$D$4/12))&gt;0,IF('Lease Quarterly'!$H$4="Yearly",J1102*'Lease Quarterly'!$D$4,IF('Lease Quarterly'!$H$4="Quarterly",J1102*('Lease Quarterly'!$D$4/4),J1102*'Lease Quarterly'!$D$4/12)),-L1102-J1102)</f>
        <v>0</v>
      </c>
      <c r="L1102" s="47">
        <f t="shared" si="167"/>
        <v>0</v>
      </c>
      <c r="M1102" s="47">
        <f t="shared" si="168"/>
        <v>0</v>
      </c>
      <c r="N1102" s="57"/>
      <c r="O1102" s="38">
        <v>237</v>
      </c>
      <c r="P1102" s="58">
        <f t="shared" si="172"/>
        <v>440392</v>
      </c>
      <c r="Q1102" s="47">
        <f t="shared" si="173"/>
        <v>0</v>
      </c>
      <c r="R1102" s="47">
        <f>IF(S1101&lt;1,0,-'Lease Quarterly'!$K$4/'Lease Quarterly'!$L$4)</f>
        <v>0</v>
      </c>
      <c r="S1102" s="47">
        <f t="shared" si="169"/>
        <v>0</v>
      </c>
      <c r="AE1102"/>
      <c r="AF1102" s="6"/>
    </row>
    <row r="1103" spans="1:32" x14ac:dyDescent="0.25">
      <c r="A1103" s="53">
        <f t="shared" si="170"/>
        <v>1087</v>
      </c>
      <c r="B1103" s="29">
        <f t="shared" si="164"/>
        <v>0</v>
      </c>
      <c r="C1103" s="9" t="str">
        <f>IF(D1103=0,"-",IF('Lease Quarterly'!$H$4="Yearly",EDATE(C1102,12),IF('Lease Quarterly'!$H$4="Quarterly",EDATE(C1102,3),EDATE(C1102,1))))</f>
        <v>-</v>
      </c>
      <c r="D1103" s="54">
        <f>IF(A1103&gt;'Lease Quarterly'!$E$4,0,'Lease Quarterly'!$G$4)*((1+$M$4)^(((((IF($H$4="Yearly",ROUNDDOWN(IF(A1103-($N$4)&lt;0,0,((A1103-($N$4)/(($N$4))))/($N$4)),0),IF($H$4="Monthly",ROUNDDOWN(IF(A1103-($N$4*12)&lt;0,0,((A1103-(12*$N$4)/((12*$N$4))))/($N$4*12)),0),ROUNDDOWN(IF(A1103-($N$4*4)&lt;0,0,((A1103-(4*$N$4)/((4*$N$4))))/($N$4*4)),0)))))))))+(IF(A1103=$E$4,$J$4,0))</f>
        <v>0</v>
      </c>
      <c r="E1103" s="49">
        <f>IF(D1103=0,0,1/((1+IF('Lease Quarterly'!$H$4="Yearly",'Lease Quarterly'!$D$4,IF('Lease Quarterly'!$H$4="Quarterly",'Lease Quarterly'!$D$4/4,'Lease Quarterly'!$D$4/12)))^IF($E$17=1,A1102,A1103)))</f>
        <v>0</v>
      </c>
      <c r="F1103" s="55">
        <f t="shared" si="165"/>
        <v>0</v>
      </c>
      <c r="G1103" s="56"/>
      <c r="H1103" s="38">
        <f t="shared" si="171"/>
        <v>1087</v>
      </c>
      <c r="I1103" s="9" t="str">
        <f t="shared" si="166"/>
        <v>-</v>
      </c>
      <c r="J1103" s="47">
        <f>IF(H1103&gt;'Lease Quarterly'!$E$4,0,M1102)</f>
        <v>0</v>
      </c>
      <c r="K1103" s="47">
        <f>IF(IF('Lease Quarterly'!$H$4="Yearly",J1103*'Lease Quarterly'!$D$4,IF('Lease Quarterly'!$H$4="Quarterly",J1103*('Lease Quarterly'!$D$4/4),J1103*'Lease Quarterly'!$D$4/12))&gt;0,IF('Lease Quarterly'!$H$4="Yearly",J1103*'Lease Quarterly'!$D$4,IF('Lease Quarterly'!$H$4="Quarterly",J1103*('Lease Quarterly'!$D$4/4),J1103*'Lease Quarterly'!$D$4/12)),-L1103-J1103)</f>
        <v>0</v>
      </c>
      <c r="L1103" s="47">
        <f t="shared" si="167"/>
        <v>0</v>
      </c>
      <c r="M1103" s="47">
        <f t="shared" si="168"/>
        <v>0</v>
      </c>
      <c r="N1103" s="57"/>
      <c r="O1103" s="38">
        <v>237</v>
      </c>
      <c r="P1103" s="58">
        <f t="shared" si="172"/>
        <v>440757</v>
      </c>
      <c r="Q1103" s="47">
        <f t="shared" si="173"/>
        <v>0</v>
      </c>
      <c r="R1103" s="47">
        <f>IF(S1102&lt;1,0,-'Lease Quarterly'!$K$4/'Lease Quarterly'!$L$4)</f>
        <v>0</v>
      </c>
      <c r="S1103" s="47">
        <f t="shared" si="169"/>
        <v>0</v>
      </c>
      <c r="AE1103"/>
      <c r="AF1103" s="6"/>
    </row>
    <row r="1104" spans="1:32" x14ac:dyDescent="0.25">
      <c r="A1104" s="53">
        <f t="shared" si="170"/>
        <v>1088</v>
      </c>
      <c r="B1104" s="29">
        <f t="shared" si="164"/>
        <v>0</v>
      </c>
      <c r="C1104" s="9" t="str">
        <f>IF(D1104=0,"-",IF('Lease Quarterly'!$H$4="Yearly",EDATE(C1103,12),IF('Lease Quarterly'!$H$4="Quarterly",EDATE(C1103,3),EDATE(C1103,1))))</f>
        <v>-</v>
      </c>
      <c r="D1104" s="54">
        <f>IF(A1104&gt;'Lease Quarterly'!$E$4,0,'Lease Quarterly'!$G$4)*((1+$M$4)^(((((IF($H$4="Yearly",ROUNDDOWN(IF(A1104-($N$4)&lt;0,0,((A1104-($N$4)/(($N$4))))/($N$4)),0),IF($H$4="Monthly",ROUNDDOWN(IF(A1104-($N$4*12)&lt;0,0,((A1104-(12*$N$4)/((12*$N$4))))/($N$4*12)),0),ROUNDDOWN(IF(A1104-($N$4*4)&lt;0,0,((A1104-(4*$N$4)/((4*$N$4))))/($N$4*4)),0)))))))))+(IF(A1104=$E$4,$J$4,0))</f>
        <v>0</v>
      </c>
      <c r="E1104" s="49">
        <f>IF(D1104=0,0,1/((1+IF('Lease Quarterly'!$H$4="Yearly",'Lease Quarterly'!$D$4,IF('Lease Quarterly'!$H$4="Quarterly",'Lease Quarterly'!$D$4/4,'Lease Quarterly'!$D$4/12)))^IF($E$17=1,A1103,A1104)))</f>
        <v>0</v>
      </c>
      <c r="F1104" s="55">
        <f t="shared" si="165"/>
        <v>0</v>
      </c>
      <c r="G1104" s="56"/>
      <c r="H1104" s="38">
        <f t="shared" si="171"/>
        <v>1088</v>
      </c>
      <c r="I1104" s="9" t="str">
        <f t="shared" si="166"/>
        <v>-</v>
      </c>
      <c r="J1104" s="47">
        <f>IF(H1104&gt;'Lease Quarterly'!$E$4,0,M1103)</f>
        <v>0</v>
      </c>
      <c r="K1104" s="47">
        <f>IF(IF('Lease Quarterly'!$H$4="Yearly",J1104*'Lease Quarterly'!$D$4,IF('Lease Quarterly'!$H$4="Quarterly",J1104*('Lease Quarterly'!$D$4/4),J1104*'Lease Quarterly'!$D$4/12))&gt;0,IF('Lease Quarterly'!$H$4="Yearly",J1104*'Lease Quarterly'!$D$4,IF('Lease Quarterly'!$H$4="Quarterly",J1104*('Lease Quarterly'!$D$4/4),J1104*'Lease Quarterly'!$D$4/12)),-L1104-J1104)</f>
        <v>0</v>
      </c>
      <c r="L1104" s="47">
        <f t="shared" si="167"/>
        <v>0</v>
      </c>
      <c r="M1104" s="47">
        <f t="shared" si="168"/>
        <v>0</v>
      </c>
      <c r="N1104" s="57"/>
      <c r="O1104" s="38">
        <v>237</v>
      </c>
      <c r="P1104" s="58">
        <f t="shared" si="172"/>
        <v>441122</v>
      </c>
      <c r="Q1104" s="47">
        <f t="shared" si="173"/>
        <v>0</v>
      </c>
      <c r="R1104" s="47">
        <f>IF(S1103&lt;1,0,-'Lease Quarterly'!$K$4/'Lease Quarterly'!$L$4)</f>
        <v>0</v>
      </c>
      <c r="S1104" s="47">
        <f t="shared" si="169"/>
        <v>0</v>
      </c>
      <c r="AE1104"/>
      <c r="AF1104" s="6"/>
    </row>
    <row r="1105" spans="1:32" x14ac:dyDescent="0.25">
      <c r="A1105" s="53">
        <f t="shared" si="170"/>
        <v>1089</v>
      </c>
      <c r="B1105" s="29">
        <f t="shared" ref="B1105:B1168" si="174">IF(C1105="-",0,YEAR(C1105))</f>
        <v>0</v>
      </c>
      <c r="C1105" s="9" t="str">
        <f>IF(D1105=0,"-",IF('Lease Quarterly'!$H$4="Yearly",EDATE(C1104,12),IF('Lease Quarterly'!$H$4="Quarterly",EDATE(C1104,3),EDATE(C1104,1))))</f>
        <v>-</v>
      </c>
      <c r="D1105" s="54">
        <f>IF(A1105&gt;'Lease Quarterly'!$E$4,0,'Lease Quarterly'!$G$4)*((1+$M$4)^(((((IF($H$4="Yearly",ROUNDDOWN(IF(A1105-($N$4)&lt;0,0,((A1105-($N$4)/(($N$4))))/($N$4)),0),IF($H$4="Monthly",ROUNDDOWN(IF(A1105-($N$4*12)&lt;0,0,((A1105-(12*$N$4)/((12*$N$4))))/($N$4*12)),0),ROUNDDOWN(IF(A1105-($N$4*4)&lt;0,0,((A1105-(4*$N$4)/((4*$N$4))))/($N$4*4)),0)))))))))+(IF(A1105=$E$4,$J$4,0))</f>
        <v>0</v>
      </c>
      <c r="E1105" s="49">
        <f>IF(D1105=0,0,1/((1+IF('Lease Quarterly'!$H$4="Yearly",'Lease Quarterly'!$D$4,IF('Lease Quarterly'!$H$4="Quarterly",'Lease Quarterly'!$D$4/4,'Lease Quarterly'!$D$4/12)))^IF($E$17=1,A1104,A1105)))</f>
        <v>0</v>
      </c>
      <c r="F1105" s="55">
        <f t="shared" ref="F1105:F1168" si="175">D1105*E1105</f>
        <v>0</v>
      </c>
      <c r="G1105" s="56"/>
      <c r="H1105" s="38">
        <f t="shared" si="171"/>
        <v>1089</v>
      </c>
      <c r="I1105" s="9" t="str">
        <f t="shared" ref="I1105:I1168" si="176">C1105</f>
        <v>-</v>
      </c>
      <c r="J1105" s="47">
        <f>IF(H1105&gt;'Lease Quarterly'!$E$4,0,M1104)</f>
        <v>0</v>
      </c>
      <c r="K1105" s="47">
        <f>IF(IF('Lease Quarterly'!$H$4="Yearly",J1105*'Lease Quarterly'!$D$4,IF('Lease Quarterly'!$H$4="Quarterly",J1105*('Lease Quarterly'!$D$4/4),J1105*'Lease Quarterly'!$D$4/12))&gt;0,IF('Lease Quarterly'!$H$4="Yearly",J1105*'Lease Quarterly'!$D$4,IF('Lease Quarterly'!$H$4="Quarterly",J1105*('Lease Quarterly'!$D$4/4),J1105*'Lease Quarterly'!$D$4/12)),-L1105-J1105)</f>
        <v>0</v>
      </c>
      <c r="L1105" s="47">
        <f t="shared" si="167"/>
        <v>0</v>
      </c>
      <c r="M1105" s="47">
        <f t="shared" si="168"/>
        <v>0</v>
      </c>
      <c r="N1105" s="57"/>
      <c r="O1105" s="38">
        <v>237</v>
      </c>
      <c r="P1105" s="58">
        <f t="shared" si="172"/>
        <v>441488</v>
      </c>
      <c r="Q1105" s="47">
        <f t="shared" si="173"/>
        <v>0</v>
      </c>
      <c r="R1105" s="47">
        <f>IF(S1104&lt;1,0,-'Lease Quarterly'!$K$4/'Lease Quarterly'!$L$4)</f>
        <v>0</v>
      </c>
      <c r="S1105" s="47">
        <f t="shared" si="169"/>
        <v>0</v>
      </c>
      <c r="AE1105"/>
      <c r="AF1105" s="6"/>
    </row>
    <row r="1106" spans="1:32" x14ac:dyDescent="0.25">
      <c r="A1106" s="53">
        <f t="shared" si="170"/>
        <v>1090</v>
      </c>
      <c r="B1106" s="29">
        <f t="shared" si="174"/>
        <v>0</v>
      </c>
      <c r="C1106" s="9" t="str">
        <f>IF(D1106=0,"-",IF('Lease Quarterly'!$H$4="Yearly",EDATE(C1105,12),IF('Lease Quarterly'!$H$4="Quarterly",EDATE(C1105,3),EDATE(C1105,1))))</f>
        <v>-</v>
      </c>
      <c r="D1106" s="54">
        <f>IF(A1106&gt;'Lease Quarterly'!$E$4,0,'Lease Quarterly'!$G$4)*((1+$M$4)^(((((IF($H$4="Yearly",ROUNDDOWN(IF(A1106-($N$4)&lt;0,0,((A1106-($N$4)/(($N$4))))/($N$4)),0),IF($H$4="Monthly",ROUNDDOWN(IF(A1106-($N$4*12)&lt;0,0,((A1106-(12*$N$4)/((12*$N$4))))/($N$4*12)),0),ROUNDDOWN(IF(A1106-($N$4*4)&lt;0,0,((A1106-(4*$N$4)/((4*$N$4))))/($N$4*4)),0)))))))))+(IF(A1106=$E$4,$J$4,0))</f>
        <v>0</v>
      </c>
      <c r="E1106" s="49">
        <f>IF(D1106=0,0,1/((1+IF('Lease Quarterly'!$H$4="Yearly",'Lease Quarterly'!$D$4,IF('Lease Quarterly'!$H$4="Quarterly",'Lease Quarterly'!$D$4/4,'Lease Quarterly'!$D$4/12)))^IF($E$17=1,A1105,A1106)))</f>
        <v>0</v>
      </c>
      <c r="F1106" s="55">
        <f t="shared" si="175"/>
        <v>0</v>
      </c>
      <c r="G1106" s="56"/>
      <c r="H1106" s="38">
        <f t="shared" si="171"/>
        <v>1090</v>
      </c>
      <c r="I1106" s="9" t="str">
        <f t="shared" si="176"/>
        <v>-</v>
      </c>
      <c r="J1106" s="47">
        <f>IF(H1106&gt;'Lease Quarterly'!$E$4,0,M1105)</f>
        <v>0</v>
      </c>
      <c r="K1106" s="47">
        <f>IF(IF('Lease Quarterly'!$H$4="Yearly",J1106*'Lease Quarterly'!$D$4,IF('Lease Quarterly'!$H$4="Quarterly",J1106*('Lease Quarterly'!$D$4/4),J1106*'Lease Quarterly'!$D$4/12))&gt;0,IF('Lease Quarterly'!$H$4="Yearly",J1106*'Lease Quarterly'!$D$4,IF('Lease Quarterly'!$H$4="Quarterly",J1106*('Lease Quarterly'!$D$4/4),J1106*'Lease Quarterly'!$D$4/12)),-L1106-J1106)</f>
        <v>0</v>
      </c>
      <c r="L1106" s="47">
        <f t="shared" ref="L1106:L1169" si="177">D1106</f>
        <v>0</v>
      </c>
      <c r="M1106" s="47">
        <f t="shared" ref="M1106:M1169" si="178">J1106+K1106-L1106</f>
        <v>0</v>
      </c>
      <c r="N1106" s="57"/>
      <c r="O1106" s="38">
        <v>237</v>
      </c>
      <c r="P1106" s="58">
        <f t="shared" si="172"/>
        <v>441853</v>
      </c>
      <c r="Q1106" s="47">
        <f t="shared" si="173"/>
        <v>0</v>
      </c>
      <c r="R1106" s="47">
        <f>IF(S1105&lt;1,0,-'Lease Quarterly'!$K$4/'Lease Quarterly'!$L$4)</f>
        <v>0</v>
      </c>
      <c r="S1106" s="47">
        <f t="shared" ref="S1106:S1169" si="179">IF(S1105&lt;1,0,SUM(Q1106:R1106))</f>
        <v>0</v>
      </c>
      <c r="AE1106"/>
      <c r="AF1106" s="6"/>
    </row>
    <row r="1107" spans="1:32" x14ac:dyDescent="0.25">
      <c r="A1107" s="53">
        <f t="shared" ref="A1107:A1170" si="180">A1106+1</f>
        <v>1091</v>
      </c>
      <c r="B1107" s="29">
        <f t="shared" si="174"/>
        <v>0</v>
      </c>
      <c r="C1107" s="9" t="str">
        <f>IF(D1107=0,"-",IF('Lease Quarterly'!$H$4="Yearly",EDATE(C1106,12),IF('Lease Quarterly'!$H$4="Quarterly",EDATE(C1106,3),EDATE(C1106,1))))</f>
        <v>-</v>
      </c>
      <c r="D1107" s="54">
        <f>IF(A1107&gt;'Lease Quarterly'!$E$4,0,'Lease Quarterly'!$G$4)*((1+$M$4)^(((((IF($H$4="Yearly",ROUNDDOWN(IF(A1107-($N$4)&lt;0,0,((A1107-($N$4)/(($N$4))))/($N$4)),0),IF($H$4="Monthly",ROUNDDOWN(IF(A1107-($N$4*12)&lt;0,0,((A1107-(12*$N$4)/((12*$N$4))))/($N$4*12)),0),ROUNDDOWN(IF(A1107-($N$4*4)&lt;0,0,((A1107-(4*$N$4)/((4*$N$4))))/($N$4*4)),0)))))))))+(IF(A1107=$E$4,$J$4,0))</f>
        <v>0</v>
      </c>
      <c r="E1107" s="49">
        <f>IF(D1107=0,0,1/((1+IF('Lease Quarterly'!$H$4="Yearly",'Lease Quarterly'!$D$4,IF('Lease Quarterly'!$H$4="Quarterly",'Lease Quarterly'!$D$4/4,'Lease Quarterly'!$D$4/12)))^IF($E$17=1,A1106,A1107)))</f>
        <v>0</v>
      </c>
      <c r="F1107" s="55">
        <f t="shared" si="175"/>
        <v>0</v>
      </c>
      <c r="G1107" s="56"/>
      <c r="H1107" s="38">
        <f t="shared" ref="H1107:H1170" si="181">H1106+1</f>
        <v>1091</v>
      </c>
      <c r="I1107" s="9" t="str">
        <f t="shared" si="176"/>
        <v>-</v>
      </c>
      <c r="J1107" s="47">
        <f>IF(H1107&gt;'Lease Quarterly'!$E$4,0,M1106)</f>
        <v>0</v>
      </c>
      <c r="K1107" s="47">
        <f>IF(IF('Lease Quarterly'!$H$4="Yearly",J1107*'Lease Quarterly'!$D$4,IF('Lease Quarterly'!$H$4="Quarterly",J1107*('Lease Quarterly'!$D$4/4),J1107*'Lease Quarterly'!$D$4/12))&gt;0,IF('Lease Quarterly'!$H$4="Yearly",J1107*'Lease Quarterly'!$D$4,IF('Lease Quarterly'!$H$4="Quarterly",J1107*('Lease Quarterly'!$D$4/4),J1107*'Lease Quarterly'!$D$4/12)),-L1107-J1107)</f>
        <v>0</v>
      </c>
      <c r="L1107" s="47">
        <f t="shared" si="177"/>
        <v>0</v>
      </c>
      <c r="M1107" s="47">
        <f t="shared" si="178"/>
        <v>0</v>
      </c>
      <c r="N1107" s="57"/>
      <c r="O1107" s="38">
        <v>237</v>
      </c>
      <c r="P1107" s="58">
        <f t="shared" ref="P1107:P1170" si="182">DATE(YEAR(P1106)+1,MONTH(P1106),DAY(P1106))</f>
        <v>442218</v>
      </c>
      <c r="Q1107" s="47">
        <f t="shared" ref="Q1107:Q1170" si="183">S1106</f>
        <v>0</v>
      </c>
      <c r="R1107" s="47">
        <f>IF(S1106&lt;1,0,-'Lease Quarterly'!$K$4/'Lease Quarterly'!$L$4)</f>
        <v>0</v>
      </c>
      <c r="S1107" s="47">
        <f t="shared" si="179"/>
        <v>0</v>
      </c>
      <c r="AE1107"/>
      <c r="AF1107" s="6"/>
    </row>
    <row r="1108" spans="1:32" x14ac:dyDescent="0.25">
      <c r="A1108" s="53">
        <f t="shared" si="180"/>
        <v>1092</v>
      </c>
      <c r="B1108" s="29">
        <f t="shared" si="174"/>
        <v>0</v>
      </c>
      <c r="C1108" s="9" t="str">
        <f>IF(D1108=0,"-",IF('Lease Quarterly'!$H$4="Yearly",EDATE(C1107,12),IF('Lease Quarterly'!$H$4="Quarterly",EDATE(C1107,3),EDATE(C1107,1))))</f>
        <v>-</v>
      </c>
      <c r="D1108" s="54">
        <f>IF(A1108&gt;'Lease Quarterly'!$E$4,0,'Lease Quarterly'!$G$4)*((1+$M$4)^(((((IF($H$4="Yearly",ROUNDDOWN(IF(A1108-($N$4)&lt;0,0,((A1108-($N$4)/(($N$4))))/($N$4)),0),IF($H$4="Monthly",ROUNDDOWN(IF(A1108-($N$4*12)&lt;0,0,((A1108-(12*$N$4)/((12*$N$4))))/($N$4*12)),0),ROUNDDOWN(IF(A1108-($N$4*4)&lt;0,0,((A1108-(4*$N$4)/((4*$N$4))))/($N$4*4)),0)))))))))+(IF(A1108=$E$4,$J$4,0))</f>
        <v>0</v>
      </c>
      <c r="E1108" s="49">
        <f>IF(D1108=0,0,1/((1+IF('Lease Quarterly'!$H$4="Yearly",'Lease Quarterly'!$D$4,IF('Lease Quarterly'!$H$4="Quarterly",'Lease Quarterly'!$D$4/4,'Lease Quarterly'!$D$4/12)))^IF($E$17=1,A1107,A1108)))</f>
        <v>0</v>
      </c>
      <c r="F1108" s="55">
        <f t="shared" si="175"/>
        <v>0</v>
      </c>
      <c r="G1108" s="56"/>
      <c r="H1108" s="38">
        <f t="shared" si="181"/>
        <v>1092</v>
      </c>
      <c r="I1108" s="9" t="str">
        <f t="shared" si="176"/>
        <v>-</v>
      </c>
      <c r="J1108" s="47">
        <f>IF(H1108&gt;'Lease Quarterly'!$E$4,0,M1107)</f>
        <v>0</v>
      </c>
      <c r="K1108" s="47">
        <f>IF(IF('Lease Quarterly'!$H$4="Yearly",J1108*'Lease Quarterly'!$D$4,IF('Lease Quarterly'!$H$4="Quarterly",J1108*('Lease Quarterly'!$D$4/4),J1108*'Lease Quarterly'!$D$4/12))&gt;0,IF('Lease Quarterly'!$H$4="Yearly",J1108*'Lease Quarterly'!$D$4,IF('Lease Quarterly'!$H$4="Quarterly",J1108*('Lease Quarterly'!$D$4/4),J1108*'Lease Quarterly'!$D$4/12)),-L1108-J1108)</f>
        <v>0</v>
      </c>
      <c r="L1108" s="47">
        <f t="shared" si="177"/>
        <v>0</v>
      </c>
      <c r="M1108" s="47">
        <f t="shared" si="178"/>
        <v>0</v>
      </c>
      <c r="N1108" s="57"/>
      <c r="O1108" s="38">
        <v>237</v>
      </c>
      <c r="P1108" s="58">
        <f t="shared" si="182"/>
        <v>442583</v>
      </c>
      <c r="Q1108" s="47">
        <f t="shared" si="183"/>
        <v>0</v>
      </c>
      <c r="R1108" s="47">
        <f>IF(S1107&lt;1,0,-'Lease Quarterly'!$K$4/'Lease Quarterly'!$L$4)</f>
        <v>0</v>
      </c>
      <c r="S1108" s="47">
        <f t="shared" si="179"/>
        <v>0</v>
      </c>
      <c r="AE1108"/>
      <c r="AF1108" s="6"/>
    </row>
    <row r="1109" spans="1:32" x14ac:dyDescent="0.25">
      <c r="A1109" s="53">
        <f t="shared" si="180"/>
        <v>1093</v>
      </c>
      <c r="B1109" s="29">
        <f t="shared" si="174"/>
        <v>0</v>
      </c>
      <c r="C1109" s="9" t="str">
        <f>IF(D1109=0,"-",IF('Lease Quarterly'!$H$4="Yearly",EDATE(C1108,12),IF('Lease Quarterly'!$H$4="Quarterly",EDATE(C1108,3),EDATE(C1108,1))))</f>
        <v>-</v>
      </c>
      <c r="D1109" s="54">
        <f>IF(A1109&gt;'Lease Quarterly'!$E$4,0,'Lease Quarterly'!$G$4)*((1+$M$4)^(((((IF($H$4="Yearly",ROUNDDOWN(IF(A1109-($N$4)&lt;0,0,((A1109-($N$4)/(($N$4))))/($N$4)),0),IF($H$4="Monthly",ROUNDDOWN(IF(A1109-($N$4*12)&lt;0,0,((A1109-(12*$N$4)/((12*$N$4))))/($N$4*12)),0),ROUNDDOWN(IF(A1109-($N$4*4)&lt;0,0,((A1109-(4*$N$4)/((4*$N$4))))/($N$4*4)),0)))))))))+(IF(A1109=$E$4,$J$4,0))</f>
        <v>0</v>
      </c>
      <c r="E1109" s="49">
        <f>IF(D1109=0,0,1/((1+IF('Lease Quarterly'!$H$4="Yearly",'Lease Quarterly'!$D$4,IF('Lease Quarterly'!$H$4="Quarterly",'Lease Quarterly'!$D$4/4,'Lease Quarterly'!$D$4/12)))^IF($E$17=1,A1108,A1109)))</f>
        <v>0</v>
      </c>
      <c r="F1109" s="55">
        <f t="shared" si="175"/>
        <v>0</v>
      </c>
      <c r="G1109" s="56"/>
      <c r="H1109" s="38">
        <f t="shared" si="181"/>
        <v>1093</v>
      </c>
      <c r="I1109" s="9" t="str">
        <f t="shared" si="176"/>
        <v>-</v>
      </c>
      <c r="J1109" s="47">
        <f>IF(H1109&gt;'Lease Quarterly'!$E$4,0,M1108)</f>
        <v>0</v>
      </c>
      <c r="K1109" s="47">
        <f>IF(IF('Lease Quarterly'!$H$4="Yearly",J1109*'Lease Quarterly'!$D$4,IF('Lease Quarterly'!$H$4="Quarterly",J1109*('Lease Quarterly'!$D$4/4),J1109*'Lease Quarterly'!$D$4/12))&gt;0,IF('Lease Quarterly'!$H$4="Yearly",J1109*'Lease Quarterly'!$D$4,IF('Lease Quarterly'!$H$4="Quarterly",J1109*('Lease Quarterly'!$D$4/4),J1109*'Lease Quarterly'!$D$4/12)),-L1109-J1109)</f>
        <v>0</v>
      </c>
      <c r="L1109" s="47">
        <f t="shared" si="177"/>
        <v>0</v>
      </c>
      <c r="M1109" s="47">
        <f t="shared" si="178"/>
        <v>0</v>
      </c>
      <c r="N1109" s="57"/>
      <c r="O1109" s="38">
        <v>237</v>
      </c>
      <c r="P1109" s="58">
        <f t="shared" si="182"/>
        <v>442949</v>
      </c>
      <c r="Q1109" s="47">
        <f t="shared" si="183"/>
        <v>0</v>
      </c>
      <c r="R1109" s="47">
        <f>IF(S1108&lt;1,0,-'Lease Quarterly'!$K$4/'Lease Quarterly'!$L$4)</f>
        <v>0</v>
      </c>
      <c r="S1109" s="47">
        <f t="shared" si="179"/>
        <v>0</v>
      </c>
      <c r="AE1109"/>
      <c r="AF1109" s="6"/>
    </row>
    <row r="1110" spans="1:32" x14ac:dyDescent="0.25">
      <c r="A1110" s="53">
        <f t="shared" si="180"/>
        <v>1094</v>
      </c>
      <c r="B1110" s="29">
        <f t="shared" si="174"/>
        <v>0</v>
      </c>
      <c r="C1110" s="9" t="str">
        <f>IF(D1110=0,"-",IF('Lease Quarterly'!$H$4="Yearly",EDATE(C1109,12),IF('Lease Quarterly'!$H$4="Quarterly",EDATE(C1109,3),EDATE(C1109,1))))</f>
        <v>-</v>
      </c>
      <c r="D1110" s="54">
        <f>IF(A1110&gt;'Lease Quarterly'!$E$4,0,'Lease Quarterly'!$G$4)*((1+$M$4)^(((((IF($H$4="Yearly",ROUNDDOWN(IF(A1110-($N$4)&lt;0,0,((A1110-($N$4)/(($N$4))))/($N$4)),0),IF($H$4="Monthly",ROUNDDOWN(IF(A1110-($N$4*12)&lt;0,0,((A1110-(12*$N$4)/((12*$N$4))))/($N$4*12)),0),ROUNDDOWN(IF(A1110-($N$4*4)&lt;0,0,((A1110-(4*$N$4)/((4*$N$4))))/($N$4*4)),0)))))))))+(IF(A1110=$E$4,$J$4,0))</f>
        <v>0</v>
      </c>
      <c r="E1110" s="49">
        <f>IF(D1110=0,0,1/((1+IF('Lease Quarterly'!$H$4="Yearly",'Lease Quarterly'!$D$4,IF('Lease Quarterly'!$H$4="Quarterly",'Lease Quarterly'!$D$4/4,'Lease Quarterly'!$D$4/12)))^IF($E$17=1,A1109,A1110)))</f>
        <v>0</v>
      </c>
      <c r="F1110" s="55">
        <f t="shared" si="175"/>
        <v>0</v>
      </c>
      <c r="G1110" s="56"/>
      <c r="H1110" s="38">
        <f t="shared" si="181"/>
        <v>1094</v>
      </c>
      <c r="I1110" s="9" t="str">
        <f t="shared" si="176"/>
        <v>-</v>
      </c>
      <c r="J1110" s="47">
        <f>IF(H1110&gt;'Lease Quarterly'!$E$4,0,M1109)</f>
        <v>0</v>
      </c>
      <c r="K1110" s="47">
        <f>IF(IF('Lease Quarterly'!$H$4="Yearly",J1110*'Lease Quarterly'!$D$4,IF('Lease Quarterly'!$H$4="Quarterly",J1110*('Lease Quarterly'!$D$4/4),J1110*'Lease Quarterly'!$D$4/12))&gt;0,IF('Lease Quarterly'!$H$4="Yearly",J1110*'Lease Quarterly'!$D$4,IF('Lease Quarterly'!$H$4="Quarterly",J1110*('Lease Quarterly'!$D$4/4),J1110*'Lease Quarterly'!$D$4/12)),-L1110-J1110)</f>
        <v>0</v>
      </c>
      <c r="L1110" s="47">
        <f t="shared" si="177"/>
        <v>0</v>
      </c>
      <c r="M1110" s="47">
        <f t="shared" si="178"/>
        <v>0</v>
      </c>
      <c r="N1110" s="57"/>
      <c r="O1110" s="38">
        <v>237</v>
      </c>
      <c r="P1110" s="58">
        <f t="shared" si="182"/>
        <v>443314</v>
      </c>
      <c r="Q1110" s="47">
        <f t="shared" si="183"/>
        <v>0</v>
      </c>
      <c r="R1110" s="47">
        <f>IF(S1109&lt;1,0,-'Lease Quarterly'!$K$4/'Lease Quarterly'!$L$4)</f>
        <v>0</v>
      </c>
      <c r="S1110" s="47">
        <f t="shared" si="179"/>
        <v>0</v>
      </c>
      <c r="AE1110"/>
      <c r="AF1110" s="6"/>
    </row>
    <row r="1111" spans="1:32" x14ac:dyDescent="0.25">
      <c r="A1111" s="53">
        <f t="shared" si="180"/>
        <v>1095</v>
      </c>
      <c r="B1111" s="29">
        <f t="shared" si="174"/>
        <v>0</v>
      </c>
      <c r="C1111" s="9" t="str">
        <f>IF(D1111=0,"-",IF('Lease Quarterly'!$H$4="Yearly",EDATE(C1110,12),IF('Lease Quarterly'!$H$4="Quarterly",EDATE(C1110,3),EDATE(C1110,1))))</f>
        <v>-</v>
      </c>
      <c r="D1111" s="54">
        <f>IF(A1111&gt;'Lease Quarterly'!$E$4,0,'Lease Quarterly'!$G$4)*((1+$M$4)^(((((IF($H$4="Yearly",ROUNDDOWN(IF(A1111-($N$4)&lt;0,0,((A1111-($N$4)/(($N$4))))/($N$4)),0),IF($H$4="Monthly",ROUNDDOWN(IF(A1111-($N$4*12)&lt;0,0,((A1111-(12*$N$4)/((12*$N$4))))/($N$4*12)),0),ROUNDDOWN(IF(A1111-($N$4*4)&lt;0,0,((A1111-(4*$N$4)/((4*$N$4))))/($N$4*4)),0)))))))))+(IF(A1111=$E$4,$J$4,0))</f>
        <v>0</v>
      </c>
      <c r="E1111" s="49">
        <f>IF(D1111=0,0,1/((1+IF('Lease Quarterly'!$H$4="Yearly",'Lease Quarterly'!$D$4,IF('Lease Quarterly'!$H$4="Quarterly",'Lease Quarterly'!$D$4/4,'Lease Quarterly'!$D$4/12)))^IF($E$17=1,A1110,A1111)))</f>
        <v>0</v>
      </c>
      <c r="F1111" s="55">
        <f t="shared" si="175"/>
        <v>0</v>
      </c>
      <c r="G1111" s="56"/>
      <c r="H1111" s="38">
        <f t="shared" si="181"/>
        <v>1095</v>
      </c>
      <c r="I1111" s="9" t="str">
        <f t="shared" si="176"/>
        <v>-</v>
      </c>
      <c r="J1111" s="47">
        <f>IF(H1111&gt;'Lease Quarterly'!$E$4,0,M1110)</f>
        <v>0</v>
      </c>
      <c r="K1111" s="47">
        <f>IF(IF('Lease Quarterly'!$H$4="Yearly",J1111*'Lease Quarterly'!$D$4,IF('Lease Quarterly'!$H$4="Quarterly",J1111*('Lease Quarterly'!$D$4/4),J1111*'Lease Quarterly'!$D$4/12))&gt;0,IF('Lease Quarterly'!$H$4="Yearly",J1111*'Lease Quarterly'!$D$4,IF('Lease Quarterly'!$H$4="Quarterly",J1111*('Lease Quarterly'!$D$4/4),J1111*'Lease Quarterly'!$D$4/12)),-L1111-J1111)</f>
        <v>0</v>
      </c>
      <c r="L1111" s="47">
        <f t="shared" si="177"/>
        <v>0</v>
      </c>
      <c r="M1111" s="47">
        <f t="shared" si="178"/>
        <v>0</v>
      </c>
      <c r="N1111" s="57"/>
      <c r="O1111" s="38">
        <v>237</v>
      </c>
      <c r="P1111" s="58">
        <f t="shared" si="182"/>
        <v>443679</v>
      </c>
      <c r="Q1111" s="47">
        <f t="shared" si="183"/>
        <v>0</v>
      </c>
      <c r="R1111" s="47">
        <f>IF(S1110&lt;1,0,-'Lease Quarterly'!$K$4/'Lease Quarterly'!$L$4)</f>
        <v>0</v>
      </c>
      <c r="S1111" s="47">
        <f t="shared" si="179"/>
        <v>0</v>
      </c>
      <c r="AE1111"/>
      <c r="AF1111" s="6"/>
    </row>
    <row r="1112" spans="1:32" x14ac:dyDescent="0.25">
      <c r="A1112" s="53">
        <f t="shared" si="180"/>
        <v>1096</v>
      </c>
      <c r="B1112" s="29">
        <f t="shared" si="174"/>
        <v>0</v>
      </c>
      <c r="C1112" s="9" t="str">
        <f>IF(D1112=0,"-",IF('Lease Quarterly'!$H$4="Yearly",EDATE(C1111,12),IF('Lease Quarterly'!$H$4="Quarterly",EDATE(C1111,3),EDATE(C1111,1))))</f>
        <v>-</v>
      </c>
      <c r="D1112" s="54">
        <f>IF(A1112&gt;'Lease Quarterly'!$E$4,0,'Lease Quarterly'!$G$4)*((1+$M$4)^(((((IF($H$4="Yearly",ROUNDDOWN(IF(A1112-($N$4)&lt;0,0,((A1112-($N$4)/(($N$4))))/($N$4)),0),IF($H$4="Monthly",ROUNDDOWN(IF(A1112-($N$4*12)&lt;0,0,((A1112-(12*$N$4)/((12*$N$4))))/($N$4*12)),0),ROUNDDOWN(IF(A1112-($N$4*4)&lt;0,0,((A1112-(4*$N$4)/((4*$N$4))))/($N$4*4)),0)))))))))+(IF(A1112=$E$4,$J$4,0))</f>
        <v>0</v>
      </c>
      <c r="E1112" s="49">
        <f>IF(D1112=0,0,1/((1+IF('Lease Quarterly'!$H$4="Yearly",'Lease Quarterly'!$D$4,IF('Lease Quarterly'!$H$4="Quarterly",'Lease Quarterly'!$D$4/4,'Lease Quarterly'!$D$4/12)))^IF($E$17=1,A1111,A1112)))</f>
        <v>0</v>
      </c>
      <c r="F1112" s="55">
        <f t="shared" si="175"/>
        <v>0</v>
      </c>
      <c r="G1112" s="56"/>
      <c r="H1112" s="38">
        <f t="shared" si="181"/>
        <v>1096</v>
      </c>
      <c r="I1112" s="9" t="str">
        <f t="shared" si="176"/>
        <v>-</v>
      </c>
      <c r="J1112" s="47">
        <f>IF(H1112&gt;'Lease Quarterly'!$E$4,0,M1111)</f>
        <v>0</v>
      </c>
      <c r="K1112" s="47">
        <f>IF(IF('Lease Quarterly'!$H$4="Yearly",J1112*'Lease Quarterly'!$D$4,IF('Lease Quarterly'!$H$4="Quarterly",J1112*('Lease Quarterly'!$D$4/4),J1112*'Lease Quarterly'!$D$4/12))&gt;0,IF('Lease Quarterly'!$H$4="Yearly",J1112*'Lease Quarterly'!$D$4,IF('Lease Quarterly'!$H$4="Quarterly",J1112*('Lease Quarterly'!$D$4/4),J1112*'Lease Quarterly'!$D$4/12)),-L1112-J1112)</f>
        <v>0</v>
      </c>
      <c r="L1112" s="47">
        <f t="shared" si="177"/>
        <v>0</v>
      </c>
      <c r="M1112" s="47">
        <f t="shared" si="178"/>
        <v>0</v>
      </c>
      <c r="N1112" s="57"/>
      <c r="O1112" s="38">
        <v>237</v>
      </c>
      <c r="P1112" s="58">
        <f t="shared" si="182"/>
        <v>444044</v>
      </c>
      <c r="Q1112" s="47">
        <f t="shared" si="183"/>
        <v>0</v>
      </c>
      <c r="R1112" s="47">
        <f>IF(S1111&lt;1,0,-'Lease Quarterly'!$K$4/'Lease Quarterly'!$L$4)</f>
        <v>0</v>
      </c>
      <c r="S1112" s="47">
        <f t="shared" si="179"/>
        <v>0</v>
      </c>
      <c r="AE1112"/>
      <c r="AF1112" s="6"/>
    </row>
    <row r="1113" spans="1:32" x14ac:dyDescent="0.25">
      <c r="A1113" s="53">
        <f t="shared" si="180"/>
        <v>1097</v>
      </c>
      <c r="B1113" s="29">
        <f t="shared" si="174"/>
        <v>0</v>
      </c>
      <c r="C1113" s="9" t="str">
        <f>IF(D1113=0,"-",IF('Lease Quarterly'!$H$4="Yearly",EDATE(C1112,12),IF('Lease Quarterly'!$H$4="Quarterly",EDATE(C1112,3),EDATE(C1112,1))))</f>
        <v>-</v>
      </c>
      <c r="D1113" s="54">
        <f>IF(A1113&gt;'Lease Quarterly'!$E$4,0,'Lease Quarterly'!$G$4)*((1+$M$4)^(((((IF($H$4="Yearly",ROUNDDOWN(IF(A1113-($N$4)&lt;0,0,((A1113-($N$4)/(($N$4))))/($N$4)),0),IF($H$4="Monthly",ROUNDDOWN(IF(A1113-($N$4*12)&lt;0,0,((A1113-(12*$N$4)/((12*$N$4))))/($N$4*12)),0),ROUNDDOWN(IF(A1113-($N$4*4)&lt;0,0,((A1113-(4*$N$4)/((4*$N$4))))/($N$4*4)),0)))))))))+(IF(A1113=$E$4,$J$4,0))</f>
        <v>0</v>
      </c>
      <c r="E1113" s="49">
        <f>IF(D1113=0,0,1/((1+IF('Lease Quarterly'!$H$4="Yearly",'Lease Quarterly'!$D$4,IF('Lease Quarterly'!$H$4="Quarterly",'Lease Quarterly'!$D$4/4,'Lease Quarterly'!$D$4/12)))^IF($E$17=1,A1112,A1113)))</f>
        <v>0</v>
      </c>
      <c r="F1113" s="55">
        <f t="shared" si="175"/>
        <v>0</v>
      </c>
      <c r="G1113" s="56"/>
      <c r="H1113" s="38">
        <f t="shared" si="181"/>
        <v>1097</v>
      </c>
      <c r="I1113" s="9" t="str">
        <f t="shared" si="176"/>
        <v>-</v>
      </c>
      <c r="J1113" s="47">
        <f>IF(H1113&gt;'Lease Quarterly'!$E$4,0,M1112)</f>
        <v>0</v>
      </c>
      <c r="K1113" s="47">
        <f>IF(IF('Lease Quarterly'!$H$4="Yearly",J1113*'Lease Quarterly'!$D$4,IF('Lease Quarterly'!$H$4="Quarterly",J1113*('Lease Quarterly'!$D$4/4),J1113*'Lease Quarterly'!$D$4/12))&gt;0,IF('Lease Quarterly'!$H$4="Yearly",J1113*'Lease Quarterly'!$D$4,IF('Lease Quarterly'!$H$4="Quarterly",J1113*('Lease Quarterly'!$D$4/4),J1113*'Lease Quarterly'!$D$4/12)),-L1113-J1113)</f>
        <v>0</v>
      </c>
      <c r="L1113" s="47">
        <f t="shared" si="177"/>
        <v>0</v>
      </c>
      <c r="M1113" s="47">
        <f t="shared" si="178"/>
        <v>0</v>
      </c>
      <c r="N1113" s="57"/>
      <c r="O1113" s="38">
        <v>237</v>
      </c>
      <c r="P1113" s="58">
        <f t="shared" si="182"/>
        <v>444410</v>
      </c>
      <c r="Q1113" s="47">
        <f t="shared" si="183"/>
        <v>0</v>
      </c>
      <c r="R1113" s="47">
        <f>IF(S1112&lt;1,0,-'Lease Quarterly'!$K$4/'Lease Quarterly'!$L$4)</f>
        <v>0</v>
      </c>
      <c r="S1113" s="47">
        <f t="shared" si="179"/>
        <v>0</v>
      </c>
      <c r="AE1113"/>
      <c r="AF1113" s="6"/>
    </row>
    <row r="1114" spans="1:32" x14ac:dyDescent="0.25">
      <c r="A1114" s="53">
        <f t="shared" si="180"/>
        <v>1098</v>
      </c>
      <c r="B1114" s="29">
        <f t="shared" si="174"/>
        <v>0</v>
      </c>
      <c r="C1114" s="9" t="str">
        <f>IF(D1114=0,"-",IF('Lease Quarterly'!$H$4="Yearly",EDATE(C1113,12),IF('Lease Quarterly'!$H$4="Quarterly",EDATE(C1113,3),EDATE(C1113,1))))</f>
        <v>-</v>
      </c>
      <c r="D1114" s="54">
        <f>IF(A1114&gt;'Lease Quarterly'!$E$4,0,'Lease Quarterly'!$G$4)*((1+$M$4)^(((((IF($H$4="Yearly",ROUNDDOWN(IF(A1114-($N$4)&lt;0,0,((A1114-($N$4)/(($N$4))))/($N$4)),0),IF($H$4="Monthly",ROUNDDOWN(IF(A1114-($N$4*12)&lt;0,0,((A1114-(12*$N$4)/((12*$N$4))))/($N$4*12)),0),ROUNDDOWN(IF(A1114-($N$4*4)&lt;0,0,((A1114-(4*$N$4)/((4*$N$4))))/($N$4*4)),0)))))))))+(IF(A1114=$E$4,$J$4,0))</f>
        <v>0</v>
      </c>
      <c r="E1114" s="49">
        <f>IF(D1114=0,0,1/((1+IF('Lease Quarterly'!$H$4="Yearly",'Lease Quarterly'!$D$4,IF('Lease Quarterly'!$H$4="Quarterly",'Lease Quarterly'!$D$4/4,'Lease Quarterly'!$D$4/12)))^IF($E$17=1,A1113,A1114)))</f>
        <v>0</v>
      </c>
      <c r="F1114" s="55">
        <f t="shared" si="175"/>
        <v>0</v>
      </c>
      <c r="G1114" s="56"/>
      <c r="H1114" s="38">
        <f t="shared" si="181"/>
        <v>1098</v>
      </c>
      <c r="I1114" s="9" t="str">
        <f t="shared" si="176"/>
        <v>-</v>
      </c>
      <c r="J1114" s="47">
        <f>IF(H1114&gt;'Lease Quarterly'!$E$4,0,M1113)</f>
        <v>0</v>
      </c>
      <c r="K1114" s="47">
        <f>IF(IF('Lease Quarterly'!$H$4="Yearly",J1114*'Lease Quarterly'!$D$4,IF('Lease Quarterly'!$H$4="Quarterly",J1114*('Lease Quarterly'!$D$4/4),J1114*'Lease Quarterly'!$D$4/12))&gt;0,IF('Lease Quarterly'!$H$4="Yearly",J1114*'Lease Quarterly'!$D$4,IF('Lease Quarterly'!$H$4="Quarterly",J1114*('Lease Quarterly'!$D$4/4),J1114*'Lease Quarterly'!$D$4/12)),-L1114-J1114)</f>
        <v>0</v>
      </c>
      <c r="L1114" s="47">
        <f t="shared" si="177"/>
        <v>0</v>
      </c>
      <c r="M1114" s="47">
        <f t="shared" si="178"/>
        <v>0</v>
      </c>
      <c r="N1114" s="57"/>
      <c r="O1114" s="38">
        <v>237</v>
      </c>
      <c r="P1114" s="58">
        <f t="shared" si="182"/>
        <v>444775</v>
      </c>
      <c r="Q1114" s="47">
        <f t="shared" si="183"/>
        <v>0</v>
      </c>
      <c r="R1114" s="47">
        <f>IF(S1113&lt;1,0,-'Lease Quarterly'!$K$4/'Lease Quarterly'!$L$4)</f>
        <v>0</v>
      </c>
      <c r="S1114" s="47">
        <f t="shared" si="179"/>
        <v>0</v>
      </c>
      <c r="AE1114"/>
      <c r="AF1114" s="6"/>
    </row>
    <row r="1115" spans="1:32" x14ac:dyDescent="0.25">
      <c r="A1115" s="53">
        <f t="shared" si="180"/>
        <v>1099</v>
      </c>
      <c r="B1115" s="29">
        <f t="shared" si="174"/>
        <v>0</v>
      </c>
      <c r="C1115" s="9" t="str">
        <f>IF(D1115=0,"-",IF('Lease Quarterly'!$H$4="Yearly",EDATE(C1114,12),IF('Lease Quarterly'!$H$4="Quarterly",EDATE(C1114,3),EDATE(C1114,1))))</f>
        <v>-</v>
      </c>
      <c r="D1115" s="54">
        <f>IF(A1115&gt;'Lease Quarterly'!$E$4,0,'Lease Quarterly'!$G$4)*((1+$M$4)^(((((IF($H$4="Yearly",ROUNDDOWN(IF(A1115-($N$4)&lt;0,0,((A1115-($N$4)/(($N$4))))/($N$4)),0),IF($H$4="Monthly",ROUNDDOWN(IF(A1115-($N$4*12)&lt;0,0,((A1115-(12*$N$4)/((12*$N$4))))/($N$4*12)),0),ROUNDDOWN(IF(A1115-($N$4*4)&lt;0,0,((A1115-(4*$N$4)/((4*$N$4))))/($N$4*4)),0)))))))))+(IF(A1115=$E$4,$J$4,0))</f>
        <v>0</v>
      </c>
      <c r="E1115" s="49">
        <f>IF(D1115=0,0,1/((1+IF('Lease Quarterly'!$H$4="Yearly",'Lease Quarterly'!$D$4,IF('Lease Quarterly'!$H$4="Quarterly",'Lease Quarterly'!$D$4/4,'Lease Quarterly'!$D$4/12)))^IF($E$17=1,A1114,A1115)))</f>
        <v>0</v>
      </c>
      <c r="F1115" s="55">
        <f t="shared" si="175"/>
        <v>0</v>
      </c>
      <c r="G1115" s="56"/>
      <c r="H1115" s="38">
        <f t="shared" si="181"/>
        <v>1099</v>
      </c>
      <c r="I1115" s="9" t="str">
        <f t="shared" si="176"/>
        <v>-</v>
      </c>
      <c r="J1115" s="47">
        <f>IF(H1115&gt;'Lease Quarterly'!$E$4,0,M1114)</f>
        <v>0</v>
      </c>
      <c r="K1115" s="47">
        <f>IF(IF('Lease Quarterly'!$H$4="Yearly",J1115*'Lease Quarterly'!$D$4,IF('Lease Quarterly'!$H$4="Quarterly",J1115*('Lease Quarterly'!$D$4/4),J1115*'Lease Quarterly'!$D$4/12))&gt;0,IF('Lease Quarterly'!$H$4="Yearly",J1115*'Lease Quarterly'!$D$4,IF('Lease Quarterly'!$H$4="Quarterly",J1115*('Lease Quarterly'!$D$4/4),J1115*'Lease Quarterly'!$D$4/12)),-L1115-J1115)</f>
        <v>0</v>
      </c>
      <c r="L1115" s="47">
        <f t="shared" si="177"/>
        <v>0</v>
      </c>
      <c r="M1115" s="47">
        <f t="shared" si="178"/>
        <v>0</v>
      </c>
      <c r="N1115" s="57"/>
      <c r="O1115" s="38">
        <v>237</v>
      </c>
      <c r="P1115" s="58">
        <f t="shared" si="182"/>
        <v>445140</v>
      </c>
      <c r="Q1115" s="47">
        <f t="shared" si="183"/>
        <v>0</v>
      </c>
      <c r="R1115" s="47">
        <f>IF(S1114&lt;1,0,-'Lease Quarterly'!$K$4/'Lease Quarterly'!$L$4)</f>
        <v>0</v>
      </c>
      <c r="S1115" s="47">
        <f t="shared" si="179"/>
        <v>0</v>
      </c>
      <c r="AE1115"/>
      <c r="AF1115" s="6"/>
    </row>
    <row r="1116" spans="1:32" x14ac:dyDescent="0.25">
      <c r="A1116" s="53">
        <f t="shared" si="180"/>
        <v>1100</v>
      </c>
      <c r="B1116" s="29">
        <f t="shared" si="174"/>
        <v>0</v>
      </c>
      <c r="C1116" s="9" t="str">
        <f>IF(D1116=0,"-",IF('Lease Quarterly'!$H$4="Yearly",EDATE(C1115,12),IF('Lease Quarterly'!$H$4="Quarterly",EDATE(C1115,3),EDATE(C1115,1))))</f>
        <v>-</v>
      </c>
      <c r="D1116" s="54">
        <f>IF(A1116&gt;'Lease Quarterly'!$E$4,0,'Lease Quarterly'!$G$4)*((1+$M$4)^(((((IF($H$4="Yearly",ROUNDDOWN(IF(A1116-($N$4)&lt;0,0,((A1116-($N$4)/(($N$4))))/($N$4)),0),IF($H$4="Monthly",ROUNDDOWN(IF(A1116-($N$4*12)&lt;0,0,((A1116-(12*$N$4)/((12*$N$4))))/($N$4*12)),0),ROUNDDOWN(IF(A1116-($N$4*4)&lt;0,0,((A1116-(4*$N$4)/((4*$N$4))))/($N$4*4)),0)))))))))+(IF(A1116=$E$4,$J$4,0))</f>
        <v>0</v>
      </c>
      <c r="E1116" s="49">
        <f>IF(D1116=0,0,1/((1+IF('Lease Quarterly'!$H$4="Yearly",'Lease Quarterly'!$D$4,IF('Lease Quarterly'!$H$4="Quarterly",'Lease Quarterly'!$D$4/4,'Lease Quarterly'!$D$4/12)))^IF($E$17=1,A1115,A1116)))</f>
        <v>0</v>
      </c>
      <c r="F1116" s="55">
        <f t="shared" si="175"/>
        <v>0</v>
      </c>
      <c r="G1116" s="56"/>
      <c r="H1116" s="38">
        <f t="shared" si="181"/>
        <v>1100</v>
      </c>
      <c r="I1116" s="9" t="str">
        <f t="shared" si="176"/>
        <v>-</v>
      </c>
      <c r="J1116" s="47">
        <f>IF(H1116&gt;'Lease Quarterly'!$E$4,0,M1115)</f>
        <v>0</v>
      </c>
      <c r="K1116" s="47">
        <f>IF(IF('Lease Quarterly'!$H$4="Yearly",J1116*'Lease Quarterly'!$D$4,IF('Lease Quarterly'!$H$4="Quarterly",J1116*('Lease Quarterly'!$D$4/4),J1116*'Lease Quarterly'!$D$4/12))&gt;0,IF('Lease Quarterly'!$H$4="Yearly",J1116*'Lease Quarterly'!$D$4,IF('Lease Quarterly'!$H$4="Quarterly",J1116*('Lease Quarterly'!$D$4/4),J1116*'Lease Quarterly'!$D$4/12)),-L1116-J1116)</f>
        <v>0</v>
      </c>
      <c r="L1116" s="47">
        <f t="shared" si="177"/>
        <v>0</v>
      </c>
      <c r="M1116" s="47">
        <f t="shared" si="178"/>
        <v>0</v>
      </c>
      <c r="N1116" s="57"/>
      <c r="O1116" s="38">
        <v>237</v>
      </c>
      <c r="P1116" s="58">
        <f t="shared" si="182"/>
        <v>445505</v>
      </c>
      <c r="Q1116" s="47">
        <f t="shared" si="183"/>
        <v>0</v>
      </c>
      <c r="R1116" s="47">
        <f>IF(S1115&lt;1,0,-'Lease Quarterly'!$K$4/'Lease Quarterly'!$L$4)</f>
        <v>0</v>
      </c>
      <c r="S1116" s="47">
        <f t="shared" si="179"/>
        <v>0</v>
      </c>
      <c r="AE1116"/>
      <c r="AF1116" s="6"/>
    </row>
    <row r="1117" spans="1:32" x14ac:dyDescent="0.25">
      <c r="A1117" s="53">
        <f t="shared" si="180"/>
        <v>1101</v>
      </c>
      <c r="B1117" s="29">
        <f t="shared" si="174"/>
        <v>0</v>
      </c>
      <c r="C1117" s="9" t="str">
        <f>IF(D1117=0,"-",IF('Lease Quarterly'!$H$4="Yearly",EDATE(C1116,12),IF('Lease Quarterly'!$H$4="Quarterly",EDATE(C1116,3),EDATE(C1116,1))))</f>
        <v>-</v>
      </c>
      <c r="D1117" s="54">
        <f>IF(A1117&gt;'Lease Quarterly'!$E$4,0,'Lease Quarterly'!$G$4)*((1+$M$4)^(((((IF($H$4="Yearly",ROUNDDOWN(IF(A1117-($N$4)&lt;0,0,((A1117-($N$4)/(($N$4))))/($N$4)),0),IF($H$4="Monthly",ROUNDDOWN(IF(A1117-($N$4*12)&lt;0,0,((A1117-(12*$N$4)/((12*$N$4))))/($N$4*12)),0),ROUNDDOWN(IF(A1117-($N$4*4)&lt;0,0,((A1117-(4*$N$4)/((4*$N$4))))/($N$4*4)),0)))))))))+(IF(A1117=$E$4,$J$4,0))</f>
        <v>0</v>
      </c>
      <c r="E1117" s="49">
        <f>IF(D1117=0,0,1/((1+IF('Lease Quarterly'!$H$4="Yearly",'Lease Quarterly'!$D$4,IF('Lease Quarterly'!$H$4="Quarterly",'Lease Quarterly'!$D$4/4,'Lease Quarterly'!$D$4/12)))^IF($E$17=1,A1116,A1117)))</f>
        <v>0</v>
      </c>
      <c r="F1117" s="55">
        <f t="shared" si="175"/>
        <v>0</v>
      </c>
      <c r="G1117" s="56"/>
      <c r="H1117" s="38">
        <f t="shared" si="181"/>
        <v>1101</v>
      </c>
      <c r="I1117" s="9" t="str">
        <f t="shared" si="176"/>
        <v>-</v>
      </c>
      <c r="J1117" s="47">
        <f>IF(H1117&gt;'Lease Quarterly'!$E$4,0,M1116)</f>
        <v>0</v>
      </c>
      <c r="K1117" s="47">
        <f>IF(IF('Lease Quarterly'!$H$4="Yearly",J1117*'Lease Quarterly'!$D$4,IF('Lease Quarterly'!$H$4="Quarterly",J1117*('Lease Quarterly'!$D$4/4),J1117*'Lease Quarterly'!$D$4/12))&gt;0,IF('Lease Quarterly'!$H$4="Yearly",J1117*'Lease Quarterly'!$D$4,IF('Lease Quarterly'!$H$4="Quarterly",J1117*('Lease Quarterly'!$D$4/4),J1117*'Lease Quarterly'!$D$4/12)),-L1117-J1117)</f>
        <v>0</v>
      </c>
      <c r="L1117" s="47">
        <f t="shared" si="177"/>
        <v>0</v>
      </c>
      <c r="M1117" s="47">
        <f t="shared" si="178"/>
        <v>0</v>
      </c>
      <c r="N1117" s="57"/>
      <c r="O1117" s="38">
        <v>237</v>
      </c>
      <c r="P1117" s="58">
        <f t="shared" si="182"/>
        <v>445871</v>
      </c>
      <c r="Q1117" s="47">
        <f t="shared" si="183"/>
        <v>0</v>
      </c>
      <c r="R1117" s="47">
        <f>IF(S1116&lt;1,0,-'Lease Quarterly'!$K$4/'Lease Quarterly'!$L$4)</f>
        <v>0</v>
      </c>
      <c r="S1117" s="47">
        <f t="shared" si="179"/>
        <v>0</v>
      </c>
      <c r="AE1117"/>
      <c r="AF1117" s="6"/>
    </row>
    <row r="1118" spans="1:32" x14ac:dyDescent="0.25">
      <c r="A1118" s="53">
        <f t="shared" si="180"/>
        <v>1102</v>
      </c>
      <c r="B1118" s="29">
        <f t="shared" si="174"/>
        <v>0</v>
      </c>
      <c r="C1118" s="9" t="str">
        <f>IF(D1118=0,"-",IF('Lease Quarterly'!$H$4="Yearly",EDATE(C1117,12),IF('Lease Quarterly'!$H$4="Quarterly",EDATE(C1117,3),EDATE(C1117,1))))</f>
        <v>-</v>
      </c>
      <c r="D1118" s="54">
        <f>IF(A1118&gt;'Lease Quarterly'!$E$4,0,'Lease Quarterly'!$G$4)*((1+$M$4)^(((((IF($H$4="Yearly",ROUNDDOWN(IF(A1118-($N$4)&lt;0,0,((A1118-($N$4)/(($N$4))))/($N$4)),0),IF($H$4="Monthly",ROUNDDOWN(IF(A1118-($N$4*12)&lt;0,0,((A1118-(12*$N$4)/((12*$N$4))))/($N$4*12)),0),ROUNDDOWN(IF(A1118-($N$4*4)&lt;0,0,((A1118-(4*$N$4)/((4*$N$4))))/($N$4*4)),0)))))))))+(IF(A1118=$E$4,$J$4,0))</f>
        <v>0</v>
      </c>
      <c r="E1118" s="49">
        <f>IF(D1118=0,0,1/((1+IF('Lease Quarterly'!$H$4="Yearly",'Lease Quarterly'!$D$4,IF('Lease Quarterly'!$H$4="Quarterly",'Lease Quarterly'!$D$4/4,'Lease Quarterly'!$D$4/12)))^IF($E$17=1,A1117,A1118)))</f>
        <v>0</v>
      </c>
      <c r="F1118" s="55">
        <f t="shared" si="175"/>
        <v>0</v>
      </c>
      <c r="G1118" s="56"/>
      <c r="H1118" s="38">
        <f t="shared" si="181"/>
        <v>1102</v>
      </c>
      <c r="I1118" s="9" t="str">
        <f t="shared" si="176"/>
        <v>-</v>
      </c>
      <c r="J1118" s="47">
        <f>IF(H1118&gt;'Lease Quarterly'!$E$4,0,M1117)</f>
        <v>0</v>
      </c>
      <c r="K1118" s="47">
        <f>IF(IF('Lease Quarterly'!$H$4="Yearly",J1118*'Lease Quarterly'!$D$4,IF('Lease Quarterly'!$H$4="Quarterly",J1118*('Lease Quarterly'!$D$4/4),J1118*'Lease Quarterly'!$D$4/12))&gt;0,IF('Lease Quarterly'!$H$4="Yearly",J1118*'Lease Quarterly'!$D$4,IF('Lease Quarterly'!$H$4="Quarterly",J1118*('Lease Quarterly'!$D$4/4),J1118*'Lease Quarterly'!$D$4/12)),-L1118-J1118)</f>
        <v>0</v>
      </c>
      <c r="L1118" s="47">
        <f t="shared" si="177"/>
        <v>0</v>
      </c>
      <c r="M1118" s="47">
        <f t="shared" si="178"/>
        <v>0</v>
      </c>
      <c r="N1118" s="57"/>
      <c r="O1118" s="38">
        <v>237</v>
      </c>
      <c r="P1118" s="58">
        <f t="shared" si="182"/>
        <v>446236</v>
      </c>
      <c r="Q1118" s="47">
        <f t="shared" si="183"/>
        <v>0</v>
      </c>
      <c r="R1118" s="47">
        <f>IF(S1117&lt;1,0,-'Lease Quarterly'!$K$4/'Lease Quarterly'!$L$4)</f>
        <v>0</v>
      </c>
      <c r="S1118" s="47">
        <f t="shared" si="179"/>
        <v>0</v>
      </c>
      <c r="AE1118"/>
      <c r="AF1118" s="6"/>
    </row>
    <row r="1119" spans="1:32" x14ac:dyDescent="0.25">
      <c r="A1119" s="53">
        <f t="shared" si="180"/>
        <v>1103</v>
      </c>
      <c r="B1119" s="29">
        <f t="shared" si="174"/>
        <v>0</v>
      </c>
      <c r="C1119" s="9" t="str">
        <f>IF(D1119=0,"-",IF('Lease Quarterly'!$H$4="Yearly",EDATE(C1118,12),IF('Lease Quarterly'!$H$4="Quarterly",EDATE(C1118,3),EDATE(C1118,1))))</f>
        <v>-</v>
      </c>
      <c r="D1119" s="54">
        <f>IF(A1119&gt;'Lease Quarterly'!$E$4,0,'Lease Quarterly'!$G$4)*((1+$M$4)^(((((IF($H$4="Yearly",ROUNDDOWN(IF(A1119-($N$4)&lt;0,0,((A1119-($N$4)/(($N$4))))/($N$4)),0),IF($H$4="Monthly",ROUNDDOWN(IF(A1119-($N$4*12)&lt;0,0,((A1119-(12*$N$4)/((12*$N$4))))/($N$4*12)),0),ROUNDDOWN(IF(A1119-($N$4*4)&lt;0,0,((A1119-(4*$N$4)/((4*$N$4))))/($N$4*4)),0)))))))))+(IF(A1119=$E$4,$J$4,0))</f>
        <v>0</v>
      </c>
      <c r="E1119" s="49">
        <f>IF(D1119=0,0,1/((1+IF('Lease Quarterly'!$H$4="Yearly",'Lease Quarterly'!$D$4,IF('Lease Quarterly'!$H$4="Quarterly",'Lease Quarterly'!$D$4/4,'Lease Quarterly'!$D$4/12)))^IF($E$17=1,A1118,A1119)))</f>
        <v>0</v>
      </c>
      <c r="F1119" s="55">
        <f t="shared" si="175"/>
        <v>0</v>
      </c>
      <c r="G1119" s="56"/>
      <c r="H1119" s="38">
        <f t="shared" si="181"/>
        <v>1103</v>
      </c>
      <c r="I1119" s="9" t="str">
        <f t="shared" si="176"/>
        <v>-</v>
      </c>
      <c r="J1119" s="47">
        <f>IF(H1119&gt;'Lease Quarterly'!$E$4,0,M1118)</f>
        <v>0</v>
      </c>
      <c r="K1119" s="47">
        <f>IF(IF('Lease Quarterly'!$H$4="Yearly",J1119*'Lease Quarterly'!$D$4,IF('Lease Quarterly'!$H$4="Quarterly",J1119*('Lease Quarterly'!$D$4/4),J1119*'Lease Quarterly'!$D$4/12))&gt;0,IF('Lease Quarterly'!$H$4="Yearly",J1119*'Lease Quarterly'!$D$4,IF('Lease Quarterly'!$H$4="Quarterly",J1119*('Lease Quarterly'!$D$4/4),J1119*'Lease Quarterly'!$D$4/12)),-L1119-J1119)</f>
        <v>0</v>
      </c>
      <c r="L1119" s="47">
        <f t="shared" si="177"/>
        <v>0</v>
      </c>
      <c r="M1119" s="47">
        <f t="shared" si="178"/>
        <v>0</v>
      </c>
      <c r="N1119" s="57"/>
      <c r="O1119" s="38">
        <v>237</v>
      </c>
      <c r="P1119" s="58">
        <f t="shared" si="182"/>
        <v>446601</v>
      </c>
      <c r="Q1119" s="47">
        <f t="shared" si="183"/>
        <v>0</v>
      </c>
      <c r="R1119" s="47">
        <f>IF(S1118&lt;1,0,-'Lease Quarterly'!$K$4/'Lease Quarterly'!$L$4)</f>
        <v>0</v>
      </c>
      <c r="S1119" s="47">
        <f t="shared" si="179"/>
        <v>0</v>
      </c>
      <c r="AE1119"/>
      <c r="AF1119" s="6"/>
    </row>
    <row r="1120" spans="1:32" x14ac:dyDescent="0.25">
      <c r="A1120" s="53">
        <f t="shared" si="180"/>
        <v>1104</v>
      </c>
      <c r="B1120" s="29">
        <f t="shared" si="174"/>
        <v>0</v>
      </c>
      <c r="C1120" s="9" t="str">
        <f>IF(D1120=0,"-",IF('Lease Quarterly'!$H$4="Yearly",EDATE(C1119,12),IF('Lease Quarterly'!$H$4="Quarterly",EDATE(C1119,3),EDATE(C1119,1))))</f>
        <v>-</v>
      </c>
      <c r="D1120" s="54">
        <f>IF(A1120&gt;'Lease Quarterly'!$E$4,0,'Lease Quarterly'!$G$4)*((1+$M$4)^(((((IF($H$4="Yearly",ROUNDDOWN(IF(A1120-($N$4)&lt;0,0,((A1120-($N$4)/(($N$4))))/($N$4)),0),IF($H$4="Monthly",ROUNDDOWN(IF(A1120-($N$4*12)&lt;0,0,((A1120-(12*$N$4)/((12*$N$4))))/($N$4*12)),0),ROUNDDOWN(IF(A1120-($N$4*4)&lt;0,0,((A1120-(4*$N$4)/((4*$N$4))))/($N$4*4)),0)))))))))+(IF(A1120=$E$4,$J$4,0))</f>
        <v>0</v>
      </c>
      <c r="E1120" s="49">
        <f>IF(D1120=0,0,1/((1+IF('Lease Quarterly'!$H$4="Yearly",'Lease Quarterly'!$D$4,IF('Lease Quarterly'!$H$4="Quarterly",'Lease Quarterly'!$D$4/4,'Lease Quarterly'!$D$4/12)))^IF($E$17=1,A1119,A1120)))</f>
        <v>0</v>
      </c>
      <c r="F1120" s="55">
        <f t="shared" si="175"/>
        <v>0</v>
      </c>
      <c r="G1120" s="56"/>
      <c r="H1120" s="38">
        <f t="shared" si="181"/>
        <v>1104</v>
      </c>
      <c r="I1120" s="9" t="str">
        <f t="shared" si="176"/>
        <v>-</v>
      </c>
      <c r="J1120" s="47">
        <f>IF(H1120&gt;'Lease Quarterly'!$E$4,0,M1119)</f>
        <v>0</v>
      </c>
      <c r="K1120" s="47">
        <f>IF(IF('Lease Quarterly'!$H$4="Yearly",J1120*'Lease Quarterly'!$D$4,IF('Lease Quarterly'!$H$4="Quarterly",J1120*('Lease Quarterly'!$D$4/4),J1120*'Lease Quarterly'!$D$4/12))&gt;0,IF('Lease Quarterly'!$H$4="Yearly",J1120*'Lease Quarterly'!$D$4,IF('Lease Quarterly'!$H$4="Quarterly",J1120*('Lease Quarterly'!$D$4/4),J1120*'Lease Quarterly'!$D$4/12)),-L1120-J1120)</f>
        <v>0</v>
      </c>
      <c r="L1120" s="47">
        <f t="shared" si="177"/>
        <v>0</v>
      </c>
      <c r="M1120" s="47">
        <f t="shared" si="178"/>
        <v>0</v>
      </c>
      <c r="N1120" s="57"/>
      <c r="O1120" s="38">
        <v>237</v>
      </c>
      <c r="P1120" s="58">
        <f t="shared" si="182"/>
        <v>446966</v>
      </c>
      <c r="Q1120" s="47">
        <f t="shared" si="183"/>
        <v>0</v>
      </c>
      <c r="R1120" s="47">
        <f>IF(S1119&lt;1,0,-'Lease Quarterly'!$K$4/'Lease Quarterly'!$L$4)</f>
        <v>0</v>
      </c>
      <c r="S1120" s="47">
        <f t="shared" si="179"/>
        <v>0</v>
      </c>
      <c r="AE1120"/>
      <c r="AF1120" s="6"/>
    </row>
    <row r="1121" spans="1:32" x14ac:dyDescent="0.25">
      <c r="A1121" s="53">
        <f t="shared" si="180"/>
        <v>1105</v>
      </c>
      <c r="B1121" s="29">
        <f t="shared" si="174"/>
        <v>0</v>
      </c>
      <c r="C1121" s="9" t="str">
        <f>IF(D1121=0,"-",IF('Lease Quarterly'!$H$4="Yearly",EDATE(C1120,12),IF('Lease Quarterly'!$H$4="Quarterly",EDATE(C1120,3),EDATE(C1120,1))))</f>
        <v>-</v>
      </c>
      <c r="D1121" s="54">
        <f>IF(A1121&gt;'Lease Quarterly'!$E$4,0,'Lease Quarterly'!$G$4)*((1+$M$4)^(((((IF($H$4="Yearly",ROUNDDOWN(IF(A1121-($N$4)&lt;0,0,((A1121-($N$4)/(($N$4))))/($N$4)),0),IF($H$4="Monthly",ROUNDDOWN(IF(A1121-($N$4*12)&lt;0,0,((A1121-(12*$N$4)/((12*$N$4))))/($N$4*12)),0),ROUNDDOWN(IF(A1121-($N$4*4)&lt;0,0,((A1121-(4*$N$4)/((4*$N$4))))/($N$4*4)),0)))))))))+(IF(A1121=$E$4,$J$4,0))</f>
        <v>0</v>
      </c>
      <c r="E1121" s="49">
        <f>IF(D1121=0,0,1/((1+IF('Lease Quarterly'!$H$4="Yearly",'Lease Quarterly'!$D$4,IF('Lease Quarterly'!$H$4="Quarterly",'Lease Quarterly'!$D$4/4,'Lease Quarterly'!$D$4/12)))^IF($E$17=1,A1120,A1121)))</f>
        <v>0</v>
      </c>
      <c r="F1121" s="55">
        <f t="shared" si="175"/>
        <v>0</v>
      </c>
      <c r="G1121" s="56"/>
      <c r="H1121" s="38">
        <f t="shared" si="181"/>
        <v>1105</v>
      </c>
      <c r="I1121" s="9" t="str">
        <f t="shared" si="176"/>
        <v>-</v>
      </c>
      <c r="J1121" s="47">
        <f>IF(H1121&gt;'Lease Quarterly'!$E$4,0,M1120)</f>
        <v>0</v>
      </c>
      <c r="K1121" s="47">
        <f>IF(IF('Lease Quarterly'!$H$4="Yearly",J1121*'Lease Quarterly'!$D$4,IF('Lease Quarterly'!$H$4="Quarterly",J1121*('Lease Quarterly'!$D$4/4),J1121*'Lease Quarterly'!$D$4/12))&gt;0,IF('Lease Quarterly'!$H$4="Yearly",J1121*'Lease Quarterly'!$D$4,IF('Lease Quarterly'!$H$4="Quarterly",J1121*('Lease Quarterly'!$D$4/4),J1121*'Lease Quarterly'!$D$4/12)),-L1121-J1121)</f>
        <v>0</v>
      </c>
      <c r="L1121" s="47">
        <f t="shared" si="177"/>
        <v>0</v>
      </c>
      <c r="M1121" s="47">
        <f t="shared" si="178"/>
        <v>0</v>
      </c>
      <c r="N1121" s="57"/>
      <c r="O1121" s="38">
        <v>237</v>
      </c>
      <c r="P1121" s="58">
        <f t="shared" si="182"/>
        <v>447332</v>
      </c>
      <c r="Q1121" s="47">
        <f t="shared" si="183"/>
        <v>0</v>
      </c>
      <c r="R1121" s="47">
        <f>IF(S1120&lt;1,0,-'Lease Quarterly'!$K$4/'Lease Quarterly'!$L$4)</f>
        <v>0</v>
      </c>
      <c r="S1121" s="47">
        <f t="shared" si="179"/>
        <v>0</v>
      </c>
      <c r="AE1121"/>
      <c r="AF1121" s="6"/>
    </row>
    <row r="1122" spans="1:32" x14ac:dyDescent="0.25">
      <c r="A1122" s="53">
        <f t="shared" si="180"/>
        <v>1106</v>
      </c>
      <c r="B1122" s="29">
        <f t="shared" si="174"/>
        <v>0</v>
      </c>
      <c r="C1122" s="9" t="str">
        <f>IF(D1122=0,"-",IF('Lease Quarterly'!$H$4="Yearly",EDATE(C1121,12),IF('Lease Quarterly'!$H$4="Quarterly",EDATE(C1121,3),EDATE(C1121,1))))</f>
        <v>-</v>
      </c>
      <c r="D1122" s="54">
        <f>IF(A1122&gt;'Lease Quarterly'!$E$4,0,'Lease Quarterly'!$G$4)*((1+$M$4)^(((((IF($H$4="Yearly",ROUNDDOWN(IF(A1122-($N$4)&lt;0,0,((A1122-($N$4)/(($N$4))))/($N$4)),0),IF($H$4="Monthly",ROUNDDOWN(IF(A1122-($N$4*12)&lt;0,0,((A1122-(12*$N$4)/((12*$N$4))))/($N$4*12)),0),ROUNDDOWN(IF(A1122-($N$4*4)&lt;0,0,((A1122-(4*$N$4)/((4*$N$4))))/($N$4*4)),0)))))))))+(IF(A1122=$E$4,$J$4,0))</f>
        <v>0</v>
      </c>
      <c r="E1122" s="49">
        <f>IF(D1122=0,0,1/((1+IF('Lease Quarterly'!$H$4="Yearly",'Lease Quarterly'!$D$4,IF('Lease Quarterly'!$H$4="Quarterly",'Lease Quarterly'!$D$4/4,'Lease Quarterly'!$D$4/12)))^IF($E$17=1,A1121,A1122)))</f>
        <v>0</v>
      </c>
      <c r="F1122" s="55">
        <f t="shared" si="175"/>
        <v>0</v>
      </c>
      <c r="G1122" s="56"/>
      <c r="H1122" s="38">
        <f t="shared" si="181"/>
        <v>1106</v>
      </c>
      <c r="I1122" s="9" t="str">
        <f t="shared" si="176"/>
        <v>-</v>
      </c>
      <c r="J1122" s="47">
        <f>IF(H1122&gt;'Lease Quarterly'!$E$4,0,M1121)</f>
        <v>0</v>
      </c>
      <c r="K1122" s="47">
        <f>IF(IF('Lease Quarterly'!$H$4="Yearly",J1122*'Lease Quarterly'!$D$4,IF('Lease Quarterly'!$H$4="Quarterly",J1122*('Lease Quarterly'!$D$4/4),J1122*'Lease Quarterly'!$D$4/12))&gt;0,IF('Lease Quarterly'!$H$4="Yearly",J1122*'Lease Quarterly'!$D$4,IF('Lease Quarterly'!$H$4="Quarterly",J1122*('Lease Quarterly'!$D$4/4),J1122*'Lease Quarterly'!$D$4/12)),-L1122-J1122)</f>
        <v>0</v>
      </c>
      <c r="L1122" s="47">
        <f t="shared" si="177"/>
        <v>0</v>
      </c>
      <c r="M1122" s="47">
        <f t="shared" si="178"/>
        <v>0</v>
      </c>
      <c r="N1122" s="57"/>
      <c r="O1122" s="38">
        <v>237</v>
      </c>
      <c r="P1122" s="58">
        <f t="shared" si="182"/>
        <v>447697</v>
      </c>
      <c r="Q1122" s="47">
        <f t="shared" si="183"/>
        <v>0</v>
      </c>
      <c r="R1122" s="47">
        <f>IF(S1121&lt;1,0,-'Lease Quarterly'!$K$4/'Lease Quarterly'!$L$4)</f>
        <v>0</v>
      </c>
      <c r="S1122" s="47">
        <f t="shared" si="179"/>
        <v>0</v>
      </c>
      <c r="AE1122"/>
      <c r="AF1122" s="6"/>
    </row>
    <row r="1123" spans="1:32" x14ac:dyDescent="0.25">
      <c r="A1123" s="53">
        <f t="shared" si="180"/>
        <v>1107</v>
      </c>
      <c r="B1123" s="29">
        <f t="shared" si="174"/>
        <v>0</v>
      </c>
      <c r="C1123" s="9" t="str">
        <f>IF(D1123=0,"-",IF('Lease Quarterly'!$H$4="Yearly",EDATE(C1122,12),IF('Lease Quarterly'!$H$4="Quarterly",EDATE(C1122,3),EDATE(C1122,1))))</f>
        <v>-</v>
      </c>
      <c r="D1123" s="54">
        <f>IF(A1123&gt;'Lease Quarterly'!$E$4,0,'Lease Quarterly'!$G$4)*((1+$M$4)^(((((IF($H$4="Yearly",ROUNDDOWN(IF(A1123-($N$4)&lt;0,0,((A1123-($N$4)/(($N$4))))/($N$4)),0),IF($H$4="Monthly",ROUNDDOWN(IF(A1123-($N$4*12)&lt;0,0,((A1123-(12*$N$4)/((12*$N$4))))/($N$4*12)),0),ROUNDDOWN(IF(A1123-($N$4*4)&lt;0,0,((A1123-(4*$N$4)/((4*$N$4))))/($N$4*4)),0)))))))))+(IF(A1123=$E$4,$J$4,0))</f>
        <v>0</v>
      </c>
      <c r="E1123" s="49">
        <f>IF(D1123=0,0,1/((1+IF('Lease Quarterly'!$H$4="Yearly",'Lease Quarterly'!$D$4,IF('Lease Quarterly'!$H$4="Quarterly",'Lease Quarterly'!$D$4/4,'Lease Quarterly'!$D$4/12)))^IF($E$17=1,A1122,A1123)))</f>
        <v>0</v>
      </c>
      <c r="F1123" s="55">
        <f t="shared" si="175"/>
        <v>0</v>
      </c>
      <c r="G1123" s="56"/>
      <c r="H1123" s="38">
        <f t="shared" si="181"/>
        <v>1107</v>
      </c>
      <c r="I1123" s="9" t="str">
        <f t="shared" si="176"/>
        <v>-</v>
      </c>
      <c r="J1123" s="47">
        <f>IF(H1123&gt;'Lease Quarterly'!$E$4,0,M1122)</f>
        <v>0</v>
      </c>
      <c r="K1123" s="47">
        <f>IF(IF('Lease Quarterly'!$H$4="Yearly",J1123*'Lease Quarterly'!$D$4,IF('Lease Quarterly'!$H$4="Quarterly",J1123*('Lease Quarterly'!$D$4/4),J1123*'Lease Quarterly'!$D$4/12))&gt;0,IF('Lease Quarterly'!$H$4="Yearly",J1123*'Lease Quarterly'!$D$4,IF('Lease Quarterly'!$H$4="Quarterly",J1123*('Lease Quarterly'!$D$4/4),J1123*'Lease Quarterly'!$D$4/12)),-L1123-J1123)</f>
        <v>0</v>
      </c>
      <c r="L1123" s="47">
        <f t="shared" si="177"/>
        <v>0</v>
      </c>
      <c r="M1123" s="47">
        <f t="shared" si="178"/>
        <v>0</v>
      </c>
      <c r="N1123" s="57"/>
      <c r="O1123" s="38">
        <v>237</v>
      </c>
      <c r="P1123" s="58">
        <f t="shared" si="182"/>
        <v>448062</v>
      </c>
      <c r="Q1123" s="47">
        <f t="shared" si="183"/>
        <v>0</v>
      </c>
      <c r="R1123" s="47">
        <f>IF(S1122&lt;1,0,-'Lease Quarterly'!$K$4/'Lease Quarterly'!$L$4)</f>
        <v>0</v>
      </c>
      <c r="S1123" s="47">
        <f t="shared" si="179"/>
        <v>0</v>
      </c>
      <c r="AE1123"/>
      <c r="AF1123" s="6"/>
    </row>
    <row r="1124" spans="1:32" x14ac:dyDescent="0.25">
      <c r="A1124" s="53">
        <f t="shared" si="180"/>
        <v>1108</v>
      </c>
      <c r="B1124" s="29">
        <f t="shared" si="174"/>
        <v>0</v>
      </c>
      <c r="C1124" s="9" t="str">
        <f>IF(D1124=0,"-",IF('Lease Quarterly'!$H$4="Yearly",EDATE(C1123,12),IF('Lease Quarterly'!$H$4="Quarterly",EDATE(C1123,3),EDATE(C1123,1))))</f>
        <v>-</v>
      </c>
      <c r="D1124" s="54">
        <f>IF(A1124&gt;'Lease Quarterly'!$E$4,0,'Lease Quarterly'!$G$4)*((1+$M$4)^(((((IF($H$4="Yearly",ROUNDDOWN(IF(A1124-($N$4)&lt;0,0,((A1124-($N$4)/(($N$4))))/($N$4)),0),IF($H$4="Monthly",ROUNDDOWN(IF(A1124-($N$4*12)&lt;0,0,((A1124-(12*$N$4)/((12*$N$4))))/($N$4*12)),0),ROUNDDOWN(IF(A1124-($N$4*4)&lt;0,0,((A1124-(4*$N$4)/((4*$N$4))))/($N$4*4)),0)))))))))+(IF(A1124=$E$4,$J$4,0))</f>
        <v>0</v>
      </c>
      <c r="E1124" s="49">
        <f>IF(D1124=0,0,1/((1+IF('Lease Quarterly'!$H$4="Yearly",'Lease Quarterly'!$D$4,IF('Lease Quarterly'!$H$4="Quarterly",'Lease Quarterly'!$D$4/4,'Lease Quarterly'!$D$4/12)))^IF($E$17=1,A1123,A1124)))</f>
        <v>0</v>
      </c>
      <c r="F1124" s="55">
        <f t="shared" si="175"/>
        <v>0</v>
      </c>
      <c r="G1124" s="56"/>
      <c r="H1124" s="38">
        <f t="shared" si="181"/>
        <v>1108</v>
      </c>
      <c r="I1124" s="9" t="str">
        <f t="shared" si="176"/>
        <v>-</v>
      </c>
      <c r="J1124" s="47">
        <f>IF(H1124&gt;'Lease Quarterly'!$E$4,0,M1123)</f>
        <v>0</v>
      </c>
      <c r="K1124" s="47">
        <f>IF(IF('Lease Quarterly'!$H$4="Yearly",J1124*'Lease Quarterly'!$D$4,IF('Lease Quarterly'!$H$4="Quarterly",J1124*('Lease Quarterly'!$D$4/4),J1124*'Lease Quarterly'!$D$4/12))&gt;0,IF('Lease Quarterly'!$H$4="Yearly",J1124*'Lease Quarterly'!$D$4,IF('Lease Quarterly'!$H$4="Quarterly",J1124*('Lease Quarterly'!$D$4/4),J1124*'Lease Quarterly'!$D$4/12)),-L1124-J1124)</f>
        <v>0</v>
      </c>
      <c r="L1124" s="47">
        <f t="shared" si="177"/>
        <v>0</v>
      </c>
      <c r="M1124" s="47">
        <f t="shared" si="178"/>
        <v>0</v>
      </c>
      <c r="N1124" s="57"/>
      <c r="O1124" s="38">
        <v>237</v>
      </c>
      <c r="P1124" s="58">
        <f t="shared" si="182"/>
        <v>448427</v>
      </c>
      <c r="Q1124" s="47">
        <f t="shared" si="183"/>
        <v>0</v>
      </c>
      <c r="R1124" s="47">
        <f>IF(S1123&lt;1,0,-'Lease Quarterly'!$K$4/'Lease Quarterly'!$L$4)</f>
        <v>0</v>
      </c>
      <c r="S1124" s="47">
        <f t="shared" si="179"/>
        <v>0</v>
      </c>
      <c r="AE1124"/>
      <c r="AF1124" s="6"/>
    </row>
    <row r="1125" spans="1:32" x14ac:dyDescent="0.25">
      <c r="A1125" s="53">
        <f t="shared" si="180"/>
        <v>1109</v>
      </c>
      <c r="B1125" s="29">
        <f t="shared" si="174"/>
        <v>0</v>
      </c>
      <c r="C1125" s="9" t="str">
        <f>IF(D1125=0,"-",IF('Lease Quarterly'!$H$4="Yearly",EDATE(C1124,12),IF('Lease Quarterly'!$H$4="Quarterly",EDATE(C1124,3),EDATE(C1124,1))))</f>
        <v>-</v>
      </c>
      <c r="D1125" s="54">
        <f>IF(A1125&gt;'Lease Quarterly'!$E$4,0,'Lease Quarterly'!$G$4)*((1+$M$4)^(((((IF($H$4="Yearly",ROUNDDOWN(IF(A1125-($N$4)&lt;0,0,((A1125-($N$4)/(($N$4))))/($N$4)),0),IF($H$4="Monthly",ROUNDDOWN(IF(A1125-($N$4*12)&lt;0,0,((A1125-(12*$N$4)/((12*$N$4))))/($N$4*12)),0),ROUNDDOWN(IF(A1125-($N$4*4)&lt;0,0,((A1125-(4*$N$4)/((4*$N$4))))/($N$4*4)),0)))))))))+(IF(A1125=$E$4,$J$4,0))</f>
        <v>0</v>
      </c>
      <c r="E1125" s="49">
        <f>IF(D1125=0,0,1/((1+IF('Lease Quarterly'!$H$4="Yearly",'Lease Quarterly'!$D$4,IF('Lease Quarterly'!$H$4="Quarterly",'Lease Quarterly'!$D$4/4,'Lease Quarterly'!$D$4/12)))^IF($E$17=1,A1124,A1125)))</f>
        <v>0</v>
      </c>
      <c r="F1125" s="55">
        <f t="shared" si="175"/>
        <v>0</v>
      </c>
      <c r="G1125" s="56"/>
      <c r="H1125" s="38">
        <f t="shared" si="181"/>
        <v>1109</v>
      </c>
      <c r="I1125" s="9" t="str">
        <f t="shared" si="176"/>
        <v>-</v>
      </c>
      <c r="J1125" s="47">
        <f>IF(H1125&gt;'Lease Quarterly'!$E$4,0,M1124)</f>
        <v>0</v>
      </c>
      <c r="K1125" s="47">
        <f>IF(IF('Lease Quarterly'!$H$4="Yearly",J1125*'Lease Quarterly'!$D$4,IF('Lease Quarterly'!$H$4="Quarterly",J1125*('Lease Quarterly'!$D$4/4),J1125*'Lease Quarterly'!$D$4/12))&gt;0,IF('Lease Quarterly'!$H$4="Yearly",J1125*'Lease Quarterly'!$D$4,IF('Lease Quarterly'!$H$4="Quarterly",J1125*('Lease Quarterly'!$D$4/4),J1125*'Lease Quarterly'!$D$4/12)),-L1125-J1125)</f>
        <v>0</v>
      </c>
      <c r="L1125" s="47">
        <f t="shared" si="177"/>
        <v>0</v>
      </c>
      <c r="M1125" s="47">
        <f t="shared" si="178"/>
        <v>0</v>
      </c>
      <c r="N1125" s="57"/>
      <c r="O1125" s="38">
        <v>237</v>
      </c>
      <c r="P1125" s="58">
        <f t="shared" si="182"/>
        <v>448793</v>
      </c>
      <c r="Q1125" s="47">
        <f t="shared" si="183"/>
        <v>0</v>
      </c>
      <c r="R1125" s="47">
        <f>IF(S1124&lt;1,0,-'Lease Quarterly'!$K$4/'Lease Quarterly'!$L$4)</f>
        <v>0</v>
      </c>
      <c r="S1125" s="47">
        <f t="shared" si="179"/>
        <v>0</v>
      </c>
      <c r="AE1125"/>
      <c r="AF1125" s="6"/>
    </row>
    <row r="1126" spans="1:32" x14ac:dyDescent="0.25">
      <c r="A1126" s="53">
        <f t="shared" si="180"/>
        <v>1110</v>
      </c>
      <c r="B1126" s="29">
        <f t="shared" si="174"/>
        <v>0</v>
      </c>
      <c r="C1126" s="9" t="str">
        <f>IF(D1126=0,"-",IF('Lease Quarterly'!$H$4="Yearly",EDATE(C1125,12),IF('Lease Quarterly'!$H$4="Quarterly",EDATE(C1125,3),EDATE(C1125,1))))</f>
        <v>-</v>
      </c>
      <c r="D1126" s="54">
        <f>IF(A1126&gt;'Lease Quarterly'!$E$4,0,'Lease Quarterly'!$G$4)*((1+$M$4)^(((((IF($H$4="Yearly",ROUNDDOWN(IF(A1126-($N$4)&lt;0,0,((A1126-($N$4)/(($N$4))))/($N$4)),0),IF($H$4="Monthly",ROUNDDOWN(IF(A1126-($N$4*12)&lt;0,0,((A1126-(12*$N$4)/((12*$N$4))))/($N$4*12)),0),ROUNDDOWN(IF(A1126-($N$4*4)&lt;0,0,((A1126-(4*$N$4)/((4*$N$4))))/($N$4*4)),0)))))))))+(IF(A1126=$E$4,$J$4,0))</f>
        <v>0</v>
      </c>
      <c r="E1126" s="49">
        <f>IF(D1126=0,0,1/((1+IF('Lease Quarterly'!$H$4="Yearly",'Lease Quarterly'!$D$4,IF('Lease Quarterly'!$H$4="Quarterly",'Lease Quarterly'!$D$4/4,'Lease Quarterly'!$D$4/12)))^IF($E$17=1,A1125,A1126)))</f>
        <v>0</v>
      </c>
      <c r="F1126" s="55">
        <f t="shared" si="175"/>
        <v>0</v>
      </c>
      <c r="G1126" s="56"/>
      <c r="H1126" s="38">
        <f t="shared" si="181"/>
        <v>1110</v>
      </c>
      <c r="I1126" s="9" t="str">
        <f t="shared" si="176"/>
        <v>-</v>
      </c>
      <c r="J1126" s="47">
        <f>IF(H1126&gt;'Lease Quarterly'!$E$4,0,M1125)</f>
        <v>0</v>
      </c>
      <c r="K1126" s="47">
        <f>IF(IF('Lease Quarterly'!$H$4="Yearly",J1126*'Lease Quarterly'!$D$4,IF('Lease Quarterly'!$H$4="Quarterly",J1126*('Lease Quarterly'!$D$4/4),J1126*'Lease Quarterly'!$D$4/12))&gt;0,IF('Lease Quarterly'!$H$4="Yearly",J1126*'Lease Quarterly'!$D$4,IF('Lease Quarterly'!$H$4="Quarterly",J1126*('Lease Quarterly'!$D$4/4),J1126*'Lease Quarterly'!$D$4/12)),-L1126-J1126)</f>
        <v>0</v>
      </c>
      <c r="L1126" s="47">
        <f t="shared" si="177"/>
        <v>0</v>
      </c>
      <c r="M1126" s="47">
        <f t="shared" si="178"/>
        <v>0</v>
      </c>
      <c r="N1126" s="57"/>
      <c r="O1126" s="38">
        <v>237</v>
      </c>
      <c r="P1126" s="58">
        <f t="shared" si="182"/>
        <v>449158</v>
      </c>
      <c r="Q1126" s="47">
        <f t="shared" si="183"/>
        <v>0</v>
      </c>
      <c r="R1126" s="47">
        <f>IF(S1125&lt;1,0,-'Lease Quarterly'!$K$4/'Lease Quarterly'!$L$4)</f>
        <v>0</v>
      </c>
      <c r="S1126" s="47">
        <f t="shared" si="179"/>
        <v>0</v>
      </c>
      <c r="AE1126"/>
      <c r="AF1126" s="6"/>
    </row>
    <row r="1127" spans="1:32" x14ac:dyDescent="0.25">
      <c r="A1127" s="53">
        <f t="shared" si="180"/>
        <v>1111</v>
      </c>
      <c r="B1127" s="29">
        <f t="shared" si="174"/>
        <v>0</v>
      </c>
      <c r="C1127" s="9" t="str">
        <f>IF(D1127=0,"-",IF('Lease Quarterly'!$H$4="Yearly",EDATE(C1126,12),IF('Lease Quarterly'!$H$4="Quarterly",EDATE(C1126,3),EDATE(C1126,1))))</f>
        <v>-</v>
      </c>
      <c r="D1127" s="54">
        <f>IF(A1127&gt;'Lease Quarterly'!$E$4,0,'Lease Quarterly'!$G$4)*((1+$M$4)^(((((IF($H$4="Yearly",ROUNDDOWN(IF(A1127-($N$4)&lt;0,0,((A1127-($N$4)/(($N$4))))/($N$4)),0),IF($H$4="Monthly",ROUNDDOWN(IF(A1127-($N$4*12)&lt;0,0,((A1127-(12*$N$4)/((12*$N$4))))/($N$4*12)),0),ROUNDDOWN(IF(A1127-($N$4*4)&lt;0,0,((A1127-(4*$N$4)/((4*$N$4))))/($N$4*4)),0)))))))))+(IF(A1127=$E$4,$J$4,0))</f>
        <v>0</v>
      </c>
      <c r="E1127" s="49">
        <f>IF(D1127=0,0,1/((1+IF('Lease Quarterly'!$H$4="Yearly",'Lease Quarterly'!$D$4,IF('Lease Quarterly'!$H$4="Quarterly",'Lease Quarterly'!$D$4/4,'Lease Quarterly'!$D$4/12)))^IF($E$17=1,A1126,A1127)))</f>
        <v>0</v>
      </c>
      <c r="F1127" s="55">
        <f t="shared" si="175"/>
        <v>0</v>
      </c>
      <c r="G1127" s="56"/>
      <c r="H1127" s="38">
        <f t="shared" si="181"/>
        <v>1111</v>
      </c>
      <c r="I1127" s="9" t="str">
        <f t="shared" si="176"/>
        <v>-</v>
      </c>
      <c r="J1127" s="47">
        <f>IF(H1127&gt;'Lease Quarterly'!$E$4,0,M1126)</f>
        <v>0</v>
      </c>
      <c r="K1127" s="47">
        <f>IF(IF('Lease Quarterly'!$H$4="Yearly",J1127*'Lease Quarterly'!$D$4,IF('Lease Quarterly'!$H$4="Quarterly",J1127*('Lease Quarterly'!$D$4/4),J1127*'Lease Quarterly'!$D$4/12))&gt;0,IF('Lease Quarterly'!$H$4="Yearly",J1127*'Lease Quarterly'!$D$4,IF('Lease Quarterly'!$H$4="Quarterly",J1127*('Lease Quarterly'!$D$4/4),J1127*'Lease Quarterly'!$D$4/12)),-L1127-J1127)</f>
        <v>0</v>
      </c>
      <c r="L1127" s="47">
        <f t="shared" si="177"/>
        <v>0</v>
      </c>
      <c r="M1127" s="47">
        <f t="shared" si="178"/>
        <v>0</v>
      </c>
      <c r="N1127" s="57"/>
      <c r="O1127" s="38">
        <v>237</v>
      </c>
      <c r="P1127" s="58">
        <f t="shared" si="182"/>
        <v>449523</v>
      </c>
      <c r="Q1127" s="47">
        <f t="shared" si="183"/>
        <v>0</v>
      </c>
      <c r="R1127" s="47">
        <f>IF(S1126&lt;1,0,-'Lease Quarterly'!$K$4/'Lease Quarterly'!$L$4)</f>
        <v>0</v>
      </c>
      <c r="S1127" s="47">
        <f t="shared" si="179"/>
        <v>0</v>
      </c>
      <c r="AE1127"/>
      <c r="AF1127" s="6"/>
    </row>
    <row r="1128" spans="1:32" x14ac:dyDescent="0.25">
      <c r="A1128" s="53">
        <f t="shared" si="180"/>
        <v>1112</v>
      </c>
      <c r="B1128" s="29">
        <f t="shared" si="174"/>
        <v>0</v>
      </c>
      <c r="C1128" s="9" t="str">
        <f>IF(D1128=0,"-",IF('Lease Quarterly'!$H$4="Yearly",EDATE(C1127,12),IF('Lease Quarterly'!$H$4="Quarterly",EDATE(C1127,3),EDATE(C1127,1))))</f>
        <v>-</v>
      </c>
      <c r="D1128" s="54">
        <f>IF(A1128&gt;'Lease Quarterly'!$E$4,0,'Lease Quarterly'!$G$4)*((1+$M$4)^(((((IF($H$4="Yearly",ROUNDDOWN(IF(A1128-($N$4)&lt;0,0,((A1128-($N$4)/(($N$4))))/($N$4)),0),IF($H$4="Monthly",ROUNDDOWN(IF(A1128-($N$4*12)&lt;0,0,((A1128-(12*$N$4)/((12*$N$4))))/($N$4*12)),0),ROUNDDOWN(IF(A1128-($N$4*4)&lt;0,0,((A1128-(4*$N$4)/((4*$N$4))))/($N$4*4)),0)))))))))+(IF(A1128=$E$4,$J$4,0))</f>
        <v>0</v>
      </c>
      <c r="E1128" s="49">
        <f>IF(D1128=0,0,1/((1+IF('Lease Quarterly'!$H$4="Yearly",'Lease Quarterly'!$D$4,IF('Lease Quarterly'!$H$4="Quarterly",'Lease Quarterly'!$D$4/4,'Lease Quarterly'!$D$4/12)))^IF($E$17=1,A1127,A1128)))</f>
        <v>0</v>
      </c>
      <c r="F1128" s="55">
        <f t="shared" si="175"/>
        <v>0</v>
      </c>
      <c r="G1128" s="56"/>
      <c r="H1128" s="38">
        <f t="shared" si="181"/>
        <v>1112</v>
      </c>
      <c r="I1128" s="9" t="str">
        <f t="shared" si="176"/>
        <v>-</v>
      </c>
      <c r="J1128" s="47">
        <f>IF(H1128&gt;'Lease Quarterly'!$E$4,0,M1127)</f>
        <v>0</v>
      </c>
      <c r="K1128" s="47">
        <f>IF(IF('Lease Quarterly'!$H$4="Yearly",J1128*'Lease Quarterly'!$D$4,IF('Lease Quarterly'!$H$4="Quarterly",J1128*('Lease Quarterly'!$D$4/4),J1128*'Lease Quarterly'!$D$4/12))&gt;0,IF('Lease Quarterly'!$H$4="Yearly",J1128*'Lease Quarterly'!$D$4,IF('Lease Quarterly'!$H$4="Quarterly",J1128*('Lease Quarterly'!$D$4/4),J1128*'Lease Quarterly'!$D$4/12)),-L1128-J1128)</f>
        <v>0</v>
      </c>
      <c r="L1128" s="47">
        <f t="shared" si="177"/>
        <v>0</v>
      </c>
      <c r="M1128" s="47">
        <f t="shared" si="178"/>
        <v>0</v>
      </c>
      <c r="N1128" s="57"/>
      <c r="O1128" s="38">
        <v>237</v>
      </c>
      <c r="P1128" s="58">
        <f t="shared" si="182"/>
        <v>449888</v>
      </c>
      <c r="Q1128" s="47">
        <f t="shared" si="183"/>
        <v>0</v>
      </c>
      <c r="R1128" s="47">
        <f>IF(S1127&lt;1,0,-'Lease Quarterly'!$K$4/'Lease Quarterly'!$L$4)</f>
        <v>0</v>
      </c>
      <c r="S1128" s="47">
        <f t="shared" si="179"/>
        <v>0</v>
      </c>
      <c r="AE1128"/>
      <c r="AF1128" s="6"/>
    </row>
    <row r="1129" spans="1:32" x14ac:dyDescent="0.25">
      <c r="A1129" s="53">
        <f t="shared" si="180"/>
        <v>1113</v>
      </c>
      <c r="B1129" s="29">
        <f t="shared" si="174"/>
        <v>0</v>
      </c>
      <c r="C1129" s="9" t="str">
        <f>IF(D1129=0,"-",IF('Lease Quarterly'!$H$4="Yearly",EDATE(C1128,12),IF('Lease Quarterly'!$H$4="Quarterly",EDATE(C1128,3),EDATE(C1128,1))))</f>
        <v>-</v>
      </c>
      <c r="D1129" s="54">
        <f>IF(A1129&gt;'Lease Quarterly'!$E$4,0,'Lease Quarterly'!$G$4)*((1+$M$4)^(((((IF($H$4="Yearly",ROUNDDOWN(IF(A1129-($N$4)&lt;0,0,((A1129-($N$4)/(($N$4))))/($N$4)),0),IF($H$4="Monthly",ROUNDDOWN(IF(A1129-($N$4*12)&lt;0,0,((A1129-(12*$N$4)/((12*$N$4))))/($N$4*12)),0),ROUNDDOWN(IF(A1129-($N$4*4)&lt;0,0,((A1129-(4*$N$4)/((4*$N$4))))/($N$4*4)),0)))))))))+(IF(A1129=$E$4,$J$4,0))</f>
        <v>0</v>
      </c>
      <c r="E1129" s="49">
        <f>IF(D1129=0,0,1/((1+IF('Lease Quarterly'!$H$4="Yearly",'Lease Quarterly'!$D$4,IF('Lease Quarterly'!$H$4="Quarterly",'Lease Quarterly'!$D$4/4,'Lease Quarterly'!$D$4/12)))^IF($E$17=1,A1128,A1129)))</f>
        <v>0</v>
      </c>
      <c r="F1129" s="55">
        <f t="shared" si="175"/>
        <v>0</v>
      </c>
      <c r="G1129" s="56"/>
      <c r="H1129" s="38">
        <f t="shared" si="181"/>
        <v>1113</v>
      </c>
      <c r="I1129" s="9" t="str">
        <f t="shared" si="176"/>
        <v>-</v>
      </c>
      <c r="J1129" s="47">
        <f>IF(H1129&gt;'Lease Quarterly'!$E$4,0,M1128)</f>
        <v>0</v>
      </c>
      <c r="K1129" s="47">
        <f>IF(IF('Lease Quarterly'!$H$4="Yearly",J1129*'Lease Quarterly'!$D$4,IF('Lease Quarterly'!$H$4="Quarterly",J1129*('Lease Quarterly'!$D$4/4),J1129*'Lease Quarterly'!$D$4/12))&gt;0,IF('Lease Quarterly'!$H$4="Yearly",J1129*'Lease Quarterly'!$D$4,IF('Lease Quarterly'!$H$4="Quarterly",J1129*('Lease Quarterly'!$D$4/4),J1129*'Lease Quarterly'!$D$4/12)),-L1129-J1129)</f>
        <v>0</v>
      </c>
      <c r="L1129" s="47">
        <f t="shared" si="177"/>
        <v>0</v>
      </c>
      <c r="M1129" s="47">
        <f t="shared" si="178"/>
        <v>0</v>
      </c>
      <c r="N1129" s="57"/>
      <c r="O1129" s="38">
        <v>237</v>
      </c>
      <c r="P1129" s="58">
        <f t="shared" si="182"/>
        <v>450254</v>
      </c>
      <c r="Q1129" s="47">
        <f t="shared" si="183"/>
        <v>0</v>
      </c>
      <c r="R1129" s="47">
        <f>IF(S1128&lt;1,0,-'Lease Quarterly'!$K$4/'Lease Quarterly'!$L$4)</f>
        <v>0</v>
      </c>
      <c r="S1129" s="47">
        <f t="shared" si="179"/>
        <v>0</v>
      </c>
      <c r="AE1129"/>
      <c r="AF1129" s="6"/>
    </row>
    <row r="1130" spans="1:32" x14ac:dyDescent="0.25">
      <c r="A1130" s="53">
        <f t="shared" si="180"/>
        <v>1114</v>
      </c>
      <c r="B1130" s="29">
        <f t="shared" si="174"/>
        <v>0</v>
      </c>
      <c r="C1130" s="9" t="str">
        <f>IF(D1130=0,"-",IF('Lease Quarterly'!$H$4="Yearly",EDATE(C1129,12),IF('Lease Quarterly'!$H$4="Quarterly",EDATE(C1129,3),EDATE(C1129,1))))</f>
        <v>-</v>
      </c>
      <c r="D1130" s="54">
        <f>IF(A1130&gt;'Lease Quarterly'!$E$4,0,'Lease Quarterly'!$G$4)*((1+$M$4)^(((((IF($H$4="Yearly",ROUNDDOWN(IF(A1130-($N$4)&lt;0,0,((A1130-($N$4)/(($N$4))))/($N$4)),0),IF($H$4="Monthly",ROUNDDOWN(IF(A1130-($N$4*12)&lt;0,0,((A1130-(12*$N$4)/((12*$N$4))))/($N$4*12)),0),ROUNDDOWN(IF(A1130-($N$4*4)&lt;0,0,((A1130-(4*$N$4)/((4*$N$4))))/($N$4*4)),0)))))))))+(IF(A1130=$E$4,$J$4,0))</f>
        <v>0</v>
      </c>
      <c r="E1130" s="49">
        <f>IF(D1130=0,0,1/((1+IF('Lease Quarterly'!$H$4="Yearly",'Lease Quarterly'!$D$4,IF('Lease Quarterly'!$H$4="Quarterly",'Lease Quarterly'!$D$4/4,'Lease Quarterly'!$D$4/12)))^IF($E$17=1,A1129,A1130)))</f>
        <v>0</v>
      </c>
      <c r="F1130" s="55">
        <f t="shared" si="175"/>
        <v>0</v>
      </c>
      <c r="G1130" s="56"/>
      <c r="H1130" s="38">
        <f t="shared" si="181"/>
        <v>1114</v>
      </c>
      <c r="I1130" s="9" t="str">
        <f t="shared" si="176"/>
        <v>-</v>
      </c>
      <c r="J1130" s="47">
        <f>IF(H1130&gt;'Lease Quarterly'!$E$4,0,M1129)</f>
        <v>0</v>
      </c>
      <c r="K1130" s="47">
        <f>IF(IF('Lease Quarterly'!$H$4="Yearly",J1130*'Lease Quarterly'!$D$4,IF('Lease Quarterly'!$H$4="Quarterly",J1130*('Lease Quarterly'!$D$4/4),J1130*'Lease Quarterly'!$D$4/12))&gt;0,IF('Lease Quarterly'!$H$4="Yearly",J1130*'Lease Quarterly'!$D$4,IF('Lease Quarterly'!$H$4="Quarterly",J1130*('Lease Quarterly'!$D$4/4),J1130*'Lease Quarterly'!$D$4/12)),-L1130-J1130)</f>
        <v>0</v>
      </c>
      <c r="L1130" s="47">
        <f t="shared" si="177"/>
        <v>0</v>
      </c>
      <c r="M1130" s="47">
        <f t="shared" si="178"/>
        <v>0</v>
      </c>
      <c r="N1130" s="57"/>
      <c r="O1130" s="38">
        <v>237</v>
      </c>
      <c r="P1130" s="58">
        <f t="shared" si="182"/>
        <v>450619</v>
      </c>
      <c r="Q1130" s="47">
        <f t="shared" si="183"/>
        <v>0</v>
      </c>
      <c r="R1130" s="47">
        <f>IF(S1129&lt;1,0,-'Lease Quarterly'!$K$4/'Lease Quarterly'!$L$4)</f>
        <v>0</v>
      </c>
      <c r="S1130" s="47">
        <f t="shared" si="179"/>
        <v>0</v>
      </c>
      <c r="AE1130"/>
      <c r="AF1130" s="6"/>
    </row>
    <row r="1131" spans="1:32" x14ac:dyDescent="0.25">
      <c r="A1131" s="53">
        <f t="shared" si="180"/>
        <v>1115</v>
      </c>
      <c r="B1131" s="29">
        <f t="shared" si="174"/>
        <v>0</v>
      </c>
      <c r="C1131" s="9" t="str">
        <f>IF(D1131=0,"-",IF('Lease Quarterly'!$H$4="Yearly",EDATE(C1130,12),IF('Lease Quarterly'!$H$4="Quarterly",EDATE(C1130,3),EDATE(C1130,1))))</f>
        <v>-</v>
      </c>
      <c r="D1131" s="54">
        <f>IF(A1131&gt;'Lease Quarterly'!$E$4,0,'Lease Quarterly'!$G$4)*((1+$M$4)^(((((IF($H$4="Yearly",ROUNDDOWN(IF(A1131-($N$4)&lt;0,0,((A1131-($N$4)/(($N$4))))/($N$4)),0),IF($H$4="Monthly",ROUNDDOWN(IF(A1131-($N$4*12)&lt;0,0,((A1131-(12*$N$4)/((12*$N$4))))/($N$4*12)),0),ROUNDDOWN(IF(A1131-($N$4*4)&lt;0,0,((A1131-(4*$N$4)/((4*$N$4))))/($N$4*4)),0)))))))))+(IF(A1131=$E$4,$J$4,0))</f>
        <v>0</v>
      </c>
      <c r="E1131" s="49">
        <f>IF(D1131=0,0,1/((1+IF('Lease Quarterly'!$H$4="Yearly",'Lease Quarterly'!$D$4,IF('Lease Quarterly'!$H$4="Quarterly",'Lease Quarterly'!$D$4/4,'Lease Quarterly'!$D$4/12)))^IF($E$17=1,A1130,A1131)))</f>
        <v>0</v>
      </c>
      <c r="F1131" s="55">
        <f t="shared" si="175"/>
        <v>0</v>
      </c>
      <c r="G1131" s="56"/>
      <c r="H1131" s="38">
        <f t="shared" si="181"/>
        <v>1115</v>
      </c>
      <c r="I1131" s="9" t="str">
        <f t="shared" si="176"/>
        <v>-</v>
      </c>
      <c r="J1131" s="47">
        <f>IF(H1131&gt;'Lease Quarterly'!$E$4,0,M1130)</f>
        <v>0</v>
      </c>
      <c r="K1131" s="47">
        <f>IF(IF('Lease Quarterly'!$H$4="Yearly",J1131*'Lease Quarterly'!$D$4,IF('Lease Quarterly'!$H$4="Quarterly",J1131*('Lease Quarterly'!$D$4/4),J1131*'Lease Quarterly'!$D$4/12))&gt;0,IF('Lease Quarterly'!$H$4="Yearly",J1131*'Lease Quarterly'!$D$4,IF('Lease Quarterly'!$H$4="Quarterly",J1131*('Lease Quarterly'!$D$4/4),J1131*'Lease Quarterly'!$D$4/12)),-L1131-J1131)</f>
        <v>0</v>
      </c>
      <c r="L1131" s="47">
        <f t="shared" si="177"/>
        <v>0</v>
      </c>
      <c r="M1131" s="47">
        <f t="shared" si="178"/>
        <v>0</v>
      </c>
      <c r="N1131" s="57"/>
      <c r="O1131" s="38">
        <v>237</v>
      </c>
      <c r="P1131" s="58">
        <f t="shared" si="182"/>
        <v>450984</v>
      </c>
      <c r="Q1131" s="47">
        <f t="shared" si="183"/>
        <v>0</v>
      </c>
      <c r="R1131" s="47">
        <f>IF(S1130&lt;1,0,-'Lease Quarterly'!$K$4/'Lease Quarterly'!$L$4)</f>
        <v>0</v>
      </c>
      <c r="S1131" s="47">
        <f t="shared" si="179"/>
        <v>0</v>
      </c>
      <c r="AE1131"/>
      <c r="AF1131" s="6"/>
    </row>
    <row r="1132" spans="1:32" x14ac:dyDescent="0.25">
      <c r="A1132" s="53">
        <f t="shared" si="180"/>
        <v>1116</v>
      </c>
      <c r="B1132" s="29">
        <f t="shared" si="174"/>
        <v>0</v>
      </c>
      <c r="C1132" s="9" t="str">
        <f>IF(D1132=0,"-",IF('Lease Quarterly'!$H$4="Yearly",EDATE(C1131,12),IF('Lease Quarterly'!$H$4="Quarterly",EDATE(C1131,3),EDATE(C1131,1))))</f>
        <v>-</v>
      </c>
      <c r="D1132" s="54">
        <f>IF(A1132&gt;'Lease Quarterly'!$E$4,0,'Lease Quarterly'!$G$4)*((1+$M$4)^(((((IF($H$4="Yearly",ROUNDDOWN(IF(A1132-($N$4)&lt;0,0,((A1132-($N$4)/(($N$4))))/($N$4)),0),IF($H$4="Monthly",ROUNDDOWN(IF(A1132-($N$4*12)&lt;0,0,((A1132-(12*$N$4)/((12*$N$4))))/($N$4*12)),0),ROUNDDOWN(IF(A1132-($N$4*4)&lt;0,0,((A1132-(4*$N$4)/((4*$N$4))))/($N$4*4)),0)))))))))+(IF(A1132=$E$4,$J$4,0))</f>
        <v>0</v>
      </c>
      <c r="E1132" s="49">
        <f>IF(D1132=0,0,1/((1+IF('Lease Quarterly'!$H$4="Yearly",'Lease Quarterly'!$D$4,IF('Lease Quarterly'!$H$4="Quarterly",'Lease Quarterly'!$D$4/4,'Lease Quarterly'!$D$4/12)))^IF($E$17=1,A1131,A1132)))</f>
        <v>0</v>
      </c>
      <c r="F1132" s="55">
        <f t="shared" si="175"/>
        <v>0</v>
      </c>
      <c r="G1132" s="56"/>
      <c r="H1132" s="38">
        <f t="shared" si="181"/>
        <v>1116</v>
      </c>
      <c r="I1132" s="9" t="str">
        <f t="shared" si="176"/>
        <v>-</v>
      </c>
      <c r="J1132" s="47">
        <f>IF(H1132&gt;'Lease Quarterly'!$E$4,0,M1131)</f>
        <v>0</v>
      </c>
      <c r="K1132" s="47">
        <f>IF(IF('Lease Quarterly'!$H$4="Yearly",J1132*'Lease Quarterly'!$D$4,IF('Lease Quarterly'!$H$4="Quarterly",J1132*('Lease Quarterly'!$D$4/4),J1132*'Lease Quarterly'!$D$4/12))&gt;0,IF('Lease Quarterly'!$H$4="Yearly",J1132*'Lease Quarterly'!$D$4,IF('Lease Quarterly'!$H$4="Quarterly",J1132*('Lease Quarterly'!$D$4/4),J1132*'Lease Quarterly'!$D$4/12)),-L1132-J1132)</f>
        <v>0</v>
      </c>
      <c r="L1132" s="47">
        <f t="shared" si="177"/>
        <v>0</v>
      </c>
      <c r="M1132" s="47">
        <f t="shared" si="178"/>
        <v>0</v>
      </c>
      <c r="N1132" s="57"/>
      <c r="O1132" s="38">
        <v>237</v>
      </c>
      <c r="P1132" s="58">
        <f t="shared" si="182"/>
        <v>451349</v>
      </c>
      <c r="Q1132" s="47">
        <f t="shared" si="183"/>
        <v>0</v>
      </c>
      <c r="R1132" s="47">
        <f>IF(S1131&lt;1,0,-'Lease Quarterly'!$K$4/'Lease Quarterly'!$L$4)</f>
        <v>0</v>
      </c>
      <c r="S1132" s="47">
        <f t="shared" si="179"/>
        <v>0</v>
      </c>
      <c r="AE1132"/>
      <c r="AF1132" s="6"/>
    </row>
    <row r="1133" spans="1:32" x14ac:dyDescent="0.25">
      <c r="A1133" s="53">
        <f t="shared" si="180"/>
        <v>1117</v>
      </c>
      <c r="B1133" s="29">
        <f t="shared" si="174"/>
        <v>0</v>
      </c>
      <c r="C1133" s="9" t="str">
        <f>IF(D1133=0,"-",IF('Lease Quarterly'!$H$4="Yearly",EDATE(C1132,12),IF('Lease Quarterly'!$H$4="Quarterly",EDATE(C1132,3),EDATE(C1132,1))))</f>
        <v>-</v>
      </c>
      <c r="D1133" s="54">
        <f>IF(A1133&gt;'Lease Quarterly'!$E$4,0,'Lease Quarterly'!$G$4)*((1+$M$4)^(((((IF($H$4="Yearly",ROUNDDOWN(IF(A1133-($N$4)&lt;0,0,((A1133-($N$4)/(($N$4))))/($N$4)),0),IF($H$4="Monthly",ROUNDDOWN(IF(A1133-($N$4*12)&lt;0,0,((A1133-(12*$N$4)/((12*$N$4))))/($N$4*12)),0),ROUNDDOWN(IF(A1133-($N$4*4)&lt;0,0,((A1133-(4*$N$4)/((4*$N$4))))/($N$4*4)),0)))))))))+(IF(A1133=$E$4,$J$4,0))</f>
        <v>0</v>
      </c>
      <c r="E1133" s="49">
        <f>IF(D1133=0,0,1/((1+IF('Lease Quarterly'!$H$4="Yearly",'Lease Quarterly'!$D$4,IF('Lease Quarterly'!$H$4="Quarterly",'Lease Quarterly'!$D$4/4,'Lease Quarterly'!$D$4/12)))^IF($E$17=1,A1132,A1133)))</f>
        <v>0</v>
      </c>
      <c r="F1133" s="55">
        <f t="shared" si="175"/>
        <v>0</v>
      </c>
      <c r="G1133" s="56"/>
      <c r="H1133" s="38">
        <f t="shared" si="181"/>
        <v>1117</v>
      </c>
      <c r="I1133" s="9" t="str">
        <f t="shared" si="176"/>
        <v>-</v>
      </c>
      <c r="J1133" s="47">
        <f>IF(H1133&gt;'Lease Quarterly'!$E$4,0,M1132)</f>
        <v>0</v>
      </c>
      <c r="K1133" s="47">
        <f>IF(IF('Lease Quarterly'!$H$4="Yearly",J1133*'Lease Quarterly'!$D$4,IF('Lease Quarterly'!$H$4="Quarterly",J1133*('Lease Quarterly'!$D$4/4),J1133*'Lease Quarterly'!$D$4/12))&gt;0,IF('Lease Quarterly'!$H$4="Yearly",J1133*'Lease Quarterly'!$D$4,IF('Lease Quarterly'!$H$4="Quarterly",J1133*('Lease Quarterly'!$D$4/4),J1133*'Lease Quarterly'!$D$4/12)),-L1133-J1133)</f>
        <v>0</v>
      </c>
      <c r="L1133" s="47">
        <f t="shared" si="177"/>
        <v>0</v>
      </c>
      <c r="M1133" s="47">
        <f t="shared" si="178"/>
        <v>0</v>
      </c>
      <c r="N1133" s="57"/>
      <c r="O1133" s="38">
        <v>237</v>
      </c>
      <c r="P1133" s="58">
        <f t="shared" si="182"/>
        <v>451715</v>
      </c>
      <c r="Q1133" s="47">
        <f t="shared" si="183"/>
        <v>0</v>
      </c>
      <c r="R1133" s="47">
        <f>IF(S1132&lt;1,0,-'Lease Quarterly'!$K$4/'Lease Quarterly'!$L$4)</f>
        <v>0</v>
      </c>
      <c r="S1133" s="47">
        <f t="shared" si="179"/>
        <v>0</v>
      </c>
      <c r="AE1133"/>
      <c r="AF1133" s="6"/>
    </row>
    <row r="1134" spans="1:32" x14ac:dyDescent="0.25">
      <c r="A1134" s="53">
        <f t="shared" si="180"/>
        <v>1118</v>
      </c>
      <c r="B1134" s="29">
        <f t="shared" si="174"/>
        <v>0</v>
      </c>
      <c r="C1134" s="9" t="str">
        <f>IF(D1134=0,"-",IF('Lease Quarterly'!$H$4="Yearly",EDATE(C1133,12),IF('Lease Quarterly'!$H$4="Quarterly",EDATE(C1133,3),EDATE(C1133,1))))</f>
        <v>-</v>
      </c>
      <c r="D1134" s="54">
        <f>IF(A1134&gt;'Lease Quarterly'!$E$4,0,'Lease Quarterly'!$G$4)*((1+$M$4)^(((((IF($H$4="Yearly",ROUNDDOWN(IF(A1134-($N$4)&lt;0,0,((A1134-($N$4)/(($N$4))))/($N$4)),0),IF($H$4="Monthly",ROUNDDOWN(IF(A1134-($N$4*12)&lt;0,0,((A1134-(12*$N$4)/((12*$N$4))))/($N$4*12)),0),ROUNDDOWN(IF(A1134-($N$4*4)&lt;0,0,((A1134-(4*$N$4)/((4*$N$4))))/($N$4*4)),0)))))))))+(IF(A1134=$E$4,$J$4,0))</f>
        <v>0</v>
      </c>
      <c r="E1134" s="49">
        <f>IF(D1134=0,0,1/((1+IF('Lease Quarterly'!$H$4="Yearly",'Lease Quarterly'!$D$4,IF('Lease Quarterly'!$H$4="Quarterly",'Lease Quarterly'!$D$4/4,'Lease Quarterly'!$D$4/12)))^IF($E$17=1,A1133,A1134)))</f>
        <v>0</v>
      </c>
      <c r="F1134" s="55">
        <f t="shared" si="175"/>
        <v>0</v>
      </c>
      <c r="G1134" s="56"/>
      <c r="H1134" s="38">
        <f t="shared" si="181"/>
        <v>1118</v>
      </c>
      <c r="I1134" s="9" t="str">
        <f t="shared" si="176"/>
        <v>-</v>
      </c>
      <c r="J1134" s="47">
        <f>IF(H1134&gt;'Lease Quarterly'!$E$4,0,M1133)</f>
        <v>0</v>
      </c>
      <c r="K1134" s="47">
        <f>IF(IF('Lease Quarterly'!$H$4="Yearly",J1134*'Lease Quarterly'!$D$4,IF('Lease Quarterly'!$H$4="Quarterly",J1134*('Lease Quarterly'!$D$4/4),J1134*'Lease Quarterly'!$D$4/12))&gt;0,IF('Lease Quarterly'!$H$4="Yearly",J1134*'Lease Quarterly'!$D$4,IF('Lease Quarterly'!$H$4="Quarterly",J1134*('Lease Quarterly'!$D$4/4),J1134*'Lease Quarterly'!$D$4/12)),-L1134-J1134)</f>
        <v>0</v>
      </c>
      <c r="L1134" s="47">
        <f t="shared" si="177"/>
        <v>0</v>
      </c>
      <c r="M1134" s="47">
        <f t="shared" si="178"/>
        <v>0</v>
      </c>
      <c r="N1134" s="57"/>
      <c r="O1134" s="38">
        <v>237</v>
      </c>
      <c r="P1134" s="58">
        <f t="shared" si="182"/>
        <v>452080</v>
      </c>
      <c r="Q1134" s="47">
        <f t="shared" si="183"/>
        <v>0</v>
      </c>
      <c r="R1134" s="47">
        <f>IF(S1133&lt;1,0,-'Lease Quarterly'!$K$4/'Lease Quarterly'!$L$4)</f>
        <v>0</v>
      </c>
      <c r="S1134" s="47">
        <f t="shared" si="179"/>
        <v>0</v>
      </c>
      <c r="AE1134"/>
      <c r="AF1134" s="6"/>
    </row>
    <row r="1135" spans="1:32" x14ac:dyDescent="0.25">
      <c r="A1135" s="53">
        <f t="shared" si="180"/>
        <v>1119</v>
      </c>
      <c r="B1135" s="29">
        <f t="shared" si="174"/>
        <v>0</v>
      </c>
      <c r="C1135" s="9" t="str">
        <f>IF(D1135=0,"-",IF('Lease Quarterly'!$H$4="Yearly",EDATE(C1134,12),IF('Lease Quarterly'!$H$4="Quarterly",EDATE(C1134,3),EDATE(C1134,1))))</f>
        <v>-</v>
      </c>
      <c r="D1135" s="54">
        <f>IF(A1135&gt;'Lease Quarterly'!$E$4,0,'Lease Quarterly'!$G$4)*((1+$M$4)^(((((IF($H$4="Yearly",ROUNDDOWN(IF(A1135-($N$4)&lt;0,0,((A1135-($N$4)/(($N$4))))/($N$4)),0),IF($H$4="Monthly",ROUNDDOWN(IF(A1135-($N$4*12)&lt;0,0,((A1135-(12*$N$4)/((12*$N$4))))/($N$4*12)),0),ROUNDDOWN(IF(A1135-($N$4*4)&lt;0,0,((A1135-(4*$N$4)/((4*$N$4))))/($N$4*4)),0)))))))))+(IF(A1135=$E$4,$J$4,0))</f>
        <v>0</v>
      </c>
      <c r="E1135" s="49">
        <f>IF(D1135=0,0,1/((1+IF('Lease Quarterly'!$H$4="Yearly",'Lease Quarterly'!$D$4,IF('Lease Quarterly'!$H$4="Quarterly",'Lease Quarterly'!$D$4/4,'Lease Quarterly'!$D$4/12)))^IF($E$17=1,A1134,A1135)))</f>
        <v>0</v>
      </c>
      <c r="F1135" s="55">
        <f t="shared" si="175"/>
        <v>0</v>
      </c>
      <c r="G1135" s="56"/>
      <c r="H1135" s="38">
        <f t="shared" si="181"/>
        <v>1119</v>
      </c>
      <c r="I1135" s="9" t="str">
        <f t="shared" si="176"/>
        <v>-</v>
      </c>
      <c r="J1135" s="47">
        <f>IF(H1135&gt;'Lease Quarterly'!$E$4,0,M1134)</f>
        <v>0</v>
      </c>
      <c r="K1135" s="47">
        <f>IF(IF('Lease Quarterly'!$H$4="Yearly",J1135*'Lease Quarterly'!$D$4,IF('Lease Quarterly'!$H$4="Quarterly",J1135*('Lease Quarterly'!$D$4/4),J1135*'Lease Quarterly'!$D$4/12))&gt;0,IF('Lease Quarterly'!$H$4="Yearly",J1135*'Lease Quarterly'!$D$4,IF('Lease Quarterly'!$H$4="Quarterly",J1135*('Lease Quarterly'!$D$4/4),J1135*'Lease Quarterly'!$D$4/12)),-L1135-J1135)</f>
        <v>0</v>
      </c>
      <c r="L1135" s="47">
        <f t="shared" si="177"/>
        <v>0</v>
      </c>
      <c r="M1135" s="47">
        <f t="shared" si="178"/>
        <v>0</v>
      </c>
      <c r="N1135" s="57"/>
      <c r="O1135" s="38">
        <v>237</v>
      </c>
      <c r="P1135" s="58">
        <f t="shared" si="182"/>
        <v>452445</v>
      </c>
      <c r="Q1135" s="47">
        <f t="shared" si="183"/>
        <v>0</v>
      </c>
      <c r="R1135" s="47">
        <f>IF(S1134&lt;1,0,-'Lease Quarterly'!$K$4/'Lease Quarterly'!$L$4)</f>
        <v>0</v>
      </c>
      <c r="S1135" s="47">
        <f t="shared" si="179"/>
        <v>0</v>
      </c>
      <c r="AE1135"/>
      <c r="AF1135" s="6"/>
    </row>
    <row r="1136" spans="1:32" x14ac:dyDescent="0.25">
      <c r="A1136" s="53">
        <f t="shared" si="180"/>
        <v>1120</v>
      </c>
      <c r="B1136" s="29">
        <f t="shared" si="174"/>
        <v>0</v>
      </c>
      <c r="C1136" s="9" t="str">
        <f>IF(D1136=0,"-",IF('Lease Quarterly'!$H$4="Yearly",EDATE(C1135,12),IF('Lease Quarterly'!$H$4="Quarterly",EDATE(C1135,3),EDATE(C1135,1))))</f>
        <v>-</v>
      </c>
      <c r="D1136" s="54">
        <f>IF(A1136&gt;'Lease Quarterly'!$E$4,0,'Lease Quarterly'!$G$4)*((1+$M$4)^(((((IF($H$4="Yearly",ROUNDDOWN(IF(A1136-($N$4)&lt;0,0,((A1136-($N$4)/(($N$4))))/($N$4)),0),IF($H$4="Monthly",ROUNDDOWN(IF(A1136-($N$4*12)&lt;0,0,((A1136-(12*$N$4)/((12*$N$4))))/($N$4*12)),0),ROUNDDOWN(IF(A1136-($N$4*4)&lt;0,0,((A1136-(4*$N$4)/((4*$N$4))))/($N$4*4)),0)))))))))+(IF(A1136=$E$4,$J$4,0))</f>
        <v>0</v>
      </c>
      <c r="E1136" s="49">
        <f>IF(D1136=0,0,1/((1+IF('Lease Quarterly'!$H$4="Yearly",'Lease Quarterly'!$D$4,IF('Lease Quarterly'!$H$4="Quarterly",'Lease Quarterly'!$D$4/4,'Lease Quarterly'!$D$4/12)))^IF($E$17=1,A1135,A1136)))</f>
        <v>0</v>
      </c>
      <c r="F1136" s="55">
        <f t="shared" si="175"/>
        <v>0</v>
      </c>
      <c r="G1136" s="56"/>
      <c r="H1136" s="38">
        <f t="shared" si="181"/>
        <v>1120</v>
      </c>
      <c r="I1136" s="9" t="str">
        <f t="shared" si="176"/>
        <v>-</v>
      </c>
      <c r="J1136" s="47">
        <f>IF(H1136&gt;'Lease Quarterly'!$E$4,0,M1135)</f>
        <v>0</v>
      </c>
      <c r="K1136" s="47">
        <f>IF(IF('Lease Quarterly'!$H$4="Yearly",J1136*'Lease Quarterly'!$D$4,IF('Lease Quarterly'!$H$4="Quarterly",J1136*('Lease Quarterly'!$D$4/4),J1136*'Lease Quarterly'!$D$4/12))&gt;0,IF('Lease Quarterly'!$H$4="Yearly",J1136*'Lease Quarterly'!$D$4,IF('Lease Quarterly'!$H$4="Quarterly",J1136*('Lease Quarterly'!$D$4/4),J1136*'Lease Quarterly'!$D$4/12)),-L1136-J1136)</f>
        <v>0</v>
      </c>
      <c r="L1136" s="47">
        <f t="shared" si="177"/>
        <v>0</v>
      </c>
      <c r="M1136" s="47">
        <f t="shared" si="178"/>
        <v>0</v>
      </c>
      <c r="N1136" s="57"/>
      <c r="O1136" s="38">
        <v>237</v>
      </c>
      <c r="P1136" s="58">
        <f t="shared" si="182"/>
        <v>452810</v>
      </c>
      <c r="Q1136" s="47">
        <f t="shared" si="183"/>
        <v>0</v>
      </c>
      <c r="R1136" s="47">
        <f>IF(S1135&lt;1,0,-'Lease Quarterly'!$K$4/'Lease Quarterly'!$L$4)</f>
        <v>0</v>
      </c>
      <c r="S1136" s="47">
        <f t="shared" si="179"/>
        <v>0</v>
      </c>
      <c r="AE1136"/>
      <c r="AF1136" s="6"/>
    </row>
    <row r="1137" spans="1:32" x14ac:dyDescent="0.25">
      <c r="A1137" s="53">
        <f t="shared" si="180"/>
        <v>1121</v>
      </c>
      <c r="B1137" s="29">
        <f t="shared" si="174"/>
        <v>0</v>
      </c>
      <c r="C1137" s="9" t="str">
        <f>IF(D1137=0,"-",IF('Lease Quarterly'!$H$4="Yearly",EDATE(C1136,12),IF('Lease Quarterly'!$H$4="Quarterly",EDATE(C1136,3),EDATE(C1136,1))))</f>
        <v>-</v>
      </c>
      <c r="D1137" s="54">
        <f>IF(A1137&gt;'Lease Quarterly'!$E$4,0,'Lease Quarterly'!$G$4)*((1+$M$4)^(((((IF($H$4="Yearly",ROUNDDOWN(IF(A1137-($N$4)&lt;0,0,((A1137-($N$4)/(($N$4))))/($N$4)),0),IF($H$4="Monthly",ROUNDDOWN(IF(A1137-($N$4*12)&lt;0,0,((A1137-(12*$N$4)/((12*$N$4))))/($N$4*12)),0),ROUNDDOWN(IF(A1137-($N$4*4)&lt;0,0,((A1137-(4*$N$4)/((4*$N$4))))/($N$4*4)),0)))))))))+(IF(A1137=$E$4,$J$4,0))</f>
        <v>0</v>
      </c>
      <c r="E1137" s="49">
        <f>IF(D1137=0,0,1/((1+IF('Lease Quarterly'!$H$4="Yearly",'Lease Quarterly'!$D$4,IF('Lease Quarterly'!$H$4="Quarterly",'Lease Quarterly'!$D$4/4,'Lease Quarterly'!$D$4/12)))^IF($E$17=1,A1136,A1137)))</f>
        <v>0</v>
      </c>
      <c r="F1137" s="55">
        <f t="shared" si="175"/>
        <v>0</v>
      </c>
      <c r="G1137" s="56"/>
      <c r="H1137" s="38">
        <f t="shared" si="181"/>
        <v>1121</v>
      </c>
      <c r="I1137" s="9" t="str">
        <f t="shared" si="176"/>
        <v>-</v>
      </c>
      <c r="J1137" s="47">
        <f>IF(H1137&gt;'Lease Quarterly'!$E$4,0,M1136)</f>
        <v>0</v>
      </c>
      <c r="K1137" s="47">
        <f>IF(IF('Lease Quarterly'!$H$4="Yearly",J1137*'Lease Quarterly'!$D$4,IF('Lease Quarterly'!$H$4="Quarterly",J1137*('Lease Quarterly'!$D$4/4),J1137*'Lease Quarterly'!$D$4/12))&gt;0,IF('Lease Quarterly'!$H$4="Yearly",J1137*'Lease Quarterly'!$D$4,IF('Lease Quarterly'!$H$4="Quarterly",J1137*('Lease Quarterly'!$D$4/4),J1137*'Lease Quarterly'!$D$4/12)),-L1137-J1137)</f>
        <v>0</v>
      </c>
      <c r="L1137" s="47">
        <f t="shared" si="177"/>
        <v>0</v>
      </c>
      <c r="M1137" s="47">
        <f t="shared" si="178"/>
        <v>0</v>
      </c>
      <c r="N1137" s="57"/>
      <c r="O1137" s="38">
        <v>237</v>
      </c>
      <c r="P1137" s="58">
        <f t="shared" si="182"/>
        <v>453176</v>
      </c>
      <c r="Q1137" s="47">
        <f t="shared" si="183"/>
        <v>0</v>
      </c>
      <c r="R1137" s="47">
        <f>IF(S1136&lt;1,0,-'Lease Quarterly'!$K$4/'Lease Quarterly'!$L$4)</f>
        <v>0</v>
      </c>
      <c r="S1137" s="47">
        <f t="shared" si="179"/>
        <v>0</v>
      </c>
      <c r="AE1137"/>
      <c r="AF1137" s="6"/>
    </row>
    <row r="1138" spans="1:32" x14ac:dyDescent="0.25">
      <c r="A1138" s="53">
        <f t="shared" si="180"/>
        <v>1122</v>
      </c>
      <c r="B1138" s="29">
        <f t="shared" si="174"/>
        <v>0</v>
      </c>
      <c r="C1138" s="9" t="str">
        <f>IF(D1138=0,"-",IF('Lease Quarterly'!$H$4="Yearly",EDATE(C1137,12),IF('Lease Quarterly'!$H$4="Quarterly",EDATE(C1137,3),EDATE(C1137,1))))</f>
        <v>-</v>
      </c>
      <c r="D1138" s="54">
        <f>IF(A1138&gt;'Lease Quarterly'!$E$4,0,'Lease Quarterly'!$G$4)*((1+$M$4)^(((((IF($H$4="Yearly",ROUNDDOWN(IF(A1138-($N$4)&lt;0,0,((A1138-($N$4)/(($N$4))))/($N$4)),0),IF($H$4="Monthly",ROUNDDOWN(IF(A1138-($N$4*12)&lt;0,0,((A1138-(12*$N$4)/((12*$N$4))))/($N$4*12)),0),ROUNDDOWN(IF(A1138-($N$4*4)&lt;0,0,((A1138-(4*$N$4)/((4*$N$4))))/($N$4*4)),0)))))))))+(IF(A1138=$E$4,$J$4,0))</f>
        <v>0</v>
      </c>
      <c r="E1138" s="49">
        <f>IF(D1138=0,0,1/((1+IF('Lease Quarterly'!$H$4="Yearly",'Lease Quarterly'!$D$4,IF('Lease Quarterly'!$H$4="Quarterly",'Lease Quarterly'!$D$4/4,'Lease Quarterly'!$D$4/12)))^IF($E$17=1,A1137,A1138)))</f>
        <v>0</v>
      </c>
      <c r="F1138" s="55">
        <f t="shared" si="175"/>
        <v>0</v>
      </c>
      <c r="G1138" s="56"/>
      <c r="H1138" s="38">
        <f t="shared" si="181"/>
        <v>1122</v>
      </c>
      <c r="I1138" s="9" t="str">
        <f t="shared" si="176"/>
        <v>-</v>
      </c>
      <c r="J1138" s="47">
        <f>IF(H1138&gt;'Lease Quarterly'!$E$4,0,M1137)</f>
        <v>0</v>
      </c>
      <c r="K1138" s="47">
        <f>IF(IF('Lease Quarterly'!$H$4="Yearly",J1138*'Lease Quarterly'!$D$4,IF('Lease Quarterly'!$H$4="Quarterly",J1138*('Lease Quarterly'!$D$4/4),J1138*'Lease Quarterly'!$D$4/12))&gt;0,IF('Lease Quarterly'!$H$4="Yearly",J1138*'Lease Quarterly'!$D$4,IF('Lease Quarterly'!$H$4="Quarterly",J1138*('Lease Quarterly'!$D$4/4),J1138*'Lease Quarterly'!$D$4/12)),-L1138-J1138)</f>
        <v>0</v>
      </c>
      <c r="L1138" s="47">
        <f t="shared" si="177"/>
        <v>0</v>
      </c>
      <c r="M1138" s="47">
        <f t="shared" si="178"/>
        <v>0</v>
      </c>
      <c r="N1138" s="57"/>
      <c r="O1138" s="38">
        <v>237</v>
      </c>
      <c r="P1138" s="58">
        <f t="shared" si="182"/>
        <v>453541</v>
      </c>
      <c r="Q1138" s="47">
        <f t="shared" si="183"/>
        <v>0</v>
      </c>
      <c r="R1138" s="47">
        <f>IF(S1137&lt;1,0,-'Lease Quarterly'!$K$4/'Lease Quarterly'!$L$4)</f>
        <v>0</v>
      </c>
      <c r="S1138" s="47">
        <f t="shared" si="179"/>
        <v>0</v>
      </c>
      <c r="AE1138"/>
      <c r="AF1138" s="6"/>
    </row>
    <row r="1139" spans="1:32" x14ac:dyDescent="0.25">
      <c r="A1139" s="53">
        <f t="shared" si="180"/>
        <v>1123</v>
      </c>
      <c r="B1139" s="29">
        <f t="shared" si="174"/>
        <v>0</v>
      </c>
      <c r="C1139" s="9" t="str">
        <f>IF(D1139=0,"-",IF('Lease Quarterly'!$H$4="Yearly",EDATE(C1138,12),IF('Lease Quarterly'!$H$4="Quarterly",EDATE(C1138,3),EDATE(C1138,1))))</f>
        <v>-</v>
      </c>
      <c r="D1139" s="54">
        <f>IF(A1139&gt;'Lease Quarterly'!$E$4,0,'Lease Quarterly'!$G$4)*((1+$M$4)^(((((IF($H$4="Yearly",ROUNDDOWN(IF(A1139-($N$4)&lt;0,0,((A1139-($N$4)/(($N$4))))/($N$4)),0),IF($H$4="Monthly",ROUNDDOWN(IF(A1139-($N$4*12)&lt;0,0,((A1139-(12*$N$4)/((12*$N$4))))/($N$4*12)),0),ROUNDDOWN(IF(A1139-($N$4*4)&lt;0,0,((A1139-(4*$N$4)/((4*$N$4))))/($N$4*4)),0)))))))))+(IF(A1139=$E$4,$J$4,0))</f>
        <v>0</v>
      </c>
      <c r="E1139" s="49">
        <f>IF(D1139=0,0,1/((1+IF('Lease Quarterly'!$H$4="Yearly",'Lease Quarterly'!$D$4,IF('Lease Quarterly'!$H$4="Quarterly",'Lease Quarterly'!$D$4/4,'Lease Quarterly'!$D$4/12)))^IF($E$17=1,A1138,A1139)))</f>
        <v>0</v>
      </c>
      <c r="F1139" s="55">
        <f t="shared" si="175"/>
        <v>0</v>
      </c>
      <c r="G1139" s="56"/>
      <c r="H1139" s="38">
        <f t="shared" si="181"/>
        <v>1123</v>
      </c>
      <c r="I1139" s="9" t="str">
        <f t="shared" si="176"/>
        <v>-</v>
      </c>
      <c r="J1139" s="47">
        <f>IF(H1139&gt;'Lease Quarterly'!$E$4,0,M1138)</f>
        <v>0</v>
      </c>
      <c r="K1139" s="47">
        <f>IF(IF('Lease Quarterly'!$H$4="Yearly",J1139*'Lease Quarterly'!$D$4,IF('Lease Quarterly'!$H$4="Quarterly",J1139*('Lease Quarterly'!$D$4/4),J1139*'Lease Quarterly'!$D$4/12))&gt;0,IF('Lease Quarterly'!$H$4="Yearly",J1139*'Lease Quarterly'!$D$4,IF('Lease Quarterly'!$H$4="Quarterly",J1139*('Lease Quarterly'!$D$4/4),J1139*'Lease Quarterly'!$D$4/12)),-L1139-J1139)</f>
        <v>0</v>
      </c>
      <c r="L1139" s="47">
        <f t="shared" si="177"/>
        <v>0</v>
      </c>
      <c r="M1139" s="47">
        <f t="shared" si="178"/>
        <v>0</v>
      </c>
      <c r="N1139" s="57"/>
      <c r="O1139" s="38">
        <v>237</v>
      </c>
      <c r="P1139" s="58">
        <f t="shared" si="182"/>
        <v>453906</v>
      </c>
      <c r="Q1139" s="47">
        <f t="shared" si="183"/>
        <v>0</v>
      </c>
      <c r="R1139" s="47">
        <f>IF(S1138&lt;1,0,-'Lease Quarterly'!$K$4/'Lease Quarterly'!$L$4)</f>
        <v>0</v>
      </c>
      <c r="S1139" s="47">
        <f t="shared" si="179"/>
        <v>0</v>
      </c>
      <c r="AE1139"/>
      <c r="AF1139" s="6"/>
    </row>
    <row r="1140" spans="1:32" x14ac:dyDescent="0.25">
      <c r="A1140" s="53">
        <f t="shared" si="180"/>
        <v>1124</v>
      </c>
      <c r="B1140" s="29">
        <f t="shared" si="174"/>
        <v>0</v>
      </c>
      <c r="C1140" s="9" t="str">
        <f>IF(D1140=0,"-",IF('Lease Quarterly'!$H$4="Yearly",EDATE(C1139,12),IF('Lease Quarterly'!$H$4="Quarterly",EDATE(C1139,3),EDATE(C1139,1))))</f>
        <v>-</v>
      </c>
      <c r="D1140" s="54">
        <f>IF(A1140&gt;'Lease Quarterly'!$E$4,0,'Lease Quarterly'!$G$4)*((1+$M$4)^(((((IF($H$4="Yearly",ROUNDDOWN(IF(A1140-($N$4)&lt;0,0,((A1140-($N$4)/(($N$4))))/($N$4)),0),IF($H$4="Monthly",ROUNDDOWN(IF(A1140-($N$4*12)&lt;0,0,((A1140-(12*$N$4)/((12*$N$4))))/($N$4*12)),0),ROUNDDOWN(IF(A1140-($N$4*4)&lt;0,0,((A1140-(4*$N$4)/((4*$N$4))))/($N$4*4)),0)))))))))+(IF(A1140=$E$4,$J$4,0))</f>
        <v>0</v>
      </c>
      <c r="E1140" s="49">
        <f>IF(D1140=0,0,1/((1+IF('Lease Quarterly'!$H$4="Yearly",'Lease Quarterly'!$D$4,IF('Lease Quarterly'!$H$4="Quarterly",'Lease Quarterly'!$D$4/4,'Lease Quarterly'!$D$4/12)))^IF($E$17=1,A1139,A1140)))</f>
        <v>0</v>
      </c>
      <c r="F1140" s="55">
        <f t="shared" si="175"/>
        <v>0</v>
      </c>
      <c r="G1140" s="56"/>
      <c r="H1140" s="38">
        <f t="shared" si="181"/>
        <v>1124</v>
      </c>
      <c r="I1140" s="9" t="str">
        <f t="shared" si="176"/>
        <v>-</v>
      </c>
      <c r="J1140" s="47">
        <f>IF(H1140&gt;'Lease Quarterly'!$E$4,0,M1139)</f>
        <v>0</v>
      </c>
      <c r="K1140" s="47">
        <f>IF(IF('Lease Quarterly'!$H$4="Yearly",J1140*'Lease Quarterly'!$D$4,IF('Lease Quarterly'!$H$4="Quarterly",J1140*('Lease Quarterly'!$D$4/4),J1140*'Lease Quarterly'!$D$4/12))&gt;0,IF('Lease Quarterly'!$H$4="Yearly",J1140*'Lease Quarterly'!$D$4,IF('Lease Quarterly'!$H$4="Quarterly",J1140*('Lease Quarterly'!$D$4/4),J1140*'Lease Quarterly'!$D$4/12)),-L1140-J1140)</f>
        <v>0</v>
      </c>
      <c r="L1140" s="47">
        <f t="shared" si="177"/>
        <v>0</v>
      </c>
      <c r="M1140" s="47">
        <f t="shared" si="178"/>
        <v>0</v>
      </c>
      <c r="N1140" s="57"/>
      <c r="O1140" s="38">
        <v>237</v>
      </c>
      <c r="P1140" s="58">
        <f t="shared" si="182"/>
        <v>454271</v>
      </c>
      <c r="Q1140" s="47">
        <f t="shared" si="183"/>
        <v>0</v>
      </c>
      <c r="R1140" s="47">
        <f>IF(S1139&lt;1,0,-'Lease Quarterly'!$K$4/'Lease Quarterly'!$L$4)</f>
        <v>0</v>
      </c>
      <c r="S1140" s="47">
        <f t="shared" si="179"/>
        <v>0</v>
      </c>
      <c r="AE1140"/>
      <c r="AF1140" s="6"/>
    </row>
    <row r="1141" spans="1:32" x14ac:dyDescent="0.25">
      <c r="A1141" s="53">
        <f t="shared" si="180"/>
        <v>1125</v>
      </c>
      <c r="B1141" s="29">
        <f t="shared" si="174"/>
        <v>0</v>
      </c>
      <c r="C1141" s="9" t="str">
        <f>IF(D1141=0,"-",IF('Lease Quarterly'!$H$4="Yearly",EDATE(C1140,12),IF('Lease Quarterly'!$H$4="Quarterly",EDATE(C1140,3),EDATE(C1140,1))))</f>
        <v>-</v>
      </c>
      <c r="D1141" s="54">
        <f>IF(A1141&gt;'Lease Quarterly'!$E$4,0,'Lease Quarterly'!$G$4)*((1+$M$4)^(((((IF($H$4="Yearly",ROUNDDOWN(IF(A1141-($N$4)&lt;0,0,((A1141-($N$4)/(($N$4))))/($N$4)),0),IF($H$4="Monthly",ROUNDDOWN(IF(A1141-($N$4*12)&lt;0,0,((A1141-(12*$N$4)/((12*$N$4))))/($N$4*12)),0),ROUNDDOWN(IF(A1141-($N$4*4)&lt;0,0,((A1141-(4*$N$4)/((4*$N$4))))/($N$4*4)),0)))))))))+(IF(A1141=$E$4,$J$4,0))</f>
        <v>0</v>
      </c>
      <c r="E1141" s="49">
        <f>IF(D1141=0,0,1/((1+IF('Lease Quarterly'!$H$4="Yearly",'Lease Quarterly'!$D$4,IF('Lease Quarterly'!$H$4="Quarterly",'Lease Quarterly'!$D$4/4,'Lease Quarterly'!$D$4/12)))^IF($E$17=1,A1140,A1141)))</f>
        <v>0</v>
      </c>
      <c r="F1141" s="55">
        <f t="shared" si="175"/>
        <v>0</v>
      </c>
      <c r="G1141" s="56"/>
      <c r="H1141" s="38">
        <f t="shared" si="181"/>
        <v>1125</v>
      </c>
      <c r="I1141" s="9" t="str">
        <f t="shared" si="176"/>
        <v>-</v>
      </c>
      <c r="J1141" s="47">
        <f>IF(H1141&gt;'Lease Quarterly'!$E$4,0,M1140)</f>
        <v>0</v>
      </c>
      <c r="K1141" s="47">
        <f>IF(IF('Lease Quarterly'!$H$4="Yearly",J1141*'Lease Quarterly'!$D$4,IF('Lease Quarterly'!$H$4="Quarterly",J1141*('Lease Quarterly'!$D$4/4),J1141*'Lease Quarterly'!$D$4/12))&gt;0,IF('Lease Quarterly'!$H$4="Yearly",J1141*'Lease Quarterly'!$D$4,IF('Lease Quarterly'!$H$4="Quarterly",J1141*('Lease Quarterly'!$D$4/4),J1141*'Lease Quarterly'!$D$4/12)),-L1141-J1141)</f>
        <v>0</v>
      </c>
      <c r="L1141" s="47">
        <f t="shared" si="177"/>
        <v>0</v>
      </c>
      <c r="M1141" s="47">
        <f t="shared" si="178"/>
        <v>0</v>
      </c>
      <c r="N1141" s="57"/>
      <c r="O1141" s="38">
        <v>237</v>
      </c>
      <c r="P1141" s="58">
        <f t="shared" si="182"/>
        <v>454637</v>
      </c>
      <c r="Q1141" s="47">
        <f t="shared" si="183"/>
        <v>0</v>
      </c>
      <c r="R1141" s="47">
        <f>IF(S1140&lt;1,0,-'Lease Quarterly'!$K$4/'Lease Quarterly'!$L$4)</f>
        <v>0</v>
      </c>
      <c r="S1141" s="47">
        <f t="shared" si="179"/>
        <v>0</v>
      </c>
      <c r="AE1141"/>
      <c r="AF1141" s="6"/>
    </row>
    <row r="1142" spans="1:32" x14ac:dyDescent="0.25">
      <c r="A1142" s="53">
        <f t="shared" si="180"/>
        <v>1126</v>
      </c>
      <c r="B1142" s="29">
        <f t="shared" si="174"/>
        <v>0</v>
      </c>
      <c r="C1142" s="9" t="str">
        <f>IF(D1142=0,"-",IF('Lease Quarterly'!$H$4="Yearly",EDATE(C1141,12),IF('Lease Quarterly'!$H$4="Quarterly",EDATE(C1141,3),EDATE(C1141,1))))</f>
        <v>-</v>
      </c>
      <c r="D1142" s="54">
        <f>IF(A1142&gt;'Lease Quarterly'!$E$4,0,'Lease Quarterly'!$G$4)*((1+$M$4)^(((((IF($H$4="Yearly",ROUNDDOWN(IF(A1142-($N$4)&lt;0,0,((A1142-($N$4)/(($N$4))))/($N$4)),0),IF($H$4="Monthly",ROUNDDOWN(IF(A1142-($N$4*12)&lt;0,0,((A1142-(12*$N$4)/((12*$N$4))))/($N$4*12)),0),ROUNDDOWN(IF(A1142-($N$4*4)&lt;0,0,((A1142-(4*$N$4)/((4*$N$4))))/($N$4*4)),0)))))))))+(IF(A1142=$E$4,$J$4,0))</f>
        <v>0</v>
      </c>
      <c r="E1142" s="49">
        <f>IF(D1142=0,0,1/((1+IF('Lease Quarterly'!$H$4="Yearly",'Lease Quarterly'!$D$4,IF('Lease Quarterly'!$H$4="Quarterly",'Lease Quarterly'!$D$4/4,'Lease Quarterly'!$D$4/12)))^IF($E$17=1,A1141,A1142)))</f>
        <v>0</v>
      </c>
      <c r="F1142" s="55">
        <f t="shared" si="175"/>
        <v>0</v>
      </c>
      <c r="G1142" s="56"/>
      <c r="H1142" s="38">
        <f t="shared" si="181"/>
        <v>1126</v>
      </c>
      <c r="I1142" s="9" t="str">
        <f t="shared" si="176"/>
        <v>-</v>
      </c>
      <c r="J1142" s="47">
        <f>IF(H1142&gt;'Lease Quarterly'!$E$4,0,M1141)</f>
        <v>0</v>
      </c>
      <c r="K1142" s="47">
        <f>IF(IF('Lease Quarterly'!$H$4="Yearly",J1142*'Lease Quarterly'!$D$4,IF('Lease Quarterly'!$H$4="Quarterly",J1142*('Lease Quarterly'!$D$4/4),J1142*'Lease Quarterly'!$D$4/12))&gt;0,IF('Lease Quarterly'!$H$4="Yearly",J1142*'Lease Quarterly'!$D$4,IF('Lease Quarterly'!$H$4="Quarterly",J1142*('Lease Quarterly'!$D$4/4),J1142*'Lease Quarterly'!$D$4/12)),-L1142-J1142)</f>
        <v>0</v>
      </c>
      <c r="L1142" s="47">
        <f t="shared" si="177"/>
        <v>0</v>
      </c>
      <c r="M1142" s="47">
        <f t="shared" si="178"/>
        <v>0</v>
      </c>
      <c r="N1142" s="57"/>
      <c r="O1142" s="38">
        <v>237</v>
      </c>
      <c r="P1142" s="58">
        <f t="shared" si="182"/>
        <v>455002</v>
      </c>
      <c r="Q1142" s="47">
        <f t="shared" si="183"/>
        <v>0</v>
      </c>
      <c r="R1142" s="47">
        <f>IF(S1141&lt;1,0,-'Lease Quarterly'!$K$4/'Lease Quarterly'!$L$4)</f>
        <v>0</v>
      </c>
      <c r="S1142" s="47">
        <f t="shared" si="179"/>
        <v>0</v>
      </c>
      <c r="AE1142"/>
      <c r="AF1142" s="6"/>
    </row>
    <row r="1143" spans="1:32" x14ac:dyDescent="0.25">
      <c r="A1143" s="53">
        <f t="shared" si="180"/>
        <v>1127</v>
      </c>
      <c r="B1143" s="29">
        <f t="shared" si="174"/>
        <v>0</v>
      </c>
      <c r="C1143" s="9" t="str">
        <f>IF(D1143=0,"-",IF('Lease Quarterly'!$H$4="Yearly",EDATE(C1142,12),IF('Lease Quarterly'!$H$4="Quarterly",EDATE(C1142,3),EDATE(C1142,1))))</f>
        <v>-</v>
      </c>
      <c r="D1143" s="54">
        <f>IF(A1143&gt;'Lease Quarterly'!$E$4,0,'Lease Quarterly'!$G$4)*((1+$M$4)^(((((IF($H$4="Yearly",ROUNDDOWN(IF(A1143-($N$4)&lt;0,0,((A1143-($N$4)/(($N$4))))/($N$4)),0),IF($H$4="Monthly",ROUNDDOWN(IF(A1143-($N$4*12)&lt;0,0,((A1143-(12*$N$4)/((12*$N$4))))/($N$4*12)),0),ROUNDDOWN(IF(A1143-($N$4*4)&lt;0,0,((A1143-(4*$N$4)/((4*$N$4))))/($N$4*4)),0)))))))))+(IF(A1143=$E$4,$J$4,0))</f>
        <v>0</v>
      </c>
      <c r="E1143" s="49">
        <f>IF(D1143=0,0,1/((1+IF('Lease Quarterly'!$H$4="Yearly",'Lease Quarterly'!$D$4,IF('Lease Quarterly'!$H$4="Quarterly",'Lease Quarterly'!$D$4/4,'Lease Quarterly'!$D$4/12)))^IF($E$17=1,A1142,A1143)))</f>
        <v>0</v>
      </c>
      <c r="F1143" s="55">
        <f t="shared" si="175"/>
        <v>0</v>
      </c>
      <c r="G1143" s="56"/>
      <c r="H1143" s="38">
        <f t="shared" si="181"/>
        <v>1127</v>
      </c>
      <c r="I1143" s="9" t="str">
        <f t="shared" si="176"/>
        <v>-</v>
      </c>
      <c r="J1143" s="47">
        <f>IF(H1143&gt;'Lease Quarterly'!$E$4,0,M1142)</f>
        <v>0</v>
      </c>
      <c r="K1143" s="47">
        <f>IF(IF('Lease Quarterly'!$H$4="Yearly",J1143*'Lease Quarterly'!$D$4,IF('Lease Quarterly'!$H$4="Quarterly",J1143*('Lease Quarterly'!$D$4/4),J1143*'Lease Quarterly'!$D$4/12))&gt;0,IF('Lease Quarterly'!$H$4="Yearly",J1143*'Lease Quarterly'!$D$4,IF('Lease Quarterly'!$H$4="Quarterly",J1143*('Lease Quarterly'!$D$4/4),J1143*'Lease Quarterly'!$D$4/12)),-L1143-J1143)</f>
        <v>0</v>
      </c>
      <c r="L1143" s="47">
        <f t="shared" si="177"/>
        <v>0</v>
      </c>
      <c r="M1143" s="47">
        <f t="shared" si="178"/>
        <v>0</v>
      </c>
      <c r="N1143" s="57"/>
      <c r="O1143" s="38">
        <v>237</v>
      </c>
      <c r="P1143" s="58">
        <f t="shared" si="182"/>
        <v>455367</v>
      </c>
      <c r="Q1143" s="47">
        <f t="shared" si="183"/>
        <v>0</v>
      </c>
      <c r="R1143" s="47">
        <f>IF(S1142&lt;1,0,-'Lease Quarterly'!$K$4/'Lease Quarterly'!$L$4)</f>
        <v>0</v>
      </c>
      <c r="S1143" s="47">
        <f t="shared" si="179"/>
        <v>0</v>
      </c>
      <c r="AE1143"/>
      <c r="AF1143" s="6"/>
    </row>
    <row r="1144" spans="1:32" x14ac:dyDescent="0.25">
      <c r="A1144" s="53">
        <f t="shared" si="180"/>
        <v>1128</v>
      </c>
      <c r="B1144" s="29">
        <f t="shared" si="174"/>
        <v>0</v>
      </c>
      <c r="C1144" s="9" t="str">
        <f>IF(D1144=0,"-",IF('Lease Quarterly'!$H$4="Yearly",EDATE(C1143,12),IF('Lease Quarterly'!$H$4="Quarterly",EDATE(C1143,3),EDATE(C1143,1))))</f>
        <v>-</v>
      </c>
      <c r="D1144" s="54">
        <f>IF(A1144&gt;'Lease Quarterly'!$E$4,0,'Lease Quarterly'!$G$4)*((1+$M$4)^(((((IF($H$4="Yearly",ROUNDDOWN(IF(A1144-($N$4)&lt;0,0,((A1144-($N$4)/(($N$4))))/($N$4)),0),IF($H$4="Monthly",ROUNDDOWN(IF(A1144-($N$4*12)&lt;0,0,((A1144-(12*$N$4)/((12*$N$4))))/($N$4*12)),0),ROUNDDOWN(IF(A1144-($N$4*4)&lt;0,0,((A1144-(4*$N$4)/((4*$N$4))))/($N$4*4)),0)))))))))+(IF(A1144=$E$4,$J$4,0))</f>
        <v>0</v>
      </c>
      <c r="E1144" s="49">
        <f>IF(D1144=0,0,1/((1+IF('Lease Quarterly'!$H$4="Yearly",'Lease Quarterly'!$D$4,IF('Lease Quarterly'!$H$4="Quarterly",'Lease Quarterly'!$D$4/4,'Lease Quarterly'!$D$4/12)))^IF($E$17=1,A1143,A1144)))</f>
        <v>0</v>
      </c>
      <c r="F1144" s="55">
        <f t="shared" si="175"/>
        <v>0</v>
      </c>
      <c r="G1144" s="56"/>
      <c r="H1144" s="38">
        <f t="shared" si="181"/>
        <v>1128</v>
      </c>
      <c r="I1144" s="9" t="str">
        <f t="shared" si="176"/>
        <v>-</v>
      </c>
      <c r="J1144" s="47">
        <f>IF(H1144&gt;'Lease Quarterly'!$E$4,0,M1143)</f>
        <v>0</v>
      </c>
      <c r="K1144" s="47">
        <f>IF(IF('Lease Quarterly'!$H$4="Yearly",J1144*'Lease Quarterly'!$D$4,IF('Lease Quarterly'!$H$4="Quarterly",J1144*('Lease Quarterly'!$D$4/4),J1144*'Lease Quarterly'!$D$4/12))&gt;0,IF('Lease Quarterly'!$H$4="Yearly",J1144*'Lease Quarterly'!$D$4,IF('Lease Quarterly'!$H$4="Quarterly",J1144*('Lease Quarterly'!$D$4/4),J1144*'Lease Quarterly'!$D$4/12)),-L1144-J1144)</f>
        <v>0</v>
      </c>
      <c r="L1144" s="47">
        <f t="shared" si="177"/>
        <v>0</v>
      </c>
      <c r="M1144" s="47">
        <f t="shared" si="178"/>
        <v>0</v>
      </c>
      <c r="N1144" s="57"/>
      <c r="O1144" s="38">
        <v>237</v>
      </c>
      <c r="P1144" s="58">
        <f t="shared" si="182"/>
        <v>455732</v>
      </c>
      <c r="Q1144" s="47">
        <f t="shared" si="183"/>
        <v>0</v>
      </c>
      <c r="R1144" s="47">
        <f>IF(S1143&lt;1,0,-'Lease Quarterly'!$K$4/'Lease Quarterly'!$L$4)</f>
        <v>0</v>
      </c>
      <c r="S1144" s="47">
        <f t="shared" si="179"/>
        <v>0</v>
      </c>
      <c r="AE1144"/>
      <c r="AF1144" s="6"/>
    </row>
    <row r="1145" spans="1:32" x14ac:dyDescent="0.25">
      <c r="A1145" s="53">
        <f t="shared" si="180"/>
        <v>1129</v>
      </c>
      <c r="B1145" s="29">
        <f t="shared" si="174"/>
        <v>0</v>
      </c>
      <c r="C1145" s="9" t="str">
        <f>IF(D1145=0,"-",IF('Lease Quarterly'!$H$4="Yearly",EDATE(C1144,12),IF('Lease Quarterly'!$H$4="Quarterly",EDATE(C1144,3),EDATE(C1144,1))))</f>
        <v>-</v>
      </c>
      <c r="D1145" s="54">
        <f>IF(A1145&gt;'Lease Quarterly'!$E$4,0,'Lease Quarterly'!$G$4)*((1+$M$4)^(((((IF($H$4="Yearly",ROUNDDOWN(IF(A1145-($N$4)&lt;0,0,((A1145-($N$4)/(($N$4))))/($N$4)),0),IF($H$4="Monthly",ROUNDDOWN(IF(A1145-($N$4*12)&lt;0,0,((A1145-(12*$N$4)/((12*$N$4))))/($N$4*12)),0),ROUNDDOWN(IF(A1145-($N$4*4)&lt;0,0,((A1145-(4*$N$4)/((4*$N$4))))/($N$4*4)),0)))))))))+(IF(A1145=$E$4,$J$4,0))</f>
        <v>0</v>
      </c>
      <c r="E1145" s="49">
        <f>IF(D1145=0,0,1/((1+IF('Lease Quarterly'!$H$4="Yearly",'Lease Quarterly'!$D$4,IF('Lease Quarterly'!$H$4="Quarterly",'Lease Quarterly'!$D$4/4,'Lease Quarterly'!$D$4/12)))^IF($E$17=1,A1144,A1145)))</f>
        <v>0</v>
      </c>
      <c r="F1145" s="55">
        <f t="shared" si="175"/>
        <v>0</v>
      </c>
      <c r="G1145" s="56"/>
      <c r="H1145" s="38">
        <f t="shared" si="181"/>
        <v>1129</v>
      </c>
      <c r="I1145" s="9" t="str">
        <f t="shared" si="176"/>
        <v>-</v>
      </c>
      <c r="J1145" s="47">
        <f>IF(H1145&gt;'Lease Quarterly'!$E$4,0,M1144)</f>
        <v>0</v>
      </c>
      <c r="K1145" s="47">
        <f>IF(IF('Lease Quarterly'!$H$4="Yearly",J1145*'Lease Quarterly'!$D$4,IF('Lease Quarterly'!$H$4="Quarterly",J1145*('Lease Quarterly'!$D$4/4),J1145*'Lease Quarterly'!$D$4/12))&gt;0,IF('Lease Quarterly'!$H$4="Yearly",J1145*'Lease Quarterly'!$D$4,IF('Lease Quarterly'!$H$4="Quarterly",J1145*('Lease Quarterly'!$D$4/4),J1145*'Lease Quarterly'!$D$4/12)),-L1145-J1145)</f>
        <v>0</v>
      </c>
      <c r="L1145" s="47">
        <f t="shared" si="177"/>
        <v>0</v>
      </c>
      <c r="M1145" s="47">
        <f t="shared" si="178"/>
        <v>0</v>
      </c>
      <c r="N1145" s="57"/>
      <c r="O1145" s="38">
        <v>237</v>
      </c>
      <c r="P1145" s="58">
        <f t="shared" si="182"/>
        <v>456098</v>
      </c>
      <c r="Q1145" s="47">
        <f t="shared" si="183"/>
        <v>0</v>
      </c>
      <c r="R1145" s="47">
        <f>IF(S1144&lt;1,0,-'Lease Quarterly'!$K$4/'Lease Quarterly'!$L$4)</f>
        <v>0</v>
      </c>
      <c r="S1145" s="47">
        <f t="shared" si="179"/>
        <v>0</v>
      </c>
      <c r="AE1145"/>
      <c r="AF1145" s="6"/>
    </row>
    <row r="1146" spans="1:32" x14ac:dyDescent="0.25">
      <c r="A1146" s="53">
        <f t="shared" si="180"/>
        <v>1130</v>
      </c>
      <c r="B1146" s="29">
        <f t="shared" si="174"/>
        <v>0</v>
      </c>
      <c r="C1146" s="9" t="str">
        <f>IF(D1146=0,"-",IF('Lease Quarterly'!$H$4="Yearly",EDATE(C1145,12),IF('Lease Quarterly'!$H$4="Quarterly",EDATE(C1145,3),EDATE(C1145,1))))</f>
        <v>-</v>
      </c>
      <c r="D1146" s="54">
        <f>IF(A1146&gt;'Lease Quarterly'!$E$4,0,'Lease Quarterly'!$G$4)*((1+$M$4)^(((((IF($H$4="Yearly",ROUNDDOWN(IF(A1146-($N$4)&lt;0,0,((A1146-($N$4)/(($N$4))))/($N$4)),0),IF($H$4="Monthly",ROUNDDOWN(IF(A1146-($N$4*12)&lt;0,0,((A1146-(12*$N$4)/((12*$N$4))))/($N$4*12)),0),ROUNDDOWN(IF(A1146-($N$4*4)&lt;0,0,((A1146-(4*$N$4)/((4*$N$4))))/($N$4*4)),0)))))))))+(IF(A1146=$E$4,$J$4,0))</f>
        <v>0</v>
      </c>
      <c r="E1146" s="49">
        <f>IF(D1146=0,0,1/((1+IF('Lease Quarterly'!$H$4="Yearly",'Lease Quarterly'!$D$4,IF('Lease Quarterly'!$H$4="Quarterly",'Lease Quarterly'!$D$4/4,'Lease Quarterly'!$D$4/12)))^IF($E$17=1,A1145,A1146)))</f>
        <v>0</v>
      </c>
      <c r="F1146" s="55">
        <f t="shared" si="175"/>
        <v>0</v>
      </c>
      <c r="G1146" s="56"/>
      <c r="H1146" s="38">
        <f t="shared" si="181"/>
        <v>1130</v>
      </c>
      <c r="I1146" s="9" t="str">
        <f t="shared" si="176"/>
        <v>-</v>
      </c>
      <c r="J1146" s="47">
        <f>IF(H1146&gt;'Lease Quarterly'!$E$4,0,M1145)</f>
        <v>0</v>
      </c>
      <c r="K1146" s="47">
        <f>IF(IF('Lease Quarterly'!$H$4="Yearly",J1146*'Lease Quarterly'!$D$4,IF('Lease Quarterly'!$H$4="Quarterly",J1146*('Lease Quarterly'!$D$4/4),J1146*'Lease Quarterly'!$D$4/12))&gt;0,IF('Lease Quarterly'!$H$4="Yearly",J1146*'Lease Quarterly'!$D$4,IF('Lease Quarterly'!$H$4="Quarterly",J1146*('Lease Quarterly'!$D$4/4),J1146*'Lease Quarterly'!$D$4/12)),-L1146-J1146)</f>
        <v>0</v>
      </c>
      <c r="L1146" s="47">
        <f t="shared" si="177"/>
        <v>0</v>
      </c>
      <c r="M1146" s="47">
        <f t="shared" si="178"/>
        <v>0</v>
      </c>
      <c r="N1146" s="57"/>
      <c r="O1146" s="38">
        <v>237</v>
      </c>
      <c r="P1146" s="58">
        <f t="shared" si="182"/>
        <v>456463</v>
      </c>
      <c r="Q1146" s="47">
        <f t="shared" si="183"/>
        <v>0</v>
      </c>
      <c r="R1146" s="47">
        <f>IF(S1145&lt;1,0,-'Lease Quarterly'!$K$4/'Lease Quarterly'!$L$4)</f>
        <v>0</v>
      </c>
      <c r="S1146" s="47">
        <f t="shared" si="179"/>
        <v>0</v>
      </c>
      <c r="AE1146"/>
      <c r="AF1146" s="6"/>
    </row>
    <row r="1147" spans="1:32" x14ac:dyDescent="0.25">
      <c r="A1147" s="53">
        <f t="shared" si="180"/>
        <v>1131</v>
      </c>
      <c r="B1147" s="29">
        <f t="shared" si="174"/>
        <v>0</v>
      </c>
      <c r="C1147" s="9" t="str">
        <f>IF(D1147=0,"-",IF('Lease Quarterly'!$H$4="Yearly",EDATE(C1146,12),IF('Lease Quarterly'!$H$4="Quarterly",EDATE(C1146,3),EDATE(C1146,1))))</f>
        <v>-</v>
      </c>
      <c r="D1147" s="54">
        <f>IF(A1147&gt;'Lease Quarterly'!$E$4,0,'Lease Quarterly'!$G$4)*((1+$M$4)^(((((IF($H$4="Yearly",ROUNDDOWN(IF(A1147-($N$4)&lt;0,0,((A1147-($N$4)/(($N$4))))/($N$4)),0),IF($H$4="Monthly",ROUNDDOWN(IF(A1147-($N$4*12)&lt;0,0,((A1147-(12*$N$4)/((12*$N$4))))/($N$4*12)),0),ROUNDDOWN(IF(A1147-($N$4*4)&lt;0,0,((A1147-(4*$N$4)/((4*$N$4))))/($N$4*4)),0)))))))))+(IF(A1147=$E$4,$J$4,0))</f>
        <v>0</v>
      </c>
      <c r="E1147" s="49">
        <f>IF(D1147=0,0,1/((1+IF('Lease Quarterly'!$H$4="Yearly",'Lease Quarterly'!$D$4,IF('Lease Quarterly'!$H$4="Quarterly",'Lease Quarterly'!$D$4/4,'Lease Quarterly'!$D$4/12)))^IF($E$17=1,A1146,A1147)))</f>
        <v>0</v>
      </c>
      <c r="F1147" s="55">
        <f t="shared" si="175"/>
        <v>0</v>
      </c>
      <c r="G1147" s="56"/>
      <c r="H1147" s="38">
        <f t="shared" si="181"/>
        <v>1131</v>
      </c>
      <c r="I1147" s="9" t="str">
        <f t="shared" si="176"/>
        <v>-</v>
      </c>
      <c r="J1147" s="47">
        <f>IF(H1147&gt;'Lease Quarterly'!$E$4,0,M1146)</f>
        <v>0</v>
      </c>
      <c r="K1147" s="47">
        <f>IF(IF('Lease Quarterly'!$H$4="Yearly",J1147*'Lease Quarterly'!$D$4,IF('Lease Quarterly'!$H$4="Quarterly",J1147*('Lease Quarterly'!$D$4/4),J1147*'Lease Quarterly'!$D$4/12))&gt;0,IF('Lease Quarterly'!$H$4="Yearly",J1147*'Lease Quarterly'!$D$4,IF('Lease Quarterly'!$H$4="Quarterly",J1147*('Lease Quarterly'!$D$4/4),J1147*'Lease Quarterly'!$D$4/12)),-L1147-J1147)</f>
        <v>0</v>
      </c>
      <c r="L1147" s="47">
        <f t="shared" si="177"/>
        <v>0</v>
      </c>
      <c r="M1147" s="47">
        <f t="shared" si="178"/>
        <v>0</v>
      </c>
      <c r="N1147" s="57"/>
      <c r="O1147" s="38">
        <v>237</v>
      </c>
      <c r="P1147" s="58">
        <f t="shared" si="182"/>
        <v>456828</v>
      </c>
      <c r="Q1147" s="47">
        <f t="shared" si="183"/>
        <v>0</v>
      </c>
      <c r="R1147" s="47">
        <f>IF(S1146&lt;1,0,-'Lease Quarterly'!$K$4/'Lease Quarterly'!$L$4)</f>
        <v>0</v>
      </c>
      <c r="S1147" s="47">
        <f t="shared" si="179"/>
        <v>0</v>
      </c>
      <c r="AE1147"/>
      <c r="AF1147" s="6"/>
    </row>
    <row r="1148" spans="1:32" x14ac:dyDescent="0.25">
      <c r="A1148" s="53">
        <f t="shared" si="180"/>
        <v>1132</v>
      </c>
      <c r="B1148" s="29">
        <f t="shared" si="174"/>
        <v>0</v>
      </c>
      <c r="C1148" s="9" t="str">
        <f>IF(D1148=0,"-",IF('Lease Quarterly'!$H$4="Yearly",EDATE(C1147,12),IF('Lease Quarterly'!$H$4="Quarterly",EDATE(C1147,3),EDATE(C1147,1))))</f>
        <v>-</v>
      </c>
      <c r="D1148" s="54">
        <f>IF(A1148&gt;'Lease Quarterly'!$E$4,0,'Lease Quarterly'!$G$4)*((1+$M$4)^(((((IF($H$4="Yearly",ROUNDDOWN(IF(A1148-($N$4)&lt;0,0,((A1148-($N$4)/(($N$4))))/($N$4)),0),IF($H$4="Monthly",ROUNDDOWN(IF(A1148-($N$4*12)&lt;0,0,((A1148-(12*$N$4)/((12*$N$4))))/($N$4*12)),0),ROUNDDOWN(IF(A1148-($N$4*4)&lt;0,0,((A1148-(4*$N$4)/((4*$N$4))))/($N$4*4)),0)))))))))+(IF(A1148=$E$4,$J$4,0))</f>
        <v>0</v>
      </c>
      <c r="E1148" s="49">
        <f>IF(D1148=0,0,1/((1+IF('Lease Quarterly'!$H$4="Yearly",'Lease Quarterly'!$D$4,IF('Lease Quarterly'!$H$4="Quarterly",'Lease Quarterly'!$D$4/4,'Lease Quarterly'!$D$4/12)))^IF($E$17=1,A1147,A1148)))</f>
        <v>0</v>
      </c>
      <c r="F1148" s="55">
        <f t="shared" si="175"/>
        <v>0</v>
      </c>
      <c r="G1148" s="56"/>
      <c r="H1148" s="38">
        <f t="shared" si="181"/>
        <v>1132</v>
      </c>
      <c r="I1148" s="9" t="str">
        <f t="shared" si="176"/>
        <v>-</v>
      </c>
      <c r="J1148" s="47">
        <f>IF(H1148&gt;'Lease Quarterly'!$E$4,0,M1147)</f>
        <v>0</v>
      </c>
      <c r="K1148" s="47">
        <f>IF(IF('Lease Quarterly'!$H$4="Yearly",J1148*'Lease Quarterly'!$D$4,IF('Lease Quarterly'!$H$4="Quarterly",J1148*('Lease Quarterly'!$D$4/4),J1148*'Lease Quarterly'!$D$4/12))&gt;0,IF('Lease Quarterly'!$H$4="Yearly",J1148*'Lease Quarterly'!$D$4,IF('Lease Quarterly'!$H$4="Quarterly",J1148*('Lease Quarterly'!$D$4/4),J1148*'Lease Quarterly'!$D$4/12)),-L1148-J1148)</f>
        <v>0</v>
      </c>
      <c r="L1148" s="47">
        <f t="shared" si="177"/>
        <v>0</v>
      </c>
      <c r="M1148" s="47">
        <f t="shared" si="178"/>
        <v>0</v>
      </c>
      <c r="N1148" s="57"/>
      <c r="O1148" s="38">
        <v>237</v>
      </c>
      <c r="P1148" s="58">
        <f t="shared" si="182"/>
        <v>457193</v>
      </c>
      <c r="Q1148" s="47">
        <f t="shared" si="183"/>
        <v>0</v>
      </c>
      <c r="R1148" s="47">
        <f>IF(S1147&lt;1,0,-'Lease Quarterly'!$K$4/'Lease Quarterly'!$L$4)</f>
        <v>0</v>
      </c>
      <c r="S1148" s="47">
        <f t="shared" si="179"/>
        <v>0</v>
      </c>
      <c r="AE1148"/>
      <c r="AF1148" s="6"/>
    </row>
    <row r="1149" spans="1:32" x14ac:dyDescent="0.25">
      <c r="A1149" s="53">
        <f t="shared" si="180"/>
        <v>1133</v>
      </c>
      <c r="B1149" s="29">
        <f t="shared" si="174"/>
        <v>0</v>
      </c>
      <c r="C1149" s="9" t="str">
        <f>IF(D1149=0,"-",IF('Lease Quarterly'!$H$4="Yearly",EDATE(C1148,12),IF('Lease Quarterly'!$H$4="Quarterly",EDATE(C1148,3),EDATE(C1148,1))))</f>
        <v>-</v>
      </c>
      <c r="D1149" s="54">
        <f>IF(A1149&gt;'Lease Quarterly'!$E$4,0,'Lease Quarterly'!$G$4)*((1+$M$4)^(((((IF($H$4="Yearly",ROUNDDOWN(IF(A1149-($N$4)&lt;0,0,((A1149-($N$4)/(($N$4))))/($N$4)),0),IF($H$4="Monthly",ROUNDDOWN(IF(A1149-($N$4*12)&lt;0,0,((A1149-(12*$N$4)/((12*$N$4))))/($N$4*12)),0),ROUNDDOWN(IF(A1149-($N$4*4)&lt;0,0,((A1149-(4*$N$4)/((4*$N$4))))/($N$4*4)),0)))))))))+(IF(A1149=$E$4,$J$4,0))</f>
        <v>0</v>
      </c>
      <c r="E1149" s="49">
        <f>IF(D1149=0,0,1/((1+IF('Lease Quarterly'!$H$4="Yearly",'Lease Quarterly'!$D$4,IF('Lease Quarterly'!$H$4="Quarterly",'Lease Quarterly'!$D$4/4,'Lease Quarterly'!$D$4/12)))^IF($E$17=1,A1148,A1149)))</f>
        <v>0</v>
      </c>
      <c r="F1149" s="55">
        <f t="shared" si="175"/>
        <v>0</v>
      </c>
      <c r="G1149" s="56"/>
      <c r="H1149" s="38">
        <f t="shared" si="181"/>
        <v>1133</v>
      </c>
      <c r="I1149" s="9" t="str">
        <f t="shared" si="176"/>
        <v>-</v>
      </c>
      <c r="J1149" s="47">
        <f>IF(H1149&gt;'Lease Quarterly'!$E$4,0,M1148)</f>
        <v>0</v>
      </c>
      <c r="K1149" s="47">
        <f>IF(IF('Lease Quarterly'!$H$4="Yearly",J1149*'Lease Quarterly'!$D$4,IF('Lease Quarterly'!$H$4="Quarterly",J1149*('Lease Quarterly'!$D$4/4),J1149*'Lease Quarterly'!$D$4/12))&gt;0,IF('Lease Quarterly'!$H$4="Yearly",J1149*'Lease Quarterly'!$D$4,IF('Lease Quarterly'!$H$4="Quarterly",J1149*('Lease Quarterly'!$D$4/4),J1149*'Lease Quarterly'!$D$4/12)),-L1149-J1149)</f>
        <v>0</v>
      </c>
      <c r="L1149" s="47">
        <f t="shared" si="177"/>
        <v>0</v>
      </c>
      <c r="M1149" s="47">
        <f t="shared" si="178"/>
        <v>0</v>
      </c>
      <c r="N1149" s="57"/>
      <c r="O1149" s="38">
        <v>237</v>
      </c>
      <c r="P1149" s="58">
        <f t="shared" si="182"/>
        <v>457559</v>
      </c>
      <c r="Q1149" s="47">
        <f t="shared" si="183"/>
        <v>0</v>
      </c>
      <c r="R1149" s="47">
        <f>IF(S1148&lt;1,0,-'Lease Quarterly'!$K$4/'Lease Quarterly'!$L$4)</f>
        <v>0</v>
      </c>
      <c r="S1149" s="47">
        <f t="shared" si="179"/>
        <v>0</v>
      </c>
      <c r="AE1149"/>
      <c r="AF1149" s="6"/>
    </row>
    <row r="1150" spans="1:32" x14ac:dyDescent="0.25">
      <c r="A1150" s="53">
        <f t="shared" si="180"/>
        <v>1134</v>
      </c>
      <c r="B1150" s="29">
        <f t="shared" si="174"/>
        <v>0</v>
      </c>
      <c r="C1150" s="9" t="str">
        <f>IF(D1150=0,"-",IF('Lease Quarterly'!$H$4="Yearly",EDATE(C1149,12),IF('Lease Quarterly'!$H$4="Quarterly",EDATE(C1149,3),EDATE(C1149,1))))</f>
        <v>-</v>
      </c>
      <c r="D1150" s="54">
        <f>IF(A1150&gt;'Lease Quarterly'!$E$4,0,'Lease Quarterly'!$G$4)*((1+$M$4)^(((((IF($H$4="Yearly",ROUNDDOWN(IF(A1150-($N$4)&lt;0,0,((A1150-($N$4)/(($N$4))))/($N$4)),0),IF($H$4="Monthly",ROUNDDOWN(IF(A1150-($N$4*12)&lt;0,0,((A1150-(12*$N$4)/((12*$N$4))))/($N$4*12)),0),ROUNDDOWN(IF(A1150-($N$4*4)&lt;0,0,((A1150-(4*$N$4)/((4*$N$4))))/($N$4*4)),0)))))))))+(IF(A1150=$E$4,$J$4,0))</f>
        <v>0</v>
      </c>
      <c r="E1150" s="49">
        <f>IF(D1150=0,0,1/((1+IF('Lease Quarterly'!$H$4="Yearly",'Lease Quarterly'!$D$4,IF('Lease Quarterly'!$H$4="Quarterly",'Lease Quarterly'!$D$4/4,'Lease Quarterly'!$D$4/12)))^IF($E$17=1,A1149,A1150)))</f>
        <v>0</v>
      </c>
      <c r="F1150" s="55">
        <f t="shared" si="175"/>
        <v>0</v>
      </c>
      <c r="G1150" s="56"/>
      <c r="H1150" s="38">
        <f t="shared" si="181"/>
        <v>1134</v>
      </c>
      <c r="I1150" s="9" t="str">
        <f t="shared" si="176"/>
        <v>-</v>
      </c>
      <c r="J1150" s="47">
        <f>IF(H1150&gt;'Lease Quarterly'!$E$4,0,M1149)</f>
        <v>0</v>
      </c>
      <c r="K1150" s="47">
        <f>IF(IF('Lease Quarterly'!$H$4="Yearly",J1150*'Lease Quarterly'!$D$4,IF('Lease Quarterly'!$H$4="Quarterly",J1150*('Lease Quarterly'!$D$4/4),J1150*'Lease Quarterly'!$D$4/12))&gt;0,IF('Lease Quarterly'!$H$4="Yearly",J1150*'Lease Quarterly'!$D$4,IF('Lease Quarterly'!$H$4="Quarterly",J1150*('Lease Quarterly'!$D$4/4),J1150*'Lease Quarterly'!$D$4/12)),-L1150-J1150)</f>
        <v>0</v>
      </c>
      <c r="L1150" s="47">
        <f t="shared" si="177"/>
        <v>0</v>
      </c>
      <c r="M1150" s="47">
        <f t="shared" si="178"/>
        <v>0</v>
      </c>
      <c r="N1150" s="57"/>
      <c r="O1150" s="38">
        <v>237</v>
      </c>
      <c r="P1150" s="58">
        <f t="shared" si="182"/>
        <v>457924</v>
      </c>
      <c r="Q1150" s="47">
        <f t="shared" si="183"/>
        <v>0</v>
      </c>
      <c r="R1150" s="47">
        <f>IF(S1149&lt;1,0,-'Lease Quarterly'!$K$4/'Lease Quarterly'!$L$4)</f>
        <v>0</v>
      </c>
      <c r="S1150" s="47">
        <f t="shared" si="179"/>
        <v>0</v>
      </c>
      <c r="AE1150"/>
      <c r="AF1150" s="6"/>
    </row>
    <row r="1151" spans="1:32" x14ac:dyDescent="0.25">
      <c r="A1151" s="53">
        <f t="shared" si="180"/>
        <v>1135</v>
      </c>
      <c r="B1151" s="29">
        <f t="shared" si="174"/>
        <v>0</v>
      </c>
      <c r="C1151" s="9" t="str">
        <f>IF(D1151=0,"-",IF('Lease Quarterly'!$H$4="Yearly",EDATE(C1150,12),IF('Lease Quarterly'!$H$4="Quarterly",EDATE(C1150,3),EDATE(C1150,1))))</f>
        <v>-</v>
      </c>
      <c r="D1151" s="54">
        <f>IF(A1151&gt;'Lease Quarterly'!$E$4,0,'Lease Quarterly'!$G$4)*((1+$M$4)^(((((IF($H$4="Yearly",ROUNDDOWN(IF(A1151-($N$4)&lt;0,0,((A1151-($N$4)/(($N$4))))/($N$4)),0),IF($H$4="Monthly",ROUNDDOWN(IF(A1151-($N$4*12)&lt;0,0,((A1151-(12*$N$4)/((12*$N$4))))/($N$4*12)),0),ROUNDDOWN(IF(A1151-($N$4*4)&lt;0,0,((A1151-(4*$N$4)/((4*$N$4))))/($N$4*4)),0)))))))))+(IF(A1151=$E$4,$J$4,0))</f>
        <v>0</v>
      </c>
      <c r="E1151" s="49">
        <f>IF(D1151=0,0,1/((1+IF('Lease Quarterly'!$H$4="Yearly",'Lease Quarterly'!$D$4,IF('Lease Quarterly'!$H$4="Quarterly",'Lease Quarterly'!$D$4/4,'Lease Quarterly'!$D$4/12)))^IF($E$17=1,A1150,A1151)))</f>
        <v>0</v>
      </c>
      <c r="F1151" s="55">
        <f t="shared" si="175"/>
        <v>0</v>
      </c>
      <c r="G1151" s="56"/>
      <c r="H1151" s="38">
        <f t="shared" si="181"/>
        <v>1135</v>
      </c>
      <c r="I1151" s="9" t="str">
        <f t="shared" si="176"/>
        <v>-</v>
      </c>
      <c r="J1151" s="47">
        <f>IF(H1151&gt;'Lease Quarterly'!$E$4,0,M1150)</f>
        <v>0</v>
      </c>
      <c r="K1151" s="47">
        <f>IF(IF('Lease Quarterly'!$H$4="Yearly",J1151*'Lease Quarterly'!$D$4,IF('Lease Quarterly'!$H$4="Quarterly",J1151*('Lease Quarterly'!$D$4/4),J1151*'Lease Quarterly'!$D$4/12))&gt;0,IF('Lease Quarterly'!$H$4="Yearly",J1151*'Lease Quarterly'!$D$4,IF('Lease Quarterly'!$H$4="Quarterly",J1151*('Lease Quarterly'!$D$4/4),J1151*'Lease Quarterly'!$D$4/12)),-L1151-J1151)</f>
        <v>0</v>
      </c>
      <c r="L1151" s="47">
        <f t="shared" si="177"/>
        <v>0</v>
      </c>
      <c r="M1151" s="47">
        <f t="shared" si="178"/>
        <v>0</v>
      </c>
      <c r="N1151" s="57"/>
      <c r="O1151" s="38">
        <v>237</v>
      </c>
      <c r="P1151" s="58">
        <f t="shared" si="182"/>
        <v>458289</v>
      </c>
      <c r="Q1151" s="47">
        <f t="shared" si="183"/>
        <v>0</v>
      </c>
      <c r="R1151" s="47">
        <f>IF(S1150&lt;1,0,-'Lease Quarterly'!$K$4/'Lease Quarterly'!$L$4)</f>
        <v>0</v>
      </c>
      <c r="S1151" s="47">
        <f t="shared" si="179"/>
        <v>0</v>
      </c>
      <c r="AE1151"/>
      <c r="AF1151" s="6"/>
    </row>
    <row r="1152" spans="1:32" x14ac:dyDescent="0.25">
      <c r="A1152" s="53">
        <f t="shared" si="180"/>
        <v>1136</v>
      </c>
      <c r="B1152" s="29">
        <f t="shared" si="174"/>
        <v>0</v>
      </c>
      <c r="C1152" s="9" t="str">
        <f>IF(D1152=0,"-",IF('Lease Quarterly'!$H$4="Yearly",EDATE(C1151,12),IF('Lease Quarterly'!$H$4="Quarterly",EDATE(C1151,3),EDATE(C1151,1))))</f>
        <v>-</v>
      </c>
      <c r="D1152" s="54">
        <f>IF(A1152&gt;'Lease Quarterly'!$E$4,0,'Lease Quarterly'!$G$4)*((1+$M$4)^(((((IF($H$4="Yearly",ROUNDDOWN(IF(A1152-($N$4)&lt;0,0,((A1152-($N$4)/(($N$4))))/($N$4)),0),IF($H$4="Monthly",ROUNDDOWN(IF(A1152-($N$4*12)&lt;0,0,((A1152-(12*$N$4)/((12*$N$4))))/($N$4*12)),0),ROUNDDOWN(IF(A1152-($N$4*4)&lt;0,0,((A1152-(4*$N$4)/((4*$N$4))))/($N$4*4)),0)))))))))+(IF(A1152=$E$4,$J$4,0))</f>
        <v>0</v>
      </c>
      <c r="E1152" s="49">
        <f>IF(D1152=0,0,1/((1+IF('Lease Quarterly'!$H$4="Yearly",'Lease Quarterly'!$D$4,IF('Lease Quarterly'!$H$4="Quarterly",'Lease Quarterly'!$D$4/4,'Lease Quarterly'!$D$4/12)))^IF($E$17=1,A1151,A1152)))</f>
        <v>0</v>
      </c>
      <c r="F1152" s="55">
        <f t="shared" si="175"/>
        <v>0</v>
      </c>
      <c r="G1152" s="56"/>
      <c r="H1152" s="38">
        <f t="shared" si="181"/>
        <v>1136</v>
      </c>
      <c r="I1152" s="9" t="str">
        <f t="shared" si="176"/>
        <v>-</v>
      </c>
      <c r="J1152" s="47">
        <f>IF(H1152&gt;'Lease Quarterly'!$E$4,0,M1151)</f>
        <v>0</v>
      </c>
      <c r="K1152" s="47">
        <f>IF(IF('Lease Quarterly'!$H$4="Yearly",J1152*'Lease Quarterly'!$D$4,IF('Lease Quarterly'!$H$4="Quarterly",J1152*('Lease Quarterly'!$D$4/4),J1152*'Lease Quarterly'!$D$4/12))&gt;0,IF('Lease Quarterly'!$H$4="Yearly",J1152*'Lease Quarterly'!$D$4,IF('Lease Quarterly'!$H$4="Quarterly",J1152*('Lease Quarterly'!$D$4/4),J1152*'Lease Quarterly'!$D$4/12)),-L1152-J1152)</f>
        <v>0</v>
      </c>
      <c r="L1152" s="47">
        <f t="shared" si="177"/>
        <v>0</v>
      </c>
      <c r="M1152" s="47">
        <f t="shared" si="178"/>
        <v>0</v>
      </c>
      <c r="N1152" s="57"/>
      <c r="O1152" s="38">
        <v>237</v>
      </c>
      <c r="P1152" s="58">
        <f t="shared" si="182"/>
        <v>458654</v>
      </c>
      <c r="Q1152" s="47">
        <f t="shared" si="183"/>
        <v>0</v>
      </c>
      <c r="R1152" s="47">
        <f>IF(S1151&lt;1,0,-'Lease Quarterly'!$K$4/'Lease Quarterly'!$L$4)</f>
        <v>0</v>
      </c>
      <c r="S1152" s="47">
        <f t="shared" si="179"/>
        <v>0</v>
      </c>
      <c r="AE1152"/>
      <c r="AF1152" s="6"/>
    </row>
    <row r="1153" spans="1:32" x14ac:dyDescent="0.25">
      <c r="A1153" s="53">
        <f t="shared" si="180"/>
        <v>1137</v>
      </c>
      <c r="B1153" s="29">
        <f t="shared" si="174"/>
        <v>0</v>
      </c>
      <c r="C1153" s="9" t="str">
        <f>IF(D1153=0,"-",IF('Lease Quarterly'!$H$4="Yearly",EDATE(C1152,12),IF('Lease Quarterly'!$H$4="Quarterly",EDATE(C1152,3),EDATE(C1152,1))))</f>
        <v>-</v>
      </c>
      <c r="D1153" s="54">
        <f>IF(A1153&gt;'Lease Quarterly'!$E$4,0,'Lease Quarterly'!$G$4)*((1+$M$4)^(((((IF($H$4="Yearly",ROUNDDOWN(IF(A1153-($N$4)&lt;0,0,((A1153-($N$4)/(($N$4))))/($N$4)),0),IF($H$4="Monthly",ROUNDDOWN(IF(A1153-($N$4*12)&lt;0,0,((A1153-(12*$N$4)/((12*$N$4))))/($N$4*12)),0),ROUNDDOWN(IF(A1153-($N$4*4)&lt;0,0,((A1153-(4*$N$4)/((4*$N$4))))/($N$4*4)),0)))))))))+(IF(A1153=$E$4,$J$4,0))</f>
        <v>0</v>
      </c>
      <c r="E1153" s="49">
        <f>IF(D1153=0,0,1/((1+IF('Lease Quarterly'!$H$4="Yearly",'Lease Quarterly'!$D$4,IF('Lease Quarterly'!$H$4="Quarterly",'Lease Quarterly'!$D$4/4,'Lease Quarterly'!$D$4/12)))^IF($E$17=1,A1152,A1153)))</f>
        <v>0</v>
      </c>
      <c r="F1153" s="55">
        <f t="shared" si="175"/>
        <v>0</v>
      </c>
      <c r="G1153" s="56"/>
      <c r="H1153" s="38">
        <f t="shared" si="181"/>
        <v>1137</v>
      </c>
      <c r="I1153" s="9" t="str">
        <f t="shared" si="176"/>
        <v>-</v>
      </c>
      <c r="J1153" s="47">
        <f>IF(H1153&gt;'Lease Quarterly'!$E$4,0,M1152)</f>
        <v>0</v>
      </c>
      <c r="K1153" s="47">
        <f>IF(IF('Lease Quarterly'!$H$4="Yearly",J1153*'Lease Quarterly'!$D$4,IF('Lease Quarterly'!$H$4="Quarterly",J1153*('Lease Quarterly'!$D$4/4),J1153*'Lease Quarterly'!$D$4/12))&gt;0,IF('Lease Quarterly'!$H$4="Yearly",J1153*'Lease Quarterly'!$D$4,IF('Lease Quarterly'!$H$4="Quarterly",J1153*('Lease Quarterly'!$D$4/4),J1153*'Lease Quarterly'!$D$4/12)),-L1153-J1153)</f>
        <v>0</v>
      </c>
      <c r="L1153" s="47">
        <f t="shared" si="177"/>
        <v>0</v>
      </c>
      <c r="M1153" s="47">
        <f t="shared" si="178"/>
        <v>0</v>
      </c>
      <c r="N1153" s="57"/>
      <c r="O1153" s="38">
        <v>237</v>
      </c>
      <c r="P1153" s="58">
        <f t="shared" si="182"/>
        <v>459020</v>
      </c>
      <c r="Q1153" s="47">
        <f t="shared" si="183"/>
        <v>0</v>
      </c>
      <c r="R1153" s="47">
        <f>IF(S1152&lt;1,0,-'Lease Quarterly'!$K$4/'Lease Quarterly'!$L$4)</f>
        <v>0</v>
      </c>
      <c r="S1153" s="47">
        <f t="shared" si="179"/>
        <v>0</v>
      </c>
      <c r="AE1153"/>
      <c r="AF1153" s="6"/>
    </row>
    <row r="1154" spans="1:32" x14ac:dyDescent="0.25">
      <c r="A1154" s="53">
        <f t="shared" si="180"/>
        <v>1138</v>
      </c>
      <c r="B1154" s="29">
        <f t="shared" si="174"/>
        <v>0</v>
      </c>
      <c r="C1154" s="9" t="str">
        <f>IF(D1154=0,"-",IF('Lease Quarterly'!$H$4="Yearly",EDATE(C1153,12),IF('Lease Quarterly'!$H$4="Quarterly",EDATE(C1153,3),EDATE(C1153,1))))</f>
        <v>-</v>
      </c>
      <c r="D1154" s="54">
        <f>IF(A1154&gt;'Lease Quarterly'!$E$4,0,'Lease Quarterly'!$G$4)*((1+$M$4)^(((((IF($H$4="Yearly",ROUNDDOWN(IF(A1154-($N$4)&lt;0,0,((A1154-($N$4)/(($N$4))))/($N$4)),0),IF($H$4="Monthly",ROUNDDOWN(IF(A1154-($N$4*12)&lt;0,0,((A1154-(12*$N$4)/((12*$N$4))))/($N$4*12)),0),ROUNDDOWN(IF(A1154-($N$4*4)&lt;0,0,((A1154-(4*$N$4)/((4*$N$4))))/($N$4*4)),0)))))))))+(IF(A1154=$E$4,$J$4,0))</f>
        <v>0</v>
      </c>
      <c r="E1154" s="49">
        <f>IF(D1154=0,0,1/((1+IF('Lease Quarterly'!$H$4="Yearly",'Lease Quarterly'!$D$4,IF('Lease Quarterly'!$H$4="Quarterly",'Lease Quarterly'!$D$4/4,'Lease Quarterly'!$D$4/12)))^IF($E$17=1,A1153,A1154)))</f>
        <v>0</v>
      </c>
      <c r="F1154" s="55">
        <f t="shared" si="175"/>
        <v>0</v>
      </c>
      <c r="G1154" s="56"/>
      <c r="H1154" s="38">
        <f t="shared" si="181"/>
        <v>1138</v>
      </c>
      <c r="I1154" s="9" t="str">
        <f t="shared" si="176"/>
        <v>-</v>
      </c>
      <c r="J1154" s="47">
        <f>IF(H1154&gt;'Lease Quarterly'!$E$4,0,M1153)</f>
        <v>0</v>
      </c>
      <c r="K1154" s="47">
        <f>IF(IF('Lease Quarterly'!$H$4="Yearly",J1154*'Lease Quarterly'!$D$4,IF('Lease Quarterly'!$H$4="Quarterly",J1154*('Lease Quarterly'!$D$4/4),J1154*'Lease Quarterly'!$D$4/12))&gt;0,IF('Lease Quarterly'!$H$4="Yearly",J1154*'Lease Quarterly'!$D$4,IF('Lease Quarterly'!$H$4="Quarterly",J1154*('Lease Quarterly'!$D$4/4),J1154*'Lease Quarterly'!$D$4/12)),-L1154-J1154)</f>
        <v>0</v>
      </c>
      <c r="L1154" s="47">
        <f t="shared" si="177"/>
        <v>0</v>
      </c>
      <c r="M1154" s="47">
        <f t="shared" si="178"/>
        <v>0</v>
      </c>
      <c r="N1154" s="57"/>
      <c r="O1154" s="38">
        <v>237</v>
      </c>
      <c r="P1154" s="58">
        <f t="shared" si="182"/>
        <v>459385</v>
      </c>
      <c r="Q1154" s="47">
        <f t="shared" si="183"/>
        <v>0</v>
      </c>
      <c r="R1154" s="47">
        <f>IF(S1153&lt;1,0,-'Lease Quarterly'!$K$4/'Lease Quarterly'!$L$4)</f>
        <v>0</v>
      </c>
      <c r="S1154" s="47">
        <f t="shared" si="179"/>
        <v>0</v>
      </c>
      <c r="AE1154"/>
      <c r="AF1154" s="6"/>
    </row>
    <row r="1155" spans="1:32" x14ac:dyDescent="0.25">
      <c r="A1155" s="53">
        <f t="shared" si="180"/>
        <v>1139</v>
      </c>
      <c r="B1155" s="29">
        <f t="shared" si="174"/>
        <v>0</v>
      </c>
      <c r="C1155" s="9" t="str">
        <f>IF(D1155=0,"-",IF('Lease Quarterly'!$H$4="Yearly",EDATE(C1154,12),IF('Lease Quarterly'!$H$4="Quarterly",EDATE(C1154,3),EDATE(C1154,1))))</f>
        <v>-</v>
      </c>
      <c r="D1155" s="54">
        <f>IF(A1155&gt;'Lease Quarterly'!$E$4,0,'Lease Quarterly'!$G$4)*((1+$M$4)^(((((IF($H$4="Yearly",ROUNDDOWN(IF(A1155-($N$4)&lt;0,0,((A1155-($N$4)/(($N$4))))/($N$4)),0),IF($H$4="Monthly",ROUNDDOWN(IF(A1155-($N$4*12)&lt;0,0,((A1155-(12*$N$4)/((12*$N$4))))/($N$4*12)),0),ROUNDDOWN(IF(A1155-($N$4*4)&lt;0,0,((A1155-(4*$N$4)/((4*$N$4))))/($N$4*4)),0)))))))))+(IF(A1155=$E$4,$J$4,0))</f>
        <v>0</v>
      </c>
      <c r="E1155" s="49">
        <f>IF(D1155=0,0,1/((1+IF('Lease Quarterly'!$H$4="Yearly",'Lease Quarterly'!$D$4,IF('Lease Quarterly'!$H$4="Quarterly",'Lease Quarterly'!$D$4/4,'Lease Quarterly'!$D$4/12)))^IF($E$17=1,A1154,A1155)))</f>
        <v>0</v>
      </c>
      <c r="F1155" s="55">
        <f t="shared" si="175"/>
        <v>0</v>
      </c>
      <c r="G1155" s="56"/>
      <c r="H1155" s="38">
        <f t="shared" si="181"/>
        <v>1139</v>
      </c>
      <c r="I1155" s="9" t="str">
        <f t="shared" si="176"/>
        <v>-</v>
      </c>
      <c r="J1155" s="47">
        <f>IF(H1155&gt;'Lease Quarterly'!$E$4,0,M1154)</f>
        <v>0</v>
      </c>
      <c r="K1155" s="47">
        <f>IF(IF('Lease Quarterly'!$H$4="Yearly",J1155*'Lease Quarterly'!$D$4,IF('Lease Quarterly'!$H$4="Quarterly",J1155*('Lease Quarterly'!$D$4/4),J1155*'Lease Quarterly'!$D$4/12))&gt;0,IF('Lease Quarterly'!$H$4="Yearly",J1155*'Lease Quarterly'!$D$4,IF('Lease Quarterly'!$H$4="Quarterly",J1155*('Lease Quarterly'!$D$4/4),J1155*'Lease Quarterly'!$D$4/12)),-L1155-J1155)</f>
        <v>0</v>
      </c>
      <c r="L1155" s="47">
        <f t="shared" si="177"/>
        <v>0</v>
      </c>
      <c r="M1155" s="47">
        <f t="shared" si="178"/>
        <v>0</v>
      </c>
      <c r="N1155" s="57"/>
      <c r="O1155" s="38">
        <v>237</v>
      </c>
      <c r="P1155" s="58">
        <f t="shared" si="182"/>
        <v>459750</v>
      </c>
      <c r="Q1155" s="47">
        <f t="shared" si="183"/>
        <v>0</v>
      </c>
      <c r="R1155" s="47">
        <f>IF(S1154&lt;1,0,-'Lease Quarterly'!$K$4/'Lease Quarterly'!$L$4)</f>
        <v>0</v>
      </c>
      <c r="S1155" s="47">
        <f t="shared" si="179"/>
        <v>0</v>
      </c>
      <c r="AE1155"/>
      <c r="AF1155" s="6"/>
    </row>
    <row r="1156" spans="1:32" x14ac:dyDescent="0.25">
      <c r="A1156" s="53">
        <f t="shared" si="180"/>
        <v>1140</v>
      </c>
      <c r="B1156" s="29">
        <f t="shared" si="174"/>
        <v>0</v>
      </c>
      <c r="C1156" s="9" t="str">
        <f>IF(D1156=0,"-",IF('Lease Quarterly'!$H$4="Yearly",EDATE(C1155,12),IF('Lease Quarterly'!$H$4="Quarterly",EDATE(C1155,3),EDATE(C1155,1))))</f>
        <v>-</v>
      </c>
      <c r="D1156" s="54">
        <f>IF(A1156&gt;'Lease Quarterly'!$E$4,0,'Lease Quarterly'!$G$4)*((1+$M$4)^(((((IF($H$4="Yearly",ROUNDDOWN(IF(A1156-($N$4)&lt;0,0,((A1156-($N$4)/(($N$4))))/($N$4)),0),IF($H$4="Monthly",ROUNDDOWN(IF(A1156-($N$4*12)&lt;0,0,((A1156-(12*$N$4)/((12*$N$4))))/($N$4*12)),0),ROUNDDOWN(IF(A1156-($N$4*4)&lt;0,0,((A1156-(4*$N$4)/((4*$N$4))))/($N$4*4)),0)))))))))+(IF(A1156=$E$4,$J$4,0))</f>
        <v>0</v>
      </c>
      <c r="E1156" s="49">
        <f>IF(D1156=0,0,1/((1+IF('Lease Quarterly'!$H$4="Yearly",'Lease Quarterly'!$D$4,IF('Lease Quarterly'!$H$4="Quarterly",'Lease Quarterly'!$D$4/4,'Lease Quarterly'!$D$4/12)))^IF($E$17=1,A1155,A1156)))</f>
        <v>0</v>
      </c>
      <c r="F1156" s="55">
        <f t="shared" si="175"/>
        <v>0</v>
      </c>
      <c r="G1156" s="56"/>
      <c r="H1156" s="38">
        <f t="shared" si="181"/>
        <v>1140</v>
      </c>
      <c r="I1156" s="9" t="str">
        <f t="shared" si="176"/>
        <v>-</v>
      </c>
      <c r="J1156" s="47">
        <f>IF(H1156&gt;'Lease Quarterly'!$E$4,0,M1155)</f>
        <v>0</v>
      </c>
      <c r="K1156" s="47">
        <f>IF(IF('Lease Quarterly'!$H$4="Yearly",J1156*'Lease Quarterly'!$D$4,IF('Lease Quarterly'!$H$4="Quarterly",J1156*('Lease Quarterly'!$D$4/4),J1156*'Lease Quarterly'!$D$4/12))&gt;0,IF('Lease Quarterly'!$H$4="Yearly",J1156*'Lease Quarterly'!$D$4,IF('Lease Quarterly'!$H$4="Quarterly",J1156*('Lease Quarterly'!$D$4/4),J1156*'Lease Quarterly'!$D$4/12)),-L1156-J1156)</f>
        <v>0</v>
      </c>
      <c r="L1156" s="47">
        <f t="shared" si="177"/>
        <v>0</v>
      </c>
      <c r="M1156" s="47">
        <f t="shared" si="178"/>
        <v>0</v>
      </c>
      <c r="N1156" s="57"/>
      <c r="O1156" s="38">
        <v>237</v>
      </c>
      <c r="P1156" s="58">
        <f t="shared" si="182"/>
        <v>460115</v>
      </c>
      <c r="Q1156" s="47">
        <f t="shared" si="183"/>
        <v>0</v>
      </c>
      <c r="R1156" s="47">
        <f>IF(S1155&lt;1,0,-'Lease Quarterly'!$K$4/'Lease Quarterly'!$L$4)</f>
        <v>0</v>
      </c>
      <c r="S1156" s="47">
        <f t="shared" si="179"/>
        <v>0</v>
      </c>
      <c r="AE1156"/>
      <c r="AF1156" s="6"/>
    </row>
    <row r="1157" spans="1:32" x14ac:dyDescent="0.25">
      <c r="A1157" s="53">
        <f t="shared" si="180"/>
        <v>1141</v>
      </c>
      <c r="B1157" s="29">
        <f t="shared" si="174"/>
        <v>0</v>
      </c>
      <c r="C1157" s="9" t="str">
        <f>IF(D1157=0,"-",IF('Lease Quarterly'!$H$4="Yearly",EDATE(C1156,12),IF('Lease Quarterly'!$H$4="Quarterly",EDATE(C1156,3),EDATE(C1156,1))))</f>
        <v>-</v>
      </c>
      <c r="D1157" s="54">
        <f>IF(A1157&gt;'Lease Quarterly'!$E$4,0,'Lease Quarterly'!$G$4)*((1+$M$4)^(((((IF($H$4="Yearly",ROUNDDOWN(IF(A1157-($N$4)&lt;0,0,((A1157-($N$4)/(($N$4))))/($N$4)),0),IF($H$4="Monthly",ROUNDDOWN(IF(A1157-($N$4*12)&lt;0,0,((A1157-(12*$N$4)/((12*$N$4))))/($N$4*12)),0),ROUNDDOWN(IF(A1157-($N$4*4)&lt;0,0,((A1157-(4*$N$4)/((4*$N$4))))/($N$4*4)),0)))))))))+(IF(A1157=$E$4,$J$4,0))</f>
        <v>0</v>
      </c>
      <c r="E1157" s="49">
        <f>IF(D1157=0,0,1/((1+IF('Lease Quarterly'!$H$4="Yearly",'Lease Quarterly'!$D$4,IF('Lease Quarterly'!$H$4="Quarterly",'Lease Quarterly'!$D$4/4,'Lease Quarterly'!$D$4/12)))^IF($E$17=1,A1156,A1157)))</f>
        <v>0</v>
      </c>
      <c r="F1157" s="55">
        <f t="shared" si="175"/>
        <v>0</v>
      </c>
      <c r="G1157" s="56"/>
      <c r="H1157" s="38">
        <f t="shared" si="181"/>
        <v>1141</v>
      </c>
      <c r="I1157" s="9" t="str">
        <f t="shared" si="176"/>
        <v>-</v>
      </c>
      <c r="J1157" s="47">
        <f>IF(H1157&gt;'Lease Quarterly'!$E$4,0,M1156)</f>
        <v>0</v>
      </c>
      <c r="K1157" s="47">
        <f>IF(IF('Lease Quarterly'!$H$4="Yearly",J1157*'Lease Quarterly'!$D$4,IF('Lease Quarterly'!$H$4="Quarterly",J1157*('Lease Quarterly'!$D$4/4),J1157*'Lease Quarterly'!$D$4/12))&gt;0,IF('Lease Quarterly'!$H$4="Yearly",J1157*'Lease Quarterly'!$D$4,IF('Lease Quarterly'!$H$4="Quarterly",J1157*('Lease Quarterly'!$D$4/4),J1157*'Lease Quarterly'!$D$4/12)),-L1157-J1157)</f>
        <v>0</v>
      </c>
      <c r="L1157" s="47">
        <f t="shared" si="177"/>
        <v>0</v>
      </c>
      <c r="M1157" s="47">
        <f t="shared" si="178"/>
        <v>0</v>
      </c>
      <c r="N1157" s="57"/>
      <c r="O1157" s="38">
        <v>237</v>
      </c>
      <c r="P1157" s="58">
        <f t="shared" si="182"/>
        <v>460481</v>
      </c>
      <c r="Q1157" s="47">
        <f t="shared" si="183"/>
        <v>0</v>
      </c>
      <c r="R1157" s="47">
        <f>IF(S1156&lt;1,0,-'Lease Quarterly'!$K$4/'Lease Quarterly'!$L$4)</f>
        <v>0</v>
      </c>
      <c r="S1157" s="47">
        <f t="shared" si="179"/>
        <v>0</v>
      </c>
      <c r="AE1157"/>
      <c r="AF1157" s="6"/>
    </row>
    <row r="1158" spans="1:32" x14ac:dyDescent="0.25">
      <c r="A1158" s="53">
        <f t="shared" si="180"/>
        <v>1142</v>
      </c>
      <c r="B1158" s="29">
        <f t="shared" si="174"/>
        <v>0</v>
      </c>
      <c r="C1158" s="9" t="str">
        <f>IF(D1158=0,"-",IF('Lease Quarterly'!$H$4="Yearly",EDATE(C1157,12),IF('Lease Quarterly'!$H$4="Quarterly",EDATE(C1157,3),EDATE(C1157,1))))</f>
        <v>-</v>
      </c>
      <c r="D1158" s="54">
        <f>IF(A1158&gt;'Lease Quarterly'!$E$4,0,'Lease Quarterly'!$G$4)*((1+$M$4)^(((((IF($H$4="Yearly",ROUNDDOWN(IF(A1158-($N$4)&lt;0,0,((A1158-($N$4)/(($N$4))))/($N$4)),0),IF($H$4="Monthly",ROUNDDOWN(IF(A1158-($N$4*12)&lt;0,0,((A1158-(12*$N$4)/((12*$N$4))))/($N$4*12)),0),ROUNDDOWN(IF(A1158-($N$4*4)&lt;0,0,((A1158-(4*$N$4)/((4*$N$4))))/($N$4*4)),0)))))))))+(IF(A1158=$E$4,$J$4,0))</f>
        <v>0</v>
      </c>
      <c r="E1158" s="49">
        <f>IF(D1158=0,0,1/((1+IF('Lease Quarterly'!$H$4="Yearly",'Lease Quarterly'!$D$4,IF('Lease Quarterly'!$H$4="Quarterly",'Lease Quarterly'!$D$4/4,'Lease Quarterly'!$D$4/12)))^IF($E$17=1,A1157,A1158)))</f>
        <v>0</v>
      </c>
      <c r="F1158" s="55">
        <f t="shared" si="175"/>
        <v>0</v>
      </c>
      <c r="G1158" s="56"/>
      <c r="H1158" s="38">
        <f t="shared" si="181"/>
        <v>1142</v>
      </c>
      <c r="I1158" s="9" t="str">
        <f t="shared" si="176"/>
        <v>-</v>
      </c>
      <c r="J1158" s="47">
        <f>IF(H1158&gt;'Lease Quarterly'!$E$4,0,M1157)</f>
        <v>0</v>
      </c>
      <c r="K1158" s="47">
        <f>IF(IF('Lease Quarterly'!$H$4="Yearly",J1158*'Lease Quarterly'!$D$4,IF('Lease Quarterly'!$H$4="Quarterly",J1158*('Lease Quarterly'!$D$4/4),J1158*'Lease Quarterly'!$D$4/12))&gt;0,IF('Lease Quarterly'!$H$4="Yearly",J1158*'Lease Quarterly'!$D$4,IF('Lease Quarterly'!$H$4="Quarterly",J1158*('Lease Quarterly'!$D$4/4),J1158*'Lease Quarterly'!$D$4/12)),-L1158-J1158)</f>
        <v>0</v>
      </c>
      <c r="L1158" s="47">
        <f t="shared" si="177"/>
        <v>0</v>
      </c>
      <c r="M1158" s="47">
        <f t="shared" si="178"/>
        <v>0</v>
      </c>
      <c r="N1158" s="57"/>
      <c r="O1158" s="38">
        <v>237</v>
      </c>
      <c r="P1158" s="58">
        <f t="shared" si="182"/>
        <v>460846</v>
      </c>
      <c r="Q1158" s="47">
        <f t="shared" si="183"/>
        <v>0</v>
      </c>
      <c r="R1158" s="47">
        <f>IF(S1157&lt;1,0,-'Lease Quarterly'!$K$4/'Lease Quarterly'!$L$4)</f>
        <v>0</v>
      </c>
      <c r="S1158" s="47">
        <f t="shared" si="179"/>
        <v>0</v>
      </c>
      <c r="AE1158"/>
      <c r="AF1158" s="6"/>
    </row>
    <row r="1159" spans="1:32" x14ac:dyDescent="0.25">
      <c r="A1159" s="53">
        <f t="shared" si="180"/>
        <v>1143</v>
      </c>
      <c r="B1159" s="29">
        <f t="shared" si="174"/>
        <v>0</v>
      </c>
      <c r="C1159" s="9" t="str">
        <f>IF(D1159=0,"-",IF('Lease Quarterly'!$H$4="Yearly",EDATE(C1158,12),IF('Lease Quarterly'!$H$4="Quarterly",EDATE(C1158,3),EDATE(C1158,1))))</f>
        <v>-</v>
      </c>
      <c r="D1159" s="54">
        <f>IF(A1159&gt;'Lease Quarterly'!$E$4,0,'Lease Quarterly'!$G$4)*((1+$M$4)^(((((IF($H$4="Yearly",ROUNDDOWN(IF(A1159-($N$4)&lt;0,0,((A1159-($N$4)/(($N$4))))/($N$4)),0),IF($H$4="Monthly",ROUNDDOWN(IF(A1159-($N$4*12)&lt;0,0,((A1159-(12*$N$4)/((12*$N$4))))/($N$4*12)),0),ROUNDDOWN(IF(A1159-($N$4*4)&lt;0,0,((A1159-(4*$N$4)/((4*$N$4))))/($N$4*4)),0)))))))))+(IF(A1159=$E$4,$J$4,0))</f>
        <v>0</v>
      </c>
      <c r="E1159" s="49">
        <f>IF(D1159=0,0,1/((1+IF('Lease Quarterly'!$H$4="Yearly",'Lease Quarterly'!$D$4,IF('Lease Quarterly'!$H$4="Quarterly",'Lease Quarterly'!$D$4/4,'Lease Quarterly'!$D$4/12)))^IF($E$17=1,A1158,A1159)))</f>
        <v>0</v>
      </c>
      <c r="F1159" s="55">
        <f t="shared" si="175"/>
        <v>0</v>
      </c>
      <c r="G1159" s="56"/>
      <c r="H1159" s="38">
        <f t="shared" si="181"/>
        <v>1143</v>
      </c>
      <c r="I1159" s="9" t="str">
        <f t="shared" si="176"/>
        <v>-</v>
      </c>
      <c r="J1159" s="47">
        <f>IF(H1159&gt;'Lease Quarterly'!$E$4,0,M1158)</f>
        <v>0</v>
      </c>
      <c r="K1159" s="47">
        <f>IF(IF('Lease Quarterly'!$H$4="Yearly",J1159*'Lease Quarterly'!$D$4,IF('Lease Quarterly'!$H$4="Quarterly",J1159*('Lease Quarterly'!$D$4/4),J1159*'Lease Quarterly'!$D$4/12))&gt;0,IF('Lease Quarterly'!$H$4="Yearly",J1159*'Lease Quarterly'!$D$4,IF('Lease Quarterly'!$H$4="Quarterly",J1159*('Lease Quarterly'!$D$4/4),J1159*'Lease Quarterly'!$D$4/12)),-L1159-J1159)</f>
        <v>0</v>
      </c>
      <c r="L1159" s="47">
        <f t="shared" si="177"/>
        <v>0</v>
      </c>
      <c r="M1159" s="47">
        <f t="shared" si="178"/>
        <v>0</v>
      </c>
      <c r="N1159" s="57"/>
      <c r="O1159" s="38">
        <v>237</v>
      </c>
      <c r="P1159" s="58">
        <f t="shared" si="182"/>
        <v>461211</v>
      </c>
      <c r="Q1159" s="47">
        <f t="shared" si="183"/>
        <v>0</v>
      </c>
      <c r="R1159" s="47">
        <f>IF(S1158&lt;1,0,-'Lease Quarterly'!$K$4/'Lease Quarterly'!$L$4)</f>
        <v>0</v>
      </c>
      <c r="S1159" s="47">
        <f t="shared" si="179"/>
        <v>0</v>
      </c>
      <c r="AE1159"/>
      <c r="AF1159" s="6"/>
    </row>
    <row r="1160" spans="1:32" x14ac:dyDescent="0.25">
      <c r="A1160" s="53">
        <f t="shared" si="180"/>
        <v>1144</v>
      </c>
      <c r="B1160" s="29">
        <f t="shared" si="174"/>
        <v>0</v>
      </c>
      <c r="C1160" s="9" t="str">
        <f>IF(D1160=0,"-",IF('Lease Quarterly'!$H$4="Yearly",EDATE(C1159,12),IF('Lease Quarterly'!$H$4="Quarterly",EDATE(C1159,3),EDATE(C1159,1))))</f>
        <v>-</v>
      </c>
      <c r="D1160" s="54">
        <f>IF(A1160&gt;'Lease Quarterly'!$E$4,0,'Lease Quarterly'!$G$4)*((1+$M$4)^(((((IF($H$4="Yearly",ROUNDDOWN(IF(A1160-($N$4)&lt;0,0,((A1160-($N$4)/(($N$4))))/($N$4)),0),IF($H$4="Monthly",ROUNDDOWN(IF(A1160-($N$4*12)&lt;0,0,((A1160-(12*$N$4)/((12*$N$4))))/($N$4*12)),0),ROUNDDOWN(IF(A1160-($N$4*4)&lt;0,0,((A1160-(4*$N$4)/((4*$N$4))))/($N$4*4)),0)))))))))+(IF(A1160=$E$4,$J$4,0))</f>
        <v>0</v>
      </c>
      <c r="E1160" s="49">
        <f>IF(D1160=0,0,1/((1+IF('Lease Quarterly'!$H$4="Yearly",'Lease Quarterly'!$D$4,IF('Lease Quarterly'!$H$4="Quarterly",'Lease Quarterly'!$D$4/4,'Lease Quarterly'!$D$4/12)))^IF($E$17=1,A1159,A1160)))</f>
        <v>0</v>
      </c>
      <c r="F1160" s="55">
        <f t="shared" si="175"/>
        <v>0</v>
      </c>
      <c r="G1160" s="56"/>
      <c r="H1160" s="38">
        <f t="shared" si="181"/>
        <v>1144</v>
      </c>
      <c r="I1160" s="9" t="str">
        <f t="shared" si="176"/>
        <v>-</v>
      </c>
      <c r="J1160" s="47">
        <f>IF(H1160&gt;'Lease Quarterly'!$E$4,0,M1159)</f>
        <v>0</v>
      </c>
      <c r="K1160" s="47">
        <f>IF(IF('Lease Quarterly'!$H$4="Yearly",J1160*'Lease Quarterly'!$D$4,IF('Lease Quarterly'!$H$4="Quarterly",J1160*('Lease Quarterly'!$D$4/4),J1160*'Lease Quarterly'!$D$4/12))&gt;0,IF('Lease Quarterly'!$H$4="Yearly",J1160*'Lease Quarterly'!$D$4,IF('Lease Quarterly'!$H$4="Quarterly",J1160*('Lease Quarterly'!$D$4/4),J1160*'Lease Quarterly'!$D$4/12)),-L1160-J1160)</f>
        <v>0</v>
      </c>
      <c r="L1160" s="47">
        <f t="shared" si="177"/>
        <v>0</v>
      </c>
      <c r="M1160" s="47">
        <f t="shared" si="178"/>
        <v>0</v>
      </c>
      <c r="N1160" s="57"/>
      <c r="O1160" s="38">
        <v>237</v>
      </c>
      <c r="P1160" s="58">
        <f t="shared" si="182"/>
        <v>461576</v>
      </c>
      <c r="Q1160" s="47">
        <f t="shared" si="183"/>
        <v>0</v>
      </c>
      <c r="R1160" s="47">
        <f>IF(S1159&lt;1,0,-'Lease Quarterly'!$K$4/'Lease Quarterly'!$L$4)</f>
        <v>0</v>
      </c>
      <c r="S1160" s="47">
        <f t="shared" si="179"/>
        <v>0</v>
      </c>
      <c r="AE1160"/>
      <c r="AF1160" s="6"/>
    </row>
    <row r="1161" spans="1:32" x14ac:dyDescent="0.25">
      <c r="A1161" s="53">
        <f t="shared" si="180"/>
        <v>1145</v>
      </c>
      <c r="B1161" s="29">
        <f t="shared" si="174"/>
        <v>0</v>
      </c>
      <c r="C1161" s="9" t="str">
        <f>IF(D1161=0,"-",IF('Lease Quarterly'!$H$4="Yearly",EDATE(C1160,12),IF('Lease Quarterly'!$H$4="Quarterly",EDATE(C1160,3),EDATE(C1160,1))))</f>
        <v>-</v>
      </c>
      <c r="D1161" s="54">
        <f>IF(A1161&gt;'Lease Quarterly'!$E$4,0,'Lease Quarterly'!$G$4)*((1+$M$4)^(((((IF($H$4="Yearly",ROUNDDOWN(IF(A1161-($N$4)&lt;0,0,((A1161-($N$4)/(($N$4))))/($N$4)),0),IF($H$4="Monthly",ROUNDDOWN(IF(A1161-($N$4*12)&lt;0,0,((A1161-(12*$N$4)/((12*$N$4))))/($N$4*12)),0),ROUNDDOWN(IF(A1161-($N$4*4)&lt;0,0,((A1161-(4*$N$4)/((4*$N$4))))/($N$4*4)),0)))))))))+(IF(A1161=$E$4,$J$4,0))</f>
        <v>0</v>
      </c>
      <c r="E1161" s="49">
        <f>IF(D1161=0,0,1/((1+IF('Lease Quarterly'!$H$4="Yearly",'Lease Quarterly'!$D$4,IF('Lease Quarterly'!$H$4="Quarterly",'Lease Quarterly'!$D$4/4,'Lease Quarterly'!$D$4/12)))^IF($E$17=1,A1160,A1161)))</f>
        <v>0</v>
      </c>
      <c r="F1161" s="55">
        <f t="shared" si="175"/>
        <v>0</v>
      </c>
      <c r="G1161" s="56"/>
      <c r="H1161" s="38">
        <f t="shared" si="181"/>
        <v>1145</v>
      </c>
      <c r="I1161" s="9" t="str">
        <f t="shared" si="176"/>
        <v>-</v>
      </c>
      <c r="J1161" s="47">
        <f>IF(H1161&gt;'Lease Quarterly'!$E$4,0,M1160)</f>
        <v>0</v>
      </c>
      <c r="K1161" s="47">
        <f>IF(IF('Lease Quarterly'!$H$4="Yearly",J1161*'Lease Quarterly'!$D$4,IF('Lease Quarterly'!$H$4="Quarterly",J1161*('Lease Quarterly'!$D$4/4),J1161*'Lease Quarterly'!$D$4/12))&gt;0,IF('Lease Quarterly'!$H$4="Yearly",J1161*'Lease Quarterly'!$D$4,IF('Lease Quarterly'!$H$4="Quarterly",J1161*('Lease Quarterly'!$D$4/4),J1161*'Lease Quarterly'!$D$4/12)),-L1161-J1161)</f>
        <v>0</v>
      </c>
      <c r="L1161" s="47">
        <f t="shared" si="177"/>
        <v>0</v>
      </c>
      <c r="M1161" s="47">
        <f t="shared" si="178"/>
        <v>0</v>
      </c>
      <c r="N1161" s="57"/>
      <c r="O1161" s="38">
        <v>237</v>
      </c>
      <c r="P1161" s="58">
        <f t="shared" si="182"/>
        <v>461942</v>
      </c>
      <c r="Q1161" s="47">
        <f t="shared" si="183"/>
        <v>0</v>
      </c>
      <c r="R1161" s="47">
        <f>IF(S1160&lt;1,0,-'Lease Quarterly'!$K$4/'Lease Quarterly'!$L$4)</f>
        <v>0</v>
      </c>
      <c r="S1161" s="47">
        <f t="shared" si="179"/>
        <v>0</v>
      </c>
      <c r="AE1161"/>
      <c r="AF1161" s="6"/>
    </row>
    <row r="1162" spans="1:32" x14ac:dyDescent="0.25">
      <c r="A1162" s="53">
        <f t="shared" si="180"/>
        <v>1146</v>
      </c>
      <c r="B1162" s="29">
        <f t="shared" si="174"/>
        <v>0</v>
      </c>
      <c r="C1162" s="9" t="str">
        <f>IF(D1162=0,"-",IF('Lease Quarterly'!$H$4="Yearly",EDATE(C1161,12),IF('Lease Quarterly'!$H$4="Quarterly",EDATE(C1161,3),EDATE(C1161,1))))</f>
        <v>-</v>
      </c>
      <c r="D1162" s="54">
        <f>IF(A1162&gt;'Lease Quarterly'!$E$4,0,'Lease Quarterly'!$G$4)*((1+$M$4)^(((((IF($H$4="Yearly",ROUNDDOWN(IF(A1162-($N$4)&lt;0,0,((A1162-($N$4)/(($N$4))))/($N$4)),0),IF($H$4="Monthly",ROUNDDOWN(IF(A1162-($N$4*12)&lt;0,0,((A1162-(12*$N$4)/((12*$N$4))))/($N$4*12)),0),ROUNDDOWN(IF(A1162-($N$4*4)&lt;0,0,((A1162-(4*$N$4)/((4*$N$4))))/($N$4*4)),0)))))))))+(IF(A1162=$E$4,$J$4,0))</f>
        <v>0</v>
      </c>
      <c r="E1162" s="49">
        <f>IF(D1162=0,0,1/((1+IF('Lease Quarterly'!$H$4="Yearly",'Lease Quarterly'!$D$4,IF('Lease Quarterly'!$H$4="Quarterly",'Lease Quarterly'!$D$4/4,'Lease Quarterly'!$D$4/12)))^IF($E$17=1,A1161,A1162)))</f>
        <v>0</v>
      </c>
      <c r="F1162" s="55">
        <f t="shared" si="175"/>
        <v>0</v>
      </c>
      <c r="G1162" s="56"/>
      <c r="H1162" s="38">
        <f t="shared" si="181"/>
        <v>1146</v>
      </c>
      <c r="I1162" s="9" t="str">
        <f t="shared" si="176"/>
        <v>-</v>
      </c>
      <c r="J1162" s="47">
        <f>IF(H1162&gt;'Lease Quarterly'!$E$4,0,M1161)</f>
        <v>0</v>
      </c>
      <c r="K1162" s="47">
        <f>IF(IF('Lease Quarterly'!$H$4="Yearly",J1162*'Lease Quarterly'!$D$4,IF('Lease Quarterly'!$H$4="Quarterly",J1162*('Lease Quarterly'!$D$4/4),J1162*'Lease Quarterly'!$D$4/12))&gt;0,IF('Lease Quarterly'!$H$4="Yearly",J1162*'Lease Quarterly'!$D$4,IF('Lease Quarterly'!$H$4="Quarterly",J1162*('Lease Quarterly'!$D$4/4),J1162*'Lease Quarterly'!$D$4/12)),-L1162-J1162)</f>
        <v>0</v>
      </c>
      <c r="L1162" s="47">
        <f t="shared" si="177"/>
        <v>0</v>
      </c>
      <c r="M1162" s="47">
        <f t="shared" si="178"/>
        <v>0</v>
      </c>
      <c r="N1162" s="57"/>
      <c r="O1162" s="38">
        <v>237</v>
      </c>
      <c r="P1162" s="58">
        <f t="shared" si="182"/>
        <v>462307</v>
      </c>
      <c r="Q1162" s="47">
        <f t="shared" si="183"/>
        <v>0</v>
      </c>
      <c r="R1162" s="47">
        <f>IF(S1161&lt;1,0,-'Lease Quarterly'!$K$4/'Lease Quarterly'!$L$4)</f>
        <v>0</v>
      </c>
      <c r="S1162" s="47">
        <f t="shared" si="179"/>
        <v>0</v>
      </c>
      <c r="AE1162"/>
      <c r="AF1162" s="6"/>
    </row>
    <row r="1163" spans="1:32" x14ac:dyDescent="0.25">
      <c r="A1163" s="53">
        <f t="shared" si="180"/>
        <v>1147</v>
      </c>
      <c r="B1163" s="29">
        <f t="shared" si="174"/>
        <v>0</v>
      </c>
      <c r="C1163" s="9" t="str">
        <f>IF(D1163=0,"-",IF('Lease Quarterly'!$H$4="Yearly",EDATE(C1162,12),IF('Lease Quarterly'!$H$4="Quarterly",EDATE(C1162,3),EDATE(C1162,1))))</f>
        <v>-</v>
      </c>
      <c r="D1163" s="54">
        <f>IF(A1163&gt;'Lease Quarterly'!$E$4,0,'Lease Quarterly'!$G$4)*((1+$M$4)^(((((IF($H$4="Yearly",ROUNDDOWN(IF(A1163-($N$4)&lt;0,0,((A1163-($N$4)/(($N$4))))/($N$4)),0),IF($H$4="Monthly",ROUNDDOWN(IF(A1163-($N$4*12)&lt;0,0,((A1163-(12*$N$4)/((12*$N$4))))/($N$4*12)),0),ROUNDDOWN(IF(A1163-($N$4*4)&lt;0,0,((A1163-(4*$N$4)/((4*$N$4))))/($N$4*4)),0)))))))))+(IF(A1163=$E$4,$J$4,0))</f>
        <v>0</v>
      </c>
      <c r="E1163" s="49">
        <f>IF(D1163=0,0,1/((1+IF('Lease Quarterly'!$H$4="Yearly",'Lease Quarterly'!$D$4,IF('Lease Quarterly'!$H$4="Quarterly",'Lease Quarterly'!$D$4/4,'Lease Quarterly'!$D$4/12)))^IF($E$17=1,A1162,A1163)))</f>
        <v>0</v>
      </c>
      <c r="F1163" s="55">
        <f t="shared" si="175"/>
        <v>0</v>
      </c>
      <c r="G1163" s="56"/>
      <c r="H1163" s="38">
        <f t="shared" si="181"/>
        <v>1147</v>
      </c>
      <c r="I1163" s="9" t="str">
        <f t="shared" si="176"/>
        <v>-</v>
      </c>
      <c r="J1163" s="47">
        <f>IF(H1163&gt;'Lease Quarterly'!$E$4,0,M1162)</f>
        <v>0</v>
      </c>
      <c r="K1163" s="47">
        <f>IF(IF('Lease Quarterly'!$H$4="Yearly",J1163*'Lease Quarterly'!$D$4,IF('Lease Quarterly'!$H$4="Quarterly",J1163*('Lease Quarterly'!$D$4/4),J1163*'Lease Quarterly'!$D$4/12))&gt;0,IF('Lease Quarterly'!$H$4="Yearly",J1163*'Lease Quarterly'!$D$4,IF('Lease Quarterly'!$H$4="Quarterly",J1163*('Lease Quarterly'!$D$4/4),J1163*'Lease Quarterly'!$D$4/12)),-L1163-J1163)</f>
        <v>0</v>
      </c>
      <c r="L1163" s="47">
        <f t="shared" si="177"/>
        <v>0</v>
      </c>
      <c r="M1163" s="47">
        <f t="shared" si="178"/>
        <v>0</v>
      </c>
      <c r="N1163" s="57"/>
      <c r="O1163" s="38">
        <v>237</v>
      </c>
      <c r="P1163" s="58">
        <f t="shared" si="182"/>
        <v>462672</v>
      </c>
      <c r="Q1163" s="47">
        <f t="shared" si="183"/>
        <v>0</v>
      </c>
      <c r="R1163" s="47">
        <f>IF(S1162&lt;1,0,-'Lease Quarterly'!$K$4/'Lease Quarterly'!$L$4)</f>
        <v>0</v>
      </c>
      <c r="S1163" s="47">
        <f t="shared" si="179"/>
        <v>0</v>
      </c>
      <c r="AE1163"/>
      <c r="AF1163" s="6"/>
    </row>
    <row r="1164" spans="1:32" x14ac:dyDescent="0.25">
      <c r="A1164" s="53">
        <f t="shared" si="180"/>
        <v>1148</v>
      </c>
      <c r="B1164" s="29">
        <f t="shared" si="174"/>
        <v>0</v>
      </c>
      <c r="C1164" s="9" t="str">
        <f>IF(D1164=0,"-",IF('Lease Quarterly'!$H$4="Yearly",EDATE(C1163,12),IF('Lease Quarterly'!$H$4="Quarterly",EDATE(C1163,3),EDATE(C1163,1))))</f>
        <v>-</v>
      </c>
      <c r="D1164" s="54">
        <f>IF(A1164&gt;'Lease Quarterly'!$E$4,0,'Lease Quarterly'!$G$4)*((1+$M$4)^(((((IF($H$4="Yearly",ROUNDDOWN(IF(A1164-($N$4)&lt;0,0,((A1164-($N$4)/(($N$4))))/($N$4)),0),IF($H$4="Monthly",ROUNDDOWN(IF(A1164-($N$4*12)&lt;0,0,((A1164-(12*$N$4)/((12*$N$4))))/($N$4*12)),0),ROUNDDOWN(IF(A1164-($N$4*4)&lt;0,0,((A1164-(4*$N$4)/((4*$N$4))))/($N$4*4)),0)))))))))+(IF(A1164=$E$4,$J$4,0))</f>
        <v>0</v>
      </c>
      <c r="E1164" s="49">
        <f>IF(D1164=0,0,1/((1+IF('Lease Quarterly'!$H$4="Yearly",'Lease Quarterly'!$D$4,IF('Lease Quarterly'!$H$4="Quarterly",'Lease Quarterly'!$D$4/4,'Lease Quarterly'!$D$4/12)))^IF($E$17=1,A1163,A1164)))</f>
        <v>0</v>
      </c>
      <c r="F1164" s="55">
        <f t="shared" si="175"/>
        <v>0</v>
      </c>
      <c r="G1164" s="56"/>
      <c r="H1164" s="38">
        <f t="shared" si="181"/>
        <v>1148</v>
      </c>
      <c r="I1164" s="9" t="str">
        <f t="shared" si="176"/>
        <v>-</v>
      </c>
      <c r="J1164" s="47">
        <f>IF(H1164&gt;'Lease Quarterly'!$E$4,0,M1163)</f>
        <v>0</v>
      </c>
      <c r="K1164" s="47">
        <f>IF(IF('Lease Quarterly'!$H$4="Yearly",J1164*'Lease Quarterly'!$D$4,IF('Lease Quarterly'!$H$4="Quarterly",J1164*('Lease Quarterly'!$D$4/4),J1164*'Lease Quarterly'!$D$4/12))&gt;0,IF('Lease Quarterly'!$H$4="Yearly",J1164*'Lease Quarterly'!$D$4,IF('Lease Quarterly'!$H$4="Quarterly",J1164*('Lease Quarterly'!$D$4/4),J1164*'Lease Quarterly'!$D$4/12)),-L1164-J1164)</f>
        <v>0</v>
      </c>
      <c r="L1164" s="47">
        <f t="shared" si="177"/>
        <v>0</v>
      </c>
      <c r="M1164" s="47">
        <f t="shared" si="178"/>
        <v>0</v>
      </c>
      <c r="N1164" s="57"/>
      <c r="O1164" s="38">
        <v>237</v>
      </c>
      <c r="P1164" s="58">
        <f t="shared" si="182"/>
        <v>463037</v>
      </c>
      <c r="Q1164" s="47">
        <f t="shared" si="183"/>
        <v>0</v>
      </c>
      <c r="R1164" s="47">
        <f>IF(S1163&lt;1,0,-'Lease Quarterly'!$K$4/'Lease Quarterly'!$L$4)</f>
        <v>0</v>
      </c>
      <c r="S1164" s="47">
        <f t="shared" si="179"/>
        <v>0</v>
      </c>
      <c r="AE1164"/>
      <c r="AF1164" s="6"/>
    </row>
    <row r="1165" spans="1:32" x14ac:dyDescent="0.25">
      <c r="A1165" s="53">
        <f t="shared" si="180"/>
        <v>1149</v>
      </c>
      <c r="B1165" s="29">
        <f t="shared" si="174"/>
        <v>0</v>
      </c>
      <c r="C1165" s="9" t="str">
        <f>IF(D1165=0,"-",IF('Lease Quarterly'!$H$4="Yearly",EDATE(C1164,12),IF('Lease Quarterly'!$H$4="Quarterly",EDATE(C1164,3),EDATE(C1164,1))))</f>
        <v>-</v>
      </c>
      <c r="D1165" s="54">
        <f>IF(A1165&gt;'Lease Quarterly'!$E$4,0,'Lease Quarterly'!$G$4)*((1+$M$4)^(((((IF($H$4="Yearly",ROUNDDOWN(IF(A1165-($N$4)&lt;0,0,((A1165-($N$4)/(($N$4))))/($N$4)),0),IF($H$4="Monthly",ROUNDDOWN(IF(A1165-($N$4*12)&lt;0,0,((A1165-(12*$N$4)/((12*$N$4))))/($N$4*12)),0),ROUNDDOWN(IF(A1165-($N$4*4)&lt;0,0,((A1165-(4*$N$4)/((4*$N$4))))/($N$4*4)),0)))))))))+(IF(A1165=$E$4,$J$4,0))</f>
        <v>0</v>
      </c>
      <c r="E1165" s="49">
        <f>IF(D1165=0,0,1/((1+IF('Lease Quarterly'!$H$4="Yearly",'Lease Quarterly'!$D$4,IF('Lease Quarterly'!$H$4="Quarterly",'Lease Quarterly'!$D$4/4,'Lease Quarterly'!$D$4/12)))^IF($E$17=1,A1164,A1165)))</f>
        <v>0</v>
      </c>
      <c r="F1165" s="55">
        <f t="shared" si="175"/>
        <v>0</v>
      </c>
      <c r="G1165" s="56"/>
      <c r="H1165" s="38">
        <f t="shared" si="181"/>
        <v>1149</v>
      </c>
      <c r="I1165" s="9" t="str">
        <f t="shared" si="176"/>
        <v>-</v>
      </c>
      <c r="J1165" s="47">
        <f>IF(H1165&gt;'Lease Quarterly'!$E$4,0,M1164)</f>
        <v>0</v>
      </c>
      <c r="K1165" s="47">
        <f>IF(IF('Lease Quarterly'!$H$4="Yearly",J1165*'Lease Quarterly'!$D$4,IF('Lease Quarterly'!$H$4="Quarterly",J1165*('Lease Quarterly'!$D$4/4),J1165*'Lease Quarterly'!$D$4/12))&gt;0,IF('Lease Quarterly'!$H$4="Yearly",J1165*'Lease Quarterly'!$D$4,IF('Lease Quarterly'!$H$4="Quarterly",J1165*('Lease Quarterly'!$D$4/4),J1165*'Lease Quarterly'!$D$4/12)),-L1165-J1165)</f>
        <v>0</v>
      </c>
      <c r="L1165" s="47">
        <f t="shared" si="177"/>
        <v>0</v>
      </c>
      <c r="M1165" s="47">
        <f t="shared" si="178"/>
        <v>0</v>
      </c>
      <c r="N1165" s="57"/>
      <c r="O1165" s="38">
        <v>237</v>
      </c>
      <c r="P1165" s="58">
        <f t="shared" si="182"/>
        <v>463403</v>
      </c>
      <c r="Q1165" s="47">
        <f t="shared" si="183"/>
        <v>0</v>
      </c>
      <c r="R1165" s="47">
        <f>IF(S1164&lt;1,0,-'Lease Quarterly'!$K$4/'Lease Quarterly'!$L$4)</f>
        <v>0</v>
      </c>
      <c r="S1165" s="47">
        <f t="shared" si="179"/>
        <v>0</v>
      </c>
      <c r="AE1165"/>
      <c r="AF1165" s="6"/>
    </row>
    <row r="1166" spans="1:32" x14ac:dyDescent="0.25">
      <c r="A1166" s="53">
        <f t="shared" si="180"/>
        <v>1150</v>
      </c>
      <c r="B1166" s="29">
        <f t="shared" si="174"/>
        <v>0</v>
      </c>
      <c r="C1166" s="9" t="str">
        <f>IF(D1166=0,"-",IF('Lease Quarterly'!$H$4="Yearly",EDATE(C1165,12),IF('Lease Quarterly'!$H$4="Quarterly",EDATE(C1165,3),EDATE(C1165,1))))</f>
        <v>-</v>
      </c>
      <c r="D1166" s="54">
        <f>IF(A1166&gt;'Lease Quarterly'!$E$4,0,'Lease Quarterly'!$G$4)*((1+$M$4)^(((((IF($H$4="Yearly",ROUNDDOWN(IF(A1166-($N$4)&lt;0,0,((A1166-($N$4)/(($N$4))))/($N$4)),0),IF($H$4="Monthly",ROUNDDOWN(IF(A1166-($N$4*12)&lt;0,0,((A1166-(12*$N$4)/((12*$N$4))))/($N$4*12)),0),ROUNDDOWN(IF(A1166-($N$4*4)&lt;0,0,((A1166-(4*$N$4)/((4*$N$4))))/($N$4*4)),0)))))))))+(IF(A1166=$E$4,$J$4,0))</f>
        <v>0</v>
      </c>
      <c r="E1166" s="49">
        <f>IF(D1166=0,0,1/((1+IF('Lease Quarterly'!$H$4="Yearly",'Lease Quarterly'!$D$4,IF('Lease Quarterly'!$H$4="Quarterly",'Lease Quarterly'!$D$4/4,'Lease Quarterly'!$D$4/12)))^IF($E$17=1,A1165,A1166)))</f>
        <v>0</v>
      </c>
      <c r="F1166" s="55">
        <f t="shared" si="175"/>
        <v>0</v>
      </c>
      <c r="G1166" s="56"/>
      <c r="H1166" s="38">
        <f t="shared" si="181"/>
        <v>1150</v>
      </c>
      <c r="I1166" s="9" t="str">
        <f t="shared" si="176"/>
        <v>-</v>
      </c>
      <c r="J1166" s="47">
        <f>IF(H1166&gt;'Lease Quarterly'!$E$4,0,M1165)</f>
        <v>0</v>
      </c>
      <c r="K1166" s="47">
        <f>IF(IF('Lease Quarterly'!$H$4="Yearly",J1166*'Lease Quarterly'!$D$4,IF('Lease Quarterly'!$H$4="Quarterly",J1166*('Lease Quarterly'!$D$4/4),J1166*'Lease Quarterly'!$D$4/12))&gt;0,IF('Lease Quarterly'!$H$4="Yearly",J1166*'Lease Quarterly'!$D$4,IF('Lease Quarterly'!$H$4="Quarterly",J1166*('Lease Quarterly'!$D$4/4),J1166*'Lease Quarterly'!$D$4/12)),-L1166-J1166)</f>
        <v>0</v>
      </c>
      <c r="L1166" s="47">
        <f t="shared" si="177"/>
        <v>0</v>
      </c>
      <c r="M1166" s="47">
        <f t="shared" si="178"/>
        <v>0</v>
      </c>
      <c r="N1166" s="57"/>
      <c r="O1166" s="38">
        <v>237</v>
      </c>
      <c r="P1166" s="58">
        <f t="shared" si="182"/>
        <v>463768</v>
      </c>
      <c r="Q1166" s="47">
        <f t="shared" si="183"/>
        <v>0</v>
      </c>
      <c r="R1166" s="47">
        <f>IF(S1165&lt;1,0,-'Lease Quarterly'!$K$4/'Lease Quarterly'!$L$4)</f>
        <v>0</v>
      </c>
      <c r="S1166" s="47">
        <f t="shared" si="179"/>
        <v>0</v>
      </c>
      <c r="AE1166"/>
      <c r="AF1166" s="6"/>
    </row>
    <row r="1167" spans="1:32" x14ac:dyDescent="0.25">
      <c r="A1167" s="53">
        <f t="shared" si="180"/>
        <v>1151</v>
      </c>
      <c r="B1167" s="29">
        <f t="shared" si="174"/>
        <v>0</v>
      </c>
      <c r="C1167" s="9" t="str">
        <f>IF(D1167=0,"-",IF('Lease Quarterly'!$H$4="Yearly",EDATE(C1166,12),IF('Lease Quarterly'!$H$4="Quarterly",EDATE(C1166,3),EDATE(C1166,1))))</f>
        <v>-</v>
      </c>
      <c r="D1167" s="54">
        <f>IF(A1167&gt;'Lease Quarterly'!$E$4,0,'Lease Quarterly'!$G$4)*((1+$M$4)^(((((IF($H$4="Yearly",ROUNDDOWN(IF(A1167-($N$4)&lt;0,0,((A1167-($N$4)/(($N$4))))/($N$4)),0),IF($H$4="Monthly",ROUNDDOWN(IF(A1167-($N$4*12)&lt;0,0,((A1167-(12*$N$4)/((12*$N$4))))/($N$4*12)),0),ROUNDDOWN(IF(A1167-($N$4*4)&lt;0,0,((A1167-(4*$N$4)/((4*$N$4))))/($N$4*4)),0)))))))))+(IF(A1167=$E$4,$J$4,0))</f>
        <v>0</v>
      </c>
      <c r="E1167" s="49">
        <f>IF(D1167=0,0,1/((1+IF('Lease Quarterly'!$H$4="Yearly",'Lease Quarterly'!$D$4,IF('Lease Quarterly'!$H$4="Quarterly",'Lease Quarterly'!$D$4/4,'Lease Quarterly'!$D$4/12)))^IF($E$17=1,A1166,A1167)))</f>
        <v>0</v>
      </c>
      <c r="F1167" s="55">
        <f t="shared" si="175"/>
        <v>0</v>
      </c>
      <c r="G1167" s="56"/>
      <c r="H1167" s="38">
        <f t="shared" si="181"/>
        <v>1151</v>
      </c>
      <c r="I1167" s="9" t="str">
        <f t="shared" si="176"/>
        <v>-</v>
      </c>
      <c r="J1167" s="47">
        <f>IF(H1167&gt;'Lease Quarterly'!$E$4,0,M1166)</f>
        <v>0</v>
      </c>
      <c r="K1167" s="47">
        <f>IF(IF('Lease Quarterly'!$H$4="Yearly",J1167*'Lease Quarterly'!$D$4,IF('Lease Quarterly'!$H$4="Quarterly",J1167*('Lease Quarterly'!$D$4/4),J1167*'Lease Quarterly'!$D$4/12))&gt;0,IF('Lease Quarterly'!$H$4="Yearly",J1167*'Lease Quarterly'!$D$4,IF('Lease Quarterly'!$H$4="Quarterly",J1167*('Lease Quarterly'!$D$4/4),J1167*'Lease Quarterly'!$D$4/12)),-L1167-J1167)</f>
        <v>0</v>
      </c>
      <c r="L1167" s="47">
        <f t="shared" si="177"/>
        <v>0</v>
      </c>
      <c r="M1167" s="47">
        <f t="shared" si="178"/>
        <v>0</v>
      </c>
      <c r="N1167" s="57"/>
      <c r="O1167" s="38">
        <v>237</v>
      </c>
      <c r="P1167" s="58">
        <f t="shared" si="182"/>
        <v>464133</v>
      </c>
      <c r="Q1167" s="47">
        <f t="shared" si="183"/>
        <v>0</v>
      </c>
      <c r="R1167" s="47">
        <f>IF(S1166&lt;1,0,-'Lease Quarterly'!$K$4/'Lease Quarterly'!$L$4)</f>
        <v>0</v>
      </c>
      <c r="S1167" s="47">
        <f t="shared" si="179"/>
        <v>0</v>
      </c>
      <c r="AE1167"/>
      <c r="AF1167" s="6"/>
    </row>
    <row r="1168" spans="1:32" x14ac:dyDescent="0.25">
      <c r="A1168" s="53">
        <f t="shared" si="180"/>
        <v>1152</v>
      </c>
      <c r="B1168" s="29">
        <f t="shared" si="174"/>
        <v>0</v>
      </c>
      <c r="C1168" s="9" t="str">
        <f>IF(D1168=0,"-",IF('Lease Quarterly'!$H$4="Yearly",EDATE(C1167,12),IF('Lease Quarterly'!$H$4="Quarterly",EDATE(C1167,3),EDATE(C1167,1))))</f>
        <v>-</v>
      </c>
      <c r="D1168" s="54">
        <f>IF(A1168&gt;'Lease Quarterly'!$E$4,0,'Lease Quarterly'!$G$4)*((1+$M$4)^(((((IF($H$4="Yearly",ROUNDDOWN(IF(A1168-($N$4)&lt;0,0,((A1168-($N$4)/(($N$4))))/($N$4)),0),IF($H$4="Monthly",ROUNDDOWN(IF(A1168-($N$4*12)&lt;0,0,((A1168-(12*$N$4)/((12*$N$4))))/($N$4*12)),0),ROUNDDOWN(IF(A1168-($N$4*4)&lt;0,0,((A1168-(4*$N$4)/((4*$N$4))))/($N$4*4)),0)))))))))+(IF(A1168=$E$4,$J$4,0))</f>
        <v>0</v>
      </c>
      <c r="E1168" s="49">
        <f>IF(D1168=0,0,1/((1+IF('Lease Quarterly'!$H$4="Yearly",'Lease Quarterly'!$D$4,IF('Lease Quarterly'!$H$4="Quarterly",'Lease Quarterly'!$D$4/4,'Lease Quarterly'!$D$4/12)))^IF($E$17=1,A1167,A1168)))</f>
        <v>0</v>
      </c>
      <c r="F1168" s="55">
        <f t="shared" si="175"/>
        <v>0</v>
      </c>
      <c r="G1168" s="56"/>
      <c r="H1168" s="38">
        <f t="shared" si="181"/>
        <v>1152</v>
      </c>
      <c r="I1168" s="9" t="str">
        <f t="shared" si="176"/>
        <v>-</v>
      </c>
      <c r="J1168" s="47">
        <f>IF(H1168&gt;'Lease Quarterly'!$E$4,0,M1167)</f>
        <v>0</v>
      </c>
      <c r="K1168" s="47">
        <f>IF(IF('Lease Quarterly'!$H$4="Yearly",J1168*'Lease Quarterly'!$D$4,IF('Lease Quarterly'!$H$4="Quarterly",J1168*('Lease Quarterly'!$D$4/4),J1168*'Lease Quarterly'!$D$4/12))&gt;0,IF('Lease Quarterly'!$H$4="Yearly",J1168*'Lease Quarterly'!$D$4,IF('Lease Quarterly'!$H$4="Quarterly",J1168*('Lease Quarterly'!$D$4/4),J1168*'Lease Quarterly'!$D$4/12)),-L1168-J1168)</f>
        <v>0</v>
      </c>
      <c r="L1168" s="47">
        <f t="shared" si="177"/>
        <v>0</v>
      </c>
      <c r="M1168" s="47">
        <f t="shared" si="178"/>
        <v>0</v>
      </c>
      <c r="N1168" s="57"/>
      <c r="O1168" s="38">
        <v>237</v>
      </c>
      <c r="P1168" s="58">
        <f t="shared" si="182"/>
        <v>464498</v>
      </c>
      <c r="Q1168" s="47">
        <f t="shared" si="183"/>
        <v>0</v>
      </c>
      <c r="R1168" s="47">
        <f>IF(S1167&lt;1,0,-'Lease Quarterly'!$K$4/'Lease Quarterly'!$L$4)</f>
        <v>0</v>
      </c>
      <c r="S1168" s="47">
        <f t="shared" si="179"/>
        <v>0</v>
      </c>
      <c r="AE1168"/>
      <c r="AF1168" s="6"/>
    </row>
    <row r="1169" spans="1:32" x14ac:dyDescent="0.25">
      <c r="A1169" s="53">
        <f t="shared" si="180"/>
        <v>1153</v>
      </c>
      <c r="B1169" s="29">
        <f t="shared" ref="B1169:B1216" si="184">IF(C1169="-",0,YEAR(C1169))</f>
        <v>0</v>
      </c>
      <c r="C1169" s="9" t="str">
        <f>IF(D1169=0,"-",IF('Lease Quarterly'!$H$4="Yearly",EDATE(C1168,12),IF('Lease Quarterly'!$H$4="Quarterly",EDATE(C1168,3),EDATE(C1168,1))))</f>
        <v>-</v>
      </c>
      <c r="D1169" s="54">
        <f>IF(A1169&gt;'Lease Quarterly'!$E$4,0,'Lease Quarterly'!$G$4)*((1+$M$4)^(((((IF($H$4="Yearly",ROUNDDOWN(IF(A1169-($N$4)&lt;0,0,((A1169-($N$4)/(($N$4))))/($N$4)),0),IF($H$4="Monthly",ROUNDDOWN(IF(A1169-($N$4*12)&lt;0,0,((A1169-(12*$N$4)/((12*$N$4))))/($N$4*12)),0),ROUNDDOWN(IF(A1169-($N$4*4)&lt;0,0,((A1169-(4*$N$4)/((4*$N$4))))/($N$4*4)),0)))))))))+(IF(A1169=$E$4,$J$4,0))</f>
        <v>0</v>
      </c>
      <c r="E1169" s="49">
        <f>IF(D1169=0,0,1/((1+IF('Lease Quarterly'!$H$4="Yearly",'Lease Quarterly'!$D$4,IF('Lease Quarterly'!$H$4="Quarterly",'Lease Quarterly'!$D$4/4,'Lease Quarterly'!$D$4/12)))^IF($E$17=1,A1168,A1169)))</f>
        <v>0</v>
      </c>
      <c r="F1169" s="55">
        <f t="shared" ref="F1169:F1216" si="185">D1169*E1169</f>
        <v>0</v>
      </c>
      <c r="G1169" s="56"/>
      <c r="H1169" s="38">
        <f t="shared" si="181"/>
        <v>1153</v>
      </c>
      <c r="I1169" s="9" t="str">
        <f t="shared" ref="I1169:I1216" si="186">C1169</f>
        <v>-</v>
      </c>
      <c r="J1169" s="47">
        <f>IF(H1169&gt;'Lease Quarterly'!$E$4,0,M1168)</f>
        <v>0</v>
      </c>
      <c r="K1169" s="47">
        <f>IF(IF('Lease Quarterly'!$H$4="Yearly",J1169*'Lease Quarterly'!$D$4,IF('Lease Quarterly'!$H$4="Quarterly",J1169*('Lease Quarterly'!$D$4/4),J1169*'Lease Quarterly'!$D$4/12))&gt;0,IF('Lease Quarterly'!$H$4="Yearly",J1169*'Lease Quarterly'!$D$4,IF('Lease Quarterly'!$H$4="Quarterly",J1169*('Lease Quarterly'!$D$4/4),J1169*'Lease Quarterly'!$D$4/12)),-L1169-J1169)</f>
        <v>0</v>
      </c>
      <c r="L1169" s="47">
        <f t="shared" si="177"/>
        <v>0</v>
      </c>
      <c r="M1169" s="47">
        <f t="shared" si="178"/>
        <v>0</v>
      </c>
      <c r="N1169" s="57"/>
      <c r="O1169" s="38">
        <v>237</v>
      </c>
      <c r="P1169" s="58">
        <f t="shared" si="182"/>
        <v>464864</v>
      </c>
      <c r="Q1169" s="47">
        <f t="shared" si="183"/>
        <v>0</v>
      </c>
      <c r="R1169" s="47">
        <f>IF(S1168&lt;1,0,-'Lease Quarterly'!$K$4/'Lease Quarterly'!$L$4)</f>
        <v>0</v>
      </c>
      <c r="S1169" s="47">
        <f t="shared" si="179"/>
        <v>0</v>
      </c>
      <c r="AE1169"/>
      <c r="AF1169" s="6"/>
    </row>
    <row r="1170" spans="1:32" x14ac:dyDescent="0.25">
      <c r="A1170" s="53">
        <f t="shared" si="180"/>
        <v>1154</v>
      </c>
      <c r="B1170" s="29">
        <f t="shared" si="184"/>
        <v>0</v>
      </c>
      <c r="C1170" s="9" t="str">
        <f>IF(D1170=0,"-",IF('Lease Quarterly'!$H$4="Yearly",EDATE(C1169,12),IF('Lease Quarterly'!$H$4="Quarterly",EDATE(C1169,3),EDATE(C1169,1))))</f>
        <v>-</v>
      </c>
      <c r="D1170" s="54">
        <f>IF(A1170&gt;'Lease Quarterly'!$E$4,0,'Lease Quarterly'!$G$4)*((1+$M$4)^(((((IF($H$4="Yearly",ROUNDDOWN(IF(A1170-($N$4)&lt;0,0,((A1170-($N$4)/(($N$4))))/($N$4)),0),IF($H$4="Monthly",ROUNDDOWN(IF(A1170-($N$4*12)&lt;0,0,((A1170-(12*$N$4)/((12*$N$4))))/($N$4*12)),0),ROUNDDOWN(IF(A1170-($N$4*4)&lt;0,0,((A1170-(4*$N$4)/((4*$N$4))))/($N$4*4)),0)))))))))+(IF(A1170=$E$4,$J$4,0))</f>
        <v>0</v>
      </c>
      <c r="E1170" s="49">
        <f>IF(D1170=0,0,1/((1+IF('Lease Quarterly'!$H$4="Yearly",'Lease Quarterly'!$D$4,IF('Lease Quarterly'!$H$4="Quarterly",'Lease Quarterly'!$D$4/4,'Lease Quarterly'!$D$4/12)))^IF($E$17=1,A1169,A1170)))</f>
        <v>0</v>
      </c>
      <c r="F1170" s="55">
        <f t="shared" si="185"/>
        <v>0</v>
      </c>
      <c r="G1170" s="56"/>
      <c r="H1170" s="38">
        <f t="shared" si="181"/>
        <v>1154</v>
      </c>
      <c r="I1170" s="9" t="str">
        <f t="shared" si="186"/>
        <v>-</v>
      </c>
      <c r="J1170" s="47">
        <f>IF(H1170&gt;'Lease Quarterly'!$E$4,0,M1169)</f>
        <v>0</v>
      </c>
      <c r="K1170" s="47">
        <f>IF(IF('Lease Quarterly'!$H$4="Yearly",J1170*'Lease Quarterly'!$D$4,IF('Lease Quarterly'!$H$4="Quarterly",J1170*('Lease Quarterly'!$D$4/4),J1170*'Lease Quarterly'!$D$4/12))&gt;0,IF('Lease Quarterly'!$H$4="Yearly",J1170*'Lease Quarterly'!$D$4,IF('Lease Quarterly'!$H$4="Quarterly",J1170*('Lease Quarterly'!$D$4/4),J1170*'Lease Quarterly'!$D$4/12)),-L1170-J1170)</f>
        <v>0</v>
      </c>
      <c r="L1170" s="47">
        <f t="shared" ref="L1170:L1216" si="187">D1170</f>
        <v>0</v>
      </c>
      <c r="M1170" s="47">
        <f t="shared" ref="M1170:M1216" si="188">J1170+K1170-L1170</f>
        <v>0</v>
      </c>
      <c r="N1170" s="57"/>
      <c r="O1170" s="38">
        <v>237</v>
      </c>
      <c r="P1170" s="58">
        <f t="shared" si="182"/>
        <v>465229</v>
      </c>
      <c r="Q1170" s="47">
        <f t="shared" si="183"/>
        <v>0</v>
      </c>
      <c r="R1170" s="47">
        <f>IF(S1169&lt;1,0,-'Lease Quarterly'!$K$4/'Lease Quarterly'!$L$4)</f>
        <v>0</v>
      </c>
      <c r="S1170" s="47">
        <f t="shared" ref="S1170:S1216" si="189">IF(S1169&lt;1,0,SUM(Q1170:R1170))</f>
        <v>0</v>
      </c>
      <c r="AE1170"/>
      <c r="AF1170" s="6"/>
    </row>
    <row r="1171" spans="1:32" x14ac:dyDescent="0.25">
      <c r="A1171" s="53">
        <f t="shared" ref="A1171:A1216" si="190">A1170+1</f>
        <v>1155</v>
      </c>
      <c r="B1171" s="29">
        <f t="shared" si="184"/>
        <v>0</v>
      </c>
      <c r="C1171" s="9" t="str">
        <f>IF(D1171=0,"-",IF('Lease Quarterly'!$H$4="Yearly",EDATE(C1170,12),IF('Lease Quarterly'!$H$4="Quarterly",EDATE(C1170,3),EDATE(C1170,1))))</f>
        <v>-</v>
      </c>
      <c r="D1171" s="54">
        <f>IF(A1171&gt;'Lease Quarterly'!$E$4,0,'Lease Quarterly'!$G$4)*((1+$M$4)^(((((IF($H$4="Yearly",ROUNDDOWN(IF(A1171-($N$4)&lt;0,0,((A1171-($N$4)/(($N$4))))/($N$4)),0),IF($H$4="Monthly",ROUNDDOWN(IF(A1171-($N$4*12)&lt;0,0,((A1171-(12*$N$4)/((12*$N$4))))/($N$4*12)),0),ROUNDDOWN(IF(A1171-($N$4*4)&lt;0,0,((A1171-(4*$N$4)/((4*$N$4))))/($N$4*4)),0)))))))))+(IF(A1171=$E$4,$J$4,0))</f>
        <v>0</v>
      </c>
      <c r="E1171" s="49">
        <f>IF(D1171=0,0,1/((1+IF('Lease Quarterly'!$H$4="Yearly",'Lease Quarterly'!$D$4,IF('Lease Quarterly'!$H$4="Quarterly",'Lease Quarterly'!$D$4/4,'Lease Quarterly'!$D$4/12)))^IF($E$17=1,A1170,A1171)))</f>
        <v>0</v>
      </c>
      <c r="F1171" s="55">
        <f t="shared" si="185"/>
        <v>0</v>
      </c>
      <c r="G1171" s="56"/>
      <c r="H1171" s="38">
        <f t="shared" ref="H1171:H1216" si="191">H1170+1</f>
        <v>1155</v>
      </c>
      <c r="I1171" s="9" t="str">
        <f t="shared" si="186"/>
        <v>-</v>
      </c>
      <c r="J1171" s="47">
        <f>IF(H1171&gt;'Lease Quarterly'!$E$4,0,M1170)</f>
        <v>0</v>
      </c>
      <c r="K1171" s="47">
        <f>IF(IF('Lease Quarterly'!$H$4="Yearly",J1171*'Lease Quarterly'!$D$4,IF('Lease Quarterly'!$H$4="Quarterly",J1171*('Lease Quarterly'!$D$4/4),J1171*'Lease Quarterly'!$D$4/12))&gt;0,IF('Lease Quarterly'!$H$4="Yearly",J1171*'Lease Quarterly'!$D$4,IF('Lease Quarterly'!$H$4="Quarterly",J1171*('Lease Quarterly'!$D$4/4),J1171*'Lease Quarterly'!$D$4/12)),-L1171-J1171)</f>
        <v>0</v>
      </c>
      <c r="L1171" s="47">
        <f t="shared" si="187"/>
        <v>0</v>
      </c>
      <c r="M1171" s="47">
        <f t="shared" si="188"/>
        <v>0</v>
      </c>
      <c r="N1171" s="57"/>
      <c r="O1171" s="38">
        <v>237</v>
      </c>
      <c r="P1171" s="58">
        <f t="shared" ref="P1171:P1216" si="192">DATE(YEAR(P1170)+1,MONTH(P1170),DAY(P1170))</f>
        <v>465594</v>
      </c>
      <c r="Q1171" s="47">
        <f t="shared" ref="Q1171:Q1216" si="193">S1170</f>
        <v>0</v>
      </c>
      <c r="R1171" s="47">
        <f>IF(S1170&lt;1,0,-'Lease Quarterly'!$K$4/'Lease Quarterly'!$L$4)</f>
        <v>0</v>
      </c>
      <c r="S1171" s="47">
        <f t="shared" si="189"/>
        <v>0</v>
      </c>
      <c r="AE1171"/>
      <c r="AF1171" s="6"/>
    </row>
    <row r="1172" spans="1:32" x14ac:dyDescent="0.25">
      <c r="A1172" s="53">
        <f t="shared" si="190"/>
        <v>1156</v>
      </c>
      <c r="B1172" s="29">
        <f t="shared" si="184"/>
        <v>0</v>
      </c>
      <c r="C1172" s="9" t="str">
        <f>IF(D1172=0,"-",IF('Lease Quarterly'!$H$4="Yearly",EDATE(C1171,12),IF('Lease Quarterly'!$H$4="Quarterly",EDATE(C1171,3),EDATE(C1171,1))))</f>
        <v>-</v>
      </c>
      <c r="D1172" s="54">
        <f>IF(A1172&gt;'Lease Quarterly'!$E$4,0,'Lease Quarterly'!$G$4)*((1+$M$4)^(((((IF($H$4="Yearly",ROUNDDOWN(IF(A1172-($N$4)&lt;0,0,((A1172-($N$4)/(($N$4))))/($N$4)),0),IF($H$4="Monthly",ROUNDDOWN(IF(A1172-($N$4*12)&lt;0,0,((A1172-(12*$N$4)/((12*$N$4))))/($N$4*12)),0),ROUNDDOWN(IF(A1172-($N$4*4)&lt;0,0,((A1172-(4*$N$4)/((4*$N$4))))/($N$4*4)),0)))))))))+(IF(A1172=$E$4,$J$4,0))</f>
        <v>0</v>
      </c>
      <c r="E1172" s="49">
        <f>IF(D1172=0,0,1/((1+IF('Lease Quarterly'!$H$4="Yearly",'Lease Quarterly'!$D$4,IF('Lease Quarterly'!$H$4="Quarterly",'Lease Quarterly'!$D$4/4,'Lease Quarterly'!$D$4/12)))^IF($E$17=1,A1171,A1172)))</f>
        <v>0</v>
      </c>
      <c r="F1172" s="55">
        <f t="shared" si="185"/>
        <v>0</v>
      </c>
      <c r="G1172" s="56"/>
      <c r="H1172" s="38">
        <f t="shared" si="191"/>
        <v>1156</v>
      </c>
      <c r="I1172" s="9" t="str">
        <f t="shared" si="186"/>
        <v>-</v>
      </c>
      <c r="J1172" s="47">
        <f>IF(H1172&gt;'Lease Quarterly'!$E$4,0,M1171)</f>
        <v>0</v>
      </c>
      <c r="K1172" s="47">
        <f>IF(IF('Lease Quarterly'!$H$4="Yearly",J1172*'Lease Quarterly'!$D$4,IF('Lease Quarterly'!$H$4="Quarterly",J1172*('Lease Quarterly'!$D$4/4),J1172*'Lease Quarterly'!$D$4/12))&gt;0,IF('Lease Quarterly'!$H$4="Yearly",J1172*'Lease Quarterly'!$D$4,IF('Lease Quarterly'!$H$4="Quarterly",J1172*('Lease Quarterly'!$D$4/4),J1172*'Lease Quarterly'!$D$4/12)),-L1172-J1172)</f>
        <v>0</v>
      </c>
      <c r="L1172" s="47">
        <f t="shared" si="187"/>
        <v>0</v>
      </c>
      <c r="M1172" s="47">
        <f t="shared" si="188"/>
        <v>0</v>
      </c>
      <c r="N1172" s="57"/>
      <c r="O1172" s="38">
        <v>237</v>
      </c>
      <c r="P1172" s="58">
        <f t="shared" si="192"/>
        <v>465959</v>
      </c>
      <c r="Q1172" s="47">
        <f t="shared" si="193"/>
        <v>0</v>
      </c>
      <c r="R1172" s="47">
        <f>IF(S1171&lt;1,0,-'Lease Quarterly'!$K$4/'Lease Quarterly'!$L$4)</f>
        <v>0</v>
      </c>
      <c r="S1172" s="47">
        <f t="shared" si="189"/>
        <v>0</v>
      </c>
      <c r="AE1172"/>
      <c r="AF1172" s="6"/>
    </row>
    <row r="1173" spans="1:32" x14ac:dyDescent="0.25">
      <c r="A1173" s="53">
        <f t="shared" si="190"/>
        <v>1157</v>
      </c>
      <c r="B1173" s="29">
        <f t="shared" si="184"/>
        <v>0</v>
      </c>
      <c r="C1173" s="9" t="str">
        <f>IF(D1173=0,"-",IF('Lease Quarterly'!$H$4="Yearly",EDATE(C1172,12),IF('Lease Quarterly'!$H$4="Quarterly",EDATE(C1172,3),EDATE(C1172,1))))</f>
        <v>-</v>
      </c>
      <c r="D1173" s="54">
        <f>IF(A1173&gt;'Lease Quarterly'!$E$4,0,'Lease Quarterly'!$G$4)*((1+$M$4)^(((((IF($H$4="Yearly",ROUNDDOWN(IF(A1173-($N$4)&lt;0,0,((A1173-($N$4)/(($N$4))))/($N$4)),0),IF($H$4="Monthly",ROUNDDOWN(IF(A1173-($N$4*12)&lt;0,0,((A1173-(12*$N$4)/((12*$N$4))))/($N$4*12)),0),ROUNDDOWN(IF(A1173-($N$4*4)&lt;0,0,((A1173-(4*$N$4)/((4*$N$4))))/($N$4*4)),0)))))))))+(IF(A1173=$E$4,$J$4,0))</f>
        <v>0</v>
      </c>
      <c r="E1173" s="49">
        <f>IF(D1173=0,0,1/((1+IF('Lease Quarterly'!$H$4="Yearly",'Lease Quarterly'!$D$4,IF('Lease Quarterly'!$H$4="Quarterly",'Lease Quarterly'!$D$4/4,'Lease Quarterly'!$D$4/12)))^IF($E$17=1,A1172,A1173)))</f>
        <v>0</v>
      </c>
      <c r="F1173" s="55">
        <f t="shared" si="185"/>
        <v>0</v>
      </c>
      <c r="G1173" s="56"/>
      <c r="H1173" s="38">
        <f t="shared" si="191"/>
        <v>1157</v>
      </c>
      <c r="I1173" s="9" t="str">
        <f t="shared" si="186"/>
        <v>-</v>
      </c>
      <c r="J1173" s="47">
        <f>IF(H1173&gt;'Lease Quarterly'!$E$4,0,M1172)</f>
        <v>0</v>
      </c>
      <c r="K1173" s="47">
        <f>IF(IF('Lease Quarterly'!$H$4="Yearly",J1173*'Lease Quarterly'!$D$4,IF('Lease Quarterly'!$H$4="Quarterly",J1173*('Lease Quarterly'!$D$4/4),J1173*'Lease Quarterly'!$D$4/12))&gt;0,IF('Lease Quarterly'!$H$4="Yearly",J1173*'Lease Quarterly'!$D$4,IF('Lease Quarterly'!$H$4="Quarterly",J1173*('Lease Quarterly'!$D$4/4),J1173*'Lease Quarterly'!$D$4/12)),-L1173-J1173)</f>
        <v>0</v>
      </c>
      <c r="L1173" s="47">
        <f t="shared" si="187"/>
        <v>0</v>
      </c>
      <c r="M1173" s="47">
        <f t="shared" si="188"/>
        <v>0</v>
      </c>
      <c r="N1173" s="57"/>
      <c r="O1173" s="38">
        <v>237</v>
      </c>
      <c r="P1173" s="58">
        <f t="shared" si="192"/>
        <v>466325</v>
      </c>
      <c r="Q1173" s="47">
        <f t="shared" si="193"/>
        <v>0</v>
      </c>
      <c r="R1173" s="47">
        <f>IF(S1172&lt;1,0,-'Lease Quarterly'!$K$4/'Lease Quarterly'!$L$4)</f>
        <v>0</v>
      </c>
      <c r="S1173" s="47">
        <f t="shared" si="189"/>
        <v>0</v>
      </c>
      <c r="AE1173"/>
      <c r="AF1173" s="6"/>
    </row>
    <row r="1174" spans="1:32" x14ac:dyDescent="0.25">
      <c r="A1174" s="53">
        <f t="shared" si="190"/>
        <v>1158</v>
      </c>
      <c r="B1174" s="29">
        <f t="shared" si="184"/>
        <v>0</v>
      </c>
      <c r="C1174" s="9" t="str">
        <f>IF(D1174=0,"-",IF('Lease Quarterly'!$H$4="Yearly",EDATE(C1173,12),IF('Lease Quarterly'!$H$4="Quarterly",EDATE(C1173,3),EDATE(C1173,1))))</f>
        <v>-</v>
      </c>
      <c r="D1174" s="54">
        <f>IF(A1174&gt;'Lease Quarterly'!$E$4,0,'Lease Quarterly'!$G$4)*((1+$M$4)^(((((IF($H$4="Yearly",ROUNDDOWN(IF(A1174-($N$4)&lt;0,0,((A1174-($N$4)/(($N$4))))/($N$4)),0),IF($H$4="Monthly",ROUNDDOWN(IF(A1174-($N$4*12)&lt;0,0,((A1174-(12*$N$4)/((12*$N$4))))/($N$4*12)),0),ROUNDDOWN(IF(A1174-($N$4*4)&lt;0,0,((A1174-(4*$N$4)/((4*$N$4))))/($N$4*4)),0)))))))))+(IF(A1174=$E$4,$J$4,0))</f>
        <v>0</v>
      </c>
      <c r="E1174" s="49">
        <f>IF(D1174=0,0,1/((1+IF('Lease Quarterly'!$H$4="Yearly",'Lease Quarterly'!$D$4,IF('Lease Quarterly'!$H$4="Quarterly",'Lease Quarterly'!$D$4/4,'Lease Quarterly'!$D$4/12)))^IF($E$17=1,A1173,A1174)))</f>
        <v>0</v>
      </c>
      <c r="F1174" s="55">
        <f t="shared" si="185"/>
        <v>0</v>
      </c>
      <c r="G1174" s="56"/>
      <c r="H1174" s="38">
        <f t="shared" si="191"/>
        <v>1158</v>
      </c>
      <c r="I1174" s="9" t="str">
        <f t="shared" si="186"/>
        <v>-</v>
      </c>
      <c r="J1174" s="47">
        <f>IF(H1174&gt;'Lease Quarterly'!$E$4,0,M1173)</f>
        <v>0</v>
      </c>
      <c r="K1174" s="47">
        <f>IF(IF('Lease Quarterly'!$H$4="Yearly",J1174*'Lease Quarterly'!$D$4,IF('Lease Quarterly'!$H$4="Quarterly",J1174*('Lease Quarterly'!$D$4/4),J1174*'Lease Quarterly'!$D$4/12))&gt;0,IF('Lease Quarterly'!$H$4="Yearly",J1174*'Lease Quarterly'!$D$4,IF('Lease Quarterly'!$H$4="Quarterly",J1174*('Lease Quarterly'!$D$4/4),J1174*'Lease Quarterly'!$D$4/12)),-L1174-J1174)</f>
        <v>0</v>
      </c>
      <c r="L1174" s="47">
        <f t="shared" si="187"/>
        <v>0</v>
      </c>
      <c r="M1174" s="47">
        <f t="shared" si="188"/>
        <v>0</v>
      </c>
      <c r="N1174" s="57"/>
      <c r="O1174" s="38">
        <v>237</v>
      </c>
      <c r="P1174" s="58">
        <f t="shared" si="192"/>
        <v>466690</v>
      </c>
      <c r="Q1174" s="47">
        <f t="shared" si="193"/>
        <v>0</v>
      </c>
      <c r="R1174" s="47">
        <f>IF(S1173&lt;1,0,-'Lease Quarterly'!$K$4/'Lease Quarterly'!$L$4)</f>
        <v>0</v>
      </c>
      <c r="S1174" s="47">
        <f t="shared" si="189"/>
        <v>0</v>
      </c>
      <c r="AE1174"/>
      <c r="AF1174" s="6"/>
    </row>
    <row r="1175" spans="1:32" x14ac:dyDescent="0.25">
      <c r="A1175" s="53">
        <f t="shared" si="190"/>
        <v>1159</v>
      </c>
      <c r="B1175" s="29">
        <f t="shared" si="184"/>
        <v>0</v>
      </c>
      <c r="C1175" s="9" t="str">
        <f>IF(D1175=0,"-",IF('Lease Quarterly'!$H$4="Yearly",EDATE(C1174,12),IF('Lease Quarterly'!$H$4="Quarterly",EDATE(C1174,3),EDATE(C1174,1))))</f>
        <v>-</v>
      </c>
      <c r="D1175" s="54">
        <f>IF(A1175&gt;'Lease Quarterly'!$E$4,0,'Lease Quarterly'!$G$4)*((1+$M$4)^(((((IF($H$4="Yearly",ROUNDDOWN(IF(A1175-($N$4)&lt;0,0,((A1175-($N$4)/(($N$4))))/($N$4)),0),IF($H$4="Monthly",ROUNDDOWN(IF(A1175-($N$4*12)&lt;0,0,((A1175-(12*$N$4)/((12*$N$4))))/($N$4*12)),0),ROUNDDOWN(IF(A1175-($N$4*4)&lt;0,0,((A1175-(4*$N$4)/((4*$N$4))))/($N$4*4)),0)))))))))+(IF(A1175=$E$4,$J$4,0))</f>
        <v>0</v>
      </c>
      <c r="E1175" s="49">
        <f>IF(D1175=0,0,1/((1+IF('Lease Quarterly'!$H$4="Yearly",'Lease Quarterly'!$D$4,IF('Lease Quarterly'!$H$4="Quarterly",'Lease Quarterly'!$D$4/4,'Lease Quarterly'!$D$4/12)))^IF($E$17=1,A1174,A1175)))</f>
        <v>0</v>
      </c>
      <c r="F1175" s="55">
        <f t="shared" si="185"/>
        <v>0</v>
      </c>
      <c r="G1175" s="56"/>
      <c r="H1175" s="38">
        <f t="shared" si="191"/>
        <v>1159</v>
      </c>
      <c r="I1175" s="9" t="str">
        <f t="shared" si="186"/>
        <v>-</v>
      </c>
      <c r="J1175" s="47">
        <f>IF(H1175&gt;'Lease Quarterly'!$E$4,0,M1174)</f>
        <v>0</v>
      </c>
      <c r="K1175" s="47">
        <f>IF(IF('Lease Quarterly'!$H$4="Yearly",J1175*'Lease Quarterly'!$D$4,IF('Lease Quarterly'!$H$4="Quarterly",J1175*('Lease Quarterly'!$D$4/4),J1175*'Lease Quarterly'!$D$4/12))&gt;0,IF('Lease Quarterly'!$H$4="Yearly",J1175*'Lease Quarterly'!$D$4,IF('Lease Quarterly'!$H$4="Quarterly",J1175*('Lease Quarterly'!$D$4/4),J1175*'Lease Quarterly'!$D$4/12)),-L1175-J1175)</f>
        <v>0</v>
      </c>
      <c r="L1175" s="47">
        <f t="shared" si="187"/>
        <v>0</v>
      </c>
      <c r="M1175" s="47">
        <f t="shared" si="188"/>
        <v>0</v>
      </c>
      <c r="N1175" s="57"/>
      <c r="O1175" s="38">
        <v>237</v>
      </c>
      <c r="P1175" s="58">
        <f t="shared" si="192"/>
        <v>467055</v>
      </c>
      <c r="Q1175" s="47">
        <f t="shared" si="193"/>
        <v>0</v>
      </c>
      <c r="R1175" s="47">
        <f>IF(S1174&lt;1,0,-'Lease Quarterly'!$K$4/'Lease Quarterly'!$L$4)</f>
        <v>0</v>
      </c>
      <c r="S1175" s="47">
        <f t="shared" si="189"/>
        <v>0</v>
      </c>
      <c r="AE1175"/>
      <c r="AF1175" s="6"/>
    </row>
    <row r="1176" spans="1:32" x14ac:dyDescent="0.25">
      <c r="A1176" s="53">
        <f t="shared" si="190"/>
        <v>1160</v>
      </c>
      <c r="B1176" s="29">
        <f t="shared" si="184"/>
        <v>0</v>
      </c>
      <c r="C1176" s="9" t="str">
        <f>IF(D1176=0,"-",IF('Lease Quarterly'!$H$4="Yearly",EDATE(C1175,12),IF('Lease Quarterly'!$H$4="Quarterly",EDATE(C1175,3),EDATE(C1175,1))))</f>
        <v>-</v>
      </c>
      <c r="D1176" s="54">
        <f>IF(A1176&gt;'Lease Quarterly'!$E$4,0,'Lease Quarterly'!$G$4)*((1+$M$4)^(((((IF($H$4="Yearly",ROUNDDOWN(IF(A1176-($N$4)&lt;0,0,((A1176-($N$4)/(($N$4))))/($N$4)),0),IF($H$4="Monthly",ROUNDDOWN(IF(A1176-($N$4*12)&lt;0,0,((A1176-(12*$N$4)/((12*$N$4))))/($N$4*12)),0),ROUNDDOWN(IF(A1176-($N$4*4)&lt;0,0,((A1176-(4*$N$4)/((4*$N$4))))/($N$4*4)),0)))))))))+(IF(A1176=$E$4,$J$4,0))</f>
        <v>0</v>
      </c>
      <c r="E1176" s="49">
        <f>IF(D1176=0,0,1/((1+IF('Lease Quarterly'!$H$4="Yearly",'Lease Quarterly'!$D$4,IF('Lease Quarterly'!$H$4="Quarterly",'Lease Quarterly'!$D$4/4,'Lease Quarterly'!$D$4/12)))^IF($E$17=1,A1175,A1176)))</f>
        <v>0</v>
      </c>
      <c r="F1176" s="55">
        <f t="shared" si="185"/>
        <v>0</v>
      </c>
      <c r="G1176" s="56"/>
      <c r="H1176" s="38">
        <f t="shared" si="191"/>
        <v>1160</v>
      </c>
      <c r="I1176" s="9" t="str">
        <f t="shared" si="186"/>
        <v>-</v>
      </c>
      <c r="J1176" s="47">
        <f>IF(H1176&gt;'Lease Quarterly'!$E$4,0,M1175)</f>
        <v>0</v>
      </c>
      <c r="K1176" s="47">
        <f>IF(IF('Lease Quarterly'!$H$4="Yearly",J1176*'Lease Quarterly'!$D$4,IF('Lease Quarterly'!$H$4="Quarterly",J1176*('Lease Quarterly'!$D$4/4),J1176*'Lease Quarterly'!$D$4/12))&gt;0,IF('Lease Quarterly'!$H$4="Yearly",J1176*'Lease Quarterly'!$D$4,IF('Lease Quarterly'!$H$4="Quarterly",J1176*('Lease Quarterly'!$D$4/4),J1176*'Lease Quarterly'!$D$4/12)),-L1176-J1176)</f>
        <v>0</v>
      </c>
      <c r="L1176" s="47">
        <f t="shared" si="187"/>
        <v>0</v>
      </c>
      <c r="M1176" s="47">
        <f t="shared" si="188"/>
        <v>0</v>
      </c>
      <c r="N1176" s="57"/>
      <c r="O1176" s="38">
        <v>237</v>
      </c>
      <c r="P1176" s="58">
        <f t="shared" si="192"/>
        <v>467420</v>
      </c>
      <c r="Q1176" s="47">
        <f t="shared" si="193"/>
        <v>0</v>
      </c>
      <c r="R1176" s="47">
        <f>IF(S1175&lt;1,0,-'Lease Quarterly'!$K$4/'Lease Quarterly'!$L$4)</f>
        <v>0</v>
      </c>
      <c r="S1176" s="47">
        <f t="shared" si="189"/>
        <v>0</v>
      </c>
      <c r="AE1176"/>
      <c r="AF1176" s="6"/>
    </row>
    <row r="1177" spans="1:32" x14ac:dyDescent="0.25">
      <c r="A1177" s="53">
        <f t="shared" si="190"/>
        <v>1161</v>
      </c>
      <c r="B1177" s="29">
        <f t="shared" si="184"/>
        <v>0</v>
      </c>
      <c r="C1177" s="9" t="str">
        <f>IF(D1177=0,"-",IF('Lease Quarterly'!$H$4="Yearly",EDATE(C1176,12),IF('Lease Quarterly'!$H$4="Quarterly",EDATE(C1176,3),EDATE(C1176,1))))</f>
        <v>-</v>
      </c>
      <c r="D1177" s="54">
        <f>IF(A1177&gt;'Lease Quarterly'!$E$4,0,'Lease Quarterly'!$G$4)*((1+$M$4)^(((((IF($H$4="Yearly",ROUNDDOWN(IF(A1177-($N$4)&lt;0,0,((A1177-($N$4)/(($N$4))))/($N$4)),0),IF($H$4="Monthly",ROUNDDOWN(IF(A1177-($N$4*12)&lt;0,0,((A1177-(12*$N$4)/((12*$N$4))))/($N$4*12)),0),ROUNDDOWN(IF(A1177-($N$4*4)&lt;0,0,((A1177-(4*$N$4)/((4*$N$4))))/($N$4*4)),0)))))))))+(IF(A1177=$E$4,$J$4,0))</f>
        <v>0</v>
      </c>
      <c r="E1177" s="49">
        <f>IF(D1177=0,0,1/((1+IF('Lease Quarterly'!$H$4="Yearly",'Lease Quarterly'!$D$4,IF('Lease Quarterly'!$H$4="Quarterly",'Lease Quarterly'!$D$4/4,'Lease Quarterly'!$D$4/12)))^IF($E$17=1,A1176,A1177)))</f>
        <v>0</v>
      </c>
      <c r="F1177" s="55">
        <f t="shared" si="185"/>
        <v>0</v>
      </c>
      <c r="G1177" s="56"/>
      <c r="H1177" s="38">
        <f t="shared" si="191"/>
        <v>1161</v>
      </c>
      <c r="I1177" s="9" t="str">
        <f t="shared" si="186"/>
        <v>-</v>
      </c>
      <c r="J1177" s="47">
        <f>IF(H1177&gt;'Lease Quarterly'!$E$4,0,M1176)</f>
        <v>0</v>
      </c>
      <c r="K1177" s="47">
        <f>IF(IF('Lease Quarterly'!$H$4="Yearly",J1177*'Lease Quarterly'!$D$4,IF('Lease Quarterly'!$H$4="Quarterly",J1177*('Lease Quarterly'!$D$4/4),J1177*'Lease Quarterly'!$D$4/12))&gt;0,IF('Lease Quarterly'!$H$4="Yearly",J1177*'Lease Quarterly'!$D$4,IF('Lease Quarterly'!$H$4="Quarterly",J1177*('Lease Quarterly'!$D$4/4),J1177*'Lease Quarterly'!$D$4/12)),-L1177-J1177)</f>
        <v>0</v>
      </c>
      <c r="L1177" s="47">
        <f t="shared" si="187"/>
        <v>0</v>
      </c>
      <c r="M1177" s="47">
        <f t="shared" si="188"/>
        <v>0</v>
      </c>
      <c r="N1177" s="57"/>
      <c r="O1177" s="38">
        <v>237</v>
      </c>
      <c r="P1177" s="58">
        <f t="shared" si="192"/>
        <v>467786</v>
      </c>
      <c r="Q1177" s="47">
        <f t="shared" si="193"/>
        <v>0</v>
      </c>
      <c r="R1177" s="47">
        <f>IF(S1176&lt;1,0,-'Lease Quarterly'!$K$4/'Lease Quarterly'!$L$4)</f>
        <v>0</v>
      </c>
      <c r="S1177" s="47">
        <f t="shared" si="189"/>
        <v>0</v>
      </c>
      <c r="AE1177"/>
      <c r="AF1177" s="6"/>
    </row>
    <row r="1178" spans="1:32" x14ac:dyDescent="0.25">
      <c r="A1178" s="53">
        <f t="shared" si="190"/>
        <v>1162</v>
      </c>
      <c r="B1178" s="29">
        <f t="shared" si="184"/>
        <v>0</v>
      </c>
      <c r="C1178" s="9" t="str">
        <f>IF(D1178=0,"-",IF('Lease Quarterly'!$H$4="Yearly",EDATE(C1177,12),IF('Lease Quarterly'!$H$4="Quarterly",EDATE(C1177,3),EDATE(C1177,1))))</f>
        <v>-</v>
      </c>
      <c r="D1178" s="54">
        <f>IF(A1178&gt;'Lease Quarterly'!$E$4,0,'Lease Quarterly'!$G$4)*((1+$M$4)^(((((IF($H$4="Yearly",ROUNDDOWN(IF(A1178-($N$4)&lt;0,0,((A1178-($N$4)/(($N$4))))/($N$4)),0),IF($H$4="Monthly",ROUNDDOWN(IF(A1178-($N$4*12)&lt;0,0,((A1178-(12*$N$4)/((12*$N$4))))/($N$4*12)),0),ROUNDDOWN(IF(A1178-($N$4*4)&lt;0,0,((A1178-(4*$N$4)/((4*$N$4))))/($N$4*4)),0)))))))))+(IF(A1178=$E$4,$J$4,0))</f>
        <v>0</v>
      </c>
      <c r="E1178" s="49">
        <f>IF(D1178=0,0,1/((1+IF('Lease Quarterly'!$H$4="Yearly",'Lease Quarterly'!$D$4,IF('Lease Quarterly'!$H$4="Quarterly",'Lease Quarterly'!$D$4/4,'Lease Quarterly'!$D$4/12)))^IF($E$17=1,A1177,A1178)))</f>
        <v>0</v>
      </c>
      <c r="F1178" s="55">
        <f t="shared" si="185"/>
        <v>0</v>
      </c>
      <c r="G1178" s="56"/>
      <c r="H1178" s="38">
        <f t="shared" si="191"/>
        <v>1162</v>
      </c>
      <c r="I1178" s="9" t="str">
        <f t="shared" si="186"/>
        <v>-</v>
      </c>
      <c r="J1178" s="47">
        <f>IF(H1178&gt;'Lease Quarterly'!$E$4,0,M1177)</f>
        <v>0</v>
      </c>
      <c r="K1178" s="47">
        <f>IF(IF('Lease Quarterly'!$H$4="Yearly",J1178*'Lease Quarterly'!$D$4,IF('Lease Quarterly'!$H$4="Quarterly",J1178*('Lease Quarterly'!$D$4/4),J1178*'Lease Quarterly'!$D$4/12))&gt;0,IF('Lease Quarterly'!$H$4="Yearly",J1178*'Lease Quarterly'!$D$4,IF('Lease Quarterly'!$H$4="Quarterly",J1178*('Lease Quarterly'!$D$4/4),J1178*'Lease Quarterly'!$D$4/12)),-L1178-J1178)</f>
        <v>0</v>
      </c>
      <c r="L1178" s="47">
        <f t="shared" si="187"/>
        <v>0</v>
      </c>
      <c r="M1178" s="47">
        <f t="shared" si="188"/>
        <v>0</v>
      </c>
      <c r="N1178" s="57"/>
      <c r="O1178" s="38">
        <v>237</v>
      </c>
      <c r="P1178" s="58">
        <f t="shared" si="192"/>
        <v>468151</v>
      </c>
      <c r="Q1178" s="47">
        <f t="shared" si="193"/>
        <v>0</v>
      </c>
      <c r="R1178" s="47">
        <f>IF(S1177&lt;1,0,-'Lease Quarterly'!$K$4/'Lease Quarterly'!$L$4)</f>
        <v>0</v>
      </c>
      <c r="S1178" s="47">
        <f t="shared" si="189"/>
        <v>0</v>
      </c>
      <c r="AE1178"/>
      <c r="AF1178" s="6"/>
    </row>
    <row r="1179" spans="1:32" x14ac:dyDescent="0.25">
      <c r="A1179" s="53">
        <f t="shared" si="190"/>
        <v>1163</v>
      </c>
      <c r="B1179" s="29">
        <f t="shared" si="184"/>
        <v>0</v>
      </c>
      <c r="C1179" s="9" t="str">
        <f>IF(D1179=0,"-",IF('Lease Quarterly'!$H$4="Yearly",EDATE(C1178,12),IF('Lease Quarterly'!$H$4="Quarterly",EDATE(C1178,3),EDATE(C1178,1))))</f>
        <v>-</v>
      </c>
      <c r="D1179" s="54">
        <f>IF(A1179&gt;'Lease Quarterly'!$E$4,0,'Lease Quarterly'!$G$4)*((1+$M$4)^(((((IF($H$4="Yearly",ROUNDDOWN(IF(A1179-($N$4)&lt;0,0,((A1179-($N$4)/(($N$4))))/($N$4)),0),IF($H$4="Monthly",ROUNDDOWN(IF(A1179-($N$4*12)&lt;0,0,((A1179-(12*$N$4)/((12*$N$4))))/($N$4*12)),0),ROUNDDOWN(IF(A1179-($N$4*4)&lt;0,0,((A1179-(4*$N$4)/((4*$N$4))))/($N$4*4)),0)))))))))+(IF(A1179=$E$4,$J$4,0))</f>
        <v>0</v>
      </c>
      <c r="E1179" s="49">
        <f>IF(D1179=0,0,1/((1+IF('Lease Quarterly'!$H$4="Yearly",'Lease Quarterly'!$D$4,IF('Lease Quarterly'!$H$4="Quarterly",'Lease Quarterly'!$D$4/4,'Lease Quarterly'!$D$4/12)))^IF($E$17=1,A1178,A1179)))</f>
        <v>0</v>
      </c>
      <c r="F1179" s="55">
        <f t="shared" si="185"/>
        <v>0</v>
      </c>
      <c r="G1179" s="56"/>
      <c r="H1179" s="38">
        <f t="shared" si="191"/>
        <v>1163</v>
      </c>
      <c r="I1179" s="9" t="str">
        <f t="shared" si="186"/>
        <v>-</v>
      </c>
      <c r="J1179" s="47">
        <f>IF(H1179&gt;'Lease Quarterly'!$E$4,0,M1178)</f>
        <v>0</v>
      </c>
      <c r="K1179" s="47">
        <f>IF(IF('Lease Quarterly'!$H$4="Yearly",J1179*'Lease Quarterly'!$D$4,IF('Lease Quarterly'!$H$4="Quarterly",J1179*('Lease Quarterly'!$D$4/4),J1179*'Lease Quarterly'!$D$4/12))&gt;0,IF('Lease Quarterly'!$H$4="Yearly",J1179*'Lease Quarterly'!$D$4,IF('Lease Quarterly'!$H$4="Quarterly",J1179*('Lease Quarterly'!$D$4/4),J1179*'Lease Quarterly'!$D$4/12)),-L1179-J1179)</f>
        <v>0</v>
      </c>
      <c r="L1179" s="47">
        <f t="shared" si="187"/>
        <v>0</v>
      </c>
      <c r="M1179" s="47">
        <f t="shared" si="188"/>
        <v>0</v>
      </c>
      <c r="N1179" s="57"/>
      <c r="O1179" s="38">
        <v>237</v>
      </c>
      <c r="P1179" s="58">
        <f t="shared" si="192"/>
        <v>468516</v>
      </c>
      <c r="Q1179" s="47">
        <f t="shared" si="193"/>
        <v>0</v>
      </c>
      <c r="R1179" s="47">
        <f>IF(S1178&lt;1,0,-'Lease Quarterly'!$K$4/'Lease Quarterly'!$L$4)</f>
        <v>0</v>
      </c>
      <c r="S1179" s="47">
        <f t="shared" si="189"/>
        <v>0</v>
      </c>
      <c r="AE1179"/>
      <c r="AF1179" s="6"/>
    </row>
    <row r="1180" spans="1:32" x14ac:dyDescent="0.25">
      <c r="A1180" s="53">
        <f t="shared" si="190"/>
        <v>1164</v>
      </c>
      <c r="B1180" s="29">
        <f t="shared" si="184"/>
        <v>0</v>
      </c>
      <c r="C1180" s="9" t="str">
        <f>IF(D1180=0,"-",IF('Lease Quarterly'!$H$4="Yearly",EDATE(C1179,12),IF('Lease Quarterly'!$H$4="Quarterly",EDATE(C1179,3),EDATE(C1179,1))))</f>
        <v>-</v>
      </c>
      <c r="D1180" s="54">
        <f>IF(A1180&gt;'Lease Quarterly'!$E$4,0,'Lease Quarterly'!$G$4)*((1+$M$4)^(((((IF($H$4="Yearly",ROUNDDOWN(IF(A1180-($N$4)&lt;0,0,((A1180-($N$4)/(($N$4))))/($N$4)),0),IF($H$4="Monthly",ROUNDDOWN(IF(A1180-($N$4*12)&lt;0,0,((A1180-(12*$N$4)/((12*$N$4))))/($N$4*12)),0),ROUNDDOWN(IF(A1180-($N$4*4)&lt;0,0,((A1180-(4*$N$4)/((4*$N$4))))/($N$4*4)),0)))))))))+(IF(A1180=$E$4,$J$4,0))</f>
        <v>0</v>
      </c>
      <c r="E1180" s="49">
        <f>IF(D1180=0,0,1/((1+IF('Lease Quarterly'!$H$4="Yearly",'Lease Quarterly'!$D$4,IF('Lease Quarterly'!$H$4="Quarterly",'Lease Quarterly'!$D$4/4,'Lease Quarterly'!$D$4/12)))^IF($E$17=1,A1179,A1180)))</f>
        <v>0</v>
      </c>
      <c r="F1180" s="55">
        <f t="shared" si="185"/>
        <v>0</v>
      </c>
      <c r="G1180" s="56"/>
      <c r="H1180" s="38">
        <f t="shared" si="191"/>
        <v>1164</v>
      </c>
      <c r="I1180" s="9" t="str">
        <f t="shared" si="186"/>
        <v>-</v>
      </c>
      <c r="J1180" s="47">
        <f>IF(H1180&gt;'Lease Quarterly'!$E$4,0,M1179)</f>
        <v>0</v>
      </c>
      <c r="K1180" s="47">
        <f>IF(IF('Lease Quarterly'!$H$4="Yearly",J1180*'Lease Quarterly'!$D$4,IF('Lease Quarterly'!$H$4="Quarterly",J1180*('Lease Quarterly'!$D$4/4),J1180*'Lease Quarterly'!$D$4/12))&gt;0,IF('Lease Quarterly'!$H$4="Yearly",J1180*'Lease Quarterly'!$D$4,IF('Lease Quarterly'!$H$4="Quarterly",J1180*('Lease Quarterly'!$D$4/4),J1180*'Lease Quarterly'!$D$4/12)),-L1180-J1180)</f>
        <v>0</v>
      </c>
      <c r="L1180" s="47">
        <f t="shared" si="187"/>
        <v>0</v>
      </c>
      <c r="M1180" s="47">
        <f t="shared" si="188"/>
        <v>0</v>
      </c>
      <c r="N1180" s="57"/>
      <c r="O1180" s="38">
        <v>237</v>
      </c>
      <c r="P1180" s="58">
        <f t="shared" si="192"/>
        <v>468881</v>
      </c>
      <c r="Q1180" s="47">
        <f t="shared" si="193"/>
        <v>0</v>
      </c>
      <c r="R1180" s="47">
        <f>IF(S1179&lt;1,0,-'Lease Quarterly'!$K$4/'Lease Quarterly'!$L$4)</f>
        <v>0</v>
      </c>
      <c r="S1180" s="47">
        <f t="shared" si="189"/>
        <v>0</v>
      </c>
      <c r="AE1180"/>
      <c r="AF1180" s="6"/>
    </row>
    <row r="1181" spans="1:32" x14ac:dyDescent="0.25">
      <c r="A1181" s="53">
        <f t="shared" si="190"/>
        <v>1165</v>
      </c>
      <c r="B1181" s="29">
        <f t="shared" si="184"/>
        <v>0</v>
      </c>
      <c r="C1181" s="9" t="str">
        <f>IF(D1181=0,"-",IF('Lease Quarterly'!$H$4="Yearly",EDATE(C1180,12),IF('Lease Quarterly'!$H$4="Quarterly",EDATE(C1180,3),EDATE(C1180,1))))</f>
        <v>-</v>
      </c>
      <c r="D1181" s="54">
        <f>IF(A1181&gt;'Lease Quarterly'!$E$4,0,'Lease Quarterly'!$G$4)*((1+$M$4)^(((((IF($H$4="Yearly",ROUNDDOWN(IF(A1181-($N$4)&lt;0,0,((A1181-($N$4)/(($N$4))))/($N$4)),0),IF($H$4="Monthly",ROUNDDOWN(IF(A1181-($N$4*12)&lt;0,0,((A1181-(12*$N$4)/((12*$N$4))))/($N$4*12)),0),ROUNDDOWN(IF(A1181-($N$4*4)&lt;0,0,((A1181-(4*$N$4)/((4*$N$4))))/($N$4*4)),0)))))))))+(IF(A1181=$E$4,$J$4,0))</f>
        <v>0</v>
      </c>
      <c r="E1181" s="49">
        <f>IF(D1181=0,0,1/((1+IF('Lease Quarterly'!$H$4="Yearly",'Lease Quarterly'!$D$4,IF('Lease Quarterly'!$H$4="Quarterly",'Lease Quarterly'!$D$4/4,'Lease Quarterly'!$D$4/12)))^IF($E$17=1,A1180,A1181)))</f>
        <v>0</v>
      </c>
      <c r="F1181" s="55">
        <f t="shared" si="185"/>
        <v>0</v>
      </c>
      <c r="G1181" s="56"/>
      <c r="H1181" s="38">
        <f t="shared" si="191"/>
        <v>1165</v>
      </c>
      <c r="I1181" s="9" t="str">
        <f t="shared" si="186"/>
        <v>-</v>
      </c>
      <c r="J1181" s="47">
        <f>IF(H1181&gt;'Lease Quarterly'!$E$4,0,M1180)</f>
        <v>0</v>
      </c>
      <c r="K1181" s="47">
        <f>IF(IF('Lease Quarterly'!$H$4="Yearly",J1181*'Lease Quarterly'!$D$4,IF('Lease Quarterly'!$H$4="Quarterly",J1181*('Lease Quarterly'!$D$4/4),J1181*'Lease Quarterly'!$D$4/12))&gt;0,IF('Lease Quarterly'!$H$4="Yearly",J1181*'Lease Quarterly'!$D$4,IF('Lease Quarterly'!$H$4="Quarterly",J1181*('Lease Quarterly'!$D$4/4),J1181*'Lease Quarterly'!$D$4/12)),-L1181-J1181)</f>
        <v>0</v>
      </c>
      <c r="L1181" s="47">
        <f t="shared" si="187"/>
        <v>0</v>
      </c>
      <c r="M1181" s="47">
        <f t="shared" si="188"/>
        <v>0</v>
      </c>
      <c r="N1181" s="57"/>
      <c r="O1181" s="38">
        <v>237</v>
      </c>
      <c r="P1181" s="58">
        <f t="shared" si="192"/>
        <v>469247</v>
      </c>
      <c r="Q1181" s="47">
        <f t="shared" si="193"/>
        <v>0</v>
      </c>
      <c r="R1181" s="47">
        <f>IF(S1180&lt;1,0,-'Lease Quarterly'!$K$4/'Lease Quarterly'!$L$4)</f>
        <v>0</v>
      </c>
      <c r="S1181" s="47">
        <f t="shared" si="189"/>
        <v>0</v>
      </c>
      <c r="AE1181"/>
      <c r="AF1181" s="6"/>
    </row>
    <row r="1182" spans="1:32" x14ac:dyDescent="0.25">
      <c r="A1182" s="53">
        <f t="shared" si="190"/>
        <v>1166</v>
      </c>
      <c r="B1182" s="29">
        <f t="shared" si="184"/>
        <v>0</v>
      </c>
      <c r="C1182" s="9" t="str">
        <f>IF(D1182=0,"-",IF('Lease Quarterly'!$H$4="Yearly",EDATE(C1181,12),IF('Lease Quarterly'!$H$4="Quarterly",EDATE(C1181,3),EDATE(C1181,1))))</f>
        <v>-</v>
      </c>
      <c r="D1182" s="54">
        <f>IF(A1182&gt;'Lease Quarterly'!$E$4,0,'Lease Quarterly'!$G$4)*((1+$M$4)^(((((IF($H$4="Yearly",ROUNDDOWN(IF(A1182-($N$4)&lt;0,0,((A1182-($N$4)/(($N$4))))/($N$4)),0),IF($H$4="Monthly",ROUNDDOWN(IF(A1182-($N$4*12)&lt;0,0,((A1182-(12*$N$4)/((12*$N$4))))/($N$4*12)),0),ROUNDDOWN(IF(A1182-($N$4*4)&lt;0,0,((A1182-(4*$N$4)/((4*$N$4))))/($N$4*4)),0)))))))))+(IF(A1182=$E$4,$J$4,0))</f>
        <v>0</v>
      </c>
      <c r="E1182" s="49">
        <f>IF(D1182=0,0,1/((1+IF('Lease Quarterly'!$H$4="Yearly",'Lease Quarterly'!$D$4,IF('Lease Quarterly'!$H$4="Quarterly",'Lease Quarterly'!$D$4/4,'Lease Quarterly'!$D$4/12)))^IF($E$17=1,A1181,A1182)))</f>
        <v>0</v>
      </c>
      <c r="F1182" s="55">
        <f t="shared" si="185"/>
        <v>0</v>
      </c>
      <c r="G1182" s="56"/>
      <c r="H1182" s="38">
        <f t="shared" si="191"/>
        <v>1166</v>
      </c>
      <c r="I1182" s="9" t="str">
        <f t="shared" si="186"/>
        <v>-</v>
      </c>
      <c r="J1182" s="47">
        <f>IF(H1182&gt;'Lease Quarterly'!$E$4,0,M1181)</f>
        <v>0</v>
      </c>
      <c r="K1182" s="47">
        <f>IF(IF('Lease Quarterly'!$H$4="Yearly",J1182*'Lease Quarterly'!$D$4,IF('Lease Quarterly'!$H$4="Quarterly",J1182*('Lease Quarterly'!$D$4/4),J1182*'Lease Quarterly'!$D$4/12))&gt;0,IF('Lease Quarterly'!$H$4="Yearly",J1182*'Lease Quarterly'!$D$4,IF('Lease Quarterly'!$H$4="Quarterly",J1182*('Lease Quarterly'!$D$4/4),J1182*'Lease Quarterly'!$D$4/12)),-L1182-J1182)</f>
        <v>0</v>
      </c>
      <c r="L1182" s="47">
        <f t="shared" si="187"/>
        <v>0</v>
      </c>
      <c r="M1182" s="47">
        <f t="shared" si="188"/>
        <v>0</v>
      </c>
      <c r="N1182" s="57"/>
      <c r="O1182" s="38">
        <v>237</v>
      </c>
      <c r="P1182" s="58">
        <f t="shared" si="192"/>
        <v>469612</v>
      </c>
      <c r="Q1182" s="47">
        <f t="shared" si="193"/>
        <v>0</v>
      </c>
      <c r="R1182" s="47">
        <f>IF(S1181&lt;1,0,-'Lease Quarterly'!$K$4/'Lease Quarterly'!$L$4)</f>
        <v>0</v>
      </c>
      <c r="S1182" s="47">
        <f t="shared" si="189"/>
        <v>0</v>
      </c>
      <c r="AE1182"/>
      <c r="AF1182" s="6"/>
    </row>
    <row r="1183" spans="1:32" x14ac:dyDescent="0.25">
      <c r="A1183" s="53">
        <f t="shared" si="190"/>
        <v>1167</v>
      </c>
      <c r="B1183" s="29">
        <f t="shared" si="184"/>
        <v>0</v>
      </c>
      <c r="C1183" s="9" t="str">
        <f>IF(D1183=0,"-",IF('Lease Quarterly'!$H$4="Yearly",EDATE(C1182,12),IF('Lease Quarterly'!$H$4="Quarterly",EDATE(C1182,3),EDATE(C1182,1))))</f>
        <v>-</v>
      </c>
      <c r="D1183" s="54">
        <f>IF(A1183&gt;'Lease Quarterly'!$E$4,0,'Lease Quarterly'!$G$4)*((1+$M$4)^(((((IF($H$4="Yearly",ROUNDDOWN(IF(A1183-($N$4)&lt;0,0,((A1183-($N$4)/(($N$4))))/($N$4)),0),IF($H$4="Monthly",ROUNDDOWN(IF(A1183-($N$4*12)&lt;0,0,((A1183-(12*$N$4)/((12*$N$4))))/($N$4*12)),0),ROUNDDOWN(IF(A1183-($N$4*4)&lt;0,0,((A1183-(4*$N$4)/((4*$N$4))))/($N$4*4)),0)))))))))+(IF(A1183=$E$4,$J$4,0))</f>
        <v>0</v>
      </c>
      <c r="E1183" s="49">
        <f>IF(D1183=0,0,1/((1+IF('Lease Quarterly'!$H$4="Yearly",'Lease Quarterly'!$D$4,IF('Lease Quarterly'!$H$4="Quarterly",'Lease Quarterly'!$D$4/4,'Lease Quarterly'!$D$4/12)))^IF($E$17=1,A1182,A1183)))</f>
        <v>0</v>
      </c>
      <c r="F1183" s="55">
        <f t="shared" si="185"/>
        <v>0</v>
      </c>
      <c r="G1183" s="56"/>
      <c r="H1183" s="38">
        <f t="shared" si="191"/>
        <v>1167</v>
      </c>
      <c r="I1183" s="9" t="str">
        <f t="shared" si="186"/>
        <v>-</v>
      </c>
      <c r="J1183" s="47">
        <f>IF(H1183&gt;'Lease Quarterly'!$E$4,0,M1182)</f>
        <v>0</v>
      </c>
      <c r="K1183" s="47">
        <f>IF(IF('Lease Quarterly'!$H$4="Yearly",J1183*'Lease Quarterly'!$D$4,IF('Lease Quarterly'!$H$4="Quarterly",J1183*('Lease Quarterly'!$D$4/4),J1183*'Lease Quarterly'!$D$4/12))&gt;0,IF('Lease Quarterly'!$H$4="Yearly",J1183*'Lease Quarterly'!$D$4,IF('Lease Quarterly'!$H$4="Quarterly",J1183*('Lease Quarterly'!$D$4/4),J1183*'Lease Quarterly'!$D$4/12)),-L1183-J1183)</f>
        <v>0</v>
      </c>
      <c r="L1183" s="47">
        <f t="shared" si="187"/>
        <v>0</v>
      </c>
      <c r="M1183" s="47">
        <f t="shared" si="188"/>
        <v>0</v>
      </c>
      <c r="N1183" s="57"/>
      <c r="O1183" s="38">
        <v>237</v>
      </c>
      <c r="P1183" s="58">
        <f t="shared" si="192"/>
        <v>469977</v>
      </c>
      <c r="Q1183" s="47">
        <f t="shared" si="193"/>
        <v>0</v>
      </c>
      <c r="R1183" s="47">
        <f>IF(S1182&lt;1,0,-'Lease Quarterly'!$K$4/'Lease Quarterly'!$L$4)</f>
        <v>0</v>
      </c>
      <c r="S1183" s="47">
        <f t="shared" si="189"/>
        <v>0</v>
      </c>
      <c r="AE1183"/>
      <c r="AF1183" s="6"/>
    </row>
    <row r="1184" spans="1:32" x14ac:dyDescent="0.25">
      <c r="A1184" s="53">
        <f t="shared" si="190"/>
        <v>1168</v>
      </c>
      <c r="B1184" s="29">
        <f t="shared" si="184"/>
        <v>0</v>
      </c>
      <c r="C1184" s="9" t="str">
        <f>IF(D1184=0,"-",IF('Lease Quarterly'!$H$4="Yearly",EDATE(C1183,12),IF('Lease Quarterly'!$H$4="Quarterly",EDATE(C1183,3),EDATE(C1183,1))))</f>
        <v>-</v>
      </c>
      <c r="D1184" s="54">
        <f>IF(A1184&gt;'Lease Quarterly'!$E$4,0,'Lease Quarterly'!$G$4)*((1+$M$4)^(((((IF($H$4="Yearly",ROUNDDOWN(IF(A1184-($N$4)&lt;0,0,((A1184-($N$4)/(($N$4))))/($N$4)),0),IF($H$4="Monthly",ROUNDDOWN(IF(A1184-($N$4*12)&lt;0,0,((A1184-(12*$N$4)/((12*$N$4))))/($N$4*12)),0),ROUNDDOWN(IF(A1184-($N$4*4)&lt;0,0,((A1184-(4*$N$4)/((4*$N$4))))/($N$4*4)),0)))))))))+(IF(A1184=$E$4,$J$4,0))</f>
        <v>0</v>
      </c>
      <c r="E1184" s="49">
        <f>IF(D1184=0,0,1/((1+IF('Lease Quarterly'!$H$4="Yearly",'Lease Quarterly'!$D$4,IF('Lease Quarterly'!$H$4="Quarterly",'Lease Quarterly'!$D$4/4,'Lease Quarterly'!$D$4/12)))^IF($E$17=1,A1183,A1184)))</f>
        <v>0</v>
      </c>
      <c r="F1184" s="55">
        <f t="shared" si="185"/>
        <v>0</v>
      </c>
      <c r="G1184" s="56"/>
      <c r="H1184" s="38">
        <f t="shared" si="191"/>
        <v>1168</v>
      </c>
      <c r="I1184" s="9" t="str">
        <f t="shared" si="186"/>
        <v>-</v>
      </c>
      <c r="J1184" s="47">
        <f>IF(H1184&gt;'Lease Quarterly'!$E$4,0,M1183)</f>
        <v>0</v>
      </c>
      <c r="K1184" s="47">
        <f>IF(IF('Lease Quarterly'!$H$4="Yearly",J1184*'Lease Quarterly'!$D$4,IF('Lease Quarterly'!$H$4="Quarterly",J1184*('Lease Quarterly'!$D$4/4),J1184*'Lease Quarterly'!$D$4/12))&gt;0,IF('Lease Quarterly'!$H$4="Yearly",J1184*'Lease Quarterly'!$D$4,IF('Lease Quarterly'!$H$4="Quarterly",J1184*('Lease Quarterly'!$D$4/4),J1184*'Lease Quarterly'!$D$4/12)),-L1184-J1184)</f>
        <v>0</v>
      </c>
      <c r="L1184" s="47">
        <f t="shared" si="187"/>
        <v>0</v>
      </c>
      <c r="M1184" s="47">
        <f t="shared" si="188"/>
        <v>0</v>
      </c>
      <c r="N1184" s="57"/>
      <c r="O1184" s="38">
        <v>237</v>
      </c>
      <c r="P1184" s="58">
        <f t="shared" si="192"/>
        <v>470342</v>
      </c>
      <c r="Q1184" s="47">
        <f t="shared" si="193"/>
        <v>0</v>
      </c>
      <c r="R1184" s="47">
        <f>IF(S1183&lt;1,0,-'Lease Quarterly'!$K$4/'Lease Quarterly'!$L$4)</f>
        <v>0</v>
      </c>
      <c r="S1184" s="47">
        <f t="shared" si="189"/>
        <v>0</v>
      </c>
      <c r="AE1184"/>
      <c r="AF1184" s="6"/>
    </row>
    <row r="1185" spans="1:32" x14ac:dyDescent="0.25">
      <c r="A1185" s="53">
        <f t="shared" si="190"/>
        <v>1169</v>
      </c>
      <c r="B1185" s="29">
        <f t="shared" si="184"/>
        <v>0</v>
      </c>
      <c r="C1185" s="9" t="str">
        <f>IF(D1185=0,"-",IF('Lease Quarterly'!$H$4="Yearly",EDATE(C1184,12),IF('Lease Quarterly'!$H$4="Quarterly",EDATE(C1184,3),EDATE(C1184,1))))</f>
        <v>-</v>
      </c>
      <c r="D1185" s="54">
        <f>IF(A1185&gt;'Lease Quarterly'!$E$4,0,'Lease Quarterly'!$G$4)*((1+$M$4)^(((((IF($H$4="Yearly",ROUNDDOWN(IF(A1185-($N$4)&lt;0,0,((A1185-($N$4)/(($N$4))))/($N$4)),0),IF($H$4="Monthly",ROUNDDOWN(IF(A1185-($N$4*12)&lt;0,0,((A1185-(12*$N$4)/((12*$N$4))))/($N$4*12)),0),ROUNDDOWN(IF(A1185-($N$4*4)&lt;0,0,((A1185-(4*$N$4)/((4*$N$4))))/($N$4*4)),0)))))))))+(IF(A1185=$E$4,$J$4,0))</f>
        <v>0</v>
      </c>
      <c r="E1185" s="49">
        <f>IF(D1185=0,0,1/((1+IF('Lease Quarterly'!$H$4="Yearly",'Lease Quarterly'!$D$4,IF('Lease Quarterly'!$H$4="Quarterly",'Lease Quarterly'!$D$4/4,'Lease Quarterly'!$D$4/12)))^IF($E$17=1,A1184,A1185)))</f>
        <v>0</v>
      </c>
      <c r="F1185" s="55">
        <f t="shared" si="185"/>
        <v>0</v>
      </c>
      <c r="G1185" s="56"/>
      <c r="H1185" s="38">
        <f t="shared" si="191"/>
        <v>1169</v>
      </c>
      <c r="I1185" s="9" t="str">
        <f t="shared" si="186"/>
        <v>-</v>
      </c>
      <c r="J1185" s="47">
        <f>IF(H1185&gt;'Lease Quarterly'!$E$4,0,M1184)</f>
        <v>0</v>
      </c>
      <c r="K1185" s="47">
        <f>IF(IF('Lease Quarterly'!$H$4="Yearly",J1185*'Lease Quarterly'!$D$4,IF('Lease Quarterly'!$H$4="Quarterly",J1185*('Lease Quarterly'!$D$4/4),J1185*'Lease Quarterly'!$D$4/12))&gt;0,IF('Lease Quarterly'!$H$4="Yearly",J1185*'Lease Quarterly'!$D$4,IF('Lease Quarterly'!$H$4="Quarterly",J1185*('Lease Quarterly'!$D$4/4),J1185*'Lease Quarterly'!$D$4/12)),-L1185-J1185)</f>
        <v>0</v>
      </c>
      <c r="L1185" s="47">
        <f t="shared" si="187"/>
        <v>0</v>
      </c>
      <c r="M1185" s="47">
        <f t="shared" si="188"/>
        <v>0</v>
      </c>
      <c r="N1185" s="57"/>
      <c r="O1185" s="38">
        <v>237</v>
      </c>
      <c r="P1185" s="58">
        <f t="shared" si="192"/>
        <v>470708</v>
      </c>
      <c r="Q1185" s="47">
        <f t="shared" si="193"/>
        <v>0</v>
      </c>
      <c r="R1185" s="47">
        <f>IF(S1184&lt;1,0,-'Lease Quarterly'!$K$4/'Lease Quarterly'!$L$4)</f>
        <v>0</v>
      </c>
      <c r="S1185" s="47">
        <f t="shared" si="189"/>
        <v>0</v>
      </c>
      <c r="AE1185"/>
      <c r="AF1185" s="6"/>
    </row>
    <row r="1186" spans="1:32" x14ac:dyDescent="0.25">
      <c r="A1186" s="53">
        <f t="shared" si="190"/>
        <v>1170</v>
      </c>
      <c r="B1186" s="29">
        <f t="shared" si="184"/>
        <v>0</v>
      </c>
      <c r="C1186" s="9" t="str">
        <f>IF(D1186=0,"-",IF('Lease Quarterly'!$H$4="Yearly",EDATE(C1185,12),IF('Lease Quarterly'!$H$4="Quarterly",EDATE(C1185,3),EDATE(C1185,1))))</f>
        <v>-</v>
      </c>
      <c r="D1186" s="54">
        <f>IF(A1186&gt;'Lease Quarterly'!$E$4,0,'Lease Quarterly'!$G$4)*((1+$M$4)^(((((IF($H$4="Yearly",ROUNDDOWN(IF(A1186-($N$4)&lt;0,0,((A1186-($N$4)/(($N$4))))/($N$4)),0),IF($H$4="Monthly",ROUNDDOWN(IF(A1186-($N$4*12)&lt;0,0,((A1186-(12*$N$4)/((12*$N$4))))/($N$4*12)),0),ROUNDDOWN(IF(A1186-($N$4*4)&lt;0,0,((A1186-(4*$N$4)/((4*$N$4))))/($N$4*4)),0)))))))))+(IF(A1186=$E$4,$J$4,0))</f>
        <v>0</v>
      </c>
      <c r="E1186" s="49">
        <f>IF(D1186=0,0,1/((1+IF('Lease Quarterly'!$H$4="Yearly",'Lease Quarterly'!$D$4,IF('Lease Quarterly'!$H$4="Quarterly",'Lease Quarterly'!$D$4/4,'Lease Quarterly'!$D$4/12)))^IF($E$17=1,A1185,A1186)))</f>
        <v>0</v>
      </c>
      <c r="F1186" s="55">
        <f t="shared" si="185"/>
        <v>0</v>
      </c>
      <c r="G1186" s="56"/>
      <c r="H1186" s="38">
        <f t="shared" si="191"/>
        <v>1170</v>
      </c>
      <c r="I1186" s="9" t="str">
        <f t="shared" si="186"/>
        <v>-</v>
      </c>
      <c r="J1186" s="47">
        <f>IF(H1186&gt;'Lease Quarterly'!$E$4,0,M1185)</f>
        <v>0</v>
      </c>
      <c r="K1186" s="47">
        <f>IF(IF('Lease Quarterly'!$H$4="Yearly",J1186*'Lease Quarterly'!$D$4,IF('Lease Quarterly'!$H$4="Quarterly",J1186*('Lease Quarterly'!$D$4/4),J1186*'Lease Quarterly'!$D$4/12))&gt;0,IF('Lease Quarterly'!$H$4="Yearly",J1186*'Lease Quarterly'!$D$4,IF('Lease Quarterly'!$H$4="Quarterly",J1186*('Lease Quarterly'!$D$4/4),J1186*'Lease Quarterly'!$D$4/12)),-L1186-J1186)</f>
        <v>0</v>
      </c>
      <c r="L1186" s="47">
        <f t="shared" si="187"/>
        <v>0</v>
      </c>
      <c r="M1186" s="47">
        <f t="shared" si="188"/>
        <v>0</v>
      </c>
      <c r="N1186" s="57"/>
      <c r="O1186" s="38">
        <v>237</v>
      </c>
      <c r="P1186" s="58">
        <f t="shared" si="192"/>
        <v>471073</v>
      </c>
      <c r="Q1186" s="47">
        <f t="shared" si="193"/>
        <v>0</v>
      </c>
      <c r="R1186" s="47">
        <f>IF(S1185&lt;1,0,-'Lease Quarterly'!$K$4/'Lease Quarterly'!$L$4)</f>
        <v>0</v>
      </c>
      <c r="S1186" s="47">
        <f t="shared" si="189"/>
        <v>0</v>
      </c>
      <c r="AE1186"/>
      <c r="AF1186" s="6"/>
    </row>
    <row r="1187" spans="1:32" x14ac:dyDescent="0.25">
      <c r="A1187" s="53">
        <f t="shared" si="190"/>
        <v>1171</v>
      </c>
      <c r="B1187" s="29">
        <f t="shared" si="184"/>
        <v>0</v>
      </c>
      <c r="C1187" s="9" t="str">
        <f>IF(D1187=0,"-",IF('Lease Quarterly'!$H$4="Yearly",EDATE(C1186,12),IF('Lease Quarterly'!$H$4="Quarterly",EDATE(C1186,3),EDATE(C1186,1))))</f>
        <v>-</v>
      </c>
      <c r="D1187" s="54">
        <f>IF(A1187&gt;'Lease Quarterly'!$E$4,0,'Lease Quarterly'!$G$4)*((1+$M$4)^(((((IF($H$4="Yearly",ROUNDDOWN(IF(A1187-($N$4)&lt;0,0,((A1187-($N$4)/(($N$4))))/($N$4)),0),IF($H$4="Monthly",ROUNDDOWN(IF(A1187-($N$4*12)&lt;0,0,((A1187-(12*$N$4)/((12*$N$4))))/($N$4*12)),0),ROUNDDOWN(IF(A1187-($N$4*4)&lt;0,0,((A1187-(4*$N$4)/((4*$N$4))))/($N$4*4)),0)))))))))+(IF(A1187=$E$4,$J$4,0))</f>
        <v>0</v>
      </c>
      <c r="E1187" s="49">
        <f>IF(D1187=0,0,1/((1+IF('Lease Quarterly'!$H$4="Yearly",'Lease Quarterly'!$D$4,IF('Lease Quarterly'!$H$4="Quarterly",'Lease Quarterly'!$D$4/4,'Lease Quarterly'!$D$4/12)))^IF($E$17=1,A1186,A1187)))</f>
        <v>0</v>
      </c>
      <c r="F1187" s="55">
        <f t="shared" si="185"/>
        <v>0</v>
      </c>
      <c r="G1187" s="56"/>
      <c r="H1187" s="38">
        <f t="shared" si="191"/>
        <v>1171</v>
      </c>
      <c r="I1187" s="9" t="str">
        <f t="shared" si="186"/>
        <v>-</v>
      </c>
      <c r="J1187" s="47">
        <f>IF(H1187&gt;'Lease Quarterly'!$E$4,0,M1186)</f>
        <v>0</v>
      </c>
      <c r="K1187" s="47">
        <f>IF(IF('Lease Quarterly'!$H$4="Yearly",J1187*'Lease Quarterly'!$D$4,IF('Lease Quarterly'!$H$4="Quarterly",J1187*('Lease Quarterly'!$D$4/4),J1187*'Lease Quarterly'!$D$4/12))&gt;0,IF('Lease Quarterly'!$H$4="Yearly",J1187*'Lease Quarterly'!$D$4,IF('Lease Quarterly'!$H$4="Quarterly",J1187*('Lease Quarterly'!$D$4/4),J1187*'Lease Quarterly'!$D$4/12)),-L1187-J1187)</f>
        <v>0</v>
      </c>
      <c r="L1187" s="47">
        <f t="shared" si="187"/>
        <v>0</v>
      </c>
      <c r="M1187" s="47">
        <f t="shared" si="188"/>
        <v>0</v>
      </c>
      <c r="N1187" s="57"/>
      <c r="O1187" s="38">
        <v>237</v>
      </c>
      <c r="P1187" s="58">
        <f t="shared" si="192"/>
        <v>471438</v>
      </c>
      <c r="Q1187" s="47">
        <f t="shared" si="193"/>
        <v>0</v>
      </c>
      <c r="R1187" s="47">
        <f>IF(S1186&lt;1,0,-'Lease Quarterly'!$K$4/'Lease Quarterly'!$L$4)</f>
        <v>0</v>
      </c>
      <c r="S1187" s="47">
        <f t="shared" si="189"/>
        <v>0</v>
      </c>
      <c r="AE1187"/>
      <c r="AF1187" s="6"/>
    </row>
    <row r="1188" spans="1:32" x14ac:dyDescent="0.25">
      <c r="A1188" s="53">
        <f t="shared" si="190"/>
        <v>1172</v>
      </c>
      <c r="B1188" s="29">
        <f t="shared" si="184"/>
        <v>0</v>
      </c>
      <c r="C1188" s="9" t="str">
        <f>IF(D1188=0,"-",IF('Lease Quarterly'!$H$4="Yearly",EDATE(C1187,12),IF('Lease Quarterly'!$H$4="Quarterly",EDATE(C1187,3),EDATE(C1187,1))))</f>
        <v>-</v>
      </c>
      <c r="D1188" s="54">
        <f>IF(A1188&gt;'Lease Quarterly'!$E$4,0,'Lease Quarterly'!$G$4)*((1+$M$4)^(((((IF($H$4="Yearly",ROUNDDOWN(IF(A1188-($N$4)&lt;0,0,((A1188-($N$4)/(($N$4))))/($N$4)),0),IF($H$4="Monthly",ROUNDDOWN(IF(A1188-($N$4*12)&lt;0,0,((A1188-(12*$N$4)/((12*$N$4))))/($N$4*12)),0),ROUNDDOWN(IF(A1188-($N$4*4)&lt;0,0,((A1188-(4*$N$4)/((4*$N$4))))/($N$4*4)),0)))))))))+(IF(A1188=$E$4,$J$4,0))</f>
        <v>0</v>
      </c>
      <c r="E1188" s="49">
        <f>IF(D1188=0,0,1/((1+IF('Lease Quarterly'!$H$4="Yearly",'Lease Quarterly'!$D$4,IF('Lease Quarterly'!$H$4="Quarterly",'Lease Quarterly'!$D$4/4,'Lease Quarterly'!$D$4/12)))^IF($E$17=1,A1187,A1188)))</f>
        <v>0</v>
      </c>
      <c r="F1188" s="55">
        <f t="shared" si="185"/>
        <v>0</v>
      </c>
      <c r="G1188" s="56"/>
      <c r="H1188" s="38">
        <f t="shared" si="191"/>
        <v>1172</v>
      </c>
      <c r="I1188" s="9" t="str">
        <f t="shared" si="186"/>
        <v>-</v>
      </c>
      <c r="J1188" s="47">
        <f>IF(H1188&gt;'Lease Quarterly'!$E$4,0,M1187)</f>
        <v>0</v>
      </c>
      <c r="K1188" s="47">
        <f>IF(IF('Lease Quarterly'!$H$4="Yearly",J1188*'Lease Quarterly'!$D$4,IF('Lease Quarterly'!$H$4="Quarterly",J1188*('Lease Quarterly'!$D$4/4),J1188*'Lease Quarterly'!$D$4/12))&gt;0,IF('Lease Quarterly'!$H$4="Yearly",J1188*'Lease Quarterly'!$D$4,IF('Lease Quarterly'!$H$4="Quarterly",J1188*('Lease Quarterly'!$D$4/4),J1188*'Lease Quarterly'!$D$4/12)),-L1188-J1188)</f>
        <v>0</v>
      </c>
      <c r="L1188" s="47">
        <f t="shared" si="187"/>
        <v>0</v>
      </c>
      <c r="M1188" s="47">
        <f t="shared" si="188"/>
        <v>0</v>
      </c>
      <c r="N1188" s="57"/>
      <c r="O1188" s="38">
        <v>237</v>
      </c>
      <c r="P1188" s="58">
        <f t="shared" si="192"/>
        <v>471803</v>
      </c>
      <c r="Q1188" s="47">
        <f t="shared" si="193"/>
        <v>0</v>
      </c>
      <c r="R1188" s="47">
        <f>IF(S1187&lt;1,0,-'Lease Quarterly'!$K$4/'Lease Quarterly'!$L$4)</f>
        <v>0</v>
      </c>
      <c r="S1188" s="47">
        <f t="shared" si="189"/>
        <v>0</v>
      </c>
      <c r="AE1188"/>
      <c r="AF1188" s="6"/>
    </row>
    <row r="1189" spans="1:32" x14ac:dyDescent="0.25">
      <c r="A1189" s="53">
        <f t="shared" si="190"/>
        <v>1173</v>
      </c>
      <c r="B1189" s="29">
        <f t="shared" si="184"/>
        <v>0</v>
      </c>
      <c r="C1189" s="9" t="str">
        <f>IF(D1189=0,"-",IF('Lease Quarterly'!$H$4="Yearly",EDATE(C1188,12),IF('Lease Quarterly'!$H$4="Quarterly",EDATE(C1188,3),EDATE(C1188,1))))</f>
        <v>-</v>
      </c>
      <c r="D1189" s="54">
        <f>IF(A1189&gt;'Lease Quarterly'!$E$4,0,'Lease Quarterly'!$G$4)*((1+$M$4)^(((((IF($H$4="Yearly",ROUNDDOWN(IF(A1189-($N$4)&lt;0,0,((A1189-($N$4)/(($N$4))))/($N$4)),0),IF($H$4="Monthly",ROUNDDOWN(IF(A1189-($N$4*12)&lt;0,0,((A1189-(12*$N$4)/((12*$N$4))))/($N$4*12)),0),ROUNDDOWN(IF(A1189-($N$4*4)&lt;0,0,((A1189-(4*$N$4)/((4*$N$4))))/($N$4*4)),0)))))))))+(IF(A1189=$E$4,$J$4,0))</f>
        <v>0</v>
      </c>
      <c r="E1189" s="49">
        <f>IF(D1189=0,0,1/((1+IF('Lease Quarterly'!$H$4="Yearly",'Lease Quarterly'!$D$4,IF('Lease Quarterly'!$H$4="Quarterly",'Lease Quarterly'!$D$4/4,'Lease Quarterly'!$D$4/12)))^IF($E$17=1,A1188,A1189)))</f>
        <v>0</v>
      </c>
      <c r="F1189" s="55">
        <f t="shared" si="185"/>
        <v>0</v>
      </c>
      <c r="G1189" s="56"/>
      <c r="H1189" s="38">
        <f t="shared" si="191"/>
        <v>1173</v>
      </c>
      <c r="I1189" s="9" t="str">
        <f t="shared" si="186"/>
        <v>-</v>
      </c>
      <c r="J1189" s="47">
        <f>IF(H1189&gt;'Lease Quarterly'!$E$4,0,M1188)</f>
        <v>0</v>
      </c>
      <c r="K1189" s="47">
        <f>IF(IF('Lease Quarterly'!$H$4="Yearly",J1189*'Lease Quarterly'!$D$4,IF('Lease Quarterly'!$H$4="Quarterly",J1189*('Lease Quarterly'!$D$4/4),J1189*'Lease Quarterly'!$D$4/12))&gt;0,IF('Lease Quarterly'!$H$4="Yearly",J1189*'Lease Quarterly'!$D$4,IF('Lease Quarterly'!$H$4="Quarterly",J1189*('Lease Quarterly'!$D$4/4),J1189*'Lease Quarterly'!$D$4/12)),-L1189-J1189)</f>
        <v>0</v>
      </c>
      <c r="L1189" s="47">
        <f t="shared" si="187"/>
        <v>0</v>
      </c>
      <c r="M1189" s="47">
        <f t="shared" si="188"/>
        <v>0</v>
      </c>
      <c r="N1189" s="57"/>
      <c r="O1189" s="38">
        <v>237</v>
      </c>
      <c r="P1189" s="58">
        <f t="shared" si="192"/>
        <v>472169</v>
      </c>
      <c r="Q1189" s="47">
        <f t="shared" si="193"/>
        <v>0</v>
      </c>
      <c r="R1189" s="47">
        <f>IF(S1188&lt;1,0,-'Lease Quarterly'!$K$4/'Lease Quarterly'!$L$4)</f>
        <v>0</v>
      </c>
      <c r="S1189" s="47">
        <f t="shared" si="189"/>
        <v>0</v>
      </c>
      <c r="AE1189"/>
      <c r="AF1189" s="6"/>
    </row>
    <row r="1190" spans="1:32" x14ac:dyDescent="0.25">
      <c r="A1190" s="53">
        <f t="shared" si="190"/>
        <v>1174</v>
      </c>
      <c r="B1190" s="29">
        <f t="shared" si="184"/>
        <v>0</v>
      </c>
      <c r="C1190" s="9" t="str">
        <f>IF(D1190=0,"-",IF('Lease Quarterly'!$H$4="Yearly",EDATE(C1189,12),IF('Lease Quarterly'!$H$4="Quarterly",EDATE(C1189,3),EDATE(C1189,1))))</f>
        <v>-</v>
      </c>
      <c r="D1190" s="54">
        <f>IF(A1190&gt;'Lease Quarterly'!$E$4,0,'Lease Quarterly'!$G$4)*((1+$M$4)^(((((IF($H$4="Yearly",ROUNDDOWN(IF(A1190-($N$4)&lt;0,0,((A1190-($N$4)/(($N$4))))/($N$4)),0),IF($H$4="Monthly",ROUNDDOWN(IF(A1190-($N$4*12)&lt;0,0,((A1190-(12*$N$4)/((12*$N$4))))/($N$4*12)),0),ROUNDDOWN(IF(A1190-($N$4*4)&lt;0,0,((A1190-(4*$N$4)/((4*$N$4))))/($N$4*4)),0)))))))))+(IF(A1190=$E$4,$J$4,0))</f>
        <v>0</v>
      </c>
      <c r="E1190" s="49">
        <f>IF(D1190=0,0,1/((1+IF('Lease Quarterly'!$H$4="Yearly",'Lease Quarterly'!$D$4,IF('Lease Quarterly'!$H$4="Quarterly",'Lease Quarterly'!$D$4/4,'Lease Quarterly'!$D$4/12)))^IF($E$17=1,A1189,A1190)))</f>
        <v>0</v>
      </c>
      <c r="F1190" s="55">
        <f t="shared" si="185"/>
        <v>0</v>
      </c>
      <c r="G1190" s="56"/>
      <c r="H1190" s="38">
        <f t="shared" si="191"/>
        <v>1174</v>
      </c>
      <c r="I1190" s="9" t="str">
        <f t="shared" si="186"/>
        <v>-</v>
      </c>
      <c r="J1190" s="47">
        <f>IF(H1190&gt;'Lease Quarterly'!$E$4,0,M1189)</f>
        <v>0</v>
      </c>
      <c r="K1190" s="47">
        <f>IF(IF('Lease Quarterly'!$H$4="Yearly",J1190*'Lease Quarterly'!$D$4,IF('Lease Quarterly'!$H$4="Quarterly",J1190*('Lease Quarterly'!$D$4/4),J1190*'Lease Quarterly'!$D$4/12))&gt;0,IF('Lease Quarterly'!$H$4="Yearly",J1190*'Lease Quarterly'!$D$4,IF('Lease Quarterly'!$H$4="Quarterly",J1190*('Lease Quarterly'!$D$4/4),J1190*'Lease Quarterly'!$D$4/12)),-L1190-J1190)</f>
        <v>0</v>
      </c>
      <c r="L1190" s="47">
        <f t="shared" si="187"/>
        <v>0</v>
      </c>
      <c r="M1190" s="47">
        <f t="shared" si="188"/>
        <v>0</v>
      </c>
      <c r="N1190" s="57"/>
      <c r="O1190" s="38">
        <v>237</v>
      </c>
      <c r="P1190" s="58">
        <f t="shared" si="192"/>
        <v>472534</v>
      </c>
      <c r="Q1190" s="47">
        <f t="shared" si="193"/>
        <v>0</v>
      </c>
      <c r="R1190" s="47">
        <f>IF(S1189&lt;1,0,-'Lease Quarterly'!$K$4/'Lease Quarterly'!$L$4)</f>
        <v>0</v>
      </c>
      <c r="S1190" s="47">
        <f t="shared" si="189"/>
        <v>0</v>
      </c>
      <c r="AE1190"/>
      <c r="AF1190" s="6"/>
    </row>
    <row r="1191" spans="1:32" x14ac:dyDescent="0.25">
      <c r="A1191" s="53">
        <f t="shared" si="190"/>
        <v>1175</v>
      </c>
      <c r="B1191" s="29">
        <f t="shared" si="184"/>
        <v>0</v>
      </c>
      <c r="C1191" s="9" t="str">
        <f>IF(D1191=0,"-",IF('Lease Quarterly'!$H$4="Yearly",EDATE(C1190,12),IF('Lease Quarterly'!$H$4="Quarterly",EDATE(C1190,3),EDATE(C1190,1))))</f>
        <v>-</v>
      </c>
      <c r="D1191" s="54">
        <f>IF(A1191&gt;'Lease Quarterly'!$E$4,0,'Lease Quarterly'!$G$4)*((1+$M$4)^(((((IF($H$4="Yearly",ROUNDDOWN(IF(A1191-($N$4)&lt;0,0,((A1191-($N$4)/(($N$4))))/($N$4)),0),IF($H$4="Monthly",ROUNDDOWN(IF(A1191-($N$4*12)&lt;0,0,((A1191-(12*$N$4)/((12*$N$4))))/($N$4*12)),0),ROUNDDOWN(IF(A1191-($N$4*4)&lt;0,0,((A1191-(4*$N$4)/((4*$N$4))))/($N$4*4)),0)))))))))+(IF(A1191=$E$4,$J$4,0))</f>
        <v>0</v>
      </c>
      <c r="E1191" s="49">
        <f>IF(D1191=0,0,1/((1+IF('Lease Quarterly'!$H$4="Yearly",'Lease Quarterly'!$D$4,IF('Lease Quarterly'!$H$4="Quarterly",'Lease Quarterly'!$D$4/4,'Lease Quarterly'!$D$4/12)))^IF($E$17=1,A1190,A1191)))</f>
        <v>0</v>
      </c>
      <c r="F1191" s="55">
        <f t="shared" si="185"/>
        <v>0</v>
      </c>
      <c r="G1191" s="56"/>
      <c r="H1191" s="38">
        <f t="shared" si="191"/>
        <v>1175</v>
      </c>
      <c r="I1191" s="9" t="str">
        <f t="shared" si="186"/>
        <v>-</v>
      </c>
      <c r="J1191" s="47">
        <f>IF(H1191&gt;'Lease Quarterly'!$E$4,0,M1190)</f>
        <v>0</v>
      </c>
      <c r="K1191" s="47">
        <f>IF(IF('Lease Quarterly'!$H$4="Yearly",J1191*'Lease Quarterly'!$D$4,IF('Lease Quarterly'!$H$4="Quarterly",J1191*('Lease Quarterly'!$D$4/4),J1191*'Lease Quarterly'!$D$4/12))&gt;0,IF('Lease Quarterly'!$H$4="Yearly",J1191*'Lease Quarterly'!$D$4,IF('Lease Quarterly'!$H$4="Quarterly",J1191*('Lease Quarterly'!$D$4/4),J1191*'Lease Quarterly'!$D$4/12)),-L1191-J1191)</f>
        <v>0</v>
      </c>
      <c r="L1191" s="47">
        <f t="shared" si="187"/>
        <v>0</v>
      </c>
      <c r="M1191" s="47">
        <f t="shared" si="188"/>
        <v>0</v>
      </c>
      <c r="N1191" s="57"/>
      <c r="O1191" s="38">
        <v>237</v>
      </c>
      <c r="P1191" s="58">
        <f t="shared" si="192"/>
        <v>472899</v>
      </c>
      <c r="Q1191" s="47">
        <f t="shared" si="193"/>
        <v>0</v>
      </c>
      <c r="R1191" s="47">
        <f>IF(S1190&lt;1,0,-'Lease Quarterly'!$K$4/'Lease Quarterly'!$L$4)</f>
        <v>0</v>
      </c>
      <c r="S1191" s="47">
        <f t="shared" si="189"/>
        <v>0</v>
      </c>
      <c r="AE1191"/>
      <c r="AF1191" s="6"/>
    </row>
    <row r="1192" spans="1:32" x14ac:dyDescent="0.25">
      <c r="A1192" s="53">
        <f t="shared" si="190"/>
        <v>1176</v>
      </c>
      <c r="B1192" s="29">
        <f t="shared" si="184"/>
        <v>0</v>
      </c>
      <c r="C1192" s="9" t="str">
        <f>IF(D1192=0,"-",IF('Lease Quarterly'!$H$4="Yearly",EDATE(C1191,12),IF('Lease Quarterly'!$H$4="Quarterly",EDATE(C1191,3),EDATE(C1191,1))))</f>
        <v>-</v>
      </c>
      <c r="D1192" s="54">
        <f>IF(A1192&gt;'Lease Quarterly'!$E$4,0,'Lease Quarterly'!$G$4)*((1+$M$4)^(((((IF($H$4="Yearly",ROUNDDOWN(IF(A1192-($N$4)&lt;0,0,((A1192-($N$4)/(($N$4))))/($N$4)),0),IF($H$4="Monthly",ROUNDDOWN(IF(A1192-($N$4*12)&lt;0,0,((A1192-(12*$N$4)/((12*$N$4))))/($N$4*12)),0),ROUNDDOWN(IF(A1192-($N$4*4)&lt;0,0,((A1192-(4*$N$4)/((4*$N$4))))/($N$4*4)),0)))))))))+(IF(A1192=$E$4,$J$4,0))</f>
        <v>0</v>
      </c>
      <c r="E1192" s="49">
        <f>IF(D1192=0,0,1/((1+IF('Lease Quarterly'!$H$4="Yearly",'Lease Quarterly'!$D$4,IF('Lease Quarterly'!$H$4="Quarterly",'Lease Quarterly'!$D$4/4,'Lease Quarterly'!$D$4/12)))^IF($E$17=1,A1191,A1192)))</f>
        <v>0</v>
      </c>
      <c r="F1192" s="55">
        <f t="shared" si="185"/>
        <v>0</v>
      </c>
      <c r="G1192" s="56"/>
      <c r="H1192" s="38">
        <f t="shared" si="191"/>
        <v>1176</v>
      </c>
      <c r="I1192" s="9" t="str">
        <f t="shared" si="186"/>
        <v>-</v>
      </c>
      <c r="J1192" s="47">
        <f>IF(H1192&gt;'Lease Quarterly'!$E$4,0,M1191)</f>
        <v>0</v>
      </c>
      <c r="K1192" s="47">
        <f>IF(IF('Lease Quarterly'!$H$4="Yearly",J1192*'Lease Quarterly'!$D$4,IF('Lease Quarterly'!$H$4="Quarterly",J1192*('Lease Quarterly'!$D$4/4),J1192*'Lease Quarterly'!$D$4/12))&gt;0,IF('Lease Quarterly'!$H$4="Yearly",J1192*'Lease Quarterly'!$D$4,IF('Lease Quarterly'!$H$4="Quarterly",J1192*('Lease Quarterly'!$D$4/4),J1192*'Lease Quarterly'!$D$4/12)),-L1192-J1192)</f>
        <v>0</v>
      </c>
      <c r="L1192" s="47">
        <f t="shared" si="187"/>
        <v>0</v>
      </c>
      <c r="M1192" s="47">
        <f t="shared" si="188"/>
        <v>0</v>
      </c>
      <c r="N1192" s="57"/>
      <c r="O1192" s="38">
        <v>237</v>
      </c>
      <c r="P1192" s="58">
        <f t="shared" si="192"/>
        <v>473264</v>
      </c>
      <c r="Q1192" s="47">
        <f t="shared" si="193"/>
        <v>0</v>
      </c>
      <c r="R1192" s="47">
        <f>IF(S1191&lt;1,0,-'Lease Quarterly'!$K$4/'Lease Quarterly'!$L$4)</f>
        <v>0</v>
      </c>
      <c r="S1192" s="47">
        <f t="shared" si="189"/>
        <v>0</v>
      </c>
      <c r="AE1192"/>
      <c r="AF1192" s="6"/>
    </row>
    <row r="1193" spans="1:32" x14ac:dyDescent="0.25">
      <c r="A1193" s="53">
        <f t="shared" si="190"/>
        <v>1177</v>
      </c>
      <c r="B1193" s="29">
        <f t="shared" si="184"/>
        <v>0</v>
      </c>
      <c r="C1193" s="9" t="str">
        <f>IF(D1193=0,"-",IF('Lease Quarterly'!$H$4="Yearly",EDATE(C1192,12),IF('Lease Quarterly'!$H$4="Quarterly",EDATE(C1192,3),EDATE(C1192,1))))</f>
        <v>-</v>
      </c>
      <c r="D1193" s="54">
        <f>IF(A1193&gt;'Lease Quarterly'!$E$4,0,'Lease Quarterly'!$G$4)*((1+$M$4)^(((((IF($H$4="Yearly",ROUNDDOWN(IF(A1193-($N$4)&lt;0,0,((A1193-($N$4)/(($N$4))))/($N$4)),0),IF($H$4="Monthly",ROUNDDOWN(IF(A1193-($N$4*12)&lt;0,0,((A1193-(12*$N$4)/((12*$N$4))))/($N$4*12)),0),ROUNDDOWN(IF(A1193-($N$4*4)&lt;0,0,((A1193-(4*$N$4)/((4*$N$4))))/($N$4*4)),0)))))))))+(IF(A1193=$E$4,$J$4,0))</f>
        <v>0</v>
      </c>
      <c r="E1193" s="49">
        <f>IF(D1193=0,0,1/((1+IF('Lease Quarterly'!$H$4="Yearly",'Lease Quarterly'!$D$4,IF('Lease Quarterly'!$H$4="Quarterly",'Lease Quarterly'!$D$4/4,'Lease Quarterly'!$D$4/12)))^IF($E$17=1,A1192,A1193)))</f>
        <v>0</v>
      </c>
      <c r="F1193" s="55">
        <f t="shared" si="185"/>
        <v>0</v>
      </c>
      <c r="G1193" s="56"/>
      <c r="H1193" s="38">
        <f t="shared" si="191"/>
        <v>1177</v>
      </c>
      <c r="I1193" s="9" t="str">
        <f t="shared" si="186"/>
        <v>-</v>
      </c>
      <c r="J1193" s="47">
        <f>IF(H1193&gt;'Lease Quarterly'!$E$4,0,M1192)</f>
        <v>0</v>
      </c>
      <c r="K1193" s="47">
        <f>IF(IF('Lease Quarterly'!$H$4="Yearly",J1193*'Lease Quarterly'!$D$4,IF('Lease Quarterly'!$H$4="Quarterly",J1193*('Lease Quarterly'!$D$4/4),J1193*'Lease Quarterly'!$D$4/12))&gt;0,IF('Lease Quarterly'!$H$4="Yearly",J1193*'Lease Quarterly'!$D$4,IF('Lease Quarterly'!$H$4="Quarterly",J1193*('Lease Quarterly'!$D$4/4),J1193*'Lease Quarterly'!$D$4/12)),-L1193-J1193)</f>
        <v>0</v>
      </c>
      <c r="L1193" s="47">
        <f t="shared" si="187"/>
        <v>0</v>
      </c>
      <c r="M1193" s="47">
        <f t="shared" si="188"/>
        <v>0</v>
      </c>
      <c r="N1193" s="57"/>
      <c r="O1193" s="38">
        <v>237</v>
      </c>
      <c r="P1193" s="58">
        <f t="shared" si="192"/>
        <v>473630</v>
      </c>
      <c r="Q1193" s="47">
        <f t="shared" si="193"/>
        <v>0</v>
      </c>
      <c r="R1193" s="47">
        <f>IF(S1192&lt;1,0,-'Lease Quarterly'!$K$4/'Lease Quarterly'!$L$4)</f>
        <v>0</v>
      </c>
      <c r="S1193" s="47">
        <f t="shared" si="189"/>
        <v>0</v>
      </c>
      <c r="AE1193"/>
      <c r="AF1193" s="6"/>
    </row>
    <row r="1194" spans="1:32" x14ac:dyDescent="0.25">
      <c r="A1194" s="53">
        <f t="shared" si="190"/>
        <v>1178</v>
      </c>
      <c r="B1194" s="29">
        <f t="shared" si="184"/>
        <v>0</v>
      </c>
      <c r="C1194" s="9" t="str">
        <f>IF(D1194=0,"-",IF('Lease Quarterly'!$H$4="Yearly",EDATE(C1193,12),IF('Lease Quarterly'!$H$4="Quarterly",EDATE(C1193,3),EDATE(C1193,1))))</f>
        <v>-</v>
      </c>
      <c r="D1194" s="54">
        <f>IF(A1194&gt;'Lease Quarterly'!$E$4,0,'Lease Quarterly'!$G$4)*((1+$M$4)^(((((IF($H$4="Yearly",ROUNDDOWN(IF(A1194-($N$4)&lt;0,0,((A1194-($N$4)/(($N$4))))/($N$4)),0),IF($H$4="Monthly",ROUNDDOWN(IF(A1194-($N$4*12)&lt;0,0,((A1194-(12*$N$4)/((12*$N$4))))/($N$4*12)),0),ROUNDDOWN(IF(A1194-($N$4*4)&lt;0,0,((A1194-(4*$N$4)/((4*$N$4))))/($N$4*4)),0)))))))))+(IF(A1194=$E$4,$J$4,0))</f>
        <v>0</v>
      </c>
      <c r="E1194" s="49">
        <f>IF(D1194=0,0,1/((1+IF('Lease Quarterly'!$H$4="Yearly",'Lease Quarterly'!$D$4,IF('Lease Quarterly'!$H$4="Quarterly",'Lease Quarterly'!$D$4/4,'Lease Quarterly'!$D$4/12)))^IF($E$17=1,A1193,A1194)))</f>
        <v>0</v>
      </c>
      <c r="F1194" s="55">
        <f t="shared" si="185"/>
        <v>0</v>
      </c>
      <c r="G1194" s="56"/>
      <c r="H1194" s="38">
        <f t="shared" si="191"/>
        <v>1178</v>
      </c>
      <c r="I1194" s="9" t="str">
        <f t="shared" si="186"/>
        <v>-</v>
      </c>
      <c r="J1194" s="47">
        <f>IF(H1194&gt;'Lease Quarterly'!$E$4,0,M1193)</f>
        <v>0</v>
      </c>
      <c r="K1194" s="47">
        <f>IF(IF('Lease Quarterly'!$H$4="Yearly",J1194*'Lease Quarterly'!$D$4,IF('Lease Quarterly'!$H$4="Quarterly",J1194*('Lease Quarterly'!$D$4/4),J1194*'Lease Quarterly'!$D$4/12))&gt;0,IF('Lease Quarterly'!$H$4="Yearly",J1194*'Lease Quarterly'!$D$4,IF('Lease Quarterly'!$H$4="Quarterly",J1194*('Lease Quarterly'!$D$4/4),J1194*'Lease Quarterly'!$D$4/12)),-L1194-J1194)</f>
        <v>0</v>
      </c>
      <c r="L1194" s="47">
        <f t="shared" si="187"/>
        <v>0</v>
      </c>
      <c r="M1194" s="47">
        <f t="shared" si="188"/>
        <v>0</v>
      </c>
      <c r="N1194" s="57"/>
      <c r="O1194" s="38">
        <v>237</v>
      </c>
      <c r="P1194" s="58">
        <f t="shared" si="192"/>
        <v>473995</v>
      </c>
      <c r="Q1194" s="47">
        <f t="shared" si="193"/>
        <v>0</v>
      </c>
      <c r="R1194" s="47">
        <f>IF(S1193&lt;1,0,-'Lease Quarterly'!$K$4/'Lease Quarterly'!$L$4)</f>
        <v>0</v>
      </c>
      <c r="S1194" s="47">
        <f t="shared" si="189"/>
        <v>0</v>
      </c>
      <c r="AE1194"/>
      <c r="AF1194" s="6"/>
    </row>
    <row r="1195" spans="1:32" x14ac:dyDescent="0.25">
      <c r="A1195" s="53">
        <f t="shared" si="190"/>
        <v>1179</v>
      </c>
      <c r="B1195" s="29">
        <f t="shared" si="184"/>
        <v>0</v>
      </c>
      <c r="C1195" s="9" t="str">
        <f>IF(D1195=0,"-",IF('Lease Quarterly'!$H$4="Yearly",EDATE(C1194,12),IF('Lease Quarterly'!$H$4="Quarterly",EDATE(C1194,3),EDATE(C1194,1))))</f>
        <v>-</v>
      </c>
      <c r="D1195" s="54">
        <f>IF(A1195&gt;'Lease Quarterly'!$E$4,0,'Lease Quarterly'!$G$4)*((1+$M$4)^(((((IF($H$4="Yearly",ROUNDDOWN(IF(A1195-($N$4)&lt;0,0,((A1195-($N$4)/(($N$4))))/($N$4)),0),IF($H$4="Monthly",ROUNDDOWN(IF(A1195-($N$4*12)&lt;0,0,((A1195-(12*$N$4)/((12*$N$4))))/($N$4*12)),0),ROUNDDOWN(IF(A1195-($N$4*4)&lt;0,0,((A1195-(4*$N$4)/((4*$N$4))))/($N$4*4)),0)))))))))+(IF(A1195=$E$4,$J$4,0))</f>
        <v>0</v>
      </c>
      <c r="E1195" s="49">
        <f>IF(D1195=0,0,1/((1+IF('Lease Quarterly'!$H$4="Yearly",'Lease Quarterly'!$D$4,IF('Lease Quarterly'!$H$4="Quarterly",'Lease Quarterly'!$D$4/4,'Lease Quarterly'!$D$4/12)))^IF($E$17=1,A1194,A1195)))</f>
        <v>0</v>
      </c>
      <c r="F1195" s="55">
        <f t="shared" si="185"/>
        <v>0</v>
      </c>
      <c r="G1195" s="56"/>
      <c r="H1195" s="38">
        <f t="shared" si="191"/>
        <v>1179</v>
      </c>
      <c r="I1195" s="9" t="str">
        <f t="shared" si="186"/>
        <v>-</v>
      </c>
      <c r="J1195" s="47">
        <f>IF(H1195&gt;'Lease Quarterly'!$E$4,0,M1194)</f>
        <v>0</v>
      </c>
      <c r="K1195" s="47">
        <f>IF(IF('Lease Quarterly'!$H$4="Yearly",J1195*'Lease Quarterly'!$D$4,IF('Lease Quarterly'!$H$4="Quarterly",J1195*('Lease Quarterly'!$D$4/4),J1195*'Lease Quarterly'!$D$4/12))&gt;0,IF('Lease Quarterly'!$H$4="Yearly",J1195*'Lease Quarterly'!$D$4,IF('Lease Quarterly'!$H$4="Quarterly",J1195*('Lease Quarterly'!$D$4/4),J1195*'Lease Quarterly'!$D$4/12)),-L1195-J1195)</f>
        <v>0</v>
      </c>
      <c r="L1195" s="47">
        <f t="shared" si="187"/>
        <v>0</v>
      </c>
      <c r="M1195" s="47">
        <f t="shared" si="188"/>
        <v>0</v>
      </c>
      <c r="N1195" s="57"/>
      <c r="O1195" s="38">
        <v>237</v>
      </c>
      <c r="P1195" s="58">
        <f t="shared" si="192"/>
        <v>474360</v>
      </c>
      <c r="Q1195" s="47">
        <f t="shared" si="193"/>
        <v>0</v>
      </c>
      <c r="R1195" s="47">
        <f>IF(S1194&lt;1,0,-'Lease Quarterly'!$K$4/'Lease Quarterly'!$L$4)</f>
        <v>0</v>
      </c>
      <c r="S1195" s="47">
        <f t="shared" si="189"/>
        <v>0</v>
      </c>
      <c r="AE1195"/>
      <c r="AF1195" s="6"/>
    </row>
    <row r="1196" spans="1:32" x14ac:dyDescent="0.25">
      <c r="A1196" s="53">
        <f t="shared" si="190"/>
        <v>1180</v>
      </c>
      <c r="B1196" s="29">
        <f t="shared" si="184"/>
        <v>0</v>
      </c>
      <c r="C1196" s="9" t="str">
        <f>IF(D1196=0,"-",IF('Lease Quarterly'!$H$4="Yearly",EDATE(C1195,12),IF('Lease Quarterly'!$H$4="Quarterly",EDATE(C1195,3),EDATE(C1195,1))))</f>
        <v>-</v>
      </c>
      <c r="D1196" s="54">
        <f>IF(A1196&gt;'Lease Quarterly'!$E$4,0,'Lease Quarterly'!$G$4)*((1+$M$4)^(((((IF($H$4="Yearly",ROUNDDOWN(IF(A1196-($N$4)&lt;0,0,((A1196-($N$4)/(($N$4))))/($N$4)),0),IF($H$4="Monthly",ROUNDDOWN(IF(A1196-($N$4*12)&lt;0,0,((A1196-(12*$N$4)/((12*$N$4))))/($N$4*12)),0),ROUNDDOWN(IF(A1196-($N$4*4)&lt;0,0,((A1196-(4*$N$4)/((4*$N$4))))/($N$4*4)),0)))))))))+(IF(A1196=$E$4,$J$4,0))</f>
        <v>0</v>
      </c>
      <c r="E1196" s="49">
        <f>IF(D1196=0,0,1/((1+IF('Lease Quarterly'!$H$4="Yearly",'Lease Quarterly'!$D$4,IF('Lease Quarterly'!$H$4="Quarterly",'Lease Quarterly'!$D$4/4,'Lease Quarterly'!$D$4/12)))^IF($E$17=1,A1195,A1196)))</f>
        <v>0</v>
      </c>
      <c r="F1196" s="55">
        <f t="shared" si="185"/>
        <v>0</v>
      </c>
      <c r="G1196" s="56"/>
      <c r="H1196" s="38">
        <f t="shared" si="191"/>
        <v>1180</v>
      </c>
      <c r="I1196" s="9" t="str">
        <f t="shared" si="186"/>
        <v>-</v>
      </c>
      <c r="J1196" s="47">
        <f>IF(H1196&gt;'Lease Quarterly'!$E$4,0,M1195)</f>
        <v>0</v>
      </c>
      <c r="K1196" s="47">
        <f>IF(IF('Lease Quarterly'!$H$4="Yearly",J1196*'Lease Quarterly'!$D$4,IF('Lease Quarterly'!$H$4="Quarterly",J1196*('Lease Quarterly'!$D$4/4),J1196*'Lease Quarterly'!$D$4/12))&gt;0,IF('Lease Quarterly'!$H$4="Yearly",J1196*'Lease Quarterly'!$D$4,IF('Lease Quarterly'!$H$4="Quarterly",J1196*('Lease Quarterly'!$D$4/4),J1196*'Lease Quarterly'!$D$4/12)),-L1196-J1196)</f>
        <v>0</v>
      </c>
      <c r="L1196" s="47">
        <f t="shared" si="187"/>
        <v>0</v>
      </c>
      <c r="M1196" s="47">
        <f t="shared" si="188"/>
        <v>0</v>
      </c>
      <c r="N1196" s="57"/>
      <c r="O1196" s="38">
        <v>237</v>
      </c>
      <c r="P1196" s="58">
        <f t="shared" si="192"/>
        <v>474725</v>
      </c>
      <c r="Q1196" s="47">
        <f t="shared" si="193"/>
        <v>0</v>
      </c>
      <c r="R1196" s="47">
        <f>IF(S1195&lt;1,0,-'Lease Quarterly'!$K$4/'Lease Quarterly'!$L$4)</f>
        <v>0</v>
      </c>
      <c r="S1196" s="47">
        <f t="shared" si="189"/>
        <v>0</v>
      </c>
      <c r="AE1196"/>
      <c r="AF1196" s="6"/>
    </row>
    <row r="1197" spans="1:32" x14ac:dyDescent="0.25">
      <c r="A1197" s="53">
        <f t="shared" si="190"/>
        <v>1181</v>
      </c>
      <c r="B1197" s="29">
        <f t="shared" si="184"/>
        <v>0</v>
      </c>
      <c r="C1197" s="9" t="str">
        <f>IF(D1197=0,"-",IF('Lease Quarterly'!$H$4="Yearly",EDATE(C1196,12),IF('Lease Quarterly'!$H$4="Quarterly",EDATE(C1196,3),EDATE(C1196,1))))</f>
        <v>-</v>
      </c>
      <c r="D1197" s="54">
        <f>IF(A1197&gt;'Lease Quarterly'!$E$4,0,'Lease Quarterly'!$G$4)*((1+$M$4)^(((((IF($H$4="Yearly",ROUNDDOWN(IF(A1197-($N$4)&lt;0,0,((A1197-($N$4)/(($N$4))))/($N$4)),0),IF($H$4="Monthly",ROUNDDOWN(IF(A1197-($N$4*12)&lt;0,0,((A1197-(12*$N$4)/((12*$N$4))))/($N$4*12)),0),ROUNDDOWN(IF(A1197-($N$4*4)&lt;0,0,((A1197-(4*$N$4)/((4*$N$4))))/($N$4*4)),0)))))))))+(IF(A1197=$E$4,$J$4,0))</f>
        <v>0</v>
      </c>
      <c r="E1197" s="49">
        <f>IF(D1197=0,0,1/((1+IF('Lease Quarterly'!$H$4="Yearly",'Lease Quarterly'!$D$4,IF('Lease Quarterly'!$H$4="Quarterly",'Lease Quarterly'!$D$4/4,'Lease Quarterly'!$D$4/12)))^IF($E$17=1,A1196,A1197)))</f>
        <v>0</v>
      </c>
      <c r="F1197" s="55">
        <f t="shared" si="185"/>
        <v>0</v>
      </c>
      <c r="G1197" s="56"/>
      <c r="H1197" s="38">
        <f t="shared" si="191"/>
        <v>1181</v>
      </c>
      <c r="I1197" s="9" t="str">
        <f t="shared" si="186"/>
        <v>-</v>
      </c>
      <c r="J1197" s="47">
        <f>IF(H1197&gt;'Lease Quarterly'!$E$4,0,M1196)</f>
        <v>0</v>
      </c>
      <c r="K1197" s="47">
        <f>IF(IF('Lease Quarterly'!$H$4="Yearly",J1197*'Lease Quarterly'!$D$4,IF('Lease Quarterly'!$H$4="Quarterly",J1197*('Lease Quarterly'!$D$4/4),J1197*'Lease Quarterly'!$D$4/12))&gt;0,IF('Lease Quarterly'!$H$4="Yearly",J1197*'Lease Quarterly'!$D$4,IF('Lease Quarterly'!$H$4="Quarterly",J1197*('Lease Quarterly'!$D$4/4),J1197*'Lease Quarterly'!$D$4/12)),-L1197-J1197)</f>
        <v>0</v>
      </c>
      <c r="L1197" s="47">
        <f t="shared" si="187"/>
        <v>0</v>
      </c>
      <c r="M1197" s="47">
        <f t="shared" si="188"/>
        <v>0</v>
      </c>
      <c r="N1197" s="57"/>
      <c r="O1197" s="38">
        <v>237</v>
      </c>
      <c r="P1197" s="58">
        <f t="shared" si="192"/>
        <v>475091</v>
      </c>
      <c r="Q1197" s="47">
        <f t="shared" si="193"/>
        <v>0</v>
      </c>
      <c r="R1197" s="47">
        <f>IF(S1196&lt;1,0,-'Lease Quarterly'!$K$4/'Lease Quarterly'!$L$4)</f>
        <v>0</v>
      </c>
      <c r="S1197" s="47">
        <f t="shared" si="189"/>
        <v>0</v>
      </c>
      <c r="AE1197"/>
      <c r="AF1197" s="6"/>
    </row>
    <row r="1198" spans="1:32" x14ac:dyDescent="0.25">
      <c r="A1198" s="53">
        <f t="shared" si="190"/>
        <v>1182</v>
      </c>
      <c r="B1198" s="29">
        <f t="shared" si="184"/>
        <v>0</v>
      </c>
      <c r="C1198" s="9" t="str">
        <f>IF(D1198=0,"-",IF('Lease Quarterly'!$H$4="Yearly",EDATE(C1197,12),IF('Lease Quarterly'!$H$4="Quarterly",EDATE(C1197,3),EDATE(C1197,1))))</f>
        <v>-</v>
      </c>
      <c r="D1198" s="54">
        <f>IF(A1198&gt;'Lease Quarterly'!$E$4,0,'Lease Quarterly'!$G$4)*((1+$M$4)^(((((IF($H$4="Yearly",ROUNDDOWN(IF(A1198-($N$4)&lt;0,0,((A1198-($N$4)/(($N$4))))/($N$4)),0),IF($H$4="Monthly",ROUNDDOWN(IF(A1198-($N$4*12)&lt;0,0,((A1198-(12*$N$4)/((12*$N$4))))/($N$4*12)),0),ROUNDDOWN(IF(A1198-($N$4*4)&lt;0,0,((A1198-(4*$N$4)/((4*$N$4))))/($N$4*4)),0)))))))))+(IF(A1198=$E$4,$J$4,0))</f>
        <v>0</v>
      </c>
      <c r="E1198" s="49">
        <f>IF(D1198=0,0,1/((1+IF('Lease Quarterly'!$H$4="Yearly",'Lease Quarterly'!$D$4,IF('Lease Quarterly'!$H$4="Quarterly",'Lease Quarterly'!$D$4/4,'Lease Quarterly'!$D$4/12)))^IF($E$17=1,A1197,A1198)))</f>
        <v>0</v>
      </c>
      <c r="F1198" s="55">
        <f t="shared" si="185"/>
        <v>0</v>
      </c>
      <c r="G1198" s="56"/>
      <c r="H1198" s="38">
        <f t="shared" si="191"/>
        <v>1182</v>
      </c>
      <c r="I1198" s="9" t="str">
        <f t="shared" si="186"/>
        <v>-</v>
      </c>
      <c r="J1198" s="47">
        <f>IF(H1198&gt;'Lease Quarterly'!$E$4,0,M1197)</f>
        <v>0</v>
      </c>
      <c r="K1198" s="47">
        <f>IF(IF('Lease Quarterly'!$H$4="Yearly",J1198*'Lease Quarterly'!$D$4,IF('Lease Quarterly'!$H$4="Quarterly",J1198*('Lease Quarterly'!$D$4/4),J1198*'Lease Quarterly'!$D$4/12))&gt;0,IF('Lease Quarterly'!$H$4="Yearly",J1198*'Lease Quarterly'!$D$4,IF('Lease Quarterly'!$H$4="Quarterly",J1198*('Lease Quarterly'!$D$4/4),J1198*'Lease Quarterly'!$D$4/12)),-L1198-J1198)</f>
        <v>0</v>
      </c>
      <c r="L1198" s="47">
        <f t="shared" si="187"/>
        <v>0</v>
      </c>
      <c r="M1198" s="47">
        <f t="shared" si="188"/>
        <v>0</v>
      </c>
      <c r="N1198" s="57"/>
      <c r="O1198" s="38">
        <v>237</v>
      </c>
      <c r="P1198" s="58">
        <f t="shared" si="192"/>
        <v>475456</v>
      </c>
      <c r="Q1198" s="47">
        <f t="shared" si="193"/>
        <v>0</v>
      </c>
      <c r="R1198" s="47">
        <f>IF(S1197&lt;1,0,-'Lease Quarterly'!$K$4/'Lease Quarterly'!$L$4)</f>
        <v>0</v>
      </c>
      <c r="S1198" s="47">
        <f t="shared" si="189"/>
        <v>0</v>
      </c>
      <c r="AE1198"/>
      <c r="AF1198" s="6"/>
    </row>
    <row r="1199" spans="1:32" x14ac:dyDescent="0.25">
      <c r="A1199" s="53">
        <f t="shared" si="190"/>
        <v>1183</v>
      </c>
      <c r="B1199" s="29">
        <f t="shared" si="184"/>
        <v>0</v>
      </c>
      <c r="C1199" s="9" t="str">
        <f>IF(D1199=0,"-",IF('Lease Quarterly'!$H$4="Yearly",EDATE(C1198,12),IF('Lease Quarterly'!$H$4="Quarterly",EDATE(C1198,3),EDATE(C1198,1))))</f>
        <v>-</v>
      </c>
      <c r="D1199" s="54">
        <f>IF(A1199&gt;'Lease Quarterly'!$E$4,0,'Lease Quarterly'!$G$4)*((1+$M$4)^(((((IF($H$4="Yearly",ROUNDDOWN(IF(A1199-($N$4)&lt;0,0,((A1199-($N$4)/(($N$4))))/($N$4)),0),IF($H$4="Monthly",ROUNDDOWN(IF(A1199-($N$4*12)&lt;0,0,((A1199-(12*$N$4)/((12*$N$4))))/($N$4*12)),0),ROUNDDOWN(IF(A1199-($N$4*4)&lt;0,0,((A1199-(4*$N$4)/((4*$N$4))))/($N$4*4)),0)))))))))+(IF(A1199=$E$4,$J$4,0))</f>
        <v>0</v>
      </c>
      <c r="E1199" s="49">
        <f>IF(D1199=0,0,1/((1+IF('Lease Quarterly'!$H$4="Yearly",'Lease Quarterly'!$D$4,IF('Lease Quarterly'!$H$4="Quarterly",'Lease Quarterly'!$D$4/4,'Lease Quarterly'!$D$4/12)))^IF($E$17=1,A1198,A1199)))</f>
        <v>0</v>
      </c>
      <c r="F1199" s="55">
        <f t="shared" si="185"/>
        <v>0</v>
      </c>
      <c r="G1199" s="56"/>
      <c r="H1199" s="38">
        <f t="shared" si="191"/>
        <v>1183</v>
      </c>
      <c r="I1199" s="9" t="str">
        <f t="shared" si="186"/>
        <v>-</v>
      </c>
      <c r="J1199" s="47">
        <f>IF(H1199&gt;'Lease Quarterly'!$E$4,0,M1198)</f>
        <v>0</v>
      </c>
      <c r="K1199" s="47">
        <f>IF(IF('Lease Quarterly'!$H$4="Yearly",J1199*'Lease Quarterly'!$D$4,IF('Lease Quarterly'!$H$4="Quarterly",J1199*('Lease Quarterly'!$D$4/4),J1199*'Lease Quarterly'!$D$4/12))&gt;0,IF('Lease Quarterly'!$H$4="Yearly",J1199*'Lease Quarterly'!$D$4,IF('Lease Quarterly'!$H$4="Quarterly",J1199*('Lease Quarterly'!$D$4/4),J1199*'Lease Quarterly'!$D$4/12)),-L1199-J1199)</f>
        <v>0</v>
      </c>
      <c r="L1199" s="47">
        <f t="shared" si="187"/>
        <v>0</v>
      </c>
      <c r="M1199" s="47">
        <f t="shared" si="188"/>
        <v>0</v>
      </c>
      <c r="N1199" s="57"/>
      <c r="O1199" s="38">
        <v>237</v>
      </c>
      <c r="P1199" s="58">
        <f t="shared" si="192"/>
        <v>475821</v>
      </c>
      <c r="Q1199" s="47">
        <f t="shared" si="193"/>
        <v>0</v>
      </c>
      <c r="R1199" s="47">
        <f>IF(S1198&lt;1,0,-'Lease Quarterly'!$K$4/'Lease Quarterly'!$L$4)</f>
        <v>0</v>
      </c>
      <c r="S1199" s="47">
        <f t="shared" si="189"/>
        <v>0</v>
      </c>
      <c r="AE1199"/>
      <c r="AF1199" s="6"/>
    </row>
    <row r="1200" spans="1:32" x14ac:dyDescent="0.25">
      <c r="A1200" s="53">
        <f t="shared" si="190"/>
        <v>1184</v>
      </c>
      <c r="B1200" s="29">
        <f t="shared" si="184"/>
        <v>0</v>
      </c>
      <c r="C1200" s="9" t="str">
        <f>IF(D1200=0,"-",IF('Lease Quarterly'!$H$4="Yearly",EDATE(C1199,12),IF('Lease Quarterly'!$H$4="Quarterly",EDATE(C1199,3),EDATE(C1199,1))))</f>
        <v>-</v>
      </c>
      <c r="D1200" s="54">
        <f>IF(A1200&gt;'Lease Quarterly'!$E$4,0,'Lease Quarterly'!$G$4)*((1+$M$4)^(((((IF($H$4="Yearly",ROUNDDOWN(IF(A1200-($N$4)&lt;0,0,((A1200-($N$4)/(($N$4))))/($N$4)),0),IF($H$4="Monthly",ROUNDDOWN(IF(A1200-($N$4*12)&lt;0,0,((A1200-(12*$N$4)/((12*$N$4))))/($N$4*12)),0),ROUNDDOWN(IF(A1200-($N$4*4)&lt;0,0,((A1200-(4*$N$4)/((4*$N$4))))/($N$4*4)),0)))))))))+(IF(A1200=$E$4,$J$4,0))</f>
        <v>0</v>
      </c>
      <c r="E1200" s="49">
        <f>IF(D1200=0,0,1/((1+IF('Lease Quarterly'!$H$4="Yearly",'Lease Quarterly'!$D$4,IF('Lease Quarterly'!$H$4="Quarterly",'Lease Quarterly'!$D$4/4,'Lease Quarterly'!$D$4/12)))^IF($E$17=1,A1199,A1200)))</f>
        <v>0</v>
      </c>
      <c r="F1200" s="55">
        <f t="shared" si="185"/>
        <v>0</v>
      </c>
      <c r="G1200" s="56"/>
      <c r="H1200" s="38">
        <f t="shared" si="191"/>
        <v>1184</v>
      </c>
      <c r="I1200" s="9" t="str">
        <f t="shared" si="186"/>
        <v>-</v>
      </c>
      <c r="J1200" s="47">
        <f>IF(H1200&gt;'Lease Quarterly'!$E$4,0,M1199)</f>
        <v>0</v>
      </c>
      <c r="K1200" s="47">
        <f>IF(IF('Lease Quarterly'!$H$4="Yearly",J1200*'Lease Quarterly'!$D$4,IF('Lease Quarterly'!$H$4="Quarterly",J1200*('Lease Quarterly'!$D$4/4),J1200*'Lease Quarterly'!$D$4/12))&gt;0,IF('Lease Quarterly'!$H$4="Yearly",J1200*'Lease Quarterly'!$D$4,IF('Lease Quarterly'!$H$4="Quarterly",J1200*('Lease Quarterly'!$D$4/4),J1200*'Lease Quarterly'!$D$4/12)),-L1200-J1200)</f>
        <v>0</v>
      </c>
      <c r="L1200" s="47">
        <f t="shared" si="187"/>
        <v>0</v>
      </c>
      <c r="M1200" s="47">
        <f t="shared" si="188"/>
        <v>0</v>
      </c>
      <c r="N1200" s="57"/>
      <c r="O1200" s="38">
        <v>237</v>
      </c>
      <c r="P1200" s="58">
        <f t="shared" si="192"/>
        <v>476186</v>
      </c>
      <c r="Q1200" s="47">
        <f t="shared" si="193"/>
        <v>0</v>
      </c>
      <c r="R1200" s="47">
        <f>IF(S1199&lt;1,0,-'Lease Quarterly'!$K$4/'Lease Quarterly'!$L$4)</f>
        <v>0</v>
      </c>
      <c r="S1200" s="47">
        <f t="shared" si="189"/>
        <v>0</v>
      </c>
      <c r="AE1200"/>
      <c r="AF1200" s="6"/>
    </row>
    <row r="1201" spans="1:32" x14ac:dyDescent="0.25">
      <c r="A1201" s="53">
        <f t="shared" si="190"/>
        <v>1185</v>
      </c>
      <c r="B1201" s="29">
        <f t="shared" si="184"/>
        <v>0</v>
      </c>
      <c r="C1201" s="9" t="str">
        <f>IF(D1201=0,"-",IF('Lease Quarterly'!$H$4="Yearly",EDATE(C1200,12),IF('Lease Quarterly'!$H$4="Quarterly",EDATE(C1200,3),EDATE(C1200,1))))</f>
        <v>-</v>
      </c>
      <c r="D1201" s="54">
        <f>IF(A1201&gt;'Lease Quarterly'!$E$4,0,'Lease Quarterly'!$G$4)*((1+$M$4)^(((((IF($H$4="Yearly",ROUNDDOWN(IF(A1201-($N$4)&lt;0,0,((A1201-($N$4)/(($N$4))))/($N$4)),0),IF($H$4="Monthly",ROUNDDOWN(IF(A1201-($N$4*12)&lt;0,0,((A1201-(12*$N$4)/((12*$N$4))))/($N$4*12)),0),ROUNDDOWN(IF(A1201-($N$4*4)&lt;0,0,((A1201-(4*$N$4)/((4*$N$4))))/($N$4*4)),0)))))))))+(IF(A1201=$E$4,$J$4,0))</f>
        <v>0</v>
      </c>
      <c r="E1201" s="49">
        <f>IF(D1201=0,0,1/((1+IF('Lease Quarterly'!$H$4="Yearly",'Lease Quarterly'!$D$4,IF('Lease Quarterly'!$H$4="Quarterly",'Lease Quarterly'!$D$4/4,'Lease Quarterly'!$D$4/12)))^IF($E$17=1,A1200,A1201)))</f>
        <v>0</v>
      </c>
      <c r="F1201" s="55">
        <f t="shared" si="185"/>
        <v>0</v>
      </c>
      <c r="G1201" s="56"/>
      <c r="H1201" s="38">
        <f t="shared" si="191"/>
        <v>1185</v>
      </c>
      <c r="I1201" s="9" t="str">
        <f t="shared" si="186"/>
        <v>-</v>
      </c>
      <c r="J1201" s="47">
        <f>IF(H1201&gt;'Lease Quarterly'!$E$4,0,M1200)</f>
        <v>0</v>
      </c>
      <c r="K1201" s="47">
        <f>IF(IF('Lease Quarterly'!$H$4="Yearly",J1201*'Lease Quarterly'!$D$4,IF('Lease Quarterly'!$H$4="Quarterly",J1201*('Lease Quarterly'!$D$4/4),J1201*'Lease Quarterly'!$D$4/12))&gt;0,IF('Lease Quarterly'!$H$4="Yearly",J1201*'Lease Quarterly'!$D$4,IF('Lease Quarterly'!$H$4="Quarterly",J1201*('Lease Quarterly'!$D$4/4),J1201*'Lease Quarterly'!$D$4/12)),-L1201-J1201)</f>
        <v>0</v>
      </c>
      <c r="L1201" s="47">
        <f t="shared" si="187"/>
        <v>0</v>
      </c>
      <c r="M1201" s="47">
        <f t="shared" si="188"/>
        <v>0</v>
      </c>
      <c r="N1201" s="57"/>
      <c r="O1201" s="38">
        <v>237</v>
      </c>
      <c r="P1201" s="58">
        <f t="shared" si="192"/>
        <v>476552</v>
      </c>
      <c r="Q1201" s="47">
        <f t="shared" si="193"/>
        <v>0</v>
      </c>
      <c r="R1201" s="47">
        <f>IF(S1200&lt;1,0,-'Lease Quarterly'!$K$4/'Lease Quarterly'!$L$4)</f>
        <v>0</v>
      </c>
      <c r="S1201" s="47">
        <f t="shared" si="189"/>
        <v>0</v>
      </c>
      <c r="AE1201"/>
      <c r="AF1201" s="6"/>
    </row>
    <row r="1202" spans="1:32" x14ac:dyDescent="0.25">
      <c r="A1202" s="53">
        <f t="shared" si="190"/>
        <v>1186</v>
      </c>
      <c r="B1202" s="29">
        <f t="shared" si="184"/>
        <v>0</v>
      </c>
      <c r="C1202" s="9" t="str">
        <f>IF(D1202=0,"-",IF('Lease Quarterly'!$H$4="Yearly",EDATE(C1201,12),IF('Lease Quarterly'!$H$4="Quarterly",EDATE(C1201,3),EDATE(C1201,1))))</f>
        <v>-</v>
      </c>
      <c r="D1202" s="54">
        <f>IF(A1202&gt;'Lease Quarterly'!$E$4,0,'Lease Quarterly'!$G$4)*((1+$M$4)^(((((IF($H$4="Yearly",ROUNDDOWN(IF(A1202-($N$4)&lt;0,0,((A1202-($N$4)/(($N$4))))/($N$4)),0),IF($H$4="Monthly",ROUNDDOWN(IF(A1202-($N$4*12)&lt;0,0,((A1202-(12*$N$4)/((12*$N$4))))/($N$4*12)),0),ROUNDDOWN(IF(A1202-($N$4*4)&lt;0,0,((A1202-(4*$N$4)/((4*$N$4))))/($N$4*4)),0)))))))))+(IF(A1202=$E$4,$J$4,0))</f>
        <v>0</v>
      </c>
      <c r="E1202" s="49">
        <f>IF(D1202=0,0,1/((1+IF('Lease Quarterly'!$H$4="Yearly",'Lease Quarterly'!$D$4,IF('Lease Quarterly'!$H$4="Quarterly",'Lease Quarterly'!$D$4/4,'Lease Quarterly'!$D$4/12)))^IF($E$17=1,A1201,A1202)))</f>
        <v>0</v>
      </c>
      <c r="F1202" s="55">
        <f t="shared" si="185"/>
        <v>0</v>
      </c>
      <c r="G1202" s="56"/>
      <c r="H1202" s="38">
        <f t="shared" si="191"/>
        <v>1186</v>
      </c>
      <c r="I1202" s="9" t="str">
        <f t="shared" si="186"/>
        <v>-</v>
      </c>
      <c r="J1202" s="47">
        <f>IF(H1202&gt;'Lease Quarterly'!$E$4,0,M1201)</f>
        <v>0</v>
      </c>
      <c r="K1202" s="47">
        <f>IF(IF('Lease Quarterly'!$H$4="Yearly",J1202*'Lease Quarterly'!$D$4,IF('Lease Quarterly'!$H$4="Quarterly",J1202*('Lease Quarterly'!$D$4/4),J1202*'Lease Quarterly'!$D$4/12))&gt;0,IF('Lease Quarterly'!$H$4="Yearly",J1202*'Lease Quarterly'!$D$4,IF('Lease Quarterly'!$H$4="Quarterly",J1202*('Lease Quarterly'!$D$4/4),J1202*'Lease Quarterly'!$D$4/12)),-L1202-J1202)</f>
        <v>0</v>
      </c>
      <c r="L1202" s="47">
        <f t="shared" si="187"/>
        <v>0</v>
      </c>
      <c r="M1202" s="47">
        <f t="shared" si="188"/>
        <v>0</v>
      </c>
      <c r="N1202" s="57"/>
      <c r="O1202" s="38">
        <v>237</v>
      </c>
      <c r="P1202" s="58">
        <f t="shared" si="192"/>
        <v>476917</v>
      </c>
      <c r="Q1202" s="47">
        <f t="shared" si="193"/>
        <v>0</v>
      </c>
      <c r="R1202" s="47">
        <f>IF(S1201&lt;1,0,-'Lease Quarterly'!$K$4/'Lease Quarterly'!$L$4)</f>
        <v>0</v>
      </c>
      <c r="S1202" s="47">
        <f t="shared" si="189"/>
        <v>0</v>
      </c>
      <c r="AE1202"/>
      <c r="AF1202" s="6"/>
    </row>
    <row r="1203" spans="1:32" x14ac:dyDescent="0.25">
      <c r="A1203" s="53">
        <f t="shared" si="190"/>
        <v>1187</v>
      </c>
      <c r="B1203" s="29">
        <f t="shared" si="184"/>
        <v>0</v>
      </c>
      <c r="C1203" s="9" t="str">
        <f>IF(D1203=0,"-",IF('Lease Quarterly'!$H$4="Yearly",EDATE(C1202,12),IF('Lease Quarterly'!$H$4="Quarterly",EDATE(C1202,3),EDATE(C1202,1))))</f>
        <v>-</v>
      </c>
      <c r="D1203" s="54">
        <f>IF(A1203&gt;'Lease Quarterly'!$E$4,0,'Lease Quarterly'!$G$4)*((1+$M$4)^(((((IF($H$4="Yearly",ROUNDDOWN(IF(A1203-($N$4)&lt;0,0,((A1203-($N$4)/(($N$4))))/($N$4)),0),IF($H$4="Monthly",ROUNDDOWN(IF(A1203-($N$4*12)&lt;0,0,((A1203-(12*$N$4)/((12*$N$4))))/($N$4*12)),0),ROUNDDOWN(IF(A1203-($N$4*4)&lt;0,0,((A1203-(4*$N$4)/((4*$N$4))))/($N$4*4)),0)))))))))+(IF(A1203=$E$4,$J$4,0))</f>
        <v>0</v>
      </c>
      <c r="E1203" s="49">
        <f>IF(D1203=0,0,1/((1+IF('Lease Quarterly'!$H$4="Yearly",'Lease Quarterly'!$D$4,IF('Lease Quarterly'!$H$4="Quarterly",'Lease Quarterly'!$D$4/4,'Lease Quarterly'!$D$4/12)))^IF($E$17=1,A1202,A1203)))</f>
        <v>0</v>
      </c>
      <c r="F1203" s="55">
        <f t="shared" si="185"/>
        <v>0</v>
      </c>
      <c r="G1203" s="56"/>
      <c r="H1203" s="38">
        <f t="shared" si="191"/>
        <v>1187</v>
      </c>
      <c r="I1203" s="9" t="str">
        <f t="shared" si="186"/>
        <v>-</v>
      </c>
      <c r="J1203" s="47">
        <f>IF(H1203&gt;'Lease Quarterly'!$E$4,0,M1202)</f>
        <v>0</v>
      </c>
      <c r="K1203" s="47">
        <f>IF(IF('Lease Quarterly'!$H$4="Yearly",J1203*'Lease Quarterly'!$D$4,IF('Lease Quarterly'!$H$4="Quarterly",J1203*('Lease Quarterly'!$D$4/4),J1203*'Lease Quarterly'!$D$4/12))&gt;0,IF('Lease Quarterly'!$H$4="Yearly",J1203*'Lease Quarterly'!$D$4,IF('Lease Quarterly'!$H$4="Quarterly",J1203*('Lease Quarterly'!$D$4/4),J1203*'Lease Quarterly'!$D$4/12)),-L1203-J1203)</f>
        <v>0</v>
      </c>
      <c r="L1203" s="47">
        <f t="shared" si="187"/>
        <v>0</v>
      </c>
      <c r="M1203" s="47">
        <f t="shared" si="188"/>
        <v>0</v>
      </c>
      <c r="N1203" s="57"/>
      <c r="O1203" s="38">
        <v>237</v>
      </c>
      <c r="P1203" s="58">
        <f t="shared" si="192"/>
        <v>477282</v>
      </c>
      <c r="Q1203" s="47">
        <f t="shared" si="193"/>
        <v>0</v>
      </c>
      <c r="R1203" s="47">
        <f>IF(S1202&lt;1,0,-'Lease Quarterly'!$K$4/'Lease Quarterly'!$L$4)</f>
        <v>0</v>
      </c>
      <c r="S1203" s="47">
        <f t="shared" si="189"/>
        <v>0</v>
      </c>
      <c r="AE1203"/>
      <c r="AF1203" s="6"/>
    </row>
    <row r="1204" spans="1:32" x14ac:dyDescent="0.25">
      <c r="A1204" s="53">
        <f t="shared" si="190"/>
        <v>1188</v>
      </c>
      <c r="B1204" s="29">
        <f t="shared" si="184"/>
        <v>0</v>
      </c>
      <c r="C1204" s="9" t="str">
        <f>IF(D1204=0,"-",IF('Lease Quarterly'!$H$4="Yearly",EDATE(C1203,12),IF('Lease Quarterly'!$H$4="Quarterly",EDATE(C1203,3),EDATE(C1203,1))))</f>
        <v>-</v>
      </c>
      <c r="D1204" s="54">
        <f>IF(A1204&gt;'Lease Quarterly'!$E$4,0,'Lease Quarterly'!$G$4)*((1+$M$4)^(((((IF($H$4="Yearly",ROUNDDOWN(IF(A1204-($N$4)&lt;0,0,((A1204-($N$4)/(($N$4))))/($N$4)),0),IF($H$4="Monthly",ROUNDDOWN(IF(A1204-($N$4*12)&lt;0,0,((A1204-(12*$N$4)/((12*$N$4))))/($N$4*12)),0),ROUNDDOWN(IF(A1204-($N$4*4)&lt;0,0,((A1204-(4*$N$4)/((4*$N$4))))/($N$4*4)),0)))))))))+(IF(A1204=$E$4,$J$4,0))</f>
        <v>0</v>
      </c>
      <c r="E1204" s="49">
        <f>IF(D1204=0,0,1/((1+IF('Lease Quarterly'!$H$4="Yearly",'Lease Quarterly'!$D$4,IF('Lease Quarterly'!$H$4="Quarterly",'Lease Quarterly'!$D$4/4,'Lease Quarterly'!$D$4/12)))^IF($E$17=1,A1203,A1204)))</f>
        <v>0</v>
      </c>
      <c r="F1204" s="55">
        <f t="shared" si="185"/>
        <v>0</v>
      </c>
      <c r="G1204" s="56"/>
      <c r="H1204" s="38">
        <f t="shared" si="191"/>
        <v>1188</v>
      </c>
      <c r="I1204" s="9" t="str">
        <f t="shared" si="186"/>
        <v>-</v>
      </c>
      <c r="J1204" s="47">
        <f>IF(H1204&gt;'Lease Quarterly'!$E$4,0,M1203)</f>
        <v>0</v>
      </c>
      <c r="K1204" s="47">
        <f>IF(IF('Lease Quarterly'!$H$4="Yearly",J1204*'Lease Quarterly'!$D$4,IF('Lease Quarterly'!$H$4="Quarterly",J1204*('Lease Quarterly'!$D$4/4),J1204*'Lease Quarterly'!$D$4/12))&gt;0,IF('Lease Quarterly'!$H$4="Yearly",J1204*'Lease Quarterly'!$D$4,IF('Lease Quarterly'!$H$4="Quarterly",J1204*('Lease Quarterly'!$D$4/4),J1204*'Lease Quarterly'!$D$4/12)),-L1204-J1204)</f>
        <v>0</v>
      </c>
      <c r="L1204" s="47">
        <f t="shared" si="187"/>
        <v>0</v>
      </c>
      <c r="M1204" s="47">
        <f t="shared" si="188"/>
        <v>0</v>
      </c>
      <c r="N1204" s="57"/>
      <c r="O1204" s="38">
        <v>237</v>
      </c>
      <c r="P1204" s="58">
        <f t="shared" si="192"/>
        <v>477647</v>
      </c>
      <c r="Q1204" s="47">
        <f t="shared" si="193"/>
        <v>0</v>
      </c>
      <c r="R1204" s="47">
        <f>IF(S1203&lt;1,0,-'Lease Quarterly'!$K$4/'Lease Quarterly'!$L$4)</f>
        <v>0</v>
      </c>
      <c r="S1204" s="47">
        <f t="shared" si="189"/>
        <v>0</v>
      </c>
      <c r="AE1204"/>
      <c r="AF1204" s="6"/>
    </row>
    <row r="1205" spans="1:32" x14ac:dyDescent="0.25">
      <c r="A1205" s="53">
        <f t="shared" si="190"/>
        <v>1189</v>
      </c>
      <c r="B1205" s="29">
        <f t="shared" si="184"/>
        <v>0</v>
      </c>
      <c r="C1205" s="9" t="str">
        <f>IF(D1205=0,"-",IF('Lease Quarterly'!$H$4="Yearly",EDATE(C1204,12),IF('Lease Quarterly'!$H$4="Quarterly",EDATE(C1204,3),EDATE(C1204,1))))</f>
        <v>-</v>
      </c>
      <c r="D1205" s="54">
        <f>IF(A1205&gt;'Lease Quarterly'!$E$4,0,'Lease Quarterly'!$G$4)*((1+$M$4)^(((((IF($H$4="Yearly",ROUNDDOWN(IF(A1205-($N$4)&lt;0,0,((A1205-($N$4)/(($N$4))))/($N$4)),0),IF($H$4="Monthly",ROUNDDOWN(IF(A1205-($N$4*12)&lt;0,0,((A1205-(12*$N$4)/((12*$N$4))))/($N$4*12)),0),ROUNDDOWN(IF(A1205-($N$4*4)&lt;0,0,((A1205-(4*$N$4)/((4*$N$4))))/($N$4*4)),0)))))))))+(IF(A1205=$E$4,$J$4,0))</f>
        <v>0</v>
      </c>
      <c r="E1205" s="49">
        <f>IF(D1205=0,0,1/((1+IF('Lease Quarterly'!$H$4="Yearly",'Lease Quarterly'!$D$4,IF('Lease Quarterly'!$H$4="Quarterly",'Lease Quarterly'!$D$4/4,'Lease Quarterly'!$D$4/12)))^IF($E$17=1,A1204,A1205)))</f>
        <v>0</v>
      </c>
      <c r="F1205" s="55">
        <f t="shared" si="185"/>
        <v>0</v>
      </c>
      <c r="G1205" s="56"/>
      <c r="H1205" s="38">
        <f t="shared" si="191"/>
        <v>1189</v>
      </c>
      <c r="I1205" s="9" t="str">
        <f t="shared" si="186"/>
        <v>-</v>
      </c>
      <c r="J1205" s="47">
        <f>IF(H1205&gt;'Lease Quarterly'!$E$4,0,M1204)</f>
        <v>0</v>
      </c>
      <c r="K1205" s="47">
        <f>IF(IF('Lease Quarterly'!$H$4="Yearly",J1205*'Lease Quarterly'!$D$4,IF('Lease Quarterly'!$H$4="Quarterly",J1205*('Lease Quarterly'!$D$4/4),J1205*'Lease Quarterly'!$D$4/12))&gt;0,IF('Lease Quarterly'!$H$4="Yearly",J1205*'Lease Quarterly'!$D$4,IF('Lease Quarterly'!$H$4="Quarterly",J1205*('Lease Quarterly'!$D$4/4),J1205*'Lease Quarterly'!$D$4/12)),-L1205-J1205)</f>
        <v>0</v>
      </c>
      <c r="L1205" s="47">
        <f t="shared" si="187"/>
        <v>0</v>
      </c>
      <c r="M1205" s="47">
        <f t="shared" si="188"/>
        <v>0</v>
      </c>
      <c r="N1205" s="57"/>
      <c r="O1205" s="38">
        <v>237</v>
      </c>
      <c r="P1205" s="58">
        <f t="shared" si="192"/>
        <v>478013</v>
      </c>
      <c r="Q1205" s="47">
        <f t="shared" si="193"/>
        <v>0</v>
      </c>
      <c r="R1205" s="47">
        <f>IF(S1204&lt;1,0,-'Lease Quarterly'!$K$4/'Lease Quarterly'!$L$4)</f>
        <v>0</v>
      </c>
      <c r="S1205" s="47">
        <f t="shared" si="189"/>
        <v>0</v>
      </c>
      <c r="AE1205"/>
      <c r="AF1205" s="6"/>
    </row>
    <row r="1206" spans="1:32" x14ac:dyDescent="0.25">
      <c r="A1206" s="53">
        <f t="shared" si="190"/>
        <v>1190</v>
      </c>
      <c r="B1206" s="29">
        <f t="shared" si="184"/>
        <v>0</v>
      </c>
      <c r="C1206" s="9" t="str">
        <f>IF(D1206=0,"-",IF('Lease Quarterly'!$H$4="Yearly",EDATE(C1205,12),IF('Lease Quarterly'!$H$4="Quarterly",EDATE(C1205,3),EDATE(C1205,1))))</f>
        <v>-</v>
      </c>
      <c r="D1206" s="54">
        <f>IF(A1206&gt;'Lease Quarterly'!$E$4,0,'Lease Quarterly'!$G$4)*((1+$M$4)^(((((IF($H$4="Yearly",ROUNDDOWN(IF(A1206-($N$4)&lt;0,0,((A1206-($N$4)/(($N$4))))/($N$4)),0),IF($H$4="Monthly",ROUNDDOWN(IF(A1206-($N$4*12)&lt;0,0,((A1206-(12*$N$4)/((12*$N$4))))/($N$4*12)),0),ROUNDDOWN(IF(A1206-($N$4*4)&lt;0,0,((A1206-(4*$N$4)/((4*$N$4))))/($N$4*4)),0)))))))))+(IF(A1206=$E$4,$J$4,0))</f>
        <v>0</v>
      </c>
      <c r="E1206" s="49">
        <f>IF(D1206=0,0,1/((1+IF('Lease Quarterly'!$H$4="Yearly",'Lease Quarterly'!$D$4,IF('Lease Quarterly'!$H$4="Quarterly",'Lease Quarterly'!$D$4/4,'Lease Quarterly'!$D$4/12)))^IF($E$17=1,A1205,A1206)))</f>
        <v>0</v>
      </c>
      <c r="F1206" s="55">
        <f t="shared" si="185"/>
        <v>0</v>
      </c>
      <c r="G1206" s="56"/>
      <c r="H1206" s="38">
        <f t="shared" si="191"/>
        <v>1190</v>
      </c>
      <c r="I1206" s="9" t="str">
        <f t="shared" si="186"/>
        <v>-</v>
      </c>
      <c r="J1206" s="47">
        <f>IF(H1206&gt;'Lease Quarterly'!$E$4,0,M1205)</f>
        <v>0</v>
      </c>
      <c r="K1206" s="47">
        <f>IF(IF('Lease Quarterly'!$H$4="Yearly",J1206*'Lease Quarterly'!$D$4,IF('Lease Quarterly'!$H$4="Quarterly",J1206*('Lease Quarterly'!$D$4/4),J1206*'Lease Quarterly'!$D$4/12))&gt;0,IF('Lease Quarterly'!$H$4="Yearly",J1206*'Lease Quarterly'!$D$4,IF('Lease Quarterly'!$H$4="Quarterly",J1206*('Lease Quarterly'!$D$4/4),J1206*'Lease Quarterly'!$D$4/12)),-L1206-J1206)</f>
        <v>0</v>
      </c>
      <c r="L1206" s="47">
        <f t="shared" si="187"/>
        <v>0</v>
      </c>
      <c r="M1206" s="47">
        <f t="shared" si="188"/>
        <v>0</v>
      </c>
      <c r="N1206" s="57"/>
      <c r="O1206" s="38">
        <v>237</v>
      </c>
      <c r="P1206" s="58">
        <f t="shared" si="192"/>
        <v>478378</v>
      </c>
      <c r="Q1206" s="47">
        <f t="shared" si="193"/>
        <v>0</v>
      </c>
      <c r="R1206" s="47">
        <f>IF(S1205&lt;1,0,-'Lease Quarterly'!$K$4/'Lease Quarterly'!$L$4)</f>
        <v>0</v>
      </c>
      <c r="S1206" s="47">
        <f t="shared" si="189"/>
        <v>0</v>
      </c>
      <c r="AE1206"/>
      <c r="AF1206" s="6"/>
    </row>
    <row r="1207" spans="1:32" x14ac:dyDescent="0.25">
      <c r="A1207" s="53">
        <f t="shared" si="190"/>
        <v>1191</v>
      </c>
      <c r="B1207" s="29">
        <f t="shared" si="184"/>
        <v>0</v>
      </c>
      <c r="C1207" s="9" t="str">
        <f>IF(D1207=0,"-",IF('Lease Quarterly'!$H$4="Yearly",EDATE(C1206,12),IF('Lease Quarterly'!$H$4="Quarterly",EDATE(C1206,3),EDATE(C1206,1))))</f>
        <v>-</v>
      </c>
      <c r="D1207" s="54">
        <f>IF(A1207&gt;'Lease Quarterly'!$E$4,0,'Lease Quarterly'!$G$4)*((1+$M$4)^(((((IF($H$4="Yearly",ROUNDDOWN(IF(A1207-($N$4)&lt;0,0,((A1207-($N$4)/(($N$4))))/($N$4)),0),IF($H$4="Monthly",ROUNDDOWN(IF(A1207-($N$4*12)&lt;0,0,((A1207-(12*$N$4)/((12*$N$4))))/($N$4*12)),0),ROUNDDOWN(IF(A1207-($N$4*4)&lt;0,0,((A1207-(4*$N$4)/((4*$N$4))))/($N$4*4)),0)))))))))+(IF(A1207=$E$4,$J$4,0))</f>
        <v>0</v>
      </c>
      <c r="E1207" s="49">
        <f>IF(D1207=0,0,1/((1+IF('Lease Quarterly'!$H$4="Yearly",'Lease Quarterly'!$D$4,IF('Lease Quarterly'!$H$4="Quarterly",'Lease Quarterly'!$D$4/4,'Lease Quarterly'!$D$4/12)))^IF($E$17=1,A1206,A1207)))</f>
        <v>0</v>
      </c>
      <c r="F1207" s="55">
        <f t="shared" si="185"/>
        <v>0</v>
      </c>
      <c r="G1207" s="56"/>
      <c r="H1207" s="38">
        <f t="shared" si="191"/>
        <v>1191</v>
      </c>
      <c r="I1207" s="9" t="str">
        <f t="shared" si="186"/>
        <v>-</v>
      </c>
      <c r="J1207" s="47">
        <f>IF(H1207&gt;'Lease Quarterly'!$E$4,0,M1206)</f>
        <v>0</v>
      </c>
      <c r="K1207" s="47">
        <f>IF(IF('Lease Quarterly'!$H$4="Yearly",J1207*'Lease Quarterly'!$D$4,IF('Lease Quarterly'!$H$4="Quarterly",J1207*('Lease Quarterly'!$D$4/4),J1207*'Lease Quarterly'!$D$4/12))&gt;0,IF('Lease Quarterly'!$H$4="Yearly",J1207*'Lease Quarterly'!$D$4,IF('Lease Quarterly'!$H$4="Quarterly",J1207*('Lease Quarterly'!$D$4/4),J1207*'Lease Quarterly'!$D$4/12)),-L1207-J1207)</f>
        <v>0</v>
      </c>
      <c r="L1207" s="47">
        <f t="shared" si="187"/>
        <v>0</v>
      </c>
      <c r="M1207" s="47">
        <f t="shared" si="188"/>
        <v>0</v>
      </c>
      <c r="N1207" s="57"/>
      <c r="O1207" s="38">
        <v>237</v>
      </c>
      <c r="P1207" s="58">
        <f t="shared" si="192"/>
        <v>478743</v>
      </c>
      <c r="Q1207" s="47">
        <f t="shared" si="193"/>
        <v>0</v>
      </c>
      <c r="R1207" s="47">
        <f>IF(S1206&lt;1,0,-'Lease Quarterly'!$K$4/'Lease Quarterly'!$L$4)</f>
        <v>0</v>
      </c>
      <c r="S1207" s="47">
        <f t="shared" si="189"/>
        <v>0</v>
      </c>
      <c r="AE1207"/>
      <c r="AF1207" s="6"/>
    </row>
    <row r="1208" spans="1:32" x14ac:dyDescent="0.25">
      <c r="A1208" s="53">
        <f t="shared" si="190"/>
        <v>1192</v>
      </c>
      <c r="B1208" s="29">
        <f t="shared" si="184"/>
        <v>0</v>
      </c>
      <c r="C1208" s="9" t="str">
        <f>IF(D1208=0,"-",IF('Lease Quarterly'!$H$4="Yearly",EDATE(C1207,12),IF('Lease Quarterly'!$H$4="Quarterly",EDATE(C1207,3),EDATE(C1207,1))))</f>
        <v>-</v>
      </c>
      <c r="D1208" s="54">
        <f>IF(A1208&gt;'Lease Quarterly'!$E$4,0,'Lease Quarterly'!$G$4)*((1+$M$4)^(((((IF($H$4="Yearly",ROUNDDOWN(IF(A1208-($N$4)&lt;0,0,((A1208-($N$4)/(($N$4))))/($N$4)),0),IF($H$4="Monthly",ROUNDDOWN(IF(A1208-($N$4*12)&lt;0,0,((A1208-(12*$N$4)/((12*$N$4))))/($N$4*12)),0),ROUNDDOWN(IF(A1208-($N$4*4)&lt;0,0,((A1208-(4*$N$4)/((4*$N$4))))/($N$4*4)),0)))))))))+(IF(A1208=$E$4,$J$4,0))</f>
        <v>0</v>
      </c>
      <c r="E1208" s="49">
        <f>IF(D1208=0,0,1/((1+IF('Lease Quarterly'!$H$4="Yearly",'Lease Quarterly'!$D$4,IF('Lease Quarterly'!$H$4="Quarterly",'Lease Quarterly'!$D$4/4,'Lease Quarterly'!$D$4/12)))^IF($E$17=1,A1207,A1208)))</f>
        <v>0</v>
      </c>
      <c r="F1208" s="55">
        <f t="shared" si="185"/>
        <v>0</v>
      </c>
      <c r="G1208" s="56"/>
      <c r="H1208" s="38">
        <f t="shared" si="191"/>
        <v>1192</v>
      </c>
      <c r="I1208" s="9" t="str">
        <f t="shared" si="186"/>
        <v>-</v>
      </c>
      <c r="J1208" s="47">
        <f>IF(H1208&gt;'Lease Quarterly'!$E$4,0,M1207)</f>
        <v>0</v>
      </c>
      <c r="K1208" s="47">
        <f>IF(IF('Lease Quarterly'!$H$4="Yearly",J1208*'Lease Quarterly'!$D$4,IF('Lease Quarterly'!$H$4="Quarterly",J1208*('Lease Quarterly'!$D$4/4),J1208*'Lease Quarterly'!$D$4/12))&gt;0,IF('Lease Quarterly'!$H$4="Yearly",J1208*'Lease Quarterly'!$D$4,IF('Lease Quarterly'!$H$4="Quarterly",J1208*('Lease Quarterly'!$D$4/4),J1208*'Lease Quarterly'!$D$4/12)),-L1208-J1208)</f>
        <v>0</v>
      </c>
      <c r="L1208" s="47">
        <f t="shared" si="187"/>
        <v>0</v>
      </c>
      <c r="M1208" s="47">
        <f t="shared" si="188"/>
        <v>0</v>
      </c>
      <c r="N1208" s="57"/>
      <c r="O1208" s="38">
        <v>237</v>
      </c>
      <c r="P1208" s="58">
        <f t="shared" si="192"/>
        <v>479108</v>
      </c>
      <c r="Q1208" s="47">
        <f t="shared" si="193"/>
        <v>0</v>
      </c>
      <c r="R1208" s="47">
        <f>IF(S1207&lt;1,0,-'Lease Quarterly'!$K$4/'Lease Quarterly'!$L$4)</f>
        <v>0</v>
      </c>
      <c r="S1208" s="47">
        <f t="shared" si="189"/>
        <v>0</v>
      </c>
      <c r="AE1208"/>
      <c r="AF1208" s="6"/>
    </row>
    <row r="1209" spans="1:32" x14ac:dyDescent="0.25">
      <c r="A1209" s="53">
        <f t="shared" si="190"/>
        <v>1193</v>
      </c>
      <c r="B1209" s="29">
        <f t="shared" si="184"/>
        <v>0</v>
      </c>
      <c r="C1209" s="9" t="str">
        <f>IF(D1209=0,"-",IF('Lease Quarterly'!$H$4="Yearly",EDATE(C1208,12),IF('Lease Quarterly'!$H$4="Quarterly",EDATE(C1208,3),EDATE(C1208,1))))</f>
        <v>-</v>
      </c>
      <c r="D1209" s="54">
        <f>IF(A1209&gt;'Lease Quarterly'!$E$4,0,'Lease Quarterly'!$G$4)*((1+$M$4)^(((((IF($H$4="Yearly",ROUNDDOWN(IF(A1209-($N$4)&lt;0,0,((A1209-($N$4)/(($N$4))))/($N$4)),0),IF($H$4="Monthly",ROUNDDOWN(IF(A1209-($N$4*12)&lt;0,0,((A1209-(12*$N$4)/((12*$N$4))))/($N$4*12)),0),ROUNDDOWN(IF(A1209-($N$4*4)&lt;0,0,((A1209-(4*$N$4)/((4*$N$4))))/($N$4*4)),0)))))))))+(IF(A1209=$E$4,$J$4,0))</f>
        <v>0</v>
      </c>
      <c r="E1209" s="49">
        <f>IF(D1209=0,0,1/((1+IF('Lease Quarterly'!$H$4="Yearly",'Lease Quarterly'!$D$4,IF('Lease Quarterly'!$H$4="Quarterly",'Lease Quarterly'!$D$4/4,'Lease Quarterly'!$D$4/12)))^IF($E$17=1,A1208,A1209)))</f>
        <v>0</v>
      </c>
      <c r="F1209" s="55">
        <f t="shared" si="185"/>
        <v>0</v>
      </c>
      <c r="G1209" s="56"/>
      <c r="H1209" s="38">
        <f t="shared" si="191"/>
        <v>1193</v>
      </c>
      <c r="I1209" s="9" t="str">
        <f t="shared" si="186"/>
        <v>-</v>
      </c>
      <c r="J1209" s="47">
        <f>IF(H1209&gt;'Lease Quarterly'!$E$4,0,M1208)</f>
        <v>0</v>
      </c>
      <c r="K1209" s="47">
        <f>IF(IF('Lease Quarterly'!$H$4="Yearly",J1209*'Lease Quarterly'!$D$4,IF('Lease Quarterly'!$H$4="Quarterly",J1209*('Lease Quarterly'!$D$4/4),J1209*'Lease Quarterly'!$D$4/12))&gt;0,IF('Lease Quarterly'!$H$4="Yearly",J1209*'Lease Quarterly'!$D$4,IF('Lease Quarterly'!$H$4="Quarterly",J1209*('Lease Quarterly'!$D$4/4),J1209*'Lease Quarterly'!$D$4/12)),-L1209-J1209)</f>
        <v>0</v>
      </c>
      <c r="L1209" s="47">
        <f t="shared" si="187"/>
        <v>0</v>
      </c>
      <c r="M1209" s="47">
        <f t="shared" si="188"/>
        <v>0</v>
      </c>
      <c r="N1209" s="57"/>
      <c r="O1209" s="38">
        <v>237</v>
      </c>
      <c r="P1209" s="58">
        <f t="shared" si="192"/>
        <v>479474</v>
      </c>
      <c r="Q1209" s="47">
        <f t="shared" si="193"/>
        <v>0</v>
      </c>
      <c r="R1209" s="47">
        <f>IF(S1208&lt;1,0,-'Lease Quarterly'!$K$4/'Lease Quarterly'!$L$4)</f>
        <v>0</v>
      </c>
      <c r="S1209" s="47">
        <f t="shared" si="189"/>
        <v>0</v>
      </c>
      <c r="AE1209"/>
      <c r="AF1209" s="6"/>
    </row>
    <row r="1210" spans="1:32" x14ac:dyDescent="0.25">
      <c r="A1210" s="53">
        <f t="shared" si="190"/>
        <v>1194</v>
      </c>
      <c r="B1210" s="29">
        <f t="shared" si="184"/>
        <v>0</v>
      </c>
      <c r="C1210" s="9" t="str">
        <f>IF(D1210=0,"-",IF('Lease Quarterly'!$H$4="Yearly",EDATE(C1209,12),IF('Lease Quarterly'!$H$4="Quarterly",EDATE(C1209,3),EDATE(C1209,1))))</f>
        <v>-</v>
      </c>
      <c r="D1210" s="54">
        <f>IF(A1210&gt;'Lease Quarterly'!$E$4,0,'Lease Quarterly'!$G$4)*((1+$M$4)^(((((IF($H$4="Yearly",ROUNDDOWN(IF(A1210-($N$4)&lt;0,0,((A1210-($N$4)/(($N$4))))/($N$4)),0),IF($H$4="Monthly",ROUNDDOWN(IF(A1210-($N$4*12)&lt;0,0,((A1210-(12*$N$4)/((12*$N$4))))/($N$4*12)),0),ROUNDDOWN(IF(A1210-($N$4*4)&lt;0,0,((A1210-(4*$N$4)/((4*$N$4))))/($N$4*4)),0)))))))))+(IF(A1210=$E$4,$J$4,0))</f>
        <v>0</v>
      </c>
      <c r="E1210" s="49">
        <f>IF(D1210=0,0,1/((1+IF('Lease Quarterly'!$H$4="Yearly",'Lease Quarterly'!$D$4,IF('Lease Quarterly'!$H$4="Quarterly",'Lease Quarterly'!$D$4/4,'Lease Quarterly'!$D$4/12)))^IF($E$17=1,A1209,A1210)))</f>
        <v>0</v>
      </c>
      <c r="F1210" s="55">
        <f t="shared" si="185"/>
        <v>0</v>
      </c>
      <c r="G1210" s="56"/>
      <c r="H1210" s="38">
        <f t="shared" si="191"/>
        <v>1194</v>
      </c>
      <c r="I1210" s="9" t="str">
        <f t="shared" si="186"/>
        <v>-</v>
      </c>
      <c r="J1210" s="47">
        <f>IF(H1210&gt;'Lease Quarterly'!$E$4,0,M1209)</f>
        <v>0</v>
      </c>
      <c r="K1210" s="47">
        <f>IF(IF('Lease Quarterly'!$H$4="Yearly",J1210*'Lease Quarterly'!$D$4,IF('Lease Quarterly'!$H$4="Quarterly",J1210*('Lease Quarterly'!$D$4/4),J1210*'Lease Quarterly'!$D$4/12))&gt;0,IF('Lease Quarterly'!$H$4="Yearly",J1210*'Lease Quarterly'!$D$4,IF('Lease Quarterly'!$H$4="Quarterly",J1210*('Lease Quarterly'!$D$4/4),J1210*'Lease Quarterly'!$D$4/12)),-L1210-J1210)</f>
        <v>0</v>
      </c>
      <c r="L1210" s="47">
        <f t="shared" si="187"/>
        <v>0</v>
      </c>
      <c r="M1210" s="47">
        <f t="shared" si="188"/>
        <v>0</v>
      </c>
      <c r="N1210" s="57"/>
      <c r="O1210" s="38">
        <v>237</v>
      </c>
      <c r="P1210" s="58">
        <f t="shared" si="192"/>
        <v>479839</v>
      </c>
      <c r="Q1210" s="47">
        <f t="shared" si="193"/>
        <v>0</v>
      </c>
      <c r="R1210" s="47">
        <f>IF(S1209&lt;1,0,-'Lease Quarterly'!$K$4/'Lease Quarterly'!$L$4)</f>
        <v>0</v>
      </c>
      <c r="S1210" s="47">
        <f t="shared" si="189"/>
        <v>0</v>
      </c>
      <c r="AE1210"/>
      <c r="AF1210" s="6"/>
    </row>
    <row r="1211" spans="1:32" x14ac:dyDescent="0.25">
      <c r="A1211" s="53">
        <f t="shared" si="190"/>
        <v>1195</v>
      </c>
      <c r="B1211" s="29">
        <f t="shared" si="184"/>
        <v>0</v>
      </c>
      <c r="C1211" s="9" t="str">
        <f>IF(D1211=0,"-",IF('Lease Quarterly'!$H$4="Yearly",EDATE(C1210,12),IF('Lease Quarterly'!$H$4="Quarterly",EDATE(C1210,3),EDATE(C1210,1))))</f>
        <v>-</v>
      </c>
      <c r="D1211" s="54">
        <f>IF(A1211&gt;'Lease Quarterly'!$E$4,0,'Lease Quarterly'!$G$4)*((1+$M$4)^(((((IF($H$4="Yearly",ROUNDDOWN(IF(A1211-($N$4)&lt;0,0,((A1211-($N$4)/(($N$4))))/($N$4)),0),IF($H$4="Monthly",ROUNDDOWN(IF(A1211-($N$4*12)&lt;0,0,((A1211-(12*$N$4)/((12*$N$4))))/($N$4*12)),0),ROUNDDOWN(IF(A1211-($N$4*4)&lt;0,0,((A1211-(4*$N$4)/((4*$N$4))))/($N$4*4)),0)))))))))+(IF(A1211=$E$4,$J$4,0))</f>
        <v>0</v>
      </c>
      <c r="E1211" s="49">
        <f>IF(D1211=0,0,1/((1+IF('Lease Quarterly'!$H$4="Yearly",'Lease Quarterly'!$D$4,IF('Lease Quarterly'!$H$4="Quarterly",'Lease Quarterly'!$D$4/4,'Lease Quarterly'!$D$4/12)))^IF($E$17=1,A1210,A1211)))</f>
        <v>0</v>
      </c>
      <c r="F1211" s="55">
        <f t="shared" si="185"/>
        <v>0</v>
      </c>
      <c r="G1211" s="56"/>
      <c r="H1211" s="38">
        <f t="shared" si="191"/>
        <v>1195</v>
      </c>
      <c r="I1211" s="9" t="str">
        <f t="shared" si="186"/>
        <v>-</v>
      </c>
      <c r="J1211" s="47">
        <f>IF(H1211&gt;'Lease Quarterly'!$E$4,0,M1210)</f>
        <v>0</v>
      </c>
      <c r="K1211" s="47">
        <f>IF(IF('Lease Quarterly'!$H$4="Yearly",J1211*'Lease Quarterly'!$D$4,IF('Lease Quarterly'!$H$4="Quarterly",J1211*('Lease Quarterly'!$D$4/4),J1211*'Lease Quarterly'!$D$4/12))&gt;0,IF('Lease Quarterly'!$H$4="Yearly",J1211*'Lease Quarterly'!$D$4,IF('Lease Quarterly'!$H$4="Quarterly",J1211*('Lease Quarterly'!$D$4/4),J1211*'Lease Quarterly'!$D$4/12)),-L1211-J1211)</f>
        <v>0</v>
      </c>
      <c r="L1211" s="47">
        <f t="shared" si="187"/>
        <v>0</v>
      </c>
      <c r="M1211" s="47">
        <f t="shared" si="188"/>
        <v>0</v>
      </c>
      <c r="N1211" s="57"/>
      <c r="O1211" s="38">
        <v>237</v>
      </c>
      <c r="P1211" s="58">
        <f t="shared" si="192"/>
        <v>480204</v>
      </c>
      <c r="Q1211" s="47">
        <f t="shared" si="193"/>
        <v>0</v>
      </c>
      <c r="R1211" s="47">
        <f>IF(S1210&lt;1,0,-'Lease Quarterly'!$K$4/'Lease Quarterly'!$L$4)</f>
        <v>0</v>
      </c>
      <c r="S1211" s="47">
        <f t="shared" si="189"/>
        <v>0</v>
      </c>
      <c r="AE1211"/>
      <c r="AF1211" s="6"/>
    </row>
    <row r="1212" spans="1:32" x14ac:dyDescent="0.25">
      <c r="A1212" s="53">
        <f t="shared" si="190"/>
        <v>1196</v>
      </c>
      <c r="B1212" s="29">
        <f t="shared" si="184"/>
        <v>0</v>
      </c>
      <c r="C1212" s="9" t="str">
        <f>IF(D1212=0,"-",IF('Lease Quarterly'!$H$4="Yearly",EDATE(C1211,12),IF('Lease Quarterly'!$H$4="Quarterly",EDATE(C1211,3),EDATE(C1211,1))))</f>
        <v>-</v>
      </c>
      <c r="D1212" s="54">
        <f>IF(A1212&gt;'Lease Quarterly'!$E$4,0,'Lease Quarterly'!$G$4)*((1+$M$4)^(((((IF($H$4="Yearly",ROUNDDOWN(IF(A1212-($N$4)&lt;0,0,((A1212-($N$4)/(($N$4))))/($N$4)),0),IF($H$4="Monthly",ROUNDDOWN(IF(A1212-($N$4*12)&lt;0,0,((A1212-(12*$N$4)/((12*$N$4))))/($N$4*12)),0),ROUNDDOWN(IF(A1212-($N$4*4)&lt;0,0,((A1212-(4*$N$4)/((4*$N$4))))/($N$4*4)),0)))))))))+(IF(A1212=$E$4,$J$4,0))</f>
        <v>0</v>
      </c>
      <c r="E1212" s="49">
        <f>IF(D1212=0,0,1/((1+IF('Lease Quarterly'!$H$4="Yearly",'Lease Quarterly'!$D$4,IF('Lease Quarterly'!$H$4="Quarterly",'Lease Quarterly'!$D$4/4,'Lease Quarterly'!$D$4/12)))^IF($E$17=1,A1211,A1212)))</f>
        <v>0</v>
      </c>
      <c r="F1212" s="55">
        <f t="shared" si="185"/>
        <v>0</v>
      </c>
      <c r="G1212" s="56"/>
      <c r="H1212" s="38">
        <f t="shared" si="191"/>
        <v>1196</v>
      </c>
      <c r="I1212" s="9" t="str">
        <f t="shared" si="186"/>
        <v>-</v>
      </c>
      <c r="J1212" s="47">
        <f>IF(H1212&gt;'Lease Quarterly'!$E$4,0,M1211)</f>
        <v>0</v>
      </c>
      <c r="K1212" s="47">
        <f>IF(IF('Lease Quarterly'!$H$4="Yearly",J1212*'Lease Quarterly'!$D$4,IF('Lease Quarterly'!$H$4="Quarterly",J1212*('Lease Quarterly'!$D$4/4),J1212*'Lease Quarterly'!$D$4/12))&gt;0,IF('Lease Quarterly'!$H$4="Yearly",J1212*'Lease Quarterly'!$D$4,IF('Lease Quarterly'!$H$4="Quarterly",J1212*('Lease Quarterly'!$D$4/4),J1212*'Lease Quarterly'!$D$4/12)),-L1212-J1212)</f>
        <v>0</v>
      </c>
      <c r="L1212" s="47">
        <f t="shared" si="187"/>
        <v>0</v>
      </c>
      <c r="M1212" s="47">
        <f t="shared" si="188"/>
        <v>0</v>
      </c>
      <c r="N1212" s="57"/>
      <c r="O1212" s="38">
        <v>237</v>
      </c>
      <c r="P1212" s="58">
        <f t="shared" si="192"/>
        <v>480569</v>
      </c>
      <c r="Q1212" s="47">
        <f t="shared" si="193"/>
        <v>0</v>
      </c>
      <c r="R1212" s="47">
        <f>IF(S1211&lt;1,0,-'Lease Quarterly'!$K$4/'Lease Quarterly'!$L$4)</f>
        <v>0</v>
      </c>
      <c r="S1212" s="47">
        <f t="shared" si="189"/>
        <v>0</v>
      </c>
      <c r="AE1212"/>
      <c r="AF1212" s="6"/>
    </row>
    <row r="1213" spans="1:32" x14ac:dyDescent="0.25">
      <c r="A1213" s="53">
        <f t="shared" si="190"/>
        <v>1197</v>
      </c>
      <c r="B1213" s="29">
        <f t="shared" si="184"/>
        <v>0</v>
      </c>
      <c r="C1213" s="9" t="str">
        <f>IF(D1213=0,"-",IF('Lease Quarterly'!$H$4="Yearly",EDATE(C1212,12),IF('Lease Quarterly'!$H$4="Quarterly",EDATE(C1212,3),EDATE(C1212,1))))</f>
        <v>-</v>
      </c>
      <c r="D1213" s="54">
        <f>IF(A1213&gt;'Lease Quarterly'!$E$4,0,'Lease Quarterly'!$G$4)*((1+$M$4)^(((((IF($H$4="Yearly",ROUNDDOWN(IF(A1213-($N$4)&lt;0,0,((A1213-($N$4)/(($N$4))))/($N$4)),0),IF($H$4="Monthly",ROUNDDOWN(IF(A1213-($N$4*12)&lt;0,0,((A1213-(12*$N$4)/((12*$N$4))))/($N$4*12)),0),ROUNDDOWN(IF(A1213-($N$4*4)&lt;0,0,((A1213-(4*$N$4)/((4*$N$4))))/($N$4*4)),0)))))))))+(IF(A1213=$E$4,$J$4,0))</f>
        <v>0</v>
      </c>
      <c r="E1213" s="49">
        <f>IF(D1213=0,0,1/((1+IF('Lease Quarterly'!$H$4="Yearly",'Lease Quarterly'!$D$4,IF('Lease Quarterly'!$H$4="Quarterly",'Lease Quarterly'!$D$4/4,'Lease Quarterly'!$D$4/12)))^IF($E$17=1,A1212,A1213)))</f>
        <v>0</v>
      </c>
      <c r="F1213" s="55">
        <f t="shared" si="185"/>
        <v>0</v>
      </c>
      <c r="G1213" s="56"/>
      <c r="H1213" s="38">
        <f t="shared" si="191"/>
        <v>1197</v>
      </c>
      <c r="I1213" s="9" t="str">
        <f t="shared" si="186"/>
        <v>-</v>
      </c>
      <c r="J1213" s="47">
        <f>IF(H1213&gt;'Lease Quarterly'!$E$4,0,M1212)</f>
        <v>0</v>
      </c>
      <c r="K1213" s="47">
        <f>IF(IF('Lease Quarterly'!$H$4="Yearly",J1213*'Lease Quarterly'!$D$4,IF('Lease Quarterly'!$H$4="Quarterly",J1213*('Lease Quarterly'!$D$4/4),J1213*'Lease Quarterly'!$D$4/12))&gt;0,IF('Lease Quarterly'!$H$4="Yearly",J1213*'Lease Quarterly'!$D$4,IF('Lease Quarterly'!$H$4="Quarterly",J1213*('Lease Quarterly'!$D$4/4),J1213*'Lease Quarterly'!$D$4/12)),-L1213-J1213)</f>
        <v>0</v>
      </c>
      <c r="L1213" s="47">
        <f t="shared" si="187"/>
        <v>0</v>
      </c>
      <c r="M1213" s="47">
        <f t="shared" si="188"/>
        <v>0</v>
      </c>
      <c r="N1213" s="57"/>
      <c r="O1213" s="38">
        <v>237</v>
      </c>
      <c r="P1213" s="58">
        <f t="shared" si="192"/>
        <v>480935</v>
      </c>
      <c r="Q1213" s="47">
        <f t="shared" si="193"/>
        <v>0</v>
      </c>
      <c r="R1213" s="47">
        <f>IF(S1212&lt;1,0,-'Lease Quarterly'!$K$4/'Lease Quarterly'!$L$4)</f>
        <v>0</v>
      </c>
      <c r="S1213" s="47">
        <f t="shared" si="189"/>
        <v>0</v>
      </c>
      <c r="AE1213"/>
      <c r="AF1213" s="6"/>
    </row>
    <row r="1214" spans="1:32" x14ac:dyDescent="0.25">
      <c r="A1214" s="53">
        <f t="shared" si="190"/>
        <v>1198</v>
      </c>
      <c r="B1214" s="29">
        <f t="shared" si="184"/>
        <v>0</v>
      </c>
      <c r="C1214" s="9" t="str">
        <f>IF(D1214=0,"-",IF('Lease Quarterly'!$H$4="Yearly",EDATE(C1213,12),IF('Lease Quarterly'!$H$4="Quarterly",EDATE(C1213,3),EDATE(C1213,1))))</f>
        <v>-</v>
      </c>
      <c r="D1214" s="54">
        <f>IF(A1214&gt;'Lease Quarterly'!$E$4,0,'Lease Quarterly'!$G$4)*((1+$M$4)^(((((IF($H$4="Yearly",ROUNDDOWN(IF(A1214-($N$4)&lt;0,0,((A1214-($N$4)/(($N$4))))/($N$4)),0),IF($H$4="Monthly",ROUNDDOWN(IF(A1214-($N$4*12)&lt;0,0,((A1214-(12*$N$4)/((12*$N$4))))/($N$4*12)),0),ROUNDDOWN(IF(A1214-($N$4*4)&lt;0,0,((A1214-(4*$N$4)/((4*$N$4))))/($N$4*4)),0)))))))))+(IF(A1214=$E$4,$J$4,0))</f>
        <v>0</v>
      </c>
      <c r="E1214" s="49">
        <f>IF(D1214=0,0,1/((1+IF('Lease Quarterly'!$H$4="Yearly",'Lease Quarterly'!$D$4,IF('Lease Quarterly'!$H$4="Quarterly",'Lease Quarterly'!$D$4/4,'Lease Quarterly'!$D$4/12)))^IF($E$17=1,A1213,A1214)))</f>
        <v>0</v>
      </c>
      <c r="F1214" s="55">
        <f t="shared" si="185"/>
        <v>0</v>
      </c>
      <c r="G1214" s="56"/>
      <c r="H1214" s="38">
        <f t="shared" si="191"/>
        <v>1198</v>
      </c>
      <c r="I1214" s="9" t="str">
        <f t="shared" si="186"/>
        <v>-</v>
      </c>
      <c r="J1214" s="47">
        <f>IF(H1214&gt;'Lease Quarterly'!$E$4,0,M1213)</f>
        <v>0</v>
      </c>
      <c r="K1214" s="47">
        <f>IF(IF('Lease Quarterly'!$H$4="Yearly",J1214*'Lease Quarterly'!$D$4,IF('Lease Quarterly'!$H$4="Quarterly",J1214*('Lease Quarterly'!$D$4/4),J1214*'Lease Quarterly'!$D$4/12))&gt;0,IF('Lease Quarterly'!$H$4="Yearly",J1214*'Lease Quarterly'!$D$4,IF('Lease Quarterly'!$H$4="Quarterly",J1214*('Lease Quarterly'!$D$4/4),J1214*'Lease Quarterly'!$D$4/12)),-L1214-J1214)</f>
        <v>0</v>
      </c>
      <c r="L1214" s="47">
        <f t="shared" si="187"/>
        <v>0</v>
      </c>
      <c r="M1214" s="47">
        <f t="shared" si="188"/>
        <v>0</v>
      </c>
      <c r="N1214" s="57"/>
      <c r="O1214" s="38">
        <v>237</v>
      </c>
      <c r="P1214" s="58">
        <f t="shared" si="192"/>
        <v>481300</v>
      </c>
      <c r="Q1214" s="47">
        <f t="shared" si="193"/>
        <v>0</v>
      </c>
      <c r="R1214" s="47">
        <f>IF(S1213&lt;1,0,-'Lease Quarterly'!$K$4/'Lease Quarterly'!$L$4)</f>
        <v>0</v>
      </c>
      <c r="S1214" s="47">
        <f t="shared" si="189"/>
        <v>0</v>
      </c>
      <c r="AE1214"/>
      <c r="AF1214" s="6"/>
    </row>
    <row r="1215" spans="1:32" x14ac:dyDescent="0.25">
      <c r="A1215" s="53">
        <f t="shared" si="190"/>
        <v>1199</v>
      </c>
      <c r="B1215" s="29">
        <f t="shared" si="184"/>
        <v>0</v>
      </c>
      <c r="C1215" s="9" t="str">
        <f>IF(D1215=0,"-",IF('Lease Quarterly'!$H$4="Yearly",EDATE(C1214,12),IF('Lease Quarterly'!$H$4="Quarterly",EDATE(C1214,3),EDATE(C1214,1))))</f>
        <v>-</v>
      </c>
      <c r="D1215" s="54">
        <f>IF(A1215&gt;'Lease Quarterly'!$E$4,0,'Lease Quarterly'!$G$4)*((1+$M$4)^(((((IF($H$4="Yearly",ROUNDDOWN(IF(A1215-($N$4)&lt;0,0,((A1215-($N$4)/(($N$4))))/($N$4)),0),IF($H$4="Monthly",ROUNDDOWN(IF(A1215-($N$4*12)&lt;0,0,((A1215-(12*$N$4)/((12*$N$4))))/($N$4*12)),0),ROUNDDOWN(IF(A1215-($N$4*4)&lt;0,0,((A1215-(4*$N$4)/((4*$N$4))))/($N$4*4)),0)))))))))+(IF(A1215=$E$4,$J$4,0))</f>
        <v>0</v>
      </c>
      <c r="E1215" s="49">
        <f>IF(D1215=0,0,1/((1+IF('Lease Quarterly'!$H$4="Yearly",'Lease Quarterly'!$D$4,IF('Lease Quarterly'!$H$4="Quarterly",'Lease Quarterly'!$D$4/4,'Lease Quarterly'!$D$4/12)))^IF($E$17=1,A1214,A1215)))</f>
        <v>0</v>
      </c>
      <c r="F1215" s="55">
        <f t="shared" si="185"/>
        <v>0</v>
      </c>
      <c r="G1215" s="56"/>
      <c r="H1215" s="38">
        <f t="shared" si="191"/>
        <v>1199</v>
      </c>
      <c r="I1215" s="9" t="str">
        <f t="shared" si="186"/>
        <v>-</v>
      </c>
      <c r="J1215" s="47">
        <f>IF(H1215&gt;'Lease Quarterly'!$E$4,0,M1214)</f>
        <v>0</v>
      </c>
      <c r="K1215" s="47">
        <f>IF(IF('Lease Quarterly'!$H$4="Yearly",J1215*'Lease Quarterly'!$D$4,IF('Lease Quarterly'!$H$4="Quarterly",J1215*('Lease Quarterly'!$D$4/4),J1215*'Lease Quarterly'!$D$4/12))&gt;0,IF('Lease Quarterly'!$H$4="Yearly",J1215*'Lease Quarterly'!$D$4,IF('Lease Quarterly'!$H$4="Quarterly",J1215*('Lease Quarterly'!$D$4/4),J1215*'Lease Quarterly'!$D$4/12)),-L1215-J1215)</f>
        <v>0</v>
      </c>
      <c r="L1215" s="47">
        <f t="shared" si="187"/>
        <v>0</v>
      </c>
      <c r="M1215" s="47">
        <f t="shared" si="188"/>
        <v>0</v>
      </c>
      <c r="N1215" s="57"/>
      <c r="O1215" s="38">
        <v>237</v>
      </c>
      <c r="P1215" s="58">
        <f t="shared" si="192"/>
        <v>481665</v>
      </c>
      <c r="Q1215" s="47">
        <f t="shared" si="193"/>
        <v>0</v>
      </c>
      <c r="R1215" s="47">
        <f>IF(S1214&lt;1,0,-'Lease Quarterly'!$K$4/'Lease Quarterly'!$L$4)</f>
        <v>0</v>
      </c>
      <c r="S1215" s="47">
        <f t="shared" si="189"/>
        <v>0</v>
      </c>
      <c r="AE1215"/>
      <c r="AF1215" s="6"/>
    </row>
    <row r="1216" spans="1:32" x14ac:dyDescent="0.25">
      <c r="A1216" s="53">
        <f t="shared" si="190"/>
        <v>1200</v>
      </c>
      <c r="B1216" s="29">
        <f t="shared" si="184"/>
        <v>0</v>
      </c>
      <c r="C1216" s="9" t="str">
        <f>IF(D1216=0,"-",IF('Lease Quarterly'!$H$4="Yearly",EDATE(C1215,12),IF('Lease Quarterly'!$H$4="Quarterly",EDATE(C1215,3),EDATE(C1215,1))))</f>
        <v>-</v>
      </c>
      <c r="D1216" s="54">
        <f>IF(A1216&gt;'Lease Quarterly'!$E$4,0,'Lease Quarterly'!$G$4)*((1+$M$4)^(((((IF($H$4="Yearly",ROUNDDOWN(IF(A1216-($N$4)&lt;0,0,((A1216-($N$4)/(($N$4))))/($N$4)),0),IF($H$4="Monthly",ROUNDDOWN(IF(A1216-($N$4*12)&lt;0,0,((A1216-(12*$N$4)/((12*$N$4))))/($N$4*12)),0),ROUNDDOWN(IF(A1216-($N$4*4)&lt;0,0,((A1216-(4*$N$4)/((4*$N$4))))/($N$4*4)),0)))))))))+(IF(A1216=$E$4,$J$4,0))</f>
        <v>0</v>
      </c>
      <c r="E1216" s="49">
        <f>IF(D1216=0,0,1/((1+IF('Lease Quarterly'!$H$4="Yearly",'Lease Quarterly'!$D$4,IF('Lease Quarterly'!$H$4="Quarterly",'Lease Quarterly'!$D$4/4,'Lease Quarterly'!$D$4/12)))^IF($E$17=1,A1215,A1216)))</f>
        <v>0</v>
      </c>
      <c r="F1216" s="55">
        <f t="shared" si="185"/>
        <v>0</v>
      </c>
      <c r="G1216" s="56"/>
      <c r="H1216" s="38">
        <f t="shared" si="191"/>
        <v>1200</v>
      </c>
      <c r="I1216" s="9" t="str">
        <f t="shared" si="186"/>
        <v>-</v>
      </c>
      <c r="J1216" s="47">
        <f>IF(H1216&gt;'Lease Quarterly'!$E$4,0,M1215)</f>
        <v>0</v>
      </c>
      <c r="K1216" s="47">
        <f>IF(IF('Lease Quarterly'!$H$4="Yearly",J1216*'Lease Quarterly'!$D$4,IF('Lease Quarterly'!$H$4="Quarterly",J1216*('Lease Quarterly'!$D$4/4),J1216*'Lease Quarterly'!$D$4/12))&gt;0,IF('Lease Quarterly'!$H$4="Yearly",J1216*'Lease Quarterly'!$D$4,IF('Lease Quarterly'!$H$4="Quarterly",J1216*('Lease Quarterly'!$D$4/4),J1216*'Lease Quarterly'!$D$4/12)),-L1216-J1216)</f>
        <v>0</v>
      </c>
      <c r="L1216" s="47">
        <f t="shared" si="187"/>
        <v>0</v>
      </c>
      <c r="M1216" s="47">
        <f t="shared" si="188"/>
        <v>0</v>
      </c>
      <c r="N1216" s="57"/>
      <c r="O1216" s="38">
        <v>237</v>
      </c>
      <c r="P1216" s="58">
        <f t="shared" si="192"/>
        <v>482030</v>
      </c>
      <c r="Q1216" s="47">
        <f t="shared" si="193"/>
        <v>0</v>
      </c>
      <c r="R1216" s="47">
        <f>IF(S1215&lt;1,0,-'Lease Quarterly'!$K$4/'Lease Quarterly'!$L$4)</f>
        <v>0</v>
      </c>
      <c r="S1216" s="47">
        <f t="shared" si="189"/>
        <v>0</v>
      </c>
      <c r="AE1216"/>
      <c r="AF1216" s="6"/>
    </row>
  </sheetData>
  <conditionalFormatting sqref="N4:N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2">
    <dataValidation type="list" allowBlank="1" showInputMessage="1" showErrorMessage="1" sqref="C4">
      <formula1>$AH$5:$AH$6</formula1>
    </dataValidation>
    <dataValidation type="list" allowBlank="1" showInputMessage="1" showErrorMessage="1" sqref="H4">
      <formula1>$AJ$5:$AJ$7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206"/>
  <sheetViews>
    <sheetView showGridLines="0" tabSelected="1" workbookViewId="0">
      <selection activeCell="G6" sqref="G6"/>
    </sheetView>
  </sheetViews>
  <sheetFormatPr baseColWidth="10" defaultColWidth="8.85546875" defaultRowHeight="15" x14ac:dyDescent="0.25"/>
  <cols>
    <col min="1" max="1" width="15.7109375" customWidth="1"/>
    <col min="2" max="2" width="18.85546875" bestFit="1" customWidth="1"/>
    <col min="3" max="5" width="15.7109375" customWidth="1"/>
    <col min="6" max="6" width="13.28515625" bestFit="1" customWidth="1"/>
    <col min="7" max="7" width="31.42578125" bestFit="1" customWidth="1"/>
    <col min="8" max="8" width="13.85546875" bestFit="1" customWidth="1"/>
    <col min="9" max="9" width="21.42578125" bestFit="1" customWidth="1"/>
    <col min="10" max="10" width="21.42578125" customWidth="1"/>
    <col min="11" max="11" width="12.28515625" bestFit="1" customWidth="1"/>
    <col min="12" max="12" width="11.42578125" hidden="1" customWidth="1"/>
    <col min="14" max="14" width="9.7109375" bestFit="1" customWidth="1"/>
    <col min="15" max="15" width="3" bestFit="1" customWidth="1"/>
    <col min="16" max="16" width="13.28515625" bestFit="1" customWidth="1"/>
    <col min="17" max="17" width="9" bestFit="1" customWidth="1"/>
    <col min="18" max="18" width="10.42578125" bestFit="1" customWidth="1"/>
    <col min="19" max="20" width="15.28515625" bestFit="1" customWidth="1"/>
    <col min="21" max="21" width="13.28515625" bestFit="1" customWidth="1"/>
    <col min="22" max="22" width="13.42578125" bestFit="1" customWidth="1"/>
    <col min="24" max="24" width="12.42578125" bestFit="1" customWidth="1"/>
    <col min="25" max="25" width="11.42578125" bestFit="1" customWidth="1"/>
    <col min="27" max="27" width="7" bestFit="1" customWidth="1"/>
    <col min="28" max="28" width="3" bestFit="1" customWidth="1"/>
    <col min="29" max="31" width="13.28515625" bestFit="1" customWidth="1"/>
    <col min="33" max="33" width="7" bestFit="1" customWidth="1"/>
    <col min="34" max="34" width="3" bestFit="1" customWidth="1"/>
    <col min="35" max="35" width="15.42578125" bestFit="1" customWidth="1"/>
    <col min="36" max="36" width="13.7109375" bestFit="1" customWidth="1"/>
    <col min="37" max="37" width="14" bestFit="1" customWidth="1"/>
    <col min="39" max="39" width="7" bestFit="1" customWidth="1"/>
    <col min="40" max="40" width="3" bestFit="1" customWidth="1"/>
    <col min="41" max="41" width="13.28515625" bestFit="1" customWidth="1"/>
    <col min="43" max="44" width="11.42578125" bestFit="1" customWidth="1"/>
    <col min="46" max="46" width="7.42578125" bestFit="1" customWidth="1"/>
    <col min="47" max="47" width="3" bestFit="1" customWidth="1"/>
    <col min="48" max="48" width="13.28515625" bestFit="1" customWidth="1"/>
    <col min="50" max="51" width="13.28515625" bestFit="1" customWidth="1"/>
    <col min="53" max="53" width="7" bestFit="1" customWidth="1"/>
    <col min="54" max="54" width="7" customWidth="1"/>
    <col min="55" max="55" width="13.28515625" bestFit="1" customWidth="1"/>
    <col min="57" max="58" width="11.42578125" bestFit="1" customWidth="1"/>
    <col min="59" max="59" width="7" bestFit="1" customWidth="1"/>
    <col min="61" max="61" width="3" bestFit="1" customWidth="1"/>
    <col min="62" max="62" width="8.140625" bestFit="1" customWidth="1"/>
    <col min="63" max="63" width="14" bestFit="1" customWidth="1"/>
    <col min="64" max="65" width="13.28515625" bestFit="1" customWidth="1"/>
    <col min="69" max="69" width="13.28515625" bestFit="1" customWidth="1"/>
    <col min="72" max="73" width="11.42578125" bestFit="1" customWidth="1"/>
  </cols>
  <sheetData>
    <row r="1" spans="1:22" x14ac:dyDescent="0.25">
      <c r="A1" s="2" t="str">
        <f>'Lease Quarterly'!H4</f>
        <v>Quarterly</v>
      </c>
      <c r="F1" s="12"/>
      <c r="G1" s="15"/>
      <c r="K1" s="1"/>
    </row>
    <row r="2" spans="1:22" x14ac:dyDescent="0.25">
      <c r="G2" s="12"/>
      <c r="K2" s="1"/>
      <c r="N2" s="2" t="s">
        <v>76</v>
      </c>
    </row>
    <row r="3" spans="1:22" x14ac:dyDescent="0.25">
      <c r="E3" s="12"/>
      <c r="F3" s="12"/>
      <c r="G3" s="12"/>
      <c r="K3" s="1"/>
      <c r="N3" s="2"/>
    </row>
    <row r="4" spans="1:22" x14ac:dyDescent="0.25">
      <c r="G4" s="12"/>
      <c r="K4" s="1"/>
      <c r="N4" s="2"/>
    </row>
    <row r="5" spans="1:22" ht="90" x14ac:dyDescent="0.25">
      <c r="A5" s="18" t="s">
        <v>50</v>
      </c>
      <c r="B5" s="19" t="s">
        <v>59</v>
      </c>
      <c r="C5" s="19" t="s">
        <v>60</v>
      </c>
      <c r="D5" s="19" t="s">
        <v>62</v>
      </c>
      <c r="E5" s="19" t="s">
        <v>63</v>
      </c>
      <c r="F5" s="20" t="s">
        <v>61</v>
      </c>
      <c r="G5" s="21" t="str">
        <f>"Finance charge for "&amp;MONTH(A6)&amp;" and "&amp;MONTH(A7)&amp;" month etc"</f>
        <v>Finance charge for 10 and 1 month etc</v>
      </c>
      <c r="H5" s="21" t="str">
        <f>"Finance charge for "&amp;MONTH(A6)+1&amp;" and "&amp;MONTH(A7)+1&amp;" month etc"</f>
        <v>Finance charge for 11 and 2 month etc</v>
      </c>
      <c r="I5" s="21" t="str">
        <f>"Finance charge for "&amp;MONTH(A6)+2&amp;" and "&amp;MONTH(A7)+2&amp;" month etc"</f>
        <v>Finance charge for 12 and 3 month etc</v>
      </c>
      <c r="J5" s="21" t="s">
        <v>64</v>
      </c>
      <c r="K5" s="18" t="s">
        <v>49</v>
      </c>
      <c r="L5" s="19" t="s">
        <v>89</v>
      </c>
      <c r="N5" s="2"/>
    </row>
    <row r="6" spans="1:22" x14ac:dyDescent="0.25">
      <c r="A6" s="9">
        <f>'Lease Quarterly'!B4</f>
        <v>44105</v>
      </c>
      <c r="B6" s="9">
        <f t="shared" ref="B6:B69" si="0">EOMONTH(A6,-1)+1</f>
        <v>44105</v>
      </c>
      <c r="C6" s="9">
        <f>EOMONTH(A6,0)</f>
        <v>44135</v>
      </c>
      <c r="D6" s="3">
        <f t="shared" ref="D6:D69" si="1">C6-B6+1</f>
        <v>31</v>
      </c>
      <c r="E6" s="10">
        <f t="shared" ref="E6:E69" si="2">C6-A6+1</f>
        <v>31</v>
      </c>
      <c r="F6" s="4"/>
      <c r="G6" s="3">
        <f>F7/(A7-A6+1)*E6</f>
        <v>0</v>
      </c>
      <c r="H6" s="11">
        <f t="shared" ref="H6:H69" si="3">(F7)/(A7-A6+1)*((((EOMONTH(DATE(YEAR(A6),MONTH(A6)+1,DAY(A6)),0)))-DATE(YEAR(A6),MONTH(EOMONTH(A6,-1)+1)+1,1))+1)</f>
        <v>0</v>
      </c>
      <c r="I6" s="11">
        <f t="shared" ref="I6:I69" si="4">(F7)/(A7-A6+1)*(((((EOMONTH(DATE(YEAR(A6),MONTH(A6)+2,DAY(A6)),0)))-DATE(YEAR(A6),MONTH(EOMONTH(A6,-1)+2)+2,1)))+1)</f>
        <v>0</v>
      </c>
      <c r="J6" s="4">
        <f t="shared" ref="J6:J69" si="5">F7/(A7-A6+1)*(A7-DATE(YEAR(A7),MONTH(EOMONTH(A7,-1)+1),DAY(1))+1)</f>
        <v>0</v>
      </c>
      <c r="K6" s="3">
        <f>G6+J6+I6+H6</f>
        <v>0</v>
      </c>
      <c r="L6" s="11">
        <f>J6</f>
        <v>0</v>
      </c>
      <c r="N6" s="2" t="s">
        <v>77</v>
      </c>
    </row>
    <row r="7" spans="1:22" x14ac:dyDescent="0.25">
      <c r="A7" s="9">
        <f>IF('Lease Quarterly'!$H$4="Monthly",DATE(YEAR('Quarterly Journal entry'!A6),MONTH('Quarterly Journal entry'!A6)+1,DAY('Quarterly Journal entry'!A6)),IF('Lease Quarterly'!$H$4="Quarterly",DATE(YEAR('Quarterly Journal entry'!A6),MONTH('Quarterly Journal entry'!A6)+3,DAY('Quarterly Journal entry'!A6)),DATE(YEAR('Quarterly Journal entry'!A6)+1,MONTH('Quarterly Journal entry'!A6),DAY('Quarterly Journal entry'!A6))))</f>
        <v>44197</v>
      </c>
      <c r="B7" s="9">
        <f t="shared" si="0"/>
        <v>44197</v>
      </c>
      <c r="C7" s="9">
        <f t="shared" ref="C7:C70" si="6">EOMONTH(A7,0)</f>
        <v>44227</v>
      </c>
      <c r="D7" s="3">
        <f t="shared" si="1"/>
        <v>31</v>
      </c>
      <c r="E7" s="10">
        <f t="shared" si="2"/>
        <v>31</v>
      </c>
      <c r="F7" s="4">
        <f>'Lease Quarterly'!K17</f>
        <v>0</v>
      </c>
      <c r="G7" s="3">
        <f t="shared" ref="G7:G70" si="7">(F8/(A8-A7+1)*E7)+J6</f>
        <v>100020.48563747008</v>
      </c>
      <c r="H7" s="11">
        <f t="shared" si="3"/>
        <v>90341.083801585875</v>
      </c>
      <c r="I7" s="11">
        <f t="shared" si="4"/>
        <v>100020.48563747008</v>
      </c>
      <c r="J7" s="4">
        <f t="shared" si="5"/>
        <v>3226.4672786280671</v>
      </c>
      <c r="K7" s="3">
        <f>G7+J7+I7+H7-J6</f>
        <v>293608.5223551541</v>
      </c>
      <c r="L7" s="11">
        <f>J7-J6</f>
        <v>3226.4672786280671</v>
      </c>
      <c r="N7" s="2"/>
    </row>
    <row r="8" spans="1:22" x14ac:dyDescent="0.25">
      <c r="A8" s="9">
        <f>IF('Lease Quarterly'!$H$4="Monthly",DATE(YEAR('Quarterly Journal entry'!A7),MONTH('Quarterly Journal entry'!A7)+1,DAY('Quarterly Journal entry'!A7)),IF('Lease Quarterly'!$H$4="Quarterly",DATE(YEAR('Quarterly Journal entry'!A7),MONTH('Quarterly Journal entry'!A7)+3,DAY('Quarterly Journal entry'!A7)),DATE(YEAR('Quarterly Journal entry'!A7)+1,MONTH('Quarterly Journal entry'!A7),DAY('Quarterly Journal entry'!A7))))</f>
        <v>44287</v>
      </c>
      <c r="B8" s="9">
        <f t="shared" si="0"/>
        <v>44287</v>
      </c>
      <c r="C8" s="9">
        <f t="shared" si="6"/>
        <v>44316</v>
      </c>
      <c r="D8" s="3">
        <f t="shared" si="1"/>
        <v>30</v>
      </c>
      <c r="E8" s="10">
        <f t="shared" si="2"/>
        <v>30</v>
      </c>
      <c r="F8" s="4">
        <f>'Lease Quarterly'!K18</f>
        <v>293608.5223551541</v>
      </c>
      <c r="G8" s="3">
        <f t="shared" si="7"/>
        <v>89281.998436647686</v>
      </c>
      <c r="H8" s="11">
        <f t="shared" si="3"/>
        <v>88924.048863286938</v>
      </c>
      <c r="I8" s="11">
        <f t="shared" si="4"/>
        <v>86055.531158019614</v>
      </c>
      <c r="J8" s="4">
        <f t="shared" si="5"/>
        <v>2868.5177052673207</v>
      </c>
      <c r="K8" s="3">
        <f t="shared" ref="K8:K71" si="8">G8+J8+I8+H8-J7</f>
        <v>263903.62888459343</v>
      </c>
      <c r="L8" s="11">
        <f t="shared" ref="L8:L71" si="9">J8-J7</f>
        <v>-357.9495733607464</v>
      </c>
      <c r="N8" s="2" t="s">
        <v>78</v>
      </c>
    </row>
    <row r="9" spans="1:22" x14ac:dyDescent="0.25">
      <c r="A9" s="9">
        <f>IF('Lease Quarterly'!$H$4="Monthly",DATE(YEAR('Quarterly Journal entry'!A8),MONTH('Quarterly Journal entry'!A8)+1,DAY('Quarterly Journal entry'!A8)),IF('Lease Quarterly'!$H$4="Quarterly",DATE(YEAR('Quarterly Journal entry'!A8),MONTH('Quarterly Journal entry'!A8)+3,DAY('Quarterly Journal entry'!A8)),DATE(YEAR('Quarterly Journal entry'!A8)+1,MONTH('Quarterly Journal entry'!A8),DAY('Quarterly Journal entry'!A8))))</f>
        <v>44378</v>
      </c>
      <c r="B9" s="9">
        <f t="shared" si="0"/>
        <v>44378</v>
      </c>
      <c r="C9" s="9">
        <f t="shared" si="6"/>
        <v>44408</v>
      </c>
      <c r="D9" s="3">
        <f t="shared" si="1"/>
        <v>31</v>
      </c>
      <c r="E9" s="10">
        <f t="shared" si="2"/>
        <v>31</v>
      </c>
      <c r="F9" s="4">
        <f>'Lease Quarterly'!K19</f>
        <v>263903.62888459349</v>
      </c>
      <c r="G9" s="3">
        <f t="shared" si="7"/>
        <v>80810.992453817627</v>
      </c>
      <c r="H9" s="11">
        <f t="shared" si="3"/>
        <v>77942.474748550303</v>
      </c>
      <c r="I9" s="11">
        <f t="shared" si="4"/>
        <v>75428.201369564806</v>
      </c>
      <c r="J9" s="4">
        <f t="shared" si="5"/>
        <v>2514.2733789854938</v>
      </c>
      <c r="K9" s="3">
        <f t="shared" si="8"/>
        <v>233827.42424565091</v>
      </c>
      <c r="L9" s="11">
        <f t="shared" si="9"/>
        <v>-354.24432628182694</v>
      </c>
      <c r="N9" s="7">
        <f>'Lease Quarterly'!I17</f>
        <v>44105</v>
      </c>
      <c r="P9" s="2" t="s">
        <v>69</v>
      </c>
      <c r="Q9" s="2" t="s">
        <v>75</v>
      </c>
      <c r="U9" s="36">
        <f>'Lease Quarterly'!K4</f>
        <v>26158681.788412325</v>
      </c>
      <c r="V9" s="36"/>
    </row>
    <row r="10" spans="1:22" x14ac:dyDescent="0.25">
      <c r="A10" s="9">
        <f>IF('Lease Quarterly'!$H$4="Monthly",DATE(YEAR('Quarterly Journal entry'!A9),MONTH('Quarterly Journal entry'!A9)+1,DAY('Quarterly Journal entry'!A9)),IF('Lease Quarterly'!$H$4="Quarterly",DATE(YEAR('Quarterly Journal entry'!A9),MONTH('Quarterly Journal entry'!A9)+3,DAY('Quarterly Journal entry'!A9)),DATE(YEAR('Quarterly Journal entry'!A9)+1,MONTH('Quarterly Journal entry'!A9),DAY('Quarterly Journal entry'!A9))))</f>
        <v>44470</v>
      </c>
      <c r="B10" s="9">
        <f t="shared" si="0"/>
        <v>44470</v>
      </c>
      <c r="C10" s="9">
        <f t="shared" si="6"/>
        <v>44500</v>
      </c>
      <c r="D10" s="3">
        <f t="shared" si="1"/>
        <v>31</v>
      </c>
      <c r="E10" s="10">
        <f t="shared" si="2"/>
        <v>31</v>
      </c>
      <c r="F10" s="4">
        <f>'Lease Quarterly'!K20</f>
        <v>233827.42424565094</v>
      </c>
      <c r="G10" s="3">
        <f t="shared" si="7"/>
        <v>70306.029061892696</v>
      </c>
      <c r="H10" s="11">
        <f t="shared" si="3"/>
        <v>65604.924854426325</v>
      </c>
      <c r="I10" s="11">
        <f t="shared" si="4"/>
        <v>67791.755682907198</v>
      </c>
      <c r="J10" s="4">
        <f t="shared" si="5"/>
        <v>2186.8308284808772</v>
      </c>
      <c r="K10" s="3">
        <f t="shared" si="8"/>
        <v>203375.26704872161</v>
      </c>
      <c r="L10" s="11">
        <f t="shared" si="9"/>
        <v>-327.44255050461652</v>
      </c>
      <c r="P10" s="2" t="s">
        <v>70</v>
      </c>
      <c r="S10" s="2" t="s">
        <v>72</v>
      </c>
      <c r="U10" s="36"/>
      <c r="V10" s="36">
        <f>U9</f>
        <v>26158681.788412325</v>
      </c>
    </row>
    <row r="11" spans="1:22" x14ac:dyDescent="0.25">
      <c r="A11" s="9">
        <f>IF('Lease Quarterly'!$H$4="Monthly",DATE(YEAR('Quarterly Journal entry'!A10),MONTH('Quarterly Journal entry'!A10)+1,DAY('Quarterly Journal entry'!A10)),IF('Lease Quarterly'!$H$4="Quarterly",DATE(YEAR('Quarterly Journal entry'!A10),MONTH('Quarterly Journal entry'!A10)+3,DAY('Quarterly Journal entry'!A10)),DATE(YEAR('Quarterly Journal entry'!A10)+1,MONTH('Quarterly Journal entry'!A10),DAY('Quarterly Journal entry'!A10))))</f>
        <v>44562</v>
      </c>
      <c r="B11" s="9">
        <f t="shared" si="0"/>
        <v>44562</v>
      </c>
      <c r="C11" s="9">
        <f t="shared" si="6"/>
        <v>44592</v>
      </c>
      <c r="D11" s="3">
        <f t="shared" si="1"/>
        <v>31</v>
      </c>
      <c r="E11" s="10">
        <f t="shared" si="2"/>
        <v>31</v>
      </c>
      <c r="F11" s="4">
        <f>'Lease Quarterly'!K21</f>
        <v>203375.26704872158</v>
      </c>
      <c r="G11" s="3">
        <f t="shared" si="7"/>
        <v>60965.030767950651</v>
      </c>
      <c r="H11" s="11">
        <f t="shared" si="3"/>
        <v>53089.987042101726</v>
      </c>
      <c r="I11" s="11">
        <f t="shared" si="4"/>
        <v>58778.19993946977</v>
      </c>
      <c r="J11" s="4">
        <f t="shared" si="5"/>
        <v>1896.0709657893474</v>
      </c>
      <c r="K11" s="3">
        <f t="shared" si="8"/>
        <v>172542.45788683061</v>
      </c>
      <c r="L11" s="11">
        <f t="shared" si="9"/>
        <v>-290.75986269152986</v>
      </c>
      <c r="N11" s="2"/>
    </row>
    <row r="12" spans="1:22" x14ac:dyDescent="0.25">
      <c r="A12" s="9">
        <f>IF('Lease Quarterly'!$H$4="Monthly",DATE(YEAR('Quarterly Journal entry'!A11),MONTH('Quarterly Journal entry'!A11)+1,DAY('Quarterly Journal entry'!A11)),IF('Lease Quarterly'!$H$4="Quarterly",DATE(YEAR('Quarterly Journal entry'!A11),MONTH('Quarterly Journal entry'!A11)+3,DAY('Quarterly Journal entry'!A11)),DATE(YEAR('Quarterly Journal entry'!A11)+1,MONTH('Quarterly Journal entry'!A11),DAY('Quarterly Journal entry'!A11))))</f>
        <v>44652</v>
      </c>
      <c r="B12" s="9">
        <f t="shared" si="0"/>
        <v>44652</v>
      </c>
      <c r="C12" s="9">
        <f t="shared" si="6"/>
        <v>44681</v>
      </c>
      <c r="D12" s="3">
        <f t="shared" si="1"/>
        <v>30</v>
      </c>
      <c r="E12" s="10">
        <f t="shared" si="2"/>
        <v>30</v>
      </c>
      <c r="F12" s="4">
        <f>'Lease Quarterly'!K22</f>
        <v>172542.45788683061</v>
      </c>
      <c r="G12" s="3">
        <f t="shared" si="7"/>
        <v>47980.061817011949</v>
      </c>
      <c r="H12" s="11">
        <f t="shared" si="3"/>
        <v>47620.123879596686</v>
      </c>
      <c r="I12" s="11">
        <f t="shared" si="4"/>
        <v>46083.990851222603</v>
      </c>
      <c r="J12" s="4">
        <f t="shared" si="5"/>
        <v>1536.1330283740867</v>
      </c>
      <c r="K12" s="3">
        <f t="shared" si="8"/>
        <v>141324.23861041598</v>
      </c>
      <c r="L12" s="11">
        <f t="shared" si="9"/>
        <v>-359.93793741526065</v>
      </c>
      <c r="N12" s="2"/>
    </row>
    <row r="13" spans="1:22" x14ac:dyDescent="0.25">
      <c r="A13" s="9">
        <f>IF('Lease Quarterly'!$H$4="Monthly",DATE(YEAR('Quarterly Journal entry'!A12),MONTH('Quarterly Journal entry'!A12)+1,DAY('Quarterly Journal entry'!A12)),IF('Lease Quarterly'!$H$4="Quarterly",DATE(YEAR('Quarterly Journal entry'!A12),MONTH('Quarterly Journal entry'!A12)+3,DAY('Quarterly Journal entry'!A12)),DATE(YEAR('Quarterly Journal entry'!A12)+1,MONTH('Quarterly Journal entry'!A12),DAY('Quarterly Journal entry'!A12))))</f>
        <v>44743</v>
      </c>
      <c r="B13" s="9">
        <f t="shared" si="0"/>
        <v>44743</v>
      </c>
      <c r="C13" s="9">
        <f t="shared" si="6"/>
        <v>44773</v>
      </c>
      <c r="D13" s="3">
        <f t="shared" si="1"/>
        <v>31</v>
      </c>
      <c r="E13" s="10">
        <f t="shared" si="2"/>
        <v>31</v>
      </c>
      <c r="F13" s="4">
        <f>'Lease Quarterly'!K23</f>
        <v>141324.23861041598</v>
      </c>
      <c r="G13" s="3">
        <f t="shared" si="7"/>
        <v>38108.063559389484</v>
      </c>
      <c r="H13" s="11">
        <f t="shared" si="3"/>
        <v>36571.930531015394</v>
      </c>
      <c r="I13" s="11">
        <f t="shared" si="4"/>
        <v>35392.190836466514</v>
      </c>
      <c r="J13" s="4">
        <f t="shared" si="5"/>
        <v>1179.7396945488838</v>
      </c>
      <c r="K13" s="3">
        <f t="shared" si="8"/>
        <v>109715.79159304619</v>
      </c>
      <c r="L13" s="11">
        <f t="shared" si="9"/>
        <v>-356.39333382520294</v>
      </c>
      <c r="N13" s="76">
        <f>'Lease Quarterly'!I17</f>
        <v>44105</v>
      </c>
      <c r="P13" s="2" t="s">
        <v>69</v>
      </c>
      <c r="Q13" t="s">
        <v>71</v>
      </c>
      <c r="U13" s="36">
        <f>'Lease Quarterly'!K17</f>
        <v>0</v>
      </c>
      <c r="V13" s="36"/>
    </row>
    <row r="14" spans="1:22" x14ac:dyDescent="0.25">
      <c r="A14" s="9">
        <f>IF('Lease Quarterly'!$H$4="Monthly",DATE(YEAR('Quarterly Journal entry'!A13),MONTH('Quarterly Journal entry'!A13)+1,DAY('Quarterly Journal entry'!A13)),IF('Lease Quarterly'!$H$4="Quarterly",DATE(YEAR('Quarterly Journal entry'!A13),MONTH('Quarterly Journal entry'!A13)+3,DAY('Quarterly Journal entry'!A13)),DATE(YEAR('Quarterly Journal entry'!A13)+1,MONTH('Quarterly Journal entry'!A13),DAY('Quarterly Journal entry'!A13))))</f>
        <v>44835</v>
      </c>
      <c r="B14" s="9">
        <f t="shared" si="0"/>
        <v>44835</v>
      </c>
      <c r="C14" s="9">
        <f t="shared" si="6"/>
        <v>44865</v>
      </c>
      <c r="D14" s="3">
        <f t="shared" si="1"/>
        <v>31</v>
      </c>
      <c r="E14" s="10">
        <f t="shared" si="2"/>
        <v>31</v>
      </c>
      <c r="F14" s="4">
        <f>'Lease Quarterly'!K24</f>
        <v>109715.79159304619</v>
      </c>
      <c r="G14" s="3">
        <f t="shared" si="7"/>
        <v>27083.819357201974</v>
      </c>
      <c r="H14" s="11">
        <f t="shared" si="3"/>
        <v>25068.464189664279</v>
      </c>
      <c r="I14" s="11">
        <f t="shared" si="4"/>
        <v>25904.07966265309</v>
      </c>
      <c r="J14" s="4">
        <f t="shared" si="5"/>
        <v>835.6154729888093</v>
      </c>
      <c r="K14" s="3">
        <f t="shared" si="8"/>
        <v>77712.238987959252</v>
      </c>
      <c r="L14" s="11">
        <f t="shared" si="9"/>
        <v>-344.12422156007449</v>
      </c>
      <c r="N14" s="2"/>
      <c r="P14" s="2" t="s">
        <v>69</v>
      </c>
      <c r="Q14" t="s">
        <v>72</v>
      </c>
      <c r="U14" s="36">
        <f>V15-U13</f>
        <v>2670000</v>
      </c>
      <c r="V14" s="36"/>
    </row>
    <row r="15" spans="1:22" x14ac:dyDescent="0.25">
      <c r="A15" s="9">
        <f>IF('Lease Quarterly'!$H$4="Monthly",DATE(YEAR('Quarterly Journal entry'!A14),MONTH('Quarterly Journal entry'!A14)+1,DAY('Quarterly Journal entry'!A14)),IF('Lease Quarterly'!$H$4="Quarterly",DATE(YEAR('Quarterly Journal entry'!A14),MONTH('Quarterly Journal entry'!A14)+3,DAY('Quarterly Journal entry'!A14)),DATE(YEAR('Quarterly Journal entry'!A14)+1,MONTH('Quarterly Journal entry'!A14),DAY('Quarterly Journal entry'!A14))))</f>
        <v>44927</v>
      </c>
      <c r="B15" s="9">
        <f t="shared" si="0"/>
        <v>44927</v>
      </c>
      <c r="C15" s="9">
        <f t="shared" si="6"/>
        <v>44957</v>
      </c>
      <c r="D15" s="3">
        <f t="shared" si="1"/>
        <v>31</v>
      </c>
      <c r="E15" s="10">
        <f t="shared" si="2"/>
        <v>31</v>
      </c>
      <c r="F15" s="4">
        <f>'Lease Quarterly'!K25</f>
        <v>77712.238987959267</v>
      </c>
      <c r="G15" s="3">
        <f t="shared" si="7"/>
        <v>16270.427574467618</v>
      </c>
      <c r="H15" s="11">
        <f t="shared" si="3"/>
        <v>13941.12060778731</v>
      </c>
      <c r="I15" s="11">
        <f t="shared" si="4"/>
        <v>15434.812101478808</v>
      </c>
      <c r="J15" s="4">
        <f t="shared" si="5"/>
        <v>497.89716456383252</v>
      </c>
      <c r="K15" s="3">
        <f t="shared" si="8"/>
        <v>45308.641975308761</v>
      </c>
      <c r="L15" s="11">
        <f t="shared" si="9"/>
        <v>-337.71830842497678</v>
      </c>
      <c r="N15" s="2"/>
      <c r="P15" s="2" t="s">
        <v>70</v>
      </c>
      <c r="S15" t="s">
        <v>79</v>
      </c>
      <c r="U15" s="36"/>
      <c r="V15" s="36">
        <f>'Lease Quarterly'!L17</f>
        <v>2670000</v>
      </c>
    </row>
    <row r="16" spans="1:22" x14ac:dyDescent="0.25">
      <c r="A16" s="9">
        <f>IF('Lease Quarterly'!$H$4="Monthly",DATE(YEAR('Quarterly Journal entry'!A15),MONTH('Quarterly Journal entry'!A15)+1,DAY('Quarterly Journal entry'!A15)),IF('Lease Quarterly'!$H$4="Quarterly",DATE(YEAR('Quarterly Journal entry'!A15),MONTH('Quarterly Journal entry'!A15)+3,DAY('Quarterly Journal entry'!A15)),DATE(YEAR('Quarterly Journal entry'!A15)+1,MONTH('Quarterly Journal entry'!A15),DAY('Quarterly Journal entry'!A15))))</f>
        <v>45017</v>
      </c>
      <c r="B16" s="9">
        <f t="shared" si="0"/>
        <v>45017</v>
      </c>
      <c r="C16" s="9">
        <f t="shared" si="6"/>
        <v>45046</v>
      </c>
      <c r="D16" s="3">
        <f t="shared" si="1"/>
        <v>30</v>
      </c>
      <c r="E16" s="10">
        <f t="shared" si="2"/>
        <v>30</v>
      </c>
      <c r="F16" s="4">
        <f>'Lease Quarterly'!K26</f>
        <v>45308.641975308761</v>
      </c>
      <c r="G16" s="3">
        <f t="shared" si="7"/>
        <v>497.89716456383252</v>
      </c>
      <c r="H16" s="11">
        <f t="shared" si="3"/>
        <v>0</v>
      </c>
      <c r="I16" s="11">
        <f t="shared" si="4"/>
        <v>0</v>
      </c>
      <c r="J16" s="4">
        <f t="shared" si="5"/>
        <v>0</v>
      </c>
      <c r="K16" s="3">
        <f t="shared" si="8"/>
        <v>0</v>
      </c>
      <c r="L16" s="11">
        <f t="shared" si="9"/>
        <v>-497.89716456383252</v>
      </c>
      <c r="N16" s="2"/>
    </row>
    <row r="17" spans="1:73" x14ac:dyDescent="0.25">
      <c r="A17" s="9">
        <f>IF('Lease Quarterly'!$H$4="Monthly",DATE(YEAR('Quarterly Journal entry'!A16),MONTH('Quarterly Journal entry'!A16)+1,DAY('Quarterly Journal entry'!A16)),IF('Lease Quarterly'!$H$4="Quarterly",DATE(YEAR('Quarterly Journal entry'!A16),MONTH('Quarterly Journal entry'!A16)+3,DAY('Quarterly Journal entry'!A16)),DATE(YEAR('Quarterly Journal entry'!A16)+1,MONTH('Quarterly Journal entry'!A16),DAY('Quarterly Journal entry'!A16))))</f>
        <v>45108</v>
      </c>
      <c r="B17" s="9">
        <f t="shared" si="0"/>
        <v>45108</v>
      </c>
      <c r="C17" s="9">
        <f t="shared" si="6"/>
        <v>45138</v>
      </c>
      <c r="D17" s="3">
        <f t="shared" si="1"/>
        <v>31</v>
      </c>
      <c r="E17" s="10">
        <f t="shared" si="2"/>
        <v>31</v>
      </c>
      <c r="F17" s="4">
        <f>'Lease Quarterly'!K27</f>
        <v>0</v>
      </c>
      <c r="G17" s="3">
        <f t="shared" si="7"/>
        <v>0</v>
      </c>
      <c r="H17" s="11">
        <f t="shared" si="3"/>
        <v>0</v>
      </c>
      <c r="I17" s="11">
        <f t="shared" si="4"/>
        <v>0</v>
      </c>
      <c r="J17" s="4">
        <f t="shared" si="5"/>
        <v>0</v>
      </c>
      <c r="K17" s="3">
        <f t="shared" si="8"/>
        <v>0</v>
      </c>
      <c r="L17" s="11">
        <f t="shared" si="9"/>
        <v>0</v>
      </c>
      <c r="N17" s="2"/>
    </row>
    <row r="18" spans="1:73" x14ac:dyDescent="0.25">
      <c r="A18" s="9">
        <f>IF('Lease Quarterly'!$H$4="Monthly",DATE(YEAR('Quarterly Journal entry'!A17),MONTH('Quarterly Journal entry'!A17)+1,DAY('Quarterly Journal entry'!A17)),IF('Lease Quarterly'!$H$4="Quarterly",DATE(YEAR('Quarterly Journal entry'!A17),MONTH('Quarterly Journal entry'!A17)+3,DAY('Quarterly Journal entry'!A17)),DATE(YEAR('Quarterly Journal entry'!A17)+1,MONTH('Quarterly Journal entry'!A17),DAY('Quarterly Journal entry'!A17))))</f>
        <v>45200</v>
      </c>
      <c r="B18" s="9">
        <f t="shared" si="0"/>
        <v>45200</v>
      </c>
      <c r="C18" s="9">
        <f t="shared" si="6"/>
        <v>45230</v>
      </c>
      <c r="D18" s="3">
        <f t="shared" si="1"/>
        <v>31</v>
      </c>
      <c r="E18" s="10">
        <f t="shared" si="2"/>
        <v>31</v>
      </c>
      <c r="F18" s="4">
        <f>'Lease Quarterly'!K28</f>
        <v>0</v>
      </c>
      <c r="G18" s="3">
        <f t="shared" si="7"/>
        <v>0</v>
      </c>
      <c r="H18" s="11">
        <f t="shared" si="3"/>
        <v>0</v>
      </c>
      <c r="I18" s="11">
        <f t="shared" si="4"/>
        <v>0</v>
      </c>
      <c r="J18" s="4">
        <f t="shared" si="5"/>
        <v>0</v>
      </c>
      <c r="K18" s="3">
        <f t="shared" si="8"/>
        <v>0</v>
      </c>
      <c r="L18" s="11">
        <f t="shared" si="9"/>
        <v>0</v>
      </c>
      <c r="N18" s="76">
        <f>'Lease Quarterly'!I18</f>
        <v>44197</v>
      </c>
      <c r="P18" s="2" t="s">
        <v>69</v>
      </c>
      <c r="Q18" t="s">
        <v>71</v>
      </c>
      <c r="U18" s="36">
        <f>'Lease Quarterly'!K17</f>
        <v>0</v>
      </c>
      <c r="V18" s="36"/>
    </row>
    <row r="19" spans="1:73" x14ac:dyDescent="0.25">
      <c r="A19" s="9">
        <f>IF('Lease Quarterly'!$H$4="Monthly",DATE(YEAR('Quarterly Journal entry'!A18),MONTH('Quarterly Journal entry'!A18)+1,DAY('Quarterly Journal entry'!A18)),IF('Lease Quarterly'!$H$4="Quarterly",DATE(YEAR('Quarterly Journal entry'!A18),MONTH('Quarterly Journal entry'!A18)+3,DAY('Quarterly Journal entry'!A18)),DATE(YEAR('Quarterly Journal entry'!A18)+1,MONTH('Quarterly Journal entry'!A18),DAY('Quarterly Journal entry'!A18))))</f>
        <v>45292</v>
      </c>
      <c r="B19" s="9">
        <f t="shared" si="0"/>
        <v>45292</v>
      </c>
      <c r="C19" s="9">
        <f t="shared" si="6"/>
        <v>45322</v>
      </c>
      <c r="D19" s="3">
        <f t="shared" si="1"/>
        <v>31</v>
      </c>
      <c r="E19" s="10">
        <f t="shared" si="2"/>
        <v>31</v>
      </c>
      <c r="F19" s="4">
        <f>'Lease Quarterly'!K29</f>
        <v>0</v>
      </c>
      <c r="G19" s="3">
        <f t="shared" si="7"/>
        <v>0</v>
      </c>
      <c r="H19" s="11">
        <f t="shared" si="3"/>
        <v>0</v>
      </c>
      <c r="I19" s="11">
        <f t="shared" si="4"/>
        <v>0</v>
      </c>
      <c r="J19" s="4">
        <f t="shared" si="5"/>
        <v>0</v>
      </c>
      <c r="K19" s="3">
        <f t="shared" si="8"/>
        <v>0</v>
      </c>
      <c r="L19" s="11">
        <f t="shared" si="9"/>
        <v>0</v>
      </c>
      <c r="N19" s="2"/>
      <c r="P19" s="2" t="s">
        <v>69</v>
      </c>
      <c r="Q19" t="s">
        <v>72</v>
      </c>
      <c r="U19" s="36">
        <f>V20-U18</f>
        <v>2670000</v>
      </c>
      <c r="V19" s="36"/>
    </row>
    <row r="20" spans="1:73" x14ac:dyDescent="0.25">
      <c r="A20" s="9">
        <f>IF('Lease Quarterly'!$H$4="Monthly",DATE(YEAR('Quarterly Journal entry'!A19),MONTH('Quarterly Journal entry'!A19)+1,DAY('Quarterly Journal entry'!A19)),IF('Lease Quarterly'!$H$4="Quarterly",DATE(YEAR('Quarterly Journal entry'!A19),MONTH('Quarterly Journal entry'!A19)+3,DAY('Quarterly Journal entry'!A19)),DATE(YEAR('Quarterly Journal entry'!A19)+1,MONTH('Quarterly Journal entry'!A19),DAY('Quarterly Journal entry'!A19))))</f>
        <v>45383</v>
      </c>
      <c r="B20" s="9">
        <f t="shared" si="0"/>
        <v>45383</v>
      </c>
      <c r="C20" s="9">
        <f t="shared" si="6"/>
        <v>45412</v>
      </c>
      <c r="D20" s="3">
        <f t="shared" si="1"/>
        <v>30</v>
      </c>
      <c r="E20" s="10">
        <f t="shared" si="2"/>
        <v>30</v>
      </c>
      <c r="F20" s="4">
        <f>'Lease Quarterly'!K30</f>
        <v>0</v>
      </c>
      <c r="G20" s="3">
        <f t="shared" si="7"/>
        <v>0</v>
      </c>
      <c r="H20" s="11">
        <f t="shared" si="3"/>
        <v>0</v>
      </c>
      <c r="I20" s="11">
        <f t="shared" si="4"/>
        <v>0</v>
      </c>
      <c r="J20" s="4">
        <f t="shared" si="5"/>
        <v>0</v>
      </c>
      <c r="K20" s="3">
        <f t="shared" si="8"/>
        <v>0</v>
      </c>
      <c r="L20" s="11">
        <f t="shared" si="9"/>
        <v>0</v>
      </c>
      <c r="N20" s="2"/>
      <c r="P20" s="2" t="s">
        <v>70</v>
      </c>
      <c r="S20" t="s">
        <v>79</v>
      </c>
      <c r="U20" s="36"/>
      <c r="V20" s="36">
        <f>'Lease Quarterly'!L18</f>
        <v>2670000</v>
      </c>
    </row>
    <row r="21" spans="1:73" x14ac:dyDescent="0.25">
      <c r="A21" s="9">
        <f>IF('Lease Quarterly'!$H$4="Monthly",DATE(YEAR('Quarterly Journal entry'!A20),MONTH('Quarterly Journal entry'!A20)+1,DAY('Quarterly Journal entry'!A20)),IF('Lease Quarterly'!$H$4="Quarterly",DATE(YEAR('Quarterly Journal entry'!A20),MONTH('Quarterly Journal entry'!A20)+3,DAY('Quarterly Journal entry'!A20)),DATE(YEAR('Quarterly Journal entry'!A20)+1,MONTH('Quarterly Journal entry'!A20),DAY('Quarterly Journal entry'!A20))))</f>
        <v>45474</v>
      </c>
      <c r="B21" s="9">
        <f t="shared" si="0"/>
        <v>45474</v>
      </c>
      <c r="C21" s="9">
        <f t="shared" si="6"/>
        <v>45504</v>
      </c>
      <c r="D21" s="3">
        <f t="shared" si="1"/>
        <v>31</v>
      </c>
      <c r="E21" s="10">
        <f t="shared" si="2"/>
        <v>31</v>
      </c>
      <c r="F21" s="4">
        <f>'Lease Quarterly'!K31</f>
        <v>0</v>
      </c>
      <c r="G21" s="3">
        <f t="shared" si="7"/>
        <v>0</v>
      </c>
      <c r="H21" s="11">
        <f t="shared" si="3"/>
        <v>0</v>
      </c>
      <c r="I21" s="11">
        <f t="shared" si="4"/>
        <v>0</v>
      </c>
      <c r="J21" s="4">
        <f t="shared" si="5"/>
        <v>0</v>
      </c>
      <c r="K21" s="3">
        <f t="shared" si="8"/>
        <v>0</v>
      </c>
      <c r="L21" s="11">
        <f t="shared" si="9"/>
        <v>0</v>
      </c>
      <c r="N21" s="2"/>
    </row>
    <row r="22" spans="1:73" x14ac:dyDescent="0.25">
      <c r="A22" s="9">
        <f>IF('Lease Quarterly'!$H$4="Monthly",DATE(YEAR('Quarterly Journal entry'!A21),MONTH('Quarterly Journal entry'!A21)+1,DAY('Quarterly Journal entry'!A21)),IF('Lease Quarterly'!$H$4="Quarterly",DATE(YEAR('Quarterly Journal entry'!A21),MONTH('Quarterly Journal entry'!A21)+3,DAY('Quarterly Journal entry'!A21)),DATE(YEAR('Quarterly Journal entry'!A21)+1,MONTH('Quarterly Journal entry'!A21),DAY('Quarterly Journal entry'!A21))))</f>
        <v>45566</v>
      </c>
      <c r="B22" s="9">
        <f t="shared" si="0"/>
        <v>45566</v>
      </c>
      <c r="C22" s="9">
        <f t="shared" si="6"/>
        <v>45596</v>
      </c>
      <c r="D22" s="3">
        <f t="shared" si="1"/>
        <v>31</v>
      </c>
      <c r="E22" s="10">
        <f t="shared" si="2"/>
        <v>31</v>
      </c>
      <c r="F22" s="4">
        <f>'Lease Quarterly'!K32</f>
        <v>0</v>
      </c>
      <c r="G22" s="3">
        <f t="shared" si="7"/>
        <v>0</v>
      </c>
      <c r="H22" s="11">
        <f t="shared" si="3"/>
        <v>0</v>
      </c>
      <c r="I22" s="11">
        <f t="shared" si="4"/>
        <v>0</v>
      </c>
      <c r="J22" s="4">
        <f t="shared" si="5"/>
        <v>0</v>
      </c>
      <c r="K22" s="3">
        <f t="shared" si="8"/>
        <v>0</v>
      </c>
      <c r="L22" s="11">
        <f t="shared" si="9"/>
        <v>0</v>
      </c>
      <c r="N22" s="2"/>
    </row>
    <row r="23" spans="1:73" x14ac:dyDescent="0.25">
      <c r="A23" s="9">
        <f>IF('Lease Quarterly'!$H$4="Monthly",DATE(YEAR('Quarterly Journal entry'!A22),MONTH('Quarterly Journal entry'!A22)+1,DAY('Quarterly Journal entry'!A22)),IF('Lease Quarterly'!$H$4="Quarterly",DATE(YEAR('Quarterly Journal entry'!A22),MONTH('Quarterly Journal entry'!A22)+3,DAY('Quarterly Journal entry'!A22)),DATE(YEAR('Quarterly Journal entry'!A22)+1,MONTH('Quarterly Journal entry'!A22),DAY('Quarterly Journal entry'!A22))))</f>
        <v>45658</v>
      </c>
      <c r="B23" s="9">
        <f t="shared" si="0"/>
        <v>45658</v>
      </c>
      <c r="C23" s="9">
        <f t="shared" si="6"/>
        <v>45688</v>
      </c>
      <c r="D23" s="3">
        <f t="shared" si="1"/>
        <v>31</v>
      </c>
      <c r="E23" s="10">
        <f t="shared" si="2"/>
        <v>31</v>
      </c>
      <c r="F23" s="4">
        <f>'Lease Quarterly'!K33</f>
        <v>0</v>
      </c>
      <c r="G23" s="3">
        <f t="shared" si="7"/>
        <v>0</v>
      </c>
      <c r="H23" s="11">
        <f t="shared" si="3"/>
        <v>0</v>
      </c>
      <c r="I23" s="11">
        <f t="shared" si="4"/>
        <v>0</v>
      </c>
      <c r="J23" s="4">
        <f t="shared" si="5"/>
        <v>0</v>
      </c>
      <c r="K23" s="3">
        <f t="shared" si="8"/>
        <v>0</v>
      </c>
      <c r="L23" s="11">
        <f t="shared" si="9"/>
        <v>0</v>
      </c>
      <c r="N23" s="2" t="s">
        <v>81</v>
      </c>
    </row>
    <row r="24" spans="1:73" x14ac:dyDescent="0.25">
      <c r="A24" s="9">
        <f>IF('Lease Quarterly'!$H$4="Monthly",DATE(YEAR('Quarterly Journal entry'!A23),MONTH('Quarterly Journal entry'!A23)+1,DAY('Quarterly Journal entry'!A23)),IF('Lease Quarterly'!$H$4="Quarterly",DATE(YEAR('Quarterly Journal entry'!A23),MONTH('Quarterly Journal entry'!A23)+3,DAY('Quarterly Journal entry'!A23)),DATE(YEAR('Quarterly Journal entry'!A23)+1,MONTH('Quarterly Journal entry'!A23),DAY('Quarterly Journal entry'!A23))))</f>
        <v>45748</v>
      </c>
      <c r="B24" s="9">
        <f t="shared" si="0"/>
        <v>45748</v>
      </c>
      <c r="C24" s="9">
        <f t="shared" si="6"/>
        <v>45777</v>
      </c>
      <c r="D24" s="3">
        <f t="shared" si="1"/>
        <v>30</v>
      </c>
      <c r="E24" s="10">
        <f t="shared" si="2"/>
        <v>30</v>
      </c>
      <c r="F24" s="4">
        <f>'Lease Quarterly'!K34</f>
        <v>0</v>
      </c>
      <c r="G24" s="3">
        <f t="shared" si="7"/>
        <v>0</v>
      </c>
      <c r="H24" s="11">
        <f t="shared" si="3"/>
        <v>0</v>
      </c>
      <c r="I24" s="11">
        <f t="shared" si="4"/>
        <v>0</v>
      </c>
      <c r="J24" s="4">
        <f t="shared" si="5"/>
        <v>0</v>
      </c>
      <c r="K24" s="3">
        <f t="shared" si="8"/>
        <v>0</v>
      </c>
      <c r="L24" s="11">
        <f t="shared" si="9"/>
        <v>0</v>
      </c>
      <c r="N24" s="2">
        <v>2020</v>
      </c>
    </row>
    <row r="25" spans="1:73" x14ac:dyDescent="0.25">
      <c r="A25" s="9">
        <f>IF('Lease Quarterly'!$H$4="Monthly",DATE(YEAR('Quarterly Journal entry'!A24),MONTH('Quarterly Journal entry'!A24)+1,DAY('Quarterly Journal entry'!A24)),IF('Lease Quarterly'!$H$4="Quarterly",DATE(YEAR('Quarterly Journal entry'!A24),MONTH('Quarterly Journal entry'!A24)+3,DAY('Quarterly Journal entry'!A24)),DATE(YEAR('Quarterly Journal entry'!A24)+1,MONTH('Quarterly Journal entry'!A24),DAY('Quarterly Journal entry'!A24))))</f>
        <v>45839</v>
      </c>
      <c r="B25" s="9">
        <f t="shared" si="0"/>
        <v>45839</v>
      </c>
      <c r="C25" s="9">
        <f t="shared" si="6"/>
        <v>45869</v>
      </c>
      <c r="D25" s="3">
        <f t="shared" si="1"/>
        <v>31</v>
      </c>
      <c r="E25" s="10">
        <f t="shared" si="2"/>
        <v>31</v>
      </c>
      <c r="F25" s="4">
        <f>'Lease Quarterly'!K35</f>
        <v>0</v>
      </c>
      <c r="G25" s="3">
        <f t="shared" si="7"/>
        <v>0</v>
      </c>
      <c r="H25" s="11">
        <f t="shared" si="3"/>
        <v>0</v>
      </c>
      <c r="I25" s="11">
        <f t="shared" si="4"/>
        <v>0</v>
      </c>
      <c r="J25" s="4">
        <f t="shared" si="5"/>
        <v>0</v>
      </c>
      <c r="K25" s="3">
        <f t="shared" si="8"/>
        <v>0</v>
      </c>
      <c r="L25" s="11">
        <f t="shared" si="9"/>
        <v>0</v>
      </c>
      <c r="N25" s="72">
        <v>43496</v>
      </c>
      <c r="T25" t="s">
        <v>93</v>
      </c>
      <c r="Z25" s="72">
        <v>43555</v>
      </c>
      <c r="AG25" s="72">
        <v>43572</v>
      </c>
      <c r="AM25" s="72">
        <v>43585</v>
      </c>
      <c r="AT25" s="72">
        <v>43615</v>
      </c>
      <c r="BA25" s="72">
        <v>43646</v>
      </c>
      <c r="BG25" s="72">
        <v>43663</v>
      </c>
      <c r="BO25" s="72">
        <v>43676</v>
      </c>
    </row>
    <row r="26" spans="1:73" x14ac:dyDescent="0.25">
      <c r="A26" s="9">
        <f>IF('Lease Quarterly'!$H$4="Monthly",DATE(YEAR('Quarterly Journal entry'!A25),MONTH('Quarterly Journal entry'!A25)+1,DAY('Quarterly Journal entry'!A25)),IF('Lease Quarterly'!$H$4="Quarterly",DATE(YEAR('Quarterly Journal entry'!A25),MONTH('Quarterly Journal entry'!A25)+3,DAY('Quarterly Journal entry'!A25)),DATE(YEAR('Quarterly Journal entry'!A25)+1,MONTH('Quarterly Journal entry'!A25),DAY('Quarterly Journal entry'!A25))))</f>
        <v>45931</v>
      </c>
      <c r="B26" s="9">
        <f t="shared" si="0"/>
        <v>45931</v>
      </c>
      <c r="C26" s="9">
        <f t="shared" si="6"/>
        <v>45961</v>
      </c>
      <c r="D26" s="3">
        <f t="shared" si="1"/>
        <v>31</v>
      </c>
      <c r="E26" s="10">
        <f t="shared" si="2"/>
        <v>31</v>
      </c>
      <c r="F26" s="4">
        <f>'Lease Quarterly'!K36</f>
        <v>0</v>
      </c>
      <c r="G26" s="3">
        <f t="shared" si="7"/>
        <v>0</v>
      </c>
      <c r="H26" s="11">
        <f t="shared" si="3"/>
        <v>0</v>
      </c>
      <c r="I26" s="11">
        <f t="shared" si="4"/>
        <v>0</v>
      </c>
      <c r="J26" s="4">
        <f t="shared" si="5"/>
        <v>0</v>
      </c>
      <c r="K26" s="3">
        <f t="shared" si="8"/>
        <v>0</v>
      </c>
      <c r="L26" s="11">
        <f t="shared" si="9"/>
        <v>0</v>
      </c>
      <c r="N26" s="2" t="s">
        <v>74</v>
      </c>
      <c r="T26" s="2" t="s">
        <v>74</v>
      </c>
      <c r="AA26" s="2" t="s">
        <v>74</v>
      </c>
      <c r="AG26" s="2" t="s">
        <v>74</v>
      </c>
      <c r="AM26" s="2" t="s">
        <v>74</v>
      </c>
      <c r="AT26" s="2" t="s">
        <v>74</v>
      </c>
      <c r="BA26" s="2" t="s">
        <v>74</v>
      </c>
      <c r="BB26" s="2"/>
      <c r="BG26" s="2" t="s">
        <v>74</v>
      </c>
      <c r="BO26" s="2" t="s">
        <v>74</v>
      </c>
      <c r="BP26" s="2"/>
    </row>
    <row r="27" spans="1:73" x14ac:dyDescent="0.25">
      <c r="A27" s="9">
        <f>IF('Lease Quarterly'!$H$4="Monthly",DATE(YEAR('Quarterly Journal entry'!A26),MONTH('Quarterly Journal entry'!A26)+1,DAY('Quarterly Journal entry'!A26)),IF('Lease Quarterly'!$H$4="Quarterly",DATE(YEAR('Quarterly Journal entry'!A26),MONTH('Quarterly Journal entry'!A26)+3,DAY('Quarterly Journal entry'!A26)),DATE(YEAR('Quarterly Journal entry'!A26)+1,MONTH('Quarterly Journal entry'!A26),DAY('Quarterly Journal entry'!A26))))</f>
        <v>46023</v>
      </c>
      <c r="B27" s="9">
        <f t="shared" si="0"/>
        <v>46023</v>
      </c>
      <c r="C27" s="9">
        <f t="shared" si="6"/>
        <v>46053</v>
      </c>
      <c r="D27" s="3">
        <f t="shared" si="1"/>
        <v>31</v>
      </c>
      <c r="E27" s="10">
        <f t="shared" si="2"/>
        <v>31</v>
      </c>
      <c r="F27" s="4">
        <f>'Lease Quarterly'!K37</f>
        <v>0</v>
      </c>
      <c r="G27" s="3">
        <f t="shared" si="7"/>
        <v>0</v>
      </c>
      <c r="H27" s="11">
        <f t="shared" si="3"/>
        <v>0</v>
      </c>
      <c r="I27" s="11">
        <f t="shared" si="4"/>
        <v>0</v>
      </c>
      <c r="J27" s="4">
        <f t="shared" si="5"/>
        <v>0</v>
      </c>
      <c r="K27" s="3">
        <f t="shared" si="8"/>
        <v>0</v>
      </c>
      <c r="L27" s="11">
        <f t="shared" si="9"/>
        <v>0</v>
      </c>
      <c r="N27" s="7" t="str">
        <f>MID(G5,19,3)</f>
        <v xml:space="preserve"> 10</v>
      </c>
      <c r="O27" t="s">
        <v>69</v>
      </c>
      <c r="P27" t="s">
        <v>71</v>
      </c>
      <c r="Q27" s="37">
        <f>G6</f>
        <v>0</v>
      </c>
      <c r="T27" t="str">
        <f>MID(H5,19,3)</f>
        <v xml:space="preserve"> 11</v>
      </c>
      <c r="U27" t="str">
        <f>O27</f>
        <v>Dr</v>
      </c>
      <c r="V27" t="str">
        <f>P27</f>
        <v>Finance cost</v>
      </c>
      <c r="X27" s="37">
        <f>H6</f>
        <v>0</v>
      </c>
      <c r="AA27" t="str">
        <f>MID(I5,19,3)</f>
        <v xml:space="preserve"> 12</v>
      </c>
      <c r="AB27" t="str">
        <f>U27</f>
        <v>Dr</v>
      </c>
      <c r="AC27" t="str">
        <f>V27</f>
        <v>Finance cost</v>
      </c>
      <c r="AD27" s="37">
        <f>I6</f>
        <v>0</v>
      </c>
      <c r="AG27" t="str">
        <f>MID(G5,25,3)</f>
        <v>d 1</v>
      </c>
      <c r="AH27" t="str">
        <f>AB27</f>
        <v>Dr</v>
      </c>
      <c r="AI27" t="s">
        <v>71</v>
      </c>
      <c r="AJ27" s="37">
        <f>K6-AJ28</f>
        <v>0</v>
      </c>
      <c r="AM27" t="str">
        <f>AG27</f>
        <v>d 1</v>
      </c>
      <c r="AN27" t="str">
        <f>AB27</f>
        <v>Dr</v>
      </c>
      <c r="AO27" t="str">
        <f>AC27</f>
        <v>Finance cost</v>
      </c>
      <c r="AQ27" s="37">
        <f>G7</f>
        <v>100020.48563747008</v>
      </c>
      <c r="AT27" t="str">
        <f>MID(H5,25,3)</f>
        <v>d 2</v>
      </c>
      <c r="AU27" t="str">
        <f>AN27</f>
        <v>Dr</v>
      </c>
      <c r="AV27" t="str">
        <f>AO27</f>
        <v>Finance cost</v>
      </c>
      <c r="AX27" s="37">
        <f>H7</f>
        <v>90341.083801585875</v>
      </c>
      <c r="BA27" t="str">
        <f>MID(I5,25,3)</f>
        <v>d 3</v>
      </c>
      <c r="BB27" t="s">
        <v>69</v>
      </c>
      <c r="BC27" t="str">
        <f>AV27</f>
        <v>Finance cost</v>
      </c>
      <c r="BE27" s="37">
        <f>I7</f>
        <v>100020.48563747008</v>
      </c>
      <c r="BG27" t="e">
        <f>BA27+1</f>
        <v>#VALUE!</v>
      </c>
      <c r="BI27" t="str">
        <f t="shared" ref="BI27:BJ30" si="10">AH27</f>
        <v>Dr</v>
      </c>
      <c r="BJ27" t="str">
        <f t="shared" si="10"/>
        <v>Finance cost</v>
      </c>
      <c r="BK27" s="37"/>
      <c r="BL27" s="37">
        <f>BL28-K7</f>
        <v>-3226.4672786280862</v>
      </c>
      <c r="BO27">
        <v>7</v>
      </c>
      <c r="BQ27" t="str">
        <f>BB27</f>
        <v>Dr</v>
      </c>
      <c r="BR27" t="str">
        <f>BC27</f>
        <v>Finance cost</v>
      </c>
      <c r="BT27" s="12">
        <f>I8</f>
        <v>86055.531158019614</v>
      </c>
    </row>
    <row r="28" spans="1:73" x14ac:dyDescent="0.25">
      <c r="A28" s="9">
        <f>IF('Lease Quarterly'!$H$4="Monthly",DATE(YEAR('Quarterly Journal entry'!A27),MONTH('Quarterly Journal entry'!A27)+1,DAY('Quarterly Journal entry'!A27)),IF('Lease Quarterly'!$H$4="Quarterly",DATE(YEAR('Quarterly Journal entry'!A27),MONTH('Quarterly Journal entry'!A27)+3,DAY('Quarterly Journal entry'!A27)),DATE(YEAR('Quarterly Journal entry'!A27)+1,MONTH('Quarterly Journal entry'!A27),DAY('Quarterly Journal entry'!A27))))</f>
        <v>46113</v>
      </c>
      <c r="B28" s="9">
        <f t="shared" si="0"/>
        <v>46113</v>
      </c>
      <c r="C28" s="9">
        <f t="shared" si="6"/>
        <v>46142</v>
      </c>
      <c r="D28" s="3">
        <f t="shared" si="1"/>
        <v>30</v>
      </c>
      <c r="E28" s="10">
        <f t="shared" si="2"/>
        <v>30</v>
      </c>
      <c r="F28" s="4">
        <f>'Lease Quarterly'!K38</f>
        <v>0</v>
      </c>
      <c r="G28" s="3">
        <f t="shared" si="7"/>
        <v>0</v>
      </c>
      <c r="H28" s="11">
        <f t="shared" si="3"/>
        <v>0</v>
      </c>
      <c r="I28" s="11">
        <f t="shared" si="4"/>
        <v>0</v>
      </c>
      <c r="J28" s="4">
        <f t="shared" si="5"/>
        <v>0</v>
      </c>
      <c r="K28" s="3">
        <f t="shared" si="8"/>
        <v>0</v>
      </c>
      <c r="L28" s="11">
        <f t="shared" si="9"/>
        <v>0</v>
      </c>
      <c r="O28" t="s">
        <v>70</v>
      </c>
      <c r="P28" t="s">
        <v>83</v>
      </c>
      <c r="R28" s="37">
        <f>Q27</f>
        <v>0</v>
      </c>
      <c r="U28" t="str">
        <f>O28</f>
        <v>Cr</v>
      </c>
      <c r="V28" t="str">
        <f>P28</f>
        <v>Accrued liability</v>
      </c>
      <c r="Y28" s="37">
        <f>X27</f>
        <v>0</v>
      </c>
      <c r="AB28" t="str">
        <f>U28</f>
        <v>Cr</v>
      </c>
      <c r="AC28" t="str">
        <f>V28</f>
        <v>Accrued liability</v>
      </c>
      <c r="AE28" s="37">
        <f>AD27</f>
        <v>0</v>
      </c>
      <c r="AH28" t="s">
        <v>69</v>
      </c>
      <c r="AI28" t="str">
        <f>AC28</f>
        <v>Accrued liability</v>
      </c>
      <c r="AJ28" s="37">
        <f>AE28+Y28+R28</f>
        <v>0</v>
      </c>
      <c r="AN28" t="str">
        <f>AB28</f>
        <v>Cr</v>
      </c>
      <c r="AO28" t="str">
        <f>AC28</f>
        <v>Accrued liability</v>
      </c>
      <c r="AR28" s="37">
        <f>AQ27</f>
        <v>100020.48563747008</v>
      </c>
      <c r="AU28" t="str">
        <f>AN28</f>
        <v>Cr</v>
      </c>
      <c r="AV28" t="str">
        <f>AO28</f>
        <v>Accrued liability</v>
      </c>
      <c r="AY28" s="37">
        <f>AX27</f>
        <v>90341.083801585875</v>
      </c>
      <c r="BB28" t="s">
        <v>70</v>
      </c>
      <c r="BC28" t="str">
        <f>AV28</f>
        <v>Accrued liability</v>
      </c>
      <c r="BF28" s="37">
        <f>BE27</f>
        <v>100020.48563747008</v>
      </c>
      <c r="BI28" t="str">
        <f t="shared" si="10"/>
        <v>Dr</v>
      </c>
      <c r="BJ28" t="str">
        <f t="shared" si="10"/>
        <v>Accrued liability</v>
      </c>
      <c r="BL28" s="37">
        <f>AR28+AY28+BF28</f>
        <v>290382.05507652601</v>
      </c>
      <c r="BQ28" t="str">
        <f>BB28</f>
        <v>Cr</v>
      </c>
      <c r="BR28" t="str">
        <f>BC28</f>
        <v>Accrued liability</v>
      </c>
      <c r="BU28" s="12">
        <f>BT27</f>
        <v>86055.531158019614</v>
      </c>
    </row>
    <row r="29" spans="1:73" x14ac:dyDescent="0.25">
      <c r="A29" s="9">
        <f>IF('Lease Quarterly'!$H$4="Monthly",DATE(YEAR('Quarterly Journal entry'!A28),MONTH('Quarterly Journal entry'!A28)+1,DAY('Quarterly Journal entry'!A28)),IF('Lease Quarterly'!$H$4="Quarterly",DATE(YEAR('Quarterly Journal entry'!A28),MONTH('Quarterly Journal entry'!A28)+3,DAY('Quarterly Journal entry'!A28)),DATE(YEAR('Quarterly Journal entry'!A28)+1,MONTH('Quarterly Journal entry'!A28),DAY('Quarterly Journal entry'!A28))))</f>
        <v>46204</v>
      </c>
      <c r="B29" s="9">
        <f t="shared" si="0"/>
        <v>46204</v>
      </c>
      <c r="C29" s="9">
        <f t="shared" si="6"/>
        <v>46234</v>
      </c>
      <c r="D29" s="3">
        <f t="shared" si="1"/>
        <v>31</v>
      </c>
      <c r="E29" s="10">
        <f t="shared" si="2"/>
        <v>31</v>
      </c>
      <c r="F29" s="4">
        <f>'Lease Quarterly'!K39</f>
        <v>0</v>
      </c>
      <c r="G29" s="3">
        <f t="shared" si="7"/>
        <v>0</v>
      </c>
      <c r="H29" s="11">
        <f t="shared" si="3"/>
        <v>0</v>
      </c>
      <c r="I29" s="11">
        <f t="shared" si="4"/>
        <v>0</v>
      </c>
      <c r="J29" s="4">
        <f t="shared" si="5"/>
        <v>0</v>
      </c>
      <c r="K29" s="3">
        <f t="shared" si="8"/>
        <v>0</v>
      </c>
      <c r="L29" s="11">
        <f t="shared" si="9"/>
        <v>0</v>
      </c>
      <c r="AH29" t="s">
        <v>69</v>
      </c>
      <c r="AI29" t="s">
        <v>91</v>
      </c>
      <c r="AJ29" s="37">
        <f>AK30-AJ28-AJ27</f>
        <v>2670000</v>
      </c>
      <c r="AK29" s="37"/>
      <c r="BI29" t="str">
        <f t="shared" si="10"/>
        <v>Dr</v>
      </c>
      <c r="BJ29" t="str">
        <f t="shared" si="10"/>
        <v>Lease Liability</v>
      </c>
      <c r="BL29" s="37">
        <f>BM30-BL27-BL28</f>
        <v>2382844.4122021021</v>
      </c>
    </row>
    <row r="30" spans="1:73" x14ac:dyDescent="0.25">
      <c r="A30" s="9">
        <f>IF('Lease Quarterly'!$H$4="Monthly",DATE(YEAR('Quarterly Journal entry'!A29),MONTH('Quarterly Journal entry'!A29)+1,DAY('Quarterly Journal entry'!A29)),IF('Lease Quarterly'!$H$4="Quarterly",DATE(YEAR('Quarterly Journal entry'!A29),MONTH('Quarterly Journal entry'!A29)+3,DAY('Quarterly Journal entry'!A29)),DATE(YEAR('Quarterly Journal entry'!A29)+1,MONTH('Quarterly Journal entry'!A29),DAY('Quarterly Journal entry'!A29))))</f>
        <v>46296</v>
      </c>
      <c r="B30" s="9">
        <f t="shared" si="0"/>
        <v>46296</v>
      </c>
      <c r="C30" s="9">
        <f t="shared" si="6"/>
        <v>46326</v>
      </c>
      <c r="D30" s="3">
        <f t="shared" si="1"/>
        <v>31</v>
      </c>
      <c r="E30" s="10">
        <f t="shared" si="2"/>
        <v>31</v>
      </c>
      <c r="F30" s="4">
        <f>'Lease Quarterly'!K40</f>
        <v>0</v>
      </c>
      <c r="G30" s="3">
        <f t="shared" si="7"/>
        <v>0</v>
      </c>
      <c r="H30" s="11">
        <f t="shared" si="3"/>
        <v>0</v>
      </c>
      <c r="I30" s="11">
        <f t="shared" si="4"/>
        <v>0</v>
      </c>
      <c r="J30" s="4">
        <f t="shared" si="5"/>
        <v>0</v>
      </c>
      <c r="K30" s="3">
        <f t="shared" si="8"/>
        <v>0</v>
      </c>
      <c r="L30" s="11">
        <f t="shared" si="9"/>
        <v>0</v>
      </c>
      <c r="AH30" t="s">
        <v>70</v>
      </c>
      <c r="AI30" t="s">
        <v>92</v>
      </c>
      <c r="AK30" s="37">
        <f>'Lease Quarterly'!L17</f>
        <v>2670000</v>
      </c>
      <c r="BI30" t="str">
        <f t="shared" si="10"/>
        <v>Cr</v>
      </c>
      <c r="BJ30" t="str">
        <f t="shared" si="10"/>
        <v>Cash/bank</v>
      </c>
      <c r="BM30" s="36">
        <f>'Lease Quarterly'!L18</f>
        <v>2670000</v>
      </c>
    </row>
    <row r="31" spans="1:73" x14ac:dyDescent="0.25">
      <c r="A31" s="9">
        <f>IF('Lease Quarterly'!$H$4="Monthly",DATE(YEAR('Quarterly Journal entry'!A30),MONTH('Quarterly Journal entry'!A30)+1,DAY('Quarterly Journal entry'!A30)),IF('Lease Quarterly'!$H$4="Quarterly",DATE(YEAR('Quarterly Journal entry'!A30),MONTH('Quarterly Journal entry'!A30)+3,DAY('Quarterly Journal entry'!A30)),DATE(YEAR('Quarterly Journal entry'!A30)+1,MONTH('Quarterly Journal entry'!A30),DAY('Quarterly Journal entry'!A30))))</f>
        <v>46388</v>
      </c>
      <c r="B31" s="9">
        <f t="shared" si="0"/>
        <v>46388</v>
      </c>
      <c r="C31" s="9">
        <f t="shared" si="6"/>
        <v>46418</v>
      </c>
      <c r="D31" s="3">
        <f t="shared" si="1"/>
        <v>31</v>
      </c>
      <c r="E31" s="10">
        <f t="shared" si="2"/>
        <v>31</v>
      </c>
      <c r="F31" s="4">
        <f>'Lease Quarterly'!K41</f>
        <v>0</v>
      </c>
      <c r="G31" s="3">
        <f t="shared" si="7"/>
        <v>0</v>
      </c>
      <c r="H31" s="11">
        <f t="shared" si="3"/>
        <v>0</v>
      </c>
      <c r="I31" s="11">
        <f t="shared" si="4"/>
        <v>0</v>
      </c>
      <c r="J31" s="4">
        <f t="shared" si="5"/>
        <v>0</v>
      </c>
      <c r="K31" s="3">
        <f t="shared" si="8"/>
        <v>0</v>
      </c>
      <c r="L31" s="11">
        <f t="shared" si="9"/>
        <v>0</v>
      </c>
      <c r="N31" s="74" t="s">
        <v>87</v>
      </c>
      <c r="AK31" s="1"/>
    </row>
    <row r="32" spans="1:73" x14ac:dyDescent="0.25">
      <c r="A32" s="9">
        <f>IF('Lease Quarterly'!$H$4="Monthly",DATE(YEAR('Quarterly Journal entry'!A31),MONTH('Quarterly Journal entry'!A31)+1,DAY('Quarterly Journal entry'!A31)),IF('Lease Quarterly'!$H$4="Quarterly",DATE(YEAR('Quarterly Journal entry'!A31),MONTH('Quarterly Journal entry'!A31)+3,DAY('Quarterly Journal entry'!A31)),DATE(YEAR('Quarterly Journal entry'!A31)+1,MONTH('Quarterly Journal entry'!A31),DAY('Quarterly Journal entry'!A31))))</f>
        <v>46478</v>
      </c>
      <c r="B32" s="9">
        <f t="shared" si="0"/>
        <v>46478</v>
      </c>
      <c r="C32" s="9">
        <f t="shared" si="6"/>
        <v>46507</v>
      </c>
      <c r="D32" s="3">
        <f t="shared" si="1"/>
        <v>30</v>
      </c>
      <c r="E32" s="10">
        <f t="shared" si="2"/>
        <v>30</v>
      </c>
      <c r="F32" s="4">
        <f>'Lease Quarterly'!K42</f>
        <v>0</v>
      </c>
      <c r="G32" s="3">
        <f t="shared" si="7"/>
        <v>0</v>
      </c>
      <c r="H32" s="11">
        <f t="shared" si="3"/>
        <v>0</v>
      </c>
      <c r="I32" s="11">
        <f t="shared" si="4"/>
        <v>0</v>
      </c>
      <c r="J32" s="4">
        <f t="shared" si="5"/>
        <v>0</v>
      </c>
      <c r="K32" s="3">
        <f t="shared" si="8"/>
        <v>0</v>
      </c>
      <c r="L32" s="11">
        <f t="shared" si="9"/>
        <v>0</v>
      </c>
      <c r="AJ32" s="37"/>
      <c r="AQ32" s="12"/>
      <c r="BE32" s="12"/>
      <c r="BK32" s="37"/>
    </row>
    <row r="33" spans="1:69" x14ac:dyDescent="0.25">
      <c r="A33" s="9">
        <f>IF('Lease Quarterly'!$H$4="Monthly",DATE(YEAR('Quarterly Journal entry'!A32),MONTH('Quarterly Journal entry'!A32)+1,DAY('Quarterly Journal entry'!A32)),IF('Lease Quarterly'!$H$4="Quarterly",DATE(YEAR('Quarterly Journal entry'!A32),MONTH('Quarterly Journal entry'!A32)+3,DAY('Quarterly Journal entry'!A32)),DATE(YEAR('Quarterly Journal entry'!A32)+1,MONTH('Quarterly Journal entry'!A32),DAY('Quarterly Journal entry'!A32))))</f>
        <v>46569</v>
      </c>
      <c r="B33" s="9">
        <f t="shared" si="0"/>
        <v>46569</v>
      </c>
      <c r="C33" s="9">
        <f t="shared" si="6"/>
        <v>46599</v>
      </c>
      <c r="D33" s="3">
        <f t="shared" si="1"/>
        <v>31</v>
      </c>
      <c r="E33" s="10">
        <f t="shared" si="2"/>
        <v>31</v>
      </c>
      <c r="F33" s="4">
        <f>'Lease Quarterly'!K43</f>
        <v>0</v>
      </c>
      <c r="G33" s="3">
        <f t="shared" si="7"/>
        <v>0</v>
      </c>
      <c r="H33" s="11">
        <f t="shared" si="3"/>
        <v>0</v>
      </c>
      <c r="I33" s="11">
        <f t="shared" si="4"/>
        <v>0</v>
      </c>
      <c r="J33" s="4">
        <f t="shared" si="5"/>
        <v>0</v>
      </c>
      <c r="K33" s="3">
        <f t="shared" si="8"/>
        <v>0</v>
      </c>
      <c r="L33" s="11">
        <f t="shared" si="9"/>
        <v>0</v>
      </c>
      <c r="N33" s="2" t="s">
        <v>21</v>
      </c>
      <c r="R33" s="37"/>
      <c r="S33" s="37"/>
      <c r="T33" s="37"/>
      <c r="AJ33" s="37"/>
      <c r="AR33" s="12"/>
      <c r="BF33" s="12"/>
      <c r="BK33" s="12"/>
      <c r="BQ33" s="12"/>
    </row>
    <row r="34" spans="1:69" x14ac:dyDescent="0.25">
      <c r="A34" s="9">
        <f>IF('Lease Quarterly'!$H$4="Monthly",DATE(YEAR('Quarterly Journal entry'!A33),MONTH('Quarterly Journal entry'!A33)+1,DAY('Quarterly Journal entry'!A33)),IF('Lease Quarterly'!$H$4="Quarterly",DATE(YEAR('Quarterly Journal entry'!A33),MONTH('Quarterly Journal entry'!A33)+3,DAY('Quarterly Journal entry'!A33)),DATE(YEAR('Quarterly Journal entry'!A33)+1,MONTH('Quarterly Journal entry'!A33),DAY('Quarterly Journal entry'!A33))))</f>
        <v>46661</v>
      </c>
      <c r="B34" s="9">
        <f t="shared" si="0"/>
        <v>46661</v>
      </c>
      <c r="C34" s="9">
        <f t="shared" si="6"/>
        <v>46691</v>
      </c>
      <c r="D34" s="3">
        <f t="shared" si="1"/>
        <v>31</v>
      </c>
      <c r="E34" s="10">
        <f t="shared" si="2"/>
        <v>31</v>
      </c>
      <c r="F34" s="4">
        <f>'Lease Quarterly'!K44</f>
        <v>0</v>
      </c>
      <c r="G34" s="3">
        <f t="shared" si="7"/>
        <v>0</v>
      </c>
      <c r="H34" s="11">
        <f t="shared" si="3"/>
        <v>0</v>
      </c>
      <c r="I34" s="11">
        <f t="shared" si="4"/>
        <v>0</v>
      </c>
      <c r="J34" s="4">
        <f t="shared" si="5"/>
        <v>0</v>
      </c>
      <c r="K34" s="3">
        <f t="shared" si="8"/>
        <v>0</v>
      </c>
      <c r="L34" s="11">
        <f t="shared" si="9"/>
        <v>0</v>
      </c>
      <c r="AK34" s="36"/>
      <c r="BL34" s="12"/>
    </row>
    <row r="35" spans="1:69" x14ac:dyDescent="0.25">
      <c r="A35" s="9">
        <f>IF('Lease Quarterly'!$H$4="Monthly",DATE(YEAR('Quarterly Journal entry'!A34),MONTH('Quarterly Journal entry'!A34)+1,DAY('Quarterly Journal entry'!A34)),IF('Lease Quarterly'!$H$4="Quarterly",DATE(YEAR('Quarterly Journal entry'!A34),MONTH('Quarterly Journal entry'!A34)+3,DAY('Quarterly Journal entry'!A34)),DATE(YEAR('Quarterly Journal entry'!A34)+1,MONTH('Quarterly Journal entry'!A34),DAY('Quarterly Journal entry'!A34))))</f>
        <v>46753</v>
      </c>
      <c r="B35" s="9">
        <f t="shared" si="0"/>
        <v>46753</v>
      </c>
      <c r="C35" s="9">
        <f t="shared" si="6"/>
        <v>46783</v>
      </c>
      <c r="D35" s="3">
        <f t="shared" si="1"/>
        <v>31</v>
      </c>
      <c r="E35" s="10">
        <f t="shared" si="2"/>
        <v>31</v>
      </c>
      <c r="F35" s="4">
        <f>'Lease Quarterly'!K45</f>
        <v>0</v>
      </c>
      <c r="G35" s="3">
        <f t="shared" si="7"/>
        <v>0</v>
      </c>
      <c r="H35" s="11">
        <f t="shared" si="3"/>
        <v>0</v>
      </c>
      <c r="I35" s="11">
        <f t="shared" si="4"/>
        <v>0</v>
      </c>
      <c r="J35" s="4">
        <f t="shared" si="5"/>
        <v>0</v>
      </c>
      <c r="K35" s="3">
        <f t="shared" si="8"/>
        <v>0</v>
      </c>
      <c r="L35" s="11">
        <f t="shared" si="9"/>
        <v>0</v>
      </c>
      <c r="N35" s="7">
        <f>N13</f>
        <v>44105</v>
      </c>
      <c r="P35" t="s">
        <v>69</v>
      </c>
      <c r="Q35" t="s">
        <v>71</v>
      </c>
      <c r="U35" s="37">
        <f>U13</f>
        <v>0</v>
      </c>
      <c r="AD35" s="12"/>
    </row>
    <row r="36" spans="1:69" x14ac:dyDescent="0.25">
      <c r="A36" s="9">
        <f>IF('Lease Quarterly'!$H$4="Monthly",DATE(YEAR('Quarterly Journal entry'!A35),MONTH('Quarterly Journal entry'!A35)+1,DAY('Quarterly Journal entry'!A35)),IF('Lease Quarterly'!$H$4="Quarterly",DATE(YEAR('Quarterly Journal entry'!A35),MONTH('Quarterly Journal entry'!A35)+3,DAY('Quarterly Journal entry'!A35)),DATE(YEAR('Quarterly Journal entry'!A35)+1,MONTH('Quarterly Journal entry'!A35),DAY('Quarterly Journal entry'!A35))))</f>
        <v>46844</v>
      </c>
      <c r="B36" s="9">
        <f t="shared" si="0"/>
        <v>46844</v>
      </c>
      <c r="C36" s="9">
        <f t="shared" si="6"/>
        <v>46873</v>
      </c>
      <c r="D36" s="3">
        <f t="shared" si="1"/>
        <v>30</v>
      </c>
      <c r="E36" s="10">
        <f t="shared" si="2"/>
        <v>30</v>
      </c>
      <c r="F36" s="4">
        <f>'Lease Quarterly'!K46</f>
        <v>0</v>
      </c>
      <c r="G36" s="3">
        <f t="shared" si="7"/>
        <v>0</v>
      </c>
      <c r="H36" s="11">
        <f t="shared" si="3"/>
        <v>0</v>
      </c>
      <c r="I36" s="11">
        <f t="shared" si="4"/>
        <v>0</v>
      </c>
      <c r="J36" s="4">
        <f t="shared" si="5"/>
        <v>0</v>
      </c>
      <c r="K36" s="3">
        <f t="shared" si="8"/>
        <v>0</v>
      </c>
      <c r="L36" s="11">
        <f t="shared" si="9"/>
        <v>0</v>
      </c>
      <c r="P36" t="s">
        <v>69</v>
      </c>
      <c r="Q36" t="s">
        <v>72</v>
      </c>
      <c r="U36" s="37">
        <f>U14</f>
        <v>2670000</v>
      </c>
    </row>
    <row r="37" spans="1:69" x14ac:dyDescent="0.25">
      <c r="A37" s="9">
        <f>IF('Lease Quarterly'!$H$4="Monthly",DATE(YEAR('Quarterly Journal entry'!A36),MONTH('Quarterly Journal entry'!A36)+1,DAY('Quarterly Journal entry'!A36)),IF('Lease Quarterly'!$H$4="Quarterly",DATE(YEAR('Quarterly Journal entry'!A36),MONTH('Quarterly Journal entry'!A36)+3,DAY('Quarterly Journal entry'!A36)),DATE(YEAR('Quarterly Journal entry'!A36)+1,MONTH('Quarterly Journal entry'!A36),DAY('Quarterly Journal entry'!A36))))</f>
        <v>46935</v>
      </c>
      <c r="B37" s="9">
        <f t="shared" si="0"/>
        <v>46935</v>
      </c>
      <c r="C37" s="9">
        <f t="shared" si="6"/>
        <v>46965</v>
      </c>
      <c r="D37" s="3">
        <f t="shared" si="1"/>
        <v>31</v>
      </c>
      <c r="E37" s="10">
        <f t="shared" si="2"/>
        <v>31</v>
      </c>
      <c r="F37" s="4">
        <f>'Lease Quarterly'!K47</f>
        <v>0</v>
      </c>
      <c r="G37" s="3">
        <f t="shared" si="7"/>
        <v>0</v>
      </c>
      <c r="H37" s="11">
        <f t="shared" si="3"/>
        <v>0</v>
      </c>
      <c r="I37" s="11">
        <f t="shared" si="4"/>
        <v>0</v>
      </c>
      <c r="J37" s="4">
        <f t="shared" si="5"/>
        <v>0</v>
      </c>
      <c r="K37" s="3">
        <f t="shared" si="8"/>
        <v>0</v>
      </c>
      <c r="L37" s="11">
        <f t="shared" si="9"/>
        <v>0</v>
      </c>
      <c r="P37" t="s">
        <v>70</v>
      </c>
      <c r="S37" t="s">
        <v>79</v>
      </c>
      <c r="V37" s="37">
        <f>V15</f>
        <v>2670000</v>
      </c>
      <c r="AJ37" s="37"/>
    </row>
    <row r="38" spans="1:69" x14ac:dyDescent="0.25">
      <c r="A38" s="9">
        <f>IF('Lease Quarterly'!$H$4="Monthly",DATE(YEAR('Quarterly Journal entry'!A37),MONTH('Quarterly Journal entry'!A37)+1,DAY('Quarterly Journal entry'!A37)),IF('Lease Quarterly'!$H$4="Quarterly",DATE(YEAR('Quarterly Journal entry'!A37),MONTH('Quarterly Journal entry'!A37)+3,DAY('Quarterly Journal entry'!A37)),DATE(YEAR('Quarterly Journal entry'!A37)+1,MONTH('Quarterly Journal entry'!A37),DAY('Quarterly Journal entry'!A37))))</f>
        <v>47027</v>
      </c>
      <c r="B38" s="9">
        <f t="shared" si="0"/>
        <v>47027</v>
      </c>
      <c r="C38" s="9">
        <f t="shared" si="6"/>
        <v>47057</v>
      </c>
      <c r="D38" s="3">
        <f t="shared" si="1"/>
        <v>31</v>
      </c>
      <c r="E38" s="10">
        <f t="shared" si="2"/>
        <v>31</v>
      </c>
      <c r="F38" s="4">
        <f>'Lease Quarterly'!K48</f>
        <v>0</v>
      </c>
      <c r="G38" s="3">
        <f t="shared" si="7"/>
        <v>0</v>
      </c>
      <c r="H38" s="11">
        <f t="shared" si="3"/>
        <v>0</v>
      </c>
      <c r="I38" s="11">
        <f t="shared" si="4"/>
        <v>0</v>
      </c>
      <c r="J38" s="4">
        <f t="shared" si="5"/>
        <v>0</v>
      </c>
      <c r="K38" s="3">
        <f t="shared" si="8"/>
        <v>0</v>
      </c>
      <c r="L38" s="11">
        <f t="shared" si="9"/>
        <v>0</v>
      </c>
    </row>
    <row r="39" spans="1:69" x14ac:dyDescent="0.25">
      <c r="A39" s="9">
        <f>IF('Lease Quarterly'!$H$4="Monthly",DATE(YEAR('Quarterly Journal entry'!A38),MONTH('Quarterly Journal entry'!A38)+1,DAY('Quarterly Journal entry'!A38)),IF('Lease Quarterly'!$H$4="Quarterly",DATE(YEAR('Quarterly Journal entry'!A38),MONTH('Quarterly Journal entry'!A38)+3,DAY('Quarterly Journal entry'!A38)),DATE(YEAR('Quarterly Journal entry'!A38)+1,MONTH('Quarterly Journal entry'!A38),DAY('Quarterly Journal entry'!A38))))</f>
        <v>47119</v>
      </c>
      <c r="B39" s="9">
        <f t="shared" si="0"/>
        <v>47119</v>
      </c>
      <c r="C39" s="9">
        <f t="shared" si="6"/>
        <v>47149</v>
      </c>
      <c r="D39" s="3">
        <f t="shared" si="1"/>
        <v>31</v>
      </c>
      <c r="E39" s="10">
        <f t="shared" si="2"/>
        <v>31</v>
      </c>
      <c r="F39" s="4">
        <f>'Lease Quarterly'!K49</f>
        <v>0</v>
      </c>
      <c r="G39" s="3">
        <f t="shared" si="7"/>
        <v>0</v>
      </c>
      <c r="H39" s="11">
        <f t="shared" si="3"/>
        <v>0</v>
      </c>
      <c r="I39" s="11">
        <f t="shared" si="4"/>
        <v>0</v>
      </c>
      <c r="J39" s="4">
        <f t="shared" si="5"/>
        <v>0</v>
      </c>
      <c r="K39" s="3">
        <f t="shared" si="8"/>
        <v>0</v>
      </c>
      <c r="L39" s="11">
        <f t="shared" si="9"/>
        <v>0</v>
      </c>
    </row>
    <row r="40" spans="1:69" x14ac:dyDescent="0.25">
      <c r="A40" s="9">
        <f>IF('Lease Quarterly'!$H$4="Monthly",DATE(YEAR('Quarterly Journal entry'!A39),MONTH('Quarterly Journal entry'!A39)+1,DAY('Quarterly Journal entry'!A39)),IF('Lease Quarterly'!$H$4="Quarterly",DATE(YEAR('Quarterly Journal entry'!A39),MONTH('Quarterly Journal entry'!A39)+3,DAY('Quarterly Journal entry'!A39)),DATE(YEAR('Quarterly Journal entry'!A39)+1,MONTH('Quarterly Journal entry'!A39),DAY('Quarterly Journal entry'!A39))))</f>
        <v>47209</v>
      </c>
      <c r="B40" s="9">
        <f t="shared" si="0"/>
        <v>47209</v>
      </c>
      <c r="C40" s="9">
        <f t="shared" si="6"/>
        <v>47238</v>
      </c>
      <c r="D40" s="3">
        <f t="shared" si="1"/>
        <v>30</v>
      </c>
      <c r="E40" s="10">
        <f t="shared" si="2"/>
        <v>30</v>
      </c>
      <c r="F40" s="4">
        <f>'Lease Quarterly'!K50</f>
        <v>0</v>
      </c>
      <c r="G40" s="3">
        <f t="shared" si="7"/>
        <v>0</v>
      </c>
      <c r="H40" s="11">
        <f t="shared" si="3"/>
        <v>0</v>
      </c>
      <c r="I40" s="11">
        <f t="shared" si="4"/>
        <v>0</v>
      </c>
      <c r="J40" s="4">
        <f t="shared" si="5"/>
        <v>0</v>
      </c>
      <c r="K40" s="3">
        <f t="shared" si="8"/>
        <v>0</v>
      </c>
      <c r="L40" s="11">
        <f t="shared" si="9"/>
        <v>0</v>
      </c>
      <c r="P40" t="s">
        <v>69</v>
      </c>
      <c r="Q40" t="s">
        <v>101</v>
      </c>
      <c r="U40" s="37">
        <f>U35</f>
        <v>0</v>
      </c>
    </row>
    <row r="41" spans="1:69" x14ac:dyDescent="0.25">
      <c r="A41" s="9">
        <f>IF('Lease Quarterly'!$H$4="Monthly",DATE(YEAR('Quarterly Journal entry'!A40),MONTH('Quarterly Journal entry'!A40)+1,DAY('Quarterly Journal entry'!A40)),IF('Lease Quarterly'!$H$4="Quarterly",DATE(YEAR('Quarterly Journal entry'!A40),MONTH('Quarterly Journal entry'!A40)+3,DAY('Quarterly Journal entry'!A40)),DATE(YEAR('Quarterly Journal entry'!A40)+1,MONTH('Quarterly Journal entry'!A40),DAY('Quarterly Journal entry'!A40))))</f>
        <v>47300</v>
      </c>
      <c r="B41" s="9">
        <f t="shared" si="0"/>
        <v>47300</v>
      </c>
      <c r="C41" s="9">
        <f t="shared" si="6"/>
        <v>47330</v>
      </c>
      <c r="D41" s="3">
        <f t="shared" si="1"/>
        <v>31</v>
      </c>
      <c r="E41" s="10">
        <f t="shared" si="2"/>
        <v>31</v>
      </c>
      <c r="F41" s="4">
        <f>'Lease Quarterly'!K51</f>
        <v>0</v>
      </c>
      <c r="G41" s="3">
        <f t="shared" si="7"/>
        <v>0</v>
      </c>
      <c r="H41" s="11">
        <f t="shared" si="3"/>
        <v>0</v>
      </c>
      <c r="I41" s="11">
        <f t="shared" si="4"/>
        <v>0</v>
      </c>
      <c r="J41" s="4">
        <f t="shared" si="5"/>
        <v>0</v>
      </c>
      <c r="K41" s="3">
        <f t="shared" si="8"/>
        <v>0</v>
      </c>
      <c r="L41" s="11">
        <f t="shared" si="9"/>
        <v>0</v>
      </c>
      <c r="P41" t="s">
        <v>70</v>
      </c>
      <c r="S41" t="s">
        <v>71</v>
      </c>
      <c r="V41" s="37">
        <f>U40</f>
        <v>0</v>
      </c>
    </row>
    <row r="42" spans="1:69" x14ac:dyDescent="0.25">
      <c r="A42" s="9">
        <f>IF('Lease Quarterly'!$H$4="Monthly",DATE(YEAR('Quarterly Journal entry'!A41),MONTH('Quarterly Journal entry'!A41)+1,DAY('Quarterly Journal entry'!A41)),IF('Lease Quarterly'!$H$4="Quarterly",DATE(YEAR('Quarterly Journal entry'!A41),MONTH('Quarterly Journal entry'!A41)+3,DAY('Quarterly Journal entry'!A41)),DATE(YEAR('Quarterly Journal entry'!A41)+1,MONTH('Quarterly Journal entry'!A41),DAY('Quarterly Journal entry'!A41))))</f>
        <v>47392</v>
      </c>
      <c r="B42" s="9">
        <f t="shared" si="0"/>
        <v>47392</v>
      </c>
      <c r="C42" s="9">
        <f t="shared" si="6"/>
        <v>47422</v>
      </c>
      <c r="D42" s="3">
        <f t="shared" si="1"/>
        <v>31</v>
      </c>
      <c r="E42" s="10">
        <f t="shared" si="2"/>
        <v>31</v>
      </c>
      <c r="F42" s="4">
        <f>'Lease Quarterly'!K52</f>
        <v>0</v>
      </c>
      <c r="G42" s="3">
        <f t="shared" si="7"/>
        <v>0</v>
      </c>
      <c r="H42" s="11">
        <f t="shared" si="3"/>
        <v>0</v>
      </c>
      <c r="I42" s="11">
        <f t="shared" si="4"/>
        <v>0</v>
      </c>
      <c r="J42" s="4">
        <f t="shared" si="5"/>
        <v>0</v>
      </c>
      <c r="K42" s="3">
        <f t="shared" si="8"/>
        <v>0</v>
      </c>
      <c r="L42" s="11">
        <f t="shared" si="9"/>
        <v>0</v>
      </c>
    </row>
    <row r="43" spans="1:69" x14ac:dyDescent="0.25">
      <c r="A43" s="9">
        <f>IF('Lease Quarterly'!$H$4="Monthly",DATE(YEAR('Quarterly Journal entry'!A42),MONTH('Quarterly Journal entry'!A42)+1,DAY('Quarterly Journal entry'!A42)),IF('Lease Quarterly'!$H$4="Quarterly",DATE(YEAR('Quarterly Journal entry'!A42),MONTH('Quarterly Journal entry'!A42)+3,DAY('Quarterly Journal entry'!A42)),DATE(YEAR('Quarterly Journal entry'!A42)+1,MONTH('Quarterly Journal entry'!A42),DAY('Quarterly Journal entry'!A42))))</f>
        <v>47484</v>
      </c>
      <c r="B43" s="9">
        <f t="shared" si="0"/>
        <v>47484</v>
      </c>
      <c r="C43" s="9">
        <f t="shared" si="6"/>
        <v>47514</v>
      </c>
      <c r="D43" s="3">
        <f t="shared" si="1"/>
        <v>31</v>
      </c>
      <c r="E43" s="10">
        <f t="shared" si="2"/>
        <v>31</v>
      </c>
      <c r="F43" s="4">
        <f>'Lease Quarterly'!K53</f>
        <v>0</v>
      </c>
      <c r="G43" s="3">
        <f t="shared" si="7"/>
        <v>0</v>
      </c>
      <c r="H43" s="11">
        <f t="shared" si="3"/>
        <v>0</v>
      </c>
      <c r="I43" s="11">
        <f t="shared" si="4"/>
        <v>0</v>
      </c>
      <c r="J43" s="4">
        <f t="shared" si="5"/>
        <v>0</v>
      </c>
      <c r="K43" s="3">
        <f t="shared" si="8"/>
        <v>0</v>
      </c>
      <c r="L43" s="11">
        <f t="shared" si="9"/>
        <v>0</v>
      </c>
      <c r="P43" t="s">
        <v>69</v>
      </c>
      <c r="Q43" t="s">
        <v>71</v>
      </c>
      <c r="U43" s="37">
        <f>G6</f>
        <v>0</v>
      </c>
    </row>
    <row r="44" spans="1:69" x14ac:dyDescent="0.25">
      <c r="A44" s="9">
        <f>IF('Lease Quarterly'!$H$4="Monthly",DATE(YEAR('Quarterly Journal entry'!A43),MONTH('Quarterly Journal entry'!A43)+1,DAY('Quarterly Journal entry'!A43)),IF('Lease Quarterly'!$H$4="Quarterly",DATE(YEAR('Quarterly Journal entry'!A43),MONTH('Quarterly Journal entry'!A43)+3,DAY('Quarterly Journal entry'!A43)),DATE(YEAR('Quarterly Journal entry'!A43)+1,MONTH('Quarterly Journal entry'!A43),DAY('Quarterly Journal entry'!A43))))</f>
        <v>47574</v>
      </c>
      <c r="B44" s="9">
        <f t="shared" si="0"/>
        <v>47574</v>
      </c>
      <c r="C44" s="9">
        <f t="shared" si="6"/>
        <v>47603</v>
      </c>
      <c r="D44" s="3">
        <f t="shared" si="1"/>
        <v>30</v>
      </c>
      <c r="E44" s="10">
        <f t="shared" si="2"/>
        <v>30</v>
      </c>
      <c r="F44" s="4">
        <f>'Lease Quarterly'!K54</f>
        <v>0</v>
      </c>
      <c r="G44" s="3">
        <f t="shared" si="7"/>
        <v>0</v>
      </c>
      <c r="H44" s="11">
        <f t="shared" si="3"/>
        <v>0</v>
      </c>
      <c r="I44" s="11">
        <f t="shared" si="4"/>
        <v>0</v>
      </c>
      <c r="J44" s="4">
        <f t="shared" si="5"/>
        <v>0</v>
      </c>
      <c r="K44" s="3">
        <f t="shared" si="8"/>
        <v>0</v>
      </c>
      <c r="L44" s="11">
        <f t="shared" si="9"/>
        <v>0</v>
      </c>
      <c r="P44" t="s">
        <v>70</v>
      </c>
      <c r="S44" t="s">
        <v>101</v>
      </c>
      <c r="V44" s="37">
        <f>U43</f>
        <v>0</v>
      </c>
    </row>
    <row r="45" spans="1:69" x14ac:dyDescent="0.25">
      <c r="A45" s="9">
        <f>IF('Lease Quarterly'!$H$4="Monthly",DATE(YEAR('Quarterly Journal entry'!A44),MONTH('Quarterly Journal entry'!A44)+1,DAY('Quarterly Journal entry'!A44)),IF('Lease Quarterly'!$H$4="Quarterly",DATE(YEAR('Quarterly Journal entry'!A44),MONTH('Quarterly Journal entry'!A44)+3,DAY('Quarterly Journal entry'!A44)),DATE(YEAR('Quarterly Journal entry'!A44)+1,MONTH('Quarterly Journal entry'!A44),DAY('Quarterly Journal entry'!A44))))</f>
        <v>47665</v>
      </c>
      <c r="B45" s="9">
        <f t="shared" si="0"/>
        <v>47665</v>
      </c>
      <c r="C45" s="9">
        <f t="shared" si="6"/>
        <v>47695</v>
      </c>
      <c r="D45" s="3">
        <f t="shared" si="1"/>
        <v>31</v>
      </c>
      <c r="E45" s="10">
        <f t="shared" si="2"/>
        <v>31</v>
      </c>
      <c r="F45" s="4">
        <f>'Lease Quarterly'!K55</f>
        <v>0</v>
      </c>
      <c r="G45" s="3">
        <f t="shared" si="7"/>
        <v>0</v>
      </c>
      <c r="H45" s="11">
        <f t="shared" si="3"/>
        <v>0</v>
      </c>
      <c r="I45" s="11">
        <f t="shared" si="4"/>
        <v>0</v>
      </c>
      <c r="J45" s="4">
        <f t="shared" si="5"/>
        <v>0</v>
      </c>
      <c r="K45" s="3">
        <f t="shared" si="8"/>
        <v>0</v>
      </c>
      <c r="L45" s="11">
        <f t="shared" si="9"/>
        <v>0</v>
      </c>
    </row>
    <row r="46" spans="1:69" x14ac:dyDescent="0.25">
      <c r="A46" s="9">
        <f>IF('Lease Quarterly'!$H$4="Monthly",DATE(YEAR('Quarterly Journal entry'!A45),MONTH('Quarterly Journal entry'!A45)+1,DAY('Quarterly Journal entry'!A45)),IF('Lease Quarterly'!$H$4="Quarterly",DATE(YEAR('Quarterly Journal entry'!A45),MONTH('Quarterly Journal entry'!A45)+3,DAY('Quarterly Journal entry'!A45)),DATE(YEAR('Quarterly Journal entry'!A45)+1,MONTH('Quarterly Journal entry'!A45),DAY('Quarterly Journal entry'!A45))))</f>
        <v>47757</v>
      </c>
      <c r="B46" s="9">
        <f t="shared" si="0"/>
        <v>47757</v>
      </c>
      <c r="C46" s="9">
        <f t="shared" si="6"/>
        <v>47787</v>
      </c>
      <c r="D46" s="3">
        <f t="shared" si="1"/>
        <v>31</v>
      </c>
      <c r="E46" s="10">
        <f t="shared" si="2"/>
        <v>31</v>
      </c>
      <c r="F46" s="4">
        <f>'Lease Quarterly'!K56</f>
        <v>0</v>
      </c>
      <c r="G46" s="3">
        <f t="shared" si="7"/>
        <v>0</v>
      </c>
      <c r="H46" s="11">
        <f t="shared" si="3"/>
        <v>0</v>
      </c>
      <c r="I46" s="11">
        <f t="shared" si="4"/>
        <v>0</v>
      </c>
      <c r="J46" s="4">
        <f t="shared" si="5"/>
        <v>0</v>
      </c>
      <c r="K46" s="3">
        <f t="shared" si="8"/>
        <v>0</v>
      </c>
      <c r="L46" s="11">
        <f t="shared" si="9"/>
        <v>0</v>
      </c>
    </row>
    <row r="47" spans="1:69" x14ac:dyDescent="0.25">
      <c r="A47" s="9">
        <f>IF('Lease Quarterly'!$H$4="Monthly",DATE(YEAR('Quarterly Journal entry'!A46),MONTH('Quarterly Journal entry'!A46)+1,DAY('Quarterly Journal entry'!A46)),IF('Lease Quarterly'!$H$4="Quarterly",DATE(YEAR('Quarterly Journal entry'!A46),MONTH('Quarterly Journal entry'!A46)+3,DAY('Quarterly Journal entry'!A46)),DATE(YEAR('Quarterly Journal entry'!A46)+1,MONTH('Quarterly Journal entry'!A46),DAY('Quarterly Journal entry'!A46))))</f>
        <v>47849</v>
      </c>
      <c r="B47" s="9">
        <f t="shared" si="0"/>
        <v>47849</v>
      </c>
      <c r="C47" s="9">
        <f t="shared" si="6"/>
        <v>47879</v>
      </c>
      <c r="D47" s="3">
        <f t="shared" si="1"/>
        <v>31</v>
      </c>
      <c r="E47" s="10">
        <f t="shared" si="2"/>
        <v>31</v>
      </c>
      <c r="F47" s="4">
        <f>'Lease Quarterly'!K57</f>
        <v>0</v>
      </c>
      <c r="G47" s="3">
        <f t="shared" si="7"/>
        <v>0</v>
      </c>
      <c r="H47" s="11">
        <f t="shared" si="3"/>
        <v>0</v>
      </c>
      <c r="I47" s="11">
        <f t="shared" si="4"/>
        <v>0</v>
      </c>
      <c r="J47" s="4">
        <f t="shared" si="5"/>
        <v>0</v>
      </c>
      <c r="K47" s="3">
        <f t="shared" si="8"/>
        <v>0</v>
      </c>
      <c r="L47" s="11">
        <f t="shared" si="9"/>
        <v>0</v>
      </c>
    </row>
    <row r="48" spans="1:69" x14ac:dyDescent="0.25">
      <c r="A48" s="9">
        <f>IF('Lease Quarterly'!$H$4="Monthly",DATE(YEAR('Quarterly Journal entry'!A47),MONTH('Quarterly Journal entry'!A47)+1,DAY('Quarterly Journal entry'!A47)),IF('Lease Quarterly'!$H$4="Quarterly",DATE(YEAR('Quarterly Journal entry'!A47),MONTH('Quarterly Journal entry'!A47)+3,DAY('Quarterly Journal entry'!A47)),DATE(YEAR('Quarterly Journal entry'!A47)+1,MONTH('Quarterly Journal entry'!A47),DAY('Quarterly Journal entry'!A47))))</f>
        <v>47939</v>
      </c>
      <c r="B48" s="9">
        <f t="shared" si="0"/>
        <v>47939</v>
      </c>
      <c r="C48" s="9">
        <f t="shared" si="6"/>
        <v>47968</v>
      </c>
      <c r="D48" s="3">
        <f t="shared" si="1"/>
        <v>30</v>
      </c>
      <c r="E48" s="10">
        <f t="shared" si="2"/>
        <v>30</v>
      </c>
      <c r="F48" s="4">
        <f>'Lease Quarterly'!K58</f>
        <v>0</v>
      </c>
      <c r="G48" s="3">
        <f t="shared" si="7"/>
        <v>0</v>
      </c>
      <c r="H48" s="11">
        <f t="shared" si="3"/>
        <v>0</v>
      </c>
      <c r="I48" s="11">
        <f t="shared" si="4"/>
        <v>0</v>
      </c>
      <c r="J48" s="4">
        <f t="shared" si="5"/>
        <v>0</v>
      </c>
      <c r="K48" s="3">
        <f t="shared" si="8"/>
        <v>0</v>
      </c>
      <c r="L48" s="11">
        <f t="shared" si="9"/>
        <v>0</v>
      </c>
    </row>
    <row r="49" spans="1:12" x14ac:dyDescent="0.25">
      <c r="A49" s="9">
        <f>IF('Lease Quarterly'!$H$4="Monthly",DATE(YEAR('Quarterly Journal entry'!A48),MONTH('Quarterly Journal entry'!A48)+1,DAY('Quarterly Journal entry'!A48)),IF('Lease Quarterly'!$H$4="Quarterly",DATE(YEAR('Quarterly Journal entry'!A48),MONTH('Quarterly Journal entry'!A48)+3,DAY('Quarterly Journal entry'!A48)),DATE(YEAR('Quarterly Journal entry'!A48)+1,MONTH('Quarterly Journal entry'!A48),DAY('Quarterly Journal entry'!A48))))</f>
        <v>48030</v>
      </c>
      <c r="B49" s="9">
        <f t="shared" si="0"/>
        <v>48030</v>
      </c>
      <c r="C49" s="9">
        <f t="shared" si="6"/>
        <v>48060</v>
      </c>
      <c r="D49" s="3">
        <f t="shared" si="1"/>
        <v>31</v>
      </c>
      <c r="E49" s="10">
        <f t="shared" si="2"/>
        <v>31</v>
      </c>
      <c r="F49" s="4">
        <f>'Lease Quarterly'!K59</f>
        <v>0</v>
      </c>
      <c r="G49" s="3">
        <f t="shared" si="7"/>
        <v>0</v>
      </c>
      <c r="H49" s="11">
        <f t="shared" si="3"/>
        <v>0</v>
      </c>
      <c r="I49" s="11">
        <f t="shared" si="4"/>
        <v>0</v>
      </c>
      <c r="J49" s="4">
        <f t="shared" si="5"/>
        <v>0</v>
      </c>
      <c r="K49" s="3">
        <f t="shared" si="8"/>
        <v>0</v>
      </c>
      <c r="L49" s="11">
        <f t="shared" si="9"/>
        <v>0</v>
      </c>
    </row>
    <row r="50" spans="1:12" x14ac:dyDescent="0.25">
      <c r="A50" s="9">
        <f>IF('Lease Quarterly'!$H$4="Monthly",DATE(YEAR('Quarterly Journal entry'!A49),MONTH('Quarterly Journal entry'!A49)+1,DAY('Quarterly Journal entry'!A49)),IF('Lease Quarterly'!$H$4="Quarterly",DATE(YEAR('Quarterly Journal entry'!A49),MONTH('Quarterly Journal entry'!A49)+3,DAY('Quarterly Journal entry'!A49)),DATE(YEAR('Quarterly Journal entry'!A49)+1,MONTH('Quarterly Journal entry'!A49),DAY('Quarterly Journal entry'!A49))))</f>
        <v>48122</v>
      </c>
      <c r="B50" s="9">
        <f t="shared" si="0"/>
        <v>48122</v>
      </c>
      <c r="C50" s="9">
        <f t="shared" si="6"/>
        <v>48152</v>
      </c>
      <c r="D50" s="3">
        <f t="shared" si="1"/>
        <v>31</v>
      </c>
      <c r="E50" s="10">
        <f t="shared" si="2"/>
        <v>31</v>
      </c>
      <c r="F50" s="4">
        <f>'Lease Quarterly'!K60</f>
        <v>0</v>
      </c>
      <c r="G50" s="3">
        <f t="shared" si="7"/>
        <v>0</v>
      </c>
      <c r="H50" s="11">
        <f t="shared" si="3"/>
        <v>0</v>
      </c>
      <c r="I50" s="11">
        <f t="shared" si="4"/>
        <v>0</v>
      </c>
      <c r="J50" s="4">
        <f t="shared" si="5"/>
        <v>0</v>
      </c>
      <c r="K50" s="3">
        <f t="shared" si="8"/>
        <v>0</v>
      </c>
      <c r="L50" s="11">
        <f t="shared" si="9"/>
        <v>0</v>
      </c>
    </row>
    <row r="51" spans="1:12" x14ac:dyDescent="0.25">
      <c r="A51" s="9">
        <f>IF('Lease Quarterly'!$H$4="Monthly",DATE(YEAR('Quarterly Journal entry'!A50),MONTH('Quarterly Journal entry'!A50)+1,DAY('Quarterly Journal entry'!A50)),IF('Lease Quarterly'!$H$4="Quarterly",DATE(YEAR('Quarterly Journal entry'!A50),MONTH('Quarterly Journal entry'!A50)+3,DAY('Quarterly Journal entry'!A50)),DATE(YEAR('Quarterly Journal entry'!A50)+1,MONTH('Quarterly Journal entry'!A50),DAY('Quarterly Journal entry'!A50))))</f>
        <v>48214</v>
      </c>
      <c r="B51" s="9">
        <f t="shared" si="0"/>
        <v>48214</v>
      </c>
      <c r="C51" s="9">
        <f t="shared" si="6"/>
        <v>48244</v>
      </c>
      <c r="D51" s="3">
        <f t="shared" si="1"/>
        <v>31</v>
      </c>
      <c r="E51" s="10">
        <f t="shared" si="2"/>
        <v>31</v>
      </c>
      <c r="F51" s="4">
        <f>'Lease Quarterly'!K61</f>
        <v>0</v>
      </c>
      <c r="G51" s="3">
        <f t="shared" si="7"/>
        <v>0</v>
      </c>
      <c r="H51" s="11">
        <f t="shared" si="3"/>
        <v>0</v>
      </c>
      <c r="I51" s="11">
        <f t="shared" si="4"/>
        <v>0</v>
      </c>
      <c r="J51" s="4">
        <f t="shared" si="5"/>
        <v>0</v>
      </c>
      <c r="K51" s="3">
        <f t="shared" si="8"/>
        <v>0</v>
      </c>
      <c r="L51" s="11">
        <f t="shared" si="9"/>
        <v>0</v>
      </c>
    </row>
    <row r="52" spans="1:12" x14ac:dyDescent="0.25">
      <c r="A52" s="9">
        <f>IF('Lease Quarterly'!$H$4="Monthly",DATE(YEAR('Quarterly Journal entry'!A51),MONTH('Quarterly Journal entry'!A51)+1,DAY('Quarterly Journal entry'!A51)),IF('Lease Quarterly'!$H$4="Quarterly",DATE(YEAR('Quarterly Journal entry'!A51),MONTH('Quarterly Journal entry'!A51)+3,DAY('Quarterly Journal entry'!A51)),DATE(YEAR('Quarterly Journal entry'!A51)+1,MONTH('Quarterly Journal entry'!A51),DAY('Quarterly Journal entry'!A51))))</f>
        <v>48305</v>
      </c>
      <c r="B52" s="9">
        <f t="shared" si="0"/>
        <v>48305</v>
      </c>
      <c r="C52" s="9">
        <f t="shared" si="6"/>
        <v>48334</v>
      </c>
      <c r="D52" s="3">
        <f t="shared" si="1"/>
        <v>30</v>
      </c>
      <c r="E52" s="10">
        <f t="shared" si="2"/>
        <v>30</v>
      </c>
      <c r="F52" s="4">
        <f>'Lease Quarterly'!K62</f>
        <v>0</v>
      </c>
      <c r="G52" s="3">
        <f t="shared" si="7"/>
        <v>0</v>
      </c>
      <c r="H52" s="11">
        <f t="shared" si="3"/>
        <v>0</v>
      </c>
      <c r="I52" s="11">
        <f t="shared" si="4"/>
        <v>0</v>
      </c>
      <c r="J52" s="4">
        <f t="shared" si="5"/>
        <v>0</v>
      </c>
      <c r="K52" s="3">
        <f t="shared" si="8"/>
        <v>0</v>
      </c>
      <c r="L52" s="11">
        <f t="shared" si="9"/>
        <v>0</v>
      </c>
    </row>
    <row r="53" spans="1:12" x14ac:dyDescent="0.25">
      <c r="A53" s="9">
        <f>IF('Lease Quarterly'!$H$4="Monthly",DATE(YEAR('Quarterly Journal entry'!A52),MONTH('Quarterly Journal entry'!A52)+1,DAY('Quarterly Journal entry'!A52)),IF('Lease Quarterly'!$H$4="Quarterly",DATE(YEAR('Quarterly Journal entry'!A52),MONTH('Quarterly Journal entry'!A52)+3,DAY('Quarterly Journal entry'!A52)),DATE(YEAR('Quarterly Journal entry'!A52)+1,MONTH('Quarterly Journal entry'!A52),DAY('Quarterly Journal entry'!A52))))</f>
        <v>48396</v>
      </c>
      <c r="B53" s="9">
        <f t="shared" si="0"/>
        <v>48396</v>
      </c>
      <c r="C53" s="9">
        <f t="shared" si="6"/>
        <v>48426</v>
      </c>
      <c r="D53" s="3">
        <f t="shared" si="1"/>
        <v>31</v>
      </c>
      <c r="E53" s="10">
        <f t="shared" si="2"/>
        <v>31</v>
      </c>
      <c r="F53" s="4">
        <f>'Lease Quarterly'!K63</f>
        <v>0</v>
      </c>
      <c r="G53" s="3">
        <f t="shared" si="7"/>
        <v>0</v>
      </c>
      <c r="H53" s="11">
        <f t="shared" si="3"/>
        <v>0</v>
      </c>
      <c r="I53" s="11">
        <f t="shared" si="4"/>
        <v>0</v>
      </c>
      <c r="J53" s="4">
        <f t="shared" si="5"/>
        <v>0</v>
      </c>
      <c r="K53" s="3">
        <f t="shared" si="8"/>
        <v>0</v>
      </c>
      <c r="L53" s="11">
        <f t="shared" si="9"/>
        <v>0</v>
      </c>
    </row>
    <row r="54" spans="1:12" x14ac:dyDescent="0.25">
      <c r="A54" s="9">
        <f>IF('Lease Quarterly'!$H$4="Monthly",DATE(YEAR('Quarterly Journal entry'!A53),MONTH('Quarterly Journal entry'!A53)+1,DAY('Quarterly Journal entry'!A53)),IF('Lease Quarterly'!$H$4="Quarterly",DATE(YEAR('Quarterly Journal entry'!A53),MONTH('Quarterly Journal entry'!A53)+3,DAY('Quarterly Journal entry'!A53)),DATE(YEAR('Quarterly Journal entry'!A53)+1,MONTH('Quarterly Journal entry'!A53),DAY('Quarterly Journal entry'!A53))))</f>
        <v>48488</v>
      </c>
      <c r="B54" s="9">
        <f t="shared" si="0"/>
        <v>48488</v>
      </c>
      <c r="C54" s="9">
        <f t="shared" si="6"/>
        <v>48518</v>
      </c>
      <c r="D54" s="3">
        <f t="shared" si="1"/>
        <v>31</v>
      </c>
      <c r="E54" s="10">
        <f t="shared" si="2"/>
        <v>31</v>
      </c>
      <c r="F54" s="4">
        <f>'Lease Quarterly'!K64</f>
        <v>0</v>
      </c>
      <c r="G54" s="3">
        <f t="shared" si="7"/>
        <v>0</v>
      </c>
      <c r="H54" s="11">
        <f t="shared" si="3"/>
        <v>0</v>
      </c>
      <c r="I54" s="11">
        <f t="shared" si="4"/>
        <v>0</v>
      </c>
      <c r="J54" s="4">
        <f t="shared" si="5"/>
        <v>0</v>
      </c>
      <c r="K54" s="3">
        <f t="shared" si="8"/>
        <v>0</v>
      </c>
      <c r="L54" s="11">
        <f t="shared" si="9"/>
        <v>0</v>
      </c>
    </row>
    <row r="55" spans="1:12" x14ac:dyDescent="0.25">
      <c r="A55" s="9">
        <f>IF('Lease Quarterly'!$H$4="Monthly",DATE(YEAR('Quarterly Journal entry'!A54),MONTH('Quarterly Journal entry'!A54)+1,DAY('Quarterly Journal entry'!A54)),IF('Lease Quarterly'!$H$4="Quarterly",DATE(YEAR('Quarterly Journal entry'!A54),MONTH('Quarterly Journal entry'!A54)+3,DAY('Quarterly Journal entry'!A54)),DATE(YEAR('Quarterly Journal entry'!A54)+1,MONTH('Quarterly Journal entry'!A54),DAY('Quarterly Journal entry'!A54))))</f>
        <v>48580</v>
      </c>
      <c r="B55" s="9">
        <f t="shared" si="0"/>
        <v>48580</v>
      </c>
      <c r="C55" s="9">
        <f t="shared" si="6"/>
        <v>48610</v>
      </c>
      <c r="D55" s="3">
        <f t="shared" si="1"/>
        <v>31</v>
      </c>
      <c r="E55" s="10">
        <f t="shared" si="2"/>
        <v>31</v>
      </c>
      <c r="F55" s="4">
        <f>'Lease Quarterly'!K65</f>
        <v>0</v>
      </c>
      <c r="G55" s="3">
        <f t="shared" si="7"/>
        <v>0</v>
      </c>
      <c r="H55" s="11">
        <f t="shared" si="3"/>
        <v>0</v>
      </c>
      <c r="I55" s="11">
        <f t="shared" si="4"/>
        <v>0</v>
      </c>
      <c r="J55" s="4">
        <f t="shared" si="5"/>
        <v>0</v>
      </c>
      <c r="K55" s="3">
        <f t="shared" si="8"/>
        <v>0</v>
      </c>
      <c r="L55" s="11">
        <f t="shared" si="9"/>
        <v>0</v>
      </c>
    </row>
    <row r="56" spans="1:12" x14ac:dyDescent="0.25">
      <c r="A56" s="9">
        <f>IF('Lease Quarterly'!$H$4="Monthly",DATE(YEAR('Quarterly Journal entry'!A55),MONTH('Quarterly Journal entry'!A55)+1,DAY('Quarterly Journal entry'!A55)),IF('Lease Quarterly'!$H$4="Quarterly",DATE(YEAR('Quarterly Journal entry'!A55),MONTH('Quarterly Journal entry'!A55)+3,DAY('Quarterly Journal entry'!A55)),DATE(YEAR('Quarterly Journal entry'!A55)+1,MONTH('Quarterly Journal entry'!A55),DAY('Quarterly Journal entry'!A55))))</f>
        <v>48670</v>
      </c>
      <c r="B56" s="9">
        <f t="shared" si="0"/>
        <v>48670</v>
      </c>
      <c r="C56" s="9">
        <f t="shared" si="6"/>
        <v>48699</v>
      </c>
      <c r="D56" s="3">
        <f t="shared" si="1"/>
        <v>30</v>
      </c>
      <c r="E56" s="10">
        <f t="shared" si="2"/>
        <v>30</v>
      </c>
      <c r="F56" s="4">
        <f>'Lease Quarterly'!K66</f>
        <v>0</v>
      </c>
      <c r="G56" s="3">
        <f t="shared" si="7"/>
        <v>0</v>
      </c>
      <c r="H56" s="11">
        <f t="shared" si="3"/>
        <v>0</v>
      </c>
      <c r="I56" s="11">
        <f t="shared" si="4"/>
        <v>0</v>
      </c>
      <c r="J56" s="4">
        <f t="shared" si="5"/>
        <v>0</v>
      </c>
      <c r="K56" s="3">
        <f t="shared" si="8"/>
        <v>0</v>
      </c>
      <c r="L56" s="11">
        <f t="shared" si="9"/>
        <v>0</v>
      </c>
    </row>
    <row r="57" spans="1:12" x14ac:dyDescent="0.25">
      <c r="A57" s="9">
        <f>IF('Lease Quarterly'!$H$4="Monthly",DATE(YEAR('Quarterly Journal entry'!A56),MONTH('Quarterly Journal entry'!A56)+1,DAY('Quarterly Journal entry'!A56)),IF('Lease Quarterly'!$H$4="Quarterly",DATE(YEAR('Quarterly Journal entry'!A56),MONTH('Quarterly Journal entry'!A56)+3,DAY('Quarterly Journal entry'!A56)),DATE(YEAR('Quarterly Journal entry'!A56)+1,MONTH('Quarterly Journal entry'!A56),DAY('Quarterly Journal entry'!A56))))</f>
        <v>48761</v>
      </c>
      <c r="B57" s="9">
        <f t="shared" si="0"/>
        <v>48761</v>
      </c>
      <c r="C57" s="9">
        <f t="shared" si="6"/>
        <v>48791</v>
      </c>
      <c r="D57" s="3">
        <f t="shared" si="1"/>
        <v>31</v>
      </c>
      <c r="E57" s="10">
        <f t="shared" si="2"/>
        <v>31</v>
      </c>
      <c r="F57" s="4">
        <f>'Lease Quarterly'!K67</f>
        <v>0</v>
      </c>
      <c r="G57" s="3">
        <f t="shared" si="7"/>
        <v>0</v>
      </c>
      <c r="H57" s="11">
        <f t="shared" si="3"/>
        <v>0</v>
      </c>
      <c r="I57" s="11">
        <f t="shared" si="4"/>
        <v>0</v>
      </c>
      <c r="J57" s="4">
        <f t="shared" si="5"/>
        <v>0</v>
      </c>
      <c r="K57" s="3">
        <f t="shared" si="8"/>
        <v>0</v>
      </c>
      <c r="L57" s="11">
        <f t="shared" si="9"/>
        <v>0</v>
      </c>
    </row>
    <row r="58" spans="1:12" x14ac:dyDescent="0.25">
      <c r="A58" s="9">
        <f>IF('Lease Quarterly'!$H$4="Monthly",DATE(YEAR('Quarterly Journal entry'!A57),MONTH('Quarterly Journal entry'!A57)+1,DAY('Quarterly Journal entry'!A57)),IF('Lease Quarterly'!$H$4="Quarterly",DATE(YEAR('Quarterly Journal entry'!A57),MONTH('Quarterly Journal entry'!A57)+3,DAY('Quarterly Journal entry'!A57)),DATE(YEAR('Quarterly Journal entry'!A57)+1,MONTH('Quarterly Journal entry'!A57),DAY('Quarterly Journal entry'!A57))))</f>
        <v>48853</v>
      </c>
      <c r="B58" s="9">
        <f t="shared" si="0"/>
        <v>48853</v>
      </c>
      <c r="C58" s="9">
        <f t="shared" si="6"/>
        <v>48883</v>
      </c>
      <c r="D58" s="3">
        <f t="shared" si="1"/>
        <v>31</v>
      </c>
      <c r="E58" s="10">
        <f t="shared" si="2"/>
        <v>31</v>
      </c>
      <c r="F58" s="4">
        <f>'Lease Quarterly'!K68</f>
        <v>0</v>
      </c>
      <c r="G58" s="3">
        <f t="shared" si="7"/>
        <v>0</v>
      </c>
      <c r="H58" s="11">
        <f t="shared" si="3"/>
        <v>0</v>
      </c>
      <c r="I58" s="11">
        <f t="shared" si="4"/>
        <v>0</v>
      </c>
      <c r="J58" s="4">
        <f t="shared" si="5"/>
        <v>0</v>
      </c>
      <c r="K58" s="3">
        <f t="shared" si="8"/>
        <v>0</v>
      </c>
      <c r="L58" s="11">
        <f t="shared" si="9"/>
        <v>0</v>
      </c>
    </row>
    <row r="59" spans="1:12" x14ac:dyDescent="0.25">
      <c r="A59" s="9">
        <f>IF('Lease Quarterly'!$H$4="Monthly",DATE(YEAR('Quarterly Journal entry'!A58),MONTH('Quarterly Journal entry'!A58)+1,DAY('Quarterly Journal entry'!A58)),IF('Lease Quarterly'!$H$4="Quarterly",DATE(YEAR('Quarterly Journal entry'!A58),MONTH('Quarterly Journal entry'!A58)+3,DAY('Quarterly Journal entry'!A58)),DATE(YEAR('Quarterly Journal entry'!A58)+1,MONTH('Quarterly Journal entry'!A58),DAY('Quarterly Journal entry'!A58))))</f>
        <v>48945</v>
      </c>
      <c r="B59" s="9">
        <f t="shared" si="0"/>
        <v>48945</v>
      </c>
      <c r="C59" s="9">
        <f t="shared" si="6"/>
        <v>48975</v>
      </c>
      <c r="D59" s="3">
        <f t="shared" si="1"/>
        <v>31</v>
      </c>
      <c r="E59" s="10">
        <f t="shared" si="2"/>
        <v>31</v>
      </c>
      <c r="F59" s="4">
        <f>'Lease Quarterly'!K69</f>
        <v>0</v>
      </c>
      <c r="G59" s="3">
        <f t="shared" si="7"/>
        <v>0</v>
      </c>
      <c r="H59" s="11">
        <f t="shared" si="3"/>
        <v>0</v>
      </c>
      <c r="I59" s="11">
        <f t="shared" si="4"/>
        <v>0</v>
      </c>
      <c r="J59" s="4">
        <f t="shared" si="5"/>
        <v>0</v>
      </c>
      <c r="K59" s="3">
        <f t="shared" si="8"/>
        <v>0</v>
      </c>
      <c r="L59" s="11">
        <f t="shared" si="9"/>
        <v>0</v>
      </c>
    </row>
    <row r="60" spans="1:12" x14ac:dyDescent="0.25">
      <c r="A60" s="9">
        <f>IF('Lease Quarterly'!$H$4="Monthly",DATE(YEAR('Quarterly Journal entry'!A59),MONTH('Quarterly Journal entry'!A59)+1,DAY('Quarterly Journal entry'!A59)),IF('Lease Quarterly'!$H$4="Quarterly",DATE(YEAR('Quarterly Journal entry'!A59),MONTH('Quarterly Journal entry'!A59)+3,DAY('Quarterly Journal entry'!A59)),DATE(YEAR('Quarterly Journal entry'!A59)+1,MONTH('Quarterly Journal entry'!A59),DAY('Quarterly Journal entry'!A59))))</f>
        <v>49035</v>
      </c>
      <c r="B60" s="9">
        <f t="shared" si="0"/>
        <v>49035</v>
      </c>
      <c r="C60" s="9">
        <f t="shared" si="6"/>
        <v>49064</v>
      </c>
      <c r="D60" s="3">
        <f t="shared" si="1"/>
        <v>30</v>
      </c>
      <c r="E60" s="10">
        <f t="shared" si="2"/>
        <v>30</v>
      </c>
      <c r="F60" s="4">
        <f>'Lease Quarterly'!K70</f>
        <v>0</v>
      </c>
      <c r="G60" s="3">
        <f t="shared" si="7"/>
        <v>0</v>
      </c>
      <c r="H60" s="11">
        <f t="shared" si="3"/>
        <v>0</v>
      </c>
      <c r="I60" s="11">
        <f t="shared" si="4"/>
        <v>0</v>
      </c>
      <c r="J60" s="4">
        <f t="shared" si="5"/>
        <v>0</v>
      </c>
      <c r="K60" s="3">
        <f t="shared" si="8"/>
        <v>0</v>
      </c>
      <c r="L60" s="11">
        <f t="shared" si="9"/>
        <v>0</v>
      </c>
    </row>
    <row r="61" spans="1:12" x14ac:dyDescent="0.25">
      <c r="A61" s="9">
        <f>IF('Lease Quarterly'!$H$4="Monthly",DATE(YEAR('Quarterly Journal entry'!A60),MONTH('Quarterly Journal entry'!A60)+1,DAY('Quarterly Journal entry'!A60)),IF('Lease Quarterly'!$H$4="Quarterly",DATE(YEAR('Quarterly Journal entry'!A60),MONTH('Quarterly Journal entry'!A60)+3,DAY('Quarterly Journal entry'!A60)),DATE(YEAR('Quarterly Journal entry'!A60)+1,MONTH('Quarterly Journal entry'!A60),DAY('Quarterly Journal entry'!A60))))</f>
        <v>49126</v>
      </c>
      <c r="B61" s="9">
        <f t="shared" si="0"/>
        <v>49126</v>
      </c>
      <c r="C61" s="9">
        <f t="shared" si="6"/>
        <v>49156</v>
      </c>
      <c r="D61" s="3">
        <f t="shared" si="1"/>
        <v>31</v>
      </c>
      <c r="E61" s="10">
        <f t="shared" si="2"/>
        <v>31</v>
      </c>
      <c r="F61" s="4">
        <f>'Lease Quarterly'!K71</f>
        <v>0</v>
      </c>
      <c r="G61" s="3">
        <f t="shared" si="7"/>
        <v>0</v>
      </c>
      <c r="H61" s="11">
        <f t="shared" si="3"/>
        <v>0</v>
      </c>
      <c r="I61" s="11">
        <f t="shared" si="4"/>
        <v>0</v>
      </c>
      <c r="J61" s="4">
        <f t="shared" si="5"/>
        <v>0</v>
      </c>
      <c r="K61" s="3">
        <f t="shared" si="8"/>
        <v>0</v>
      </c>
      <c r="L61" s="11">
        <f t="shared" si="9"/>
        <v>0</v>
      </c>
    </row>
    <row r="62" spans="1:12" x14ac:dyDescent="0.25">
      <c r="A62" s="9">
        <f>IF('Lease Quarterly'!$H$4="Monthly",DATE(YEAR('Quarterly Journal entry'!A61),MONTH('Quarterly Journal entry'!A61)+1,DAY('Quarterly Journal entry'!A61)),IF('Lease Quarterly'!$H$4="Quarterly",DATE(YEAR('Quarterly Journal entry'!A61),MONTH('Quarterly Journal entry'!A61)+3,DAY('Quarterly Journal entry'!A61)),DATE(YEAR('Quarterly Journal entry'!A61)+1,MONTH('Quarterly Journal entry'!A61),DAY('Quarterly Journal entry'!A61))))</f>
        <v>49218</v>
      </c>
      <c r="B62" s="9">
        <f t="shared" si="0"/>
        <v>49218</v>
      </c>
      <c r="C62" s="9">
        <f t="shared" si="6"/>
        <v>49248</v>
      </c>
      <c r="D62" s="3">
        <f t="shared" si="1"/>
        <v>31</v>
      </c>
      <c r="E62" s="10">
        <f t="shared" si="2"/>
        <v>31</v>
      </c>
      <c r="F62" s="4">
        <f>'Lease Quarterly'!K72</f>
        <v>0</v>
      </c>
      <c r="G62" s="3">
        <f t="shared" si="7"/>
        <v>0</v>
      </c>
      <c r="H62" s="11">
        <f t="shared" si="3"/>
        <v>0</v>
      </c>
      <c r="I62" s="11">
        <f t="shared" si="4"/>
        <v>0</v>
      </c>
      <c r="J62" s="4">
        <f t="shared" si="5"/>
        <v>0</v>
      </c>
      <c r="K62" s="3">
        <f t="shared" si="8"/>
        <v>0</v>
      </c>
      <c r="L62" s="11">
        <f t="shared" si="9"/>
        <v>0</v>
      </c>
    </row>
    <row r="63" spans="1:12" x14ac:dyDescent="0.25">
      <c r="A63" s="9">
        <f>IF('Lease Quarterly'!$H$4="Monthly",DATE(YEAR('Quarterly Journal entry'!A62),MONTH('Quarterly Journal entry'!A62)+1,DAY('Quarterly Journal entry'!A62)),IF('Lease Quarterly'!$H$4="Quarterly",DATE(YEAR('Quarterly Journal entry'!A62),MONTH('Quarterly Journal entry'!A62)+3,DAY('Quarterly Journal entry'!A62)),DATE(YEAR('Quarterly Journal entry'!A62)+1,MONTH('Quarterly Journal entry'!A62),DAY('Quarterly Journal entry'!A62))))</f>
        <v>49310</v>
      </c>
      <c r="B63" s="9">
        <f t="shared" si="0"/>
        <v>49310</v>
      </c>
      <c r="C63" s="9">
        <f t="shared" si="6"/>
        <v>49340</v>
      </c>
      <c r="D63" s="3">
        <f t="shared" si="1"/>
        <v>31</v>
      </c>
      <c r="E63" s="10">
        <f t="shared" si="2"/>
        <v>31</v>
      </c>
      <c r="F63" s="4">
        <f>'Lease Quarterly'!K73</f>
        <v>0</v>
      </c>
      <c r="G63" s="3">
        <f t="shared" si="7"/>
        <v>0</v>
      </c>
      <c r="H63" s="11">
        <f t="shared" si="3"/>
        <v>0</v>
      </c>
      <c r="I63" s="11">
        <f t="shared" si="4"/>
        <v>0</v>
      </c>
      <c r="J63" s="4">
        <f t="shared" si="5"/>
        <v>0</v>
      </c>
      <c r="K63" s="3">
        <f t="shared" si="8"/>
        <v>0</v>
      </c>
      <c r="L63" s="11">
        <f t="shared" si="9"/>
        <v>0</v>
      </c>
    </row>
    <row r="64" spans="1:12" x14ac:dyDescent="0.25">
      <c r="A64" s="9">
        <f>IF('Lease Quarterly'!$H$4="Monthly",DATE(YEAR('Quarterly Journal entry'!A63),MONTH('Quarterly Journal entry'!A63)+1,DAY('Quarterly Journal entry'!A63)),IF('Lease Quarterly'!$H$4="Quarterly",DATE(YEAR('Quarterly Journal entry'!A63),MONTH('Quarterly Journal entry'!A63)+3,DAY('Quarterly Journal entry'!A63)),DATE(YEAR('Quarterly Journal entry'!A63)+1,MONTH('Quarterly Journal entry'!A63),DAY('Quarterly Journal entry'!A63))))</f>
        <v>49400</v>
      </c>
      <c r="B64" s="9">
        <f t="shared" si="0"/>
        <v>49400</v>
      </c>
      <c r="C64" s="9">
        <f t="shared" si="6"/>
        <v>49429</v>
      </c>
      <c r="D64" s="3">
        <f t="shared" si="1"/>
        <v>30</v>
      </c>
      <c r="E64" s="10">
        <f t="shared" si="2"/>
        <v>30</v>
      </c>
      <c r="F64" s="4">
        <f>'Lease Quarterly'!K74</f>
        <v>0</v>
      </c>
      <c r="G64" s="3">
        <f t="shared" si="7"/>
        <v>0</v>
      </c>
      <c r="H64" s="11">
        <f t="shared" si="3"/>
        <v>0</v>
      </c>
      <c r="I64" s="11">
        <f t="shared" si="4"/>
        <v>0</v>
      </c>
      <c r="J64" s="4">
        <f t="shared" si="5"/>
        <v>0</v>
      </c>
      <c r="K64" s="3">
        <f t="shared" si="8"/>
        <v>0</v>
      </c>
      <c r="L64" s="11">
        <f t="shared" si="9"/>
        <v>0</v>
      </c>
    </row>
    <row r="65" spans="1:12" x14ac:dyDescent="0.25">
      <c r="A65" s="9">
        <f>IF('Lease Quarterly'!$H$4="Monthly",DATE(YEAR('Quarterly Journal entry'!A64),MONTH('Quarterly Journal entry'!A64)+1,DAY('Quarterly Journal entry'!A64)),IF('Lease Quarterly'!$H$4="Quarterly",DATE(YEAR('Quarterly Journal entry'!A64),MONTH('Quarterly Journal entry'!A64)+3,DAY('Quarterly Journal entry'!A64)),DATE(YEAR('Quarterly Journal entry'!A64)+1,MONTH('Quarterly Journal entry'!A64),DAY('Quarterly Journal entry'!A64))))</f>
        <v>49491</v>
      </c>
      <c r="B65" s="9">
        <f t="shared" si="0"/>
        <v>49491</v>
      </c>
      <c r="C65" s="9">
        <f t="shared" si="6"/>
        <v>49521</v>
      </c>
      <c r="D65" s="3">
        <f t="shared" si="1"/>
        <v>31</v>
      </c>
      <c r="E65" s="10">
        <f t="shared" si="2"/>
        <v>31</v>
      </c>
      <c r="F65" s="4">
        <f>'Lease Quarterly'!K75</f>
        <v>0</v>
      </c>
      <c r="G65" s="3">
        <f t="shared" si="7"/>
        <v>0</v>
      </c>
      <c r="H65" s="11">
        <f t="shared" si="3"/>
        <v>0</v>
      </c>
      <c r="I65" s="11">
        <f t="shared" si="4"/>
        <v>0</v>
      </c>
      <c r="J65" s="4">
        <f t="shared" si="5"/>
        <v>0</v>
      </c>
      <c r="K65" s="3">
        <f t="shared" si="8"/>
        <v>0</v>
      </c>
      <c r="L65" s="11">
        <f t="shared" si="9"/>
        <v>0</v>
      </c>
    </row>
    <row r="66" spans="1:12" x14ac:dyDescent="0.25">
      <c r="A66" s="9">
        <f>IF('Lease Quarterly'!$H$4="Monthly",DATE(YEAR('Quarterly Journal entry'!A65),MONTH('Quarterly Journal entry'!A65)+1,DAY('Quarterly Journal entry'!A65)),IF('Lease Quarterly'!$H$4="Quarterly",DATE(YEAR('Quarterly Journal entry'!A65),MONTH('Quarterly Journal entry'!A65)+3,DAY('Quarterly Journal entry'!A65)),DATE(YEAR('Quarterly Journal entry'!A65)+1,MONTH('Quarterly Journal entry'!A65),DAY('Quarterly Journal entry'!A65))))</f>
        <v>49583</v>
      </c>
      <c r="B66" s="9">
        <f t="shared" si="0"/>
        <v>49583</v>
      </c>
      <c r="C66" s="9">
        <f t="shared" si="6"/>
        <v>49613</v>
      </c>
      <c r="D66" s="3">
        <f t="shared" si="1"/>
        <v>31</v>
      </c>
      <c r="E66" s="10">
        <f t="shared" si="2"/>
        <v>31</v>
      </c>
      <c r="F66" s="4">
        <f>'Lease Quarterly'!K76</f>
        <v>0</v>
      </c>
      <c r="G66" s="3">
        <f t="shared" si="7"/>
        <v>0</v>
      </c>
      <c r="H66" s="11">
        <f t="shared" si="3"/>
        <v>0</v>
      </c>
      <c r="I66" s="11">
        <f t="shared" si="4"/>
        <v>0</v>
      </c>
      <c r="J66" s="4">
        <f t="shared" si="5"/>
        <v>0</v>
      </c>
      <c r="K66" s="3">
        <f t="shared" si="8"/>
        <v>0</v>
      </c>
      <c r="L66" s="11">
        <f t="shared" si="9"/>
        <v>0</v>
      </c>
    </row>
    <row r="67" spans="1:12" x14ac:dyDescent="0.25">
      <c r="A67" s="9">
        <f>IF('Lease Quarterly'!$H$4="Monthly",DATE(YEAR('Quarterly Journal entry'!A66),MONTH('Quarterly Journal entry'!A66)+1,DAY('Quarterly Journal entry'!A66)),IF('Lease Quarterly'!$H$4="Quarterly",DATE(YEAR('Quarterly Journal entry'!A66),MONTH('Quarterly Journal entry'!A66)+3,DAY('Quarterly Journal entry'!A66)),DATE(YEAR('Quarterly Journal entry'!A66)+1,MONTH('Quarterly Journal entry'!A66),DAY('Quarterly Journal entry'!A66))))</f>
        <v>49675</v>
      </c>
      <c r="B67" s="9">
        <f t="shared" si="0"/>
        <v>49675</v>
      </c>
      <c r="C67" s="9">
        <f t="shared" si="6"/>
        <v>49705</v>
      </c>
      <c r="D67" s="3">
        <f t="shared" si="1"/>
        <v>31</v>
      </c>
      <c r="E67" s="10">
        <f t="shared" si="2"/>
        <v>31</v>
      </c>
      <c r="F67" s="4">
        <f>'Lease Quarterly'!K77</f>
        <v>0</v>
      </c>
      <c r="G67" s="3">
        <f t="shared" si="7"/>
        <v>0</v>
      </c>
      <c r="H67" s="11">
        <f t="shared" si="3"/>
        <v>0</v>
      </c>
      <c r="I67" s="11">
        <f t="shared" si="4"/>
        <v>0</v>
      </c>
      <c r="J67" s="4">
        <f t="shared" si="5"/>
        <v>0</v>
      </c>
      <c r="K67" s="3">
        <f t="shared" si="8"/>
        <v>0</v>
      </c>
      <c r="L67" s="11">
        <f t="shared" si="9"/>
        <v>0</v>
      </c>
    </row>
    <row r="68" spans="1:12" x14ac:dyDescent="0.25">
      <c r="A68" s="9">
        <f>IF('Lease Quarterly'!$H$4="Monthly",DATE(YEAR('Quarterly Journal entry'!A67),MONTH('Quarterly Journal entry'!A67)+1,DAY('Quarterly Journal entry'!A67)),IF('Lease Quarterly'!$H$4="Quarterly",DATE(YEAR('Quarterly Journal entry'!A67),MONTH('Quarterly Journal entry'!A67)+3,DAY('Quarterly Journal entry'!A67)),DATE(YEAR('Quarterly Journal entry'!A67)+1,MONTH('Quarterly Journal entry'!A67),DAY('Quarterly Journal entry'!A67))))</f>
        <v>49766</v>
      </c>
      <c r="B68" s="9">
        <f t="shared" si="0"/>
        <v>49766</v>
      </c>
      <c r="C68" s="9">
        <f t="shared" si="6"/>
        <v>49795</v>
      </c>
      <c r="D68" s="3">
        <f t="shared" si="1"/>
        <v>30</v>
      </c>
      <c r="E68" s="10">
        <f t="shared" si="2"/>
        <v>30</v>
      </c>
      <c r="F68" s="4">
        <f>'Lease Quarterly'!K78</f>
        <v>0</v>
      </c>
      <c r="G68" s="3">
        <f t="shared" si="7"/>
        <v>0</v>
      </c>
      <c r="H68" s="11">
        <f t="shared" si="3"/>
        <v>0</v>
      </c>
      <c r="I68" s="11">
        <f t="shared" si="4"/>
        <v>0</v>
      </c>
      <c r="J68" s="4">
        <f t="shared" si="5"/>
        <v>0</v>
      </c>
      <c r="K68" s="3">
        <f t="shared" si="8"/>
        <v>0</v>
      </c>
      <c r="L68" s="11">
        <f t="shared" si="9"/>
        <v>0</v>
      </c>
    </row>
    <row r="69" spans="1:12" x14ac:dyDescent="0.25">
      <c r="A69" s="9">
        <f>IF('Lease Quarterly'!$H$4="Monthly",DATE(YEAR('Quarterly Journal entry'!A68),MONTH('Quarterly Journal entry'!A68)+1,DAY('Quarterly Journal entry'!A68)),IF('Lease Quarterly'!$H$4="Quarterly",DATE(YEAR('Quarterly Journal entry'!A68),MONTH('Quarterly Journal entry'!A68)+3,DAY('Quarterly Journal entry'!A68)),DATE(YEAR('Quarterly Journal entry'!A68)+1,MONTH('Quarterly Journal entry'!A68),DAY('Quarterly Journal entry'!A68))))</f>
        <v>49857</v>
      </c>
      <c r="B69" s="9">
        <f t="shared" si="0"/>
        <v>49857</v>
      </c>
      <c r="C69" s="9">
        <f t="shared" si="6"/>
        <v>49887</v>
      </c>
      <c r="D69" s="3">
        <f t="shared" si="1"/>
        <v>31</v>
      </c>
      <c r="E69" s="10">
        <f t="shared" si="2"/>
        <v>31</v>
      </c>
      <c r="F69" s="4">
        <f>'Lease Quarterly'!K79</f>
        <v>0</v>
      </c>
      <c r="G69" s="3">
        <f t="shared" si="7"/>
        <v>0</v>
      </c>
      <c r="H69" s="11">
        <f t="shared" si="3"/>
        <v>0</v>
      </c>
      <c r="I69" s="11">
        <f t="shared" si="4"/>
        <v>0</v>
      </c>
      <c r="J69" s="4">
        <f t="shared" si="5"/>
        <v>0</v>
      </c>
      <c r="K69" s="3">
        <f t="shared" si="8"/>
        <v>0</v>
      </c>
      <c r="L69" s="11">
        <f t="shared" si="9"/>
        <v>0</v>
      </c>
    </row>
    <row r="70" spans="1:12" x14ac:dyDescent="0.25">
      <c r="A70" s="9">
        <f>IF('Lease Quarterly'!$H$4="Monthly",DATE(YEAR('Quarterly Journal entry'!A69),MONTH('Quarterly Journal entry'!A69)+1,DAY('Quarterly Journal entry'!A69)),IF('Lease Quarterly'!$H$4="Quarterly",DATE(YEAR('Quarterly Journal entry'!A69),MONTH('Quarterly Journal entry'!A69)+3,DAY('Quarterly Journal entry'!A69)),DATE(YEAR('Quarterly Journal entry'!A69)+1,MONTH('Quarterly Journal entry'!A69),DAY('Quarterly Journal entry'!A69))))</f>
        <v>49949</v>
      </c>
      <c r="B70" s="9">
        <f t="shared" ref="B70:B133" si="11">EOMONTH(A70,-1)+1</f>
        <v>49949</v>
      </c>
      <c r="C70" s="9">
        <f t="shared" si="6"/>
        <v>49979</v>
      </c>
      <c r="D70" s="3">
        <f t="shared" ref="D70:D133" si="12">C70-B70+1</f>
        <v>31</v>
      </c>
      <c r="E70" s="10">
        <f t="shared" ref="E70:E133" si="13">C70-A70+1</f>
        <v>31</v>
      </c>
      <c r="F70" s="4">
        <f>'Lease Quarterly'!K80</f>
        <v>0</v>
      </c>
      <c r="G70" s="3">
        <f t="shared" si="7"/>
        <v>0</v>
      </c>
      <c r="H70" s="11">
        <f t="shared" ref="H70:H133" si="14">(F71)/(A71-A70+1)*((((EOMONTH(DATE(YEAR(A70),MONTH(A70)+1,DAY(A70)),0)))-DATE(YEAR(A70),MONTH(EOMONTH(A70,-1)+1)+1,1))+1)</f>
        <v>0</v>
      </c>
      <c r="I70" s="11">
        <f t="shared" ref="I70:I133" si="15">(F71)/(A71-A70+1)*(((((EOMONTH(DATE(YEAR(A70),MONTH(A70)+2,DAY(A70)),0)))-DATE(YEAR(A70),MONTH(EOMONTH(A70,-1)+2)+2,1)))+1)</f>
        <v>0</v>
      </c>
      <c r="J70" s="4">
        <f t="shared" ref="J70:J133" si="16">F71/(A71-A70+1)*(A71-DATE(YEAR(A71),MONTH(EOMONTH(A71,-1)+1),DAY(1))+1)</f>
        <v>0</v>
      </c>
      <c r="K70" s="3">
        <f t="shared" si="8"/>
        <v>0</v>
      </c>
      <c r="L70" s="11">
        <f t="shared" si="9"/>
        <v>0</v>
      </c>
    </row>
    <row r="71" spans="1:12" x14ac:dyDescent="0.25">
      <c r="A71" s="9">
        <f>IF('Lease Quarterly'!$H$4="Monthly",DATE(YEAR('Quarterly Journal entry'!A70),MONTH('Quarterly Journal entry'!A70)+1,DAY('Quarterly Journal entry'!A70)),IF('Lease Quarterly'!$H$4="Quarterly",DATE(YEAR('Quarterly Journal entry'!A70),MONTH('Quarterly Journal entry'!A70)+3,DAY('Quarterly Journal entry'!A70)),DATE(YEAR('Quarterly Journal entry'!A70)+1,MONTH('Quarterly Journal entry'!A70),DAY('Quarterly Journal entry'!A70))))</f>
        <v>50041</v>
      </c>
      <c r="B71" s="9">
        <f t="shared" si="11"/>
        <v>50041</v>
      </c>
      <c r="C71" s="9">
        <f t="shared" ref="C71:C134" si="17">EOMONTH(A71,0)</f>
        <v>50071</v>
      </c>
      <c r="D71" s="3">
        <f t="shared" si="12"/>
        <v>31</v>
      </c>
      <c r="E71" s="10">
        <f t="shared" si="13"/>
        <v>31</v>
      </c>
      <c r="F71" s="4">
        <f>'Lease Quarterly'!K81</f>
        <v>0</v>
      </c>
      <c r="G71" s="3">
        <f t="shared" ref="G71:G134" si="18">(F72/(A72-A71+1)*E71)+J70</f>
        <v>0</v>
      </c>
      <c r="H71" s="11">
        <f t="shared" si="14"/>
        <v>0</v>
      </c>
      <c r="I71" s="11">
        <f t="shared" si="15"/>
        <v>0</v>
      </c>
      <c r="J71" s="4">
        <f t="shared" si="16"/>
        <v>0</v>
      </c>
      <c r="K71" s="3">
        <f t="shared" si="8"/>
        <v>0</v>
      </c>
      <c r="L71" s="11">
        <f t="shared" si="9"/>
        <v>0</v>
      </c>
    </row>
    <row r="72" spans="1:12" x14ac:dyDescent="0.25">
      <c r="A72" s="9">
        <f>IF('Lease Quarterly'!$H$4="Monthly",DATE(YEAR('Quarterly Journal entry'!A71),MONTH('Quarterly Journal entry'!A71)+1,DAY('Quarterly Journal entry'!A71)),IF('Lease Quarterly'!$H$4="Quarterly",DATE(YEAR('Quarterly Journal entry'!A71),MONTH('Quarterly Journal entry'!A71)+3,DAY('Quarterly Journal entry'!A71)),DATE(YEAR('Quarterly Journal entry'!A71)+1,MONTH('Quarterly Journal entry'!A71),DAY('Quarterly Journal entry'!A71))))</f>
        <v>50131</v>
      </c>
      <c r="B72" s="9">
        <f t="shared" si="11"/>
        <v>50131</v>
      </c>
      <c r="C72" s="9">
        <f t="shared" si="17"/>
        <v>50160</v>
      </c>
      <c r="D72" s="3">
        <f t="shared" si="12"/>
        <v>30</v>
      </c>
      <c r="E72" s="10">
        <f t="shared" si="13"/>
        <v>30</v>
      </c>
      <c r="F72" s="4">
        <f>'Lease Quarterly'!K82</f>
        <v>0</v>
      </c>
      <c r="G72" s="3">
        <f t="shared" si="18"/>
        <v>0</v>
      </c>
      <c r="H72" s="11">
        <f t="shared" si="14"/>
        <v>0</v>
      </c>
      <c r="I72" s="11">
        <f t="shared" si="15"/>
        <v>0</v>
      </c>
      <c r="J72" s="4">
        <f t="shared" si="16"/>
        <v>0</v>
      </c>
      <c r="K72" s="3">
        <f t="shared" ref="K72:K135" si="19">G72+J72+I72+H72-J71</f>
        <v>0</v>
      </c>
      <c r="L72" s="11">
        <f t="shared" ref="L72:L135" si="20">J72-J71</f>
        <v>0</v>
      </c>
    </row>
    <row r="73" spans="1:12" x14ac:dyDescent="0.25">
      <c r="A73" s="9">
        <f>IF('Lease Quarterly'!$H$4="Monthly",DATE(YEAR('Quarterly Journal entry'!A72),MONTH('Quarterly Journal entry'!A72)+1,DAY('Quarterly Journal entry'!A72)),IF('Lease Quarterly'!$H$4="Quarterly",DATE(YEAR('Quarterly Journal entry'!A72),MONTH('Quarterly Journal entry'!A72)+3,DAY('Quarterly Journal entry'!A72)),DATE(YEAR('Quarterly Journal entry'!A72)+1,MONTH('Quarterly Journal entry'!A72),DAY('Quarterly Journal entry'!A72))))</f>
        <v>50222</v>
      </c>
      <c r="B73" s="9">
        <f t="shared" si="11"/>
        <v>50222</v>
      </c>
      <c r="C73" s="9">
        <f t="shared" si="17"/>
        <v>50252</v>
      </c>
      <c r="D73" s="3">
        <f t="shared" si="12"/>
        <v>31</v>
      </c>
      <c r="E73" s="10">
        <f t="shared" si="13"/>
        <v>31</v>
      </c>
      <c r="F73" s="4">
        <f>'Lease Quarterly'!K83</f>
        <v>0</v>
      </c>
      <c r="G73" s="3">
        <f t="shared" si="18"/>
        <v>0</v>
      </c>
      <c r="H73" s="11">
        <f t="shared" si="14"/>
        <v>0</v>
      </c>
      <c r="I73" s="11">
        <f t="shared" si="15"/>
        <v>0</v>
      </c>
      <c r="J73" s="4">
        <f t="shared" si="16"/>
        <v>0</v>
      </c>
      <c r="K73" s="3">
        <f t="shared" si="19"/>
        <v>0</v>
      </c>
      <c r="L73" s="11">
        <f t="shared" si="20"/>
        <v>0</v>
      </c>
    </row>
    <row r="74" spans="1:12" x14ac:dyDescent="0.25">
      <c r="A74" s="9">
        <f>IF('Lease Quarterly'!$H$4="Monthly",DATE(YEAR('Quarterly Journal entry'!A73),MONTH('Quarterly Journal entry'!A73)+1,DAY('Quarterly Journal entry'!A73)),IF('Lease Quarterly'!$H$4="Quarterly",DATE(YEAR('Quarterly Journal entry'!A73),MONTH('Quarterly Journal entry'!A73)+3,DAY('Quarterly Journal entry'!A73)),DATE(YEAR('Quarterly Journal entry'!A73)+1,MONTH('Quarterly Journal entry'!A73),DAY('Quarterly Journal entry'!A73))))</f>
        <v>50314</v>
      </c>
      <c r="B74" s="9">
        <f t="shared" si="11"/>
        <v>50314</v>
      </c>
      <c r="C74" s="9">
        <f t="shared" si="17"/>
        <v>50344</v>
      </c>
      <c r="D74" s="3">
        <f t="shared" si="12"/>
        <v>31</v>
      </c>
      <c r="E74" s="10">
        <f t="shared" si="13"/>
        <v>31</v>
      </c>
      <c r="F74" s="4">
        <f>'Lease Quarterly'!K84</f>
        <v>0</v>
      </c>
      <c r="G74" s="3">
        <f t="shared" si="18"/>
        <v>0</v>
      </c>
      <c r="H74" s="11">
        <f t="shared" si="14"/>
        <v>0</v>
      </c>
      <c r="I74" s="11">
        <f t="shared" si="15"/>
        <v>0</v>
      </c>
      <c r="J74" s="4">
        <f t="shared" si="16"/>
        <v>0</v>
      </c>
      <c r="K74" s="3">
        <f t="shared" si="19"/>
        <v>0</v>
      </c>
      <c r="L74" s="11">
        <f t="shared" si="20"/>
        <v>0</v>
      </c>
    </row>
    <row r="75" spans="1:12" x14ac:dyDescent="0.25">
      <c r="A75" s="9">
        <f>IF('Lease Quarterly'!$H$4="Monthly",DATE(YEAR('Quarterly Journal entry'!A74),MONTH('Quarterly Journal entry'!A74)+1,DAY('Quarterly Journal entry'!A74)),IF('Lease Quarterly'!$H$4="Quarterly",DATE(YEAR('Quarterly Journal entry'!A74),MONTH('Quarterly Journal entry'!A74)+3,DAY('Quarterly Journal entry'!A74)),DATE(YEAR('Quarterly Journal entry'!A74)+1,MONTH('Quarterly Journal entry'!A74),DAY('Quarterly Journal entry'!A74))))</f>
        <v>50406</v>
      </c>
      <c r="B75" s="9">
        <f t="shared" si="11"/>
        <v>50406</v>
      </c>
      <c r="C75" s="9">
        <f t="shared" si="17"/>
        <v>50436</v>
      </c>
      <c r="D75" s="3">
        <f t="shared" si="12"/>
        <v>31</v>
      </c>
      <c r="E75" s="10">
        <f t="shared" si="13"/>
        <v>31</v>
      </c>
      <c r="F75" s="4">
        <f>'Lease Quarterly'!K85</f>
        <v>0</v>
      </c>
      <c r="G75" s="3">
        <f t="shared" si="18"/>
        <v>0</v>
      </c>
      <c r="H75" s="11">
        <f t="shared" si="14"/>
        <v>0</v>
      </c>
      <c r="I75" s="11">
        <f t="shared" si="15"/>
        <v>0</v>
      </c>
      <c r="J75" s="4">
        <f t="shared" si="16"/>
        <v>0</v>
      </c>
      <c r="K75" s="3">
        <f t="shared" si="19"/>
        <v>0</v>
      </c>
      <c r="L75" s="11">
        <f t="shared" si="20"/>
        <v>0</v>
      </c>
    </row>
    <row r="76" spans="1:12" x14ac:dyDescent="0.25">
      <c r="A76" s="9">
        <f>IF('Lease Quarterly'!$H$4="Monthly",DATE(YEAR('Quarterly Journal entry'!A75),MONTH('Quarterly Journal entry'!A75)+1,DAY('Quarterly Journal entry'!A75)),IF('Lease Quarterly'!$H$4="Quarterly",DATE(YEAR('Quarterly Journal entry'!A75),MONTH('Quarterly Journal entry'!A75)+3,DAY('Quarterly Journal entry'!A75)),DATE(YEAR('Quarterly Journal entry'!A75)+1,MONTH('Quarterly Journal entry'!A75),DAY('Quarterly Journal entry'!A75))))</f>
        <v>50496</v>
      </c>
      <c r="B76" s="9">
        <f t="shared" si="11"/>
        <v>50496</v>
      </c>
      <c r="C76" s="9">
        <f t="shared" si="17"/>
        <v>50525</v>
      </c>
      <c r="D76" s="3">
        <f t="shared" si="12"/>
        <v>30</v>
      </c>
      <c r="E76" s="10">
        <f t="shared" si="13"/>
        <v>30</v>
      </c>
      <c r="F76" s="4">
        <f>'Lease Quarterly'!K86</f>
        <v>0</v>
      </c>
      <c r="G76" s="3">
        <f t="shared" si="18"/>
        <v>0</v>
      </c>
      <c r="H76" s="11">
        <f t="shared" si="14"/>
        <v>0</v>
      </c>
      <c r="I76" s="11">
        <f t="shared" si="15"/>
        <v>0</v>
      </c>
      <c r="J76" s="4">
        <f t="shared" si="16"/>
        <v>0</v>
      </c>
      <c r="K76" s="3">
        <f t="shared" si="19"/>
        <v>0</v>
      </c>
      <c r="L76" s="11">
        <f t="shared" si="20"/>
        <v>0</v>
      </c>
    </row>
    <row r="77" spans="1:12" x14ac:dyDescent="0.25">
      <c r="A77" s="9">
        <f>IF('Lease Quarterly'!$H$4="Monthly",DATE(YEAR('Quarterly Journal entry'!A76),MONTH('Quarterly Journal entry'!A76)+1,DAY('Quarterly Journal entry'!A76)),IF('Lease Quarterly'!$H$4="Quarterly",DATE(YEAR('Quarterly Journal entry'!A76),MONTH('Quarterly Journal entry'!A76)+3,DAY('Quarterly Journal entry'!A76)),DATE(YEAR('Quarterly Journal entry'!A76)+1,MONTH('Quarterly Journal entry'!A76),DAY('Quarterly Journal entry'!A76))))</f>
        <v>50587</v>
      </c>
      <c r="B77" s="9">
        <f t="shared" si="11"/>
        <v>50587</v>
      </c>
      <c r="C77" s="9">
        <f t="shared" si="17"/>
        <v>50617</v>
      </c>
      <c r="D77" s="3">
        <f t="shared" si="12"/>
        <v>31</v>
      </c>
      <c r="E77" s="10">
        <f t="shared" si="13"/>
        <v>31</v>
      </c>
      <c r="F77" s="4">
        <f>'Lease Quarterly'!K87</f>
        <v>0</v>
      </c>
      <c r="G77" s="3">
        <f t="shared" si="18"/>
        <v>0</v>
      </c>
      <c r="H77" s="11">
        <f t="shared" si="14"/>
        <v>0</v>
      </c>
      <c r="I77" s="11">
        <f t="shared" si="15"/>
        <v>0</v>
      </c>
      <c r="J77" s="4">
        <f t="shared" si="16"/>
        <v>0</v>
      </c>
      <c r="K77" s="3">
        <f t="shared" si="19"/>
        <v>0</v>
      </c>
      <c r="L77" s="11">
        <f t="shared" si="20"/>
        <v>0</v>
      </c>
    </row>
    <row r="78" spans="1:12" x14ac:dyDescent="0.25">
      <c r="A78" s="9">
        <f>IF('Lease Quarterly'!$H$4="Monthly",DATE(YEAR('Quarterly Journal entry'!A77),MONTH('Quarterly Journal entry'!A77)+1,DAY('Quarterly Journal entry'!A77)),IF('Lease Quarterly'!$H$4="Quarterly",DATE(YEAR('Quarterly Journal entry'!A77),MONTH('Quarterly Journal entry'!A77)+3,DAY('Quarterly Journal entry'!A77)),DATE(YEAR('Quarterly Journal entry'!A77)+1,MONTH('Quarterly Journal entry'!A77),DAY('Quarterly Journal entry'!A77))))</f>
        <v>50679</v>
      </c>
      <c r="B78" s="9">
        <f t="shared" si="11"/>
        <v>50679</v>
      </c>
      <c r="C78" s="9">
        <f t="shared" si="17"/>
        <v>50709</v>
      </c>
      <c r="D78" s="3">
        <f t="shared" si="12"/>
        <v>31</v>
      </c>
      <c r="E78" s="10">
        <f t="shared" si="13"/>
        <v>31</v>
      </c>
      <c r="F78" s="4">
        <f>'Lease Quarterly'!K88</f>
        <v>0</v>
      </c>
      <c r="G78" s="3">
        <f t="shared" si="18"/>
        <v>0</v>
      </c>
      <c r="H78" s="11">
        <f t="shared" si="14"/>
        <v>0</v>
      </c>
      <c r="I78" s="11">
        <f t="shared" si="15"/>
        <v>0</v>
      </c>
      <c r="J78" s="4">
        <f t="shared" si="16"/>
        <v>0</v>
      </c>
      <c r="K78" s="3">
        <f t="shared" si="19"/>
        <v>0</v>
      </c>
      <c r="L78" s="11">
        <f t="shared" si="20"/>
        <v>0</v>
      </c>
    </row>
    <row r="79" spans="1:12" x14ac:dyDescent="0.25">
      <c r="A79" s="9">
        <f>IF('Lease Quarterly'!$H$4="Monthly",DATE(YEAR('Quarterly Journal entry'!A78),MONTH('Quarterly Journal entry'!A78)+1,DAY('Quarterly Journal entry'!A78)),IF('Lease Quarterly'!$H$4="Quarterly",DATE(YEAR('Quarterly Journal entry'!A78),MONTH('Quarterly Journal entry'!A78)+3,DAY('Quarterly Journal entry'!A78)),DATE(YEAR('Quarterly Journal entry'!A78)+1,MONTH('Quarterly Journal entry'!A78),DAY('Quarterly Journal entry'!A78))))</f>
        <v>50771</v>
      </c>
      <c r="B79" s="9">
        <f t="shared" si="11"/>
        <v>50771</v>
      </c>
      <c r="C79" s="9">
        <f t="shared" si="17"/>
        <v>50801</v>
      </c>
      <c r="D79" s="3">
        <f t="shared" si="12"/>
        <v>31</v>
      </c>
      <c r="E79" s="10">
        <f t="shared" si="13"/>
        <v>31</v>
      </c>
      <c r="F79" s="4">
        <f>'Lease Quarterly'!K89</f>
        <v>0</v>
      </c>
      <c r="G79" s="3">
        <f t="shared" si="18"/>
        <v>0</v>
      </c>
      <c r="H79" s="11">
        <f t="shared" si="14"/>
        <v>0</v>
      </c>
      <c r="I79" s="11">
        <f t="shared" si="15"/>
        <v>0</v>
      </c>
      <c r="J79" s="4">
        <f t="shared" si="16"/>
        <v>0</v>
      </c>
      <c r="K79" s="3">
        <f t="shared" si="19"/>
        <v>0</v>
      </c>
      <c r="L79" s="11">
        <f t="shared" si="20"/>
        <v>0</v>
      </c>
    </row>
    <row r="80" spans="1:12" x14ac:dyDescent="0.25">
      <c r="A80" s="9">
        <f>IF('Lease Quarterly'!$H$4="Monthly",DATE(YEAR('Quarterly Journal entry'!A79),MONTH('Quarterly Journal entry'!A79)+1,DAY('Quarterly Journal entry'!A79)),IF('Lease Quarterly'!$H$4="Quarterly",DATE(YEAR('Quarterly Journal entry'!A79),MONTH('Quarterly Journal entry'!A79)+3,DAY('Quarterly Journal entry'!A79)),DATE(YEAR('Quarterly Journal entry'!A79)+1,MONTH('Quarterly Journal entry'!A79),DAY('Quarterly Journal entry'!A79))))</f>
        <v>50861</v>
      </c>
      <c r="B80" s="9">
        <f t="shared" si="11"/>
        <v>50861</v>
      </c>
      <c r="C80" s="9">
        <f t="shared" si="17"/>
        <v>50890</v>
      </c>
      <c r="D80" s="3">
        <f t="shared" si="12"/>
        <v>30</v>
      </c>
      <c r="E80" s="10">
        <f t="shared" si="13"/>
        <v>30</v>
      </c>
      <c r="F80" s="4">
        <f>'Lease Quarterly'!K90</f>
        <v>0</v>
      </c>
      <c r="G80" s="3">
        <f t="shared" si="18"/>
        <v>0</v>
      </c>
      <c r="H80" s="11">
        <f t="shared" si="14"/>
        <v>0</v>
      </c>
      <c r="I80" s="11">
        <f t="shared" si="15"/>
        <v>0</v>
      </c>
      <c r="J80" s="4">
        <f t="shared" si="16"/>
        <v>0</v>
      </c>
      <c r="K80" s="3">
        <f t="shared" si="19"/>
        <v>0</v>
      </c>
      <c r="L80" s="11">
        <f t="shared" si="20"/>
        <v>0</v>
      </c>
    </row>
    <row r="81" spans="1:12" x14ac:dyDescent="0.25">
      <c r="A81" s="9">
        <f>IF('Lease Quarterly'!$H$4="Monthly",DATE(YEAR('Quarterly Journal entry'!A80),MONTH('Quarterly Journal entry'!A80)+1,DAY('Quarterly Journal entry'!A80)),IF('Lease Quarterly'!$H$4="Quarterly",DATE(YEAR('Quarterly Journal entry'!A80),MONTH('Quarterly Journal entry'!A80)+3,DAY('Quarterly Journal entry'!A80)),DATE(YEAR('Quarterly Journal entry'!A80)+1,MONTH('Quarterly Journal entry'!A80),DAY('Quarterly Journal entry'!A80))))</f>
        <v>50952</v>
      </c>
      <c r="B81" s="9">
        <f t="shared" si="11"/>
        <v>50952</v>
      </c>
      <c r="C81" s="9">
        <f t="shared" si="17"/>
        <v>50982</v>
      </c>
      <c r="D81" s="3">
        <f t="shared" si="12"/>
        <v>31</v>
      </c>
      <c r="E81" s="10">
        <f t="shared" si="13"/>
        <v>31</v>
      </c>
      <c r="F81" s="4">
        <f>'Lease Quarterly'!K91</f>
        <v>0</v>
      </c>
      <c r="G81" s="3">
        <f t="shared" si="18"/>
        <v>0</v>
      </c>
      <c r="H81" s="11">
        <f t="shared" si="14"/>
        <v>0</v>
      </c>
      <c r="I81" s="11">
        <f t="shared" si="15"/>
        <v>0</v>
      </c>
      <c r="J81" s="4">
        <f t="shared" si="16"/>
        <v>0</v>
      </c>
      <c r="K81" s="3">
        <f t="shared" si="19"/>
        <v>0</v>
      </c>
      <c r="L81" s="11">
        <f t="shared" si="20"/>
        <v>0</v>
      </c>
    </row>
    <row r="82" spans="1:12" x14ac:dyDescent="0.25">
      <c r="A82" s="9">
        <f>IF('Lease Quarterly'!$H$4="Monthly",DATE(YEAR('Quarterly Journal entry'!A81),MONTH('Quarterly Journal entry'!A81)+1,DAY('Quarterly Journal entry'!A81)),IF('Lease Quarterly'!$H$4="Quarterly",DATE(YEAR('Quarterly Journal entry'!A81),MONTH('Quarterly Journal entry'!A81)+3,DAY('Quarterly Journal entry'!A81)),DATE(YEAR('Quarterly Journal entry'!A81)+1,MONTH('Quarterly Journal entry'!A81),DAY('Quarterly Journal entry'!A81))))</f>
        <v>51044</v>
      </c>
      <c r="B82" s="9">
        <f t="shared" si="11"/>
        <v>51044</v>
      </c>
      <c r="C82" s="9">
        <f t="shared" si="17"/>
        <v>51074</v>
      </c>
      <c r="D82" s="3">
        <f t="shared" si="12"/>
        <v>31</v>
      </c>
      <c r="E82" s="10">
        <f t="shared" si="13"/>
        <v>31</v>
      </c>
      <c r="F82" s="4">
        <f>'Lease Quarterly'!K92</f>
        <v>0</v>
      </c>
      <c r="G82" s="3">
        <f t="shared" si="18"/>
        <v>0</v>
      </c>
      <c r="H82" s="11">
        <f t="shared" si="14"/>
        <v>0</v>
      </c>
      <c r="I82" s="11">
        <f t="shared" si="15"/>
        <v>0</v>
      </c>
      <c r="J82" s="4">
        <f t="shared" si="16"/>
        <v>0</v>
      </c>
      <c r="K82" s="3">
        <f t="shared" si="19"/>
        <v>0</v>
      </c>
      <c r="L82" s="11">
        <f t="shared" si="20"/>
        <v>0</v>
      </c>
    </row>
    <row r="83" spans="1:12" x14ac:dyDescent="0.25">
      <c r="A83" s="9">
        <f>IF('Lease Quarterly'!$H$4="Monthly",DATE(YEAR('Quarterly Journal entry'!A82),MONTH('Quarterly Journal entry'!A82)+1,DAY('Quarterly Journal entry'!A82)),IF('Lease Quarterly'!$H$4="Quarterly",DATE(YEAR('Quarterly Journal entry'!A82),MONTH('Quarterly Journal entry'!A82)+3,DAY('Quarterly Journal entry'!A82)),DATE(YEAR('Quarterly Journal entry'!A82)+1,MONTH('Quarterly Journal entry'!A82),DAY('Quarterly Journal entry'!A82))))</f>
        <v>51136</v>
      </c>
      <c r="B83" s="9">
        <f t="shared" si="11"/>
        <v>51136</v>
      </c>
      <c r="C83" s="9">
        <f t="shared" si="17"/>
        <v>51166</v>
      </c>
      <c r="D83" s="3">
        <f t="shared" si="12"/>
        <v>31</v>
      </c>
      <c r="E83" s="10">
        <f t="shared" si="13"/>
        <v>31</v>
      </c>
      <c r="F83" s="4">
        <f>'Lease Quarterly'!K93</f>
        <v>0</v>
      </c>
      <c r="G83" s="3">
        <f t="shared" si="18"/>
        <v>0</v>
      </c>
      <c r="H83" s="11">
        <f t="shared" si="14"/>
        <v>0</v>
      </c>
      <c r="I83" s="11">
        <f t="shared" si="15"/>
        <v>0</v>
      </c>
      <c r="J83" s="4">
        <f t="shared" si="16"/>
        <v>0</v>
      </c>
      <c r="K83" s="3">
        <f t="shared" si="19"/>
        <v>0</v>
      </c>
      <c r="L83" s="11">
        <f t="shared" si="20"/>
        <v>0</v>
      </c>
    </row>
    <row r="84" spans="1:12" x14ac:dyDescent="0.25">
      <c r="A84" s="9">
        <f>IF('Lease Quarterly'!$H$4="Monthly",DATE(YEAR('Quarterly Journal entry'!A83),MONTH('Quarterly Journal entry'!A83)+1,DAY('Quarterly Journal entry'!A83)),IF('Lease Quarterly'!$H$4="Quarterly",DATE(YEAR('Quarterly Journal entry'!A83),MONTH('Quarterly Journal entry'!A83)+3,DAY('Quarterly Journal entry'!A83)),DATE(YEAR('Quarterly Journal entry'!A83)+1,MONTH('Quarterly Journal entry'!A83),DAY('Quarterly Journal entry'!A83))))</f>
        <v>51227</v>
      </c>
      <c r="B84" s="9">
        <f t="shared" si="11"/>
        <v>51227</v>
      </c>
      <c r="C84" s="9">
        <f t="shared" si="17"/>
        <v>51256</v>
      </c>
      <c r="D84" s="3">
        <f t="shared" si="12"/>
        <v>30</v>
      </c>
      <c r="E84" s="10">
        <f t="shared" si="13"/>
        <v>30</v>
      </c>
      <c r="F84" s="4">
        <f>'Lease Quarterly'!K94</f>
        <v>0</v>
      </c>
      <c r="G84" s="3">
        <f t="shared" si="18"/>
        <v>0</v>
      </c>
      <c r="H84" s="11">
        <f t="shared" si="14"/>
        <v>0</v>
      </c>
      <c r="I84" s="11">
        <f t="shared" si="15"/>
        <v>0</v>
      </c>
      <c r="J84" s="4">
        <f t="shared" si="16"/>
        <v>0</v>
      </c>
      <c r="K84" s="3">
        <f t="shared" si="19"/>
        <v>0</v>
      </c>
      <c r="L84" s="11">
        <f t="shared" si="20"/>
        <v>0</v>
      </c>
    </row>
    <row r="85" spans="1:12" x14ac:dyDescent="0.25">
      <c r="A85" s="9">
        <f>IF('Lease Quarterly'!$H$4="Monthly",DATE(YEAR('Quarterly Journal entry'!A84),MONTH('Quarterly Journal entry'!A84)+1,DAY('Quarterly Journal entry'!A84)),IF('Lease Quarterly'!$H$4="Quarterly",DATE(YEAR('Quarterly Journal entry'!A84),MONTH('Quarterly Journal entry'!A84)+3,DAY('Quarterly Journal entry'!A84)),DATE(YEAR('Quarterly Journal entry'!A84)+1,MONTH('Quarterly Journal entry'!A84),DAY('Quarterly Journal entry'!A84))))</f>
        <v>51318</v>
      </c>
      <c r="B85" s="9">
        <f t="shared" si="11"/>
        <v>51318</v>
      </c>
      <c r="C85" s="9">
        <f t="shared" si="17"/>
        <v>51348</v>
      </c>
      <c r="D85" s="3">
        <f t="shared" si="12"/>
        <v>31</v>
      </c>
      <c r="E85" s="10">
        <f t="shared" si="13"/>
        <v>31</v>
      </c>
      <c r="F85" s="4">
        <f>'Lease Quarterly'!K95</f>
        <v>0</v>
      </c>
      <c r="G85" s="3">
        <f t="shared" si="18"/>
        <v>0</v>
      </c>
      <c r="H85" s="11">
        <f t="shared" si="14"/>
        <v>0</v>
      </c>
      <c r="I85" s="11">
        <f t="shared" si="15"/>
        <v>0</v>
      </c>
      <c r="J85" s="4">
        <f t="shared" si="16"/>
        <v>0</v>
      </c>
      <c r="K85" s="3">
        <f t="shared" si="19"/>
        <v>0</v>
      </c>
      <c r="L85" s="11">
        <f t="shared" si="20"/>
        <v>0</v>
      </c>
    </row>
    <row r="86" spans="1:12" x14ac:dyDescent="0.25">
      <c r="A86" s="9">
        <f>IF('Lease Quarterly'!$H$4="Monthly",DATE(YEAR('Quarterly Journal entry'!A85),MONTH('Quarterly Journal entry'!A85)+1,DAY('Quarterly Journal entry'!A85)),IF('Lease Quarterly'!$H$4="Quarterly",DATE(YEAR('Quarterly Journal entry'!A85),MONTH('Quarterly Journal entry'!A85)+3,DAY('Quarterly Journal entry'!A85)),DATE(YEAR('Quarterly Journal entry'!A85)+1,MONTH('Quarterly Journal entry'!A85),DAY('Quarterly Journal entry'!A85))))</f>
        <v>51410</v>
      </c>
      <c r="B86" s="9">
        <f t="shared" si="11"/>
        <v>51410</v>
      </c>
      <c r="C86" s="9">
        <f t="shared" si="17"/>
        <v>51440</v>
      </c>
      <c r="D86" s="3">
        <f t="shared" si="12"/>
        <v>31</v>
      </c>
      <c r="E86" s="10">
        <f t="shared" si="13"/>
        <v>31</v>
      </c>
      <c r="F86" s="4">
        <f>'Lease Quarterly'!K96</f>
        <v>0</v>
      </c>
      <c r="G86" s="3">
        <f t="shared" si="18"/>
        <v>0</v>
      </c>
      <c r="H86" s="11">
        <f t="shared" si="14"/>
        <v>0</v>
      </c>
      <c r="I86" s="11">
        <f t="shared" si="15"/>
        <v>0</v>
      </c>
      <c r="J86" s="4">
        <f t="shared" si="16"/>
        <v>0</v>
      </c>
      <c r="K86" s="3">
        <f t="shared" si="19"/>
        <v>0</v>
      </c>
      <c r="L86" s="11">
        <f t="shared" si="20"/>
        <v>0</v>
      </c>
    </row>
    <row r="87" spans="1:12" x14ac:dyDescent="0.25">
      <c r="A87" s="9">
        <f>IF('Lease Quarterly'!$H$4="Monthly",DATE(YEAR('Quarterly Journal entry'!A86),MONTH('Quarterly Journal entry'!A86)+1,DAY('Quarterly Journal entry'!A86)),IF('Lease Quarterly'!$H$4="Quarterly",DATE(YEAR('Quarterly Journal entry'!A86),MONTH('Quarterly Journal entry'!A86)+3,DAY('Quarterly Journal entry'!A86)),DATE(YEAR('Quarterly Journal entry'!A86)+1,MONTH('Quarterly Journal entry'!A86),DAY('Quarterly Journal entry'!A86))))</f>
        <v>51502</v>
      </c>
      <c r="B87" s="9">
        <f t="shared" si="11"/>
        <v>51502</v>
      </c>
      <c r="C87" s="9">
        <f t="shared" si="17"/>
        <v>51532</v>
      </c>
      <c r="D87" s="3">
        <f t="shared" si="12"/>
        <v>31</v>
      </c>
      <c r="E87" s="10">
        <f t="shared" si="13"/>
        <v>31</v>
      </c>
      <c r="F87" s="4">
        <f>'Lease Quarterly'!K97</f>
        <v>0</v>
      </c>
      <c r="G87" s="3">
        <f t="shared" si="18"/>
        <v>0</v>
      </c>
      <c r="H87" s="11">
        <f t="shared" si="14"/>
        <v>0</v>
      </c>
      <c r="I87" s="11">
        <f t="shared" si="15"/>
        <v>0</v>
      </c>
      <c r="J87" s="4">
        <f t="shared" si="16"/>
        <v>0</v>
      </c>
      <c r="K87" s="3">
        <f t="shared" si="19"/>
        <v>0</v>
      </c>
      <c r="L87" s="11">
        <f t="shared" si="20"/>
        <v>0</v>
      </c>
    </row>
    <row r="88" spans="1:12" x14ac:dyDescent="0.25">
      <c r="A88" s="9">
        <f>IF('Lease Quarterly'!$H$4="Monthly",DATE(YEAR('Quarterly Journal entry'!A87),MONTH('Quarterly Journal entry'!A87)+1,DAY('Quarterly Journal entry'!A87)),IF('Lease Quarterly'!$H$4="Quarterly",DATE(YEAR('Quarterly Journal entry'!A87),MONTH('Quarterly Journal entry'!A87)+3,DAY('Quarterly Journal entry'!A87)),DATE(YEAR('Quarterly Journal entry'!A87)+1,MONTH('Quarterly Journal entry'!A87),DAY('Quarterly Journal entry'!A87))))</f>
        <v>51592</v>
      </c>
      <c r="B88" s="9">
        <f t="shared" si="11"/>
        <v>51592</v>
      </c>
      <c r="C88" s="9">
        <f t="shared" si="17"/>
        <v>51621</v>
      </c>
      <c r="D88" s="3">
        <f t="shared" si="12"/>
        <v>30</v>
      </c>
      <c r="E88" s="10">
        <f t="shared" si="13"/>
        <v>30</v>
      </c>
      <c r="F88" s="4">
        <f>'Lease Quarterly'!K98</f>
        <v>0</v>
      </c>
      <c r="G88" s="3">
        <f t="shared" si="18"/>
        <v>0</v>
      </c>
      <c r="H88" s="11">
        <f t="shared" si="14"/>
        <v>0</v>
      </c>
      <c r="I88" s="11">
        <f t="shared" si="15"/>
        <v>0</v>
      </c>
      <c r="J88" s="4">
        <f t="shared" si="16"/>
        <v>0</v>
      </c>
      <c r="K88" s="3">
        <f t="shared" si="19"/>
        <v>0</v>
      </c>
      <c r="L88" s="11">
        <f t="shared" si="20"/>
        <v>0</v>
      </c>
    </row>
    <row r="89" spans="1:12" x14ac:dyDescent="0.25">
      <c r="A89" s="9">
        <f>IF('Lease Quarterly'!$H$4="Monthly",DATE(YEAR('Quarterly Journal entry'!A88),MONTH('Quarterly Journal entry'!A88)+1,DAY('Quarterly Journal entry'!A88)),IF('Lease Quarterly'!$H$4="Quarterly",DATE(YEAR('Quarterly Journal entry'!A88),MONTH('Quarterly Journal entry'!A88)+3,DAY('Quarterly Journal entry'!A88)),DATE(YEAR('Quarterly Journal entry'!A88)+1,MONTH('Quarterly Journal entry'!A88),DAY('Quarterly Journal entry'!A88))))</f>
        <v>51683</v>
      </c>
      <c r="B89" s="9">
        <f t="shared" si="11"/>
        <v>51683</v>
      </c>
      <c r="C89" s="9">
        <f t="shared" si="17"/>
        <v>51713</v>
      </c>
      <c r="D89" s="3">
        <f t="shared" si="12"/>
        <v>31</v>
      </c>
      <c r="E89" s="10">
        <f t="shared" si="13"/>
        <v>31</v>
      </c>
      <c r="F89" s="4">
        <f>'Lease Quarterly'!K99</f>
        <v>0</v>
      </c>
      <c r="G89" s="3">
        <f t="shared" si="18"/>
        <v>0</v>
      </c>
      <c r="H89" s="11">
        <f t="shared" si="14"/>
        <v>0</v>
      </c>
      <c r="I89" s="11">
        <f t="shared" si="15"/>
        <v>0</v>
      </c>
      <c r="J89" s="4">
        <f t="shared" si="16"/>
        <v>0</v>
      </c>
      <c r="K89" s="3">
        <f t="shared" si="19"/>
        <v>0</v>
      </c>
      <c r="L89" s="11">
        <f t="shared" si="20"/>
        <v>0</v>
      </c>
    </row>
    <row r="90" spans="1:12" x14ac:dyDescent="0.25">
      <c r="A90" s="9">
        <f>IF('Lease Quarterly'!$H$4="Monthly",DATE(YEAR('Quarterly Journal entry'!A89),MONTH('Quarterly Journal entry'!A89)+1,DAY('Quarterly Journal entry'!A89)),IF('Lease Quarterly'!$H$4="Quarterly",DATE(YEAR('Quarterly Journal entry'!A89),MONTH('Quarterly Journal entry'!A89)+3,DAY('Quarterly Journal entry'!A89)),DATE(YEAR('Quarterly Journal entry'!A89)+1,MONTH('Quarterly Journal entry'!A89),DAY('Quarterly Journal entry'!A89))))</f>
        <v>51775</v>
      </c>
      <c r="B90" s="9">
        <f t="shared" si="11"/>
        <v>51775</v>
      </c>
      <c r="C90" s="9">
        <f t="shared" si="17"/>
        <v>51805</v>
      </c>
      <c r="D90" s="3">
        <f t="shared" si="12"/>
        <v>31</v>
      </c>
      <c r="E90" s="10">
        <f t="shared" si="13"/>
        <v>31</v>
      </c>
      <c r="F90" s="4">
        <f>'Lease Quarterly'!K100</f>
        <v>0</v>
      </c>
      <c r="G90" s="3">
        <f t="shared" si="18"/>
        <v>0</v>
      </c>
      <c r="H90" s="11">
        <f t="shared" si="14"/>
        <v>0</v>
      </c>
      <c r="I90" s="11">
        <f t="shared" si="15"/>
        <v>0</v>
      </c>
      <c r="J90" s="4">
        <f t="shared" si="16"/>
        <v>0</v>
      </c>
      <c r="K90" s="3">
        <f t="shared" si="19"/>
        <v>0</v>
      </c>
      <c r="L90" s="11">
        <f t="shared" si="20"/>
        <v>0</v>
      </c>
    </row>
    <row r="91" spans="1:12" x14ac:dyDescent="0.25">
      <c r="A91" s="9">
        <f>IF('Lease Quarterly'!$H$4="Monthly",DATE(YEAR('Quarterly Journal entry'!A90),MONTH('Quarterly Journal entry'!A90)+1,DAY('Quarterly Journal entry'!A90)),IF('Lease Quarterly'!$H$4="Quarterly",DATE(YEAR('Quarterly Journal entry'!A90),MONTH('Quarterly Journal entry'!A90)+3,DAY('Quarterly Journal entry'!A90)),DATE(YEAR('Quarterly Journal entry'!A90)+1,MONTH('Quarterly Journal entry'!A90),DAY('Quarterly Journal entry'!A90))))</f>
        <v>51867</v>
      </c>
      <c r="B91" s="9">
        <f t="shared" si="11"/>
        <v>51867</v>
      </c>
      <c r="C91" s="9">
        <f t="shared" si="17"/>
        <v>51897</v>
      </c>
      <c r="D91" s="3">
        <f t="shared" si="12"/>
        <v>31</v>
      </c>
      <c r="E91" s="10">
        <f t="shared" si="13"/>
        <v>31</v>
      </c>
      <c r="F91" s="4">
        <f>'Lease Quarterly'!K101</f>
        <v>0</v>
      </c>
      <c r="G91" s="3">
        <f t="shared" si="18"/>
        <v>0</v>
      </c>
      <c r="H91" s="11">
        <f t="shared" si="14"/>
        <v>0</v>
      </c>
      <c r="I91" s="11">
        <f t="shared" si="15"/>
        <v>0</v>
      </c>
      <c r="J91" s="4">
        <f t="shared" si="16"/>
        <v>0</v>
      </c>
      <c r="K91" s="3">
        <f t="shared" si="19"/>
        <v>0</v>
      </c>
      <c r="L91" s="11">
        <f t="shared" si="20"/>
        <v>0</v>
      </c>
    </row>
    <row r="92" spans="1:12" x14ac:dyDescent="0.25">
      <c r="A92" s="9">
        <f>IF('Lease Quarterly'!$H$4="Monthly",DATE(YEAR('Quarterly Journal entry'!A91),MONTH('Quarterly Journal entry'!A91)+1,DAY('Quarterly Journal entry'!A91)),IF('Lease Quarterly'!$H$4="Quarterly",DATE(YEAR('Quarterly Journal entry'!A91),MONTH('Quarterly Journal entry'!A91)+3,DAY('Quarterly Journal entry'!A91)),DATE(YEAR('Quarterly Journal entry'!A91)+1,MONTH('Quarterly Journal entry'!A91),DAY('Quarterly Journal entry'!A91))))</f>
        <v>51957</v>
      </c>
      <c r="B92" s="9">
        <f t="shared" si="11"/>
        <v>51957</v>
      </c>
      <c r="C92" s="9">
        <f t="shared" si="17"/>
        <v>51986</v>
      </c>
      <c r="D92" s="3">
        <f t="shared" si="12"/>
        <v>30</v>
      </c>
      <c r="E92" s="10">
        <f t="shared" si="13"/>
        <v>30</v>
      </c>
      <c r="F92" s="4">
        <f>'Lease Quarterly'!K102</f>
        <v>0</v>
      </c>
      <c r="G92" s="3">
        <f t="shared" si="18"/>
        <v>0</v>
      </c>
      <c r="H92" s="11">
        <f t="shared" si="14"/>
        <v>0</v>
      </c>
      <c r="I92" s="11">
        <f t="shared" si="15"/>
        <v>0</v>
      </c>
      <c r="J92" s="4">
        <f t="shared" si="16"/>
        <v>0</v>
      </c>
      <c r="K92" s="3">
        <f t="shared" si="19"/>
        <v>0</v>
      </c>
      <c r="L92" s="11">
        <f t="shared" si="20"/>
        <v>0</v>
      </c>
    </row>
    <row r="93" spans="1:12" x14ac:dyDescent="0.25">
      <c r="A93" s="9">
        <f>IF('Lease Quarterly'!$H$4="Monthly",DATE(YEAR('Quarterly Journal entry'!A92),MONTH('Quarterly Journal entry'!A92)+1,DAY('Quarterly Journal entry'!A92)),IF('Lease Quarterly'!$H$4="Quarterly",DATE(YEAR('Quarterly Journal entry'!A92),MONTH('Quarterly Journal entry'!A92)+3,DAY('Quarterly Journal entry'!A92)),DATE(YEAR('Quarterly Journal entry'!A92)+1,MONTH('Quarterly Journal entry'!A92),DAY('Quarterly Journal entry'!A92))))</f>
        <v>52048</v>
      </c>
      <c r="B93" s="9">
        <f t="shared" si="11"/>
        <v>52048</v>
      </c>
      <c r="C93" s="9">
        <f t="shared" si="17"/>
        <v>52078</v>
      </c>
      <c r="D93" s="3">
        <f t="shared" si="12"/>
        <v>31</v>
      </c>
      <c r="E93" s="10">
        <f t="shared" si="13"/>
        <v>31</v>
      </c>
      <c r="F93" s="4">
        <f>'Lease Quarterly'!K103</f>
        <v>0</v>
      </c>
      <c r="G93" s="3">
        <f t="shared" si="18"/>
        <v>0</v>
      </c>
      <c r="H93" s="11">
        <f t="shared" si="14"/>
        <v>0</v>
      </c>
      <c r="I93" s="11">
        <f t="shared" si="15"/>
        <v>0</v>
      </c>
      <c r="J93" s="4">
        <f t="shared" si="16"/>
        <v>0</v>
      </c>
      <c r="K93" s="3">
        <f t="shared" si="19"/>
        <v>0</v>
      </c>
      <c r="L93" s="11">
        <f t="shared" si="20"/>
        <v>0</v>
      </c>
    </row>
    <row r="94" spans="1:12" x14ac:dyDescent="0.25">
      <c r="A94" s="9">
        <f>IF('Lease Quarterly'!$H$4="Monthly",DATE(YEAR('Quarterly Journal entry'!A93),MONTH('Quarterly Journal entry'!A93)+1,DAY('Quarterly Journal entry'!A93)),IF('Lease Quarterly'!$H$4="Quarterly",DATE(YEAR('Quarterly Journal entry'!A93),MONTH('Quarterly Journal entry'!A93)+3,DAY('Quarterly Journal entry'!A93)),DATE(YEAR('Quarterly Journal entry'!A93)+1,MONTH('Quarterly Journal entry'!A93),DAY('Quarterly Journal entry'!A93))))</f>
        <v>52140</v>
      </c>
      <c r="B94" s="9">
        <f t="shared" si="11"/>
        <v>52140</v>
      </c>
      <c r="C94" s="9">
        <f t="shared" si="17"/>
        <v>52170</v>
      </c>
      <c r="D94" s="3">
        <f t="shared" si="12"/>
        <v>31</v>
      </c>
      <c r="E94" s="10">
        <f t="shared" si="13"/>
        <v>31</v>
      </c>
      <c r="F94" s="4">
        <f>'Lease Quarterly'!K104</f>
        <v>0</v>
      </c>
      <c r="G94" s="3">
        <f t="shared" si="18"/>
        <v>0</v>
      </c>
      <c r="H94" s="11">
        <f t="shared" si="14"/>
        <v>0</v>
      </c>
      <c r="I94" s="11">
        <f t="shared" si="15"/>
        <v>0</v>
      </c>
      <c r="J94" s="4">
        <f t="shared" si="16"/>
        <v>0</v>
      </c>
      <c r="K94" s="3">
        <f t="shared" si="19"/>
        <v>0</v>
      </c>
      <c r="L94" s="11">
        <f t="shared" si="20"/>
        <v>0</v>
      </c>
    </row>
    <row r="95" spans="1:12" x14ac:dyDescent="0.25">
      <c r="A95" s="9">
        <f>IF('Lease Quarterly'!$H$4="Monthly",DATE(YEAR('Quarterly Journal entry'!A94),MONTH('Quarterly Journal entry'!A94)+1,DAY('Quarterly Journal entry'!A94)),IF('Lease Quarterly'!$H$4="Quarterly",DATE(YEAR('Quarterly Journal entry'!A94),MONTH('Quarterly Journal entry'!A94)+3,DAY('Quarterly Journal entry'!A94)),DATE(YEAR('Quarterly Journal entry'!A94)+1,MONTH('Quarterly Journal entry'!A94),DAY('Quarterly Journal entry'!A94))))</f>
        <v>52232</v>
      </c>
      <c r="B95" s="9">
        <f t="shared" si="11"/>
        <v>52232</v>
      </c>
      <c r="C95" s="9">
        <f t="shared" si="17"/>
        <v>52262</v>
      </c>
      <c r="D95" s="3">
        <f t="shared" si="12"/>
        <v>31</v>
      </c>
      <c r="E95" s="10">
        <f t="shared" si="13"/>
        <v>31</v>
      </c>
      <c r="F95" s="4">
        <f>'Lease Quarterly'!K105</f>
        <v>0</v>
      </c>
      <c r="G95" s="3">
        <f t="shared" si="18"/>
        <v>0</v>
      </c>
      <c r="H95" s="11">
        <f t="shared" si="14"/>
        <v>0</v>
      </c>
      <c r="I95" s="11">
        <f t="shared" si="15"/>
        <v>0</v>
      </c>
      <c r="J95" s="4">
        <f t="shared" si="16"/>
        <v>0</v>
      </c>
      <c r="K95" s="3">
        <f t="shared" si="19"/>
        <v>0</v>
      </c>
      <c r="L95" s="11">
        <f t="shared" si="20"/>
        <v>0</v>
      </c>
    </row>
    <row r="96" spans="1:12" x14ac:dyDescent="0.25">
      <c r="A96" s="9">
        <f>IF('Lease Quarterly'!$H$4="Monthly",DATE(YEAR('Quarterly Journal entry'!A95),MONTH('Quarterly Journal entry'!A95)+1,DAY('Quarterly Journal entry'!A95)),IF('Lease Quarterly'!$H$4="Quarterly",DATE(YEAR('Quarterly Journal entry'!A95),MONTH('Quarterly Journal entry'!A95)+3,DAY('Quarterly Journal entry'!A95)),DATE(YEAR('Quarterly Journal entry'!A95)+1,MONTH('Quarterly Journal entry'!A95),DAY('Quarterly Journal entry'!A95))))</f>
        <v>52322</v>
      </c>
      <c r="B96" s="9">
        <f t="shared" si="11"/>
        <v>52322</v>
      </c>
      <c r="C96" s="9">
        <f t="shared" si="17"/>
        <v>52351</v>
      </c>
      <c r="D96" s="3">
        <f t="shared" si="12"/>
        <v>30</v>
      </c>
      <c r="E96" s="10">
        <f t="shared" si="13"/>
        <v>30</v>
      </c>
      <c r="F96" s="4">
        <f>'Lease Quarterly'!K106</f>
        <v>0</v>
      </c>
      <c r="G96" s="3">
        <f t="shared" si="18"/>
        <v>0</v>
      </c>
      <c r="H96" s="11">
        <f t="shared" si="14"/>
        <v>0</v>
      </c>
      <c r="I96" s="11">
        <f t="shared" si="15"/>
        <v>0</v>
      </c>
      <c r="J96" s="4">
        <f t="shared" si="16"/>
        <v>0</v>
      </c>
      <c r="K96" s="3">
        <f t="shared" si="19"/>
        <v>0</v>
      </c>
      <c r="L96" s="11">
        <f t="shared" si="20"/>
        <v>0</v>
      </c>
    </row>
    <row r="97" spans="1:12" x14ac:dyDescent="0.25">
      <c r="A97" s="9">
        <f>IF('Lease Quarterly'!$H$4="Monthly",DATE(YEAR('Quarterly Journal entry'!A96),MONTH('Quarterly Journal entry'!A96)+1,DAY('Quarterly Journal entry'!A96)),IF('Lease Quarterly'!$H$4="Quarterly",DATE(YEAR('Quarterly Journal entry'!A96),MONTH('Quarterly Journal entry'!A96)+3,DAY('Quarterly Journal entry'!A96)),DATE(YEAR('Quarterly Journal entry'!A96)+1,MONTH('Quarterly Journal entry'!A96),DAY('Quarterly Journal entry'!A96))))</f>
        <v>52413</v>
      </c>
      <c r="B97" s="9">
        <f t="shared" si="11"/>
        <v>52413</v>
      </c>
      <c r="C97" s="9">
        <f t="shared" si="17"/>
        <v>52443</v>
      </c>
      <c r="D97" s="3">
        <f t="shared" si="12"/>
        <v>31</v>
      </c>
      <c r="E97" s="10">
        <f t="shared" si="13"/>
        <v>31</v>
      </c>
      <c r="F97" s="4">
        <f>'Lease Quarterly'!K107</f>
        <v>0</v>
      </c>
      <c r="G97" s="3">
        <f t="shared" si="18"/>
        <v>0</v>
      </c>
      <c r="H97" s="11">
        <f t="shared" si="14"/>
        <v>0</v>
      </c>
      <c r="I97" s="11">
        <f t="shared" si="15"/>
        <v>0</v>
      </c>
      <c r="J97" s="4">
        <f t="shared" si="16"/>
        <v>0</v>
      </c>
      <c r="K97" s="3">
        <f t="shared" si="19"/>
        <v>0</v>
      </c>
      <c r="L97" s="11">
        <f t="shared" si="20"/>
        <v>0</v>
      </c>
    </row>
    <row r="98" spans="1:12" x14ac:dyDescent="0.25">
      <c r="A98" s="9">
        <f>IF('Lease Quarterly'!$H$4="Monthly",DATE(YEAR('Quarterly Journal entry'!A97),MONTH('Quarterly Journal entry'!A97)+1,DAY('Quarterly Journal entry'!A97)),IF('Lease Quarterly'!$H$4="Quarterly",DATE(YEAR('Quarterly Journal entry'!A97),MONTH('Quarterly Journal entry'!A97)+3,DAY('Quarterly Journal entry'!A97)),DATE(YEAR('Quarterly Journal entry'!A97)+1,MONTH('Quarterly Journal entry'!A97),DAY('Quarterly Journal entry'!A97))))</f>
        <v>52505</v>
      </c>
      <c r="B98" s="9">
        <f t="shared" si="11"/>
        <v>52505</v>
      </c>
      <c r="C98" s="9">
        <f t="shared" si="17"/>
        <v>52535</v>
      </c>
      <c r="D98" s="3">
        <f t="shared" si="12"/>
        <v>31</v>
      </c>
      <c r="E98" s="10">
        <f t="shared" si="13"/>
        <v>31</v>
      </c>
      <c r="F98" s="4">
        <f>'Lease Quarterly'!K108</f>
        <v>0</v>
      </c>
      <c r="G98" s="3">
        <f t="shared" si="18"/>
        <v>0</v>
      </c>
      <c r="H98" s="11">
        <f t="shared" si="14"/>
        <v>0</v>
      </c>
      <c r="I98" s="11">
        <f t="shared" si="15"/>
        <v>0</v>
      </c>
      <c r="J98" s="4">
        <f t="shared" si="16"/>
        <v>0</v>
      </c>
      <c r="K98" s="3">
        <f t="shared" si="19"/>
        <v>0</v>
      </c>
      <c r="L98" s="11">
        <f t="shared" si="20"/>
        <v>0</v>
      </c>
    </row>
    <row r="99" spans="1:12" x14ac:dyDescent="0.25">
      <c r="A99" s="9">
        <f>IF('Lease Quarterly'!$H$4="Monthly",DATE(YEAR('Quarterly Journal entry'!A98),MONTH('Quarterly Journal entry'!A98)+1,DAY('Quarterly Journal entry'!A98)),IF('Lease Quarterly'!$H$4="Quarterly",DATE(YEAR('Quarterly Journal entry'!A98),MONTH('Quarterly Journal entry'!A98)+3,DAY('Quarterly Journal entry'!A98)),DATE(YEAR('Quarterly Journal entry'!A98)+1,MONTH('Quarterly Journal entry'!A98),DAY('Quarterly Journal entry'!A98))))</f>
        <v>52597</v>
      </c>
      <c r="B99" s="9">
        <f t="shared" si="11"/>
        <v>52597</v>
      </c>
      <c r="C99" s="9">
        <f t="shared" si="17"/>
        <v>52627</v>
      </c>
      <c r="D99" s="3">
        <f t="shared" si="12"/>
        <v>31</v>
      </c>
      <c r="E99" s="10">
        <f t="shared" si="13"/>
        <v>31</v>
      </c>
      <c r="F99" s="4">
        <f>'Lease Quarterly'!K109</f>
        <v>0</v>
      </c>
      <c r="G99" s="3">
        <f t="shared" si="18"/>
        <v>0</v>
      </c>
      <c r="H99" s="11">
        <f t="shared" si="14"/>
        <v>0</v>
      </c>
      <c r="I99" s="11">
        <f t="shared" si="15"/>
        <v>0</v>
      </c>
      <c r="J99" s="4">
        <f t="shared" si="16"/>
        <v>0</v>
      </c>
      <c r="K99" s="3">
        <f t="shared" si="19"/>
        <v>0</v>
      </c>
      <c r="L99" s="11">
        <f t="shared" si="20"/>
        <v>0</v>
      </c>
    </row>
    <row r="100" spans="1:12" x14ac:dyDescent="0.25">
      <c r="A100" s="9">
        <f>IF('Lease Quarterly'!$H$4="Monthly",DATE(YEAR('Quarterly Journal entry'!A99),MONTH('Quarterly Journal entry'!A99)+1,DAY('Quarterly Journal entry'!A99)),IF('Lease Quarterly'!$H$4="Quarterly",DATE(YEAR('Quarterly Journal entry'!A99),MONTH('Quarterly Journal entry'!A99)+3,DAY('Quarterly Journal entry'!A99)),DATE(YEAR('Quarterly Journal entry'!A99)+1,MONTH('Quarterly Journal entry'!A99),DAY('Quarterly Journal entry'!A99))))</f>
        <v>52688</v>
      </c>
      <c r="B100" s="9">
        <f t="shared" si="11"/>
        <v>52688</v>
      </c>
      <c r="C100" s="9">
        <f t="shared" si="17"/>
        <v>52717</v>
      </c>
      <c r="D100" s="3">
        <f t="shared" si="12"/>
        <v>30</v>
      </c>
      <c r="E100" s="10">
        <f t="shared" si="13"/>
        <v>30</v>
      </c>
      <c r="F100" s="4">
        <f>'Lease Quarterly'!K110</f>
        <v>0</v>
      </c>
      <c r="G100" s="3">
        <f t="shared" si="18"/>
        <v>0</v>
      </c>
      <c r="H100" s="11">
        <f t="shared" si="14"/>
        <v>0</v>
      </c>
      <c r="I100" s="11">
        <f t="shared" si="15"/>
        <v>0</v>
      </c>
      <c r="J100" s="4">
        <f t="shared" si="16"/>
        <v>0</v>
      </c>
      <c r="K100" s="3">
        <f t="shared" si="19"/>
        <v>0</v>
      </c>
      <c r="L100" s="11">
        <f t="shared" si="20"/>
        <v>0</v>
      </c>
    </row>
    <row r="101" spans="1:12" x14ac:dyDescent="0.25">
      <c r="A101" s="9">
        <f>IF('Lease Quarterly'!$H$4="Monthly",DATE(YEAR('Quarterly Journal entry'!A100),MONTH('Quarterly Journal entry'!A100)+1,DAY('Quarterly Journal entry'!A100)),IF('Lease Quarterly'!$H$4="Quarterly",DATE(YEAR('Quarterly Journal entry'!A100),MONTH('Quarterly Journal entry'!A100)+3,DAY('Quarterly Journal entry'!A100)),DATE(YEAR('Quarterly Journal entry'!A100)+1,MONTH('Quarterly Journal entry'!A100),DAY('Quarterly Journal entry'!A100))))</f>
        <v>52779</v>
      </c>
      <c r="B101" s="9">
        <f t="shared" si="11"/>
        <v>52779</v>
      </c>
      <c r="C101" s="9">
        <f t="shared" si="17"/>
        <v>52809</v>
      </c>
      <c r="D101" s="3">
        <f t="shared" si="12"/>
        <v>31</v>
      </c>
      <c r="E101" s="10">
        <f t="shared" si="13"/>
        <v>31</v>
      </c>
      <c r="F101" s="4">
        <f>'Lease Quarterly'!K111</f>
        <v>0</v>
      </c>
      <c r="G101" s="3">
        <f t="shared" si="18"/>
        <v>0</v>
      </c>
      <c r="H101" s="11">
        <f t="shared" si="14"/>
        <v>0</v>
      </c>
      <c r="I101" s="11">
        <f t="shared" si="15"/>
        <v>0</v>
      </c>
      <c r="J101" s="4">
        <f t="shared" si="16"/>
        <v>0</v>
      </c>
      <c r="K101" s="3">
        <f t="shared" si="19"/>
        <v>0</v>
      </c>
      <c r="L101" s="11">
        <f t="shared" si="20"/>
        <v>0</v>
      </c>
    </row>
    <row r="102" spans="1:12" x14ac:dyDescent="0.25">
      <c r="A102" s="9">
        <f>IF('Lease Quarterly'!$H$4="Monthly",DATE(YEAR('Quarterly Journal entry'!A101),MONTH('Quarterly Journal entry'!A101)+1,DAY('Quarterly Journal entry'!A101)),IF('Lease Quarterly'!$H$4="Quarterly",DATE(YEAR('Quarterly Journal entry'!A101),MONTH('Quarterly Journal entry'!A101)+3,DAY('Quarterly Journal entry'!A101)),DATE(YEAR('Quarterly Journal entry'!A101)+1,MONTH('Quarterly Journal entry'!A101),DAY('Quarterly Journal entry'!A101))))</f>
        <v>52871</v>
      </c>
      <c r="B102" s="9">
        <f t="shared" si="11"/>
        <v>52871</v>
      </c>
      <c r="C102" s="9">
        <f t="shared" si="17"/>
        <v>52901</v>
      </c>
      <c r="D102" s="3">
        <f t="shared" si="12"/>
        <v>31</v>
      </c>
      <c r="E102" s="10">
        <f t="shared" si="13"/>
        <v>31</v>
      </c>
      <c r="F102" s="4">
        <f>'Lease Quarterly'!K112</f>
        <v>0</v>
      </c>
      <c r="G102" s="3">
        <f t="shared" si="18"/>
        <v>0</v>
      </c>
      <c r="H102" s="11">
        <f t="shared" si="14"/>
        <v>0</v>
      </c>
      <c r="I102" s="11">
        <f t="shared" si="15"/>
        <v>0</v>
      </c>
      <c r="J102" s="4">
        <f t="shared" si="16"/>
        <v>0</v>
      </c>
      <c r="K102" s="3">
        <f t="shared" si="19"/>
        <v>0</v>
      </c>
      <c r="L102" s="11">
        <f t="shared" si="20"/>
        <v>0</v>
      </c>
    </row>
    <row r="103" spans="1:12" x14ac:dyDescent="0.25">
      <c r="A103" s="9">
        <f>IF('Lease Quarterly'!$H$4="Monthly",DATE(YEAR('Quarterly Journal entry'!A102),MONTH('Quarterly Journal entry'!A102)+1,DAY('Quarterly Journal entry'!A102)),IF('Lease Quarterly'!$H$4="Quarterly",DATE(YEAR('Quarterly Journal entry'!A102),MONTH('Quarterly Journal entry'!A102)+3,DAY('Quarterly Journal entry'!A102)),DATE(YEAR('Quarterly Journal entry'!A102)+1,MONTH('Quarterly Journal entry'!A102),DAY('Quarterly Journal entry'!A102))))</f>
        <v>52963</v>
      </c>
      <c r="B103" s="9">
        <f t="shared" si="11"/>
        <v>52963</v>
      </c>
      <c r="C103" s="9">
        <f t="shared" si="17"/>
        <v>52993</v>
      </c>
      <c r="D103" s="3">
        <f t="shared" si="12"/>
        <v>31</v>
      </c>
      <c r="E103" s="10">
        <f t="shared" si="13"/>
        <v>31</v>
      </c>
      <c r="F103" s="4">
        <f>'Lease Quarterly'!K113</f>
        <v>0</v>
      </c>
      <c r="G103" s="3">
        <f t="shared" si="18"/>
        <v>0</v>
      </c>
      <c r="H103" s="11">
        <f t="shared" si="14"/>
        <v>0</v>
      </c>
      <c r="I103" s="11">
        <f t="shared" si="15"/>
        <v>0</v>
      </c>
      <c r="J103" s="4">
        <f t="shared" si="16"/>
        <v>0</v>
      </c>
      <c r="K103" s="3">
        <f t="shared" si="19"/>
        <v>0</v>
      </c>
      <c r="L103" s="11">
        <f t="shared" si="20"/>
        <v>0</v>
      </c>
    </row>
    <row r="104" spans="1:12" x14ac:dyDescent="0.25">
      <c r="A104" s="9">
        <f>IF('Lease Quarterly'!$H$4="Monthly",DATE(YEAR('Quarterly Journal entry'!A103),MONTH('Quarterly Journal entry'!A103)+1,DAY('Quarterly Journal entry'!A103)),IF('Lease Quarterly'!$H$4="Quarterly",DATE(YEAR('Quarterly Journal entry'!A103),MONTH('Quarterly Journal entry'!A103)+3,DAY('Quarterly Journal entry'!A103)),DATE(YEAR('Quarterly Journal entry'!A103)+1,MONTH('Quarterly Journal entry'!A103),DAY('Quarterly Journal entry'!A103))))</f>
        <v>53053</v>
      </c>
      <c r="B104" s="9">
        <f t="shared" si="11"/>
        <v>53053</v>
      </c>
      <c r="C104" s="9">
        <f t="shared" si="17"/>
        <v>53082</v>
      </c>
      <c r="D104" s="3">
        <f t="shared" si="12"/>
        <v>30</v>
      </c>
      <c r="E104" s="10">
        <f t="shared" si="13"/>
        <v>30</v>
      </c>
      <c r="F104" s="4">
        <f>'Lease Quarterly'!K114</f>
        <v>0</v>
      </c>
      <c r="G104" s="3">
        <f t="shared" si="18"/>
        <v>0</v>
      </c>
      <c r="H104" s="11">
        <f t="shared" si="14"/>
        <v>0</v>
      </c>
      <c r="I104" s="11">
        <f t="shared" si="15"/>
        <v>0</v>
      </c>
      <c r="J104" s="4">
        <f t="shared" si="16"/>
        <v>0</v>
      </c>
      <c r="K104" s="3">
        <f t="shared" si="19"/>
        <v>0</v>
      </c>
      <c r="L104" s="11">
        <f t="shared" si="20"/>
        <v>0</v>
      </c>
    </row>
    <row r="105" spans="1:12" x14ac:dyDescent="0.25">
      <c r="A105" s="9">
        <f>IF('Lease Quarterly'!$H$4="Monthly",DATE(YEAR('Quarterly Journal entry'!A104),MONTH('Quarterly Journal entry'!A104)+1,DAY('Quarterly Journal entry'!A104)),IF('Lease Quarterly'!$H$4="Quarterly",DATE(YEAR('Quarterly Journal entry'!A104),MONTH('Quarterly Journal entry'!A104)+3,DAY('Quarterly Journal entry'!A104)),DATE(YEAR('Quarterly Journal entry'!A104)+1,MONTH('Quarterly Journal entry'!A104),DAY('Quarterly Journal entry'!A104))))</f>
        <v>53144</v>
      </c>
      <c r="B105" s="9">
        <f t="shared" si="11"/>
        <v>53144</v>
      </c>
      <c r="C105" s="9">
        <f t="shared" si="17"/>
        <v>53174</v>
      </c>
      <c r="D105" s="3">
        <f t="shared" si="12"/>
        <v>31</v>
      </c>
      <c r="E105" s="10">
        <f t="shared" si="13"/>
        <v>31</v>
      </c>
      <c r="F105" s="4">
        <f>'Lease Quarterly'!K115</f>
        <v>0</v>
      </c>
      <c r="G105" s="3">
        <f t="shared" si="18"/>
        <v>0</v>
      </c>
      <c r="H105" s="11">
        <f t="shared" si="14"/>
        <v>0</v>
      </c>
      <c r="I105" s="11">
        <f t="shared" si="15"/>
        <v>0</v>
      </c>
      <c r="J105" s="4">
        <f t="shared" si="16"/>
        <v>0</v>
      </c>
      <c r="K105" s="3">
        <f t="shared" si="19"/>
        <v>0</v>
      </c>
      <c r="L105" s="11">
        <f t="shared" si="20"/>
        <v>0</v>
      </c>
    </row>
    <row r="106" spans="1:12" x14ac:dyDescent="0.25">
      <c r="A106" s="9">
        <f>IF('Lease Quarterly'!$H$4="Monthly",DATE(YEAR('Quarterly Journal entry'!A105),MONTH('Quarterly Journal entry'!A105)+1,DAY('Quarterly Journal entry'!A105)),IF('Lease Quarterly'!$H$4="Quarterly",DATE(YEAR('Quarterly Journal entry'!A105),MONTH('Quarterly Journal entry'!A105)+3,DAY('Quarterly Journal entry'!A105)),DATE(YEAR('Quarterly Journal entry'!A105)+1,MONTH('Quarterly Journal entry'!A105),DAY('Quarterly Journal entry'!A105))))</f>
        <v>53236</v>
      </c>
      <c r="B106" s="9">
        <f t="shared" si="11"/>
        <v>53236</v>
      </c>
      <c r="C106" s="9">
        <f t="shared" si="17"/>
        <v>53266</v>
      </c>
      <c r="D106" s="3">
        <f t="shared" si="12"/>
        <v>31</v>
      </c>
      <c r="E106" s="10">
        <f t="shared" si="13"/>
        <v>31</v>
      </c>
      <c r="F106" s="4">
        <f>'Lease Quarterly'!K116</f>
        <v>0</v>
      </c>
      <c r="G106" s="3">
        <f t="shared" si="18"/>
        <v>0</v>
      </c>
      <c r="H106" s="11">
        <f t="shared" si="14"/>
        <v>0</v>
      </c>
      <c r="I106" s="11">
        <f t="shared" si="15"/>
        <v>0</v>
      </c>
      <c r="J106" s="4">
        <f t="shared" si="16"/>
        <v>0</v>
      </c>
      <c r="K106" s="3">
        <f t="shared" si="19"/>
        <v>0</v>
      </c>
      <c r="L106" s="11">
        <f t="shared" si="20"/>
        <v>0</v>
      </c>
    </row>
    <row r="107" spans="1:12" x14ac:dyDescent="0.25">
      <c r="A107" s="9">
        <f>IF('Lease Quarterly'!$H$4="Monthly",DATE(YEAR('Quarterly Journal entry'!A106),MONTH('Quarterly Journal entry'!A106)+1,DAY('Quarterly Journal entry'!A106)),IF('Lease Quarterly'!$H$4="Quarterly",DATE(YEAR('Quarterly Journal entry'!A106),MONTH('Quarterly Journal entry'!A106)+3,DAY('Quarterly Journal entry'!A106)),DATE(YEAR('Quarterly Journal entry'!A106)+1,MONTH('Quarterly Journal entry'!A106),DAY('Quarterly Journal entry'!A106))))</f>
        <v>53328</v>
      </c>
      <c r="B107" s="9">
        <f t="shared" si="11"/>
        <v>53328</v>
      </c>
      <c r="C107" s="9">
        <f t="shared" si="17"/>
        <v>53358</v>
      </c>
      <c r="D107" s="3">
        <f t="shared" si="12"/>
        <v>31</v>
      </c>
      <c r="E107" s="10">
        <f t="shared" si="13"/>
        <v>31</v>
      </c>
      <c r="F107" s="4">
        <f>'Lease Quarterly'!K117</f>
        <v>0</v>
      </c>
      <c r="G107" s="3">
        <f t="shared" si="18"/>
        <v>0</v>
      </c>
      <c r="H107" s="11">
        <f t="shared" si="14"/>
        <v>0</v>
      </c>
      <c r="I107" s="11">
        <f t="shared" si="15"/>
        <v>0</v>
      </c>
      <c r="J107" s="4">
        <f t="shared" si="16"/>
        <v>0</v>
      </c>
      <c r="K107" s="3">
        <f t="shared" si="19"/>
        <v>0</v>
      </c>
      <c r="L107" s="11">
        <f t="shared" si="20"/>
        <v>0</v>
      </c>
    </row>
    <row r="108" spans="1:12" x14ac:dyDescent="0.25">
      <c r="A108" s="9">
        <f>IF('Lease Quarterly'!$H$4="Monthly",DATE(YEAR('Quarterly Journal entry'!A107),MONTH('Quarterly Journal entry'!A107)+1,DAY('Quarterly Journal entry'!A107)),IF('Lease Quarterly'!$H$4="Quarterly",DATE(YEAR('Quarterly Journal entry'!A107),MONTH('Quarterly Journal entry'!A107)+3,DAY('Quarterly Journal entry'!A107)),DATE(YEAR('Quarterly Journal entry'!A107)+1,MONTH('Quarterly Journal entry'!A107),DAY('Quarterly Journal entry'!A107))))</f>
        <v>53418</v>
      </c>
      <c r="B108" s="9">
        <f t="shared" si="11"/>
        <v>53418</v>
      </c>
      <c r="C108" s="9">
        <f t="shared" si="17"/>
        <v>53447</v>
      </c>
      <c r="D108" s="3">
        <f t="shared" si="12"/>
        <v>30</v>
      </c>
      <c r="E108" s="10">
        <f t="shared" si="13"/>
        <v>30</v>
      </c>
      <c r="F108" s="4">
        <f>'Lease Quarterly'!K118</f>
        <v>0</v>
      </c>
      <c r="G108" s="3">
        <f t="shared" si="18"/>
        <v>0</v>
      </c>
      <c r="H108" s="11">
        <f t="shared" si="14"/>
        <v>0</v>
      </c>
      <c r="I108" s="11">
        <f t="shared" si="15"/>
        <v>0</v>
      </c>
      <c r="J108" s="4">
        <f t="shared" si="16"/>
        <v>0</v>
      </c>
      <c r="K108" s="3">
        <f t="shared" si="19"/>
        <v>0</v>
      </c>
      <c r="L108" s="11">
        <f t="shared" si="20"/>
        <v>0</v>
      </c>
    </row>
    <row r="109" spans="1:12" x14ac:dyDescent="0.25">
      <c r="A109" s="9">
        <f>IF('Lease Quarterly'!$H$4="Monthly",DATE(YEAR('Quarterly Journal entry'!A108),MONTH('Quarterly Journal entry'!A108)+1,DAY('Quarterly Journal entry'!A108)),IF('Lease Quarterly'!$H$4="Quarterly",DATE(YEAR('Quarterly Journal entry'!A108),MONTH('Quarterly Journal entry'!A108)+3,DAY('Quarterly Journal entry'!A108)),DATE(YEAR('Quarterly Journal entry'!A108)+1,MONTH('Quarterly Journal entry'!A108),DAY('Quarterly Journal entry'!A108))))</f>
        <v>53509</v>
      </c>
      <c r="B109" s="9">
        <f t="shared" si="11"/>
        <v>53509</v>
      </c>
      <c r="C109" s="9">
        <f t="shared" si="17"/>
        <v>53539</v>
      </c>
      <c r="D109" s="3">
        <f t="shared" si="12"/>
        <v>31</v>
      </c>
      <c r="E109" s="10">
        <f t="shared" si="13"/>
        <v>31</v>
      </c>
      <c r="F109" s="4">
        <f>'Lease Quarterly'!K119</f>
        <v>0</v>
      </c>
      <c r="G109" s="3">
        <f t="shared" si="18"/>
        <v>0</v>
      </c>
      <c r="H109" s="11">
        <f t="shared" si="14"/>
        <v>0</v>
      </c>
      <c r="I109" s="11">
        <f t="shared" si="15"/>
        <v>0</v>
      </c>
      <c r="J109" s="4">
        <f t="shared" si="16"/>
        <v>0</v>
      </c>
      <c r="K109" s="3">
        <f t="shared" si="19"/>
        <v>0</v>
      </c>
      <c r="L109" s="11">
        <f t="shared" si="20"/>
        <v>0</v>
      </c>
    </row>
    <row r="110" spans="1:12" x14ac:dyDescent="0.25">
      <c r="A110" s="9">
        <f>IF('Lease Quarterly'!$H$4="Monthly",DATE(YEAR('Quarterly Journal entry'!A109),MONTH('Quarterly Journal entry'!A109)+1,DAY('Quarterly Journal entry'!A109)),IF('Lease Quarterly'!$H$4="Quarterly",DATE(YEAR('Quarterly Journal entry'!A109),MONTH('Quarterly Journal entry'!A109)+3,DAY('Quarterly Journal entry'!A109)),DATE(YEAR('Quarterly Journal entry'!A109)+1,MONTH('Quarterly Journal entry'!A109),DAY('Quarterly Journal entry'!A109))))</f>
        <v>53601</v>
      </c>
      <c r="B110" s="9">
        <f t="shared" si="11"/>
        <v>53601</v>
      </c>
      <c r="C110" s="9">
        <f t="shared" si="17"/>
        <v>53631</v>
      </c>
      <c r="D110" s="3">
        <f t="shared" si="12"/>
        <v>31</v>
      </c>
      <c r="E110" s="10">
        <f t="shared" si="13"/>
        <v>31</v>
      </c>
      <c r="F110" s="4">
        <f>'Lease Quarterly'!K120</f>
        <v>0</v>
      </c>
      <c r="G110" s="3">
        <f t="shared" si="18"/>
        <v>0</v>
      </c>
      <c r="H110" s="11">
        <f t="shared" si="14"/>
        <v>0</v>
      </c>
      <c r="I110" s="11">
        <f t="shared" si="15"/>
        <v>0</v>
      </c>
      <c r="J110" s="4">
        <f t="shared" si="16"/>
        <v>0</v>
      </c>
      <c r="K110" s="3">
        <f t="shared" si="19"/>
        <v>0</v>
      </c>
      <c r="L110" s="11">
        <f t="shared" si="20"/>
        <v>0</v>
      </c>
    </row>
    <row r="111" spans="1:12" x14ac:dyDescent="0.25">
      <c r="A111" s="9">
        <f>IF('Lease Quarterly'!$H$4="Monthly",DATE(YEAR('Quarterly Journal entry'!A110),MONTH('Quarterly Journal entry'!A110)+1,DAY('Quarterly Journal entry'!A110)),IF('Lease Quarterly'!$H$4="Quarterly",DATE(YEAR('Quarterly Journal entry'!A110),MONTH('Quarterly Journal entry'!A110)+3,DAY('Quarterly Journal entry'!A110)),DATE(YEAR('Quarterly Journal entry'!A110)+1,MONTH('Quarterly Journal entry'!A110),DAY('Quarterly Journal entry'!A110))))</f>
        <v>53693</v>
      </c>
      <c r="B111" s="9">
        <f t="shared" si="11"/>
        <v>53693</v>
      </c>
      <c r="C111" s="9">
        <f t="shared" si="17"/>
        <v>53723</v>
      </c>
      <c r="D111" s="3">
        <f t="shared" si="12"/>
        <v>31</v>
      </c>
      <c r="E111" s="10">
        <f t="shared" si="13"/>
        <v>31</v>
      </c>
      <c r="F111" s="4">
        <f>'Lease Quarterly'!K121</f>
        <v>0</v>
      </c>
      <c r="G111" s="3">
        <f t="shared" si="18"/>
        <v>0</v>
      </c>
      <c r="H111" s="11">
        <f t="shared" si="14"/>
        <v>0</v>
      </c>
      <c r="I111" s="11">
        <f t="shared" si="15"/>
        <v>0</v>
      </c>
      <c r="J111" s="4">
        <f t="shared" si="16"/>
        <v>0</v>
      </c>
      <c r="K111" s="3">
        <f t="shared" si="19"/>
        <v>0</v>
      </c>
      <c r="L111" s="11">
        <f t="shared" si="20"/>
        <v>0</v>
      </c>
    </row>
    <row r="112" spans="1:12" x14ac:dyDescent="0.25">
      <c r="A112" s="9">
        <f>IF('Lease Quarterly'!$H$4="Monthly",DATE(YEAR('Quarterly Journal entry'!A111),MONTH('Quarterly Journal entry'!A111)+1,DAY('Quarterly Journal entry'!A111)),IF('Lease Quarterly'!$H$4="Quarterly",DATE(YEAR('Quarterly Journal entry'!A111),MONTH('Quarterly Journal entry'!A111)+3,DAY('Quarterly Journal entry'!A111)),DATE(YEAR('Quarterly Journal entry'!A111)+1,MONTH('Quarterly Journal entry'!A111),DAY('Quarterly Journal entry'!A111))))</f>
        <v>53783</v>
      </c>
      <c r="B112" s="9">
        <f t="shared" si="11"/>
        <v>53783</v>
      </c>
      <c r="C112" s="9">
        <f t="shared" si="17"/>
        <v>53812</v>
      </c>
      <c r="D112" s="3">
        <f t="shared" si="12"/>
        <v>30</v>
      </c>
      <c r="E112" s="10">
        <f t="shared" si="13"/>
        <v>30</v>
      </c>
      <c r="F112" s="4">
        <f>'Lease Quarterly'!K122</f>
        <v>0</v>
      </c>
      <c r="G112" s="3">
        <f t="shared" si="18"/>
        <v>0</v>
      </c>
      <c r="H112" s="11">
        <f t="shared" si="14"/>
        <v>0</v>
      </c>
      <c r="I112" s="11">
        <f t="shared" si="15"/>
        <v>0</v>
      </c>
      <c r="J112" s="4">
        <f t="shared" si="16"/>
        <v>0</v>
      </c>
      <c r="K112" s="3">
        <f t="shared" si="19"/>
        <v>0</v>
      </c>
      <c r="L112" s="11">
        <f t="shared" si="20"/>
        <v>0</v>
      </c>
    </row>
    <row r="113" spans="1:12" x14ac:dyDescent="0.25">
      <c r="A113" s="9">
        <f>IF('Lease Quarterly'!$H$4="Monthly",DATE(YEAR('Quarterly Journal entry'!A112),MONTH('Quarterly Journal entry'!A112)+1,DAY('Quarterly Journal entry'!A112)),IF('Lease Quarterly'!$H$4="Quarterly",DATE(YEAR('Quarterly Journal entry'!A112),MONTH('Quarterly Journal entry'!A112)+3,DAY('Quarterly Journal entry'!A112)),DATE(YEAR('Quarterly Journal entry'!A112)+1,MONTH('Quarterly Journal entry'!A112),DAY('Quarterly Journal entry'!A112))))</f>
        <v>53874</v>
      </c>
      <c r="B113" s="9">
        <f t="shared" si="11"/>
        <v>53874</v>
      </c>
      <c r="C113" s="9">
        <f t="shared" si="17"/>
        <v>53904</v>
      </c>
      <c r="D113" s="3">
        <f t="shared" si="12"/>
        <v>31</v>
      </c>
      <c r="E113" s="10">
        <f t="shared" si="13"/>
        <v>31</v>
      </c>
      <c r="F113" s="4">
        <f>'Lease Quarterly'!K123</f>
        <v>0</v>
      </c>
      <c r="G113" s="3">
        <f t="shared" si="18"/>
        <v>0</v>
      </c>
      <c r="H113" s="11">
        <f t="shared" si="14"/>
        <v>0</v>
      </c>
      <c r="I113" s="11">
        <f t="shared" si="15"/>
        <v>0</v>
      </c>
      <c r="J113" s="4">
        <f t="shared" si="16"/>
        <v>0</v>
      </c>
      <c r="K113" s="3">
        <f t="shared" si="19"/>
        <v>0</v>
      </c>
      <c r="L113" s="11">
        <f t="shared" si="20"/>
        <v>0</v>
      </c>
    </row>
    <row r="114" spans="1:12" x14ac:dyDescent="0.25">
      <c r="A114" s="9">
        <f>IF('Lease Quarterly'!$H$4="Monthly",DATE(YEAR('Quarterly Journal entry'!A113),MONTH('Quarterly Journal entry'!A113)+1,DAY('Quarterly Journal entry'!A113)),IF('Lease Quarterly'!$H$4="Quarterly",DATE(YEAR('Quarterly Journal entry'!A113),MONTH('Quarterly Journal entry'!A113)+3,DAY('Quarterly Journal entry'!A113)),DATE(YEAR('Quarterly Journal entry'!A113)+1,MONTH('Quarterly Journal entry'!A113),DAY('Quarterly Journal entry'!A113))))</f>
        <v>53966</v>
      </c>
      <c r="B114" s="9">
        <f t="shared" si="11"/>
        <v>53966</v>
      </c>
      <c r="C114" s="9">
        <f t="shared" si="17"/>
        <v>53996</v>
      </c>
      <c r="D114" s="3">
        <f t="shared" si="12"/>
        <v>31</v>
      </c>
      <c r="E114" s="10">
        <f t="shared" si="13"/>
        <v>31</v>
      </c>
      <c r="F114" s="4">
        <f>'Lease Quarterly'!K124</f>
        <v>0</v>
      </c>
      <c r="G114" s="3">
        <f t="shared" si="18"/>
        <v>0</v>
      </c>
      <c r="H114" s="11">
        <f t="shared" si="14"/>
        <v>0</v>
      </c>
      <c r="I114" s="11">
        <f t="shared" si="15"/>
        <v>0</v>
      </c>
      <c r="J114" s="4">
        <f t="shared" si="16"/>
        <v>0</v>
      </c>
      <c r="K114" s="3">
        <f t="shared" si="19"/>
        <v>0</v>
      </c>
      <c r="L114" s="11">
        <f t="shared" si="20"/>
        <v>0</v>
      </c>
    </row>
    <row r="115" spans="1:12" x14ac:dyDescent="0.25">
      <c r="A115" s="9">
        <f>IF('Lease Quarterly'!$H$4="Monthly",DATE(YEAR('Quarterly Journal entry'!A114),MONTH('Quarterly Journal entry'!A114)+1,DAY('Quarterly Journal entry'!A114)),IF('Lease Quarterly'!$H$4="Quarterly",DATE(YEAR('Quarterly Journal entry'!A114),MONTH('Quarterly Journal entry'!A114)+3,DAY('Quarterly Journal entry'!A114)),DATE(YEAR('Quarterly Journal entry'!A114)+1,MONTH('Quarterly Journal entry'!A114),DAY('Quarterly Journal entry'!A114))))</f>
        <v>54058</v>
      </c>
      <c r="B115" s="9">
        <f t="shared" si="11"/>
        <v>54058</v>
      </c>
      <c r="C115" s="9">
        <f t="shared" si="17"/>
        <v>54088</v>
      </c>
      <c r="D115" s="3">
        <f t="shared" si="12"/>
        <v>31</v>
      </c>
      <c r="E115" s="10">
        <f t="shared" si="13"/>
        <v>31</v>
      </c>
      <c r="F115" s="4">
        <f>'Lease Quarterly'!K125</f>
        <v>0</v>
      </c>
      <c r="G115" s="3">
        <f t="shared" si="18"/>
        <v>0</v>
      </c>
      <c r="H115" s="11">
        <f t="shared" si="14"/>
        <v>0</v>
      </c>
      <c r="I115" s="11">
        <f t="shared" si="15"/>
        <v>0</v>
      </c>
      <c r="J115" s="4">
        <f t="shared" si="16"/>
        <v>0</v>
      </c>
      <c r="K115" s="3">
        <f t="shared" si="19"/>
        <v>0</v>
      </c>
      <c r="L115" s="11">
        <f t="shared" si="20"/>
        <v>0</v>
      </c>
    </row>
    <row r="116" spans="1:12" x14ac:dyDescent="0.25">
      <c r="A116" s="9">
        <f>IF('Lease Quarterly'!$H$4="Monthly",DATE(YEAR('Quarterly Journal entry'!A115),MONTH('Quarterly Journal entry'!A115)+1,DAY('Quarterly Journal entry'!A115)),IF('Lease Quarterly'!$H$4="Quarterly",DATE(YEAR('Quarterly Journal entry'!A115),MONTH('Quarterly Journal entry'!A115)+3,DAY('Quarterly Journal entry'!A115)),DATE(YEAR('Quarterly Journal entry'!A115)+1,MONTH('Quarterly Journal entry'!A115),DAY('Quarterly Journal entry'!A115))))</f>
        <v>54149</v>
      </c>
      <c r="B116" s="9">
        <f t="shared" si="11"/>
        <v>54149</v>
      </c>
      <c r="C116" s="9">
        <f t="shared" si="17"/>
        <v>54178</v>
      </c>
      <c r="D116" s="3">
        <f t="shared" si="12"/>
        <v>30</v>
      </c>
      <c r="E116" s="10">
        <f t="shared" si="13"/>
        <v>30</v>
      </c>
      <c r="F116" s="4">
        <f>'Lease Quarterly'!K126</f>
        <v>0</v>
      </c>
      <c r="G116" s="3">
        <f t="shared" si="18"/>
        <v>0</v>
      </c>
      <c r="H116" s="11">
        <f t="shared" si="14"/>
        <v>0</v>
      </c>
      <c r="I116" s="11">
        <f t="shared" si="15"/>
        <v>0</v>
      </c>
      <c r="J116" s="4">
        <f t="shared" si="16"/>
        <v>0</v>
      </c>
      <c r="K116" s="3">
        <f t="shared" si="19"/>
        <v>0</v>
      </c>
      <c r="L116" s="11">
        <f t="shared" si="20"/>
        <v>0</v>
      </c>
    </row>
    <row r="117" spans="1:12" x14ac:dyDescent="0.25">
      <c r="A117" s="9">
        <f>IF('Lease Quarterly'!$H$4="Monthly",DATE(YEAR('Quarterly Journal entry'!A116),MONTH('Quarterly Journal entry'!A116)+1,DAY('Quarterly Journal entry'!A116)),IF('Lease Quarterly'!$H$4="Quarterly",DATE(YEAR('Quarterly Journal entry'!A116),MONTH('Quarterly Journal entry'!A116)+3,DAY('Quarterly Journal entry'!A116)),DATE(YEAR('Quarterly Journal entry'!A116)+1,MONTH('Quarterly Journal entry'!A116),DAY('Quarterly Journal entry'!A116))))</f>
        <v>54240</v>
      </c>
      <c r="B117" s="9">
        <f t="shared" si="11"/>
        <v>54240</v>
      </c>
      <c r="C117" s="9">
        <f t="shared" si="17"/>
        <v>54270</v>
      </c>
      <c r="D117" s="3">
        <f t="shared" si="12"/>
        <v>31</v>
      </c>
      <c r="E117" s="10">
        <f t="shared" si="13"/>
        <v>31</v>
      </c>
      <c r="F117" s="4">
        <f>'Lease Quarterly'!K127</f>
        <v>0</v>
      </c>
      <c r="G117" s="3">
        <f t="shared" si="18"/>
        <v>0</v>
      </c>
      <c r="H117" s="11">
        <f t="shared" si="14"/>
        <v>0</v>
      </c>
      <c r="I117" s="11">
        <f t="shared" si="15"/>
        <v>0</v>
      </c>
      <c r="J117" s="4">
        <f t="shared" si="16"/>
        <v>0</v>
      </c>
      <c r="K117" s="3">
        <f t="shared" si="19"/>
        <v>0</v>
      </c>
      <c r="L117" s="11">
        <f t="shared" si="20"/>
        <v>0</v>
      </c>
    </row>
    <row r="118" spans="1:12" x14ac:dyDescent="0.25">
      <c r="A118" s="9">
        <f>IF('Lease Quarterly'!$H$4="Monthly",DATE(YEAR('Quarterly Journal entry'!A117),MONTH('Quarterly Journal entry'!A117)+1,DAY('Quarterly Journal entry'!A117)),IF('Lease Quarterly'!$H$4="Quarterly",DATE(YEAR('Quarterly Journal entry'!A117),MONTH('Quarterly Journal entry'!A117)+3,DAY('Quarterly Journal entry'!A117)),DATE(YEAR('Quarterly Journal entry'!A117)+1,MONTH('Quarterly Journal entry'!A117),DAY('Quarterly Journal entry'!A117))))</f>
        <v>54332</v>
      </c>
      <c r="B118" s="9">
        <f t="shared" si="11"/>
        <v>54332</v>
      </c>
      <c r="C118" s="9">
        <f t="shared" si="17"/>
        <v>54362</v>
      </c>
      <c r="D118" s="3">
        <f t="shared" si="12"/>
        <v>31</v>
      </c>
      <c r="E118" s="10">
        <f t="shared" si="13"/>
        <v>31</v>
      </c>
      <c r="F118" s="4">
        <f>'Lease Quarterly'!K128</f>
        <v>0</v>
      </c>
      <c r="G118" s="3">
        <f t="shared" si="18"/>
        <v>0</v>
      </c>
      <c r="H118" s="11">
        <f t="shared" si="14"/>
        <v>0</v>
      </c>
      <c r="I118" s="11">
        <f t="shared" si="15"/>
        <v>0</v>
      </c>
      <c r="J118" s="4">
        <f t="shared" si="16"/>
        <v>0</v>
      </c>
      <c r="K118" s="3">
        <f t="shared" si="19"/>
        <v>0</v>
      </c>
      <c r="L118" s="11">
        <f t="shared" si="20"/>
        <v>0</v>
      </c>
    </row>
    <row r="119" spans="1:12" x14ac:dyDescent="0.25">
      <c r="A119" s="9">
        <f>IF('Lease Quarterly'!$H$4="Monthly",DATE(YEAR('Quarterly Journal entry'!A118),MONTH('Quarterly Journal entry'!A118)+1,DAY('Quarterly Journal entry'!A118)),IF('Lease Quarterly'!$H$4="Quarterly",DATE(YEAR('Quarterly Journal entry'!A118),MONTH('Quarterly Journal entry'!A118)+3,DAY('Quarterly Journal entry'!A118)),DATE(YEAR('Quarterly Journal entry'!A118)+1,MONTH('Quarterly Journal entry'!A118),DAY('Quarterly Journal entry'!A118))))</f>
        <v>54424</v>
      </c>
      <c r="B119" s="9">
        <f t="shared" si="11"/>
        <v>54424</v>
      </c>
      <c r="C119" s="9">
        <f t="shared" si="17"/>
        <v>54454</v>
      </c>
      <c r="D119" s="3">
        <f t="shared" si="12"/>
        <v>31</v>
      </c>
      <c r="E119" s="10">
        <f t="shared" si="13"/>
        <v>31</v>
      </c>
      <c r="F119" s="4">
        <f>'Lease Quarterly'!K129</f>
        <v>0</v>
      </c>
      <c r="G119" s="3">
        <f t="shared" si="18"/>
        <v>0</v>
      </c>
      <c r="H119" s="11">
        <f t="shared" si="14"/>
        <v>0</v>
      </c>
      <c r="I119" s="11">
        <f t="shared" si="15"/>
        <v>0</v>
      </c>
      <c r="J119" s="4">
        <f t="shared" si="16"/>
        <v>0</v>
      </c>
      <c r="K119" s="3">
        <f t="shared" si="19"/>
        <v>0</v>
      </c>
      <c r="L119" s="11">
        <f t="shared" si="20"/>
        <v>0</v>
      </c>
    </row>
    <row r="120" spans="1:12" x14ac:dyDescent="0.25">
      <c r="A120" s="9">
        <f>IF('Lease Quarterly'!$H$4="Monthly",DATE(YEAR('Quarterly Journal entry'!A119),MONTH('Quarterly Journal entry'!A119)+1,DAY('Quarterly Journal entry'!A119)),IF('Lease Quarterly'!$H$4="Quarterly",DATE(YEAR('Quarterly Journal entry'!A119),MONTH('Quarterly Journal entry'!A119)+3,DAY('Quarterly Journal entry'!A119)),DATE(YEAR('Quarterly Journal entry'!A119)+1,MONTH('Quarterly Journal entry'!A119),DAY('Quarterly Journal entry'!A119))))</f>
        <v>54514</v>
      </c>
      <c r="B120" s="9">
        <f t="shared" si="11"/>
        <v>54514</v>
      </c>
      <c r="C120" s="9">
        <f t="shared" si="17"/>
        <v>54543</v>
      </c>
      <c r="D120" s="3">
        <f t="shared" si="12"/>
        <v>30</v>
      </c>
      <c r="E120" s="10">
        <f t="shared" si="13"/>
        <v>30</v>
      </c>
      <c r="F120" s="4">
        <f>'Lease Quarterly'!K130</f>
        <v>0</v>
      </c>
      <c r="G120" s="3">
        <f t="shared" si="18"/>
        <v>0</v>
      </c>
      <c r="H120" s="11">
        <f t="shared" si="14"/>
        <v>0</v>
      </c>
      <c r="I120" s="11">
        <f t="shared" si="15"/>
        <v>0</v>
      </c>
      <c r="J120" s="4">
        <f t="shared" si="16"/>
        <v>0</v>
      </c>
      <c r="K120" s="3">
        <f t="shared" si="19"/>
        <v>0</v>
      </c>
      <c r="L120" s="11">
        <f t="shared" si="20"/>
        <v>0</v>
      </c>
    </row>
    <row r="121" spans="1:12" x14ac:dyDescent="0.25">
      <c r="A121" s="9">
        <f>IF('Lease Quarterly'!$H$4="Monthly",DATE(YEAR('Quarterly Journal entry'!A120),MONTH('Quarterly Journal entry'!A120)+1,DAY('Quarterly Journal entry'!A120)),IF('Lease Quarterly'!$H$4="Quarterly",DATE(YEAR('Quarterly Journal entry'!A120),MONTH('Quarterly Journal entry'!A120)+3,DAY('Quarterly Journal entry'!A120)),DATE(YEAR('Quarterly Journal entry'!A120)+1,MONTH('Quarterly Journal entry'!A120),DAY('Quarterly Journal entry'!A120))))</f>
        <v>54605</v>
      </c>
      <c r="B121" s="9">
        <f t="shared" si="11"/>
        <v>54605</v>
      </c>
      <c r="C121" s="9">
        <f t="shared" si="17"/>
        <v>54635</v>
      </c>
      <c r="D121" s="3">
        <f t="shared" si="12"/>
        <v>31</v>
      </c>
      <c r="E121" s="10">
        <f t="shared" si="13"/>
        <v>31</v>
      </c>
      <c r="F121" s="4">
        <f>'Lease Quarterly'!K131</f>
        <v>0</v>
      </c>
      <c r="G121" s="3">
        <f t="shared" si="18"/>
        <v>0</v>
      </c>
      <c r="H121" s="11">
        <f t="shared" si="14"/>
        <v>0</v>
      </c>
      <c r="I121" s="11">
        <f t="shared" si="15"/>
        <v>0</v>
      </c>
      <c r="J121" s="4">
        <f t="shared" si="16"/>
        <v>0</v>
      </c>
      <c r="K121" s="3">
        <f t="shared" si="19"/>
        <v>0</v>
      </c>
      <c r="L121" s="11">
        <f t="shared" si="20"/>
        <v>0</v>
      </c>
    </row>
    <row r="122" spans="1:12" x14ac:dyDescent="0.25">
      <c r="A122" s="9">
        <f>IF('Lease Quarterly'!$H$4="Monthly",DATE(YEAR('Quarterly Journal entry'!A121),MONTH('Quarterly Journal entry'!A121)+1,DAY('Quarterly Journal entry'!A121)),IF('Lease Quarterly'!$H$4="Quarterly",DATE(YEAR('Quarterly Journal entry'!A121),MONTH('Quarterly Journal entry'!A121)+3,DAY('Quarterly Journal entry'!A121)),DATE(YEAR('Quarterly Journal entry'!A121)+1,MONTH('Quarterly Journal entry'!A121),DAY('Quarterly Journal entry'!A121))))</f>
        <v>54697</v>
      </c>
      <c r="B122" s="9">
        <f t="shared" si="11"/>
        <v>54697</v>
      </c>
      <c r="C122" s="9">
        <f t="shared" si="17"/>
        <v>54727</v>
      </c>
      <c r="D122" s="3">
        <f t="shared" si="12"/>
        <v>31</v>
      </c>
      <c r="E122" s="10">
        <f t="shared" si="13"/>
        <v>31</v>
      </c>
      <c r="F122" s="4">
        <f>'Lease Quarterly'!K132</f>
        <v>0</v>
      </c>
      <c r="G122" s="3">
        <f t="shared" si="18"/>
        <v>0</v>
      </c>
      <c r="H122" s="11">
        <f t="shared" si="14"/>
        <v>0</v>
      </c>
      <c r="I122" s="11">
        <f t="shared" si="15"/>
        <v>0</v>
      </c>
      <c r="J122" s="4">
        <f t="shared" si="16"/>
        <v>0</v>
      </c>
      <c r="K122" s="3">
        <f t="shared" si="19"/>
        <v>0</v>
      </c>
      <c r="L122" s="11">
        <f t="shared" si="20"/>
        <v>0</v>
      </c>
    </row>
    <row r="123" spans="1:12" x14ac:dyDescent="0.25">
      <c r="A123" s="9">
        <f>IF('Lease Quarterly'!$H$4="Monthly",DATE(YEAR('Quarterly Journal entry'!A122),MONTH('Quarterly Journal entry'!A122)+1,DAY('Quarterly Journal entry'!A122)),IF('Lease Quarterly'!$H$4="Quarterly",DATE(YEAR('Quarterly Journal entry'!A122),MONTH('Quarterly Journal entry'!A122)+3,DAY('Quarterly Journal entry'!A122)),DATE(YEAR('Quarterly Journal entry'!A122)+1,MONTH('Quarterly Journal entry'!A122),DAY('Quarterly Journal entry'!A122))))</f>
        <v>54789</v>
      </c>
      <c r="B123" s="9">
        <f t="shared" si="11"/>
        <v>54789</v>
      </c>
      <c r="C123" s="9">
        <f t="shared" si="17"/>
        <v>54819</v>
      </c>
      <c r="D123" s="3">
        <f t="shared" si="12"/>
        <v>31</v>
      </c>
      <c r="E123" s="10">
        <f t="shared" si="13"/>
        <v>31</v>
      </c>
      <c r="F123" s="4">
        <f>'Lease Quarterly'!K133</f>
        <v>0</v>
      </c>
      <c r="G123" s="3">
        <f t="shared" si="18"/>
        <v>0</v>
      </c>
      <c r="H123" s="11">
        <f t="shared" si="14"/>
        <v>0</v>
      </c>
      <c r="I123" s="11">
        <f t="shared" si="15"/>
        <v>0</v>
      </c>
      <c r="J123" s="4">
        <f t="shared" si="16"/>
        <v>0</v>
      </c>
      <c r="K123" s="3">
        <f t="shared" si="19"/>
        <v>0</v>
      </c>
      <c r="L123" s="11">
        <f t="shared" si="20"/>
        <v>0</v>
      </c>
    </row>
    <row r="124" spans="1:12" x14ac:dyDescent="0.25">
      <c r="A124" s="9">
        <f>IF('Lease Quarterly'!$H$4="Monthly",DATE(YEAR('Quarterly Journal entry'!A123),MONTH('Quarterly Journal entry'!A123)+1,DAY('Quarterly Journal entry'!A123)),IF('Lease Quarterly'!$H$4="Quarterly",DATE(YEAR('Quarterly Journal entry'!A123),MONTH('Quarterly Journal entry'!A123)+3,DAY('Quarterly Journal entry'!A123)),DATE(YEAR('Quarterly Journal entry'!A123)+1,MONTH('Quarterly Journal entry'!A123),DAY('Quarterly Journal entry'!A123))))</f>
        <v>54879</v>
      </c>
      <c r="B124" s="9">
        <f t="shared" si="11"/>
        <v>54879</v>
      </c>
      <c r="C124" s="9">
        <f t="shared" si="17"/>
        <v>54908</v>
      </c>
      <c r="D124" s="3">
        <f t="shared" si="12"/>
        <v>30</v>
      </c>
      <c r="E124" s="10">
        <f t="shared" si="13"/>
        <v>30</v>
      </c>
      <c r="F124" s="4">
        <f>'Lease Quarterly'!K134</f>
        <v>0</v>
      </c>
      <c r="G124" s="3">
        <f t="shared" si="18"/>
        <v>0</v>
      </c>
      <c r="H124" s="11">
        <f t="shared" si="14"/>
        <v>0</v>
      </c>
      <c r="I124" s="11">
        <f t="shared" si="15"/>
        <v>0</v>
      </c>
      <c r="J124" s="4">
        <f t="shared" si="16"/>
        <v>0</v>
      </c>
      <c r="K124" s="3">
        <f t="shared" si="19"/>
        <v>0</v>
      </c>
      <c r="L124" s="11">
        <f t="shared" si="20"/>
        <v>0</v>
      </c>
    </row>
    <row r="125" spans="1:12" x14ac:dyDescent="0.25">
      <c r="A125" s="9">
        <f>IF('Lease Quarterly'!$H$4="Monthly",DATE(YEAR('Quarterly Journal entry'!A124),MONTH('Quarterly Journal entry'!A124)+1,DAY('Quarterly Journal entry'!A124)),IF('Lease Quarterly'!$H$4="Quarterly",DATE(YEAR('Quarterly Journal entry'!A124),MONTH('Quarterly Journal entry'!A124)+3,DAY('Quarterly Journal entry'!A124)),DATE(YEAR('Quarterly Journal entry'!A124)+1,MONTH('Quarterly Journal entry'!A124),DAY('Quarterly Journal entry'!A124))))</f>
        <v>54970</v>
      </c>
      <c r="B125" s="9">
        <f t="shared" si="11"/>
        <v>54970</v>
      </c>
      <c r="C125" s="9">
        <f t="shared" si="17"/>
        <v>55000</v>
      </c>
      <c r="D125" s="3">
        <f t="shared" si="12"/>
        <v>31</v>
      </c>
      <c r="E125" s="10">
        <f t="shared" si="13"/>
        <v>31</v>
      </c>
      <c r="F125" s="4">
        <f>'Lease Quarterly'!K135</f>
        <v>0</v>
      </c>
      <c r="G125" s="3">
        <f t="shared" si="18"/>
        <v>0</v>
      </c>
      <c r="H125" s="11">
        <f t="shared" si="14"/>
        <v>0</v>
      </c>
      <c r="I125" s="11">
        <f t="shared" si="15"/>
        <v>0</v>
      </c>
      <c r="J125" s="4">
        <f t="shared" si="16"/>
        <v>0</v>
      </c>
      <c r="K125" s="3">
        <f t="shared" si="19"/>
        <v>0</v>
      </c>
      <c r="L125" s="11">
        <f t="shared" si="20"/>
        <v>0</v>
      </c>
    </row>
    <row r="126" spans="1:12" x14ac:dyDescent="0.25">
      <c r="A126" s="9">
        <f>IF('Lease Quarterly'!$H$4="Monthly",DATE(YEAR('Quarterly Journal entry'!A125),MONTH('Quarterly Journal entry'!A125)+1,DAY('Quarterly Journal entry'!A125)),IF('Lease Quarterly'!$H$4="Quarterly",DATE(YEAR('Quarterly Journal entry'!A125),MONTH('Quarterly Journal entry'!A125)+3,DAY('Quarterly Journal entry'!A125)),DATE(YEAR('Quarterly Journal entry'!A125)+1,MONTH('Quarterly Journal entry'!A125),DAY('Quarterly Journal entry'!A125))))</f>
        <v>55062</v>
      </c>
      <c r="B126" s="9">
        <f t="shared" si="11"/>
        <v>55062</v>
      </c>
      <c r="C126" s="9">
        <f t="shared" si="17"/>
        <v>55092</v>
      </c>
      <c r="D126" s="3">
        <f t="shared" si="12"/>
        <v>31</v>
      </c>
      <c r="E126" s="10">
        <f t="shared" si="13"/>
        <v>31</v>
      </c>
      <c r="F126" s="4">
        <f>'Lease Quarterly'!K136</f>
        <v>0</v>
      </c>
      <c r="G126" s="3">
        <f t="shared" si="18"/>
        <v>0</v>
      </c>
      <c r="H126" s="11">
        <f t="shared" si="14"/>
        <v>0</v>
      </c>
      <c r="I126" s="11">
        <f t="shared" si="15"/>
        <v>0</v>
      </c>
      <c r="J126" s="4">
        <f t="shared" si="16"/>
        <v>0</v>
      </c>
      <c r="K126" s="3">
        <f t="shared" si="19"/>
        <v>0</v>
      </c>
      <c r="L126" s="11">
        <f t="shared" si="20"/>
        <v>0</v>
      </c>
    </row>
    <row r="127" spans="1:12" x14ac:dyDescent="0.25">
      <c r="A127" s="9">
        <f>IF('Lease Quarterly'!$H$4="Monthly",DATE(YEAR('Quarterly Journal entry'!A126),MONTH('Quarterly Journal entry'!A126)+1,DAY('Quarterly Journal entry'!A126)),IF('Lease Quarterly'!$H$4="Quarterly",DATE(YEAR('Quarterly Journal entry'!A126),MONTH('Quarterly Journal entry'!A126)+3,DAY('Quarterly Journal entry'!A126)),DATE(YEAR('Quarterly Journal entry'!A126)+1,MONTH('Quarterly Journal entry'!A126),DAY('Quarterly Journal entry'!A126))))</f>
        <v>55154</v>
      </c>
      <c r="B127" s="9">
        <f t="shared" si="11"/>
        <v>55154</v>
      </c>
      <c r="C127" s="9">
        <f t="shared" si="17"/>
        <v>55184</v>
      </c>
      <c r="D127" s="3">
        <f t="shared" si="12"/>
        <v>31</v>
      </c>
      <c r="E127" s="10">
        <f t="shared" si="13"/>
        <v>31</v>
      </c>
      <c r="F127" s="4">
        <f>'Lease Quarterly'!K137</f>
        <v>0</v>
      </c>
      <c r="G127" s="3">
        <f t="shared" si="18"/>
        <v>0</v>
      </c>
      <c r="H127" s="11">
        <f t="shared" si="14"/>
        <v>0</v>
      </c>
      <c r="I127" s="11">
        <f t="shared" si="15"/>
        <v>0</v>
      </c>
      <c r="J127" s="4">
        <f t="shared" si="16"/>
        <v>0</v>
      </c>
      <c r="K127" s="3">
        <f t="shared" si="19"/>
        <v>0</v>
      </c>
      <c r="L127" s="11">
        <f t="shared" si="20"/>
        <v>0</v>
      </c>
    </row>
    <row r="128" spans="1:12" x14ac:dyDescent="0.25">
      <c r="A128" s="9">
        <f>IF('Lease Quarterly'!$H$4="Monthly",DATE(YEAR('Quarterly Journal entry'!A127),MONTH('Quarterly Journal entry'!A127)+1,DAY('Quarterly Journal entry'!A127)),IF('Lease Quarterly'!$H$4="Quarterly",DATE(YEAR('Quarterly Journal entry'!A127),MONTH('Quarterly Journal entry'!A127)+3,DAY('Quarterly Journal entry'!A127)),DATE(YEAR('Quarterly Journal entry'!A127)+1,MONTH('Quarterly Journal entry'!A127),DAY('Quarterly Journal entry'!A127))))</f>
        <v>55244</v>
      </c>
      <c r="B128" s="9">
        <f t="shared" si="11"/>
        <v>55244</v>
      </c>
      <c r="C128" s="9">
        <f t="shared" si="17"/>
        <v>55273</v>
      </c>
      <c r="D128" s="3">
        <f t="shared" si="12"/>
        <v>30</v>
      </c>
      <c r="E128" s="10">
        <f t="shared" si="13"/>
        <v>30</v>
      </c>
      <c r="F128" s="4">
        <f>'Lease Quarterly'!K138</f>
        <v>0</v>
      </c>
      <c r="G128" s="3">
        <f t="shared" si="18"/>
        <v>0</v>
      </c>
      <c r="H128" s="11">
        <f t="shared" si="14"/>
        <v>0</v>
      </c>
      <c r="I128" s="11">
        <f t="shared" si="15"/>
        <v>0</v>
      </c>
      <c r="J128" s="4">
        <f t="shared" si="16"/>
        <v>0</v>
      </c>
      <c r="K128" s="3">
        <f t="shared" si="19"/>
        <v>0</v>
      </c>
      <c r="L128" s="11">
        <f t="shared" si="20"/>
        <v>0</v>
      </c>
    </row>
    <row r="129" spans="1:12" x14ac:dyDescent="0.25">
      <c r="A129" s="9">
        <f>IF('Lease Quarterly'!$H$4="Monthly",DATE(YEAR('Quarterly Journal entry'!A128),MONTH('Quarterly Journal entry'!A128)+1,DAY('Quarterly Journal entry'!A128)),IF('Lease Quarterly'!$H$4="Quarterly",DATE(YEAR('Quarterly Journal entry'!A128),MONTH('Quarterly Journal entry'!A128)+3,DAY('Quarterly Journal entry'!A128)),DATE(YEAR('Quarterly Journal entry'!A128)+1,MONTH('Quarterly Journal entry'!A128),DAY('Quarterly Journal entry'!A128))))</f>
        <v>55335</v>
      </c>
      <c r="B129" s="9">
        <f t="shared" si="11"/>
        <v>55335</v>
      </c>
      <c r="C129" s="9">
        <f t="shared" si="17"/>
        <v>55365</v>
      </c>
      <c r="D129" s="3">
        <f t="shared" si="12"/>
        <v>31</v>
      </c>
      <c r="E129" s="10">
        <f t="shared" si="13"/>
        <v>31</v>
      </c>
      <c r="F129" s="4">
        <f>'Lease Quarterly'!K139</f>
        <v>0</v>
      </c>
      <c r="G129" s="3">
        <f t="shared" si="18"/>
        <v>0</v>
      </c>
      <c r="H129" s="11">
        <f t="shared" si="14"/>
        <v>0</v>
      </c>
      <c r="I129" s="11">
        <f t="shared" si="15"/>
        <v>0</v>
      </c>
      <c r="J129" s="4">
        <f t="shared" si="16"/>
        <v>0</v>
      </c>
      <c r="K129" s="3">
        <f t="shared" si="19"/>
        <v>0</v>
      </c>
      <c r="L129" s="11">
        <f t="shared" si="20"/>
        <v>0</v>
      </c>
    </row>
    <row r="130" spans="1:12" x14ac:dyDescent="0.25">
      <c r="A130" s="9">
        <f>IF('Lease Quarterly'!$H$4="Monthly",DATE(YEAR('Quarterly Journal entry'!A129),MONTH('Quarterly Journal entry'!A129)+1,DAY('Quarterly Journal entry'!A129)),IF('Lease Quarterly'!$H$4="Quarterly",DATE(YEAR('Quarterly Journal entry'!A129),MONTH('Quarterly Journal entry'!A129)+3,DAY('Quarterly Journal entry'!A129)),DATE(YEAR('Quarterly Journal entry'!A129)+1,MONTH('Quarterly Journal entry'!A129),DAY('Quarterly Journal entry'!A129))))</f>
        <v>55427</v>
      </c>
      <c r="B130" s="9">
        <f t="shared" si="11"/>
        <v>55427</v>
      </c>
      <c r="C130" s="9">
        <f t="shared" si="17"/>
        <v>55457</v>
      </c>
      <c r="D130" s="3">
        <f t="shared" si="12"/>
        <v>31</v>
      </c>
      <c r="E130" s="10">
        <f t="shared" si="13"/>
        <v>31</v>
      </c>
      <c r="F130" s="4">
        <f>'Lease Quarterly'!K140</f>
        <v>0</v>
      </c>
      <c r="G130" s="3">
        <f t="shared" si="18"/>
        <v>0</v>
      </c>
      <c r="H130" s="11">
        <f t="shared" si="14"/>
        <v>0</v>
      </c>
      <c r="I130" s="11">
        <f t="shared" si="15"/>
        <v>0</v>
      </c>
      <c r="J130" s="4">
        <f t="shared" si="16"/>
        <v>0</v>
      </c>
      <c r="K130" s="3">
        <f t="shared" si="19"/>
        <v>0</v>
      </c>
      <c r="L130" s="11">
        <f t="shared" si="20"/>
        <v>0</v>
      </c>
    </row>
    <row r="131" spans="1:12" x14ac:dyDescent="0.25">
      <c r="A131" s="9">
        <f>IF('Lease Quarterly'!$H$4="Monthly",DATE(YEAR('Quarterly Journal entry'!A130),MONTH('Quarterly Journal entry'!A130)+1,DAY('Quarterly Journal entry'!A130)),IF('Lease Quarterly'!$H$4="Quarterly",DATE(YEAR('Quarterly Journal entry'!A130),MONTH('Quarterly Journal entry'!A130)+3,DAY('Quarterly Journal entry'!A130)),DATE(YEAR('Quarterly Journal entry'!A130)+1,MONTH('Quarterly Journal entry'!A130),DAY('Quarterly Journal entry'!A130))))</f>
        <v>55519</v>
      </c>
      <c r="B131" s="9">
        <f t="shared" si="11"/>
        <v>55519</v>
      </c>
      <c r="C131" s="9">
        <f t="shared" si="17"/>
        <v>55549</v>
      </c>
      <c r="D131" s="3">
        <f t="shared" si="12"/>
        <v>31</v>
      </c>
      <c r="E131" s="10">
        <f t="shared" si="13"/>
        <v>31</v>
      </c>
      <c r="F131" s="4">
        <f>'Lease Quarterly'!K141</f>
        <v>0</v>
      </c>
      <c r="G131" s="3">
        <f t="shared" si="18"/>
        <v>0</v>
      </c>
      <c r="H131" s="11">
        <f t="shared" si="14"/>
        <v>0</v>
      </c>
      <c r="I131" s="11">
        <f t="shared" si="15"/>
        <v>0</v>
      </c>
      <c r="J131" s="4">
        <f t="shared" si="16"/>
        <v>0</v>
      </c>
      <c r="K131" s="3">
        <f t="shared" si="19"/>
        <v>0</v>
      </c>
      <c r="L131" s="11">
        <f t="shared" si="20"/>
        <v>0</v>
      </c>
    </row>
    <row r="132" spans="1:12" x14ac:dyDescent="0.25">
      <c r="A132" s="9">
        <f>IF('Lease Quarterly'!$H$4="Monthly",DATE(YEAR('Quarterly Journal entry'!A131),MONTH('Quarterly Journal entry'!A131)+1,DAY('Quarterly Journal entry'!A131)),IF('Lease Quarterly'!$H$4="Quarterly",DATE(YEAR('Quarterly Journal entry'!A131),MONTH('Quarterly Journal entry'!A131)+3,DAY('Quarterly Journal entry'!A131)),DATE(YEAR('Quarterly Journal entry'!A131)+1,MONTH('Quarterly Journal entry'!A131),DAY('Quarterly Journal entry'!A131))))</f>
        <v>55610</v>
      </c>
      <c r="B132" s="9">
        <f t="shared" si="11"/>
        <v>55610</v>
      </c>
      <c r="C132" s="9">
        <f t="shared" si="17"/>
        <v>55639</v>
      </c>
      <c r="D132" s="3">
        <f t="shared" si="12"/>
        <v>30</v>
      </c>
      <c r="E132" s="10">
        <f t="shared" si="13"/>
        <v>30</v>
      </c>
      <c r="F132" s="4">
        <f>'Lease Quarterly'!K142</f>
        <v>0</v>
      </c>
      <c r="G132" s="3">
        <f t="shared" si="18"/>
        <v>0</v>
      </c>
      <c r="H132" s="11">
        <f t="shared" si="14"/>
        <v>0</v>
      </c>
      <c r="I132" s="11">
        <f t="shared" si="15"/>
        <v>0</v>
      </c>
      <c r="J132" s="4">
        <f t="shared" si="16"/>
        <v>0</v>
      </c>
      <c r="K132" s="3">
        <f t="shared" si="19"/>
        <v>0</v>
      </c>
      <c r="L132" s="11">
        <f t="shared" si="20"/>
        <v>0</v>
      </c>
    </row>
    <row r="133" spans="1:12" x14ac:dyDescent="0.25">
      <c r="A133" s="9">
        <f>IF('Lease Quarterly'!$H$4="Monthly",DATE(YEAR('Quarterly Journal entry'!A132),MONTH('Quarterly Journal entry'!A132)+1,DAY('Quarterly Journal entry'!A132)),IF('Lease Quarterly'!$H$4="Quarterly",DATE(YEAR('Quarterly Journal entry'!A132),MONTH('Quarterly Journal entry'!A132)+3,DAY('Quarterly Journal entry'!A132)),DATE(YEAR('Quarterly Journal entry'!A132)+1,MONTH('Quarterly Journal entry'!A132),DAY('Quarterly Journal entry'!A132))))</f>
        <v>55701</v>
      </c>
      <c r="B133" s="9">
        <f t="shared" si="11"/>
        <v>55701</v>
      </c>
      <c r="C133" s="9">
        <f t="shared" si="17"/>
        <v>55731</v>
      </c>
      <c r="D133" s="3">
        <f t="shared" si="12"/>
        <v>31</v>
      </c>
      <c r="E133" s="10">
        <f t="shared" si="13"/>
        <v>31</v>
      </c>
      <c r="F133" s="4">
        <f>'Lease Quarterly'!K143</f>
        <v>0</v>
      </c>
      <c r="G133" s="3">
        <f t="shared" si="18"/>
        <v>0</v>
      </c>
      <c r="H133" s="11">
        <f t="shared" si="14"/>
        <v>0</v>
      </c>
      <c r="I133" s="11">
        <f t="shared" si="15"/>
        <v>0</v>
      </c>
      <c r="J133" s="4">
        <f t="shared" si="16"/>
        <v>0</v>
      </c>
      <c r="K133" s="3">
        <f t="shared" si="19"/>
        <v>0</v>
      </c>
      <c r="L133" s="11">
        <f t="shared" si="20"/>
        <v>0</v>
      </c>
    </row>
    <row r="134" spans="1:12" x14ac:dyDescent="0.25">
      <c r="A134" s="9">
        <f>IF('Lease Quarterly'!$H$4="Monthly",DATE(YEAR('Quarterly Journal entry'!A133),MONTH('Quarterly Journal entry'!A133)+1,DAY('Quarterly Journal entry'!A133)),IF('Lease Quarterly'!$H$4="Quarterly",DATE(YEAR('Quarterly Journal entry'!A133),MONTH('Quarterly Journal entry'!A133)+3,DAY('Quarterly Journal entry'!A133)),DATE(YEAR('Quarterly Journal entry'!A133)+1,MONTH('Quarterly Journal entry'!A133),DAY('Quarterly Journal entry'!A133))))</f>
        <v>55793</v>
      </c>
      <c r="B134" s="9">
        <f t="shared" ref="B134:B197" si="21">EOMONTH(A134,-1)+1</f>
        <v>55793</v>
      </c>
      <c r="C134" s="9">
        <f t="shared" si="17"/>
        <v>55823</v>
      </c>
      <c r="D134" s="3">
        <f t="shared" ref="D134:D197" si="22">C134-B134+1</f>
        <v>31</v>
      </c>
      <c r="E134" s="10">
        <f t="shared" ref="E134:E197" si="23">C134-A134+1</f>
        <v>31</v>
      </c>
      <c r="F134" s="4">
        <f>'Lease Quarterly'!K144</f>
        <v>0</v>
      </c>
      <c r="G134" s="3">
        <f t="shared" si="18"/>
        <v>0</v>
      </c>
      <c r="H134" s="11">
        <f t="shared" ref="H134:H197" si="24">(F135)/(A135-A134+1)*((((EOMONTH(DATE(YEAR(A134),MONTH(A134)+1,DAY(A134)),0)))-DATE(YEAR(A134),MONTH(EOMONTH(A134,-1)+1)+1,1))+1)</f>
        <v>0</v>
      </c>
      <c r="I134" s="11">
        <f t="shared" ref="I134:I197" si="25">(F135)/(A135-A134+1)*(((((EOMONTH(DATE(YEAR(A134),MONTH(A134)+2,DAY(A134)),0)))-DATE(YEAR(A134),MONTH(EOMONTH(A134,-1)+2)+2,1)))+1)</f>
        <v>0</v>
      </c>
      <c r="J134" s="4">
        <f t="shared" ref="J134:J197" si="26">F135/(A135-A134+1)*(A135-DATE(YEAR(A135),MONTH(EOMONTH(A135,-1)+1),DAY(1))+1)</f>
        <v>0</v>
      </c>
      <c r="K134" s="3">
        <f t="shared" si="19"/>
        <v>0</v>
      </c>
      <c r="L134" s="11">
        <f t="shared" si="20"/>
        <v>0</v>
      </c>
    </row>
    <row r="135" spans="1:12" x14ac:dyDescent="0.25">
      <c r="A135" s="9">
        <f>IF('Lease Quarterly'!$H$4="Monthly",DATE(YEAR('Quarterly Journal entry'!A134),MONTH('Quarterly Journal entry'!A134)+1,DAY('Quarterly Journal entry'!A134)),IF('Lease Quarterly'!$H$4="Quarterly",DATE(YEAR('Quarterly Journal entry'!A134),MONTH('Quarterly Journal entry'!A134)+3,DAY('Quarterly Journal entry'!A134)),DATE(YEAR('Quarterly Journal entry'!A134)+1,MONTH('Quarterly Journal entry'!A134),DAY('Quarterly Journal entry'!A134))))</f>
        <v>55885</v>
      </c>
      <c r="B135" s="9">
        <f t="shared" si="21"/>
        <v>55885</v>
      </c>
      <c r="C135" s="9">
        <f t="shared" ref="C135:C198" si="27">EOMONTH(A135,0)</f>
        <v>55915</v>
      </c>
      <c r="D135" s="3">
        <f t="shared" si="22"/>
        <v>31</v>
      </c>
      <c r="E135" s="10">
        <f t="shared" si="23"/>
        <v>31</v>
      </c>
      <c r="F135" s="4">
        <f>'Lease Quarterly'!K145</f>
        <v>0</v>
      </c>
      <c r="G135" s="3">
        <f t="shared" ref="G135:G198" si="28">(F136/(A136-A135+1)*E135)+J134</f>
        <v>0</v>
      </c>
      <c r="H135" s="11">
        <f t="shared" si="24"/>
        <v>0</v>
      </c>
      <c r="I135" s="11">
        <f t="shared" si="25"/>
        <v>0</v>
      </c>
      <c r="J135" s="4">
        <f t="shared" si="26"/>
        <v>0</v>
      </c>
      <c r="K135" s="3">
        <f t="shared" si="19"/>
        <v>0</v>
      </c>
      <c r="L135" s="11">
        <f t="shared" si="20"/>
        <v>0</v>
      </c>
    </row>
    <row r="136" spans="1:12" x14ac:dyDescent="0.25">
      <c r="A136" s="9">
        <f>IF('Lease Quarterly'!$H$4="Monthly",DATE(YEAR('Quarterly Journal entry'!A135),MONTH('Quarterly Journal entry'!A135)+1,DAY('Quarterly Journal entry'!A135)),IF('Lease Quarterly'!$H$4="Quarterly",DATE(YEAR('Quarterly Journal entry'!A135),MONTH('Quarterly Journal entry'!A135)+3,DAY('Quarterly Journal entry'!A135)),DATE(YEAR('Quarterly Journal entry'!A135)+1,MONTH('Quarterly Journal entry'!A135),DAY('Quarterly Journal entry'!A135))))</f>
        <v>55975</v>
      </c>
      <c r="B136" s="9">
        <f t="shared" si="21"/>
        <v>55975</v>
      </c>
      <c r="C136" s="9">
        <f t="shared" si="27"/>
        <v>56004</v>
      </c>
      <c r="D136" s="3">
        <f t="shared" si="22"/>
        <v>30</v>
      </c>
      <c r="E136" s="10">
        <f t="shared" si="23"/>
        <v>30</v>
      </c>
      <c r="F136" s="4">
        <f>'Lease Quarterly'!K146</f>
        <v>0</v>
      </c>
      <c r="G136" s="3">
        <f t="shared" si="28"/>
        <v>0</v>
      </c>
      <c r="H136" s="11">
        <f t="shared" si="24"/>
        <v>0</v>
      </c>
      <c r="I136" s="11">
        <f t="shared" si="25"/>
        <v>0</v>
      </c>
      <c r="J136" s="4">
        <f t="shared" si="26"/>
        <v>0</v>
      </c>
      <c r="K136" s="3">
        <f t="shared" ref="K136:K199" si="29">G136+J136+I136+H136-J135</f>
        <v>0</v>
      </c>
      <c r="L136" s="11">
        <f t="shared" ref="L136:L199" si="30">J136-J135</f>
        <v>0</v>
      </c>
    </row>
    <row r="137" spans="1:12" x14ac:dyDescent="0.25">
      <c r="A137" s="9">
        <f>IF('Lease Quarterly'!$H$4="Monthly",DATE(YEAR('Quarterly Journal entry'!A136),MONTH('Quarterly Journal entry'!A136)+1,DAY('Quarterly Journal entry'!A136)),IF('Lease Quarterly'!$H$4="Quarterly",DATE(YEAR('Quarterly Journal entry'!A136),MONTH('Quarterly Journal entry'!A136)+3,DAY('Quarterly Journal entry'!A136)),DATE(YEAR('Quarterly Journal entry'!A136)+1,MONTH('Quarterly Journal entry'!A136),DAY('Quarterly Journal entry'!A136))))</f>
        <v>56066</v>
      </c>
      <c r="B137" s="9">
        <f t="shared" si="21"/>
        <v>56066</v>
      </c>
      <c r="C137" s="9">
        <f t="shared" si="27"/>
        <v>56096</v>
      </c>
      <c r="D137" s="3">
        <f t="shared" si="22"/>
        <v>31</v>
      </c>
      <c r="E137" s="10">
        <f t="shared" si="23"/>
        <v>31</v>
      </c>
      <c r="F137" s="4">
        <f>'Lease Quarterly'!K147</f>
        <v>0</v>
      </c>
      <c r="G137" s="3">
        <f t="shared" si="28"/>
        <v>0</v>
      </c>
      <c r="H137" s="11">
        <f t="shared" si="24"/>
        <v>0</v>
      </c>
      <c r="I137" s="11">
        <f t="shared" si="25"/>
        <v>0</v>
      </c>
      <c r="J137" s="4">
        <f t="shared" si="26"/>
        <v>0</v>
      </c>
      <c r="K137" s="3">
        <f t="shared" si="29"/>
        <v>0</v>
      </c>
      <c r="L137" s="11">
        <f t="shared" si="30"/>
        <v>0</v>
      </c>
    </row>
    <row r="138" spans="1:12" x14ac:dyDescent="0.25">
      <c r="A138" s="9">
        <f>IF('Lease Quarterly'!$H$4="Monthly",DATE(YEAR('Quarterly Journal entry'!A137),MONTH('Quarterly Journal entry'!A137)+1,DAY('Quarterly Journal entry'!A137)),IF('Lease Quarterly'!$H$4="Quarterly",DATE(YEAR('Quarterly Journal entry'!A137),MONTH('Quarterly Journal entry'!A137)+3,DAY('Quarterly Journal entry'!A137)),DATE(YEAR('Quarterly Journal entry'!A137)+1,MONTH('Quarterly Journal entry'!A137),DAY('Quarterly Journal entry'!A137))))</f>
        <v>56158</v>
      </c>
      <c r="B138" s="9">
        <f t="shared" si="21"/>
        <v>56158</v>
      </c>
      <c r="C138" s="9">
        <f t="shared" si="27"/>
        <v>56188</v>
      </c>
      <c r="D138" s="3">
        <f t="shared" si="22"/>
        <v>31</v>
      </c>
      <c r="E138" s="10">
        <f t="shared" si="23"/>
        <v>31</v>
      </c>
      <c r="F138" s="4">
        <f>'Lease Quarterly'!K148</f>
        <v>0</v>
      </c>
      <c r="G138" s="3">
        <f t="shared" si="28"/>
        <v>0</v>
      </c>
      <c r="H138" s="11">
        <f t="shared" si="24"/>
        <v>0</v>
      </c>
      <c r="I138" s="11">
        <f t="shared" si="25"/>
        <v>0</v>
      </c>
      <c r="J138" s="4">
        <f t="shared" si="26"/>
        <v>0</v>
      </c>
      <c r="K138" s="3">
        <f t="shared" si="29"/>
        <v>0</v>
      </c>
      <c r="L138" s="11">
        <f t="shared" si="30"/>
        <v>0</v>
      </c>
    </row>
    <row r="139" spans="1:12" x14ac:dyDescent="0.25">
      <c r="A139" s="9">
        <f>IF('Lease Quarterly'!$H$4="Monthly",DATE(YEAR('Quarterly Journal entry'!A138),MONTH('Quarterly Journal entry'!A138)+1,DAY('Quarterly Journal entry'!A138)),IF('Lease Quarterly'!$H$4="Quarterly",DATE(YEAR('Quarterly Journal entry'!A138),MONTH('Quarterly Journal entry'!A138)+3,DAY('Quarterly Journal entry'!A138)),DATE(YEAR('Quarterly Journal entry'!A138)+1,MONTH('Quarterly Journal entry'!A138),DAY('Quarterly Journal entry'!A138))))</f>
        <v>56250</v>
      </c>
      <c r="B139" s="9">
        <f t="shared" si="21"/>
        <v>56250</v>
      </c>
      <c r="C139" s="9">
        <f t="shared" si="27"/>
        <v>56280</v>
      </c>
      <c r="D139" s="3">
        <f t="shared" si="22"/>
        <v>31</v>
      </c>
      <c r="E139" s="10">
        <f t="shared" si="23"/>
        <v>31</v>
      </c>
      <c r="F139" s="4">
        <f>'Lease Quarterly'!K149</f>
        <v>0</v>
      </c>
      <c r="G139" s="3">
        <f t="shared" si="28"/>
        <v>0</v>
      </c>
      <c r="H139" s="11">
        <f t="shared" si="24"/>
        <v>0</v>
      </c>
      <c r="I139" s="11">
        <f t="shared" si="25"/>
        <v>0</v>
      </c>
      <c r="J139" s="4">
        <f t="shared" si="26"/>
        <v>0</v>
      </c>
      <c r="K139" s="3">
        <f t="shared" si="29"/>
        <v>0</v>
      </c>
      <c r="L139" s="11">
        <f t="shared" si="30"/>
        <v>0</v>
      </c>
    </row>
    <row r="140" spans="1:12" x14ac:dyDescent="0.25">
      <c r="A140" s="9">
        <f>IF('Lease Quarterly'!$H$4="Monthly",DATE(YEAR('Quarterly Journal entry'!A139),MONTH('Quarterly Journal entry'!A139)+1,DAY('Quarterly Journal entry'!A139)),IF('Lease Quarterly'!$H$4="Quarterly",DATE(YEAR('Quarterly Journal entry'!A139),MONTH('Quarterly Journal entry'!A139)+3,DAY('Quarterly Journal entry'!A139)),DATE(YEAR('Quarterly Journal entry'!A139)+1,MONTH('Quarterly Journal entry'!A139),DAY('Quarterly Journal entry'!A139))))</f>
        <v>56340</v>
      </c>
      <c r="B140" s="9">
        <f t="shared" si="21"/>
        <v>56340</v>
      </c>
      <c r="C140" s="9">
        <f t="shared" si="27"/>
        <v>56369</v>
      </c>
      <c r="D140" s="3">
        <f t="shared" si="22"/>
        <v>30</v>
      </c>
      <c r="E140" s="10">
        <f t="shared" si="23"/>
        <v>30</v>
      </c>
      <c r="F140" s="4">
        <f>'Lease Quarterly'!K150</f>
        <v>0</v>
      </c>
      <c r="G140" s="3">
        <f t="shared" si="28"/>
        <v>0</v>
      </c>
      <c r="H140" s="11">
        <f t="shared" si="24"/>
        <v>0</v>
      </c>
      <c r="I140" s="11">
        <f t="shared" si="25"/>
        <v>0</v>
      </c>
      <c r="J140" s="4">
        <f t="shared" si="26"/>
        <v>0</v>
      </c>
      <c r="K140" s="3">
        <f t="shared" si="29"/>
        <v>0</v>
      </c>
      <c r="L140" s="11">
        <f t="shared" si="30"/>
        <v>0</v>
      </c>
    </row>
    <row r="141" spans="1:12" x14ac:dyDescent="0.25">
      <c r="A141" s="9">
        <f>IF('Lease Quarterly'!$H$4="Monthly",DATE(YEAR('Quarterly Journal entry'!A140),MONTH('Quarterly Journal entry'!A140)+1,DAY('Quarterly Journal entry'!A140)),IF('Lease Quarterly'!$H$4="Quarterly",DATE(YEAR('Quarterly Journal entry'!A140),MONTH('Quarterly Journal entry'!A140)+3,DAY('Quarterly Journal entry'!A140)),DATE(YEAR('Quarterly Journal entry'!A140)+1,MONTH('Quarterly Journal entry'!A140),DAY('Quarterly Journal entry'!A140))))</f>
        <v>56431</v>
      </c>
      <c r="B141" s="9">
        <f t="shared" si="21"/>
        <v>56431</v>
      </c>
      <c r="C141" s="9">
        <f t="shared" si="27"/>
        <v>56461</v>
      </c>
      <c r="D141" s="3">
        <f t="shared" si="22"/>
        <v>31</v>
      </c>
      <c r="E141" s="10">
        <f t="shared" si="23"/>
        <v>31</v>
      </c>
      <c r="F141" s="4">
        <f>'Lease Quarterly'!K151</f>
        <v>0</v>
      </c>
      <c r="G141" s="3">
        <f t="shared" si="28"/>
        <v>0</v>
      </c>
      <c r="H141" s="11">
        <f t="shared" si="24"/>
        <v>0</v>
      </c>
      <c r="I141" s="11">
        <f t="shared" si="25"/>
        <v>0</v>
      </c>
      <c r="J141" s="4">
        <f t="shared" si="26"/>
        <v>0</v>
      </c>
      <c r="K141" s="3">
        <f t="shared" si="29"/>
        <v>0</v>
      </c>
      <c r="L141" s="11">
        <f t="shared" si="30"/>
        <v>0</v>
      </c>
    </row>
    <row r="142" spans="1:12" x14ac:dyDescent="0.25">
      <c r="A142" s="9">
        <f>IF('Lease Quarterly'!$H$4="Monthly",DATE(YEAR('Quarterly Journal entry'!A141),MONTH('Quarterly Journal entry'!A141)+1,DAY('Quarterly Journal entry'!A141)),IF('Lease Quarterly'!$H$4="Quarterly",DATE(YEAR('Quarterly Journal entry'!A141),MONTH('Quarterly Journal entry'!A141)+3,DAY('Quarterly Journal entry'!A141)),DATE(YEAR('Quarterly Journal entry'!A141)+1,MONTH('Quarterly Journal entry'!A141),DAY('Quarterly Journal entry'!A141))))</f>
        <v>56523</v>
      </c>
      <c r="B142" s="9">
        <f t="shared" si="21"/>
        <v>56523</v>
      </c>
      <c r="C142" s="9">
        <f t="shared" si="27"/>
        <v>56553</v>
      </c>
      <c r="D142" s="3">
        <f t="shared" si="22"/>
        <v>31</v>
      </c>
      <c r="E142" s="10">
        <f t="shared" si="23"/>
        <v>31</v>
      </c>
      <c r="F142" s="4">
        <f>'Lease Quarterly'!K152</f>
        <v>0</v>
      </c>
      <c r="G142" s="3">
        <f t="shared" si="28"/>
        <v>0</v>
      </c>
      <c r="H142" s="11">
        <f t="shared" si="24"/>
        <v>0</v>
      </c>
      <c r="I142" s="11">
        <f t="shared" si="25"/>
        <v>0</v>
      </c>
      <c r="J142" s="4">
        <f t="shared" si="26"/>
        <v>0</v>
      </c>
      <c r="K142" s="3">
        <f t="shared" si="29"/>
        <v>0</v>
      </c>
      <c r="L142" s="11">
        <f t="shared" si="30"/>
        <v>0</v>
      </c>
    </row>
    <row r="143" spans="1:12" x14ac:dyDescent="0.25">
      <c r="A143" s="9">
        <f>IF('Lease Quarterly'!$H$4="Monthly",DATE(YEAR('Quarterly Journal entry'!A142),MONTH('Quarterly Journal entry'!A142)+1,DAY('Quarterly Journal entry'!A142)),IF('Lease Quarterly'!$H$4="Quarterly",DATE(YEAR('Quarterly Journal entry'!A142),MONTH('Quarterly Journal entry'!A142)+3,DAY('Quarterly Journal entry'!A142)),DATE(YEAR('Quarterly Journal entry'!A142)+1,MONTH('Quarterly Journal entry'!A142),DAY('Quarterly Journal entry'!A142))))</f>
        <v>56615</v>
      </c>
      <c r="B143" s="9">
        <f t="shared" si="21"/>
        <v>56615</v>
      </c>
      <c r="C143" s="9">
        <f t="shared" si="27"/>
        <v>56645</v>
      </c>
      <c r="D143" s="3">
        <f t="shared" si="22"/>
        <v>31</v>
      </c>
      <c r="E143" s="10">
        <f t="shared" si="23"/>
        <v>31</v>
      </c>
      <c r="F143" s="4">
        <f>'Lease Quarterly'!K153</f>
        <v>0</v>
      </c>
      <c r="G143" s="3">
        <f t="shared" si="28"/>
        <v>0</v>
      </c>
      <c r="H143" s="11">
        <f t="shared" si="24"/>
        <v>0</v>
      </c>
      <c r="I143" s="11">
        <f t="shared" si="25"/>
        <v>0</v>
      </c>
      <c r="J143" s="4">
        <f t="shared" si="26"/>
        <v>0</v>
      </c>
      <c r="K143" s="3">
        <f t="shared" si="29"/>
        <v>0</v>
      </c>
      <c r="L143" s="11">
        <f t="shared" si="30"/>
        <v>0</v>
      </c>
    </row>
    <row r="144" spans="1:12" x14ac:dyDescent="0.25">
      <c r="A144" s="9">
        <f>IF('Lease Quarterly'!$H$4="Monthly",DATE(YEAR('Quarterly Journal entry'!A143),MONTH('Quarterly Journal entry'!A143)+1,DAY('Quarterly Journal entry'!A143)),IF('Lease Quarterly'!$H$4="Quarterly",DATE(YEAR('Quarterly Journal entry'!A143),MONTH('Quarterly Journal entry'!A143)+3,DAY('Quarterly Journal entry'!A143)),DATE(YEAR('Quarterly Journal entry'!A143)+1,MONTH('Quarterly Journal entry'!A143),DAY('Quarterly Journal entry'!A143))))</f>
        <v>56705</v>
      </c>
      <c r="B144" s="9">
        <f t="shared" si="21"/>
        <v>56705</v>
      </c>
      <c r="C144" s="9">
        <f t="shared" si="27"/>
        <v>56734</v>
      </c>
      <c r="D144" s="3">
        <f t="shared" si="22"/>
        <v>30</v>
      </c>
      <c r="E144" s="10">
        <f t="shared" si="23"/>
        <v>30</v>
      </c>
      <c r="F144" s="4">
        <f>'Lease Quarterly'!K154</f>
        <v>0</v>
      </c>
      <c r="G144" s="3">
        <f t="shared" si="28"/>
        <v>0</v>
      </c>
      <c r="H144" s="11">
        <f t="shared" si="24"/>
        <v>0</v>
      </c>
      <c r="I144" s="11">
        <f t="shared" si="25"/>
        <v>0</v>
      </c>
      <c r="J144" s="4">
        <f t="shared" si="26"/>
        <v>0</v>
      </c>
      <c r="K144" s="3">
        <f t="shared" si="29"/>
        <v>0</v>
      </c>
      <c r="L144" s="11">
        <f t="shared" si="30"/>
        <v>0</v>
      </c>
    </row>
    <row r="145" spans="1:12" x14ac:dyDescent="0.25">
      <c r="A145" s="9">
        <f>IF('Lease Quarterly'!$H$4="Monthly",DATE(YEAR('Quarterly Journal entry'!A144),MONTH('Quarterly Journal entry'!A144)+1,DAY('Quarterly Journal entry'!A144)),IF('Lease Quarterly'!$H$4="Quarterly",DATE(YEAR('Quarterly Journal entry'!A144),MONTH('Quarterly Journal entry'!A144)+3,DAY('Quarterly Journal entry'!A144)),DATE(YEAR('Quarterly Journal entry'!A144)+1,MONTH('Quarterly Journal entry'!A144),DAY('Quarterly Journal entry'!A144))))</f>
        <v>56796</v>
      </c>
      <c r="B145" s="9">
        <f t="shared" si="21"/>
        <v>56796</v>
      </c>
      <c r="C145" s="9">
        <f t="shared" si="27"/>
        <v>56826</v>
      </c>
      <c r="D145" s="3">
        <f t="shared" si="22"/>
        <v>31</v>
      </c>
      <c r="E145" s="10">
        <f t="shared" si="23"/>
        <v>31</v>
      </c>
      <c r="F145" s="4">
        <f>'Lease Quarterly'!K155</f>
        <v>0</v>
      </c>
      <c r="G145" s="3">
        <f t="shared" si="28"/>
        <v>0</v>
      </c>
      <c r="H145" s="11">
        <f t="shared" si="24"/>
        <v>0</v>
      </c>
      <c r="I145" s="11">
        <f t="shared" si="25"/>
        <v>0</v>
      </c>
      <c r="J145" s="4">
        <f t="shared" si="26"/>
        <v>0</v>
      </c>
      <c r="K145" s="3">
        <f t="shared" si="29"/>
        <v>0</v>
      </c>
      <c r="L145" s="11">
        <f t="shared" si="30"/>
        <v>0</v>
      </c>
    </row>
    <row r="146" spans="1:12" x14ac:dyDescent="0.25">
      <c r="A146" s="9">
        <f>IF('Lease Quarterly'!$H$4="Monthly",DATE(YEAR('Quarterly Journal entry'!A145),MONTH('Quarterly Journal entry'!A145)+1,DAY('Quarterly Journal entry'!A145)),IF('Lease Quarterly'!$H$4="Quarterly",DATE(YEAR('Quarterly Journal entry'!A145),MONTH('Quarterly Journal entry'!A145)+3,DAY('Quarterly Journal entry'!A145)),DATE(YEAR('Quarterly Journal entry'!A145)+1,MONTH('Quarterly Journal entry'!A145),DAY('Quarterly Journal entry'!A145))))</f>
        <v>56888</v>
      </c>
      <c r="B146" s="9">
        <f t="shared" si="21"/>
        <v>56888</v>
      </c>
      <c r="C146" s="9">
        <f t="shared" si="27"/>
        <v>56918</v>
      </c>
      <c r="D146" s="3">
        <f t="shared" si="22"/>
        <v>31</v>
      </c>
      <c r="E146" s="10">
        <f t="shared" si="23"/>
        <v>31</v>
      </c>
      <c r="F146" s="4">
        <f>'Lease Quarterly'!K156</f>
        <v>0</v>
      </c>
      <c r="G146" s="3">
        <f t="shared" si="28"/>
        <v>0</v>
      </c>
      <c r="H146" s="11">
        <f t="shared" si="24"/>
        <v>0</v>
      </c>
      <c r="I146" s="11">
        <f t="shared" si="25"/>
        <v>0</v>
      </c>
      <c r="J146" s="4">
        <f t="shared" si="26"/>
        <v>0</v>
      </c>
      <c r="K146" s="3">
        <f t="shared" si="29"/>
        <v>0</v>
      </c>
      <c r="L146" s="11">
        <f t="shared" si="30"/>
        <v>0</v>
      </c>
    </row>
    <row r="147" spans="1:12" x14ac:dyDescent="0.25">
      <c r="A147" s="9">
        <f>IF('Lease Quarterly'!$H$4="Monthly",DATE(YEAR('Quarterly Journal entry'!A146),MONTH('Quarterly Journal entry'!A146)+1,DAY('Quarterly Journal entry'!A146)),IF('Lease Quarterly'!$H$4="Quarterly",DATE(YEAR('Quarterly Journal entry'!A146),MONTH('Quarterly Journal entry'!A146)+3,DAY('Quarterly Journal entry'!A146)),DATE(YEAR('Quarterly Journal entry'!A146)+1,MONTH('Quarterly Journal entry'!A146),DAY('Quarterly Journal entry'!A146))))</f>
        <v>56980</v>
      </c>
      <c r="B147" s="9">
        <f t="shared" si="21"/>
        <v>56980</v>
      </c>
      <c r="C147" s="9">
        <f t="shared" si="27"/>
        <v>57010</v>
      </c>
      <c r="D147" s="3">
        <f t="shared" si="22"/>
        <v>31</v>
      </c>
      <c r="E147" s="10">
        <f t="shared" si="23"/>
        <v>31</v>
      </c>
      <c r="F147" s="4">
        <f>'Lease Quarterly'!K157</f>
        <v>0</v>
      </c>
      <c r="G147" s="3">
        <f t="shared" si="28"/>
        <v>0</v>
      </c>
      <c r="H147" s="11">
        <f t="shared" si="24"/>
        <v>0</v>
      </c>
      <c r="I147" s="11">
        <f t="shared" si="25"/>
        <v>0</v>
      </c>
      <c r="J147" s="4">
        <f t="shared" si="26"/>
        <v>0</v>
      </c>
      <c r="K147" s="3">
        <f t="shared" si="29"/>
        <v>0</v>
      </c>
      <c r="L147" s="11">
        <f t="shared" si="30"/>
        <v>0</v>
      </c>
    </row>
    <row r="148" spans="1:12" x14ac:dyDescent="0.25">
      <c r="A148" s="9">
        <f>IF('Lease Quarterly'!$H$4="Monthly",DATE(YEAR('Quarterly Journal entry'!A147),MONTH('Quarterly Journal entry'!A147)+1,DAY('Quarterly Journal entry'!A147)),IF('Lease Quarterly'!$H$4="Quarterly",DATE(YEAR('Quarterly Journal entry'!A147),MONTH('Quarterly Journal entry'!A147)+3,DAY('Quarterly Journal entry'!A147)),DATE(YEAR('Quarterly Journal entry'!A147)+1,MONTH('Quarterly Journal entry'!A147),DAY('Quarterly Journal entry'!A147))))</f>
        <v>57071</v>
      </c>
      <c r="B148" s="9">
        <f t="shared" si="21"/>
        <v>57071</v>
      </c>
      <c r="C148" s="9">
        <f t="shared" si="27"/>
        <v>57100</v>
      </c>
      <c r="D148" s="3">
        <f t="shared" si="22"/>
        <v>30</v>
      </c>
      <c r="E148" s="10">
        <f t="shared" si="23"/>
        <v>30</v>
      </c>
      <c r="F148" s="4">
        <f>'Lease Quarterly'!K158</f>
        <v>0</v>
      </c>
      <c r="G148" s="3">
        <f t="shared" si="28"/>
        <v>0</v>
      </c>
      <c r="H148" s="11">
        <f t="shared" si="24"/>
        <v>0</v>
      </c>
      <c r="I148" s="11">
        <f t="shared" si="25"/>
        <v>0</v>
      </c>
      <c r="J148" s="4">
        <f t="shared" si="26"/>
        <v>0</v>
      </c>
      <c r="K148" s="3">
        <f t="shared" si="29"/>
        <v>0</v>
      </c>
      <c r="L148" s="11">
        <f t="shared" si="30"/>
        <v>0</v>
      </c>
    </row>
    <row r="149" spans="1:12" x14ac:dyDescent="0.25">
      <c r="A149" s="9">
        <f>IF('Lease Quarterly'!$H$4="Monthly",DATE(YEAR('Quarterly Journal entry'!A148),MONTH('Quarterly Journal entry'!A148)+1,DAY('Quarterly Journal entry'!A148)),IF('Lease Quarterly'!$H$4="Quarterly",DATE(YEAR('Quarterly Journal entry'!A148),MONTH('Quarterly Journal entry'!A148)+3,DAY('Quarterly Journal entry'!A148)),DATE(YEAR('Quarterly Journal entry'!A148)+1,MONTH('Quarterly Journal entry'!A148),DAY('Quarterly Journal entry'!A148))))</f>
        <v>57162</v>
      </c>
      <c r="B149" s="9">
        <f t="shared" si="21"/>
        <v>57162</v>
      </c>
      <c r="C149" s="9">
        <f t="shared" si="27"/>
        <v>57192</v>
      </c>
      <c r="D149" s="3">
        <f t="shared" si="22"/>
        <v>31</v>
      </c>
      <c r="E149" s="10">
        <f t="shared" si="23"/>
        <v>31</v>
      </c>
      <c r="F149" s="4">
        <f>'Lease Quarterly'!K159</f>
        <v>0</v>
      </c>
      <c r="G149" s="3">
        <f t="shared" si="28"/>
        <v>0</v>
      </c>
      <c r="H149" s="11">
        <f t="shared" si="24"/>
        <v>0</v>
      </c>
      <c r="I149" s="11">
        <f t="shared" si="25"/>
        <v>0</v>
      </c>
      <c r="J149" s="4">
        <f t="shared" si="26"/>
        <v>0</v>
      </c>
      <c r="K149" s="3">
        <f t="shared" si="29"/>
        <v>0</v>
      </c>
      <c r="L149" s="11">
        <f t="shared" si="30"/>
        <v>0</v>
      </c>
    </row>
    <row r="150" spans="1:12" x14ac:dyDescent="0.25">
      <c r="A150" s="9">
        <f>IF('Lease Quarterly'!$H$4="Monthly",DATE(YEAR('Quarterly Journal entry'!A149),MONTH('Quarterly Journal entry'!A149)+1,DAY('Quarterly Journal entry'!A149)),IF('Lease Quarterly'!$H$4="Quarterly",DATE(YEAR('Quarterly Journal entry'!A149),MONTH('Quarterly Journal entry'!A149)+3,DAY('Quarterly Journal entry'!A149)),DATE(YEAR('Quarterly Journal entry'!A149)+1,MONTH('Quarterly Journal entry'!A149),DAY('Quarterly Journal entry'!A149))))</f>
        <v>57254</v>
      </c>
      <c r="B150" s="9">
        <f t="shared" si="21"/>
        <v>57254</v>
      </c>
      <c r="C150" s="9">
        <f t="shared" si="27"/>
        <v>57284</v>
      </c>
      <c r="D150" s="3">
        <f t="shared" si="22"/>
        <v>31</v>
      </c>
      <c r="E150" s="10">
        <f t="shared" si="23"/>
        <v>31</v>
      </c>
      <c r="F150" s="4">
        <f>'Lease Quarterly'!K160</f>
        <v>0</v>
      </c>
      <c r="G150" s="3">
        <f t="shared" si="28"/>
        <v>0</v>
      </c>
      <c r="H150" s="11">
        <f t="shared" si="24"/>
        <v>0</v>
      </c>
      <c r="I150" s="11">
        <f t="shared" si="25"/>
        <v>0</v>
      </c>
      <c r="J150" s="4">
        <f t="shared" si="26"/>
        <v>0</v>
      </c>
      <c r="K150" s="3">
        <f t="shared" si="29"/>
        <v>0</v>
      </c>
      <c r="L150" s="11">
        <f t="shared" si="30"/>
        <v>0</v>
      </c>
    </row>
    <row r="151" spans="1:12" x14ac:dyDescent="0.25">
      <c r="A151" s="9">
        <f>IF('Lease Quarterly'!$H$4="Monthly",DATE(YEAR('Quarterly Journal entry'!A150),MONTH('Quarterly Journal entry'!A150)+1,DAY('Quarterly Journal entry'!A150)),IF('Lease Quarterly'!$H$4="Quarterly",DATE(YEAR('Quarterly Journal entry'!A150),MONTH('Quarterly Journal entry'!A150)+3,DAY('Quarterly Journal entry'!A150)),DATE(YEAR('Quarterly Journal entry'!A150)+1,MONTH('Quarterly Journal entry'!A150),DAY('Quarterly Journal entry'!A150))))</f>
        <v>57346</v>
      </c>
      <c r="B151" s="9">
        <f t="shared" si="21"/>
        <v>57346</v>
      </c>
      <c r="C151" s="9">
        <f t="shared" si="27"/>
        <v>57376</v>
      </c>
      <c r="D151" s="3">
        <f t="shared" si="22"/>
        <v>31</v>
      </c>
      <c r="E151" s="10">
        <f t="shared" si="23"/>
        <v>31</v>
      </c>
      <c r="F151" s="4">
        <f>'Lease Quarterly'!K161</f>
        <v>0</v>
      </c>
      <c r="G151" s="3">
        <f t="shared" si="28"/>
        <v>0</v>
      </c>
      <c r="H151" s="11">
        <f t="shared" si="24"/>
        <v>0</v>
      </c>
      <c r="I151" s="11">
        <f t="shared" si="25"/>
        <v>0</v>
      </c>
      <c r="J151" s="4">
        <f t="shared" si="26"/>
        <v>0</v>
      </c>
      <c r="K151" s="3">
        <f t="shared" si="29"/>
        <v>0</v>
      </c>
      <c r="L151" s="11">
        <f t="shared" si="30"/>
        <v>0</v>
      </c>
    </row>
    <row r="152" spans="1:12" x14ac:dyDescent="0.25">
      <c r="A152" s="9">
        <f>IF('Lease Quarterly'!$H$4="Monthly",DATE(YEAR('Quarterly Journal entry'!A151),MONTH('Quarterly Journal entry'!A151)+1,DAY('Quarterly Journal entry'!A151)),IF('Lease Quarterly'!$H$4="Quarterly",DATE(YEAR('Quarterly Journal entry'!A151),MONTH('Quarterly Journal entry'!A151)+3,DAY('Quarterly Journal entry'!A151)),DATE(YEAR('Quarterly Journal entry'!A151)+1,MONTH('Quarterly Journal entry'!A151),DAY('Quarterly Journal entry'!A151))))</f>
        <v>57436</v>
      </c>
      <c r="B152" s="9">
        <f t="shared" si="21"/>
        <v>57436</v>
      </c>
      <c r="C152" s="9">
        <f t="shared" si="27"/>
        <v>57465</v>
      </c>
      <c r="D152" s="3">
        <f t="shared" si="22"/>
        <v>30</v>
      </c>
      <c r="E152" s="10">
        <f t="shared" si="23"/>
        <v>30</v>
      </c>
      <c r="F152" s="4">
        <f>'Lease Quarterly'!K162</f>
        <v>0</v>
      </c>
      <c r="G152" s="3">
        <f t="shared" si="28"/>
        <v>0</v>
      </c>
      <c r="H152" s="11">
        <f t="shared" si="24"/>
        <v>0</v>
      </c>
      <c r="I152" s="11">
        <f t="shared" si="25"/>
        <v>0</v>
      </c>
      <c r="J152" s="4">
        <f t="shared" si="26"/>
        <v>0</v>
      </c>
      <c r="K152" s="3">
        <f t="shared" si="29"/>
        <v>0</v>
      </c>
      <c r="L152" s="11">
        <f t="shared" si="30"/>
        <v>0</v>
      </c>
    </row>
    <row r="153" spans="1:12" x14ac:dyDescent="0.25">
      <c r="A153" s="9">
        <f>IF('Lease Quarterly'!$H$4="Monthly",DATE(YEAR('Quarterly Journal entry'!A152),MONTH('Quarterly Journal entry'!A152)+1,DAY('Quarterly Journal entry'!A152)),IF('Lease Quarterly'!$H$4="Quarterly",DATE(YEAR('Quarterly Journal entry'!A152),MONTH('Quarterly Journal entry'!A152)+3,DAY('Quarterly Journal entry'!A152)),DATE(YEAR('Quarterly Journal entry'!A152)+1,MONTH('Quarterly Journal entry'!A152),DAY('Quarterly Journal entry'!A152))))</f>
        <v>57527</v>
      </c>
      <c r="B153" s="9">
        <f t="shared" si="21"/>
        <v>57527</v>
      </c>
      <c r="C153" s="9">
        <f t="shared" si="27"/>
        <v>57557</v>
      </c>
      <c r="D153" s="3">
        <f t="shared" si="22"/>
        <v>31</v>
      </c>
      <c r="E153" s="10">
        <f t="shared" si="23"/>
        <v>31</v>
      </c>
      <c r="F153" s="4">
        <f>'Lease Quarterly'!K163</f>
        <v>0</v>
      </c>
      <c r="G153" s="3">
        <f t="shared" si="28"/>
        <v>0</v>
      </c>
      <c r="H153" s="11">
        <f t="shared" si="24"/>
        <v>0</v>
      </c>
      <c r="I153" s="11">
        <f t="shared" si="25"/>
        <v>0</v>
      </c>
      <c r="J153" s="4">
        <f t="shared" si="26"/>
        <v>0</v>
      </c>
      <c r="K153" s="3">
        <f t="shared" si="29"/>
        <v>0</v>
      </c>
      <c r="L153" s="11">
        <f t="shared" si="30"/>
        <v>0</v>
      </c>
    </row>
    <row r="154" spans="1:12" x14ac:dyDescent="0.25">
      <c r="A154" s="9">
        <f>IF('Lease Quarterly'!$H$4="Monthly",DATE(YEAR('Quarterly Journal entry'!A153),MONTH('Quarterly Journal entry'!A153)+1,DAY('Quarterly Journal entry'!A153)),IF('Lease Quarterly'!$H$4="Quarterly",DATE(YEAR('Quarterly Journal entry'!A153),MONTH('Quarterly Journal entry'!A153)+3,DAY('Quarterly Journal entry'!A153)),DATE(YEAR('Quarterly Journal entry'!A153)+1,MONTH('Quarterly Journal entry'!A153),DAY('Quarterly Journal entry'!A153))))</f>
        <v>57619</v>
      </c>
      <c r="B154" s="9">
        <f t="shared" si="21"/>
        <v>57619</v>
      </c>
      <c r="C154" s="9">
        <f t="shared" si="27"/>
        <v>57649</v>
      </c>
      <c r="D154" s="3">
        <f t="shared" si="22"/>
        <v>31</v>
      </c>
      <c r="E154" s="10">
        <f t="shared" si="23"/>
        <v>31</v>
      </c>
      <c r="F154" s="4">
        <f>'Lease Quarterly'!K164</f>
        <v>0</v>
      </c>
      <c r="G154" s="3">
        <f t="shared" si="28"/>
        <v>0</v>
      </c>
      <c r="H154" s="11">
        <f t="shared" si="24"/>
        <v>0</v>
      </c>
      <c r="I154" s="11">
        <f t="shared" si="25"/>
        <v>0</v>
      </c>
      <c r="J154" s="4">
        <f t="shared" si="26"/>
        <v>0</v>
      </c>
      <c r="K154" s="3">
        <f t="shared" si="29"/>
        <v>0</v>
      </c>
      <c r="L154" s="11">
        <f t="shared" si="30"/>
        <v>0</v>
      </c>
    </row>
    <row r="155" spans="1:12" x14ac:dyDescent="0.25">
      <c r="A155" s="9">
        <f>IF('Lease Quarterly'!$H$4="Monthly",DATE(YEAR('Quarterly Journal entry'!A154),MONTH('Quarterly Journal entry'!A154)+1,DAY('Quarterly Journal entry'!A154)),IF('Lease Quarterly'!$H$4="Quarterly",DATE(YEAR('Quarterly Journal entry'!A154),MONTH('Quarterly Journal entry'!A154)+3,DAY('Quarterly Journal entry'!A154)),DATE(YEAR('Quarterly Journal entry'!A154)+1,MONTH('Quarterly Journal entry'!A154),DAY('Quarterly Journal entry'!A154))))</f>
        <v>57711</v>
      </c>
      <c r="B155" s="9">
        <f t="shared" si="21"/>
        <v>57711</v>
      </c>
      <c r="C155" s="9">
        <f t="shared" si="27"/>
        <v>57741</v>
      </c>
      <c r="D155" s="3">
        <f t="shared" si="22"/>
        <v>31</v>
      </c>
      <c r="E155" s="10">
        <f t="shared" si="23"/>
        <v>31</v>
      </c>
      <c r="F155" s="4">
        <f>'Lease Quarterly'!K165</f>
        <v>0</v>
      </c>
      <c r="G155" s="3">
        <f t="shared" si="28"/>
        <v>0</v>
      </c>
      <c r="H155" s="11">
        <f t="shared" si="24"/>
        <v>0</v>
      </c>
      <c r="I155" s="11">
        <f t="shared" si="25"/>
        <v>0</v>
      </c>
      <c r="J155" s="4">
        <f t="shared" si="26"/>
        <v>0</v>
      </c>
      <c r="K155" s="3">
        <f t="shared" si="29"/>
        <v>0</v>
      </c>
      <c r="L155" s="11">
        <f t="shared" si="30"/>
        <v>0</v>
      </c>
    </row>
    <row r="156" spans="1:12" x14ac:dyDescent="0.25">
      <c r="A156" s="9">
        <f>IF('Lease Quarterly'!$H$4="Monthly",DATE(YEAR('Quarterly Journal entry'!A155),MONTH('Quarterly Journal entry'!A155)+1,DAY('Quarterly Journal entry'!A155)),IF('Lease Quarterly'!$H$4="Quarterly",DATE(YEAR('Quarterly Journal entry'!A155),MONTH('Quarterly Journal entry'!A155)+3,DAY('Quarterly Journal entry'!A155)),DATE(YEAR('Quarterly Journal entry'!A155)+1,MONTH('Quarterly Journal entry'!A155),DAY('Quarterly Journal entry'!A155))))</f>
        <v>57801</v>
      </c>
      <c r="B156" s="9">
        <f t="shared" si="21"/>
        <v>57801</v>
      </c>
      <c r="C156" s="9">
        <f t="shared" si="27"/>
        <v>57830</v>
      </c>
      <c r="D156" s="3">
        <f t="shared" si="22"/>
        <v>30</v>
      </c>
      <c r="E156" s="10">
        <f t="shared" si="23"/>
        <v>30</v>
      </c>
      <c r="F156" s="4">
        <f>'Lease Quarterly'!K166</f>
        <v>0</v>
      </c>
      <c r="G156" s="3">
        <f t="shared" si="28"/>
        <v>0</v>
      </c>
      <c r="H156" s="11">
        <f t="shared" si="24"/>
        <v>0</v>
      </c>
      <c r="I156" s="11">
        <f t="shared" si="25"/>
        <v>0</v>
      </c>
      <c r="J156" s="4">
        <f t="shared" si="26"/>
        <v>0</v>
      </c>
      <c r="K156" s="3">
        <f t="shared" si="29"/>
        <v>0</v>
      </c>
      <c r="L156" s="11">
        <f t="shared" si="30"/>
        <v>0</v>
      </c>
    </row>
    <row r="157" spans="1:12" x14ac:dyDescent="0.25">
      <c r="A157" s="9">
        <f>IF('Lease Quarterly'!$H$4="Monthly",DATE(YEAR('Quarterly Journal entry'!A156),MONTH('Quarterly Journal entry'!A156)+1,DAY('Quarterly Journal entry'!A156)),IF('Lease Quarterly'!$H$4="Quarterly",DATE(YEAR('Quarterly Journal entry'!A156),MONTH('Quarterly Journal entry'!A156)+3,DAY('Quarterly Journal entry'!A156)),DATE(YEAR('Quarterly Journal entry'!A156)+1,MONTH('Quarterly Journal entry'!A156),DAY('Quarterly Journal entry'!A156))))</f>
        <v>57892</v>
      </c>
      <c r="B157" s="9">
        <f t="shared" si="21"/>
        <v>57892</v>
      </c>
      <c r="C157" s="9">
        <f t="shared" si="27"/>
        <v>57922</v>
      </c>
      <c r="D157" s="3">
        <f t="shared" si="22"/>
        <v>31</v>
      </c>
      <c r="E157" s="10">
        <f t="shared" si="23"/>
        <v>31</v>
      </c>
      <c r="F157" s="4">
        <f>'Lease Quarterly'!K167</f>
        <v>0</v>
      </c>
      <c r="G157" s="3">
        <f t="shared" si="28"/>
        <v>0</v>
      </c>
      <c r="H157" s="11">
        <f t="shared" si="24"/>
        <v>0</v>
      </c>
      <c r="I157" s="11">
        <f t="shared" si="25"/>
        <v>0</v>
      </c>
      <c r="J157" s="4">
        <f t="shared" si="26"/>
        <v>0</v>
      </c>
      <c r="K157" s="3">
        <f t="shared" si="29"/>
        <v>0</v>
      </c>
      <c r="L157" s="11">
        <f t="shared" si="30"/>
        <v>0</v>
      </c>
    </row>
    <row r="158" spans="1:12" x14ac:dyDescent="0.25">
      <c r="A158" s="9">
        <f>IF('Lease Quarterly'!$H$4="Monthly",DATE(YEAR('Quarterly Journal entry'!A157),MONTH('Quarterly Journal entry'!A157)+1,DAY('Quarterly Journal entry'!A157)),IF('Lease Quarterly'!$H$4="Quarterly",DATE(YEAR('Quarterly Journal entry'!A157),MONTH('Quarterly Journal entry'!A157)+3,DAY('Quarterly Journal entry'!A157)),DATE(YEAR('Quarterly Journal entry'!A157)+1,MONTH('Quarterly Journal entry'!A157),DAY('Quarterly Journal entry'!A157))))</f>
        <v>57984</v>
      </c>
      <c r="B158" s="9">
        <f t="shared" si="21"/>
        <v>57984</v>
      </c>
      <c r="C158" s="9">
        <f t="shared" si="27"/>
        <v>58014</v>
      </c>
      <c r="D158" s="3">
        <f t="shared" si="22"/>
        <v>31</v>
      </c>
      <c r="E158" s="10">
        <f t="shared" si="23"/>
        <v>31</v>
      </c>
      <c r="F158" s="4">
        <f>'Lease Quarterly'!K168</f>
        <v>0</v>
      </c>
      <c r="G158" s="3">
        <f t="shared" si="28"/>
        <v>0</v>
      </c>
      <c r="H158" s="11">
        <f t="shared" si="24"/>
        <v>0</v>
      </c>
      <c r="I158" s="11">
        <f t="shared" si="25"/>
        <v>0</v>
      </c>
      <c r="J158" s="4">
        <f t="shared" si="26"/>
        <v>0</v>
      </c>
      <c r="K158" s="3">
        <f t="shared" si="29"/>
        <v>0</v>
      </c>
      <c r="L158" s="11">
        <f t="shared" si="30"/>
        <v>0</v>
      </c>
    </row>
    <row r="159" spans="1:12" x14ac:dyDescent="0.25">
      <c r="A159" s="9">
        <f>IF('Lease Quarterly'!$H$4="Monthly",DATE(YEAR('Quarterly Journal entry'!A158),MONTH('Quarterly Journal entry'!A158)+1,DAY('Quarterly Journal entry'!A158)),IF('Lease Quarterly'!$H$4="Quarterly",DATE(YEAR('Quarterly Journal entry'!A158),MONTH('Quarterly Journal entry'!A158)+3,DAY('Quarterly Journal entry'!A158)),DATE(YEAR('Quarterly Journal entry'!A158)+1,MONTH('Quarterly Journal entry'!A158),DAY('Quarterly Journal entry'!A158))))</f>
        <v>58076</v>
      </c>
      <c r="B159" s="9">
        <f t="shared" si="21"/>
        <v>58076</v>
      </c>
      <c r="C159" s="9">
        <f t="shared" si="27"/>
        <v>58106</v>
      </c>
      <c r="D159" s="3">
        <f t="shared" si="22"/>
        <v>31</v>
      </c>
      <c r="E159" s="10">
        <f t="shared" si="23"/>
        <v>31</v>
      </c>
      <c r="F159" s="4">
        <f>'Lease Quarterly'!K169</f>
        <v>0</v>
      </c>
      <c r="G159" s="3">
        <f t="shared" si="28"/>
        <v>0</v>
      </c>
      <c r="H159" s="11">
        <f t="shared" si="24"/>
        <v>0</v>
      </c>
      <c r="I159" s="11">
        <f t="shared" si="25"/>
        <v>0</v>
      </c>
      <c r="J159" s="4">
        <f t="shared" si="26"/>
        <v>0</v>
      </c>
      <c r="K159" s="3">
        <f t="shared" si="29"/>
        <v>0</v>
      </c>
      <c r="L159" s="11">
        <f t="shared" si="30"/>
        <v>0</v>
      </c>
    </row>
    <row r="160" spans="1:12" x14ac:dyDescent="0.25">
      <c r="A160" s="9">
        <f>IF('Lease Quarterly'!$H$4="Monthly",DATE(YEAR('Quarterly Journal entry'!A159),MONTH('Quarterly Journal entry'!A159)+1,DAY('Quarterly Journal entry'!A159)),IF('Lease Quarterly'!$H$4="Quarterly",DATE(YEAR('Quarterly Journal entry'!A159),MONTH('Quarterly Journal entry'!A159)+3,DAY('Quarterly Journal entry'!A159)),DATE(YEAR('Quarterly Journal entry'!A159)+1,MONTH('Quarterly Journal entry'!A159),DAY('Quarterly Journal entry'!A159))))</f>
        <v>58166</v>
      </c>
      <c r="B160" s="9">
        <f t="shared" si="21"/>
        <v>58166</v>
      </c>
      <c r="C160" s="9">
        <f t="shared" si="27"/>
        <v>58195</v>
      </c>
      <c r="D160" s="3">
        <f t="shared" si="22"/>
        <v>30</v>
      </c>
      <c r="E160" s="10">
        <f t="shared" si="23"/>
        <v>30</v>
      </c>
      <c r="F160" s="4">
        <f>'Lease Quarterly'!K170</f>
        <v>0</v>
      </c>
      <c r="G160" s="3">
        <f t="shared" si="28"/>
        <v>0</v>
      </c>
      <c r="H160" s="11">
        <f t="shared" si="24"/>
        <v>0</v>
      </c>
      <c r="I160" s="11">
        <f t="shared" si="25"/>
        <v>0</v>
      </c>
      <c r="J160" s="4">
        <f t="shared" si="26"/>
        <v>0</v>
      </c>
      <c r="K160" s="3">
        <f t="shared" si="29"/>
        <v>0</v>
      </c>
      <c r="L160" s="11">
        <f t="shared" si="30"/>
        <v>0</v>
      </c>
    </row>
    <row r="161" spans="1:12" x14ac:dyDescent="0.25">
      <c r="A161" s="9">
        <f>IF('Lease Quarterly'!$H$4="Monthly",DATE(YEAR('Quarterly Journal entry'!A160),MONTH('Quarterly Journal entry'!A160)+1,DAY('Quarterly Journal entry'!A160)),IF('Lease Quarterly'!$H$4="Quarterly",DATE(YEAR('Quarterly Journal entry'!A160),MONTH('Quarterly Journal entry'!A160)+3,DAY('Quarterly Journal entry'!A160)),DATE(YEAR('Quarterly Journal entry'!A160)+1,MONTH('Quarterly Journal entry'!A160),DAY('Quarterly Journal entry'!A160))))</f>
        <v>58257</v>
      </c>
      <c r="B161" s="9">
        <f t="shared" si="21"/>
        <v>58257</v>
      </c>
      <c r="C161" s="9">
        <f t="shared" si="27"/>
        <v>58287</v>
      </c>
      <c r="D161" s="3">
        <f t="shared" si="22"/>
        <v>31</v>
      </c>
      <c r="E161" s="10">
        <f t="shared" si="23"/>
        <v>31</v>
      </c>
      <c r="F161" s="4">
        <f>'Lease Quarterly'!K171</f>
        <v>0</v>
      </c>
      <c r="G161" s="3">
        <f t="shared" si="28"/>
        <v>0</v>
      </c>
      <c r="H161" s="11">
        <f t="shared" si="24"/>
        <v>0</v>
      </c>
      <c r="I161" s="11">
        <f t="shared" si="25"/>
        <v>0</v>
      </c>
      <c r="J161" s="4">
        <f t="shared" si="26"/>
        <v>0</v>
      </c>
      <c r="K161" s="3">
        <f t="shared" si="29"/>
        <v>0</v>
      </c>
      <c r="L161" s="11">
        <f t="shared" si="30"/>
        <v>0</v>
      </c>
    </row>
    <row r="162" spans="1:12" x14ac:dyDescent="0.25">
      <c r="A162" s="9">
        <f>IF('Lease Quarterly'!$H$4="Monthly",DATE(YEAR('Quarterly Journal entry'!A161),MONTH('Quarterly Journal entry'!A161)+1,DAY('Quarterly Journal entry'!A161)),IF('Lease Quarterly'!$H$4="Quarterly",DATE(YEAR('Quarterly Journal entry'!A161),MONTH('Quarterly Journal entry'!A161)+3,DAY('Quarterly Journal entry'!A161)),DATE(YEAR('Quarterly Journal entry'!A161)+1,MONTH('Quarterly Journal entry'!A161),DAY('Quarterly Journal entry'!A161))))</f>
        <v>58349</v>
      </c>
      <c r="B162" s="9">
        <f t="shared" si="21"/>
        <v>58349</v>
      </c>
      <c r="C162" s="9">
        <f t="shared" si="27"/>
        <v>58379</v>
      </c>
      <c r="D162" s="3">
        <f t="shared" si="22"/>
        <v>31</v>
      </c>
      <c r="E162" s="10">
        <f t="shared" si="23"/>
        <v>31</v>
      </c>
      <c r="F162" s="4">
        <f>'Lease Quarterly'!K172</f>
        <v>0</v>
      </c>
      <c r="G162" s="3">
        <f t="shared" si="28"/>
        <v>0</v>
      </c>
      <c r="H162" s="11">
        <f t="shared" si="24"/>
        <v>0</v>
      </c>
      <c r="I162" s="11">
        <f t="shared" si="25"/>
        <v>0</v>
      </c>
      <c r="J162" s="4">
        <f t="shared" si="26"/>
        <v>0</v>
      </c>
      <c r="K162" s="3">
        <f t="shared" si="29"/>
        <v>0</v>
      </c>
      <c r="L162" s="11">
        <f t="shared" si="30"/>
        <v>0</v>
      </c>
    </row>
    <row r="163" spans="1:12" x14ac:dyDescent="0.25">
      <c r="A163" s="9">
        <f>IF('Lease Quarterly'!$H$4="Monthly",DATE(YEAR('Quarterly Journal entry'!A162),MONTH('Quarterly Journal entry'!A162)+1,DAY('Quarterly Journal entry'!A162)),IF('Lease Quarterly'!$H$4="Quarterly",DATE(YEAR('Quarterly Journal entry'!A162),MONTH('Quarterly Journal entry'!A162)+3,DAY('Quarterly Journal entry'!A162)),DATE(YEAR('Quarterly Journal entry'!A162)+1,MONTH('Quarterly Journal entry'!A162),DAY('Quarterly Journal entry'!A162))))</f>
        <v>58441</v>
      </c>
      <c r="B163" s="9">
        <f t="shared" si="21"/>
        <v>58441</v>
      </c>
      <c r="C163" s="9">
        <f t="shared" si="27"/>
        <v>58471</v>
      </c>
      <c r="D163" s="3">
        <f t="shared" si="22"/>
        <v>31</v>
      </c>
      <c r="E163" s="10">
        <f t="shared" si="23"/>
        <v>31</v>
      </c>
      <c r="F163" s="4">
        <f>'Lease Quarterly'!K173</f>
        <v>0</v>
      </c>
      <c r="G163" s="3">
        <f t="shared" si="28"/>
        <v>0</v>
      </c>
      <c r="H163" s="11">
        <f t="shared" si="24"/>
        <v>0</v>
      </c>
      <c r="I163" s="11">
        <f t="shared" si="25"/>
        <v>0</v>
      </c>
      <c r="J163" s="4">
        <f t="shared" si="26"/>
        <v>0</v>
      </c>
      <c r="K163" s="3">
        <f t="shared" si="29"/>
        <v>0</v>
      </c>
      <c r="L163" s="11">
        <f t="shared" si="30"/>
        <v>0</v>
      </c>
    </row>
    <row r="164" spans="1:12" x14ac:dyDescent="0.25">
      <c r="A164" s="9">
        <f>IF('Lease Quarterly'!$H$4="Monthly",DATE(YEAR('Quarterly Journal entry'!A163),MONTH('Quarterly Journal entry'!A163)+1,DAY('Quarterly Journal entry'!A163)),IF('Lease Quarterly'!$H$4="Quarterly",DATE(YEAR('Quarterly Journal entry'!A163),MONTH('Quarterly Journal entry'!A163)+3,DAY('Quarterly Journal entry'!A163)),DATE(YEAR('Quarterly Journal entry'!A163)+1,MONTH('Quarterly Journal entry'!A163),DAY('Quarterly Journal entry'!A163))))</f>
        <v>58532</v>
      </c>
      <c r="B164" s="9">
        <f t="shared" si="21"/>
        <v>58532</v>
      </c>
      <c r="C164" s="9">
        <f t="shared" si="27"/>
        <v>58561</v>
      </c>
      <c r="D164" s="3">
        <f t="shared" si="22"/>
        <v>30</v>
      </c>
      <c r="E164" s="10">
        <f t="shared" si="23"/>
        <v>30</v>
      </c>
      <c r="F164" s="4">
        <f>'Lease Quarterly'!K174</f>
        <v>0</v>
      </c>
      <c r="G164" s="3">
        <f t="shared" si="28"/>
        <v>0</v>
      </c>
      <c r="H164" s="11">
        <f t="shared" si="24"/>
        <v>0</v>
      </c>
      <c r="I164" s="11">
        <f t="shared" si="25"/>
        <v>0</v>
      </c>
      <c r="J164" s="4">
        <f t="shared" si="26"/>
        <v>0</v>
      </c>
      <c r="K164" s="3">
        <f t="shared" si="29"/>
        <v>0</v>
      </c>
      <c r="L164" s="11">
        <f t="shared" si="30"/>
        <v>0</v>
      </c>
    </row>
    <row r="165" spans="1:12" x14ac:dyDescent="0.25">
      <c r="A165" s="9">
        <f>IF('Lease Quarterly'!$H$4="Monthly",DATE(YEAR('Quarterly Journal entry'!A164),MONTH('Quarterly Journal entry'!A164)+1,DAY('Quarterly Journal entry'!A164)),IF('Lease Quarterly'!$H$4="Quarterly",DATE(YEAR('Quarterly Journal entry'!A164),MONTH('Quarterly Journal entry'!A164)+3,DAY('Quarterly Journal entry'!A164)),DATE(YEAR('Quarterly Journal entry'!A164)+1,MONTH('Quarterly Journal entry'!A164),DAY('Quarterly Journal entry'!A164))))</f>
        <v>58623</v>
      </c>
      <c r="B165" s="9">
        <f t="shared" si="21"/>
        <v>58623</v>
      </c>
      <c r="C165" s="9">
        <f t="shared" si="27"/>
        <v>58653</v>
      </c>
      <c r="D165" s="3">
        <f t="shared" si="22"/>
        <v>31</v>
      </c>
      <c r="E165" s="10">
        <f t="shared" si="23"/>
        <v>31</v>
      </c>
      <c r="F165" s="4">
        <f>'Lease Quarterly'!K175</f>
        <v>0</v>
      </c>
      <c r="G165" s="3">
        <f t="shared" si="28"/>
        <v>0</v>
      </c>
      <c r="H165" s="11">
        <f t="shared" si="24"/>
        <v>0</v>
      </c>
      <c r="I165" s="11">
        <f t="shared" si="25"/>
        <v>0</v>
      </c>
      <c r="J165" s="4">
        <f t="shared" si="26"/>
        <v>0</v>
      </c>
      <c r="K165" s="3">
        <f t="shared" si="29"/>
        <v>0</v>
      </c>
      <c r="L165" s="11">
        <f t="shared" si="30"/>
        <v>0</v>
      </c>
    </row>
    <row r="166" spans="1:12" x14ac:dyDescent="0.25">
      <c r="A166" s="9">
        <f>IF('Lease Quarterly'!$H$4="Monthly",DATE(YEAR('Quarterly Journal entry'!A165),MONTH('Quarterly Journal entry'!A165)+1,DAY('Quarterly Journal entry'!A165)),IF('Lease Quarterly'!$H$4="Quarterly",DATE(YEAR('Quarterly Journal entry'!A165),MONTH('Quarterly Journal entry'!A165)+3,DAY('Quarterly Journal entry'!A165)),DATE(YEAR('Quarterly Journal entry'!A165)+1,MONTH('Quarterly Journal entry'!A165),DAY('Quarterly Journal entry'!A165))))</f>
        <v>58715</v>
      </c>
      <c r="B166" s="9">
        <f t="shared" si="21"/>
        <v>58715</v>
      </c>
      <c r="C166" s="9">
        <f t="shared" si="27"/>
        <v>58745</v>
      </c>
      <c r="D166" s="3">
        <f t="shared" si="22"/>
        <v>31</v>
      </c>
      <c r="E166" s="10">
        <f t="shared" si="23"/>
        <v>31</v>
      </c>
      <c r="F166" s="4">
        <f>'Lease Quarterly'!K176</f>
        <v>0</v>
      </c>
      <c r="G166" s="3">
        <f t="shared" si="28"/>
        <v>0</v>
      </c>
      <c r="H166" s="11">
        <f t="shared" si="24"/>
        <v>0</v>
      </c>
      <c r="I166" s="11">
        <f t="shared" si="25"/>
        <v>0</v>
      </c>
      <c r="J166" s="4">
        <f t="shared" si="26"/>
        <v>0</v>
      </c>
      <c r="K166" s="3">
        <f t="shared" si="29"/>
        <v>0</v>
      </c>
      <c r="L166" s="11">
        <f t="shared" si="30"/>
        <v>0</v>
      </c>
    </row>
    <row r="167" spans="1:12" x14ac:dyDescent="0.25">
      <c r="A167" s="9">
        <f>IF('Lease Quarterly'!$H$4="Monthly",DATE(YEAR('Quarterly Journal entry'!A166),MONTH('Quarterly Journal entry'!A166)+1,DAY('Quarterly Journal entry'!A166)),IF('Lease Quarterly'!$H$4="Quarterly",DATE(YEAR('Quarterly Journal entry'!A166),MONTH('Quarterly Journal entry'!A166)+3,DAY('Quarterly Journal entry'!A166)),DATE(YEAR('Quarterly Journal entry'!A166)+1,MONTH('Quarterly Journal entry'!A166),DAY('Quarterly Journal entry'!A166))))</f>
        <v>58807</v>
      </c>
      <c r="B167" s="9">
        <f t="shared" si="21"/>
        <v>58807</v>
      </c>
      <c r="C167" s="9">
        <f t="shared" si="27"/>
        <v>58837</v>
      </c>
      <c r="D167" s="3">
        <f t="shared" si="22"/>
        <v>31</v>
      </c>
      <c r="E167" s="10">
        <f t="shared" si="23"/>
        <v>31</v>
      </c>
      <c r="F167" s="4">
        <f>'Lease Quarterly'!K177</f>
        <v>0</v>
      </c>
      <c r="G167" s="3">
        <f t="shared" si="28"/>
        <v>0</v>
      </c>
      <c r="H167" s="11">
        <f t="shared" si="24"/>
        <v>0</v>
      </c>
      <c r="I167" s="11">
        <f t="shared" si="25"/>
        <v>0</v>
      </c>
      <c r="J167" s="4">
        <f t="shared" si="26"/>
        <v>0</v>
      </c>
      <c r="K167" s="3">
        <f t="shared" si="29"/>
        <v>0</v>
      </c>
      <c r="L167" s="11">
        <f t="shared" si="30"/>
        <v>0</v>
      </c>
    </row>
    <row r="168" spans="1:12" x14ac:dyDescent="0.25">
      <c r="A168" s="9">
        <f>IF('Lease Quarterly'!$H$4="Monthly",DATE(YEAR('Quarterly Journal entry'!A167),MONTH('Quarterly Journal entry'!A167)+1,DAY('Quarterly Journal entry'!A167)),IF('Lease Quarterly'!$H$4="Quarterly",DATE(YEAR('Quarterly Journal entry'!A167),MONTH('Quarterly Journal entry'!A167)+3,DAY('Quarterly Journal entry'!A167)),DATE(YEAR('Quarterly Journal entry'!A167)+1,MONTH('Quarterly Journal entry'!A167),DAY('Quarterly Journal entry'!A167))))</f>
        <v>58897</v>
      </c>
      <c r="B168" s="9">
        <f t="shared" si="21"/>
        <v>58897</v>
      </c>
      <c r="C168" s="9">
        <f t="shared" si="27"/>
        <v>58926</v>
      </c>
      <c r="D168" s="3">
        <f t="shared" si="22"/>
        <v>30</v>
      </c>
      <c r="E168" s="10">
        <f t="shared" si="23"/>
        <v>30</v>
      </c>
      <c r="F168" s="4">
        <f>'Lease Quarterly'!K178</f>
        <v>0</v>
      </c>
      <c r="G168" s="3">
        <f t="shared" si="28"/>
        <v>0</v>
      </c>
      <c r="H168" s="11">
        <f t="shared" si="24"/>
        <v>0</v>
      </c>
      <c r="I168" s="11">
        <f t="shared" si="25"/>
        <v>0</v>
      </c>
      <c r="J168" s="4">
        <f t="shared" si="26"/>
        <v>0</v>
      </c>
      <c r="K168" s="3">
        <f t="shared" si="29"/>
        <v>0</v>
      </c>
      <c r="L168" s="11">
        <f t="shared" si="30"/>
        <v>0</v>
      </c>
    </row>
    <row r="169" spans="1:12" x14ac:dyDescent="0.25">
      <c r="A169" s="9">
        <f>IF('Lease Quarterly'!$H$4="Monthly",DATE(YEAR('Quarterly Journal entry'!A168),MONTH('Quarterly Journal entry'!A168)+1,DAY('Quarterly Journal entry'!A168)),IF('Lease Quarterly'!$H$4="Quarterly",DATE(YEAR('Quarterly Journal entry'!A168),MONTH('Quarterly Journal entry'!A168)+3,DAY('Quarterly Journal entry'!A168)),DATE(YEAR('Quarterly Journal entry'!A168)+1,MONTH('Quarterly Journal entry'!A168),DAY('Quarterly Journal entry'!A168))))</f>
        <v>58988</v>
      </c>
      <c r="B169" s="9">
        <f t="shared" si="21"/>
        <v>58988</v>
      </c>
      <c r="C169" s="9">
        <f t="shared" si="27"/>
        <v>59018</v>
      </c>
      <c r="D169" s="3">
        <f t="shared" si="22"/>
        <v>31</v>
      </c>
      <c r="E169" s="10">
        <f t="shared" si="23"/>
        <v>31</v>
      </c>
      <c r="F169" s="4">
        <f>'Lease Quarterly'!K179</f>
        <v>0</v>
      </c>
      <c r="G169" s="3">
        <f t="shared" si="28"/>
        <v>0</v>
      </c>
      <c r="H169" s="11">
        <f t="shared" si="24"/>
        <v>0</v>
      </c>
      <c r="I169" s="11">
        <f t="shared" si="25"/>
        <v>0</v>
      </c>
      <c r="J169" s="4">
        <f t="shared" si="26"/>
        <v>0</v>
      </c>
      <c r="K169" s="3">
        <f t="shared" si="29"/>
        <v>0</v>
      </c>
      <c r="L169" s="11">
        <f t="shared" si="30"/>
        <v>0</v>
      </c>
    </row>
    <row r="170" spans="1:12" x14ac:dyDescent="0.25">
      <c r="A170" s="9">
        <f>IF('Lease Quarterly'!$H$4="Monthly",DATE(YEAR('Quarterly Journal entry'!A169),MONTH('Quarterly Journal entry'!A169)+1,DAY('Quarterly Journal entry'!A169)),IF('Lease Quarterly'!$H$4="Quarterly",DATE(YEAR('Quarterly Journal entry'!A169),MONTH('Quarterly Journal entry'!A169)+3,DAY('Quarterly Journal entry'!A169)),DATE(YEAR('Quarterly Journal entry'!A169)+1,MONTH('Quarterly Journal entry'!A169),DAY('Quarterly Journal entry'!A169))))</f>
        <v>59080</v>
      </c>
      <c r="B170" s="9">
        <f t="shared" si="21"/>
        <v>59080</v>
      </c>
      <c r="C170" s="9">
        <f t="shared" si="27"/>
        <v>59110</v>
      </c>
      <c r="D170" s="3">
        <f t="shared" si="22"/>
        <v>31</v>
      </c>
      <c r="E170" s="10">
        <f t="shared" si="23"/>
        <v>31</v>
      </c>
      <c r="F170" s="4">
        <f>'Lease Quarterly'!K180</f>
        <v>0</v>
      </c>
      <c r="G170" s="3">
        <f t="shared" si="28"/>
        <v>0</v>
      </c>
      <c r="H170" s="11">
        <f t="shared" si="24"/>
        <v>0</v>
      </c>
      <c r="I170" s="11">
        <f t="shared" si="25"/>
        <v>0</v>
      </c>
      <c r="J170" s="4">
        <f t="shared" si="26"/>
        <v>0</v>
      </c>
      <c r="K170" s="3">
        <f t="shared" si="29"/>
        <v>0</v>
      </c>
      <c r="L170" s="11">
        <f t="shared" si="30"/>
        <v>0</v>
      </c>
    </row>
    <row r="171" spans="1:12" x14ac:dyDescent="0.25">
      <c r="A171" s="9">
        <f>IF('Lease Quarterly'!$H$4="Monthly",DATE(YEAR('Quarterly Journal entry'!A170),MONTH('Quarterly Journal entry'!A170)+1,DAY('Quarterly Journal entry'!A170)),IF('Lease Quarterly'!$H$4="Quarterly",DATE(YEAR('Quarterly Journal entry'!A170),MONTH('Quarterly Journal entry'!A170)+3,DAY('Quarterly Journal entry'!A170)),DATE(YEAR('Quarterly Journal entry'!A170)+1,MONTH('Quarterly Journal entry'!A170),DAY('Quarterly Journal entry'!A170))))</f>
        <v>59172</v>
      </c>
      <c r="B171" s="9">
        <f t="shared" si="21"/>
        <v>59172</v>
      </c>
      <c r="C171" s="9">
        <f t="shared" si="27"/>
        <v>59202</v>
      </c>
      <c r="D171" s="3">
        <f t="shared" si="22"/>
        <v>31</v>
      </c>
      <c r="E171" s="10">
        <f t="shared" si="23"/>
        <v>31</v>
      </c>
      <c r="F171" s="4">
        <f>'Lease Quarterly'!K181</f>
        <v>0</v>
      </c>
      <c r="G171" s="3">
        <f t="shared" si="28"/>
        <v>0</v>
      </c>
      <c r="H171" s="11">
        <f t="shared" si="24"/>
        <v>0</v>
      </c>
      <c r="I171" s="11">
        <f t="shared" si="25"/>
        <v>0</v>
      </c>
      <c r="J171" s="4">
        <f t="shared" si="26"/>
        <v>0</v>
      </c>
      <c r="K171" s="3">
        <f t="shared" si="29"/>
        <v>0</v>
      </c>
      <c r="L171" s="11">
        <f t="shared" si="30"/>
        <v>0</v>
      </c>
    </row>
    <row r="172" spans="1:12" x14ac:dyDescent="0.25">
      <c r="A172" s="9">
        <f>IF('Lease Quarterly'!$H$4="Monthly",DATE(YEAR('Quarterly Journal entry'!A171),MONTH('Quarterly Journal entry'!A171)+1,DAY('Quarterly Journal entry'!A171)),IF('Lease Quarterly'!$H$4="Quarterly",DATE(YEAR('Quarterly Journal entry'!A171),MONTH('Quarterly Journal entry'!A171)+3,DAY('Quarterly Journal entry'!A171)),DATE(YEAR('Quarterly Journal entry'!A171)+1,MONTH('Quarterly Journal entry'!A171),DAY('Quarterly Journal entry'!A171))))</f>
        <v>59262</v>
      </c>
      <c r="B172" s="9">
        <f t="shared" si="21"/>
        <v>59262</v>
      </c>
      <c r="C172" s="9">
        <f t="shared" si="27"/>
        <v>59291</v>
      </c>
      <c r="D172" s="3">
        <f t="shared" si="22"/>
        <v>30</v>
      </c>
      <c r="E172" s="10">
        <f t="shared" si="23"/>
        <v>30</v>
      </c>
      <c r="F172" s="4">
        <f>'Lease Quarterly'!K182</f>
        <v>0</v>
      </c>
      <c r="G172" s="3">
        <f t="shared" si="28"/>
        <v>0</v>
      </c>
      <c r="H172" s="11">
        <f t="shared" si="24"/>
        <v>0</v>
      </c>
      <c r="I172" s="11">
        <f t="shared" si="25"/>
        <v>0</v>
      </c>
      <c r="J172" s="4">
        <f t="shared" si="26"/>
        <v>0</v>
      </c>
      <c r="K172" s="3">
        <f t="shared" si="29"/>
        <v>0</v>
      </c>
      <c r="L172" s="11">
        <f t="shared" si="30"/>
        <v>0</v>
      </c>
    </row>
    <row r="173" spans="1:12" x14ac:dyDescent="0.25">
      <c r="A173" s="9">
        <f>IF('Lease Quarterly'!$H$4="Monthly",DATE(YEAR('Quarterly Journal entry'!A172),MONTH('Quarterly Journal entry'!A172)+1,DAY('Quarterly Journal entry'!A172)),IF('Lease Quarterly'!$H$4="Quarterly",DATE(YEAR('Quarterly Journal entry'!A172),MONTH('Quarterly Journal entry'!A172)+3,DAY('Quarterly Journal entry'!A172)),DATE(YEAR('Quarterly Journal entry'!A172)+1,MONTH('Quarterly Journal entry'!A172),DAY('Quarterly Journal entry'!A172))))</f>
        <v>59353</v>
      </c>
      <c r="B173" s="9">
        <f t="shared" si="21"/>
        <v>59353</v>
      </c>
      <c r="C173" s="9">
        <f t="shared" si="27"/>
        <v>59383</v>
      </c>
      <c r="D173" s="3">
        <f t="shared" si="22"/>
        <v>31</v>
      </c>
      <c r="E173" s="10">
        <f t="shared" si="23"/>
        <v>31</v>
      </c>
      <c r="F173" s="4">
        <f>'Lease Quarterly'!K183</f>
        <v>0</v>
      </c>
      <c r="G173" s="3">
        <f t="shared" si="28"/>
        <v>0</v>
      </c>
      <c r="H173" s="11">
        <f t="shared" si="24"/>
        <v>0</v>
      </c>
      <c r="I173" s="11">
        <f t="shared" si="25"/>
        <v>0</v>
      </c>
      <c r="J173" s="4">
        <f t="shared" si="26"/>
        <v>0</v>
      </c>
      <c r="K173" s="3">
        <f t="shared" si="29"/>
        <v>0</v>
      </c>
      <c r="L173" s="11">
        <f t="shared" si="30"/>
        <v>0</v>
      </c>
    </row>
    <row r="174" spans="1:12" x14ac:dyDescent="0.25">
      <c r="A174" s="9">
        <f>IF('Lease Quarterly'!$H$4="Monthly",DATE(YEAR('Quarterly Journal entry'!A173),MONTH('Quarterly Journal entry'!A173)+1,DAY('Quarterly Journal entry'!A173)),IF('Lease Quarterly'!$H$4="Quarterly",DATE(YEAR('Quarterly Journal entry'!A173),MONTH('Quarterly Journal entry'!A173)+3,DAY('Quarterly Journal entry'!A173)),DATE(YEAR('Quarterly Journal entry'!A173)+1,MONTH('Quarterly Journal entry'!A173),DAY('Quarterly Journal entry'!A173))))</f>
        <v>59445</v>
      </c>
      <c r="B174" s="9">
        <f t="shared" si="21"/>
        <v>59445</v>
      </c>
      <c r="C174" s="9">
        <f t="shared" si="27"/>
        <v>59475</v>
      </c>
      <c r="D174" s="3">
        <f t="shared" si="22"/>
        <v>31</v>
      </c>
      <c r="E174" s="10">
        <f t="shared" si="23"/>
        <v>31</v>
      </c>
      <c r="F174" s="4">
        <f>'Lease Quarterly'!K184</f>
        <v>0</v>
      </c>
      <c r="G174" s="3">
        <f t="shared" si="28"/>
        <v>0</v>
      </c>
      <c r="H174" s="11">
        <f t="shared" si="24"/>
        <v>0</v>
      </c>
      <c r="I174" s="11">
        <f t="shared" si="25"/>
        <v>0</v>
      </c>
      <c r="J174" s="4">
        <f t="shared" si="26"/>
        <v>0</v>
      </c>
      <c r="K174" s="3">
        <f t="shared" si="29"/>
        <v>0</v>
      </c>
      <c r="L174" s="11">
        <f t="shared" si="30"/>
        <v>0</v>
      </c>
    </row>
    <row r="175" spans="1:12" x14ac:dyDescent="0.25">
      <c r="A175" s="9">
        <f>IF('Lease Quarterly'!$H$4="Monthly",DATE(YEAR('Quarterly Journal entry'!A174),MONTH('Quarterly Journal entry'!A174)+1,DAY('Quarterly Journal entry'!A174)),IF('Lease Quarterly'!$H$4="Quarterly",DATE(YEAR('Quarterly Journal entry'!A174),MONTH('Quarterly Journal entry'!A174)+3,DAY('Quarterly Journal entry'!A174)),DATE(YEAR('Quarterly Journal entry'!A174)+1,MONTH('Quarterly Journal entry'!A174),DAY('Quarterly Journal entry'!A174))))</f>
        <v>59537</v>
      </c>
      <c r="B175" s="9">
        <f t="shared" si="21"/>
        <v>59537</v>
      </c>
      <c r="C175" s="9">
        <f t="shared" si="27"/>
        <v>59567</v>
      </c>
      <c r="D175" s="3">
        <f t="shared" si="22"/>
        <v>31</v>
      </c>
      <c r="E175" s="10">
        <f t="shared" si="23"/>
        <v>31</v>
      </c>
      <c r="F175" s="4">
        <f>'Lease Quarterly'!K185</f>
        <v>0</v>
      </c>
      <c r="G175" s="3">
        <f t="shared" si="28"/>
        <v>0</v>
      </c>
      <c r="H175" s="11">
        <f t="shared" si="24"/>
        <v>0</v>
      </c>
      <c r="I175" s="11">
        <f t="shared" si="25"/>
        <v>0</v>
      </c>
      <c r="J175" s="4">
        <f t="shared" si="26"/>
        <v>0</v>
      </c>
      <c r="K175" s="3">
        <f t="shared" si="29"/>
        <v>0</v>
      </c>
      <c r="L175" s="11">
        <f t="shared" si="30"/>
        <v>0</v>
      </c>
    </row>
    <row r="176" spans="1:12" x14ac:dyDescent="0.25">
      <c r="A176" s="9">
        <f>IF('Lease Quarterly'!$H$4="Monthly",DATE(YEAR('Quarterly Journal entry'!A175),MONTH('Quarterly Journal entry'!A175)+1,DAY('Quarterly Journal entry'!A175)),IF('Lease Quarterly'!$H$4="Quarterly",DATE(YEAR('Quarterly Journal entry'!A175),MONTH('Quarterly Journal entry'!A175)+3,DAY('Quarterly Journal entry'!A175)),DATE(YEAR('Quarterly Journal entry'!A175)+1,MONTH('Quarterly Journal entry'!A175),DAY('Quarterly Journal entry'!A175))))</f>
        <v>59627</v>
      </c>
      <c r="B176" s="9">
        <f t="shared" si="21"/>
        <v>59627</v>
      </c>
      <c r="C176" s="9">
        <f t="shared" si="27"/>
        <v>59656</v>
      </c>
      <c r="D176" s="3">
        <f t="shared" si="22"/>
        <v>30</v>
      </c>
      <c r="E176" s="10">
        <f t="shared" si="23"/>
        <v>30</v>
      </c>
      <c r="F176" s="4">
        <f>'Lease Quarterly'!K186</f>
        <v>0</v>
      </c>
      <c r="G176" s="3">
        <f t="shared" si="28"/>
        <v>0</v>
      </c>
      <c r="H176" s="11">
        <f t="shared" si="24"/>
        <v>0</v>
      </c>
      <c r="I176" s="11">
        <f t="shared" si="25"/>
        <v>0</v>
      </c>
      <c r="J176" s="4">
        <f t="shared" si="26"/>
        <v>0</v>
      </c>
      <c r="K176" s="3">
        <f t="shared" si="29"/>
        <v>0</v>
      </c>
      <c r="L176" s="11">
        <f t="shared" si="30"/>
        <v>0</v>
      </c>
    </row>
    <row r="177" spans="1:12" x14ac:dyDescent="0.25">
      <c r="A177" s="9">
        <f>IF('Lease Quarterly'!$H$4="Monthly",DATE(YEAR('Quarterly Journal entry'!A176),MONTH('Quarterly Journal entry'!A176)+1,DAY('Quarterly Journal entry'!A176)),IF('Lease Quarterly'!$H$4="Quarterly",DATE(YEAR('Quarterly Journal entry'!A176),MONTH('Quarterly Journal entry'!A176)+3,DAY('Quarterly Journal entry'!A176)),DATE(YEAR('Quarterly Journal entry'!A176)+1,MONTH('Quarterly Journal entry'!A176),DAY('Quarterly Journal entry'!A176))))</f>
        <v>59718</v>
      </c>
      <c r="B177" s="9">
        <f t="shared" si="21"/>
        <v>59718</v>
      </c>
      <c r="C177" s="9">
        <f t="shared" si="27"/>
        <v>59748</v>
      </c>
      <c r="D177" s="3">
        <f t="shared" si="22"/>
        <v>31</v>
      </c>
      <c r="E177" s="10">
        <f t="shared" si="23"/>
        <v>31</v>
      </c>
      <c r="F177" s="4">
        <f>'Lease Quarterly'!K187</f>
        <v>0</v>
      </c>
      <c r="G177" s="3">
        <f t="shared" si="28"/>
        <v>0</v>
      </c>
      <c r="H177" s="11">
        <f t="shared" si="24"/>
        <v>0</v>
      </c>
      <c r="I177" s="11">
        <f t="shared" si="25"/>
        <v>0</v>
      </c>
      <c r="J177" s="4">
        <f t="shared" si="26"/>
        <v>0</v>
      </c>
      <c r="K177" s="3">
        <f t="shared" si="29"/>
        <v>0</v>
      </c>
      <c r="L177" s="11">
        <f t="shared" si="30"/>
        <v>0</v>
      </c>
    </row>
    <row r="178" spans="1:12" x14ac:dyDescent="0.25">
      <c r="A178" s="9">
        <f>IF('Lease Quarterly'!$H$4="Monthly",DATE(YEAR('Quarterly Journal entry'!A177),MONTH('Quarterly Journal entry'!A177)+1,DAY('Quarterly Journal entry'!A177)),IF('Lease Quarterly'!$H$4="Quarterly",DATE(YEAR('Quarterly Journal entry'!A177),MONTH('Quarterly Journal entry'!A177)+3,DAY('Quarterly Journal entry'!A177)),DATE(YEAR('Quarterly Journal entry'!A177)+1,MONTH('Quarterly Journal entry'!A177),DAY('Quarterly Journal entry'!A177))))</f>
        <v>59810</v>
      </c>
      <c r="B178" s="9">
        <f t="shared" si="21"/>
        <v>59810</v>
      </c>
      <c r="C178" s="9">
        <f t="shared" si="27"/>
        <v>59840</v>
      </c>
      <c r="D178" s="3">
        <f t="shared" si="22"/>
        <v>31</v>
      </c>
      <c r="E178" s="10">
        <f t="shared" si="23"/>
        <v>31</v>
      </c>
      <c r="F178" s="4">
        <f>'Lease Quarterly'!K188</f>
        <v>0</v>
      </c>
      <c r="G178" s="3">
        <f t="shared" si="28"/>
        <v>0</v>
      </c>
      <c r="H178" s="11">
        <f t="shared" si="24"/>
        <v>0</v>
      </c>
      <c r="I178" s="11">
        <f t="shared" si="25"/>
        <v>0</v>
      </c>
      <c r="J178" s="4">
        <f t="shared" si="26"/>
        <v>0</v>
      </c>
      <c r="K178" s="3">
        <f t="shared" si="29"/>
        <v>0</v>
      </c>
      <c r="L178" s="11">
        <f t="shared" si="30"/>
        <v>0</v>
      </c>
    </row>
    <row r="179" spans="1:12" x14ac:dyDescent="0.25">
      <c r="A179" s="9">
        <f>IF('Lease Quarterly'!$H$4="Monthly",DATE(YEAR('Quarterly Journal entry'!A178),MONTH('Quarterly Journal entry'!A178)+1,DAY('Quarterly Journal entry'!A178)),IF('Lease Quarterly'!$H$4="Quarterly",DATE(YEAR('Quarterly Journal entry'!A178),MONTH('Quarterly Journal entry'!A178)+3,DAY('Quarterly Journal entry'!A178)),DATE(YEAR('Quarterly Journal entry'!A178)+1,MONTH('Quarterly Journal entry'!A178),DAY('Quarterly Journal entry'!A178))))</f>
        <v>59902</v>
      </c>
      <c r="B179" s="9">
        <f t="shared" si="21"/>
        <v>59902</v>
      </c>
      <c r="C179" s="9">
        <f t="shared" si="27"/>
        <v>59932</v>
      </c>
      <c r="D179" s="3">
        <f t="shared" si="22"/>
        <v>31</v>
      </c>
      <c r="E179" s="10">
        <f t="shared" si="23"/>
        <v>31</v>
      </c>
      <c r="F179" s="4">
        <f>'Lease Quarterly'!K189</f>
        <v>0</v>
      </c>
      <c r="G179" s="3">
        <f t="shared" si="28"/>
        <v>0</v>
      </c>
      <c r="H179" s="11">
        <f t="shared" si="24"/>
        <v>0</v>
      </c>
      <c r="I179" s="11">
        <f t="shared" si="25"/>
        <v>0</v>
      </c>
      <c r="J179" s="4">
        <f t="shared" si="26"/>
        <v>0</v>
      </c>
      <c r="K179" s="3">
        <f t="shared" si="29"/>
        <v>0</v>
      </c>
      <c r="L179" s="11">
        <f t="shared" si="30"/>
        <v>0</v>
      </c>
    </row>
    <row r="180" spans="1:12" x14ac:dyDescent="0.25">
      <c r="A180" s="9">
        <f>IF('Lease Quarterly'!$H$4="Monthly",DATE(YEAR('Quarterly Journal entry'!A179),MONTH('Quarterly Journal entry'!A179)+1,DAY('Quarterly Journal entry'!A179)),IF('Lease Quarterly'!$H$4="Quarterly",DATE(YEAR('Quarterly Journal entry'!A179),MONTH('Quarterly Journal entry'!A179)+3,DAY('Quarterly Journal entry'!A179)),DATE(YEAR('Quarterly Journal entry'!A179)+1,MONTH('Quarterly Journal entry'!A179),DAY('Quarterly Journal entry'!A179))))</f>
        <v>59993</v>
      </c>
      <c r="B180" s="9">
        <f t="shared" si="21"/>
        <v>59993</v>
      </c>
      <c r="C180" s="9">
        <f t="shared" si="27"/>
        <v>60022</v>
      </c>
      <c r="D180" s="3">
        <f t="shared" si="22"/>
        <v>30</v>
      </c>
      <c r="E180" s="10">
        <f t="shared" si="23"/>
        <v>30</v>
      </c>
      <c r="F180" s="4">
        <f>'Lease Quarterly'!K190</f>
        <v>0</v>
      </c>
      <c r="G180" s="3">
        <f t="shared" si="28"/>
        <v>0</v>
      </c>
      <c r="H180" s="11">
        <f t="shared" si="24"/>
        <v>0</v>
      </c>
      <c r="I180" s="11">
        <f t="shared" si="25"/>
        <v>0</v>
      </c>
      <c r="J180" s="4">
        <f t="shared" si="26"/>
        <v>0</v>
      </c>
      <c r="K180" s="3">
        <f t="shared" si="29"/>
        <v>0</v>
      </c>
      <c r="L180" s="11">
        <f t="shared" si="30"/>
        <v>0</v>
      </c>
    </row>
    <row r="181" spans="1:12" x14ac:dyDescent="0.25">
      <c r="A181" s="9">
        <f>IF('Lease Quarterly'!$H$4="Monthly",DATE(YEAR('Quarterly Journal entry'!A180),MONTH('Quarterly Journal entry'!A180)+1,DAY('Quarterly Journal entry'!A180)),IF('Lease Quarterly'!$H$4="Quarterly",DATE(YEAR('Quarterly Journal entry'!A180),MONTH('Quarterly Journal entry'!A180)+3,DAY('Quarterly Journal entry'!A180)),DATE(YEAR('Quarterly Journal entry'!A180)+1,MONTH('Quarterly Journal entry'!A180),DAY('Quarterly Journal entry'!A180))))</f>
        <v>60084</v>
      </c>
      <c r="B181" s="9">
        <f t="shared" si="21"/>
        <v>60084</v>
      </c>
      <c r="C181" s="9">
        <f t="shared" si="27"/>
        <v>60114</v>
      </c>
      <c r="D181" s="3">
        <f t="shared" si="22"/>
        <v>31</v>
      </c>
      <c r="E181" s="10">
        <f t="shared" si="23"/>
        <v>31</v>
      </c>
      <c r="F181" s="4">
        <f>'Lease Quarterly'!K191</f>
        <v>0</v>
      </c>
      <c r="G181" s="3">
        <f t="shared" si="28"/>
        <v>0</v>
      </c>
      <c r="H181" s="11">
        <f t="shared" si="24"/>
        <v>0</v>
      </c>
      <c r="I181" s="11">
        <f t="shared" si="25"/>
        <v>0</v>
      </c>
      <c r="J181" s="4">
        <f t="shared" si="26"/>
        <v>0</v>
      </c>
      <c r="K181" s="3">
        <f t="shared" si="29"/>
        <v>0</v>
      </c>
      <c r="L181" s="11">
        <f t="shared" si="30"/>
        <v>0</v>
      </c>
    </row>
    <row r="182" spans="1:12" x14ac:dyDescent="0.25">
      <c r="A182" s="9">
        <f>IF('Lease Quarterly'!$H$4="Monthly",DATE(YEAR('Quarterly Journal entry'!A181),MONTH('Quarterly Journal entry'!A181)+1,DAY('Quarterly Journal entry'!A181)),IF('Lease Quarterly'!$H$4="Quarterly",DATE(YEAR('Quarterly Journal entry'!A181),MONTH('Quarterly Journal entry'!A181)+3,DAY('Quarterly Journal entry'!A181)),DATE(YEAR('Quarterly Journal entry'!A181)+1,MONTH('Quarterly Journal entry'!A181),DAY('Quarterly Journal entry'!A181))))</f>
        <v>60176</v>
      </c>
      <c r="B182" s="9">
        <f t="shared" si="21"/>
        <v>60176</v>
      </c>
      <c r="C182" s="9">
        <f t="shared" si="27"/>
        <v>60206</v>
      </c>
      <c r="D182" s="3">
        <f t="shared" si="22"/>
        <v>31</v>
      </c>
      <c r="E182" s="10">
        <f t="shared" si="23"/>
        <v>31</v>
      </c>
      <c r="F182" s="4">
        <f>'Lease Quarterly'!K192</f>
        <v>0</v>
      </c>
      <c r="G182" s="3">
        <f t="shared" si="28"/>
        <v>0</v>
      </c>
      <c r="H182" s="11">
        <f t="shared" si="24"/>
        <v>0</v>
      </c>
      <c r="I182" s="11">
        <f t="shared" si="25"/>
        <v>0</v>
      </c>
      <c r="J182" s="4">
        <f t="shared" si="26"/>
        <v>0</v>
      </c>
      <c r="K182" s="3">
        <f t="shared" si="29"/>
        <v>0</v>
      </c>
      <c r="L182" s="11">
        <f t="shared" si="30"/>
        <v>0</v>
      </c>
    </row>
    <row r="183" spans="1:12" x14ac:dyDescent="0.25">
      <c r="A183" s="9">
        <f>IF('Lease Quarterly'!$H$4="Monthly",DATE(YEAR('Quarterly Journal entry'!A182),MONTH('Quarterly Journal entry'!A182)+1,DAY('Quarterly Journal entry'!A182)),IF('Lease Quarterly'!$H$4="Quarterly",DATE(YEAR('Quarterly Journal entry'!A182),MONTH('Quarterly Journal entry'!A182)+3,DAY('Quarterly Journal entry'!A182)),DATE(YEAR('Quarterly Journal entry'!A182)+1,MONTH('Quarterly Journal entry'!A182),DAY('Quarterly Journal entry'!A182))))</f>
        <v>60268</v>
      </c>
      <c r="B183" s="9">
        <f t="shared" si="21"/>
        <v>60268</v>
      </c>
      <c r="C183" s="9">
        <f t="shared" si="27"/>
        <v>60298</v>
      </c>
      <c r="D183" s="3">
        <f t="shared" si="22"/>
        <v>31</v>
      </c>
      <c r="E183" s="10">
        <f t="shared" si="23"/>
        <v>31</v>
      </c>
      <c r="F183" s="4">
        <f>'Lease Quarterly'!K193</f>
        <v>0</v>
      </c>
      <c r="G183" s="3">
        <f t="shared" si="28"/>
        <v>0</v>
      </c>
      <c r="H183" s="11">
        <f t="shared" si="24"/>
        <v>0</v>
      </c>
      <c r="I183" s="11">
        <f t="shared" si="25"/>
        <v>0</v>
      </c>
      <c r="J183" s="4">
        <f t="shared" si="26"/>
        <v>0</v>
      </c>
      <c r="K183" s="3">
        <f t="shared" si="29"/>
        <v>0</v>
      </c>
      <c r="L183" s="11">
        <f t="shared" si="30"/>
        <v>0</v>
      </c>
    </row>
    <row r="184" spans="1:12" x14ac:dyDescent="0.25">
      <c r="A184" s="9">
        <f>IF('Lease Quarterly'!$H$4="Monthly",DATE(YEAR('Quarterly Journal entry'!A183),MONTH('Quarterly Journal entry'!A183)+1,DAY('Quarterly Journal entry'!A183)),IF('Lease Quarterly'!$H$4="Quarterly",DATE(YEAR('Quarterly Journal entry'!A183),MONTH('Quarterly Journal entry'!A183)+3,DAY('Quarterly Journal entry'!A183)),DATE(YEAR('Quarterly Journal entry'!A183)+1,MONTH('Quarterly Journal entry'!A183),DAY('Quarterly Journal entry'!A183))))</f>
        <v>60358</v>
      </c>
      <c r="B184" s="9">
        <f t="shared" si="21"/>
        <v>60358</v>
      </c>
      <c r="C184" s="9">
        <f t="shared" si="27"/>
        <v>60387</v>
      </c>
      <c r="D184" s="3">
        <f t="shared" si="22"/>
        <v>30</v>
      </c>
      <c r="E184" s="10">
        <f t="shared" si="23"/>
        <v>30</v>
      </c>
      <c r="F184" s="4">
        <f>'Lease Quarterly'!K194</f>
        <v>0</v>
      </c>
      <c r="G184" s="3">
        <f t="shared" si="28"/>
        <v>0</v>
      </c>
      <c r="H184" s="11">
        <f t="shared" si="24"/>
        <v>0</v>
      </c>
      <c r="I184" s="11">
        <f t="shared" si="25"/>
        <v>0</v>
      </c>
      <c r="J184" s="4">
        <f t="shared" si="26"/>
        <v>0</v>
      </c>
      <c r="K184" s="3">
        <f t="shared" si="29"/>
        <v>0</v>
      </c>
      <c r="L184" s="11">
        <f t="shared" si="30"/>
        <v>0</v>
      </c>
    </row>
    <row r="185" spans="1:12" x14ac:dyDescent="0.25">
      <c r="A185" s="9">
        <f>IF('Lease Quarterly'!$H$4="Monthly",DATE(YEAR('Quarterly Journal entry'!A184),MONTH('Quarterly Journal entry'!A184)+1,DAY('Quarterly Journal entry'!A184)),IF('Lease Quarterly'!$H$4="Quarterly",DATE(YEAR('Quarterly Journal entry'!A184),MONTH('Quarterly Journal entry'!A184)+3,DAY('Quarterly Journal entry'!A184)),DATE(YEAR('Quarterly Journal entry'!A184)+1,MONTH('Quarterly Journal entry'!A184),DAY('Quarterly Journal entry'!A184))))</f>
        <v>60449</v>
      </c>
      <c r="B185" s="9">
        <f t="shared" si="21"/>
        <v>60449</v>
      </c>
      <c r="C185" s="9">
        <f t="shared" si="27"/>
        <v>60479</v>
      </c>
      <c r="D185" s="3">
        <f t="shared" si="22"/>
        <v>31</v>
      </c>
      <c r="E185" s="10">
        <f t="shared" si="23"/>
        <v>31</v>
      </c>
      <c r="F185" s="4">
        <f>'Lease Quarterly'!K195</f>
        <v>0</v>
      </c>
      <c r="G185" s="3">
        <f t="shared" si="28"/>
        <v>0</v>
      </c>
      <c r="H185" s="11">
        <f t="shared" si="24"/>
        <v>0</v>
      </c>
      <c r="I185" s="11">
        <f t="shared" si="25"/>
        <v>0</v>
      </c>
      <c r="J185" s="4">
        <f t="shared" si="26"/>
        <v>0</v>
      </c>
      <c r="K185" s="3">
        <f t="shared" si="29"/>
        <v>0</v>
      </c>
      <c r="L185" s="11">
        <f t="shared" si="30"/>
        <v>0</v>
      </c>
    </row>
    <row r="186" spans="1:12" x14ac:dyDescent="0.25">
      <c r="A186" s="9">
        <f>IF('Lease Quarterly'!$H$4="Monthly",DATE(YEAR('Quarterly Journal entry'!A185),MONTH('Quarterly Journal entry'!A185)+1,DAY('Quarterly Journal entry'!A185)),IF('Lease Quarterly'!$H$4="Quarterly",DATE(YEAR('Quarterly Journal entry'!A185),MONTH('Quarterly Journal entry'!A185)+3,DAY('Quarterly Journal entry'!A185)),DATE(YEAR('Quarterly Journal entry'!A185)+1,MONTH('Quarterly Journal entry'!A185),DAY('Quarterly Journal entry'!A185))))</f>
        <v>60541</v>
      </c>
      <c r="B186" s="9">
        <f t="shared" si="21"/>
        <v>60541</v>
      </c>
      <c r="C186" s="9">
        <f t="shared" si="27"/>
        <v>60571</v>
      </c>
      <c r="D186" s="3">
        <f t="shared" si="22"/>
        <v>31</v>
      </c>
      <c r="E186" s="10">
        <f t="shared" si="23"/>
        <v>31</v>
      </c>
      <c r="F186" s="4">
        <f>'Lease Quarterly'!K196</f>
        <v>0</v>
      </c>
      <c r="G186" s="3">
        <f t="shared" si="28"/>
        <v>0</v>
      </c>
      <c r="H186" s="11">
        <f t="shared" si="24"/>
        <v>0</v>
      </c>
      <c r="I186" s="11">
        <f t="shared" si="25"/>
        <v>0</v>
      </c>
      <c r="J186" s="4">
        <f t="shared" si="26"/>
        <v>0</v>
      </c>
      <c r="K186" s="3">
        <f t="shared" si="29"/>
        <v>0</v>
      </c>
      <c r="L186" s="11">
        <f t="shared" si="30"/>
        <v>0</v>
      </c>
    </row>
    <row r="187" spans="1:12" x14ac:dyDescent="0.25">
      <c r="A187" s="9">
        <f>IF('Lease Quarterly'!$H$4="Monthly",DATE(YEAR('Quarterly Journal entry'!A186),MONTH('Quarterly Journal entry'!A186)+1,DAY('Quarterly Journal entry'!A186)),IF('Lease Quarterly'!$H$4="Quarterly",DATE(YEAR('Quarterly Journal entry'!A186),MONTH('Quarterly Journal entry'!A186)+3,DAY('Quarterly Journal entry'!A186)),DATE(YEAR('Quarterly Journal entry'!A186)+1,MONTH('Quarterly Journal entry'!A186),DAY('Quarterly Journal entry'!A186))))</f>
        <v>60633</v>
      </c>
      <c r="B187" s="9">
        <f t="shared" si="21"/>
        <v>60633</v>
      </c>
      <c r="C187" s="9">
        <f t="shared" si="27"/>
        <v>60663</v>
      </c>
      <c r="D187" s="3">
        <f t="shared" si="22"/>
        <v>31</v>
      </c>
      <c r="E187" s="10">
        <f t="shared" si="23"/>
        <v>31</v>
      </c>
      <c r="F187" s="4">
        <f>'Lease Quarterly'!K197</f>
        <v>0</v>
      </c>
      <c r="G187" s="3">
        <f t="shared" si="28"/>
        <v>0</v>
      </c>
      <c r="H187" s="11">
        <f t="shared" si="24"/>
        <v>0</v>
      </c>
      <c r="I187" s="11">
        <f t="shared" si="25"/>
        <v>0</v>
      </c>
      <c r="J187" s="4">
        <f t="shared" si="26"/>
        <v>0</v>
      </c>
      <c r="K187" s="3">
        <f t="shared" si="29"/>
        <v>0</v>
      </c>
      <c r="L187" s="11">
        <f t="shared" si="30"/>
        <v>0</v>
      </c>
    </row>
    <row r="188" spans="1:12" x14ac:dyDescent="0.25">
      <c r="A188" s="9">
        <f>IF('Lease Quarterly'!$H$4="Monthly",DATE(YEAR('Quarterly Journal entry'!A187),MONTH('Quarterly Journal entry'!A187)+1,DAY('Quarterly Journal entry'!A187)),IF('Lease Quarterly'!$H$4="Quarterly",DATE(YEAR('Quarterly Journal entry'!A187),MONTH('Quarterly Journal entry'!A187)+3,DAY('Quarterly Journal entry'!A187)),DATE(YEAR('Quarterly Journal entry'!A187)+1,MONTH('Quarterly Journal entry'!A187),DAY('Quarterly Journal entry'!A187))))</f>
        <v>60723</v>
      </c>
      <c r="B188" s="9">
        <f t="shared" si="21"/>
        <v>60723</v>
      </c>
      <c r="C188" s="9">
        <f t="shared" si="27"/>
        <v>60752</v>
      </c>
      <c r="D188" s="3">
        <f t="shared" si="22"/>
        <v>30</v>
      </c>
      <c r="E188" s="10">
        <f t="shared" si="23"/>
        <v>30</v>
      </c>
      <c r="F188" s="4">
        <f>'Lease Quarterly'!K198</f>
        <v>0</v>
      </c>
      <c r="G188" s="3">
        <f t="shared" si="28"/>
        <v>0</v>
      </c>
      <c r="H188" s="11">
        <f t="shared" si="24"/>
        <v>0</v>
      </c>
      <c r="I188" s="11">
        <f t="shared" si="25"/>
        <v>0</v>
      </c>
      <c r="J188" s="4">
        <f t="shared" si="26"/>
        <v>0</v>
      </c>
      <c r="K188" s="3">
        <f t="shared" si="29"/>
        <v>0</v>
      </c>
      <c r="L188" s="11">
        <f t="shared" si="30"/>
        <v>0</v>
      </c>
    </row>
    <row r="189" spans="1:12" x14ac:dyDescent="0.25">
      <c r="A189" s="9">
        <f>IF('Lease Quarterly'!$H$4="Monthly",DATE(YEAR('Quarterly Journal entry'!A188),MONTH('Quarterly Journal entry'!A188)+1,DAY('Quarterly Journal entry'!A188)),IF('Lease Quarterly'!$H$4="Quarterly",DATE(YEAR('Quarterly Journal entry'!A188),MONTH('Quarterly Journal entry'!A188)+3,DAY('Quarterly Journal entry'!A188)),DATE(YEAR('Quarterly Journal entry'!A188)+1,MONTH('Quarterly Journal entry'!A188),DAY('Quarterly Journal entry'!A188))))</f>
        <v>60814</v>
      </c>
      <c r="B189" s="9">
        <f t="shared" si="21"/>
        <v>60814</v>
      </c>
      <c r="C189" s="9">
        <f t="shared" si="27"/>
        <v>60844</v>
      </c>
      <c r="D189" s="3">
        <f t="shared" si="22"/>
        <v>31</v>
      </c>
      <c r="E189" s="10">
        <f t="shared" si="23"/>
        <v>31</v>
      </c>
      <c r="F189" s="4">
        <f>'Lease Quarterly'!K199</f>
        <v>0</v>
      </c>
      <c r="G189" s="3">
        <f t="shared" si="28"/>
        <v>0</v>
      </c>
      <c r="H189" s="11">
        <f t="shared" si="24"/>
        <v>0</v>
      </c>
      <c r="I189" s="11">
        <f t="shared" si="25"/>
        <v>0</v>
      </c>
      <c r="J189" s="4">
        <f t="shared" si="26"/>
        <v>0</v>
      </c>
      <c r="K189" s="3">
        <f t="shared" si="29"/>
        <v>0</v>
      </c>
      <c r="L189" s="11">
        <f t="shared" si="30"/>
        <v>0</v>
      </c>
    </row>
    <row r="190" spans="1:12" x14ac:dyDescent="0.25">
      <c r="A190" s="9">
        <f>IF('Lease Quarterly'!$H$4="Monthly",DATE(YEAR('Quarterly Journal entry'!A189),MONTH('Quarterly Journal entry'!A189)+1,DAY('Quarterly Journal entry'!A189)),IF('Lease Quarterly'!$H$4="Quarterly",DATE(YEAR('Quarterly Journal entry'!A189),MONTH('Quarterly Journal entry'!A189)+3,DAY('Quarterly Journal entry'!A189)),DATE(YEAR('Quarterly Journal entry'!A189)+1,MONTH('Quarterly Journal entry'!A189),DAY('Quarterly Journal entry'!A189))))</f>
        <v>60906</v>
      </c>
      <c r="B190" s="9">
        <f t="shared" si="21"/>
        <v>60906</v>
      </c>
      <c r="C190" s="9">
        <f t="shared" si="27"/>
        <v>60936</v>
      </c>
      <c r="D190" s="3">
        <f t="shared" si="22"/>
        <v>31</v>
      </c>
      <c r="E190" s="10">
        <f t="shared" si="23"/>
        <v>31</v>
      </c>
      <c r="F190" s="4">
        <f>'Lease Quarterly'!K200</f>
        <v>0</v>
      </c>
      <c r="G190" s="3">
        <f t="shared" si="28"/>
        <v>0</v>
      </c>
      <c r="H190" s="11">
        <f t="shared" si="24"/>
        <v>0</v>
      </c>
      <c r="I190" s="11">
        <f t="shared" si="25"/>
        <v>0</v>
      </c>
      <c r="J190" s="4">
        <f t="shared" si="26"/>
        <v>0</v>
      </c>
      <c r="K190" s="3">
        <f t="shared" si="29"/>
        <v>0</v>
      </c>
      <c r="L190" s="11">
        <f t="shared" si="30"/>
        <v>0</v>
      </c>
    </row>
    <row r="191" spans="1:12" x14ac:dyDescent="0.25">
      <c r="A191" s="9">
        <f>IF('Lease Quarterly'!$H$4="Monthly",DATE(YEAR('Quarterly Journal entry'!A190),MONTH('Quarterly Journal entry'!A190)+1,DAY('Quarterly Journal entry'!A190)),IF('Lease Quarterly'!$H$4="Quarterly",DATE(YEAR('Quarterly Journal entry'!A190),MONTH('Quarterly Journal entry'!A190)+3,DAY('Quarterly Journal entry'!A190)),DATE(YEAR('Quarterly Journal entry'!A190)+1,MONTH('Quarterly Journal entry'!A190),DAY('Quarterly Journal entry'!A190))))</f>
        <v>60998</v>
      </c>
      <c r="B191" s="9">
        <f t="shared" si="21"/>
        <v>60998</v>
      </c>
      <c r="C191" s="9">
        <f t="shared" si="27"/>
        <v>61028</v>
      </c>
      <c r="D191" s="3">
        <f t="shared" si="22"/>
        <v>31</v>
      </c>
      <c r="E191" s="10">
        <f t="shared" si="23"/>
        <v>31</v>
      </c>
      <c r="F191" s="4">
        <f>'Lease Quarterly'!K201</f>
        <v>0</v>
      </c>
      <c r="G191" s="3">
        <f t="shared" si="28"/>
        <v>0</v>
      </c>
      <c r="H191" s="11">
        <f t="shared" si="24"/>
        <v>0</v>
      </c>
      <c r="I191" s="11">
        <f t="shared" si="25"/>
        <v>0</v>
      </c>
      <c r="J191" s="4">
        <f t="shared" si="26"/>
        <v>0</v>
      </c>
      <c r="K191" s="3">
        <f t="shared" si="29"/>
        <v>0</v>
      </c>
      <c r="L191" s="11">
        <f t="shared" si="30"/>
        <v>0</v>
      </c>
    </row>
    <row r="192" spans="1:12" x14ac:dyDescent="0.25">
      <c r="A192" s="9">
        <f>IF('Lease Quarterly'!$H$4="Monthly",DATE(YEAR('Quarterly Journal entry'!A191),MONTH('Quarterly Journal entry'!A191)+1,DAY('Quarterly Journal entry'!A191)),IF('Lease Quarterly'!$H$4="Quarterly",DATE(YEAR('Quarterly Journal entry'!A191),MONTH('Quarterly Journal entry'!A191)+3,DAY('Quarterly Journal entry'!A191)),DATE(YEAR('Quarterly Journal entry'!A191)+1,MONTH('Quarterly Journal entry'!A191),DAY('Quarterly Journal entry'!A191))))</f>
        <v>61088</v>
      </c>
      <c r="B192" s="9">
        <f t="shared" si="21"/>
        <v>61088</v>
      </c>
      <c r="C192" s="9">
        <f t="shared" si="27"/>
        <v>61117</v>
      </c>
      <c r="D192" s="3">
        <f t="shared" si="22"/>
        <v>30</v>
      </c>
      <c r="E192" s="10">
        <f t="shared" si="23"/>
        <v>30</v>
      </c>
      <c r="F192" s="4">
        <f>'Lease Quarterly'!K202</f>
        <v>0</v>
      </c>
      <c r="G192" s="3">
        <f t="shared" si="28"/>
        <v>0</v>
      </c>
      <c r="H192" s="11">
        <f t="shared" si="24"/>
        <v>0</v>
      </c>
      <c r="I192" s="11">
        <f t="shared" si="25"/>
        <v>0</v>
      </c>
      <c r="J192" s="4">
        <f t="shared" si="26"/>
        <v>0</v>
      </c>
      <c r="K192" s="3">
        <f t="shared" si="29"/>
        <v>0</v>
      </c>
      <c r="L192" s="11">
        <f t="shared" si="30"/>
        <v>0</v>
      </c>
    </row>
    <row r="193" spans="1:12" x14ac:dyDescent="0.25">
      <c r="A193" s="9">
        <f>IF('Lease Quarterly'!$H$4="Monthly",DATE(YEAR('Quarterly Journal entry'!A192),MONTH('Quarterly Journal entry'!A192)+1,DAY('Quarterly Journal entry'!A192)),IF('Lease Quarterly'!$H$4="Quarterly",DATE(YEAR('Quarterly Journal entry'!A192),MONTH('Quarterly Journal entry'!A192)+3,DAY('Quarterly Journal entry'!A192)),DATE(YEAR('Quarterly Journal entry'!A192)+1,MONTH('Quarterly Journal entry'!A192),DAY('Quarterly Journal entry'!A192))))</f>
        <v>61179</v>
      </c>
      <c r="B193" s="9">
        <f t="shared" si="21"/>
        <v>61179</v>
      </c>
      <c r="C193" s="9">
        <f t="shared" si="27"/>
        <v>61209</v>
      </c>
      <c r="D193" s="3">
        <f t="shared" si="22"/>
        <v>31</v>
      </c>
      <c r="E193" s="10">
        <f t="shared" si="23"/>
        <v>31</v>
      </c>
      <c r="F193" s="4">
        <f>'Lease Quarterly'!K203</f>
        <v>0</v>
      </c>
      <c r="G193" s="3">
        <f t="shared" si="28"/>
        <v>0</v>
      </c>
      <c r="H193" s="11">
        <f t="shared" si="24"/>
        <v>0</v>
      </c>
      <c r="I193" s="11">
        <f t="shared" si="25"/>
        <v>0</v>
      </c>
      <c r="J193" s="4">
        <f t="shared" si="26"/>
        <v>0</v>
      </c>
      <c r="K193" s="3">
        <f t="shared" si="29"/>
        <v>0</v>
      </c>
      <c r="L193" s="11">
        <f t="shared" si="30"/>
        <v>0</v>
      </c>
    </row>
    <row r="194" spans="1:12" x14ac:dyDescent="0.25">
      <c r="A194" s="9">
        <f>IF('Lease Quarterly'!$H$4="Monthly",DATE(YEAR('Quarterly Journal entry'!A193),MONTH('Quarterly Journal entry'!A193)+1,DAY('Quarterly Journal entry'!A193)),IF('Lease Quarterly'!$H$4="Quarterly",DATE(YEAR('Quarterly Journal entry'!A193),MONTH('Quarterly Journal entry'!A193)+3,DAY('Quarterly Journal entry'!A193)),DATE(YEAR('Quarterly Journal entry'!A193)+1,MONTH('Quarterly Journal entry'!A193),DAY('Quarterly Journal entry'!A193))))</f>
        <v>61271</v>
      </c>
      <c r="B194" s="9">
        <f t="shared" si="21"/>
        <v>61271</v>
      </c>
      <c r="C194" s="9">
        <f t="shared" si="27"/>
        <v>61301</v>
      </c>
      <c r="D194" s="3">
        <f t="shared" si="22"/>
        <v>31</v>
      </c>
      <c r="E194" s="10">
        <f t="shared" si="23"/>
        <v>31</v>
      </c>
      <c r="F194" s="4">
        <f>'Lease Quarterly'!K204</f>
        <v>0</v>
      </c>
      <c r="G194" s="3">
        <f t="shared" si="28"/>
        <v>0</v>
      </c>
      <c r="H194" s="11">
        <f t="shared" si="24"/>
        <v>0</v>
      </c>
      <c r="I194" s="11">
        <f t="shared" si="25"/>
        <v>0</v>
      </c>
      <c r="J194" s="4">
        <f t="shared" si="26"/>
        <v>0</v>
      </c>
      <c r="K194" s="3">
        <f t="shared" si="29"/>
        <v>0</v>
      </c>
      <c r="L194" s="11">
        <f t="shared" si="30"/>
        <v>0</v>
      </c>
    </row>
    <row r="195" spans="1:12" x14ac:dyDescent="0.25">
      <c r="A195" s="9">
        <f>IF('Lease Quarterly'!$H$4="Monthly",DATE(YEAR('Quarterly Journal entry'!A194),MONTH('Quarterly Journal entry'!A194)+1,DAY('Quarterly Journal entry'!A194)),IF('Lease Quarterly'!$H$4="Quarterly",DATE(YEAR('Quarterly Journal entry'!A194),MONTH('Quarterly Journal entry'!A194)+3,DAY('Quarterly Journal entry'!A194)),DATE(YEAR('Quarterly Journal entry'!A194)+1,MONTH('Quarterly Journal entry'!A194),DAY('Quarterly Journal entry'!A194))))</f>
        <v>61363</v>
      </c>
      <c r="B195" s="9">
        <f t="shared" si="21"/>
        <v>61363</v>
      </c>
      <c r="C195" s="9">
        <f t="shared" si="27"/>
        <v>61393</v>
      </c>
      <c r="D195" s="3">
        <f t="shared" si="22"/>
        <v>31</v>
      </c>
      <c r="E195" s="10">
        <f t="shared" si="23"/>
        <v>31</v>
      </c>
      <c r="F195" s="4">
        <f>'Lease Quarterly'!K205</f>
        <v>0</v>
      </c>
      <c r="G195" s="3">
        <f t="shared" si="28"/>
        <v>0</v>
      </c>
      <c r="H195" s="11">
        <f t="shared" si="24"/>
        <v>0</v>
      </c>
      <c r="I195" s="11">
        <f t="shared" si="25"/>
        <v>0</v>
      </c>
      <c r="J195" s="4">
        <f t="shared" si="26"/>
        <v>0</v>
      </c>
      <c r="K195" s="3">
        <f t="shared" si="29"/>
        <v>0</v>
      </c>
      <c r="L195" s="11">
        <f t="shared" si="30"/>
        <v>0</v>
      </c>
    </row>
    <row r="196" spans="1:12" x14ac:dyDescent="0.25">
      <c r="A196" s="9">
        <f>IF('Lease Quarterly'!$H$4="Monthly",DATE(YEAR('Quarterly Journal entry'!A195),MONTH('Quarterly Journal entry'!A195)+1,DAY('Quarterly Journal entry'!A195)),IF('Lease Quarterly'!$H$4="Quarterly",DATE(YEAR('Quarterly Journal entry'!A195),MONTH('Quarterly Journal entry'!A195)+3,DAY('Quarterly Journal entry'!A195)),DATE(YEAR('Quarterly Journal entry'!A195)+1,MONTH('Quarterly Journal entry'!A195),DAY('Quarterly Journal entry'!A195))))</f>
        <v>61454</v>
      </c>
      <c r="B196" s="9">
        <f t="shared" si="21"/>
        <v>61454</v>
      </c>
      <c r="C196" s="9">
        <f t="shared" si="27"/>
        <v>61483</v>
      </c>
      <c r="D196" s="3">
        <f t="shared" si="22"/>
        <v>30</v>
      </c>
      <c r="E196" s="10">
        <f t="shared" si="23"/>
        <v>30</v>
      </c>
      <c r="F196" s="4">
        <f>'Lease Quarterly'!K206</f>
        <v>0</v>
      </c>
      <c r="G196" s="3">
        <f t="shared" si="28"/>
        <v>0</v>
      </c>
      <c r="H196" s="11">
        <f t="shared" si="24"/>
        <v>0</v>
      </c>
      <c r="I196" s="11">
        <f t="shared" si="25"/>
        <v>0</v>
      </c>
      <c r="J196" s="4">
        <f t="shared" si="26"/>
        <v>0</v>
      </c>
      <c r="K196" s="3">
        <f t="shared" si="29"/>
        <v>0</v>
      </c>
      <c r="L196" s="11">
        <f t="shared" si="30"/>
        <v>0</v>
      </c>
    </row>
    <row r="197" spans="1:12" x14ac:dyDescent="0.25">
      <c r="A197" s="9">
        <f>IF('Lease Quarterly'!$H$4="Monthly",DATE(YEAR('Quarterly Journal entry'!A196),MONTH('Quarterly Journal entry'!A196)+1,DAY('Quarterly Journal entry'!A196)),IF('Lease Quarterly'!$H$4="Quarterly",DATE(YEAR('Quarterly Journal entry'!A196),MONTH('Quarterly Journal entry'!A196)+3,DAY('Quarterly Journal entry'!A196)),DATE(YEAR('Quarterly Journal entry'!A196)+1,MONTH('Quarterly Journal entry'!A196),DAY('Quarterly Journal entry'!A196))))</f>
        <v>61545</v>
      </c>
      <c r="B197" s="9">
        <f t="shared" si="21"/>
        <v>61545</v>
      </c>
      <c r="C197" s="9">
        <f t="shared" si="27"/>
        <v>61575</v>
      </c>
      <c r="D197" s="3">
        <f t="shared" si="22"/>
        <v>31</v>
      </c>
      <c r="E197" s="10">
        <f t="shared" si="23"/>
        <v>31</v>
      </c>
      <c r="F197" s="4">
        <f>'Lease Quarterly'!K207</f>
        <v>0</v>
      </c>
      <c r="G197" s="3">
        <f t="shared" si="28"/>
        <v>0</v>
      </c>
      <c r="H197" s="11">
        <f t="shared" si="24"/>
        <v>0</v>
      </c>
      <c r="I197" s="11">
        <f t="shared" si="25"/>
        <v>0</v>
      </c>
      <c r="J197" s="4">
        <f t="shared" si="26"/>
        <v>0</v>
      </c>
      <c r="K197" s="3">
        <f t="shared" si="29"/>
        <v>0</v>
      </c>
      <c r="L197" s="11">
        <f t="shared" si="30"/>
        <v>0</v>
      </c>
    </row>
    <row r="198" spans="1:12" x14ac:dyDescent="0.25">
      <c r="A198" s="9">
        <f>IF('Lease Quarterly'!$H$4="Monthly",DATE(YEAR('Quarterly Journal entry'!A197),MONTH('Quarterly Journal entry'!A197)+1,DAY('Quarterly Journal entry'!A197)),IF('Lease Quarterly'!$H$4="Quarterly",DATE(YEAR('Quarterly Journal entry'!A197),MONTH('Quarterly Journal entry'!A197)+3,DAY('Quarterly Journal entry'!A197)),DATE(YEAR('Quarterly Journal entry'!A197)+1,MONTH('Quarterly Journal entry'!A197),DAY('Quarterly Journal entry'!A197))))</f>
        <v>61637</v>
      </c>
      <c r="B198" s="9">
        <f t="shared" ref="B198:B261" si="31">EOMONTH(A198,-1)+1</f>
        <v>61637</v>
      </c>
      <c r="C198" s="9">
        <f t="shared" si="27"/>
        <v>61667</v>
      </c>
      <c r="D198" s="3">
        <f t="shared" ref="D198:D261" si="32">C198-B198+1</f>
        <v>31</v>
      </c>
      <c r="E198" s="10">
        <f t="shared" ref="E198:E261" si="33">C198-A198+1</f>
        <v>31</v>
      </c>
      <c r="F198" s="4">
        <f>'Lease Quarterly'!K208</f>
        <v>0</v>
      </c>
      <c r="G198" s="3">
        <f t="shared" si="28"/>
        <v>0</v>
      </c>
      <c r="H198" s="11">
        <f t="shared" ref="H198:H261" si="34">(F199)/(A199-A198+1)*((((EOMONTH(DATE(YEAR(A198),MONTH(A198)+1,DAY(A198)),0)))-DATE(YEAR(A198),MONTH(EOMONTH(A198,-1)+1)+1,1))+1)</f>
        <v>0</v>
      </c>
      <c r="I198" s="11">
        <f t="shared" ref="I198:I261" si="35">(F199)/(A199-A198+1)*(((((EOMONTH(DATE(YEAR(A198),MONTH(A198)+2,DAY(A198)),0)))-DATE(YEAR(A198),MONTH(EOMONTH(A198,-1)+2)+2,1)))+1)</f>
        <v>0</v>
      </c>
      <c r="J198" s="4">
        <f t="shared" ref="J198:J261" si="36">F199/(A199-A198+1)*(A199-DATE(YEAR(A199),MONTH(EOMONTH(A199,-1)+1),DAY(1))+1)</f>
        <v>0</v>
      </c>
      <c r="K198" s="3">
        <f t="shared" si="29"/>
        <v>0</v>
      </c>
      <c r="L198" s="11">
        <f t="shared" si="30"/>
        <v>0</v>
      </c>
    </row>
    <row r="199" spans="1:12" x14ac:dyDescent="0.25">
      <c r="A199" s="9">
        <f>IF('Lease Quarterly'!$H$4="Monthly",DATE(YEAR('Quarterly Journal entry'!A198),MONTH('Quarterly Journal entry'!A198)+1,DAY('Quarterly Journal entry'!A198)),IF('Lease Quarterly'!$H$4="Quarterly",DATE(YEAR('Quarterly Journal entry'!A198),MONTH('Quarterly Journal entry'!A198)+3,DAY('Quarterly Journal entry'!A198)),DATE(YEAR('Quarterly Journal entry'!A198)+1,MONTH('Quarterly Journal entry'!A198),DAY('Quarterly Journal entry'!A198))))</f>
        <v>61729</v>
      </c>
      <c r="B199" s="9">
        <f t="shared" si="31"/>
        <v>61729</v>
      </c>
      <c r="C199" s="9">
        <f t="shared" ref="C199:C262" si="37">EOMONTH(A199,0)</f>
        <v>61759</v>
      </c>
      <c r="D199" s="3">
        <f t="shared" si="32"/>
        <v>31</v>
      </c>
      <c r="E199" s="10">
        <f t="shared" si="33"/>
        <v>31</v>
      </c>
      <c r="F199" s="4">
        <f>'Lease Quarterly'!K209</f>
        <v>0</v>
      </c>
      <c r="G199" s="3">
        <f t="shared" ref="G199:G262" si="38">(F200/(A200-A199+1)*E199)+J198</f>
        <v>0</v>
      </c>
      <c r="H199" s="11">
        <f t="shared" si="34"/>
        <v>0</v>
      </c>
      <c r="I199" s="11">
        <f t="shared" si="35"/>
        <v>0</v>
      </c>
      <c r="J199" s="4">
        <f t="shared" si="36"/>
        <v>0</v>
      </c>
      <c r="K199" s="3">
        <f t="shared" si="29"/>
        <v>0</v>
      </c>
      <c r="L199" s="11">
        <f t="shared" si="30"/>
        <v>0</v>
      </c>
    </row>
    <row r="200" spans="1:12" x14ac:dyDescent="0.25">
      <c r="A200" s="9">
        <f>IF('Lease Quarterly'!$H$4="Monthly",DATE(YEAR('Quarterly Journal entry'!A199),MONTH('Quarterly Journal entry'!A199)+1,DAY('Quarterly Journal entry'!A199)),IF('Lease Quarterly'!$H$4="Quarterly",DATE(YEAR('Quarterly Journal entry'!A199),MONTH('Quarterly Journal entry'!A199)+3,DAY('Quarterly Journal entry'!A199)),DATE(YEAR('Quarterly Journal entry'!A199)+1,MONTH('Quarterly Journal entry'!A199),DAY('Quarterly Journal entry'!A199))))</f>
        <v>61819</v>
      </c>
      <c r="B200" s="9">
        <f t="shared" si="31"/>
        <v>61819</v>
      </c>
      <c r="C200" s="9">
        <f t="shared" si="37"/>
        <v>61848</v>
      </c>
      <c r="D200" s="3">
        <f t="shared" si="32"/>
        <v>30</v>
      </c>
      <c r="E200" s="10">
        <f t="shared" si="33"/>
        <v>30</v>
      </c>
      <c r="F200" s="4">
        <f>'Lease Quarterly'!K210</f>
        <v>0</v>
      </c>
      <c r="G200" s="3">
        <f t="shared" si="38"/>
        <v>0</v>
      </c>
      <c r="H200" s="11">
        <f t="shared" si="34"/>
        <v>0</v>
      </c>
      <c r="I200" s="11">
        <f t="shared" si="35"/>
        <v>0</v>
      </c>
      <c r="J200" s="4">
        <f t="shared" si="36"/>
        <v>0</v>
      </c>
      <c r="K200" s="3">
        <f t="shared" ref="K200:K263" si="39">G200+J200+I200+H200-J199</f>
        <v>0</v>
      </c>
      <c r="L200" s="11">
        <f t="shared" ref="L200:L263" si="40">J200-J199</f>
        <v>0</v>
      </c>
    </row>
    <row r="201" spans="1:12" x14ac:dyDescent="0.25">
      <c r="A201" s="9">
        <f>IF('Lease Quarterly'!$H$4="Monthly",DATE(YEAR('Quarterly Journal entry'!A200),MONTH('Quarterly Journal entry'!A200)+1,DAY('Quarterly Journal entry'!A200)),IF('Lease Quarterly'!$H$4="Quarterly",DATE(YEAR('Quarterly Journal entry'!A200),MONTH('Quarterly Journal entry'!A200)+3,DAY('Quarterly Journal entry'!A200)),DATE(YEAR('Quarterly Journal entry'!A200)+1,MONTH('Quarterly Journal entry'!A200),DAY('Quarterly Journal entry'!A200))))</f>
        <v>61910</v>
      </c>
      <c r="B201" s="9">
        <f t="shared" si="31"/>
        <v>61910</v>
      </c>
      <c r="C201" s="9">
        <f t="shared" si="37"/>
        <v>61940</v>
      </c>
      <c r="D201" s="3">
        <f t="shared" si="32"/>
        <v>31</v>
      </c>
      <c r="E201" s="10">
        <f t="shared" si="33"/>
        <v>31</v>
      </c>
      <c r="F201" s="4">
        <f>'Lease Quarterly'!K211</f>
        <v>0</v>
      </c>
      <c r="G201" s="3">
        <f t="shared" si="38"/>
        <v>0</v>
      </c>
      <c r="H201" s="11">
        <f t="shared" si="34"/>
        <v>0</v>
      </c>
      <c r="I201" s="11">
        <f t="shared" si="35"/>
        <v>0</v>
      </c>
      <c r="J201" s="4">
        <f t="shared" si="36"/>
        <v>0</v>
      </c>
      <c r="K201" s="3">
        <f t="shared" si="39"/>
        <v>0</v>
      </c>
      <c r="L201" s="11">
        <f t="shared" si="40"/>
        <v>0</v>
      </c>
    </row>
    <row r="202" spans="1:12" x14ac:dyDescent="0.25">
      <c r="A202" s="9">
        <f>IF('Lease Quarterly'!$H$4="Monthly",DATE(YEAR('Quarterly Journal entry'!A201),MONTH('Quarterly Journal entry'!A201)+1,DAY('Quarterly Journal entry'!A201)),IF('Lease Quarterly'!$H$4="Quarterly",DATE(YEAR('Quarterly Journal entry'!A201),MONTH('Quarterly Journal entry'!A201)+3,DAY('Quarterly Journal entry'!A201)),DATE(YEAR('Quarterly Journal entry'!A201)+1,MONTH('Quarterly Journal entry'!A201),DAY('Quarterly Journal entry'!A201))))</f>
        <v>62002</v>
      </c>
      <c r="B202" s="9">
        <f t="shared" si="31"/>
        <v>62002</v>
      </c>
      <c r="C202" s="9">
        <f t="shared" si="37"/>
        <v>62032</v>
      </c>
      <c r="D202" s="3">
        <f t="shared" si="32"/>
        <v>31</v>
      </c>
      <c r="E202" s="10">
        <f t="shared" si="33"/>
        <v>31</v>
      </c>
      <c r="F202" s="4">
        <f>'Lease Quarterly'!K212</f>
        <v>0</v>
      </c>
      <c r="G202" s="3">
        <f t="shared" si="38"/>
        <v>0</v>
      </c>
      <c r="H202" s="11">
        <f t="shared" si="34"/>
        <v>0</v>
      </c>
      <c r="I202" s="11">
        <f t="shared" si="35"/>
        <v>0</v>
      </c>
      <c r="J202" s="4">
        <f t="shared" si="36"/>
        <v>0</v>
      </c>
      <c r="K202" s="3">
        <f t="shared" si="39"/>
        <v>0</v>
      </c>
      <c r="L202" s="11">
        <f t="shared" si="40"/>
        <v>0</v>
      </c>
    </row>
    <row r="203" spans="1:12" x14ac:dyDescent="0.25">
      <c r="A203" s="9">
        <f>IF('Lease Quarterly'!$H$4="Monthly",DATE(YEAR('Quarterly Journal entry'!A202),MONTH('Quarterly Journal entry'!A202)+1,DAY('Quarterly Journal entry'!A202)),IF('Lease Quarterly'!$H$4="Quarterly",DATE(YEAR('Quarterly Journal entry'!A202),MONTH('Quarterly Journal entry'!A202)+3,DAY('Quarterly Journal entry'!A202)),DATE(YEAR('Quarterly Journal entry'!A202)+1,MONTH('Quarterly Journal entry'!A202),DAY('Quarterly Journal entry'!A202))))</f>
        <v>62094</v>
      </c>
      <c r="B203" s="9">
        <f t="shared" si="31"/>
        <v>62094</v>
      </c>
      <c r="C203" s="9">
        <f t="shared" si="37"/>
        <v>62124</v>
      </c>
      <c r="D203" s="3">
        <f t="shared" si="32"/>
        <v>31</v>
      </c>
      <c r="E203" s="10">
        <f t="shared" si="33"/>
        <v>31</v>
      </c>
      <c r="F203" s="4">
        <f>'Lease Quarterly'!K213</f>
        <v>0</v>
      </c>
      <c r="G203" s="3">
        <f t="shared" si="38"/>
        <v>0</v>
      </c>
      <c r="H203" s="11">
        <f t="shared" si="34"/>
        <v>0</v>
      </c>
      <c r="I203" s="11">
        <f t="shared" si="35"/>
        <v>0</v>
      </c>
      <c r="J203" s="4">
        <f t="shared" si="36"/>
        <v>0</v>
      </c>
      <c r="K203" s="3">
        <f t="shared" si="39"/>
        <v>0</v>
      </c>
      <c r="L203" s="11">
        <f t="shared" si="40"/>
        <v>0</v>
      </c>
    </row>
    <row r="204" spans="1:12" x14ac:dyDescent="0.25">
      <c r="A204" s="9">
        <f>IF('Lease Quarterly'!$H$4="Monthly",DATE(YEAR('Quarterly Journal entry'!A203),MONTH('Quarterly Journal entry'!A203)+1,DAY('Quarterly Journal entry'!A203)),IF('Lease Quarterly'!$H$4="Quarterly",DATE(YEAR('Quarterly Journal entry'!A203),MONTH('Quarterly Journal entry'!A203)+3,DAY('Quarterly Journal entry'!A203)),DATE(YEAR('Quarterly Journal entry'!A203)+1,MONTH('Quarterly Journal entry'!A203),DAY('Quarterly Journal entry'!A203))))</f>
        <v>62184</v>
      </c>
      <c r="B204" s="9">
        <f t="shared" si="31"/>
        <v>62184</v>
      </c>
      <c r="C204" s="9">
        <f t="shared" si="37"/>
        <v>62213</v>
      </c>
      <c r="D204" s="3">
        <f t="shared" si="32"/>
        <v>30</v>
      </c>
      <c r="E204" s="10">
        <f t="shared" si="33"/>
        <v>30</v>
      </c>
      <c r="F204" s="4">
        <f>'Lease Quarterly'!K214</f>
        <v>0</v>
      </c>
      <c r="G204" s="3">
        <f t="shared" si="38"/>
        <v>0</v>
      </c>
      <c r="H204" s="11">
        <f t="shared" si="34"/>
        <v>0</v>
      </c>
      <c r="I204" s="11">
        <f t="shared" si="35"/>
        <v>0</v>
      </c>
      <c r="J204" s="4">
        <f t="shared" si="36"/>
        <v>0</v>
      </c>
      <c r="K204" s="3">
        <f t="shared" si="39"/>
        <v>0</v>
      </c>
      <c r="L204" s="11">
        <f t="shared" si="40"/>
        <v>0</v>
      </c>
    </row>
    <row r="205" spans="1:12" x14ac:dyDescent="0.25">
      <c r="A205" s="9">
        <f>IF('Lease Quarterly'!$H$4="Monthly",DATE(YEAR('Quarterly Journal entry'!A204),MONTH('Quarterly Journal entry'!A204)+1,DAY('Quarterly Journal entry'!A204)),IF('Lease Quarterly'!$H$4="Quarterly",DATE(YEAR('Quarterly Journal entry'!A204),MONTH('Quarterly Journal entry'!A204)+3,DAY('Quarterly Journal entry'!A204)),DATE(YEAR('Quarterly Journal entry'!A204)+1,MONTH('Quarterly Journal entry'!A204),DAY('Quarterly Journal entry'!A204))))</f>
        <v>62275</v>
      </c>
      <c r="B205" s="9">
        <f t="shared" si="31"/>
        <v>62275</v>
      </c>
      <c r="C205" s="9">
        <f t="shared" si="37"/>
        <v>62305</v>
      </c>
      <c r="D205" s="3">
        <f t="shared" si="32"/>
        <v>31</v>
      </c>
      <c r="E205" s="10">
        <f t="shared" si="33"/>
        <v>31</v>
      </c>
      <c r="F205" s="4">
        <f>'Lease Quarterly'!K215</f>
        <v>0</v>
      </c>
      <c r="G205" s="3">
        <f t="shared" si="38"/>
        <v>0</v>
      </c>
      <c r="H205" s="11">
        <f t="shared" si="34"/>
        <v>0</v>
      </c>
      <c r="I205" s="11">
        <f t="shared" si="35"/>
        <v>0</v>
      </c>
      <c r="J205" s="4">
        <f t="shared" si="36"/>
        <v>0</v>
      </c>
      <c r="K205" s="3">
        <f t="shared" si="39"/>
        <v>0</v>
      </c>
      <c r="L205" s="11">
        <f t="shared" si="40"/>
        <v>0</v>
      </c>
    </row>
    <row r="206" spans="1:12" x14ac:dyDescent="0.25">
      <c r="A206" s="9">
        <f>IF('Lease Quarterly'!$H$4="Monthly",DATE(YEAR('Quarterly Journal entry'!A205),MONTH('Quarterly Journal entry'!A205)+1,DAY('Quarterly Journal entry'!A205)),IF('Lease Quarterly'!$H$4="Quarterly",DATE(YEAR('Quarterly Journal entry'!A205),MONTH('Quarterly Journal entry'!A205)+3,DAY('Quarterly Journal entry'!A205)),DATE(YEAR('Quarterly Journal entry'!A205)+1,MONTH('Quarterly Journal entry'!A205),DAY('Quarterly Journal entry'!A205))))</f>
        <v>62367</v>
      </c>
      <c r="B206" s="9">
        <f t="shared" si="31"/>
        <v>62367</v>
      </c>
      <c r="C206" s="9">
        <f t="shared" si="37"/>
        <v>62397</v>
      </c>
      <c r="D206" s="3">
        <f t="shared" si="32"/>
        <v>31</v>
      </c>
      <c r="E206" s="10">
        <f t="shared" si="33"/>
        <v>31</v>
      </c>
      <c r="F206" s="4">
        <f>'Lease Quarterly'!K216</f>
        <v>0</v>
      </c>
      <c r="G206" s="3">
        <f t="shared" si="38"/>
        <v>0</v>
      </c>
      <c r="H206" s="11">
        <f t="shared" si="34"/>
        <v>0</v>
      </c>
      <c r="I206" s="11">
        <f t="shared" si="35"/>
        <v>0</v>
      </c>
      <c r="J206" s="4">
        <f t="shared" si="36"/>
        <v>0</v>
      </c>
      <c r="K206" s="3">
        <f t="shared" si="39"/>
        <v>0</v>
      </c>
      <c r="L206" s="11">
        <f t="shared" si="40"/>
        <v>0</v>
      </c>
    </row>
    <row r="207" spans="1:12" x14ac:dyDescent="0.25">
      <c r="A207" s="9">
        <f>IF('Lease Quarterly'!$H$4="Monthly",DATE(YEAR('Quarterly Journal entry'!A206),MONTH('Quarterly Journal entry'!A206)+1,DAY('Quarterly Journal entry'!A206)),IF('Lease Quarterly'!$H$4="Quarterly",DATE(YEAR('Quarterly Journal entry'!A206),MONTH('Quarterly Journal entry'!A206)+3,DAY('Quarterly Journal entry'!A206)),DATE(YEAR('Quarterly Journal entry'!A206)+1,MONTH('Quarterly Journal entry'!A206),DAY('Quarterly Journal entry'!A206))))</f>
        <v>62459</v>
      </c>
      <c r="B207" s="9">
        <f t="shared" si="31"/>
        <v>62459</v>
      </c>
      <c r="C207" s="9">
        <f t="shared" si="37"/>
        <v>62489</v>
      </c>
      <c r="D207" s="3">
        <f t="shared" si="32"/>
        <v>31</v>
      </c>
      <c r="E207" s="10">
        <f t="shared" si="33"/>
        <v>31</v>
      </c>
      <c r="F207" s="4">
        <f>'Lease Quarterly'!K217</f>
        <v>0</v>
      </c>
      <c r="G207" s="3">
        <f t="shared" si="38"/>
        <v>0</v>
      </c>
      <c r="H207" s="11">
        <f t="shared" si="34"/>
        <v>0</v>
      </c>
      <c r="I207" s="11">
        <f t="shared" si="35"/>
        <v>0</v>
      </c>
      <c r="J207" s="4">
        <f t="shared" si="36"/>
        <v>0</v>
      </c>
      <c r="K207" s="3">
        <f t="shared" si="39"/>
        <v>0</v>
      </c>
      <c r="L207" s="11">
        <f t="shared" si="40"/>
        <v>0</v>
      </c>
    </row>
    <row r="208" spans="1:12" x14ac:dyDescent="0.25">
      <c r="A208" s="9">
        <f>IF('Lease Quarterly'!$H$4="Monthly",DATE(YEAR('Quarterly Journal entry'!A207),MONTH('Quarterly Journal entry'!A207)+1,DAY('Quarterly Journal entry'!A207)),IF('Lease Quarterly'!$H$4="Quarterly",DATE(YEAR('Quarterly Journal entry'!A207),MONTH('Quarterly Journal entry'!A207)+3,DAY('Quarterly Journal entry'!A207)),DATE(YEAR('Quarterly Journal entry'!A207)+1,MONTH('Quarterly Journal entry'!A207),DAY('Quarterly Journal entry'!A207))))</f>
        <v>62549</v>
      </c>
      <c r="B208" s="9">
        <f t="shared" si="31"/>
        <v>62549</v>
      </c>
      <c r="C208" s="9">
        <f t="shared" si="37"/>
        <v>62578</v>
      </c>
      <c r="D208" s="3">
        <f t="shared" si="32"/>
        <v>30</v>
      </c>
      <c r="E208" s="10">
        <f t="shared" si="33"/>
        <v>30</v>
      </c>
      <c r="F208" s="4">
        <f>'Lease Quarterly'!K218</f>
        <v>0</v>
      </c>
      <c r="G208" s="3">
        <f t="shared" si="38"/>
        <v>0</v>
      </c>
      <c r="H208" s="11">
        <f t="shared" si="34"/>
        <v>0</v>
      </c>
      <c r="I208" s="11">
        <f t="shared" si="35"/>
        <v>0</v>
      </c>
      <c r="J208" s="4">
        <f t="shared" si="36"/>
        <v>0</v>
      </c>
      <c r="K208" s="3">
        <f t="shared" si="39"/>
        <v>0</v>
      </c>
      <c r="L208" s="11">
        <f t="shared" si="40"/>
        <v>0</v>
      </c>
    </row>
    <row r="209" spans="1:12" x14ac:dyDescent="0.25">
      <c r="A209" s="9">
        <f>IF('Lease Quarterly'!$H$4="Monthly",DATE(YEAR('Quarterly Journal entry'!A208),MONTH('Quarterly Journal entry'!A208)+1,DAY('Quarterly Journal entry'!A208)),IF('Lease Quarterly'!$H$4="Quarterly",DATE(YEAR('Quarterly Journal entry'!A208),MONTH('Quarterly Journal entry'!A208)+3,DAY('Quarterly Journal entry'!A208)),DATE(YEAR('Quarterly Journal entry'!A208)+1,MONTH('Quarterly Journal entry'!A208),DAY('Quarterly Journal entry'!A208))))</f>
        <v>62640</v>
      </c>
      <c r="B209" s="9">
        <f t="shared" si="31"/>
        <v>62640</v>
      </c>
      <c r="C209" s="9">
        <f t="shared" si="37"/>
        <v>62670</v>
      </c>
      <c r="D209" s="3">
        <f t="shared" si="32"/>
        <v>31</v>
      </c>
      <c r="E209" s="10">
        <f t="shared" si="33"/>
        <v>31</v>
      </c>
      <c r="F209" s="4">
        <f>'Lease Quarterly'!K219</f>
        <v>0</v>
      </c>
      <c r="G209" s="3">
        <f t="shared" si="38"/>
        <v>0</v>
      </c>
      <c r="H209" s="11">
        <f t="shared" si="34"/>
        <v>0</v>
      </c>
      <c r="I209" s="11">
        <f t="shared" si="35"/>
        <v>0</v>
      </c>
      <c r="J209" s="4">
        <f t="shared" si="36"/>
        <v>0</v>
      </c>
      <c r="K209" s="3">
        <f t="shared" si="39"/>
        <v>0</v>
      </c>
      <c r="L209" s="11">
        <f t="shared" si="40"/>
        <v>0</v>
      </c>
    </row>
    <row r="210" spans="1:12" x14ac:dyDescent="0.25">
      <c r="A210" s="9">
        <f>IF('Lease Quarterly'!$H$4="Monthly",DATE(YEAR('Quarterly Journal entry'!A209),MONTH('Quarterly Journal entry'!A209)+1,DAY('Quarterly Journal entry'!A209)),IF('Lease Quarterly'!$H$4="Quarterly",DATE(YEAR('Quarterly Journal entry'!A209),MONTH('Quarterly Journal entry'!A209)+3,DAY('Quarterly Journal entry'!A209)),DATE(YEAR('Quarterly Journal entry'!A209)+1,MONTH('Quarterly Journal entry'!A209),DAY('Quarterly Journal entry'!A209))))</f>
        <v>62732</v>
      </c>
      <c r="B210" s="9">
        <f t="shared" si="31"/>
        <v>62732</v>
      </c>
      <c r="C210" s="9">
        <f t="shared" si="37"/>
        <v>62762</v>
      </c>
      <c r="D210" s="3">
        <f t="shared" si="32"/>
        <v>31</v>
      </c>
      <c r="E210" s="10">
        <f t="shared" si="33"/>
        <v>31</v>
      </c>
      <c r="F210" s="4">
        <f>'Lease Quarterly'!K220</f>
        <v>0</v>
      </c>
      <c r="G210" s="3">
        <f t="shared" si="38"/>
        <v>0</v>
      </c>
      <c r="H210" s="11">
        <f t="shared" si="34"/>
        <v>0</v>
      </c>
      <c r="I210" s="11">
        <f t="shared" si="35"/>
        <v>0</v>
      </c>
      <c r="J210" s="4">
        <f t="shared" si="36"/>
        <v>0</v>
      </c>
      <c r="K210" s="3">
        <f t="shared" si="39"/>
        <v>0</v>
      </c>
      <c r="L210" s="11">
        <f t="shared" si="40"/>
        <v>0</v>
      </c>
    </row>
    <row r="211" spans="1:12" x14ac:dyDescent="0.25">
      <c r="A211" s="9">
        <f>IF('Lease Quarterly'!$H$4="Monthly",DATE(YEAR('Quarterly Journal entry'!A210),MONTH('Quarterly Journal entry'!A210)+1,DAY('Quarterly Journal entry'!A210)),IF('Lease Quarterly'!$H$4="Quarterly",DATE(YEAR('Quarterly Journal entry'!A210),MONTH('Quarterly Journal entry'!A210)+3,DAY('Quarterly Journal entry'!A210)),DATE(YEAR('Quarterly Journal entry'!A210)+1,MONTH('Quarterly Journal entry'!A210),DAY('Quarterly Journal entry'!A210))))</f>
        <v>62824</v>
      </c>
      <c r="B211" s="9">
        <f t="shared" si="31"/>
        <v>62824</v>
      </c>
      <c r="C211" s="9">
        <f t="shared" si="37"/>
        <v>62854</v>
      </c>
      <c r="D211" s="3">
        <f t="shared" si="32"/>
        <v>31</v>
      </c>
      <c r="E211" s="10">
        <f t="shared" si="33"/>
        <v>31</v>
      </c>
      <c r="F211" s="4">
        <f>'Lease Quarterly'!K221</f>
        <v>0</v>
      </c>
      <c r="G211" s="3">
        <f t="shared" si="38"/>
        <v>0</v>
      </c>
      <c r="H211" s="11">
        <f t="shared" si="34"/>
        <v>0</v>
      </c>
      <c r="I211" s="11">
        <f t="shared" si="35"/>
        <v>0</v>
      </c>
      <c r="J211" s="4">
        <f t="shared" si="36"/>
        <v>0</v>
      </c>
      <c r="K211" s="3">
        <f t="shared" si="39"/>
        <v>0</v>
      </c>
      <c r="L211" s="11">
        <f t="shared" si="40"/>
        <v>0</v>
      </c>
    </row>
    <row r="212" spans="1:12" x14ac:dyDescent="0.25">
      <c r="A212" s="9">
        <f>IF('Lease Quarterly'!$H$4="Monthly",DATE(YEAR('Quarterly Journal entry'!A211),MONTH('Quarterly Journal entry'!A211)+1,DAY('Quarterly Journal entry'!A211)),IF('Lease Quarterly'!$H$4="Quarterly",DATE(YEAR('Quarterly Journal entry'!A211),MONTH('Quarterly Journal entry'!A211)+3,DAY('Quarterly Journal entry'!A211)),DATE(YEAR('Quarterly Journal entry'!A211)+1,MONTH('Quarterly Journal entry'!A211),DAY('Quarterly Journal entry'!A211))))</f>
        <v>62915</v>
      </c>
      <c r="B212" s="9">
        <f t="shared" si="31"/>
        <v>62915</v>
      </c>
      <c r="C212" s="9">
        <f t="shared" si="37"/>
        <v>62944</v>
      </c>
      <c r="D212" s="3">
        <f t="shared" si="32"/>
        <v>30</v>
      </c>
      <c r="E212" s="10">
        <f t="shared" si="33"/>
        <v>30</v>
      </c>
      <c r="F212" s="4">
        <f>'Lease Quarterly'!K222</f>
        <v>0</v>
      </c>
      <c r="G212" s="3">
        <f t="shared" si="38"/>
        <v>0</v>
      </c>
      <c r="H212" s="11">
        <f t="shared" si="34"/>
        <v>0</v>
      </c>
      <c r="I212" s="11">
        <f t="shared" si="35"/>
        <v>0</v>
      </c>
      <c r="J212" s="4">
        <f t="shared" si="36"/>
        <v>0</v>
      </c>
      <c r="K212" s="3">
        <f t="shared" si="39"/>
        <v>0</v>
      </c>
      <c r="L212" s="11">
        <f t="shared" si="40"/>
        <v>0</v>
      </c>
    </row>
    <row r="213" spans="1:12" x14ac:dyDescent="0.25">
      <c r="A213" s="9">
        <f>IF('Lease Quarterly'!$H$4="Monthly",DATE(YEAR('Quarterly Journal entry'!A212),MONTH('Quarterly Journal entry'!A212)+1,DAY('Quarterly Journal entry'!A212)),IF('Lease Quarterly'!$H$4="Quarterly",DATE(YEAR('Quarterly Journal entry'!A212),MONTH('Quarterly Journal entry'!A212)+3,DAY('Quarterly Journal entry'!A212)),DATE(YEAR('Quarterly Journal entry'!A212)+1,MONTH('Quarterly Journal entry'!A212),DAY('Quarterly Journal entry'!A212))))</f>
        <v>63006</v>
      </c>
      <c r="B213" s="9">
        <f t="shared" si="31"/>
        <v>63006</v>
      </c>
      <c r="C213" s="9">
        <f t="shared" si="37"/>
        <v>63036</v>
      </c>
      <c r="D213" s="3">
        <f t="shared" si="32"/>
        <v>31</v>
      </c>
      <c r="E213" s="10">
        <f t="shared" si="33"/>
        <v>31</v>
      </c>
      <c r="F213" s="4">
        <f>'Lease Quarterly'!K223</f>
        <v>0</v>
      </c>
      <c r="G213" s="3">
        <f t="shared" si="38"/>
        <v>0</v>
      </c>
      <c r="H213" s="11">
        <f t="shared" si="34"/>
        <v>0</v>
      </c>
      <c r="I213" s="11">
        <f t="shared" si="35"/>
        <v>0</v>
      </c>
      <c r="J213" s="4">
        <f t="shared" si="36"/>
        <v>0</v>
      </c>
      <c r="K213" s="3">
        <f t="shared" si="39"/>
        <v>0</v>
      </c>
      <c r="L213" s="11">
        <f t="shared" si="40"/>
        <v>0</v>
      </c>
    </row>
    <row r="214" spans="1:12" x14ac:dyDescent="0.25">
      <c r="A214" s="9">
        <f>IF('Lease Quarterly'!$H$4="Monthly",DATE(YEAR('Quarterly Journal entry'!A213),MONTH('Quarterly Journal entry'!A213)+1,DAY('Quarterly Journal entry'!A213)),IF('Lease Quarterly'!$H$4="Quarterly",DATE(YEAR('Quarterly Journal entry'!A213),MONTH('Quarterly Journal entry'!A213)+3,DAY('Quarterly Journal entry'!A213)),DATE(YEAR('Quarterly Journal entry'!A213)+1,MONTH('Quarterly Journal entry'!A213),DAY('Quarterly Journal entry'!A213))))</f>
        <v>63098</v>
      </c>
      <c r="B214" s="9">
        <f t="shared" si="31"/>
        <v>63098</v>
      </c>
      <c r="C214" s="9">
        <f t="shared" si="37"/>
        <v>63128</v>
      </c>
      <c r="D214" s="3">
        <f t="shared" si="32"/>
        <v>31</v>
      </c>
      <c r="E214" s="10">
        <f t="shared" si="33"/>
        <v>31</v>
      </c>
      <c r="F214" s="4">
        <f>'Lease Quarterly'!K224</f>
        <v>0</v>
      </c>
      <c r="G214" s="3">
        <f t="shared" si="38"/>
        <v>0</v>
      </c>
      <c r="H214" s="11">
        <f t="shared" si="34"/>
        <v>0</v>
      </c>
      <c r="I214" s="11">
        <f t="shared" si="35"/>
        <v>0</v>
      </c>
      <c r="J214" s="4">
        <f t="shared" si="36"/>
        <v>0</v>
      </c>
      <c r="K214" s="3">
        <f t="shared" si="39"/>
        <v>0</v>
      </c>
      <c r="L214" s="11">
        <f t="shared" si="40"/>
        <v>0</v>
      </c>
    </row>
    <row r="215" spans="1:12" x14ac:dyDescent="0.25">
      <c r="A215" s="9">
        <f>IF('Lease Quarterly'!$H$4="Monthly",DATE(YEAR('Quarterly Journal entry'!A214),MONTH('Quarterly Journal entry'!A214)+1,DAY('Quarterly Journal entry'!A214)),IF('Lease Quarterly'!$H$4="Quarterly",DATE(YEAR('Quarterly Journal entry'!A214),MONTH('Quarterly Journal entry'!A214)+3,DAY('Quarterly Journal entry'!A214)),DATE(YEAR('Quarterly Journal entry'!A214)+1,MONTH('Quarterly Journal entry'!A214),DAY('Quarterly Journal entry'!A214))))</f>
        <v>63190</v>
      </c>
      <c r="B215" s="9">
        <f t="shared" si="31"/>
        <v>63190</v>
      </c>
      <c r="C215" s="9">
        <f t="shared" si="37"/>
        <v>63220</v>
      </c>
      <c r="D215" s="3">
        <f t="shared" si="32"/>
        <v>31</v>
      </c>
      <c r="E215" s="10">
        <f t="shared" si="33"/>
        <v>31</v>
      </c>
      <c r="F215" s="4">
        <f>'Lease Quarterly'!K225</f>
        <v>0</v>
      </c>
      <c r="G215" s="3">
        <f t="shared" si="38"/>
        <v>0</v>
      </c>
      <c r="H215" s="11">
        <f t="shared" si="34"/>
        <v>0</v>
      </c>
      <c r="I215" s="11">
        <f t="shared" si="35"/>
        <v>0</v>
      </c>
      <c r="J215" s="4">
        <f t="shared" si="36"/>
        <v>0</v>
      </c>
      <c r="K215" s="3">
        <f t="shared" si="39"/>
        <v>0</v>
      </c>
      <c r="L215" s="11">
        <f t="shared" si="40"/>
        <v>0</v>
      </c>
    </row>
    <row r="216" spans="1:12" x14ac:dyDescent="0.25">
      <c r="A216" s="9">
        <f>IF('Lease Quarterly'!$H$4="Monthly",DATE(YEAR('Quarterly Journal entry'!A215),MONTH('Quarterly Journal entry'!A215)+1,DAY('Quarterly Journal entry'!A215)),IF('Lease Quarterly'!$H$4="Quarterly",DATE(YEAR('Quarterly Journal entry'!A215),MONTH('Quarterly Journal entry'!A215)+3,DAY('Quarterly Journal entry'!A215)),DATE(YEAR('Quarterly Journal entry'!A215)+1,MONTH('Quarterly Journal entry'!A215),DAY('Quarterly Journal entry'!A215))))</f>
        <v>63280</v>
      </c>
      <c r="B216" s="9">
        <f t="shared" si="31"/>
        <v>63280</v>
      </c>
      <c r="C216" s="9">
        <f t="shared" si="37"/>
        <v>63309</v>
      </c>
      <c r="D216" s="3">
        <f t="shared" si="32"/>
        <v>30</v>
      </c>
      <c r="E216" s="10">
        <f t="shared" si="33"/>
        <v>30</v>
      </c>
      <c r="F216" s="4">
        <f>'Lease Quarterly'!K226</f>
        <v>0</v>
      </c>
      <c r="G216" s="3">
        <f t="shared" si="38"/>
        <v>0</v>
      </c>
      <c r="H216" s="11">
        <f t="shared" si="34"/>
        <v>0</v>
      </c>
      <c r="I216" s="11">
        <f t="shared" si="35"/>
        <v>0</v>
      </c>
      <c r="J216" s="4">
        <f t="shared" si="36"/>
        <v>0</v>
      </c>
      <c r="K216" s="3">
        <f t="shared" si="39"/>
        <v>0</v>
      </c>
      <c r="L216" s="11">
        <f t="shared" si="40"/>
        <v>0</v>
      </c>
    </row>
    <row r="217" spans="1:12" x14ac:dyDescent="0.25">
      <c r="A217" s="9">
        <f>IF('Lease Quarterly'!$H$4="Monthly",DATE(YEAR('Quarterly Journal entry'!A216),MONTH('Quarterly Journal entry'!A216)+1,DAY('Quarterly Journal entry'!A216)),IF('Lease Quarterly'!$H$4="Quarterly",DATE(YEAR('Quarterly Journal entry'!A216),MONTH('Quarterly Journal entry'!A216)+3,DAY('Quarterly Journal entry'!A216)),DATE(YEAR('Quarterly Journal entry'!A216)+1,MONTH('Quarterly Journal entry'!A216),DAY('Quarterly Journal entry'!A216))))</f>
        <v>63371</v>
      </c>
      <c r="B217" s="9">
        <f t="shared" si="31"/>
        <v>63371</v>
      </c>
      <c r="C217" s="9">
        <f t="shared" si="37"/>
        <v>63401</v>
      </c>
      <c r="D217" s="3">
        <f t="shared" si="32"/>
        <v>31</v>
      </c>
      <c r="E217" s="10">
        <f t="shared" si="33"/>
        <v>31</v>
      </c>
      <c r="F217" s="4">
        <f>'Lease Quarterly'!K227</f>
        <v>0</v>
      </c>
      <c r="G217" s="3">
        <f t="shared" si="38"/>
        <v>0</v>
      </c>
      <c r="H217" s="11">
        <f t="shared" si="34"/>
        <v>0</v>
      </c>
      <c r="I217" s="11">
        <f t="shared" si="35"/>
        <v>0</v>
      </c>
      <c r="J217" s="4">
        <f t="shared" si="36"/>
        <v>0</v>
      </c>
      <c r="K217" s="3">
        <f t="shared" si="39"/>
        <v>0</v>
      </c>
      <c r="L217" s="11">
        <f t="shared" si="40"/>
        <v>0</v>
      </c>
    </row>
    <row r="218" spans="1:12" x14ac:dyDescent="0.25">
      <c r="A218" s="9">
        <f>IF('Lease Quarterly'!$H$4="Monthly",DATE(YEAR('Quarterly Journal entry'!A217),MONTH('Quarterly Journal entry'!A217)+1,DAY('Quarterly Journal entry'!A217)),IF('Lease Quarterly'!$H$4="Quarterly",DATE(YEAR('Quarterly Journal entry'!A217),MONTH('Quarterly Journal entry'!A217)+3,DAY('Quarterly Journal entry'!A217)),DATE(YEAR('Quarterly Journal entry'!A217)+1,MONTH('Quarterly Journal entry'!A217),DAY('Quarterly Journal entry'!A217))))</f>
        <v>63463</v>
      </c>
      <c r="B218" s="9">
        <f t="shared" si="31"/>
        <v>63463</v>
      </c>
      <c r="C218" s="9">
        <f t="shared" si="37"/>
        <v>63493</v>
      </c>
      <c r="D218" s="3">
        <f t="shared" si="32"/>
        <v>31</v>
      </c>
      <c r="E218" s="10">
        <f t="shared" si="33"/>
        <v>31</v>
      </c>
      <c r="F218" s="4">
        <f>'Lease Quarterly'!K228</f>
        <v>0</v>
      </c>
      <c r="G218" s="3">
        <f t="shared" si="38"/>
        <v>0</v>
      </c>
      <c r="H218" s="11">
        <f t="shared" si="34"/>
        <v>0</v>
      </c>
      <c r="I218" s="11">
        <f t="shared" si="35"/>
        <v>0</v>
      </c>
      <c r="J218" s="4">
        <f t="shared" si="36"/>
        <v>0</v>
      </c>
      <c r="K218" s="3">
        <f t="shared" si="39"/>
        <v>0</v>
      </c>
      <c r="L218" s="11">
        <f t="shared" si="40"/>
        <v>0</v>
      </c>
    </row>
    <row r="219" spans="1:12" x14ac:dyDescent="0.25">
      <c r="A219" s="9">
        <f>IF('Lease Quarterly'!$H$4="Monthly",DATE(YEAR('Quarterly Journal entry'!A218),MONTH('Quarterly Journal entry'!A218)+1,DAY('Quarterly Journal entry'!A218)),IF('Lease Quarterly'!$H$4="Quarterly",DATE(YEAR('Quarterly Journal entry'!A218),MONTH('Quarterly Journal entry'!A218)+3,DAY('Quarterly Journal entry'!A218)),DATE(YEAR('Quarterly Journal entry'!A218)+1,MONTH('Quarterly Journal entry'!A218),DAY('Quarterly Journal entry'!A218))))</f>
        <v>63555</v>
      </c>
      <c r="B219" s="9">
        <f t="shared" si="31"/>
        <v>63555</v>
      </c>
      <c r="C219" s="9">
        <f t="shared" si="37"/>
        <v>63585</v>
      </c>
      <c r="D219" s="3">
        <f t="shared" si="32"/>
        <v>31</v>
      </c>
      <c r="E219" s="10">
        <f t="shared" si="33"/>
        <v>31</v>
      </c>
      <c r="F219" s="4">
        <f>'Lease Quarterly'!K229</f>
        <v>0</v>
      </c>
      <c r="G219" s="3">
        <f t="shared" si="38"/>
        <v>0</v>
      </c>
      <c r="H219" s="11">
        <f t="shared" si="34"/>
        <v>0</v>
      </c>
      <c r="I219" s="11">
        <f t="shared" si="35"/>
        <v>0</v>
      </c>
      <c r="J219" s="4">
        <f t="shared" si="36"/>
        <v>0</v>
      </c>
      <c r="K219" s="3">
        <f t="shared" si="39"/>
        <v>0</v>
      </c>
      <c r="L219" s="11">
        <f t="shared" si="40"/>
        <v>0</v>
      </c>
    </row>
    <row r="220" spans="1:12" x14ac:dyDescent="0.25">
      <c r="A220" s="9">
        <f>IF('Lease Quarterly'!$H$4="Monthly",DATE(YEAR('Quarterly Journal entry'!A219),MONTH('Quarterly Journal entry'!A219)+1,DAY('Quarterly Journal entry'!A219)),IF('Lease Quarterly'!$H$4="Quarterly",DATE(YEAR('Quarterly Journal entry'!A219),MONTH('Quarterly Journal entry'!A219)+3,DAY('Quarterly Journal entry'!A219)),DATE(YEAR('Quarterly Journal entry'!A219)+1,MONTH('Quarterly Journal entry'!A219),DAY('Quarterly Journal entry'!A219))))</f>
        <v>63645</v>
      </c>
      <c r="B220" s="9">
        <f t="shared" si="31"/>
        <v>63645</v>
      </c>
      <c r="C220" s="9">
        <f t="shared" si="37"/>
        <v>63674</v>
      </c>
      <c r="D220" s="3">
        <f t="shared" si="32"/>
        <v>30</v>
      </c>
      <c r="E220" s="10">
        <f t="shared" si="33"/>
        <v>30</v>
      </c>
      <c r="F220" s="4">
        <f>'Lease Quarterly'!K230</f>
        <v>0</v>
      </c>
      <c r="G220" s="3">
        <f t="shared" si="38"/>
        <v>0</v>
      </c>
      <c r="H220" s="11">
        <f t="shared" si="34"/>
        <v>0</v>
      </c>
      <c r="I220" s="11">
        <f t="shared" si="35"/>
        <v>0</v>
      </c>
      <c r="J220" s="4">
        <f t="shared" si="36"/>
        <v>0</v>
      </c>
      <c r="K220" s="3">
        <f t="shared" si="39"/>
        <v>0</v>
      </c>
      <c r="L220" s="11">
        <f t="shared" si="40"/>
        <v>0</v>
      </c>
    </row>
    <row r="221" spans="1:12" x14ac:dyDescent="0.25">
      <c r="A221" s="9">
        <f>IF('Lease Quarterly'!$H$4="Monthly",DATE(YEAR('Quarterly Journal entry'!A220),MONTH('Quarterly Journal entry'!A220)+1,DAY('Quarterly Journal entry'!A220)),IF('Lease Quarterly'!$H$4="Quarterly",DATE(YEAR('Quarterly Journal entry'!A220),MONTH('Quarterly Journal entry'!A220)+3,DAY('Quarterly Journal entry'!A220)),DATE(YEAR('Quarterly Journal entry'!A220)+1,MONTH('Quarterly Journal entry'!A220),DAY('Quarterly Journal entry'!A220))))</f>
        <v>63736</v>
      </c>
      <c r="B221" s="9">
        <f t="shared" si="31"/>
        <v>63736</v>
      </c>
      <c r="C221" s="9">
        <f t="shared" si="37"/>
        <v>63766</v>
      </c>
      <c r="D221" s="3">
        <f t="shared" si="32"/>
        <v>31</v>
      </c>
      <c r="E221" s="10">
        <f t="shared" si="33"/>
        <v>31</v>
      </c>
      <c r="F221" s="4">
        <f>'Lease Quarterly'!K231</f>
        <v>0</v>
      </c>
      <c r="G221" s="3">
        <f t="shared" si="38"/>
        <v>0</v>
      </c>
      <c r="H221" s="11">
        <f t="shared" si="34"/>
        <v>0</v>
      </c>
      <c r="I221" s="11">
        <f t="shared" si="35"/>
        <v>0</v>
      </c>
      <c r="J221" s="4">
        <f t="shared" si="36"/>
        <v>0</v>
      </c>
      <c r="K221" s="3">
        <f t="shared" si="39"/>
        <v>0</v>
      </c>
      <c r="L221" s="11">
        <f t="shared" si="40"/>
        <v>0</v>
      </c>
    </row>
    <row r="222" spans="1:12" x14ac:dyDescent="0.25">
      <c r="A222" s="9">
        <f>IF('Lease Quarterly'!$H$4="Monthly",DATE(YEAR('Quarterly Journal entry'!A221),MONTH('Quarterly Journal entry'!A221)+1,DAY('Quarterly Journal entry'!A221)),IF('Lease Quarterly'!$H$4="Quarterly",DATE(YEAR('Quarterly Journal entry'!A221),MONTH('Quarterly Journal entry'!A221)+3,DAY('Quarterly Journal entry'!A221)),DATE(YEAR('Quarterly Journal entry'!A221)+1,MONTH('Quarterly Journal entry'!A221),DAY('Quarterly Journal entry'!A221))))</f>
        <v>63828</v>
      </c>
      <c r="B222" s="9">
        <f t="shared" si="31"/>
        <v>63828</v>
      </c>
      <c r="C222" s="9">
        <f t="shared" si="37"/>
        <v>63858</v>
      </c>
      <c r="D222" s="3">
        <f t="shared" si="32"/>
        <v>31</v>
      </c>
      <c r="E222" s="10">
        <f t="shared" si="33"/>
        <v>31</v>
      </c>
      <c r="F222" s="4">
        <f>'Lease Quarterly'!K232</f>
        <v>0</v>
      </c>
      <c r="G222" s="3">
        <f t="shared" si="38"/>
        <v>0</v>
      </c>
      <c r="H222" s="11">
        <f t="shared" si="34"/>
        <v>0</v>
      </c>
      <c r="I222" s="11">
        <f t="shared" si="35"/>
        <v>0</v>
      </c>
      <c r="J222" s="4">
        <f t="shared" si="36"/>
        <v>0</v>
      </c>
      <c r="K222" s="3">
        <f t="shared" si="39"/>
        <v>0</v>
      </c>
      <c r="L222" s="11">
        <f t="shared" si="40"/>
        <v>0</v>
      </c>
    </row>
    <row r="223" spans="1:12" x14ac:dyDescent="0.25">
      <c r="A223" s="9">
        <f>IF('Lease Quarterly'!$H$4="Monthly",DATE(YEAR('Quarterly Journal entry'!A222),MONTH('Quarterly Journal entry'!A222)+1,DAY('Quarterly Journal entry'!A222)),IF('Lease Quarterly'!$H$4="Quarterly",DATE(YEAR('Quarterly Journal entry'!A222),MONTH('Quarterly Journal entry'!A222)+3,DAY('Quarterly Journal entry'!A222)),DATE(YEAR('Quarterly Journal entry'!A222)+1,MONTH('Quarterly Journal entry'!A222),DAY('Quarterly Journal entry'!A222))))</f>
        <v>63920</v>
      </c>
      <c r="B223" s="9">
        <f t="shared" si="31"/>
        <v>63920</v>
      </c>
      <c r="C223" s="9">
        <f t="shared" si="37"/>
        <v>63950</v>
      </c>
      <c r="D223" s="3">
        <f t="shared" si="32"/>
        <v>31</v>
      </c>
      <c r="E223" s="10">
        <f t="shared" si="33"/>
        <v>31</v>
      </c>
      <c r="F223" s="4">
        <f>'Lease Quarterly'!K233</f>
        <v>0</v>
      </c>
      <c r="G223" s="3">
        <f t="shared" si="38"/>
        <v>0</v>
      </c>
      <c r="H223" s="11">
        <f t="shared" si="34"/>
        <v>0</v>
      </c>
      <c r="I223" s="11">
        <f t="shared" si="35"/>
        <v>0</v>
      </c>
      <c r="J223" s="4">
        <f t="shared" si="36"/>
        <v>0</v>
      </c>
      <c r="K223" s="3">
        <f t="shared" si="39"/>
        <v>0</v>
      </c>
      <c r="L223" s="11">
        <f t="shared" si="40"/>
        <v>0</v>
      </c>
    </row>
    <row r="224" spans="1:12" x14ac:dyDescent="0.25">
      <c r="A224" s="9">
        <f>IF('Lease Quarterly'!$H$4="Monthly",DATE(YEAR('Quarterly Journal entry'!A223),MONTH('Quarterly Journal entry'!A223)+1,DAY('Quarterly Journal entry'!A223)),IF('Lease Quarterly'!$H$4="Quarterly",DATE(YEAR('Quarterly Journal entry'!A223),MONTH('Quarterly Journal entry'!A223)+3,DAY('Quarterly Journal entry'!A223)),DATE(YEAR('Quarterly Journal entry'!A223)+1,MONTH('Quarterly Journal entry'!A223),DAY('Quarterly Journal entry'!A223))))</f>
        <v>64010</v>
      </c>
      <c r="B224" s="9">
        <f t="shared" si="31"/>
        <v>64010</v>
      </c>
      <c r="C224" s="9">
        <f t="shared" si="37"/>
        <v>64039</v>
      </c>
      <c r="D224" s="3">
        <f t="shared" si="32"/>
        <v>30</v>
      </c>
      <c r="E224" s="10">
        <f t="shared" si="33"/>
        <v>30</v>
      </c>
      <c r="F224" s="4">
        <f>'Lease Quarterly'!K234</f>
        <v>0</v>
      </c>
      <c r="G224" s="3">
        <f t="shared" si="38"/>
        <v>0</v>
      </c>
      <c r="H224" s="11">
        <f t="shared" si="34"/>
        <v>0</v>
      </c>
      <c r="I224" s="11">
        <f t="shared" si="35"/>
        <v>0</v>
      </c>
      <c r="J224" s="4">
        <f t="shared" si="36"/>
        <v>0</v>
      </c>
      <c r="K224" s="3">
        <f t="shared" si="39"/>
        <v>0</v>
      </c>
      <c r="L224" s="11">
        <f t="shared" si="40"/>
        <v>0</v>
      </c>
    </row>
    <row r="225" spans="1:12" x14ac:dyDescent="0.25">
      <c r="A225" s="9">
        <f>IF('Lease Quarterly'!$H$4="Monthly",DATE(YEAR('Quarterly Journal entry'!A224),MONTH('Quarterly Journal entry'!A224)+1,DAY('Quarterly Journal entry'!A224)),IF('Lease Quarterly'!$H$4="Quarterly",DATE(YEAR('Quarterly Journal entry'!A224),MONTH('Quarterly Journal entry'!A224)+3,DAY('Quarterly Journal entry'!A224)),DATE(YEAR('Quarterly Journal entry'!A224)+1,MONTH('Quarterly Journal entry'!A224),DAY('Quarterly Journal entry'!A224))))</f>
        <v>64101</v>
      </c>
      <c r="B225" s="9">
        <f t="shared" si="31"/>
        <v>64101</v>
      </c>
      <c r="C225" s="9">
        <f t="shared" si="37"/>
        <v>64131</v>
      </c>
      <c r="D225" s="3">
        <f t="shared" si="32"/>
        <v>31</v>
      </c>
      <c r="E225" s="10">
        <f t="shared" si="33"/>
        <v>31</v>
      </c>
      <c r="F225" s="4">
        <f>'Lease Quarterly'!K235</f>
        <v>0</v>
      </c>
      <c r="G225" s="3">
        <f t="shared" si="38"/>
        <v>0</v>
      </c>
      <c r="H225" s="11">
        <f t="shared" si="34"/>
        <v>0</v>
      </c>
      <c r="I225" s="11">
        <f t="shared" si="35"/>
        <v>0</v>
      </c>
      <c r="J225" s="4">
        <f t="shared" si="36"/>
        <v>0</v>
      </c>
      <c r="K225" s="3">
        <f t="shared" si="39"/>
        <v>0</v>
      </c>
      <c r="L225" s="11">
        <f t="shared" si="40"/>
        <v>0</v>
      </c>
    </row>
    <row r="226" spans="1:12" x14ac:dyDescent="0.25">
      <c r="A226" s="9">
        <f>IF('Lease Quarterly'!$H$4="Monthly",DATE(YEAR('Quarterly Journal entry'!A225),MONTH('Quarterly Journal entry'!A225)+1,DAY('Quarterly Journal entry'!A225)),IF('Lease Quarterly'!$H$4="Quarterly",DATE(YEAR('Quarterly Journal entry'!A225),MONTH('Quarterly Journal entry'!A225)+3,DAY('Quarterly Journal entry'!A225)),DATE(YEAR('Quarterly Journal entry'!A225)+1,MONTH('Quarterly Journal entry'!A225),DAY('Quarterly Journal entry'!A225))))</f>
        <v>64193</v>
      </c>
      <c r="B226" s="9">
        <f t="shared" si="31"/>
        <v>64193</v>
      </c>
      <c r="C226" s="9">
        <f t="shared" si="37"/>
        <v>64223</v>
      </c>
      <c r="D226" s="3">
        <f t="shared" si="32"/>
        <v>31</v>
      </c>
      <c r="E226" s="10">
        <f t="shared" si="33"/>
        <v>31</v>
      </c>
      <c r="F226" s="4">
        <f>'Lease Quarterly'!K236</f>
        <v>0</v>
      </c>
      <c r="G226" s="3">
        <f t="shared" si="38"/>
        <v>0</v>
      </c>
      <c r="H226" s="11">
        <f t="shared" si="34"/>
        <v>0</v>
      </c>
      <c r="I226" s="11">
        <f t="shared" si="35"/>
        <v>0</v>
      </c>
      <c r="J226" s="4">
        <f t="shared" si="36"/>
        <v>0</v>
      </c>
      <c r="K226" s="3">
        <f t="shared" si="39"/>
        <v>0</v>
      </c>
      <c r="L226" s="11">
        <f t="shared" si="40"/>
        <v>0</v>
      </c>
    </row>
    <row r="227" spans="1:12" x14ac:dyDescent="0.25">
      <c r="A227" s="9">
        <f>IF('Lease Quarterly'!$H$4="Monthly",DATE(YEAR('Quarterly Journal entry'!A226),MONTH('Quarterly Journal entry'!A226)+1,DAY('Quarterly Journal entry'!A226)),IF('Lease Quarterly'!$H$4="Quarterly",DATE(YEAR('Quarterly Journal entry'!A226),MONTH('Quarterly Journal entry'!A226)+3,DAY('Quarterly Journal entry'!A226)),DATE(YEAR('Quarterly Journal entry'!A226)+1,MONTH('Quarterly Journal entry'!A226),DAY('Quarterly Journal entry'!A226))))</f>
        <v>64285</v>
      </c>
      <c r="B227" s="9">
        <f t="shared" si="31"/>
        <v>64285</v>
      </c>
      <c r="C227" s="9">
        <f t="shared" si="37"/>
        <v>64315</v>
      </c>
      <c r="D227" s="3">
        <f t="shared" si="32"/>
        <v>31</v>
      </c>
      <c r="E227" s="10">
        <f t="shared" si="33"/>
        <v>31</v>
      </c>
      <c r="F227" s="4">
        <f>'Lease Quarterly'!K237</f>
        <v>0</v>
      </c>
      <c r="G227" s="3">
        <f t="shared" si="38"/>
        <v>0</v>
      </c>
      <c r="H227" s="11">
        <f t="shared" si="34"/>
        <v>0</v>
      </c>
      <c r="I227" s="11">
        <f t="shared" si="35"/>
        <v>0</v>
      </c>
      <c r="J227" s="4">
        <f t="shared" si="36"/>
        <v>0</v>
      </c>
      <c r="K227" s="3">
        <f t="shared" si="39"/>
        <v>0</v>
      </c>
      <c r="L227" s="11">
        <f t="shared" si="40"/>
        <v>0</v>
      </c>
    </row>
    <row r="228" spans="1:12" x14ac:dyDescent="0.25">
      <c r="A228" s="9">
        <f>IF('Lease Quarterly'!$H$4="Monthly",DATE(YEAR('Quarterly Journal entry'!A227),MONTH('Quarterly Journal entry'!A227)+1,DAY('Quarterly Journal entry'!A227)),IF('Lease Quarterly'!$H$4="Quarterly",DATE(YEAR('Quarterly Journal entry'!A227),MONTH('Quarterly Journal entry'!A227)+3,DAY('Quarterly Journal entry'!A227)),DATE(YEAR('Quarterly Journal entry'!A227)+1,MONTH('Quarterly Journal entry'!A227),DAY('Quarterly Journal entry'!A227))))</f>
        <v>64376</v>
      </c>
      <c r="B228" s="9">
        <f t="shared" si="31"/>
        <v>64376</v>
      </c>
      <c r="C228" s="9">
        <f t="shared" si="37"/>
        <v>64405</v>
      </c>
      <c r="D228" s="3">
        <f t="shared" si="32"/>
        <v>30</v>
      </c>
      <c r="E228" s="10">
        <f t="shared" si="33"/>
        <v>30</v>
      </c>
      <c r="F228" s="4">
        <f>'Lease Quarterly'!K238</f>
        <v>0</v>
      </c>
      <c r="G228" s="3">
        <f t="shared" si="38"/>
        <v>0</v>
      </c>
      <c r="H228" s="11">
        <f t="shared" si="34"/>
        <v>0</v>
      </c>
      <c r="I228" s="11">
        <f t="shared" si="35"/>
        <v>0</v>
      </c>
      <c r="J228" s="4">
        <f t="shared" si="36"/>
        <v>0</v>
      </c>
      <c r="K228" s="3">
        <f t="shared" si="39"/>
        <v>0</v>
      </c>
      <c r="L228" s="11">
        <f t="shared" si="40"/>
        <v>0</v>
      </c>
    </row>
    <row r="229" spans="1:12" x14ac:dyDescent="0.25">
      <c r="A229" s="9">
        <f>IF('Lease Quarterly'!$H$4="Monthly",DATE(YEAR('Quarterly Journal entry'!A228),MONTH('Quarterly Journal entry'!A228)+1,DAY('Quarterly Journal entry'!A228)),IF('Lease Quarterly'!$H$4="Quarterly",DATE(YEAR('Quarterly Journal entry'!A228),MONTH('Quarterly Journal entry'!A228)+3,DAY('Quarterly Journal entry'!A228)),DATE(YEAR('Quarterly Journal entry'!A228)+1,MONTH('Quarterly Journal entry'!A228),DAY('Quarterly Journal entry'!A228))))</f>
        <v>64467</v>
      </c>
      <c r="B229" s="9">
        <f t="shared" si="31"/>
        <v>64467</v>
      </c>
      <c r="C229" s="9">
        <f t="shared" si="37"/>
        <v>64497</v>
      </c>
      <c r="D229" s="3">
        <f t="shared" si="32"/>
        <v>31</v>
      </c>
      <c r="E229" s="10">
        <f t="shared" si="33"/>
        <v>31</v>
      </c>
      <c r="F229" s="4">
        <f>'Lease Quarterly'!K239</f>
        <v>0</v>
      </c>
      <c r="G229" s="3">
        <f t="shared" si="38"/>
        <v>0</v>
      </c>
      <c r="H229" s="11">
        <f t="shared" si="34"/>
        <v>0</v>
      </c>
      <c r="I229" s="11">
        <f t="shared" si="35"/>
        <v>0</v>
      </c>
      <c r="J229" s="4">
        <f t="shared" si="36"/>
        <v>0</v>
      </c>
      <c r="K229" s="3">
        <f t="shared" si="39"/>
        <v>0</v>
      </c>
      <c r="L229" s="11">
        <f t="shared" si="40"/>
        <v>0</v>
      </c>
    </row>
    <row r="230" spans="1:12" x14ac:dyDescent="0.25">
      <c r="A230" s="9">
        <f>IF('Lease Quarterly'!$H$4="Monthly",DATE(YEAR('Quarterly Journal entry'!A229),MONTH('Quarterly Journal entry'!A229)+1,DAY('Quarterly Journal entry'!A229)),IF('Lease Quarterly'!$H$4="Quarterly",DATE(YEAR('Quarterly Journal entry'!A229),MONTH('Quarterly Journal entry'!A229)+3,DAY('Quarterly Journal entry'!A229)),DATE(YEAR('Quarterly Journal entry'!A229)+1,MONTH('Quarterly Journal entry'!A229),DAY('Quarterly Journal entry'!A229))))</f>
        <v>64559</v>
      </c>
      <c r="B230" s="9">
        <f t="shared" si="31"/>
        <v>64559</v>
      </c>
      <c r="C230" s="9">
        <f t="shared" si="37"/>
        <v>64589</v>
      </c>
      <c r="D230" s="3">
        <f t="shared" si="32"/>
        <v>31</v>
      </c>
      <c r="E230" s="10">
        <f t="shared" si="33"/>
        <v>31</v>
      </c>
      <c r="F230" s="4">
        <f>'Lease Quarterly'!K240</f>
        <v>0</v>
      </c>
      <c r="G230" s="3">
        <f t="shared" si="38"/>
        <v>0</v>
      </c>
      <c r="H230" s="11">
        <f t="shared" si="34"/>
        <v>0</v>
      </c>
      <c r="I230" s="11">
        <f t="shared" si="35"/>
        <v>0</v>
      </c>
      <c r="J230" s="4">
        <f t="shared" si="36"/>
        <v>0</v>
      </c>
      <c r="K230" s="3">
        <f t="shared" si="39"/>
        <v>0</v>
      </c>
      <c r="L230" s="11">
        <f t="shared" si="40"/>
        <v>0</v>
      </c>
    </row>
    <row r="231" spans="1:12" x14ac:dyDescent="0.25">
      <c r="A231" s="9">
        <f>IF('Lease Quarterly'!$H$4="Monthly",DATE(YEAR('Quarterly Journal entry'!A230),MONTH('Quarterly Journal entry'!A230)+1,DAY('Quarterly Journal entry'!A230)),IF('Lease Quarterly'!$H$4="Quarterly",DATE(YEAR('Quarterly Journal entry'!A230),MONTH('Quarterly Journal entry'!A230)+3,DAY('Quarterly Journal entry'!A230)),DATE(YEAR('Quarterly Journal entry'!A230)+1,MONTH('Quarterly Journal entry'!A230),DAY('Quarterly Journal entry'!A230))))</f>
        <v>64651</v>
      </c>
      <c r="B231" s="9">
        <f t="shared" si="31"/>
        <v>64651</v>
      </c>
      <c r="C231" s="9">
        <f t="shared" si="37"/>
        <v>64681</v>
      </c>
      <c r="D231" s="3">
        <f t="shared" si="32"/>
        <v>31</v>
      </c>
      <c r="E231" s="10">
        <f t="shared" si="33"/>
        <v>31</v>
      </c>
      <c r="F231" s="4">
        <f>'Lease Quarterly'!K241</f>
        <v>0</v>
      </c>
      <c r="G231" s="3">
        <f t="shared" si="38"/>
        <v>0</v>
      </c>
      <c r="H231" s="11">
        <f t="shared" si="34"/>
        <v>0</v>
      </c>
      <c r="I231" s="11">
        <f t="shared" si="35"/>
        <v>0</v>
      </c>
      <c r="J231" s="4">
        <f t="shared" si="36"/>
        <v>0</v>
      </c>
      <c r="K231" s="3">
        <f t="shared" si="39"/>
        <v>0</v>
      </c>
      <c r="L231" s="11">
        <f t="shared" si="40"/>
        <v>0</v>
      </c>
    </row>
    <row r="232" spans="1:12" x14ac:dyDescent="0.25">
      <c r="A232" s="9">
        <f>IF('Lease Quarterly'!$H$4="Monthly",DATE(YEAR('Quarterly Journal entry'!A231),MONTH('Quarterly Journal entry'!A231)+1,DAY('Quarterly Journal entry'!A231)),IF('Lease Quarterly'!$H$4="Quarterly",DATE(YEAR('Quarterly Journal entry'!A231),MONTH('Quarterly Journal entry'!A231)+3,DAY('Quarterly Journal entry'!A231)),DATE(YEAR('Quarterly Journal entry'!A231)+1,MONTH('Quarterly Journal entry'!A231),DAY('Quarterly Journal entry'!A231))))</f>
        <v>64741</v>
      </c>
      <c r="B232" s="9">
        <f t="shared" si="31"/>
        <v>64741</v>
      </c>
      <c r="C232" s="9">
        <f t="shared" si="37"/>
        <v>64770</v>
      </c>
      <c r="D232" s="3">
        <f t="shared" si="32"/>
        <v>30</v>
      </c>
      <c r="E232" s="10">
        <f t="shared" si="33"/>
        <v>30</v>
      </c>
      <c r="F232" s="4">
        <f>'Lease Quarterly'!K242</f>
        <v>0</v>
      </c>
      <c r="G232" s="3">
        <f t="shared" si="38"/>
        <v>0</v>
      </c>
      <c r="H232" s="11">
        <f t="shared" si="34"/>
        <v>0</v>
      </c>
      <c r="I232" s="11">
        <f t="shared" si="35"/>
        <v>0</v>
      </c>
      <c r="J232" s="4">
        <f t="shared" si="36"/>
        <v>0</v>
      </c>
      <c r="K232" s="3">
        <f t="shared" si="39"/>
        <v>0</v>
      </c>
      <c r="L232" s="11">
        <f t="shared" si="40"/>
        <v>0</v>
      </c>
    </row>
    <row r="233" spans="1:12" x14ac:dyDescent="0.25">
      <c r="A233" s="9">
        <f>IF('Lease Quarterly'!$H$4="Monthly",DATE(YEAR('Quarterly Journal entry'!A232),MONTH('Quarterly Journal entry'!A232)+1,DAY('Quarterly Journal entry'!A232)),IF('Lease Quarterly'!$H$4="Quarterly",DATE(YEAR('Quarterly Journal entry'!A232),MONTH('Quarterly Journal entry'!A232)+3,DAY('Quarterly Journal entry'!A232)),DATE(YEAR('Quarterly Journal entry'!A232)+1,MONTH('Quarterly Journal entry'!A232),DAY('Quarterly Journal entry'!A232))))</f>
        <v>64832</v>
      </c>
      <c r="B233" s="9">
        <f t="shared" si="31"/>
        <v>64832</v>
      </c>
      <c r="C233" s="9">
        <f t="shared" si="37"/>
        <v>64862</v>
      </c>
      <c r="D233" s="3">
        <f t="shared" si="32"/>
        <v>31</v>
      </c>
      <c r="E233" s="10">
        <f t="shared" si="33"/>
        <v>31</v>
      </c>
      <c r="F233" s="4">
        <f>'Lease Quarterly'!K243</f>
        <v>0</v>
      </c>
      <c r="G233" s="3">
        <f t="shared" si="38"/>
        <v>0</v>
      </c>
      <c r="H233" s="11">
        <f t="shared" si="34"/>
        <v>0</v>
      </c>
      <c r="I233" s="11">
        <f t="shared" si="35"/>
        <v>0</v>
      </c>
      <c r="J233" s="4">
        <f t="shared" si="36"/>
        <v>0</v>
      </c>
      <c r="K233" s="3">
        <f t="shared" si="39"/>
        <v>0</v>
      </c>
      <c r="L233" s="11">
        <f t="shared" si="40"/>
        <v>0</v>
      </c>
    </row>
    <row r="234" spans="1:12" x14ac:dyDescent="0.25">
      <c r="A234" s="9">
        <f>IF('Lease Quarterly'!$H$4="Monthly",DATE(YEAR('Quarterly Journal entry'!A233),MONTH('Quarterly Journal entry'!A233)+1,DAY('Quarterly Journal entry'!A233)),IF('Lease Quarterly'!$H$4="Quarterly",DATE(YEAR('Quarterly Journal entry'!A233),MONTH('Quarterly Journal entry'!A233)+3,DAY('Quarterly Journal entry'!A233)),DATE(YEAR('Quarterly Journal entry'!A233)+1,MONTH('Quarterly Journal entry'!A233),DAY('Quarterly Journal entry'!A233))))</f>
        <v>64924</v>
      </c>
      <c r="B234" s="9">
        <f t="shared" si="31"/>
        <v>64924</v>
      </c>
      <c r="C234" s="9">
        <f t="shared" si="37"/>
        <v>64954</v>
      </c>
      <c r="D234" s="3">
        <f t="shared" si="32"/>
        <v>31</v>
      </c>
      <c r="E234" s="10">
        <f t="shared" si="33"/>
        <v>31</v>
      </c>
      <c r="F234" s="4">
        <f>'Lease Quarterly'!K244</f>
        <v>0</v>
      </c>
      <c r="G234" s="3">
        <f t="shared" si="38"/>
        <v>0</v>
      </c>
      <c r="H234" s="11">
        <f t="shared" si="34"/>
        <v>0</v>
      </c>
      <c r="I234" s="11">
        <f t="shared" si="35"/>
        <v>0</v>
      </c>
      <c r="J234" s="4">
        <f t="shared" si="36"/>
        <v>0</v>
      </c>
      <c r="K234" s="3">
        <f t="shared" si="39"/>
        <v>0</v>
      </c>
      <c r="L234" s="11">
        <f t="shared" si="40"/>
        <v>0</v>
      </c>
    </row>
    <row r="235" spans="1:12" x14ac:dyDescent="0.25">
      <c r="A235" s="9">
        <f>IF('Lease Quarterly'!$H$4="Monthly",DATE(YEAR('Quarterly Journal entry'!A234),MONTH('Quarterly Journal entry'!A234)+1,DAY('Quarterly Journal entry'!A234)),IF('Lease Quarterly'!$H$4="Quarterly",DATE(YEAR('Quarterly Journal entry'!A234),MONTH('Quarterly Journal entry'!A234)+3,DAY('Quarterly Journal entry'!A234)),DATE(YEAR('Quarterly Journal entry'!A234)+1,MONTH('Quarterly Journal entry'!A234),DAY('Quarterly Journal entry'!A234))))</f>
        <v>65016</v>
      </c>
      <c r="B235" s="9">
        <f t="shared" si="31"/>
        <v>65016</v>
      </c>
      <c r="C235" s="9">
        <f t="shared" si="37"/>
        <v>65046</v>
      </c>
      <c r="D235" s="3">
        <f t="shared" si="32"/>
        <v>31</v>
      </c>
      <c r="E235" s="10">
        <f t="shared" si="33"/>
        <v>31</v>
      </c>
      <c r="F235" s="4">
        <f>'Lease Quarterly'!K245</f>
        <v>0</v>
      </c>
      <c r="G235" s="3">
        <f t="shared" si="38"/>
        <v>0</v>
      </c>
      <c r="H235" s="11">
        <f t="shared" si="34"/>
        <v>0</v>
      </c>
      <c r="I235" s="11">
        <f t="shared" si="35"/>
        <v>0</v>
      </c>
      <c r="J235" s="4">
        <f t="shared" si="36"/>
        <v>0</v>
      </c>
      <c r="K235" s="3">
        <f t="shared" si="39"/>
        <v>0</v>
      </c>
      <c r="L235" s="11">
        <f t="shared" si="40"/>
        <v>0</v>
      </c>
    </row>
    <row r="236" spans="1:12" x14ac:dyDescent="0.25">
      <c r="A236" s="9">
        <f>IF('Lease Quarterly'!$H$4="Monthly",DATE(YEAR('Quarterly Journal entry'!A235),MONTH('Quarterly Journal entry'!A235)+1,DAY('Quarterly Journal entry'!A235)),IF('Lease Quarterly'!$H$4="Quarterly",DATE(YEAR('Quarterly Journal entry'!A235),MONTH('Quarterly Journal entry'!A235)+3,DAY('Quarterly Journal entry'!A235)),DATE(YEAR('Quarterly Journal entry'!A235)+1,MONTH('Quarterly Journal entry'!A235),DAY('Quarterly Journal entry'!A235))))</f>
        <v>65106</v>
      </c>
      <c r="B236" s="9">
        <f t="shared" si="31"/>
        <v>65106</v>
      </c>
      <c r="C236" s="9">
        <f t="shared" si="37"/>
        <v>65135</v>
      </c>
      <c r="D236" s="3">
        <f t="shared" si="32"/>
        <v>30</v>
      </c>
      <c r="E236" s="10">
        <f t="shared" si="33"/>
        <v>30</v>
      </c>
      <c r="F236" s="4">
        <f>'Lease Quarterly'!K246</f>
        <v>0</v>
      </c>
      <c r="G236" s="3">
        <f t="shared" si="38"/>
        <v>0</v>
      </c>
      <c r="H236" s="11">
        <f t="shared" si="34"/>
        <v>0</v>
      </c>
      <c r="I236" s="11">
        <f t="shared" si="35"/>
        <v>0</v>
      </c>
      <c r="J236" s="4">
        <f t="shared" si="36"/>
        <v>0</v>
      </c>
      <c r="K236" s="3">
        <f t="shared" si="39"/>
        <v>0</v>
      </c>
      <c r="L236" s="11">
        <f t="shared" si="40"/>
        <v>0</v>
      </c>
    </row>
    <row r="237" spans="1:12" x14ac:dyDescent="0.25">
      <c r="A237" s="9">
        <f>IF('Lease Quarterly'!$H$4="Monthly",DATE(YEAR('Quarterly Journal entry'!A236),MONTH('Quarterly Journal entry'!A236)+1,DAY('Quarterly Journal entry'!A236)),IF('Lease Quarterly'!$H$4="Quarterly",DATE(YEAR('Quarterly Journal entry'!A236),MONTH('Quarterly Journal entry'!A236)+3,DAY('Quarterly Journal entry'!A236)),DATE(YEAR('Quarterly Journal entry'!A236)+1,MONTH('Quarterly Journal entry'!A236),DAY('Quarterly Journal entry'!A236))))</f>
        <v>65197</v>
      </c>
      <c r="B237" s="9">
        <f t="shared" si="31"/>
        <v>65197</v>
      </c>
      <c r="C237" s="9">
        <f t="shared" si="37"/>
        <v>65227</v>
      </c>
      <c r="D237" s="3">
        <f t="shared" si="32"/>
        <v>31</v>
      </c>
      <c r="E237" s="10">
        <f t="shared" si="33"/>
        <v>31</v>
      </c>
      <c r="F237" s="4">
        <f>'Lease Quarterly'!K247</f>
        <v>0</v>
      </c>
      <c r="G237" s="3">
        <f t="shared" si="38"/>
        <v>0</v>
      </c>
      <c r="H237" s="11">
        <f t="shared" si="34"/>
        <v>0</v>
      </c>
      <c r="I237" s="11">
        <f t="shared" si="35"/>
        <v>0</v>
      </c>
      <c r="J237" s="4">
        <f t="shared" si="36"/>
        <v>0</v>
      </c>
      <c r="K237" s="3">
        <f t="shared" si="39"/>
        <v>0</v>
      </c>
      <c r="L237" s="11">
        <f t="shared" si="40"/>
        <v>0</v>
      </c>
    </row>
    <row r="238" spans="1:12" x14ac:dyDescent="0.25">
      <c r="A238" s="9">
        <f>IF('Lease Quarterly'!$H$4="Monthly",DATE(YEAR('Quarterly Journal entry'!A237),MONTH('Quarterly Journal entry'!A237)+1,DAY('Quarterly Journal entry'!A237)),IF('Lease Quarterly'!$H$4="Quarterly",DATE(YEAR('Quarterly Journal entry'!A237),MONTH('Quarterly Journal entry'!A237)+3,DAY('Quarterly Journal entry'!A237)),DATE(YEAR('Quarterly Journal entry'!A237)+1,MONTH('Quarterly Journal entry'!A237),DAY('Quarterly Journal entry'!A237))))</f>
        <v>65289</v>
      </c>
      <c r="B238" s="9">
        <f t="shared" si="31"/>
        <v>65289</v>
      </c>
      <c r="C238" s="9">
        <f t="shared" si="37"/>
        <v>65319</v>
      </c>
      <c r="D238" s="3">
        <f t="shared" si="32"/>
        <v>31</v>
      </c>
      <c r="E238" s="10">
        <f t="shared" si="33"/>
        <v>31</v>
      </c>
      <c r="F238" s="4">
        <f>'Lease Quarterly'!K248</f>
        <v>0</v>
      </c>
      <c r="G238" s="3">
        <f t="shared" si="38"/>
        <v>0</v>
      </c>
      <c r="H238" s="11">
        <f t="shared" si="34"/>
        <v>0</v>
      </c>
      <c r="I238" s="11">
        <f t="shared" si="35"/>
        <v>0</v>
      </c>
      <c r="J238" s="4">
        <f t="shared" si="36"/>
        <v>0</v>
      </c>
      <c r="K238" s="3">
        <f t="shared" si="39"/>
        <v>0</v>
      </c>
      <c r="L238" s="11">
        <f t="shared" si="40"/>
        <v>0</v>
      </c>
    </row>
    <row r="239" spans="1:12" x14ac:dyDescent="0.25">
      <c r="A239" s="9">
        <f>IF('Lease Quarterly'!$H$4="Monthly",DATE(YEAR('Quarterly Journal entry'!A238),MONTH('Quarterly Journal entry'!A238)+1,DAY('Quarterly Journal entry'!A238)),IF('Lease Quarterly'!$H$4="Quarterly",DATE(YEAR('Quarterly Journal entry'!A238),MONTH('Quarterly Journal entry'!A238)+3,DAY('Quarterly Journal entry'!A238)),DATE(YEAR('Quarterly Journal entry'!A238)+1,MONTH('Quarterly Journal entry'!A238),DAY('Quarterly Journal entry'!A238))))</f>
        <v>65381</v>
      </c>
      <c r="B239" s="9">
        <f t="shared" si="31"/>
        <v>65381</v>
      </c>
      <c r="C239" s="9">
        <f t="shared" si="37"/>
        <v>65411</v>
      </c>
      <c r="D239" s="3">
        <f t="shared" si="32"/>
        <v>31</v>
      </c>
      <c r="E239" s="10">
        <f t="shared" si="33"/>
        <v>31</v>
      </c>
      <c r="F239" s="4">
        <f>'Lease Quarterly'!K249</f>
        <v>0</v>
      </c>
      <c r="G239" s="3">
        <f t="shared" si="38"/>
        <v>0</v>
      </c>
      <c r="H239" s="11">
        <f t="shared" si="34"/>
        <v>0</v>
      </c>
      <c r="I239" s="11">
        <f t="shared" si="35"/>
        <v>0</v>
      </c>
      <c r="J239" s="4">
        <f t="shared" si="36"/>
        <v>0</v>
      </c>
      <c r="K239" s="3">
        <f t="shared" si="39"/>
        <v>0</v>
      </c>
      <c r="L239" s="11">
        <f t="shared" si="40"/>
        <v>0</v>
      </c>
    </row>
    <row r="240" spans="1:12" x14ac:dyDescent="0.25">
      <c r="A240" s="9">
        <f>IF('Lease Quarterly'!$H$4="Monthly",DATE(YEAR('Quarterly Journal entry'!A239),MONTH('Quarterly Journal entry'!A239)+1,DAY('Quarterly Journal entry'!A239)),IF('Lease Quarterly'!$H$4="Quarterly",DATE(YEAR('Quarterly Journal entry'!A239),MONTH('Quarterly Journal entry'!A239)+3,DAY('Quarterly Journal entry'!A239)),DATE(YEAR('Quarterly Journal entry'!A239)+1,MONTH('Quarterly Journal entry'!A239),DAY('Quarterly Journal entry'!A239))))</f>
        <v>65471</v>
      </c>
      <c r="B240" s="9">
        <f t="shared" si="31"/>
        <v>65471</v>
      </c>
      <c r="C240" s="9">
        <f t="shared" si="37"/>
        <v>65500</v>
      </c>
      <c r="D240" s="3">
        <f t="shared" si="32"/>
        <v>30</v>
      </c>
      <c r="E240" s="10">
        <f t="shared" si="33"/>
        <v>30</v>
      </c>
      <c r="F240" s="4">
        <f>'Lease Quarterly'!K250</f>
        <v>0</v>
      </c>
      <c r="G240" s="3">
        <f t="shared" si="38"/>
        <v>0</v>
      </c>
      <c r="H240" s="11">
        <f t="shared" si="34"/>
        <v>0</v>
      </c>
      <c r="I240" s="11">
        <f t="shared" si="35"/>
        <v>0</v>
      </c>
      <c r="J240" s="4">
        <f t="shared" si="36"/>
        <v>0</v>
      </c>
      <c r="K240" s="3">
        <f t="shared" si="39"/>
        <v>0</v>
      </c>
      <c r="L240" s="11">
        <f t="shared" si="40"/>
        <v>0</v>
      </c>
    </row>
    <row r="241" spans="1:12" x14ac:dyDescent="0.25">
      <c r="A241" s="9">
        <f>IF('Lease Quarterly'!$H$4="Monthly",DATE(YEAR('Quarterly Journal entry'!A240),MONTH('Quarterly Journal entry'!A240)+1,DAY('Quarterly Journal entry'!A240)),IF('Lease Quarterly'!$H$4="Quarterly",DATE(YEAR('Quarterly Journal entry'!A240),MONTH('Quarterly Journal entry'!A240)+3,DAY('Quarterly Journal entry'!A240)),DATE(YEAR('Quarterly Journal entry'!A240)+1,MONTH('Quarterly Journal entry'!A240),DAY('Quarterly Journal entry'!A240))))</f>
        <v>65562</v>
      </c>
      <c r="B241" s="9">
        <f t="shared" si="31"/>
        <v>65562</v>
      </c>
      <c r="C241" s="9">
        <f t="shared" si="37"/>
        <v>65592</v>
      </c>
      <c r="D241" s="3">
        <f t="shared" si="32"/>
        <v>31</v>
      </c>
      <c r="E241" s="10">
        <f t="shared" si="33"/>
        <v>31</v>
      </c>
      <c r="F241" s="4">
        <f>'Lease Quarterly'!K251</f>
        <v>0</v>
      </c>
      <c r="G241" s="3">
        <f t="shared" si="38"/>
        <v>0</v>
      </c>
      <c r="H241" s="11">
        <f t="shared" si="34"/>
        <v>0</v>
      </c>
      <c r="I241" s="11">
        <f t="shared" si="35"/>
        <v>0</v>
      </c>
      <c r="J241" s="4">
        <f t="shared" si="36"/>
        <v>0</v>
      </c>
      <c r="K241" s="3">
        <f t="shared" si="39"/>
        <v>0</v>
      </c>
      <c r="L241" s="11">
        <f t="shared" si="40"/>
        <v>0</v>
      </c>
    </row>
    <row r="242" spans="1:12" x14ac:dyDescent="0.25">
      <c r="A242" s="9">
        <f>IF('Lease Quarterly'!$H$4="Monthly",DATE(YEAR('Quarterly Journal entry'!A241),MONTH('Quarterly Journal entry'!A241)+1,DAY('Quarterly Journal entry'!A241)),IF('Lease Quarterly'!$H$4="Quarterly",DATE(YEAR('Quarterly Journal entry'!A241),MONTH('Quarterly Journal entry'!A241)+3,DAY('Quarterly Journal entry'!A241)),DATE(YEAR('Quarterly Journal entry'!A241)+1,MONTH('Quarterly Journal entry'!A241),DAY('Quarterly Journal entry'!A241))))</f>
        <v>65654</v>
      </c>
      <c r="B242" s="9">
        <f t="shared" si="31"/>
        <v>65654</v>
      </c>
      <c r="C242" s="9">
        <f t="shared" si="37"/>
        <v>65684</v>
      </c>
      <c r="D242" s="3">
        <f t="shared" si="32"/>
        <v>31</v>
      </c>
      <c r="E242" s="10">
        <f t="shared" si="33"/>
        <v>31</v>
      </c>
      <c r="F242" s="4">
        <f>'Lease Quarterly'!K252</f>
        <v>0</v>
      </c>
      <c r="G242" s="3">
        <f t="shared" si="38"/>
        <v>0</v>
      </c>
      <c r="H242" s="11">
        <f t="shared" si="34"/>
        <v>0</v>
      </c>
      <c r="I242" s="11">
        <f t="shared" si="35"/>
        <v>0</v>
      </c>
      <c r="J242" s="4">
        <f t="shared" si="36"/>
        <v>0</v>
      </c>
      <c r="K242" s="3">
        <f t="shared" si="39"/>
        <v>0</v>
      </c>
      <c r="L242" s="11">
        <f t="shared" si="40"/>
        <v>0</v>
      </c>
    </row>
    <row r="243" spans="1:12" x14ac:dyDescent="0.25">
      <c r="A243" s="9">
        <f>IF('Lease Quarterly'!$H$4="Monthly",DATE(YEAR('Quarterly Journal entry'!A242),MONTH('Quarterly Journal entry'!A242)+1,DAY('Quarterly Journal entry'!A242)),IF('Lease Quarterly'!$H$4="Quarterly",DATE(YEAR('Quarterly Journal entry'!A242),MONTH('Quarterly Journal entry'!A242)+3,DAY('Quarterly Journal entry'!A242)),DATE(YEAR('Quarterly Journal entry'!A242)+1,MONTH('Quarterly Journal entry'!A242),DAY('Quarterly Journal entry'!A242))))</f>
        <v>65746</v>
      </c>
      <c r="B243" s="9">
        <f t="shared" si="31"/>
        <v>65746</v>
      </c>
      <c r="C243" s="9">
        <f t="shared" si="37"/>
        <v>65776</v>
      </c>
      <c r="D243" s="3">
        <f t="shared" si="32"/>
        <v>31</v>
      </c>
      <c r="E243" s="10">
        <f t="shared" si="33"/>
        <v>31</v>
      </c>
      <c r="F243" s="4">
        <f>'Lease Quarterly'!K253</f>
        <v>0</v>
      </c>
      <c r="G243" s="3">
        <f t="shared" si="38"/>
        <v>0</v>
      </c>
      <c r="H243" s="11">
        <f t="shared" si="34"/>
        <v>0</v>
      </c>
      <c r="I243" s="11">
        <f t="shared" si="35"/>
        <v>0</v>
      </c>
      <c r="J243" s="4">
        <f t="shared" si="36"/>
        <v>0</v>
      </c>
      <c r="K243" s="3">
        <f t="shared" si="39"/>
        <v>0</v>
      </c>
      <c r="L243" s="11">
        <f t="shared" si="40"/>
        <v>0</v>
      </c>
    </row>
    <row r="244" spans="1:12" x14ac:dyDescent="0.25">
      <c r="A244" s="9">
        <f>IF('Lease Quarterly'!$H$4="Monthly",DATE(YEAR('Quarterly Journal entry'!A243),MONTH('Quarterly Journal entry'!A243)+1,DAY('Quarterly Journal entry'!A243)),IF('Lease Quarterly'!$H$4="Quarterly",DATE(YEAR('Quarterly Journal entry'!A243),MONTH('Quarterly Journal entry'!A243)+3,DAY('Quarterly Journal entry'!A243)),DATE(YEAR('Quarterly Journal entry'!A243)+1,MONTH('Quarterly Journal entry'!A243),DAY('Quarterly Journal entry'!A243))))</f>
        <v>65837</v>
      </c>
      <c r="B244" s="9">
        <f t="shared" si="31"/>
        <v>65837</v>
      </c>
      <c r="C244" s="9">
        <f t="shared" si="37"/>
        <v>65866</v>
      </c>
      <c r="D244" s="3">
        <f t="shared" si="32"/>
        <v>30</v>
      </c>
      <c r="E244" s="10">
        <f t="shared" si="33"/>
        <v>30</v>
      </c>
      <c r="F244" s="4">
        <f>'Lease Quarterly'!K254</f>
        <v>0</v>
      </c>
      <c r="G244" s="3">
        <f t="shared" si="38"/>
        <v>0</v>
      </c>
      <c r="H244" s="11">
        <f t="shared" si="34"/>
        <v>0</v>
      </c>
      <c r="I244" s="11">
        <f t="shared" si="35"/>
        <v>0</v>
      </c>
      <c r="J244" s="4">
        <f t="shared" si="36"/>
        <v>0</v>
      </c>
      <c r="K244" s="3">
        <f t="shared" si="39"/>
        <v>0</v>
      </c>
      <c r="L244" s="11">
        <f t="shared" si="40"/>
        <v>0</v>
      </c>
    </row>
    <row r="245" spans="1:12" x14ac:dyDescent="0.25">
      <c r="A245" s="9">
        <f>IF('Lease Quarterly'!$H$4="Monthly",DATE(YEAR('Quarterly Journal entry'!A244),MONTH('Quarterly Journal entry'!A244)+1,DAY('Quarterly Journal entry'!A244)),IF('Lease Quarterly'!$H$4="Quarterly",DATE(YEAR('Quarterly Journal entry'!A244),MONTH('Quarterly Journal entry'!A244)+3,DAY('Quarterly Journal entry'!A244)),DATE(YEAR('Quarterly Journal entry'!A244)+1,MONTH('Quarterly Journal entry'!A244),DAY('Quarterly Journal entry'!A244))))</f>
        <v>65928</v>
      </c>
      <c r="B245" s="9">
        <f t="shared" si="31"/>
        <v>65928</v>
      </c>
      <c r="C245" s="9">
        <f t="shared" si="37"/>
        <v>65958</v>
      </c>
      <c r="D245" s="3">
        <f t="shared" si="32"/>
        <v>31</v>
      </c>
      <c r="E245" s="10">
        <f t="shared" si="33"/>
        <v>31</v>
      </c>
      <c r="F245" s="4">
        <f>'Lease Quarterly'!K255</f>
        <v>0</v>
      </c>
      <c r="G245" s="3">
        <f t="shared" si="38"/>
        <v>0</v>
      </c>
      <c r="H245" s="11">
        <f t="shared" si="34"/>
        <v>0</v>
      </c>
      <c r="I245" s="11">
        <f t="shared" si="35"/>
        <v>0</v>
      </c>
      <c r="J245" s="4">
        <f t="shared" si="36"/>
        <v>0</v>
      </c>
      <c r="K245" s="3">
        <f t="shared" si="39"/>
        <v>0</v>
      </c>
      <c r="L245" s="11">
        <f t="shared" si="40"/>
        <v>0</v>
      </c>
    </row>
    <row r="246" spans="1:12" x14ac:dyDescent="0.25">
      <c r="A246" s="9">
        <f>IF('Lease Quarterly'!$H$4="Monthly",DATE(YEAR('Quarterly Journal entry'!A245),MONTH('Quarterly Journal entry'!A245)+1,DAY('Quarterly Journal entry'!A245)),IF('Lease Quarterly'!$H$4="Quarterly",DATE(YEAR('Quarterly Journal entry'!A245),MONTH('Quarterly Journal entry'!A245)+3,DAY('Quarterly Journal entry'!A245)),DATE(YEAR('Quarterly Journal entry'!A245)+1,MONTH('Quarterly Journal entry'!A245),DAY('Quarterly Journal entry'!A245))))</f>
        <v>66020</v>
      </c>
      <c r="B246" s="9">
        <f t="shared" si="31"/>
        <v>66020</v>
      </c>
      <c r="C246" s="9">
        <f t="shared" si="37"/>
        <v>66050</v>
      </c>
      <c r="D246" s="3">
        <f t="shared" si="32"/>
        <v>31</v>
      </c>
      <c r="E246" s="10">
        <f t="shared" si="33"/>
        <v>31</v>
      </c>
      <c r="F246" s="4">
        <f>'Lease Quarterly'!K256</f>
        <v>0</v>
      </c>
      <c r="G246" s="3">
        <f t="shared" si="38"/>
        <v>0</v>
      </c>
      <c r="H246" s="11">
        <f t="shared" si="34"/>
        <v>0</v>
      </c>
      <c r="I246" s="11">
        <f t="shared" si="35"/>
        <v>0</v>
      </c>
      <c r="J246" s="4">
        <f t="shared" si="36"/>
        <v>0</v>
      </c>
      <c r="K246" s="3">
        <f t="shared" si="39"/>
        <v>0</v>
      </c>
      <c r="L246" s="11">
        <f t="shared" si="40"/>
        <v>0</v>
      </c>
    </row>
    <row r="247" spans="1:12" x14ac:dyDescent="0.25">
      <c r="A247" s="9">
        <f>IF('Lease Quarterly'!$H$4="Monthly",DATE(YEAR('Quarterly Journal entry'!A246),MONTH('Quarterly Journal entry'!A246)+1,DAY('Quarterly Journal entry'!A246)),IF('Lease Quarterly'!$H$4="Quarterly",DATE(YEAR('Quarterly Journal entry'!A246),MONTH('Quarterly Journal entry'!A246)+3,DAY('Quarterly Journal entry'!A246)),DATE(YEAR('Quarterly Journal entry'!A246)+1,MONTH('Quarterly Journal entry'!A246),DAY('Quarterly Journal entry'!A246))))</f>
        <v>66112</v>
      </c>
      <c r="B247" s="9">
        <f t="shared" si="31"/>
        <v>66112</v>
      </c>
      <c r="C247" s="9">
        <f t="shared" si="37"/>
        <v>66142</v>
      </c>
      <c r="D247" s="3">
        <f t="shared" si="32"/>
        <v>31</v>
      </c>
      <c r="E247" s="10">
        <f t="shared" si="33"/>
        <v>31</v>
      </c>
      <c r="F247" s="4">
        <f>'Lease Quarterly'!K257</f>
        <v>0</v>
      </c>
      <c r="G247" s="3">
        <f t="shared" si="38"/>
        <v>0</v>
      </c>
      <c r="H247" s="11">
        <f t="shared" si="34"/>
        <v>0</v>
      </c>
      <c r="I247" s="11">
        <f t="shared" si="35"/>
        <v>0</v>
      </c>
      <c r="J247" s="4">
        <f t="shared" si="36"/>
        <v>0</v>
      </c>
      <c r="K247" s="3">
        <f t="shared" si="39"/>
        <v>0</v>
      </c>
      <c r="L247" s="11">
        <f t="shared" si="40"/>
        <v>0</v>
      </c>
    </row>
    <row r="248" spans="1:12" x14ac:dyDescent="0.25">
      <c r="A248" s="9">
        <f>IF('Lease Quarterly'!$H$4="Monthly",DATE(YEAR('Quarterly Journal entry'!A247),MONTH('Quarterly Journal entry'!A247)+1,DAY('Quarterly Journal entry'!A247)),IF('Lease Quarterly'!$H$4="Quarterly",DATE(YEAR('Quarterly Journal entry'!A247),MONTH('Quarterly Journal entry'!A247)+3,DAY('Quarterly Journal entry'!A247)),DATE(YEAR('Quarterly Journal entry'!A247)+1,MONTH('Quarterly Journal entry'!A247),DAY('Quarterly Journal entry'!A247))))</f>
        <v>66202</v>
      </c>
      <c r="B248" s="9">
        <f t="shared" si="31"/>
        <v>66202</v>
      </c>
      <c r="C248" s="9">
        <f t="shared" si="37"/>
        <v>66231</v>
      </c>
      <c r="D248" s="3">
        <f t="shared" si="32"/>
        <v>30</v>
      </c>
      <c r="E248" s="10">
        <f t="shared" si="33"/>
        <v>30</v>
      </c>
      <c r="F248" s="4">
        <f>'Lease Quarterly'!K258</f>
        <v>0</v>
      </c>
      <c r="G248" s="3">
        <f t="shared" si="38"/>
        <v>0</v>
      </c>
      <c r="H248" s="11">
        <f t="shared" si="34"/>
        <v>0</v>
      </c>
      <c r="I248" s="11">
        <f t="shared" si="35"/>
        <v>0</v>
      </c>
      <c r="J248" s="4">
        <f t="shared" si="36"/>
        <v>0</v>
      </c>
      <c r="K248" s="3">
        <f t="shared" si="39"/>
        <v>0</v>
      </c>
      <c r="L248" s="11">
        <f t="shared" si="40"/>
        <v>0</v>
      </c>
    </row>
    <row r="249" spans="1:12" x14ac:dyDescent="0.25">
      <c r="A249" s="9">
        <f>IF('Lease Quarterly'!$H$4="Monthly",DATE(YEAR('Quarterly Journal entry'!A248),MONTH('Quarterly Journal entry'!A248)+1,DAY('Quarterly Journal entry'!A248)),IF('Lease Quarterly'!$H$4="Quarterly",DATE(YEAR('Quarterly Journal entry'!A248),MONTH('Quarterly Journal entry'!A248)+3,DAY('Quarterly Journal entry'!A248)),DATE(YEAR('Quarterly Journal entry'!A248)+1,MONTH('Quarterly Journal entry'!A248),DAY('Quarterly Journal entry'!A248))))</f>
        <v>66293</v>
      </c>
      <c r="B249" s="9">
        <f t="shared" si="31"/>
        <v>66293</v>
      </c>
      <c r="C249" s="9">
        <f t="shared" si="37"/>
        <v>66323</v>
      </c>
      <c r="D249" s="3">
        <f t="shared" si="32"/>
        <v>31</v>
      </c>
      <c r="E249" s="10">
        <f t="shared" si="33"/>
        <v>31</v>
      </c>
      <c r="F249" s="4">
        <f>'Lease Quarterly'!K259</f>
        <v>0</v>
      </c>
      <c r="G249" s="3">
        <f t="shared" si="38"/>
        <v>0</v>
      </c>
      <c r="H249" s="11">
        <f t="shared" si="34"/>
        <v>0</v>
      </c>
      <c r="I249" s="11">
        <f t="shared" si="35"/>
        <v>0</v>
      </c>
      <c r="J249" s="4">
        <f t="shared" si="36"/>
        <v>0</v>
      </c>
      <c r="K249" s="3">
        <f t="shared" si="39"/>
        <v>0</v>
      </c>
      <c r="L249" s="11">
        <f t="shared" si="40"/>
        <v>0</v>
      </c>
    </row>
    <row r="250" spans="1:12" x14ac:dyDescent="0.25">
      <c r="A250" s="9">
        <f>IF('Lease Quarterly'!$H$4="Monthly",DATE(YEAR('Quarterly Journal entry'!A249),MONTH('Quarterly Journal entry'!A249)+1,DAY('Quarterly Journal entry'!A249)),IF('Lease Quarterly'!$H$4="Quarterly",DATE(YEAR('Quarterly Journal entry'!A249),MONTH('Quarterly Journal entry'!A249)+3,DAY('Quarterly Journal entry'!A249)),DATE(YEAR('Quarterly Journal entry'!A249)+1,MONTH('Quarterly Journal entry'!A249),DAY('Quarterly Journal entry'!A249))))</f>
        <v>66385</v>
      </c>
      <c r="B250" s="9">
        <f t="shared" si="31"/>
        <v>66385</v>
      </c>
      <c r="C250" s="9">
        <f t="shared" si="37"/>
        <v>66415</v>
      </c>
      <c r="D250" s="3">
        <f t="shared" si="32"/>
        <v>31</v>
      </c>
      <c r="E250" s="10">
        <f t="shared" si="33"/>
        <v>31</v>
      </c>
      <c r="F250" s="4">
        <f>'Lease Quarterly'!K260</f>
        <v>0</v>
      </c>
      <c r="G250" s="3">
        <f t="shared" si="38"/>
        <v>0</v>
      </c>
      <c r="H250" s="11">
        <f t="shared" si="34"/>
        <v>0</v>
      </c>
      <c r="I250" s="11">
        <f t="shared" si="35"/>
        <v>0</v>
      </c>
      <c r="J250" s="4">
        <f t="shared" si="36"/>
        <v>0</v>
      </c>
      <c r="K250" s="3">
        <f t="shared" si="39"/>
        <v>0</v>
      </c>
      <c r="L250" s="11">
        <f t="shared" si="40"/>
        <v>0</v>
      </c>
    </row>
    <row r="251" spans="1:12" x14ac:dyDescent="0.25">
      <c r="A251" s="9">
        <f>IF('Lease Quarterly'!$H$4="Monthly",DATE(YEAR('Quarterly Journal entry'!A250),MONTH('Quarterly Journal entry'!A250)+1,DAY('Quarterly Journal entry'!A250)),IF('Lease Quarterly'!$H$4="Quarterly",DATE(YEAR('Quarterly Journal entry'!A250),MONTH('Quarterly Journal entry'!A250)+3,DAY('Quarterly Journal entry'!A250)),DATE(YEAR('Quarterly Journal entry'!A250)+1,MONTH('Quarterly Journal entry'!A250),DAY('Quarterly Journal entry'!A250))))</f>
        <v>66477</v>
      </c>
      <c r="B251" s="9">
        <f t="shared" si="31"/>
        <v>66477</v>
      </c>
      <c r="C251" s="9">
        <f t="shared" si="37"/>
        <v>66507</v>
      </c>
      <c r="D251" s="3">
        <f t="shared" si="32"/>
        <v>31</v>
      </c>
      <c r="E251" s="10">
        <f t="shared" si="33"/>
        <v>31</v>
      </c>
      <c r="F251" s="4">
        <f>'Lease Quarterly'!K261</f>
        <v>0</v>
      </c>
      <c r="G251" s="3">
        <f t="shared" si="38"/>
        <v>0</v>
      </c>
      <c r="H251" s="11">
        <f t="shared" si="34"/>
        <v>0</v>
      </c>
      <c r="I251" s="11">
        <f t="shared" si="35"/>
        <v>0</v>
      </c>
      <c r="J251" s="4">
        <f t="shared" si="36"/>
        <v>0</v>
      </c>
      <c r="K251" s="3">
        <f t="shared" si="39"/>
        <v>0</v>
      </c>
      <c r="L251" s="11">
        <f t="shared" si="40"/>
        <v>0</v>
      </c>
    </row>
    <row r="252" spans="1:12" x14ac:dyDescent="0.25">
      <c r="A252" s="9">
        <f>IF('Lease Quarterly'!$H$4="Monthly",DATE(YEAR('Quarterly Journal entry'!A251),MONTH('Quarterly Journal entry'!A251)+1,DAY('Quarterly Journal entry'!A251)),IF('Lease Quarterly'!$H$4="Quarterly",DATE(YEAR('Quarterly Journal entry'!A251),MONTH('Quarterly Journal entry'!A251)+3,DAY('Quarterly Journal entry'!A251)),DATE(YEAR('Quarterly Journal entry'!A251)+1,MONTH('Quarterly Journal entry'!A251),DAY('Quarterly Journal entry'!A251))))</f>
        <v>66567</v>
      </c>
      <c r="B252" s="9">
        <f t="shared" si="31"/>
        <v>66567</v>
      </c>
      <c r="C252" s="9">
        <f t="shared" si="37"/>
        <v>66596</v>
      </c>
      <c r="D252" s="3">
        <f t="shared" si="32"/>
        <v>30</v>
      </c>
      <c r="E252" s="10">
        <f t="shared" si="33"/>
        <v>30</v>
      </c>
      <c r="F252" s="4">
        <f>'Lease Quarterly'!K262</f>
        <v>0</v>
      </c>
      <c r="G252" s="3">
        <f t="shared" si="38"/>
        <v>0</v>
      </c>
      <c r="H252" s="11">
        <f t="shared" si="34"/>
        <v>0</v>
      </c>
      <c r="I252" s="11">
        <f t="shared" si="35"/>
        <v>0</v>
      </c>
      <c r="J252" s="4">
        <f t="shared" si="36"/>
        <v>0</v>
      </c>
      <c r="K252" s="3">
        <f t="shared" si="39"/>
        <v>0</v>
      </c>
      <c r="L252" s="11">
        <f t="shared" si="40"/>
        <v>0</v>
      </c>
    </row>
    <row r="253" spans="1:12" x14ac:dyDescent="0.25">
      <c r="A253" s="9">
        <f>IF('Lease Quarterly'!$H$4="Monthly",DATE(YEAR('Quarterly Journal entry'!A252),MONTH('Quarterly Journal entry'!A252)+1,DAY('Quarterly Journal entry'!A252)),IF('Lease Quarterly'!$H$4="Quarterly",DATE(YEAR('Quarterly Journal entry'!A252),MONTH('Quarterly Journal entry'!A252)+3,DAY('Quarterly Journal entry'!A252)),DATE(YEAR('Quarterly Journal entry'!A252)+1,MONTH('Quarterly Journal entry'!A252),DAY('Quarterly Journal entry'!A252))))</f>
        <v>66658</v>
      </c>
      <c r="B253" s="9">
        <f t="shared" si="31"/>
        <v>66658</v>
      </c>
      <c r="C253" s="9">
        <f t="shared" si="37"/>
        <v>66688</v>
      </c>
      <c r="D253" s="3">
        <f t="shared" si="32"/>
        <v>31</v>
      </c>
      <c r="E253" s="10">
        <f t="shared" si="33"/>
        <v>31</v>
      </c>
      <c r="F253" s="4">
        <f>'Lease Quarterly'!K263</f>
        <v>0</v>
      </c>
      <c r="G253" s="3">
        <f t="shared" si="38"/>
        <v>0</v>
      </c>
      <c r="H253" s="11">
        <f t="shared" si="34"/>
        <v>0</v>
      </c>
      <c r="I253" s="11">
        <f t="shared" si="35"/>
        <v>0</v>
      </c>
      <c r="J253" s="4">
        <f t="shared" si="36"/>
        <v>0</v>
      </c>
      <c r="K253" s="3">
        <f t="shared" si="39"/>
        <v>0</v>
      </c>
      <c r="L253" s="11">
        <f t="shared" si="40"/>
        <v>0</v>
      </c>
    </row>
    <row r="254" spans="1:12" x14ac:dyDescent="0.25">
      <c r="A254" s="9">
        <f>IF('Lease Quarterly'!$H$4="Monthly",DATE(YEAR('Quarterly Journal entry'!A253),MONTH('Quarterly Journal entry'!A253)+1,DAY('Quarterly Journal entry'!A253)),IF('Lease Quarterly'!$H$4="Quarterly",DATE(YEAR('Quarterly Journal entry'!A253),MONTH('Quarterly Journal entry'!A253)+3,DAY('Quarterly Journal entry'!A253)),DATE(YEAR('Quarterly Journal entry'!A253)+1,MONTH('Quarterly Journal entry'!A253),DAY('Quarterly Journal entry'!A253))))</f>
        <v>66750</v>
      </c>
      <c r="B254" s="9">
        <f t="shared" si="31"/>
        <v>66750</v>
      </c>
      <c r="C254" s="9">
        <f t="shared" si="37"/>
        <v>66780</v>
      </c>
      <c r="D254" s="3">
        <f t="shared" si="32"/>
        <v>31</v>
      </c>
      <c r="E254" s="10">
        <f t="shared" si="33"/>
        <v>31</v>
      </c>
      <c r="F254" s="4">
        <f>'Lease Quarterly'!K264</f>
        <v>0</v>
      </c>
      <c r="G254" s="3">
        <f t="shared" si="38"/>
        <v>0</v>
      </c>
      <c r="H254" s="11">
        <f t="shared" si="34"/>
        <v>0</v>
      </c>
      <c r="I254" s="11">
        <f t="shared" si="35"/>
        <v>0</v>
      </c>
      <c r="J254" s="4">
        <f t="shared" si="36"/>
        <v>0</v>
      </c>
      <c r="K254" s="3">
        <f t="shared" si="39"/>
        <v>0</v>
      </c>
      <c r="L254" s="11">
        <f t="shared" si="40"/>
        <v>0</v>
      </c>
    </row>
    <row r="255" spans="1:12" x14ac:dyDescent="0.25">
      <c r="A255" s="9">
        <f>IF('Lease Quarterly'!$H$4="Monthly",DATE(YEAR('Quarterly Journal entry'!A254),MONTH('Quarterly Journal entry'!A254)+1,DAY('Quarterly Journal entry'!A254)),IF('Lease Quarterly'!$H$4="Quarterly",DATE(YEAR('Quarterly Journal entry'!A254),MONTH('Quarterly Journal entry'!A254)+3,DAY('Quarterly Journal entry'!A254)),DATE(YEAR('Quarterly Journal entry'!A254)+1,MONTH('Quarterly Journal entry'!A254),DAY('Quarterly Journal entry'!A254))))</f>
        <v>66842</v>
      </c>
      <c r="B255" s="9">
        <f t="shared" si="31"/>
        <v>66842</v>
      </c>
      <c r="C255" s="9">
        <f t="shared" si="37"/>
        <v>66872</v>
      </c>
      <c r="D255" s="3">
        <f t="shared" si="32"/>
        <v>31</v>
      </c>
      <c r="E255" s="10">
        <f t="shared" si="33"/>
        <v>31</v>
      </c>
      <c r="F255" s="4">
        <f>'Lease Quarterly'!K265</f>
        <v>0</v>
      </c>
      <c r="G255" s="3">
        <f t="shared" si="38"/>
        <v>0</v>
      </c>
      <c r="H255" s="11">
        <f t="shared" si="34"/>
        <v>0</v>
      </c>
      <c r="I255" s="11">
        <f t="shared" si="35"/>
        <v>0</v>
      </c>
      <c r="J255" s="4">
        <f t="shared" si="36"/>
        <v>0</v>
      </c>
      <c r="K255" s="3">
        <f t="shared" si="39"/>
        <v>0</v>
      </c>
      <c r="L255" s="11">
        <f t="shared" si="40"/>
        <v>0</v>
      </c>
    </row>
    <row r="256" spans="1:12" x14ac:dyDescent="0.25">
      <c r="A256" s="9">
        <f>IF('Lease Quarterly'!$H$4="Monthly",DATE(YEAR('Quarterly Journal entry'!A255),MONTH('Quarterly Journal entry'!A255)+1,DAY('Quarterly Journal entry'!A255)),IF('Lease Quarterly'!$H$4="Quarterly",DATE(YEAR('Quarterly Journal entry'!A255),MONTH('Quarterly Journal entry'!A255)+3,DAY('Quarterly Journal entry'!A255)),DATE(YEAR('Quarterly Journal entry'!A255)+1,MONTH('Quarterly Journal entry'!A255),DAY('Quarterly Journal entry'!A255))))</f>
        <v>66932</v>
      </c>
      <c r="B256" s="9">
        <f t="shared" si="31"/>
        <v>66932</v>
      </c>
      <c r="C256" s="9">
        <f t="shared" si="37"/>
        <v>66961</v>
      </c>
      <c r="D256" s="3">
        <f t="shared" si="32"/>
        <v>30</v>
      </c>
      <c r="E256" s="10">
        <f t="shared" si="33"/>
        <v>30</v>
      </c>
      <c r="F256" s="4">
        <f>'Lease Quarterly'!K266</f>
        <v>0</v>
      </c>
      <c r="G256" s="3">
        <f t="shared" si="38"/>
        <v>0</v>
      </c>
      <c r="H256" s="11">
        <f t="shared" si="34"/>
        <v>0</v>
      </c>
      <c r="I256" s="11">
        <f t="shared" si="35"/>
        <v>0</v>
      </c>
      <c r="J256" s="4">
        <f t="shared" si="36"/>
        <v>0</v>
      </c>
      <c r="K256" s="3">
        <f t="shared" si="39"/>
        <v>0</v>
      </c>
      <c r="L256" s="11">
        <f t="shared" si="40"/>
        <v>0</v>
      </c>
    </row>
    <row r="257" spans="1:12" x14ac:dyDescent="0.25">
      <c r="A257" s="9">
        <f>IF('Lease Quarterly'!$H$4="Monthly",DATE(YEAR('Quarterly Journal entry'!A256),MONTH('Quarterly Journal entry'!A256)+1,DAY('Quarterly Journal entry'!A256)),IF('Lease Quarterly'!$H$4="Quarterly",DATE(YEAR('Quarterly Journal entry'!A256),MONTH('Quarterly Journal entry'!A256)+3,DAY('Quarterly Journal entry'!A256)),DATE(YEAR('Quarterly Journal entry'!A256)+1,MONTH('Quarterly Journal entry'!A256),DAY('Quarterly Journal entry'!A256))))</f>
        <v>67023</v>
      </c>
      <c r="B257" s="9">
        <f t="shared" si="31"/>
        <v>67023</v>
      </c>
      <c r="C257" s="9">
        <f t="shared" si="37"/>
        <v>67053</v>
      </c>
      <c r="D257" s="3">
        <f t="shared" si="32"/>
        <v>31</v>
      </c>
      <c r="E257" s="10">
        <f t="shared" si="33"/>
        <v>31</v>
      </c>
      <c r="F257" s="4">
        <f>'Lease Quarterly'!K267</f>
        <v>0</v>
      </c>
      <c r="G257" s="3">
        <f t="shared" si="38"/>
        <v>0</v>
      </c>
      <c r="H257" s="11">
        <f t="shared" si="34"/>
        <v>0</v>
      </c>
      <c r="I257" s="11">
        <f t="shared" si="35"/>
        <v>0</v>
      </c>
      <c r="J257" s="4">
        <f t="shared" si="36"/>
        <v>0</v>
      </c>
      <c r="K257" s="3">
        <f t="shared" si="39"/>
        <v>0</v>
      </c>
      <c r="L257" s="11">
        <f t="shared" si="40"/>
        <v>0</v>
      </c>
    </row>
    <row r="258" spans="1:12" x14ac:dyDescent="0.25">
      <c r="A258" s="9">
        <f>IF('Lease Quarterly'!$H$4="Monthly",DATE(YEAR('Quarterly Journal entry'!A257),MONTH('Quarterly Journal entry'!A257)+1,DAY('Quarterly Journal entry'!A257)),IF('Lease Quarterly'!$H$4="Quarterly",DATE(YEAR('Quarterly Journal entry'!A257),MONTH('Quarterly Journal entry'!A257)+3,DAY('Quarterly Journal entry'!A257)),DATE(YEAR('Quarterly Journal entry'!A257)+1,MONTH('Quarterly Journal entry'!A257),DAY('Quarterly Journal entry'!A257))))</f>
        <v>67115</v>
      </c>
      <c r="B258" s="9">
        <f t="shared" si="31"/>
        <v>67115</v>
      </c>
      <c r="C258" s="9">
        <f t="shared" si="37"/>
        <v>67145</v>
      </c>
      <c r="D258" s="3">
        <f t="shared" si="32"/>
        <v>31</v>
      </c>
      <c r="E258" s="10">
        <f t="shared" si="33"/>
        <v>31</v>
      </c>
      <c r="F258" s="4">
        <f>'Lease Quarterly'!K268</f>
        <v>0</v>
      </c>
      <c r="G258" s="3">
        <f t="shared" si="38"/>
        <v>0</v>
      </c>
      <c r="H258" s="11">
        <f t="shared" si="34"/>
        <v>0</v>
      </c>
      <c r="I258" s="11">
        <f t="shared" si="35"/>
        <v>0</v>
      </c>
      <c r="J258" s="4">
        <f t="shared" si="36"/>
        <v>0</v>
      </c>
      <c r="K258" s="3">
        <f t="shared" si="39"/>
        <v>0</v>
      </c>
      <c r="L258" s="11">
        <f t="shared" si="40"/>
        <v>0</v>
      </c>
    </row>
    <row r="259" spans="1:12" x14ac:dyDescent="0.25">
      <c r="A259" s="9">
        <f>IF('Lease Quarterly'!$H$4="Monthly",DATE(YEAR('Quarterly Journal entry'!A258),MONTH('Quarterly Journal entry'!A258)+1,DAY('Quarterly Journal entry'!A258)),IF('Lease Quarterly'!$H$4="Quarterly",DATE(YEAR('Quarterly Journal entry'!A258),MONTH('Quarterly Journal entry'!A258)+3,DAY('Quarterly Journal entry'!A258)),DATE(YEAR('Quarterly Journal entry'!A258)+1,MONTH('Quarterly Journal entry'!A258),DAY('Quarterly Journal entry'!A258))))</f>
        <v>67207</v>
      </c>
      <c r="B259" s="9">
        <f t="shared" si="31"/>
        <v>67207</v>
      </c>
      <c r="C259" s="9">
        <f t="shared" si="37"/>
        <v>67237</v>
      </c>
      <c r="D259" s="3">
        <f t="shared" si="32"/>
        <v>31</v>
      </c>
      <c r="E259" s="10">
        <f t="shared" si="33"/>
        <v>31</v>
      </c>
      <c r="F259" s="4">
        <f>'Lease Quarterly'!K269</f>
        <v>0</v>
      </c>
      <c r="G259" s="3">
        <f t="shared" si="38"/>
        <v>0</v>
      </c>
      <c r="H259" s="11">
        <f t="shared" si="34"/>
        <v>0</v>
      </c>
      <c r="I259" s="11">
        <f t="shared" si="35"/>
        <v>0</v>
      </c>
      <c r="J259" s="4">
        <f t="shared" si="36"/>
        <v>0</v>
      </c>
      <c r="K259" s="3">
        <f t="shared" si="39"/>
        <v>0</v>
      </c>
      <c r="L259" s="11">
        <f t="shared" si="40"/>
        <v>0</v>
      </c>
    </row>
    <row r="260" spans="1:12" x14ac:dyDescent="0.25">
      <c r="A260" s="9">
        <f>IF('Lease Quarterly'!$H$4="Monthly",DATE(YEAR('Quarterly Journal entry'!A259),MONTH('Quarterly Journal entry'!A259)+1,DAY('Quarterly Journal entry'!A259)),IF('Lease Quarterly'!$H$4="Quarterly",DATE(YEAR('Quarterly Journal entry'!A259),MONTH('Quarterly Journal entry'!A259)+3,DAY('Quarterly Journal entry'!A259)),DATE(YEAR('Quarterly Journal entry'!A259)+1,MONTH('Quarterly Journal entry'!A259),DAY('Quarterly Journal entry'!A259))))</f>
        <v>67298</v>
      </c>
      <c r="B260" s="9">
        <f t="shared" si="31"/>
        <v>67298</v>
      </c>
      <c r="C260" s="9">
        <f t="shared" si="37"/>
        <v>67327</v>
      </c>
      <c r="D260" s="3">
        <f t="shared" si="32"/>
        <v>30</v>
      </c>
      <c r="E260" s="10">
        <f t="shared" si="33"/>
        <v>30</v>
      </c>
      <c r="F260" s="4">
        <f>'Lease Quarterly'!K270</f>
        <v>0</v>
      </c>
      <c r="G260" s="3">
        <f t="shared" si="38"/>
        <v>0</v>
      </c>
      <c r="H260" s="11">
        <f t="shared" si="34"/>
        <v>0</v>
      </c>
      <c r="I260" s="11">
        <f t="shared" si="35"/>
        <v>0</v>
      </c>
      <c r="J260" s="4">
        <f t="shared" si="36"/>
        <v>0</v>
      </c>
      <c r="K260" s="3">
        <f t="shared" si="39"/>
        <v>0</v>
      </c>
      <c r="L260" s="11">
        <f t="shared" si="40"/>
        <v>0</v>
      </c>
    </row>
    <row r="261" spans="1:12" x14ac:dyDescent="0.25">
      <c r="A261" s="9">
        <f>IF('Lease Quarterly'!$H$4="Monthly",DATE(YEAR('Quarterly Journal entry'!A260),MONTH('Quarterly Journal entry'!A260)+1,DAY('Quarterly Journal entry'!A260)),IF('Lease Quarterly'!$H$4="Quarterly",DATE(YEAR('Quarterly Journal entry'!A260),MONTH('Quarterly Journal entry'!A260)+3,DAY('Quarterly Journal entry'!A260)),DATE(YEAR('Quarterly Journal entry'!A260)+1,MONTH('Quarterly Journal entry'!A260),DAY('Quarterly Journal entry'!A260))))</f>
        <v>67389</v>
      </c>
      <c r="B261" s="9">
        <f t="shared" si="31"/>
        <v>67389</v>
      </c>
      <c r="C261" s="9">
        <f t="shared" si="37"/>
        <v>67419</v>
      </c>
      <c r="D261" s="3">
        <f t="shared" si="32"/>
        <v>31</v>
      </c>
      <c r="E261" s="10">
        <f t="shared" si="33"/>
        <v>31</v>
      </c>
      <c r="F261" s="4">
        <f>'Lease Quarterly'!K271</f>
        <v>0</v>
      </c>
      <c r="G261" s="3">
        <f t="shared" si="38"/>
        <v>0</v>
      </c>
      <c r="H261" s="11">
        <f t="shared" si="34"/>
        <v>0</v>
      </c>
      <c r="I261" s="11">
        <f t="shared" si="35"/>
        <v>0</v>
      </c>
      <c r="J261" s="4">
        <f t="shared" si="36"/>
        <v>0</v>
      </c>
      <c r="K261" s="3">
        <f t="shared" si="39"/>
        <v>0</v>
      </c>
      <c r="L261" s="11">
        <f t="shared" si="40"/>
        <v>0</v>
      </c>
    </row>
    <row r="262" spans="1:12" x14ac:dyDescent="0.25">
      <c r="A262" s="9">
        <f>IF('Lease Quarterly'!$H$4="Monthly",DATE(YEAR('Quarterly Journal entry'!A261),MONTH('Quarterly Journal entry'!A261)+1,DAY('Quarterly Journal entry'!A261)),IF('Lease Quarterly'!$H$4="Quarterly",DATE(YEAR('Quarterly Journal entry'!A261),MONTH('Quarterly Journal entry'!A261)+3,DAY('Quarterly Journal entry'!A261)),DATE(YEAR('Quarterly Journal entry'!A261)+1,MONTH('Quarterly Journal entry'!A261),DAY('Quarterly Journal entry'!A261))))</f>
        <v>67481</v>
      </c>
      <c r="B262" s="9">
        <f t="shared" ref="B262:B325" si="41">EOMONTH(A262,-1)+1</f>
        <v>67481</v>
      </c>
      <c r="C262" s="9">
        <f t="shared" si="37"/>
        <v>67511</v>
      </c>
      <c r="D262" s="3">
        <f t="shared" ref="D262:D325" si="42">C262-B262+1</f>
        <v>31</v>
      </c>
      <c r="E262" s="10">
        <f t="shared" ref="E262:E325" si="43">C262-A262+1</f>
        <v>31</v>
      </c>
      <c r="F262" s="4">
        <f>'Lease Quarterly'!K272</f>
        <v>0</v>
      </c>
      <c r="G262" s="3">
        <f t="shared" si="38"/>
        <v>0</v>
      </c>
      <c r="H262" s="11">
        <f t="shared" ref="H262:H325" si="44">(F263)/(A263-A262+1)*((((EOMONTH(DATE(YEAR(A262),MONTH(A262)+1,DAY(A262)),0)))-DATE(YEAR(A262),MONTH(EOMONTH(A262,-1)+1)+1,1))+1)</f>
        <v>0</v>
      </c>
      <c r="I262" s="11">
        <f t="shared" ref="I262:I325" si="45">(F263)/(A263-A262+1)*(((((EOMONTH(DATE(YEAR(A262),MONTH(A262)+2,DAY(A262)),0)))-DATE(YEAR(A262),MONTH(EOMONTH(A262,-1)+2)+2,1)))+1)</f>
        <v>0</v>
      </c>
      <c r="J262" s="4">
        <f t="shared" ref="J262:J325" si="46">F263/(A263-A262+1)*(A263-DATE(YEAR(A263),MONTH(EOMONTH(A263,-1)+1),DAY(1))+1)</f>
        <v>0</v>
      </c>
      <c r="K262" s="3">
        <f t="shared" si="39"/>
        <v>0</v>
      </c>
      <c r="L262" s="11">
        <f t="shared" si="40"/>
        <v>0</v>
      </c>
    </row>
    <row r="263" spans="1:12" x14ac:dyDescent="0.25">
      <c r="A263" s="9">
        <f>IF('Lease Quarterly'!$H$4="Monthly",DATE(YEAR('Quarterly Journal entry'!A262),MONTH('Quarterly Journal entry'!A262)+1,DAY('Quarterly Journal entry'!A262)),IF('Lease Quarterly'!$H$4="Quarterly",DATE(YEAR('Quarterly Journal entry'!A262),MONTH('Quarterly Journal entry'!A262)+3,DAY('Quarterly Journal entry'!A262)),DATE(YEAR('Quarterly Journal entry'!A262)+1,MONTH('Quarterly Journal entry'!A262),DAY('Quarterly Journal entry'!A262))))</f>
        <v>67573</v>
      </c>
      <c r="B263" s="9">
        <f t="shared" si="41"/>
        <v>67573</v>
      </c>
      <c r="C263" s="9">
        <f t="shared" ref="C263:C326" si="47">EOMONTH(A263,0)</f>
        <v>67603</v>
      </c>
      <c r="D263" s="3">
        <f t="shared" si="42"/>
        <v>31</v>
      </c>
      <c r="E263" s="10">
        <f t="shared" si="43"/>
        <v>31</v>
      </c>
      <c r="F263" s="4">
        <f>'Lease Quarterly'!K273</f>
        <v>0</v>
      </c>
      <c r="G263" s="3">
        <f t="shared" ref="G263:G326" si="48">(F264/(A264-A263+1)*E263)+J262</f>
        <v>0</v>
      </c>
      <c r="H263" s="11">
        <f t="shared" si="44"/>
        <v>0</v>
      </c>
      <c r="I263" s="11">
        <f t="shared" si="45"/>
        <v>0</v>
      </c>
      <c r="J263" s="4">
        <f t="shared" si="46"/>
        <v>0</v>
      </c>
      <c r="K263" s="3">
        <f t="shared" si="39"/>
        <v>0</v>
      </c>
      <c r="L263" s="11">
        <f t="shared" si="40"/>
        <v>0</v>
      </c>
    </row>
    <row r="264" spans="1:12" x14ac:dyDescent="0.25">
      <c r="A264" s="9">
        <f>IF('Lease Quarterly'!$H$4="Monthly",DATE(YEAR('Quarterly Journal entry'!A263),MONTH('Quarterly Journal entry'!A263)+1,DAY('Quarterly Journal entry'!A263)),IF('Lease Quarterly'!$H$4="Quarterly",DATE(YEAR('Quarterly Journal entry'!A263),MONTH('Quarterly Journal entry'!A263)+3,DAY('Quarterly Journal entry'!A263)),DATE(YEAR('Quarterly Journal entry'!A263)+1,MONTH('Quarterly Journal entry'!A263),DAY('Quarterly Journal entry'!A263))))</f>
        <v>67663</v>
      </c>
      <c r="B264" s="9">
        <f t="shared" si="41"/>
        <v>67663</v>
      </c>
      <c r="C264" s="9">
        <f t="shared" si="47"/>
        <v>67692</v>
      </c>
      <c r="D264" s="3">
        <f t="shared" si="42"/>
        <v>30</v>
      </c>
      <c r="E264" s="10">
        <f t="shared" si="43"/>
        <v>30</v>
      </c>
      <c r="F264" s="4">
        <f>'Lease Quarterly'!K274</f>
        <v>0</v>
      </c>
      <c r="G264" s="3">
        <f t="shared" si="48"/>
        <v>0</v>
      </c>
      <c r="H264" s="11">
        <f t="shared" si="44"/>
        <v>0</v>
      </c>
      <c r="I264" s="11">
        <f t="shared" si="45"/>
        <v>0</v>
      </c>
      <c r="J264" s="4">
        <f t="shared" si="46"/>
        <v>0</v>
      </c>
      <c r="K264" s="3">
        <f t="shared" ref="K264:K327" si="49">G264+J264+I264+H264-J263</f>
        <v>0</v>
      </c>
      <c r="L264" s="11">
        <f t="shared" ref="L264:L327" si="50">J264-J263</f>
        <v>0</v>
      </c>
    </row>
    <row r="265" spans="1:12" x14ac:dyDescent="0.25">
      <c r="A265" s="9">
        <f>IF('Lease Quarterly'!$H$4="Monthly",DATE(YEAR('Quarterly Journal entry'!A264),MONTH('Quarterly Journal entry'!A264)+1,DAY('Quarterly Journal entry'!A264)),IF('Lease Quarterly'!$H$4="Quarterly",DATE(YEAR('Quarterly Journal entry'!A264),MONTH('Quarterly Journal entry'!A264)+3,DAY('Quarterly Journal entry'!A264)),DATE(YEAR('Quarterly Journal entry'!A264)+1,MONTH('Quarterly Journal entry'!A264),DAY('Quarterly Journal entry'!A264))))</f>
        <v>67754</v>
      </c>
      <c r="B265" s="9">
        <f t="shared" si="41"/>
        <v>67754</v>
      </c>
      <c r="C265" s="9">
        <f t="shared" si="47"/>
        <v>67784</v>
      </c>
      <c r="D265" s="3">
        <f t="shared" si="42"/>
        <v>31</v>
      </c>
      <c r="E265" s="10">
        <f t="shared" si="43"/>
        <v>31</v>
      </c>
      <c r="F265" s="4">
        <f>'Lease Quarterly'!K275</f>
        <v>0</v>
      </c>
      <c r="G265" s="3">
        <f t="shared" si="48"/>
        <v>0</v>
      </c>
      <c r="H265" s="11">
        <f t="shared" si="44"/>
        <v>0</v>
      </c>
      <c r="I265" s="11">
        <f t="shared" si="45"/>
        <v>0</v>
      </c>
      <c r="J265" s="4">
        <f t="shared" si="46"/>
        <v>0</v>
      </c>
      <c r="K265" s="3">
        <f t="shared" si="49"/>
        <v>0</v>
      </c>
      <c r="L265" s="11">
        <f t="shared" si="50"/>
        <v>0</v>
      </c>
    </row>
    <row r="266" spans="1:12" x14ac:dyDescent="0.25">
      <c r="A266" s="9">
        <f>IF('Lease Quarterly'!$H$4="Monthly",DATE(YEAR('Quarterly Journal entry'!A265),MONTH('Quarterly Journal entry'!A265)+1,DAY('Quarterly Journal entry'!A265)),IF('Lease Quarterly'!$H$4="Quarterly",DATE(YEAR('Quarterly Journal entry'!A265),MONTH('Quarterly Journal entry'!A265)+3,DAY('Quarterly Journal entry'!A265)),DATE(YEAR('Quarterly Journal entry'!A265)+1,MONTH('Quarterly Journal entry'!A265),DAY('Quarterly Journal entry'!A265))))</f>
        <v>67846</v>
      </c>
      <c r="B266" s="9">
        <f t="shared" si="41"/>
        <v>67846</v>
      </c>
      <c r="C266" s="9">
        <f t="shared" si="47"/>
        <v>67876</v>
      </c>
      <c r="D266" s="3">
        <f t="shared" si="42"/>
        <v>31</v>
      </c>
      <c r="E266" s="10">
        <f t="shared" si="43"/>
        <v>31</v>
      </c>
      <c r="F266" s="4">
        <f>'Lease Quarterly'!K276</f>
        <v>0</v>
      </c>
      <c r="G266" s="3">
        <f t="shared" si="48"/>
        <v>0</v>
      </c>
      <c r="H266" s="11">
        <f t="shared" si="44"/>
        <v>0</v>
      </c>
      <c r="I266" s="11">
        <f t="shared" si="45"/>
        <v>0</v>
      </c>
      <c r="J266" s="4">
        <f t="shared" si="46"/>
        <v>0</v>
      </c>
      <c r="K266" s="3">
        <f t="shared" si="49"/>
        <v>0</v>
      </c>
      <c r="L266" s="11">
        <f t="shared" si="50"/>
        <v>0</v>
      </c>
    </row>
    <row r="267" spans="1:12" x14ac:dyDescent="0.25">
      <c r="A267" s="9">
        <f>IF('Lease Quarterly'!$H$4="Monthly",DATE(YEAR('Quarterly Journal entry'!A266),MONTH('Quarterly Journal entry'!A266)+1,DAY('Quarterly Journal entry'!A266)),IF('Lease Quarterly'!$H$4="Quarterly",DATE(YEAR('Quarterly Journal entry'!A266),MONTH('Quarterly Journal entry'!A266)+3,DAY('Quarterly Journal entry'!A266)),DATE(YEAR('Quarterly Journal entry'!A266)+1,MONTH('Quarterly Journal entry'!A266),DAY('Quarterly Journal entry'!A266))))</f>
        <v>67938</v>
      </c>
      <c r="B267" s="9">
        <f t="shared" si="41"/>
        <v>67938</v>
      </c>
      <c r="C267" s="9">
        <f t="shared" si="47"/>
        <v>67968</v>
      </c>
      <c r="D267" s="3">
        <f t="shared" si="42"/>
        <v>31</v>
      </c>
      <c r="E267" s="10">
        <f t="shared" si="43"/>
        <v>31</v>
      </c>
      <c r="F267" s="4">
        <f>'Lease Quarterly'!K277</f>
        <v>0</v>
      </c>
      <c r="G267" s="3">
        <f t="shared" si="48"/>
        <v>0</v>
      </c>
      <c r="H267" s="11">
        <f t="shared" si="44"/>
        <v>0</v>
      </c>
      <c r="I267" s="11">
        <f t="shared" si="45"/>
        <v>0</v>
      </c>
      <c r="J267" s="4">
        <f t="shared" si="46"/>
        <v>0</v>
      </c>
      <c r="K267" s="3">
        <f t="shared" si="49"/>
        <v>0</v>
      </c>
      <c r="L267" s="11">
        <f t="shared" si="50"/>
        <v>0</v>
      </c>
    </row>
    <row r="268" spans="1:12" x14ac:dyDescent="0.25">
      <c r="A268" s="9">
        <f>IF('Lease Quarterly'!$H$4="Monthly",DATE(YEAR('Quarterly Journal entry'!A267),MONTH('Quarterly Journal entry'!A267)+1,DAY('Quarterly Journal entry'!A267)),IF('Lease Quarterly'!$H$4="Quarterly",DATE(YEAR('Quarterly Journal entry'!A267),MONTH('Quarterly Journal entry'!A267)+3,DAY('Quarterly Journal entry'!A267)),DATE(YEAR('Quarterly Journal entry'!A267)+1,MONTH('Quarterly Journal entry'!A267),DAY('Quarterly Journal entry'!A267))))</f>
        <v>68028</v>
      </c>
      <c r="B268" s="9">
        <f t="shared" si="41"/>
        <v>68028</v>
      </c>
      <c r="C268" s="9">
        <f t="shared" si="47"/>
        <v>68057</v>
      </c>
      <c r="D268" s="3">
        <f t="shared" si="42"/>
        <v>30</v>
      </c>
      <c r="E268" s="10">
        <f t="shared" si="43"/>
        <v>30</v>
      </c>
      <c r="F268" s="4">
        <f>'Lease Quarterly'!K278</f>
        <v>0</v>
      </c>
      <c r="G268" s="3">
        <f t="shared" si="48"/>
        <v>0</v>
      </c>
      <c r="H268" s="11">
        <f t="shared" si="44"/>
        <v>0</v>
      </c>
      <c r="I268" s="11">
        <f t="shared" si="45"/>
        <v>0</v>
      </c>
      <c r="J268" s="4">
        <f t="shared" si="46"/>
        <v>0</v>
      </c>
      <c r="K268" s="3">
        <f t="shared" si="49"/>
        <v>0</v>
      </c>
      <c r="L268" s="11">
        <f t="shared" si="50"/>
        <v>0</v>
      </c>
    </row>
    <row r="269" spans="1:12" x14ac:dyDescent="0.25">
      <c r="A269" s="9">
        <f>IF('Lease Quarterly'!$H$4="Monthly",DATE(YEAR('Quarterly Journal entry'!A268),MONTH('Quarterly Journal entry'!A268)+1,DAY('Quarterly Journal entry'!A268)),IF('Lease Quarterly'!$H$4="Quarterly",DATE(YEAR('Quarterly Journal entry'!A268),MONTH('Quarterly Journal entry'!A268)+3,DAY('Quarterly Journal entry'!A268)),DATE(YEAR('Quarterly Journal entry'!A268)+1,MONTH('Quarterly Journal entry'!A268),DAY('Quarterly Journal entry'!A268))))</f>
        <v>68119</v>
      </c>
      <c r="B269" s="9">
        <f t="shared" si="41"/>
        <v>68119</v>
      </c>
      <c r="C269" s="9">
        <f t="shared" si="47"/>
        <v>68149</v>
      </c>
      <c r="D269" s="3">
        <f t="shared" si="42"/>
        <v>31</v>
      </c>
      <c r="E269" s="10">
        <f t="shared" si="43"/>
        <v>31</v>
      </c>
      <c r="F269" s="4">
        <f>'Lease Quarterly'!K279</f>
        <v>0</v>
      </c>
      <c r="G269" s="3">
        <f t="shared" si="48"/>
        <v>0</v>
      </c>
      <c r="H269" s="11">
        <f t="shared" si="44"/>
        <v>0</v>
      </c>
      <c r="I269" s="11">
        <f t="shared" si="45"/>
        <v>0</v>
      </c>
      <c r="J269" s="4">
        <f t="shared" si="46"/>
        <v>0</v>
      </c>
      <c r="K269" s="3">
        <f t="shared" si="49"/>
        <v>0</v>
      </c>
      <c r="L269" s="11">
        <f t="shared" si="50"/>
        <v>0</v>
      </c>
    </row>
    <row r="270" spans="1:12" x14ac:dyDescent="0.25">
      <c r="A270" s="9">
        <f>IF('Lease Quarterly'!$H$4="Monthly",DATE(YEAR('Quarterly Journal entry'!A269),MONTH('Quarterly Journal entry'!A269)+1,DAY('Quarterly Journal entry'!A269)),IF('Lease Quarterly'!$H$4="Quarterly",DATE(YEAR('Quarterly Journal entry'!A269),MONTH('Quarterly Journal entry'!A269)+3,DAY('Quarterly Journal entry'!A269)),DATE(YEAR('Quarterly Journal entry'!A269)+1,MONTH('Quarterly Journal entry'!A269),DAY('Quarterly Journal entry'!A269))))</f>
        <v>68211</v>
      </c>
      <c r="B270" s="9">
        <f t="shared" si="41"/>
        <v>68211</v>
      </c>
      <c r="C270" s="9">
        <f t="shared" si="47"/>
        <v>68241</v>
      </c>
      <c r="D270" s="3">
        <f t="shared" si="42"/>
        <v>31</v>
      </c>
      <c r="E270" s="10">
        <f t="shared" si="43"/>
        <v>31</v>
      </c>
      <c r="F270" s="4">
        <f>'Lease Quarterly'!K280</f>
        <v>0</v>
      </c>
      <c r="G270" s="3">
        <f t="shared" si="48"/>
        <v>0</v>
      </c>
      <c r="H270" s="11">
        <f t="shared" si="44"/>
        <v>0</v>
      </c>
      <c r="I270" s="11">
        <f t="shared" si="45"/>
        <v>0</v>
      </c>
      <c r="J270" s="4">
        <f t="shared" si="46"/>
        <v>0</v>
      </c>
      <c r="K270" s="3">
        <f t="shared" si="49"/>
        <v>0</v>
      </c>
      <c r="L270" s="11">
        <f t="shared" si="50"/>
        <v>0</v>
      </c>
    </row>
    <row r="271" spans="1:12" x14ac:dyDescent="0.25">
      <c r="A271" s="9">
        <f>IF('Lease Quarterly'!$H$4="Monthly",DATE(YEAR('Quarterly Journal entry'!A270),MONTH('Quarterly Journal entry'!A270)+1,DAY('Quarterly Journal entry'!A270)),IF('Lease Quarterly'!$H$4="Quarterly",DATE(YEAR('Quarterly Journal entry'!A270),MONTH('Quarterly Journal entry'!A270)+3,DAY('Quarterly Journal entry'!A270)),DATE(YEAR('Quarterly Journal entry'!A270)+1,MONTH('Quarterly Journal entry'!A270),DAY('Quarterly Journal entry'!A270))))</f>
        <v>68303</v>
      </c>
      <c r="B271" s="9">
        <f t="shared" si="41"/>
        <v>68303</v>
      </c>
      <c r="C271" s="9">
        <f t="shared" si="47"/>
        <v>68333</v>
      </c>
      <c r="D271" s="3">
        <f t="shared" si="42"/>
        <v>31</v>
      </c>
      <c r="E271" s="10">
        <f t="shared" si="43"/>
        <v>31</v>
      </c>
      <c r="F271" s="4">
        <f>'Lease Quarterly'!K281</f>
        <v>0</v>
      </c>
      <c r="G271" s="3">
        <f t="shared" si="48"/>
        <v>0</v>
      </c>
      <c r="H271" s="11">
        <f t="shared" si="44"/>
        <v>0</v>
      </c>
      <c r="I271" s="11">
        <f t="shared" si="45"/>
        <v>0</v>
      </c>
      <c r="J271" s="4">
        <f t="shared" si="46"/>
        <v>0</v>
      </c>
      <c r="K271" s="3">
        <f t="shared" si="49"/>
        <v>0</v>
      </c>
      <c r="L271" s="11">
        <f t="shared" si="50"/>
        <v>0</v>
      </c>
    </row>
    <row r="272" spans="1:12" x14ac:dyDescent="0.25">
      <c r="A272" s="9">
        <f>IF('Lease Quarterly'!$H$4="Monthly",DATE(YEAR('Quarterly Journal entry'!A271),MONTH('Quarterly Journal entry'!A271)+1,DAY('Quarterly Journal entry'!A271)),IF('Lease Quarterly'!$H$4="Quarterly",DATE(YEAR('Quarterly Journal entry'!A271),MONTH('Quarterly Journal entry'!A271)+3,DAY('Quarterly Journal entry'!A271)),DATE(YEAR('Quarterly Journal entry'!A271)+1,MONTH('Quarterly Journal entry'!A271),DAY('Quarterly Journal entry'!A271))))</f>
        <v>68393</v>
      </c>
      <c r="B272" s="9">
        <f t="shared" si="41"/>
        <v>68393</v>
      </c>
      <c r="C272" s="9">
        <f t="shared" si="47"/>
        <v>68422</v>
      </c>
      <c r="D272" s="3">
        <f t="shared" si="42"/>
        <v>30</v>
      </c>
      <c r="E272" s="10">
        <f t="shared" si="43"/>
        <v>30</v>
      </c>
      <c r="F272" s="4">
        <f>'Lease Quarterly'!K282</f>
        <v>0</v>
      </c>
      <c r="G272" s="3">
        <f t="shared" si="48"/>
        <v>0</v>
      </c>
      <c r="H272" s="11">
        <f t="shared" si="44"/>
        <v>0</v>
      </c>
      <c r="I272" s="11">
        <f t="shared" si="45"/>
        <v>0</v>
      </c>
      <c r="J272" s="4">
        <f t="shared" si="46"/>
        <v>0</v>
      </c>
      <c r="K272" s="3">
        <f t="shared" si="49"/>
        <v>0</v>
      </c>
      <c r="L272" s="11">
        <f t="shared" si="50"/>
        <v>0</v>
      </c>
    </row>
    <row r="273" spans="1:12" x14ac:dyDescent="0.25">
      <c r="A273" s="9">
        <f>IF('Lease Quarterly'!$H$4="Monthly",DATE(YEAR('Quarterly Journal entry'!A272),MONTH('Quarterly Journal entry'!A272)+1,DAY('Quarterly Journal entry'!A272)),IF('Lease Quarterly'!$H$4="Quarterly",DATE(YEAR('Quarterly Journal entry'!A272),MONTH('Quarterly Journal entry'!A272)+3,DAY('Quarterly Journal entry'!A272)),DATE(YEAR('Quarterly Journal entry'!A272)+1,MONTH('Quarterly Journal entry'!A272),DAY('Quarterly Journal entry'!A272))))</f>
        <v>68484</v>
      </c>
      <c r="B273" s="9">
        <f t="shared" si="41"/>
        <v>68484</v>
      </c>
      <c r="C273" s="9">
        <f t="shared" si="47"/>
        <v>68514</v>
      </c>
      <c r="D273" s="3">
        <f t="shared" si="42"/>
        <v>31</v>
      </c>
      <c r="E273" s="10">
        <f t="shared" si="43"/>
        <v>31</v>
      </c>
      <c r="F273" s="4">
        <f>'Lease Quarterly'!K283</f>
        <v>0</v>
      </c>
      <c r="G273" s="3">
        <f t="shared" si="48"/>
        <v>0</v>
      </c>
      <c r="H273" s="11">
        <f t="shared" si="44"/>
        <v>0</v>
      </c>
      <c r="I273" s="11">
        <f t="shared" si="45"/>
        <v>0</v>
      </c>
      <c r="J273" s="4">
        <f t="shared" si="46"/>
        <v>0</v>
      </c>
      <c r="K273" s="3">
        <f t="shared" si="49"/>
        <v>0</v>
      </c>
      <c r="L273" s="11">
        <f t="shared" si="50"/>
        <v>0</v>
      </c>
    </row>
    <row r="274" spans="1:12" x14ac:dyDescent="0.25">
      <c r="A274" s="9">
        <f>IF('Lease Quarterly'!$H$4="Monthly",DATE(YEAR('Quarterly Journal entry'!A273),MONTH('Quarterly Journal entry'!A273)+1,DAY('Quarterly Journal entry'!A273)),IF('Lease Quarterly'!$H$4="Quarterly",DATE(YEAR('Quarterly Journal entry'!A273),MONTH('Quarterly Journal entry'!A273)+3,DAY('Quarterly Journal entry'!A273)),DATE(YEAR('Quarterly Journal entry'!A273)+1,MONTH('Quarterly Journal entry'!A273),DAY('Quarterly Journal entry'!A273))))</f>
        <v>68576</v>
      </c>
      <c r="B274" s="9">
        <f t="shared" si="41"/>
        <v>68576</v>
      </c>
      <c r="C274" s="9">
        <f t="shared" si="47"/>
        <v>68606</v>
      </c>
      <c r="D274" s="3">
        <f t="shared" si="42"/>
        <v>31</v>
      </c>
      <c r="E274" s="10">
        <f t="shared" si="43"/>
        <v>31</v>
      </c>
      <c r="F274" s="4">
        <f>'Lease Quarterly'!K284</f>
        <v>0</v>
      </c>
      <c r="G274" s="3">
        <f t="shared" si="48"/>
        <v>0</v>
      </c>
      <c r="H274" s="11">
        <f t="shared" si="44"/>
        <v>0</v>
      </c>
      <c r="I274" s="11">
        <f t="shared" si="45"/>
        <v>0</v>
      </c>
      <c r="J274" s="4">
        <f t="shared" si="46"/>
        <v>0</v>
      </c>
      <c r="K274" s="3">
        <f t="shared" si="49"/>
        <v>0</v>
      </c>
      <c r="L274" s="11">
        <f t="shared" si="50"/>
        <v>0</v>
      </c>
    </row>
    <row r="275" spans="1:12" x14ac:dyDescent="0.25">
      <c r="A275" s="9">
        <f>IF('Lease Quarterly'!$H$4="Monthly",DATE(YEAR('Quarterly Journal entry'!A274),MONTH('Quarterly Journal entry'!A274)+1,DAY('Quarterly Journal entry'!A274)),IF('Lease Quarterly'!$H$4="Quarterly",DATE(YEAR('Quarterly Journal entry'!A274),MONTH('Quarterly Journal entry'!A274)+3,DAY('Quarterly Journal entry'!A274)),DATE(YEAR('Quarterly Journal entry'!A274)+1,MONTH('Quarterly Journal entry'!A274),DAY('Quarterly Journal entry'!A274))))</f>
        <v>68668</v>
      </c>
      <c r="B275" s="9">
        <f t="shared" si="41"/>
        <v>68668</v>
      </c>
      <c r="C275" s="9">
        <f t="shared" si="47"/>
        <v>68698</v>
      </c>
      <c r="D275" s="3">
        <f t="shared" si="42"/>
        <v>31</v>
      </c>
      <c r="E275" s="10">
        <f t="shared" si="43"/>
        <v>31</v>
      </c>
      <c r="F275" s="4">
        <f>'Lease Quarterly'!K285</f>
        <v>0</v>
      </c>
      <c r="G275" s="3">
        <f t="shared" si="48"/>
        <v>0</v>
      </c>
      <c r="H275" s="11">
        <f t="shared" si="44"/>
        <v>0</v>
      </c>
      <c r="I275" s="11">
        <f t="shared" si="45"/>
        <v>0</v>
      </c>
      <c r="J275" s="4">
        <f t="shared" si="46"/>
        <v>0</v>
      </c>
      <c r="K275" s="3">
        <f t="shared" si="49"/>
        <v>0</v>
      </c>
      <c r="L275" s="11">
        <f t="shared" si="50"/>
        <v>0</v>
      </c>
    </row>
    <row r="276" spans="1:12" x14ac:dyDescent="0.25">
      <c r="A276" s="9">
        <f>IF('Lease Quarterly'!$H$4="Monthly",DATE(YEAR('Quarterly Journal entry'!A275),MONTH('Quarterly Journal entry'!A275)+1,DAY('Quarterly Journal entry'!A275)),IF('Lease Quarterly'!$H$4="Quarterly",DATE(YEAR('Quarterly Journal entry'!A275),MONTH('Quarterly Journal entry'!A275)+3,DAY('Quarterly Journal entry'!A275)),DATE(YEAR('Quarterly Journal entry'!A275)+1,MONTH('Quarterly Journal entry'!A275),DAY('Quarterly Journal entry'!A275))))</f>
        <v>68759</v>
      </c>
      <c r="B276" s="9">
        <f t="shared" si="41"/>
        <v>68759</v>
      </c>
      <c r="C276" s="9">
        <f t="shared" si="47"/>
        <v>68788</v>
      </c>
      <c r="D276" s="3">
        <f t="shared" si="42"/>
        <v>30</v>
      </c>
      <c r="E276" s="10">
        <f t="shared" si="43"/>
        <v>30</v>
      </c>
      <c r="F276" s="4">
        <f>'Lease Quarterly'!K286</f>
        <v>0</v>
      </c>
      <c r="G276" s="3">
        <f t="shared" si="48"/>
        <v>0</v>
      </c>
      <c r="H276" s="11">
        <f t="shared" si="44"/>
        <v>0</v>
      </c>
      <c r="I276" s="11">
        <f t="shared" si="45"/>
        <v>0</v>
      </c>
      <c r="J276" s="4">
        <f t="shared" si="46"/>
        <v>0</v>
      </c>
      <c r="K276" s="3">
        <f t="shared" si="49"/>
        <v>0</v>
      </c>
      <c r="L276" s="11">
        <f t="shared" si="50"/>
        <v>0</v>
      </c>
    </row>
    <row r="277" spans="1:12" x14ac:dyDescent="0.25">
      <c r="A277" s="9">
        <f>IF('Lease Quarterly'!$H$4="Monthly",DATE(YEAR('Quarterly Journal entry'!A276),MONTH('Quarterly Journal entry'!A276)+1,DAY('Quarterly Journal entry'!A276)),IF('Lease Quarterly'!$H$4="Quarterly",DATE(YEAR('Quarterly Journal entry'!A276),MONTH('Quarterly Journal entry'!A276)+3,DAY('Quarterly Journal entry'!A276)),DATE(YEAR('Quarterly Journal entry'!A276)+1,MONTH('Quarterly Journal entry'!A276),DAY('Quarterly Journal entry'!A276))))</f>
        <v>68850</v>
      </c>
      <c r="B277" s="9">
        <f t="shared" si="41"/>
        <v>68850</v>
      </c>
      <c r="C277" s="9">
        <f t="shared" si="47"/>
        <v>68880</v>
      </c>
      <c r="D277" s="3">
        <f t="shared" si="42"/>
        <v>31</v>
      </c>
      <c r="E277" s="10">
        <f t="shared" si="43"/>
        <v>31</v>
      </c>
      <c r="F277" s="4">
        <f>'Lease Quarterly'!K287</f>
        <v>0</v>
      </c>
      <c r="G277" s="3">
        <f t="shared" si="48"/>
        <v>0</v>
      </c>
      <c r="H277" s="11">
        <f t="shared" si="44"/>
        <v>0</v>
      </c>
      <c r="I277" s="11">
        <f t="shared" si="45"/>
        <v>0</v>
      </c>
      <c r="J277" s="4">
        <f t="shared" si="46"/>
        <v>0</v>
      </c>
      <c r="K277" s="3">
        <f t="shared" si="49"/>
        <v>0</v>
      </c>
      <c r="L277" s="11">
        <f t="shared" si="50"/>
        <v>0</v>
      </c>
    </row>
    <row r="278" spans="1:12" x14ac:dyDescent="0.25">
      <c r="A278" s="9">
        <f>IF('Lease Quarterly'!$H$4="Monthly",DATE(YEAR('Quarterly Journal entry'!A277),MONTH('Quarterly Journal entry'!A277)+1,DAY('Quarterly Journal entry'!A277)),IF('Lease Quarterly'!$H$4="Quarterly",DATE(YEAR('Quarterly Journal entry'!A277),MONTH('Quarterly Journal entry'!A277)+3,DAY('Quarterly Journal entry'!A277)),DATE(YEAR('Quarterly Journal entry'!A277)+1,MONTH('Quarterly Journal entry'!A277),DAY('Quarterly Journal entry'!A277))))</f>
        <v>68942</v>
      </c>
      <c r="B278" s="9">
        <f t="shared" si="41"/>
        <v>68942</v>
      </c>
      <c r="C278" s="9">
        <f t="shared" si="47"/>
        <v>68972</v>
      </c>
      <c r="D278" s="3">
        <f t="shared" si="42"/>
        <v>31</v>
      </c>
      <c r="E278" s="10">
        <f t="shared" si="43"/>
        <v>31</v>
      </c>
      <c r="F278" s="4">
        <f>'Lease Quarterly'!K288</f>
        <v>0</v>
      </c>
      <c r="G278" s="3">
        <f t="shared" si="48"/>
        <v>0</v>
      </c>
      <c r="H278" s="11">
        <f t="shared" si="44"/>
        <v>0</v>
      </c>
      <c r="I278" s="11">
        <f t="shared" si="45"/>
        <v>0</v>
      </c>
      <c r="J278" s="4">
        <f t="shared" si="46"/>
        <v>0</v>
      </c>
      <c r="K278" s="3">
        <f t="shared" si="49"/>
        <v>0</v>
      </c>
      <c r="L278" s="11">
        <f t="shared" si="50"/>
        <v>0</v>
      </c>
    </row>
    <row r="279" spans="1:12" x14ac:dyDescent="0.25">
      <c r="A279" s="9">
        <f>IF('Lease Quarterly'!$H$4="Monthly",DATE(YEAR('Quarterly Journal entry'!A278),MONTH('Quarterly Journal entry'!A278)+1,DAY('Quarterly Journal entry'!A278)),IF('Lease Quarterly'!$H$4="Quarterly",DATE(YEAR('Quarterly Journal entry'!A278),MONTH('Quarterly Journal entry'!A278)+3,DAY('Quarterly Journal entry'!A278)),DATE(YEAR('Quarterly Journal entry'!A278)+1,MONTH('Quarterly Journal entry'!A278),DAY('Quarterly Journal entry'!A278))))</f>
        <v>69034</v>
      </c>
      <c r="B279" s="9">
        <f t="shared" si="41"/>
        <v>69034</v>
      </c>
      <c r="C279" s="9">
        <f t="shared" si="47"/>
        <v>69064</v>
      </c>
      <c r="D279" s="3">
        <f t="shared" si="42"/>
        <v>31</v>
      </c>
      <c r="E279" s="10">
        <f t="shared" si="43"/>
        <v>31</v>
      </c>
      <c r="F279" s="4">
        <f>'Lease Quarterly'!K289</f>
        <v>0</v>
      </c>
      <c r="G279" s="3">
        <f t="shared" si="48"/>
        <v>0</v>
      </c>
      <c r="H279" s="11">
        <f t="shared" si="44"/>
        <v>0</v>
      </c>
      <c r="I279" s="11">
        <f t="shared" si="45"/>
        <v>0</v>
      </c>
      <c r="J279" s="4">
        <f t="shared" si="46"/>
        <v>0</v>
      </c>
      <c r="K279" s="3">
        <f t="shared" si="49"/>
        <v>0</v>
      </c>
      <c r="L279" s="11">
        <f t="shared" si="50"/>
        <v>0</v>
      </c>
    </row>
    <row r="280" spans="1:12" x14ac:dyDescent="0.25">
      <c r="A280" s="9">
        <f>IF('Lease Quarterly'!$H$4="Monthly",DATE(YEAR('Quarterly Journal entry'!A279),MONTH('Quarterly Journal entry'!A279)+1,DAY('Quarterly Journal entry'!A279)),IF('Lease Quarterly'!$H$4="Quarterly",DATE(YEAR('Quarterly Journal entry'!A279),MONTH('Quarterly Journal entry'!A279)+3,DAY('Quarterly Journal entry'!A279)),DATE(YEAR('Quarterly Journal entry'!A279)+1,MONTH('Quarterly Journal entry'!A279),DAY('Quarterly Journal entry'!A279))))</f>
        <v>69124</v>
      </c>
      <c r="B280" s="9">
        <f t="shared" si="41"/>
        <v>69124</v>
      </c>
      <c r="C280" s="9">
        <f t="shared" si="47"/>
        <v>69153</v>
      </c>
      <c r="D280" s="3">
        <f t="shared" si="42"/>
        <v>30</v>
      </c>
      <c r="E280" s="10">
        <f t="shared" si="43"/>
        <v>30</v>
      </c>
      <c r="F280" s="4">
        <f>'Lease Quarterly'!K290</f>
        <v>0</v>
      </c>
      <c r="G280" s="3">
        <f t="shared" si="48"/>
        <v>0</v>
      </c>
      <c r="H280" s="11">
        <f t="shared" si="44"/>
        <v>0</v>
      </c>
      <c r="I280" s="11">
        <f t="shared" si="45"/>
        <v>0</v>
      </c>
      <c r="J280" s="4">
        <f t="shared" si="46"/>
        <v>0</v>
      </c>
      <c r="K280" s="3">
        <f t="shared" si="49"/>
        <v>0</v>
      </c>
      <c r="L280" s="11">
        <f t="shared" si="50"/>
        <v>0</v>
      </c>
    </row>
    <row r="281" spans="1:12" x14ac:dyDescent="0.25">
      <c r="A281" s="9">
        <f>IF('Lease Quarterly'!$H$4="Monthly",DATE(YEAR('Quarterly Journal entry'!A280),MONTH('Quarterly Journal entry'!A280)+1,DAY('Quarterly Journal entry'!A280)),IF('Lease Quarterly'!$H$4="Quarterly",DATE(YEAR('Quarterly Journal entry'!A280),MONTH('Quarterly Journal entry'!A280)+3,DAY('Quarterly Journal entry'!A280)),DATE(YEAR('Quarterly Journal entry'!A280)+1,MONTH('Quarterly Journal entry'!A280),DAY('Quarterly Journal entry'!A280))))</f>
        <v>69215</v>
      </c>
      <c r="B281" s="9">
        <f t="shared" si="41"/>
        <v>69215</v>
      </c>
      <c r="C281" s="9">
        <f t="shared" si="47"/>
        <v>69245</v>
      </c>
      <c r="D281" s="3">
        <f t="shared" si="42"/>
        <v>31</v>
      </c>
      <c r="E281" s="10">
        <f t="shared" si="43"/>
        <v>31</v>
      </c>
      <c r="F281" s="4">
        <f>'Lease Quarterly'!K291</f>
        <v>0</v>
      </c>
      <c r="G281" s="3">
        <f t="shared" si="48"/>
        <v>0</v>
      </c>
      <c r="H281" s="11">
        <f t="shared" si="44"/>
        <v>0</v>
      </c>
      <c r="I281" s="11">
        <f t="shared" si="45"/>
        <v>0</v>
      </c>
      <c r="J281" s="4">
        <f t="shared" si="46"/>
        <v>0</v>
      </c>
      <c r="K281" s="3">
        <f t="shared" si="49"/>
        <v>0</v>
      </c>
      <c r="L281" s="11">
        <f t="shared" si="50"/>
        <v>0</v>
      </c>
    </row>
    <row r="282" spans="1:12" x14ac:dyDescent="0.25">
      <c r="A282" s="9">
        <f>IF('Lease Quarterly'!$H$4="Monthly",DATE(YEAR('Quarterly Journal entry'!A281),MONTH('Quarterly Journal entry'!A281)+1,DAY('Quarterly Journal entry'!A281)),IF('Lease Quarterly'!$H$4="Quarterly",DATE(YEAR('Quarterly Journal entry'!A281),MONTH('Quarterly Journal entry'!A281)+3,DAY('Quarterly Journal entry'!A281)),DATE(YEAR('Quarterly Journal entry'!A281)+1,MONTH('Quarterly Journal entry'!A281),DAY('Quarterly Journal entry'!A281))))</f>
        <v>69307</v>
      </c>
      <c r="B282" s="9">
        <f t="shared" si="41"/>
        <v>69307</v>
      </c>
      <c r="C282" s="9">
        <f t="shared" si="47"/>
        <v>69337</v>
      </c>
      <c r="D282" s="3">
        <f t="shared" si="42"/>
        <v>31</v>
      </c>
      <c r="E282" s="10">
        <f t="shared" si="43"/>
        <v>31</v>
      </c>
      <c r="F282" s="4">
        <f>'Lease Quarterly'!K292</f>
        <v>0</v>
      </c>
      <c r="G282" s="3">
        <f t="shared" si="48"/>
        <v>0</v>
      </c>
      <c r="H282" s="11">
        <f t="shared" si="44"/>
        <v>0</v>
      </c>
      <c r="I282" s="11">
        <f t="shared" si="45"/>
        <v>0</v>
      </c>
      <c r="J282" s="4">
        <f t="shared" si="46"/>
        <v>0</v>
      </c>
      <c r="K282" s="3">
        <f t="shared" si="49"/>
        <v>0</v>
      </c>
      <c r="L282" s="11">
        <f t="shared" si="50"/>
        <v>0</v>
      </c>
    </row>
    <row r="283" spans="1:12" x14ac:dyDescent="0.25">
      <c r="A283" s="9">
        <f>IF('Lease Quarterly'!$H$4="Monthly",DATE(YEAR('Quarterly Journal entry'!A282),MONTH('Quarterly Journal entry'!A282)+1,DAY('Quarterly Journal entry'!A282)),IF('Lease Quarterly'!$H$4="Quarterly",DATE(YEAR('Quarterly Journal entry'!A282),MONTH('Quarterly Journal entry'!A282)+3,DAY('Quarterly Journal entry'!A282)),DATE(YEAR('Quarterly Journal entry'!A282)+1,MONTH('Quarterly Journal entry'!A282),DAY('Quarterly Journal entry'!A282))))</f>
        <v>69399</v>
      </c>
      <c r="B283" s="9">
        <f t="shared" si="41"/>
        <v>69399</v>
      </c>
      <c r="C283" s="9">
        <f t="shared" si="47"/>
        <v>69429</v>
      </c>
      <c r="D283" s="3">
        <f t="shared" si="42"/>
        <v>31</v>
      </c>
      <c r="E283" s="10">
        <f t="shared" si="43"/>
        <v>31</v>
      </c>
      <c r="F283" s="4">
        <f>'Lease Quarterly'!K293</f>
        <v>0</v>
      </c>
      <c r="G283" s="3">
        <f t="shared" si="48"/>
        <v>0</v>
      </c>
      <c r="H283" s="11">
        <f t="shared" si="44"/>
        <v>0</v>
      </c>
      <c r="I283" s="11">
        <f t="shared" si="45"/>
        <v>0</v>
      </c>
      <c r="J283" s="4">
        <f t="shared" si="46"/>
        <v>0</v>
      </c>
      <c r="K283" s="3">
        <f t="shared" si="49"/>
        <v>0</v>
      </c>
      <c r="L283" s="11">
        <f t="shared" si="50"/>
        <v>0</v>
      </c>
    </row>
    <row r="284" spans="1:12" x14ac:dyDescent="0.25">
      <c r="A284" s="9">
        <f>IF('Lease Quarterly'!$H$4="Monthly",DATE(YEAR('Quarterly Journal entry'!A283),MONTH('Quarterly Journal entry'!A283)+1,DAY('Quarterly Journal entry'!A283)),IF('Lease Quarterly'!$H$4="Quarterly",DATE(YEAR('Quarterly Journal entry'!A283),MONTH('Quarterly Journal entry'!A283)+3,DAY('Quarterly Journal entry'!A283)),DATE(YEAR('Quarterly Journal entry'!A283)+1,MONTH('Quarterly Journal entry'!A283),DAY('Quarterly Journal entry'!A283))))</f>
        <v>69489</v>
      </c>
      <c r="B284" s="9">
        <f t="shared" si="41"/>
        <v>69489</v>
      </c>
      <c r="C284" s="9">
        <f t="shared" si="47"/>
        <v>69518</v>
      </c>
      <c r="D284" s="3">
        <f t="shared" si="42"/>
        <v>30</v>
      </c>
      <c r="E284" s="10">
        <f t="shared" si="43"/>
        <v>30</v>
      </c>
      <c r="F284" s="4">
        <f>'Lease Quarterly'!K294</f>
        <v>0</v>
      </c>
      <c r="G284" s="3">
        <f t="shared" si="48"/>
        <v>0</v>
      </c>
      <c r="H284" s="11">
        <f t="shared" si="44"/>
        <v>0</v>
      </c>
      <c r="I284" s="11">
        <f t="shared" si="45"/>
        <v>0</v>
      </c>
      <c r="J284" s="4">
        <f t="shared" si="46"/>
        <v>0</v>
      </c>
      <c r="K284" s="3">
        <f t="shared" si="49"/>
        <v>0</v>
      </c>
      <c r="L284" s="11">
        <f t="shared" si="50"/>
        <v>0</v>
      </c>
    </row>
    <row r="285" spans="1:12" x14ac:dyDescent="0.25">
      <c r="A285" s="9">
        <f>IF('Lease Quarterly'!$H$4="Monthly",DATE(YEAR('Quarterly Journal entry'!A284),MONTH('Quarterly Journal entry'!A284)+1,DAY('Quarterly Journal entry'!A284)),IF('Lease Quarterly'!$H$4="Quarterly",DATE(YEAR('Quarterly Journal entry'!A284),MONTH('Quarterly Journal entry'!A284)+3,DAY('Quarterly Journal entry'!A284)),DATE(YEAR('Quarterly Journal entry'!A284)+1,MONTH('Quarterly Journal entry'!A284),DAY('Quarterly Journal entry'!A284))))</f>
        <v>69580</v>
      </c>
      <c r="B285" s="9">
        <f t="shared" si="41"/>
        <v>69580</v>
      </c>
      <c r="C285" s="9">
        <f t="shared" si="47"/>
        <v>69610</v>
      </c>
      <c r="D285" s="3">
        <f t="shared" si="42"/>
        <v>31</v>
      </c>
      <c r="E285" s="10">
        <f t="shared" si="43"/>
        <v>31</v>
      </c>
      <c r="F285" s="4">
        <f>'Lease Quarterly'!K295</f>
        <v>0</v>
      </c>
      <c r="G285" s="3">
        <f t="shared" si="48"/>
        <v>0</v>
      </c>
      <c r="H285" s="11">
        <f t="shared" si="44"/>
        <v>0</v>
      </c>
      <c r="I285" s="11">
        <f t="shared" si="45"/>
        <v>0</v>
      </c>
      <c r="J285" s="4">
        <f t="shared" si="46"/>
        <v>0</v>
      </c>
      <c r="K285" s="3">
        <f t="shared" si="49"/>
        <v>0</v>
      </c>
      <c r="L285" s="11">
        <f t="shared" si="50"/>
        <v>0</v>
      </c>
    </row>
    <row r="286" spans="1:12" x14ac:dyDescent="0.25">
      <c r="A286" s="9">
        <f>IF('Lease Quarterly'!$H$4="Monthly",DATE(YEAR('Quarterly Journal entry'!A285),MONTH('Quarterly Journal entry'!A285)+1,DAY('Quarterly Journal entry'!A285)),IF('Lease Quarterly'!$H$4="Quarterly",DATE(YEAR('Quarterly Journal entry'!A285),MONTH('Quarterly Journal entry'!A285)+3,DAY('Quarterly Journal entry'!A285)),DATE(YEAR('Quarterly Journal entry'!A285)+1,MONTH('Quarterly Journal entry'!A285),DAY('Quarterly Journal entry'!A285))))</f>
        <v>69672</v>
      </c>
      <c r="B286" s="9">
        <f t="shared" si="41"/>
        <v>69672</v>
      </c>
      <c r="C286" s="9">
        <f t="shared" si="47"/>
        <v>69702</v>
      </c>
      <c r="D286" s="3">
        <f t="shared" si="42"/>
        <v>31</v>
      </c>
      <c r="E286" s="10">
        <f t="shared" si="43"/>
        <v>31</v>
      </c>
      <c r="F286" s="4">
        <f>'Lease Quarterly'!K296</f>
        <v>0</v>
      </c>
      <c r="G286" s="3">
        <f t="shared" si="48"/>
        <v>0</v>
      </c>
      <c r="H286" s="11">
        <f t="shared" si="44"/>
        <v>0</v>
      </c>
      <c r="I286" s="11">
        <f t="shared" si="45"/>
        <v>0</v>
      </c>
      <c r="J286" s="4">
        <f t="shared" si="46"/>
        <v>0</v>
      </c>
      <c r="K286" s="3">
        <f t="shared" si="49"/>
        <v>0</v>
      </c>
      <c r="L286" s="11">
        <f t="shared" si="50"/>
        <v>0</v>
      </c>
    </row>
    <row r="287" spans="1:12" x14ac:dyDescent="0.25">
      <c r="A287" s="9">
        <f>IF('Lease Quarterly'!$H$4="Monthly",DATE(YEAR('Quarterly Journal entry'!A286),MONTH('Quarterly Journal entry'!A286)+1,DAY('Quarterly Journal entry'!A286)),IF('Lease Quarterly'!$H$4="Quarterly",DATE(YEAR('Quarterly Journal entry'!A286),MONTH('Quarterly Journal entry'!A286)+3,DAY('Quarterly Journal entry'!A286)),DATE(YEAR('Quarterly Journal entry'!A286)+1,MONTH('Quarterly Journal entry'!A286),DAY('Quarterly Journal entry'!A286))))</f>
        <v>69764</v>
      </c>
      <c r="B287" s="9">
        <f t="shared" si="41"/>
        <v>69764</v>
      </c>
      <c r="C287" s="9">
        <f t="shared" si="47"/>
        <v>69794</v>
      </c>
      <c r="D287" s="3">
        <f t="shared" si="42"/>
        <v>31</v>
      </c>
      <c r="E287" s="10">
        <f t="shared" si="43"/>
        <v>31</v>
      </c>
      <c r="F287" s="4">
        <f>'Lease Quarterly'!K297</f>
        <v>0</v>
      </c>
      <c r="G287" s="3">
        <f t="shared" si="48"/>
        <v>0</v>
      </c>
      <c r="H287" s="11">
        <f t="shared" si="44"/>
        <v>0</v>
      </c>
      <c r="I287" s="11">
        <f t="shared" si="45"/>
        <v>0</v>
      </c>
      <c r="J287" s="4">
        <f t="shared" si="46"/>
        <v>0</v>
      </c>
      <c r="K287" s="3">
        <f t="shared" si="49"/>
        <v>0</v>
      </c>
      <c r="L287" s="11">
        <f t="shared" si="50"/>
        <v>0</v>
      </c>
    </row>
    <row r="288" spans="1:12" x14ac:dyDescent="0.25">
      <c r="A288" s="9">
        <f>IF('Lease Quarterly'!$H$4="Monthly",DATE(YEAR('Quarterly Journal entry'!A287),MONTH('Quarterly Journal entry'!A287)+1,DAY('Quarterly Journal entry'!A287)),IF('Lease Quarterly'!$H$4="Quarterly",DATE(YEAR('Quarterly Journal entry'!A287),MONTH('Quarterly Journal entry'!A287)+3,DAY('Quarterly Journal entry'!A287)),DATE(YEAR('Quarterly Journal entry'!A287)+1,MONTH('Quarterly Journal entry'!A287),DAY('Quarterly Journal entry'!A287))))</f>
        <v>69854</v>
      </c>
      <c r="B288" s="9">
        <f t="shared" si="41"/>
        <v>69854</v>
      </c>
      <c r="C288" s="9">
        <f t="shared" si="47"/>
        <v>69883</v>
      </c>
      <c r="D288" s="3">
        <f t="shared" si="42"/>
        <v>30</v>
      </c>
      <c r="E288" s="10">
        <f t="shared" si="43"/>
        <v>30</v>
      </c>
      <c r="F288" s="4">
        <f>'Lease Quarterly'!K298</f>
        <v>0</v>
      </c>
      <c r="G288" s="3">
        <f t="shared" si="48"/>
        <v>0</v>
      </c>
      <c r="H288" s="11">
        <f t="shared" si="44"/>
        <v>0</v>
      </c>
      <c r="I288" s="11">
        <f t="shared" si="45"/>
        <v>0</v>
      </c>
      <c r="J288" s="4">
        <f t="shared" si="46"/>
        <v>0</v>
      </c>
      <c r="K288" s="3">
        <f t="shared" si="49"/>
        <v>0</v>
      </c>
      <c r="L288" s="11">
        <f t="shared" si="50"/>
        <v>0</v>
      </c>
    </row>
    <row r="289" spans="1:12" x14ac:dyDescent="0.25">
      <c r="A289" s="9">
        <f>IF('Lease Quarterly'!$H$4="Monthly",DATE(YEAR('Quarterly Journal entry'!A288),MONTH('Quarterly Journal entry'!A288)+1,DAY('Quarterly Journal entry'!A288)),IF('Lease Quarterly'!$H$4="Quarterly",DATE(YEAR('Quarterly Journal entry'!A288),MONTH('Quarterly Journal entry'!A288)+3,DAY('Quarterly Journal entry'!A288)),DATE(YEAR('Quarterly Journal entry'!A288)+1,MONTH('Quarterly Journal entry'!A288),DAY('Quarterly Journal entry'!A288))))</f>
        <v>69945</v>
      </c>
      <c r="B289" s="9">
        <f t="shared" si="41"/>
        <v>69945</v>
      </c>
      <c r="C289" s="9">
        <f t="shared" si="47"/>
        <v>69975</v>
      </c>
      <c r="D289" s="3">
        <f t="shared" si="42"/>
        <v>31</v>
      </c>
      <c r="E289" s="10">
        <f t="shared" si="43"/>
        <v>31</v>
      </c>
      <c r="F289" s="4">
        <f>'Lease Quarterly'!K299</f>
        <v>0</v>
      </c>
      <c r="G289" s="3">
        <f t="shared" si="48"/>
        <v>0</v>
      </c>
      <c r="H289" s="11">
        <f t="shared" si="44"/>
        <v>0</v>
      </c>
      <c r="I289" s="11">
        <f t="shared" si="45"/>
        <v>0</v>
      </c>
      <c r="J289" s="4">
        <f t="shared" si="46"/>
        <v>0</v>
      </c>
      <c r="K289" s="3">
        <f t="shared" si="49"/>
        <v>0</v>
      </c>
      <c r="L289" s="11">
        <f t="shared" si="50"/>
        <v>0</v>
      </c>
    </row>
    <row r="290" spans="1:12" x14ac:dyDescent="0.25">
      <c r="A290" s="9">
        <f>IF('Lease Quarterly'!$H$4="Monthly",DATE(YEAR('Quarterly Journal entry'!A289),MONTH('Quarterly Journal entry'!A289)+1,DAY('Quarterly Journal entry'!A289)),IF('Lease Quarterly'!$H$4="Quarterly",DATE(YEAR('Quarterly Journal entry'!A289),MONTH('Quarterly Journal entry'!A289)+3,DAY('Quarterly Journal entry'!A289)),DATE(YEAR('Quarterly Journal entry'!A289)+1,MONTH('Quarterly Journal entry'!A289),DAY('Quarterly Journal entry'!A289))))</f>
        <v>70037</v>
      </c>
      <c r="B290" s="9">
        <f t="shared" si="41"/>
        <v>70037</v>
      </c>
      <c r="C290" s="9">
        <f t="shared" si="47"/>
        <v>70067</v>
      </c>
      <c r="D290" s="3">
        <f t="shared" si="42"/>
        <v>31</v>
      </c>
      <c r="E290" s="10">
        <f t="shared" si="43"/>
        <v>31</v>
      </c>
      <c r="F290" s="4">
        <f>'Lease Quarterly'!K300</f>
        <v>0</v>
      </c>
      <c r="G290" s="3">
        <f t="shared" si="48"/>
        <v>0</v>
      </c>
      <c r="H290" s="11">
        <f t="shared" si="44"/>
        <v>0</v>
      </c>
      <c r="I290" s="11">
        <f t="shared" si="45"/>
        <v>0</v>
      </c>
      <c r="J290" s="4">
        <f t="shared" si="46"/>
        <v>0</v>
      </c>
      <c r="K290" s="3">
        <f t="shared" si="49"/>
        <v>0</v>
      </c>
      <c r="L290" s="11">
        <f t="shared" si="50"/>
        <v>0</v>
      </c>
    </row>
    <row r="291" spans="1:12" x14ac:dyDescent="0.25">
      <c r="A291" s="9">
        <f>IF('Lease Quarterly'!$H$4="Monthly",DATE(YEAR('Quarterly Journal entry'!A290),MONTH('Quarterly Journal entry'!A290)+1,DAY('Quarterly Journal entry'!A290)),IF('Lease Quarterly'!$H$4="Quarterly",DATE(YEAR('Quarterly Journal entry'!A290),MONTH('Quarterly Journal entry'!A290)+3,DAY('Quarterly Journal entry'!A290)),DATE(YEAR('Quarterly Journal entry'!A290)+1,MONTH('Quarterly Journal entry'!A290),DAY('Quarterly Journal entry'!A290))))</f>
        <v>70129</v>
      </c>
      <c r="B291" s="9">
        <f t="shared" si="41"/>
        <v>70129</v>
      </c>
      <c r="C291" s="9">
        <f t="shared" si="47"/>
        <v>70159</v>
      </c>
      <c r="D291" s="3">
        <f t="shared" si="42"/>
        <v>31</v>
      </c>
      <c r="E291" s="10">
        <f t="shared" si="43"/>
        <v>31</v>
      </c>
      <c r="F291" s="4">
        <f>'Lease Quarterly'!K301</f>
        <v>0</v>
      </c>
      <c r="G291" s="3">
        <f t="shared" si="48"/>
        <v>0</v>
      </c>
      <c r="H291" s="11">
        <f t="shared" si="44"/>
        <v>0</v>
      </c>
      <c r="I291" s="11">
        <f t="shared" si="45"/>
        <v>0</v>
      </c>
      <c r="J291" s="4">
        <f t="shared" si="46"/>
        <v>0</v>
      </c>
      <c r="K291" s="3">
        <f t="shared" si="49"/>
        <v>0</v>
      </c>
      <c r="L291" s="11">
        <f t="shared" si="50"/>
        <v>0</v>
      </c>
    </row>
    <row r="292" spans="1:12" x14ac:dyDescent="0.25">
      <c r="A292" s="9">
        <f>IF('Lease Quarterly'!$H$4="Monthly",DATE(YEAR('Quarterly Journal entry'!A291),MONTH('Quarterly Journal entry'!A291)+1,DAY('Quarterly Journal entry'!A291)),IF('Lease Quarterly'!$H$4="Quarterly",DATE(YEAR('Quarterly Journal entry'!A291),MONTH('Quarterly Journal entry'!A291)+3,DAY('Quarterly Journal entry'!A291)),DATE(YEAR('Quarterly Journal entry'!A291)+1,MONTH('Quarterly Journal entry'!A291),DAY('Quarterly Journal entry'!A291))))</f>
        <v>70220</v>
      </c>
      <c r="B292" s="9">
        <f t="shared" si="41"/>
        <v>70220</v>
      </c>
      <c r="C292" s="9">
        <f t="shared" si="47"/>
        <v>70249</v>
      </c>
      <c r="D292" s="3">
        <f t="shared" si="42"/>
        <v>30</v>
      </c>
      <c r="E292" s="10">
        <f t="shared" si="43"/>
        <v>30</v>
      </c>
      <c r="F292" s="4">
        <f>'Lease Quarterly'!K302</f>
        <v>0</v>
      </c>
      <c r="G292" s="3">
        <f t="shared" si="48"/>
        <v>0</v>
      </c>
      <c r="H292" s="11">
        <f t="shared" si="44"/>
        <v>0</v>
      </c>
      <c r="I292" s="11">
        <f t="shared" si="45"/>
        <v>0</v>
      </c>
      <c r="J292" s="4">
        <f t="shared" si="46"/>
        <v>0</v>
      </c>
      <c r="K292" s="3">
        <f t="shared" si="49"/>
        <v>0</v>
      </c>
      <c r="L292" s="11">
        <f t="shared" si="50"/>
        <v>0</v>
      </c>
    </row>
    <row r="293" spans="1:12" x14ac:dyDescent="0.25">
      <c r="A293" s="9">
        <f>IF('Lease Quarterly'!$H$4="Monthly",DATE(YEAR('Quarterly Journal entry'!A292),MONTH('Quarterly Journal entry'!A292)+1,DAY('Quarterly Journal entry'!A292)),IF('Lease Quarterly'!$H$4="Quarterly",DATE(YEAR('Quarterly Journal entry'!A292),MONTH('Quarterly Journal entry'!A292)+3,DAY('Quarterly Journal entry'!A292)),DATE(YEAR('Quarterly Journal entry'!A292)+1,MONTH('Quarterly Journal entry'!A292),DAY('Quarterly Journal entry'!A292))))</f>
        <v>70311</v>
      </c>
      <c r="B293" s="9">
        <f t="shared" si="41"/>
        <v>70311</v>
      </c>
      <c r="C293" s="9">
        <f t="shared" si="47"/>
        <v>70341</v>
      </c>
      <c r="D293" s="3">
        <f t="shared" si="42"/>
        <v>31</v>
      </c>
      <c r="E293" s="10">
        <f t="shared" si="43"/>
        <v>31</v>
      </c>
      <c r="F293" s="4">
        <f>'Lease Quarterly'!K303</f>
        <v>0</v>
      </c>
      <c r="G293" s="3">
        <f t="shared" si="48"/>
        <v>0</v>
      </c>
      <c r="H293" s="11">
        <f t="shared" si="44"/>
        <v>0</v>
      </c>
      <c r="I293" s="11">
        <f t="shared" si="45"/>
        <v>0</v>
      </c>
      <c r="J293" s="4">
        <f t="shared" si="46"/>
        <v>0</v>
      </c>
      <c r="K293" s="3">
        <f t="shared" si="49"/>
        <v>0</v>
      </c>
      <c r="L293" s="11">
        <f t="shared" si="50"/>
        <v>0</v>
      </c>
    </row>
    <row r="294" spans="1:12" x14ac:dyDescent="0.25">
      <c r="A294" s="9">
        <f>IF('Lease Quarterly'!$H$4="Monthly",DATE(YEAR('Quarterly Journal entry'!A293),MONTH('Quarterly Journal entry'!A293)+1,DAY('Quarterly Journal entry'!A293)),IF('Lease Quarterly'!$H$4="Quarterly",DATE(YEAR('Quarterly Journal entry'!A293),MONTH('Quarterly Journal entry'!A293)+3,DAY('Quarterly Journal entry'!A293)),DATE(YEAR('Quarterly Journal entry'!A293)+1,MONTH('Quarterly Journal entry'!A293),DAY('Quarterly Journal entry'!A293))))</f>
        <v>70403</v>
      </c>
      <c r="B294" s="9">
        <f t="shared" si="41"/>
        <v>70403</v>
      </c>
      <c r="C294" s="9">
        <f t="shared" si="47"/>
        <v>70433</v>
      </c>
      <c r="D294" s="3">
        <f t="shared" si="42"/>
        <v>31</v>
      </c>
      <c r="E294" s="10">
        <f t="shared" si="43"/>
        <v>31</v>
      </c>
      <c r="F294" s="4">
        <f>'Lease Quarterly'!K304</f>
        <v>0</v>
      </c>
      <c r="G294" s="3">
        <f t="shared" si="48"/>
        <v>0</v>
      </c>
      <c r="H294" s="11">
        <f t="shared" si="44"/>
        <v>0</v>
      </c>
      <c r="I294" s="11">
        <f t="shared" si="45"/>
        <v>0</v>
      </c>
      <c r="J294" s="4">
        <f t="shared" si="46"/>
        <v>0</v>
      </c>
      <c r="K294" s="3">
        <f t="shared" si="49"/>
        <v>0</v>
      </c>
      <c r="L294" s="11">
        <f t="shared" si="50"/>
        <v>0</v>
      </c>
    </row>
    <row r="295" spans="1:12" x14ac:dyDescent="0.25">
      <c r="A295" s="9">
        <f>IF('Lease Quarterly'!$H$4="Monthly",DATE(YEAR('Quarterly Journal entry'!A294),MONTH('Quarterly Journal entry'!A294)+1,DAY('Quarterly Journal entry'!A294)),IF('Lease Quarterly'!$H$4="Quarterly",DATE(YEAR('Quarterly Journal entry'!A294),MONTH('Quarterly Journal entry'!A294)+3,DAY('Quarterly Journal entry'!A294)),DATE(YEAR('Quarterly Journal entry'!A294)+1,MONTH('Quarterly Journal entry'!A294),DAY('Quarterly Journal entry'!A294))))</f>
        <v>70495</v>
      </c>
      <c r="B295" s="9">
        <f t="shared" si="41"/>
        <v>70495</v>
      </c>
      <c r="C295" s="9">
        <f t="shared" si="47"/>
        <v>70525</v>
      </c>
      <c r="D295" s="3">
        <f t="shared" si="42"/>
        <v>31</v>
      </c>
      <c r="E295" s="10">
        <f t="shared" si="43"/>
        <v>31</v>
      </c>
      <c r="F295" s="4">
        <f>'Lease Quarterly'!K305</f>
        <v>0</v>
      </c>
      <c r="G295" s="3">
        <f t="shared" si="48"/>
        <v>0</v>
      </c>
      <c r="H295" s="11">
        <f t="shared" si="44"/>
        <v>0</v>
      </c>
      <c r="I295" s="11">
        <f t="shared" si="45"/>
        <v>0</v>
      </c>
      <c r="J295" s="4">
        <f t="shared" si="46"/>
        <v>0</v>
      </c>
      <c r="K295" s="3">
        <f t="shared" si="49"/>
        <v>0</v>
      </c>
      <c r="L295" s="11">
        <f t="shared" si="50"/>
        <v>0</v>
      </c>
    </row>
    <row r="296" spans="1:12" x14ac:dyDescent="0.25">
      <c r="A296" s="9">
        <f>IF('Lease Quarterly'!$H$4="Monthly",DATE(YEAR('Quarterly Journal entry'!A295),MONTH('Quarterly Journal entry'!A295)+1,DAY('Quarterly Journal entry'!A295)),IF('Lease Quarterly'!$H$4="Quarterly",DATE(YEAR('Quarterly Journal entry'!A295),MONTH('Quarterly Journal entry'!A295)+3,DAY('Quarterly Journal entry'!A295)),DATE(YEAR('Quarterly Journal entry'!A295)+1,MONTH('Quarterly Journal entry'!A295),DAY('Quarterly Journal entry'!A295))))</f>
        <v>70585</v>
      </c>
      <c r="B296" s="9">
        <f t="shared" si="41"/>
        <v>70585</v>
      </c>
      <c r="C296" s="9">
        <f t="shared" si="47"/>
        <v>70614</v>
      </c>
      <c r="D296" s="3">
        <f t="shared" si="42"/>
        <v>30</v>
      </c>
      <c r="E296" s="10">
        <f t="shared" si="43"/>
        <v>30</v>
      </c>
      <c r="F296" s="4">
        <f>'Lease Quarterly'!K306</f>
        <v>0</v>
      </c>
      <c r="G296" s="3">
        <f t="shared" si="48"/>
        <v>0</v>
      </c>
      <c r="H296" s="11">
        <f t="shared" si="44"/>
        <v>0</v>
      </c>
      <c r="I296" s="11">
        <f t="shared" si="45"/>
        <v>0</v>
      </c>
      <c r="J296" s="4">
        <f t="shared" si="46"/>
        <v>0</v>
      </c>
      <c r="K296" s="3">
        <f t="shared" si="49"/>
        <v>0</v>
      </c>
      <c r="L296" s="11">
        <f t="shared" si="50"/>
        <v>0</v>
      </c>
    </row>
    <row r="297" spans="1:12" x14ac:dyDescent="0.25">
      <c r="A297" s="9">
        <f>IF('Lease Quarterly'!$H$4="Monthly",DATE(YEAR('Quarterly Journal entry'!A296),MONTH('Quarterly Journal entry'!A296)+1,DAY('Quarterly Journal entry'!A296)),IF('Lease Quarterly'!$H$4="Quarterly",DATE(YEAR('Quarterly Journal entry'!A296),MONTH('Quarterly Journal entry'!A296)+3,DAY('Quarterly Journal entry'!A296)),DATE(YEAR('Quarterly Journal entry'!A296)+1,MONTH('Quarterly Journal entry'!A296),DAY('Quarterly Journal entry'!A296))))</f>
        <v>70676</v>
      </c>
      <c r="B297" s="9">
        <f t="shared" si="41"/>
        <v>70676</v>
      </c>
      <c r="C297" s="9">
        <f t="shared" si="47"/>
        <v>70706</v>
      </c>
      <c r="D297" s="3">
        <f t="shared" si="42"/>
        <v>31</v>
      </c>
      <c r="E297" s="10">
        <f t="shared" si="43"/>
        <v>31</v>
      </c>
      <c r="F297" s="4">
        <f>'Lease Quarterly'!K307</f>
        <v>0</v>
      </c>
      <c r="G297" s="3">
        <f t="shared" si="48"/>
        <v>0</v>
      </c>
      <c r="H297" s="11">
        <f t="shared" si="44"/>
        <v>0</v>
      </c>
      <c r="I297" s="11">
        <f t="shared" si="45"/>
        <v>0</v>
      </c>
      <c r="J297" s="4">
        <f t="shared" si="46"/>
        <v>0</v>
      </c>
      <c r="K297" s="3">
        <f t="shared" si="49"/>
        <v>0</v>
      </c>
      <c r="L297" s="11">
        <f t="shared" si="50"/>
        <v>0</v>
      </c>
    </row>
    <row r="298" spans="1:12" x14ac:dyDescent="0.25">
      <c r="A298" s="9">
        <f>IF('Lease Quarterly'!$H$4="Monthly",DATE(YEAR('Quarterly Journal entry'!A297),MONTH('Quarterly Journal entry'!A297)+1,DAY('Quarterly Journal entry'!A297)),IF('Lease Quarterly'!$H$4="Quarterly",DATE(YEAR('Quarterly Journal entry'!A297),MONTH('Quarterly Journal entry'!A297)+3,DAY('Quarterly Journal entry'!A297)),DATE(YEAR('Quarterly Journal entry'!A297)+1,MONTH('Quarterly Journal entry'!A297),DAY('Quarterly Journal entry'!A297))))</f>
        <v>70768</v>
      </c>
      <c r="B298" s="9">
        <f t="shared" si="41"/>
        <v>70768</v>
      </c>
      <c r="C298" s="9">
        <f t="shared" si="47"/>
        <v>70798</v>
      </c>
      <c r="D298" s="3">
        <f t="shared" si="42"/>
        <v>31</v>
      </c>
      <c r="E298" s="10">
        <f t="shared" si="43"/>
        <v>31</v>
      </c>
      <c r="F298" s="4">
        <f>'Lease Quarterly'!K308</f>
        <v>0</v>
      </c>
      <c r="G298" s="3">
        <f t="shared" si="48"/>
        <v>0</v>
      </c>
      <c r="H298" s="11">
        <f t="shared" si="44"/>
        <v>0</v>
      </c>
      <c r="I298" s="11">
        <f t="shared" si="45"/>
        <v>0</v>
      </c>
      <c r="J298" s="4">
        <f t="shared" si="46"/>
        <v>0</v>
      </c>
      <c r="K298" s="3">
        <f t="shared" si="49"/>
        <v>0</v>
      </c>
      <c r="L298" s="11">
        <f t="shared" si="50"/>
        <v>0</v>
      </c>
    </row>
    <row r="299" spans="1:12" x14ac:dyDescent="0.25">
      <c r="A299" s="9">
        <f>IF('Lease Quarterly'!$H$4="Monthly",DATE(YEAR('Quarterly Journal entry'!A298),MONTH('Quarterly Journal entry'!A298)+1,DAY('Quarterly Journal entry'!A298)),IF('Lease Quarterly'!$H$4="Quarterly",DATE(YEAR('Quarterly Journal entry'!A298),MONTH('Quarterly Journal entry'!A298)+3,DAY('Quarterly Journal entry'!A298)),DATE(YEAR('Quarterly Journal entry'!A298)+1,MONTH('Quarterly Journal entry'!A298),DAY('Quarterly Journal entry'!A298))))</f>
        <v>70860</v>
      </c>
      <c r="B299" s="9">
        <f t="shared" si="41"/>
        <v>70860</v>
      </c>
      <c r="C299" s="9">
        <f t="shared" si="47"/>
        <v>70890</v>
      </c>
      <c r="D299" s="3">
        <f t="shared" si="42"/>
        <v>31</v>
      </c>
      <c r="E299" s="10">
        <f t="shared" si="43"/>
        <v>31</v>
      </c>
      <c r="F299" s="4">
        <f>'Lease Quarterly'!K309</f>
        <v>0</v>
      </c>
      <c r="G299" s="3">
        <f t="shared" si="48"/>
        <v>0</v>
      </c>
      <c r="H299" s="11">
        <f t="shared" si="44"/>
        <v>0</v>
      </c>
      <c r="I299" s="11">
        <f t="shared" si="45"/>
        <v>0</v>
      </c>
      <c r="J299" s="4">
        <f t="shared" si="46"/>
        <v>0</v>
      </c>
      <c r="K299" s="3">
        <f t="shared" si="49"/>
        <v>0</v>
      </c>
      <c r="L299" s="11">
        <f t="shared" si="50"/>
        <v>0</v>
      </c>
    </row>
    <row r="300" spans="1:12" x14ac:dyDescent="0.25">
      <c r="A300" s="9">
        <f>IF('Lease Quarterly'!$H$4="Monthly",DATE(YEAR('Quarterly Journal entry'!A299),MONTH('Quarterly Journal entry'!A299)+1,DAY('Quarterly Journal entry'!A299)),IF('Lease Quarterly'!$H$4="Quarterly",DATE(YEAR('Quarterly Journal entry'!A299),MONTH('Quarterly Journal entry'!A299)+3,DAY('Quarterly Journal entry'!A299)),DATE(YEAR('Quarterly Journal entry'!A299)+1,MONTH('Quarterly Journal entry'!A299),DAY('Quarterly Journal entry'!A299))))</f>
        <v>70950</v>
      </c>
      <c r="B300" s="9">
        <f t="shared" si="41"/>
        <v>70950</v>
      </c>
      <c r="C300" s="9">
        <f t="shared" si="47"/>
        <v>70979</v>
      </c>
      <c r="D300" s="3">
        <f t="shared" si="42"/>
        <v>30</v>
      </c>
      <c r="E300" s="10">
        <f t="shared" si="43"/>
        <v>30</v>
      </c>
      <c r="F300" s="4">
        <f>'Lease Quarterly'!K310</f>
        <v>0</v>
      </c>
      <c r="G300" s="3">
        <f t="shared" si="48"/>
        <v>0</v>
      </c>
      <c r="H300" s="11">
        <f t="shared" si="44"/>
        <v>0</v>
      </c>
      <c r="I300" s="11">
        <f t="shared" si="45"/>
        <v>0</v>
      </c>
      <c r="J300" s="4">
        <f t="shared" si="46"/>
        <v>0</v>
      </c>
      <c r="K300" s="3">
        <f t="shared" si="49"/>
        <v>0</v>
      </c>
      <c r="L300" s="11">
        <f t="shared" si="50"/>
        <v>0</v>
      </c>
    </row>
    <row r="301" spans="1:12" x14ac:dyDescent="0.25">
      <c r="A301" s="9">
        <f>IF('Lease Quarterly'!$H$4="Monthly",DATE(YEAR('Quarterly Journal entry'!A300),MONTH('Quarterly Journal entry'!A300)+1,DAY('Quarterly Journal entry'!A300)),IF('Lease Quarterly'!$H$4="Quarterly",DATE(YEAR('Quarterly Journal entry'!A300),MONTH('Quarterly Journal entry'!A300)+3,DAY('Quarterly Journal entry'!A300)),DATE(YEAR('Quarterly Journal entry'!A300)+1,MONTH('Quarterly Journal entry'!A300),DAY('Quarterly Journal entry'!A300))))</f>
        <v>71041</v>
      </c>
      <c r="B301" s="9">
        <f t="shared" si="41"/>
        <v>71041</v>
      </c>
      <c r="C301" s="9">
        <f t="shared" si="47"/>
        <v>71071</v>
      </c>
      <c r="D301" s="3">
        <f t="shared" si="42"/>
        <v>31</v>
      </c>
      <c r="E301" s="10">
        <f t="shared" si="43"/>
        <v>31</v>
      </c>
      <c r="F301" s="4">
        <f>'Lease Quarterly'!K311</f>
        <v>0</v>
      </c>
      <c r="G301" s="3">
        <f t="shared" si="48"/>
        <v>0</v>
      </c>
      <c r="H301" s="11">
        <f t="shared" si="44"/>
        <v>0</v>
      </c>
      <c r="I301" s="11">
        <f t="shared" si="45"/>
        <v>0</v>
      </c>
      <c r="J301" s="4">
        <f t="shared" si="46"/>
        <v>0</v>
      </c>
      <c r="K301" s="3">
        <f t="shared" si="49"/>
        <v>0</v>
      </c>
      <c r="L301" s="11">
        <f t="shared" si="50"/>
        <v>0</v>
      </c>
    </row>
    <row r="302" spans="1:12" x14ac:dyDescent="0.25">
      <c r="A302" s="9">
        <f>IF('Lease Quarterly'!$H$4="Monthly",DATE(YEAR('Quarterly Journal entry'!A301),MONTH('Quarterly Journal entry'!A301)+1,DAY('Quarterly Journal entry'!A301)),IF('Lease Quarterly'!$H$4="Quarterly",DATE(YEAR('Quarterly Journal entry'!A301),MONTH('Quarterly Journal entry'!A301)+3,DAY('Quarterly Journal entry'!A301)),DATE(YEAR('Quarterly Journal entry'!A301)+1,MONTH('Quarterly Journal entry'!A301),DAY('Quarterly Journal entry'!A301))))</f>
        <v>71133</v>
      </c>
      <c r="B302" s="9">
        <f t="shared" si="41"/>
        <v>71133</v>
      </c>
      <c r="C302" s="9">
        <f t="shared" si="47"/>
        <v>71163</v>
      </c>
      <c r="D302" s="3">
        <f t="shared" si="42"/>
        <v>31</v>
      </c>
      <c r="E302" s="10">
        <f t="shared" si="43"/>
        <v>31</v>
      </c>
      <c r="F302" s="4">
        <f>'Lease Quarterly'!K312</f>
        <v>0</v>
      </c>
      <c r="G302" s="3">
        <f t="shared" si="48"/>
        <v>0</v>
      </c>
      <c r="H302" s="11">
        <f t="shared" si="44"/>
        <v>0</v>
      </c>
      <c r="I302" s="11">
        <f t="shared" si="45"/>
        <v>0</v>
      </c>
      <c r="J302" s="4">
        <f t="shared" si="46"/>
        <v>0</v>
      </c>
      <c r="K302" s="3">
        <f t="shared" si="49"/>
        <v>0</v>
      </c>
      <c r="L302" s="11">
        <f t="shared" si="50"/>
        <v>0</v>
      </c>
    </row>
    <row r="303" spans="1:12" x14ac:dyDescent="0.25">
      <c r="A303" s="9">
        <f>IF('Lease Quarterly'!$H$4="Monthly",DATE(YEAR('Quarterly Journal entry'!A302),MONTH('Quarterly Journal entry'!A302)+1,DAY('Quarterly Journal entry'!A302)),IF('Lease Quarterly'!$H$4="Quarterly",DATE(YEAR('Quarterly Journal entry'!A302),MONTH('Quarterly Journal entry'!A302)+3,DAY('Quarterly Journal entry'!A302)),DATE(YEAR('Quarterly Journal entry'!A302)+1,MONTH('Quarterly Journal entry'!A302),DAY('Quarterly Journal entry'!A302))))</f>
        <v>71225</v>
      </c>
      <c r="B303" s="9">
        <f t="shared" si="41"/>
        <v>71225</v>
      </c>
      <c r="C303" s="9">
        <f t="shared" si="47"/>
        <v>71255</v>
      </c>
      <c r="D303" s="3">
        <f t="shared" si="42"/>
        <v>31</v>
      </c>
      <c r="E303" s="10">
        <f t="shared" si="43"/>
        <v>31</v>
      </c>
      <c r="F303" s="4">
        <f>'Lease Quarterly'!K313</f>
        <v>0</v>
      </c>
      <c r="G303" s="3">
        <f t="shared" si="48"/>
        <v>0</v>
      </c>
      <c r="H303" s="11">
        <f t="shared" si="44"/>
        <v>0</v>
      </c>
      <c r="I303" s="11">
        <f t="shared" si="45"/>
        <v>0</v>
      </c>
      <c r="J303" s="4">
        <f t="shared" si="46"/>
        <v>0</v>
      </c>
      <c r="K303" s="3">
        <f t="shared" si="49"/>
        <v>0</v>
      </c>
      <c r="L303" s="11">
        <f t="shared" si="50"/>
        <v>0</v>
      </c>
    </row>
    <row r="304" spans="1:12" x14ac:dyDescent="0.25">
      <c r="A304" s="9">
        <f>IF('Lease Quarterly'!$H$4="Monthly",DATE(YEAR('Quarterly Journal entry'!A303),MONTH('Quarterly Journal entry'!A303)+1,DAY('Quarterly Journal entry'!A303)),IF('Lease Quarterly'!$H$4="Quarterly",DATE(YEAR('Quarterly Journal entry'!A303),MONTH('Quarterly Journal entry'!A303)+3,DAY('Quarterly Journal entry'!A303)),DATE(YEAR('Quarterly Journal entry'!A303)+1,MONTH('Quarterly Journal entry'!A303),DAY('Quarterly Journal entry'!A303))))</f>
        <v>71315</v>
      </c>
      <c r="B304" s="9">
        <f t="shared" si="41"/>
        <v>71315</v>
      </c>
      <c r="C304" s="9">
        <f t="shared" si="47"/>
        <v>71344</v>
      </c>
      <c r="D304" s="3">
        <f t="shared" si="42"/>
        <v>30</v>
      </c>
      <c r="E304" s="10">
        <f t="shared" si="43"/>
        <v>30</v>
      </c>
      <c r="F304" s="4">
        <f>'Lease Quarterly'!K314</f>
        <v>0</v>
      </c>
      <c r="G304" s="3">
        <f t="shared" si="48"/>
        <v>0</v>
      </c>
      <c r="H304" s="11">
        <f t="shared" si="44"/>
        <v>0</v>
      </c>
      <c r="I304" s="11">
        <f t="shared" si="45"/>
        <v>0</v>
      </c>
      <c r="J304" s="4">
        <f t="shared" si="46"/>
        <v>0</v>
      </c>
      <c r="K304" s="3">
        <f t="shared" si="49"/>
        <v>0</v>
      </c>
      <c r="L304" s="11">
        <f t="shared" si="50"/>
        <v>0</v>
      </c>
    </row>
    <row r="305" spans="1:12" x14ac:dyDescent="0.25">
      <c r="A305" s="9">
        <f>IF('Lease Quarterly'!$H$4="Monthly",DATE(YEAR('Quarterly Journal entry'!A304),MONTH('Quarterly Journal entry'!A304)+1,DAY('Quarterly Journal entry'!A304)),IF('Lease Quarterly'!$H$4="Quarterly",DATE(YEAR('Quarterly Journal entry'!A304),MONTH('Quarterly Journal entry'!A304)+3,DAY('Quarterly Journal entry'!A304)),DATE(YEAR('Quarterly Journal entry'!A304)+1,MONTH('Quarterly Journal entry'!A304),DAY('Quarterly Journal entry'!A304))))</f>
        <v>71406</v>
      </c>
      <c r="B305" s="9">
        <f t="shared" si="41"/>
        <v>71406</v>
      </c>
      <c r="C305" s="9">
        <f t="shared" si="47"/>
        <v>71436</v>
      </c>
      <c r="D305" s="3">
        <f t="shared" si="42"/>
        <v>31</v>
      </c>
      <c r="E305" s="10">
        <f t="shared" si="43"/>
        <v>31</v>
      </c>
      <c r="F305" s="4">
        <f>'Lease Quarterly'!K315</f>
        <v>0</v>
      </c>
      <c r="G305" s="3">
        <f t="shared" si="48"/>
        <v>0</v>
      </c>
      <c r="H305" s="11">
        <f t="shared" si="44"/>
        <v>0</v>
      </c>
      <c r="I305" s="11">
        <f t="shared" si="45"/>
        <v>0</v>
      </c>
      <c r="J305" s="4">
        <f t="shared" si="46"/>
        <v>0</v>
      </c>
      <c r="K305" s="3">
        <f t="shared" si="49"/>
        <v>0</v>
      </c>
      <c r="L305" s="11">
        <f t="shared" si="50"/>
        <v>0</v>
      </c>
    </row>
    <row r="306" spans="1:12" x14ac:dyDescent="0.25">
      <c r="A306" s="9">
        <f>IF('Lease Quarterly'!$H$4="Monthly",DATE(YEAR('Quarterly Journal entry'!A305),MONTH('Quarterly Journal entry'!A305)+1,DAY('Quarterly Journal entry'!A305)),IF('Lease Quarterly'!$H$4="Quarterly",DATE(YEAR('Quarterly Journal entry'!A305),MONTH('Quarterly Journal entry'!A305)+3,DAY('Quarterly Journal entry'!A305)),DATE(YEAR('Quarterly Journal entry'!A305)+1,MONTH('Quarterly Journal entry'!A305),DAY('Quarterly Journal entry'!A305))))</f>
        <v>71498</v>
      </c>
      <c r="B306" s="9">
        <f t="shared" si="41"/>
        <v>71498</v>
      </c>
      <c r="C306" s="9">
        <f t="shared" si="47"/>
        <v>71528</v>
      </c>
      <c r="D306" s="3">
        <f t="shared" si="42"/>
        <v>31</v>
      </c>
      <c r="E306" s="10">
        <f t="shared" si="43"/>
        <v>31</v>
      </c>
      <c r="F306" s="4">
        <f>'Lease Quarterly'!K316</f>
        <v>0</v>
      </c>
      <c r="G306" s="3">
        <f t="shared" si="48"/>
        <v>0</v>
      </c>
      <c r="H306" s="11">
        <f t="shared" si="44"/>
        <v>0</v>
      </c>
      <c r="I306" s="11">
        <f t="shared" si="45"/>
        <v>0</v>
      </c>
      <c r="J306" s="4">
        <f t="shared" si="46"/>
        <v>0</v>
      </c>
      <c r="K306" s="3">
        <f t="shared" si="49"/>
        <v>0</v>
      </c>
      <c r="L306" s="11">
        <f t="shared" si="50"/>
        <v>0</v>
      </c>
    </row>
    <row r="307" spans="1:12" x14ac:dyDescent="0.25">
      <c r="A307" s="9">
        <f>IF('Lease Quarterly'!$H$4="Monthly",DATE(YEAR('Quarterly Journal entry'!A306),MONTH('Quarterly Journal entry'!A306)+1,DAY('Quarterly Journal entry'!A306)),IF('Lease Quarterly'!$H$4="Quarterly",DATE(YEAR('Quarterly Journal entry'!A306),MONTH('Quarterly Journal entry'!A306)+3,DAY('Quarterly Journal entry'!A306)),DATE(YEAR('Quarterly Journal entry'!A306)+1,MONTH('Quarterly Journal entry'!A306),DAY('Quarterly Journal entry'!A306))))</f>
        <v>71590</v>
      </c>
      <c r="B307" s="9">
        <f t="shared" si="41"/>
        <v>71590</v>
      </c>
      <c r="C307" s="9">
        <f t="shared" si="47"/>
        <v>71620</v>
      </c>
      <c r="D307" s="3">
        <f t="shared" si="42"/>
        <v>31</v>
      </c>
      <c r="E307" s="10">
        <f t="shared" si="43"/>
        <v>31</v>
      </c>
      <c r="F307" s="4">
        <f>'Lease Quarterly'!K317</f>
        <v>0</v>
      </c>
      <c r="G307" s="3">
        <f t="shared" si="48"/>
        <v>0</v>
      </c>
      <c r="H307" s="11">
        <f t="shared" si="44"/>
        <v>0</v>
      </c>
      <c r="I307" s="11">
        <f t="shared" si="45"/>
        <v>0</v>
      </c>
      <c r="J307" s="4">
        <f t="shared" si="46"/>
        <v>0</v>
      </c>
      <c r="K307" s="3">
        <f t="shared" si="49"/>
        <v>0</v>
      </c>
      <c r="L307" s="11">
        <f t="shared" si="50"/>
        <v>0</v>
      </c>
    </row>
    <row r="308" spans="1:12" x14ac:dyDescent="0.25">
      <c r="A308" s="9">
        <f>IF('Lease Quarterly'!$H$4="Monthly",DATE(YEAR('Quarterly Journal entry'!A307),MONTH('Quarterly Journal entry'!A307)+1,DAY('Quarterly Journal entry'!A307)),IF('Lease Quarterly'!$H$4="Quarterly",DATE(YEAR('Quarterly Journal entry'!A307),MONTH('Quarterly Journal entry'!A307)+3,DAY('Quarterly Journal entry'!A307)),DATE(YEAR('Quarterly Journal entry'!A307)+1,MONTH('Quarterly Journal entry'!A307),DAY('Quarterly Journal entry'!A307))))</f>
        <v>71681</v>
      </c>
      <c r="B308" s="9">
        <f t="shared" si="41"/>
        <v>71681</v>
      </c>
      <c r="C308" s="9">
        <f t="shared" si="47"/>
        <v>71710</v>
      </c>
      <c r="D308" s="3">
        <f t="shared" si="42"/>
        <v>30</v>
      </c>
      <c r="E308" s="10">
        <f t="shared" si="43"/>
        <v>30</v>
      </c>
      <c r="F308" s="4">
        <f>'Lease Quarterly'!K318</f>
        <v>0</v>
      </c>
      <c r="G308" s="3">
        <f t="shared" si="48"/>
        <v>0</v>
      </c>
      <c r="H308" s="11">
        <f t="shared" si="44"/>
        <v>0</v>
      </c>
      <c r="I308" s="11">
        <f t="shared" si="45"/>
        <v>0</v>
      </c>
      <c r="J308" s="4">
        <f t="shared" si="46"/>
        <v>0</v>
      </c>
      <c r="K308" s="3">
        <f t="shared" si="49"/>
        <v>0</v>
      </c>
      <c r="L308" s="11">
        <f t="shared" si="50"/>
        <v>0</v>
      </c>
    </row>
    <row r="309" spans="1:12" x14ac:dyDescent="0.25">
      <c r="A309" s="9">
        <f>IF('Lease Quarterly'!$H$4="Monthly",DATE(YEAR('Quarterly Journal entry'!A308),MONTH('Quarterly Journal entry'!A308)+1,DAY('Quarterly Journal entry'!A308)),IF('Lease Quarterly'!$H$4="Quarterly",DATE(YEAR('Quarterly Journal entry'!A308),MONTH('Quarterly Journal entry'!A308)+3,DAY('Quarterly Journal entry'!A308)),DATE(YEAR('Quarterly Journal entry'!A308)+1,MONTH('Quarterly Journal entry'!A308),DAY('Quarterly Journal entry'!A308))))</f>
        <v>71772</v>
      </c>
      <c r="B309" s="9">
        <f t="shared" si="41"/>
        <v>71772</v>
      </c>
      <c r="C309" s="9">
        <f t="shared" si="47"/>
        <v>71802</v>
      </c>
      <c r="D309" s="3">
        <f t="shared" si="42"/>
        <v>31</v>
      </c>
      <c r="E309" s="10">
        <f t="shared" si="43"/>
        <v>31</v>
      </c>
      <c r="F309" s="4">
        <f>'Lease Quarterly'!K319</f>
        <v>0</v>
      </c>
      <c r="G309" s="3">
        <f t="shared" si="48"/>
        <v>0</v>
      </c>
      <c r="H309" s="11">
        <f t="shared" si="44"/>
        <v>0</v>
      </c>
      <c r="I309" s="11">
        <f t="shared" si="45"/>
        <v>0</v>
      </c>
      <c r="J309" s="4">
        <f t="shared" si="46"/>
        <v>0</v>
      </c>
      <c r="K309" s="3">
        <f t="shared" si="49"/>
        <v>0</v>
      </c>
      <c r="L309" s="11">
        <f t="shared" si="50"/>
        <v>0</v>
      </c>
    </row>
    <row r="310" spans="1:12" x14ac:dyDescent="0.25">
      <c r="A310" s="9">
        <f>IF('Lease Quarterly'!$H$4="Monthly",DATE(YEAR('Quarterly Journal entry'!A309),MONTH('Quarterly Journal entry'!A309)+1,DAY('Quarterly Journal entry'!A309)),IF('Lease Quarterly'!$H$4="Quarterly",DATE(YEAR('Quarterly Journal entry'!A309),MONTH('Quarterly Journal entry'!A309)+3,DAY('Quarterly Journal entry'!A309)),DATE(YEAR('Quarterly Journal entry'!A309)+1,MONTH('Quarterly Journal entry'!A309),DAY('Quarterly Journal entry'!A309))))</f>
        <v>71864</v>
      </c>
      <c r="B310" s="9">
        <f t="shared" si="41"/>
        <v>71864</v>
      </c>
      <c r="C310" s="9">
        <f t="shared" si="47"/>
        <v>71894</v>
      </c>
      <c r="D310" s="3">
        <f t="shared" si="42"/>
        <v>31</v>
      </c>
      <c r="E310" s="10">
        <f t="shared" si="43"/>
        <v>31</v>
      </c>
      <c r="F310" s="4">
        <f>'Lease Quarterly'!K320</f>
        <v>0</v>
      </c>
      <c r="G310" s="3">
        <f t="shared" si="48"/>
        <v>0</v>
      </c>
      <c r="H310" s="11">
        <f t="shared" si="44"/>
        <v>0</v>
      </c>
      <c r="I310" s="11">
        <f t="shared" si="45"/>
        <v>0</v>
      </c>
      <c r="J310" s="4">
        <f t="shared" si="46"/>
        <v>0</v>
      </c>
      <c r="K310" s="3">
        <f t="shared" si="49"/>
        <v>0</v>
      </c>
      <c r="L310" s="11">
        <f t="shared" si="50"/>
        <v>0</v>
      </c>
    </row>
    <row r="311" spans="1:12" x14ac:dyDescent="0.25">
      <c r="A311" s="9">
        <f>IF('Lease Quarterly'!$H$4="Monthly",DATE(YEAR('Quarterly Journal entry'!A310),MONTH('Quarterly Journal entry'!A310)+1,DAY('Quarterly Journal entry'!A310)),IF('Lease Quarterly'!$H$4="Quarterly",DATE(YEAR('Quarterly Journal entry'!A310),MONTH('Quarterly Journal entry'!A310)+3,DAY('Quarterly Journal entry'!A310)),DATE(YEAR('Quarterly Journal entry'!A310)+1,MONTH('Quarterly Journal entry'!A310),DAY('Quarterly Journal entry'!A310))))</f>
        <v>71956</v>
      </c>
      <c r="B311" s="9">
        <f t="shared" si="41"/>
        <v>71956</v>
      </c>
      <c r="C311" s="9">
        <f t="shared" si="47"/>
        <v>71986</v>
      </c>
      <c r="D311" s="3">
        <f t="shared" si="42"/>
        <v>31</v>
      </c>
      <c r="E311" s="10">
        <f t="shared" si="43"/>
        <v>31</v>
      </c>
      <c r="F311" s="4">
        <f>'Lease Quarterly'!K321</f>
        <v>0</v>
      </c>
      <c r="G311" s="3">
        <f t="shared" si="48"/>
        <v>0</v>
      </c>
      <c r="H311" s="11">
        <f t="shared" si="44"/>
        <v>0</v>
      </c>
      <c r="I311" s="11">
        <f t="shared" si="45"/>
        <v>0</v>
      </c>
      <c r="J311" s="4">
        <f t="shared" si="46"/>
        <v>0</v>
      </c>
      <c r="K311" s="3">
        <f t="shared" si="49"/>
        <v>0</v>
      </c>
      <c r="L311" s="11">
        <f t="shared" si="50"/>
        <v>0</v>
      </c>
    </row>
    <row r="312" spans="1:12" x14ac:dyDescent="0.25">
      <c r="A312" s="9">
        <f>IF('Lease Quarterly'!$H$4="Monthly",DATE(YEAR('Quarterly Journal entry'!A311),MONTH('Quarterly Journal entry'!A311)+1,DAY('Quarterly Journal entry'!A311)),IF('Lease Quarterly'!$H$4="Quarterly",DATE(YEAR('Quarterly Journal entry'!A311),MONTH('Quarterly Journal entry'!A311)+3,DAY('Quarterly Journal entry'!A311)),DATE(YEAR('Quarterly Journal entry'!A311)+1,MONTH('Quarterly Journal entry'!A311),DAY('Quarterly Journal entry'!A311))))</f>
        <v>72046</v>
      </c>
      <c r="B312" s="9">
        <f t="shared" si="41"/>
        <v>72046</v>
      </c>
      <c r="C312" s="9">
        <f t="shared" si="47"/>
        <v>72075</v>
      </c>
      <c r="D312" s="3">
        <f t="shared" si="42"/>
        <v>30</v>
      </c>
      <c r="E312" s="10">
        <f t="shared" si="43"/>
        <v>30</v>
      </c>
      <c r="F312" s="4">
        <f>'Lease Quarterly'!K322</f>
        <v>0</v>
      </c>
      <c r="G312" s="3">
        <f t="shared" si="48"/>
        <v>0</v>
      </c>
      <c r="H312" s="11">
        <f t="shared" si="44"/>
        <v>0</v>
      </c>
      <c r="I312" s="11">
        <f t="shared" si="45"/>
        <v>0</v>
      </c>
      <c r="J312" s="4">
        <f t="shared" si="46"/>
        <v>0</v>
      </c>
      <c r="K312" s="3">
        <f t="shared" si="49"/>
        <v>0</v>
      </c>
      <c r="L312" s="11">
        <f t="shared" si="50"/>
        <v>0</v>
      </c>
    </row>
    <row r="313" spans="1:12" x14ac:dyDescent="0.25">
      <c r="A313" s="9">
        <f>IF('Lease Quarterly'!$H$4="Monthly",DATE(YEAR('Quarterly Journal entry'!A312),MONTH('Quarterly Journal entry'!A312)+1,DAY('Quarterly Journal entry'!A312)),IF('Lease Quarterly'!$H$4="Quarterly",DATE(YEAR('Quarterly Journal entry'!A312),MONTH('Quarterly Journal entry'!A312)+3,DAY('Quarterly Journal entry'!A312)),DATE(YEAR('Quarterly Journal entry'!A312)+1,MONTH('Quarterly Journal entry'!A312),DAY('Quarterly Journal entry'!A312))))</f>
        <v>72137</v>
      </c>
      <c r="B313" s="9">
        <f t="shared" si="41"/>
        <v>72137</v>
      </c>
      <c r="C313" s="9">
        <f t="shared" si="47"/>
        <v>72167</v>
      </c>
      <c r="D313" s="3">
        <f t="shared" si="42"/>
        <v>31</v>
      </c>
      <c r="E313" s="10">
        <f t="shared" si="43"/>
        <v>31</v>
      </c>
      <c r="F313" s="4">
        <f>'Lease Quarterly'!K323</f>
        <v>0</v>
      </c>
      <c r="G313" s="3">
        <f t="shared" si="48"/>
        <v>0</v>
      </c>
      <c r="H313" s="11">
        <f t="shared" si="44"/>
        <v>0</v>
      </c>
      <c r="I313" s="11">
        <f t="shared" si="45"/>
        <v>0</v>
      </c>
      <c r="J313" s="4">
        <f t="shared" si="46"/>
        <v>0</v>
      </c>
      <c r="K313" s="3">
        <f t="shared" si="49"/>
        <v>0</v>
      </c>
      <c r="L313" s="11">
        <f t="shared" si="50"/>
        <v>0</v>
      </c>
    </row>
    <row r="314" spans="1:12" x14ac:dyDescent="0.25">
      <c r="A314" s="9">
        <f>IF('Lease Quarterly'!$H$4="Monthly",DATE(YEAR('Quarterly Journal entry'!A313),MONTH('Quarterly Journal entry'!A313)+1,DAY('Quarterly Journal entry'!A313)),IF('Lease Quarterly'!$H$4="Quarterly",DATE(YEAR('Quarterly Journal entry'!A313),MONTH('Quarterly Journal entry'!A313)+3,DAY('Quarterly Journal entry'!A313)),DATE(YEAR('Quarterly Journal entry'!A313)+1,MONTH('Quarterly Journal entry'!A313),DAY('Quarterly Journal entry'!A313))))</f>
        <v>72229</v>
      </c>
      <c r="B314" s="9">
        <f t="shared" si="41"/>
        <v>72229</v>
      </c>
      <c r="C314" s="9">
        <f t="shared" si="47"/>
        <v>72259</v>
      </c>
      <c r="D314" s="3">
        <f t="shared" si="42"/>
        <v>31</v>
      </c>
      <c r="E314" s="10">
        <f t="shared" si="43"/>
        <v>31</v>
      </c>
      <c r="F314" s="4">
        <f>'Lease Quarterly'!K324</f>
        <v>0</v>
      </c>
      <c r="G314" s="3">
        <f t="shared" si="48"/>
        <v>0</v>
      </c>
      <c r="H314" s="11">
        <f t="shared" si="44"/>
        <v>0</v>
      </c>
      <c r="I314" s="11">
        <f t="shared" si="45"/>
        <v>0</v>
      </c>
      <c r="J314" s="4">
        <f t="shared" si="46"/>
        <v>0</v>
      </c>
      <c r="K314" s="3">
        <f t="shared" si="49"/>
        <v>0</v>
      </c>
      <c r="L314" s="11">
        <f t="shared" si="50"/>
        <v>0</v>
      </c>
    </row>
    <row r="315" spans="1:12" x14ac:dyDescent="0.25">
      <c r="A315" s="9">
        <f>IF('Lease Quarterly'!$H$4="Monthly",DATE(YEAR('Quarterly Journal entry'!A314),MONTH('Quarterly Journal entry'!A314)+1,DAY('Quarterly Journal entry'!A314)),IF('Lease Quarterly'!$H$4="Quarterly",DATE(YEAR('Quarterly Journal entry'!A314),MONTH('Quarterly Journal entry'!A314)+3,DAY('Quarterly Journal entry'!A314)),DATE(YEAR('Quarterly Journal entry'!A314)+1,MONTH('Quarterly Journal entry'!A314),DAY('Quarterly Journal entry'!A314))))</f>
        <v>72321</v>
      </c>
      <c r="B315" s="9">
        <f t="shared" si="41"/>
        <v>72321</v>
      </c>
      <c r="C315" s="9">
        <f t="shared" si="47"/>
        <v>72351</v>
      </c>
      <c r="D315" s="3">
        <f t="shared" si="42"/>
        <v>31</v>
      </c>
      <c r="E315" s="10">
        <f t="shared" si="43"/>
        <v>31</v>
      </c>
      <c r="F315" s="4">
        <f>'Lease Quarterly'!K325</f>
        <v>0</v>
      </c>
      <c r="G315" s="3">
        <f t="shared" si="48"/>
        <v>0</v>
      </c>
      <c r="H315" s="11">
        <f t="shared" si="44"/>
        <v>0</v>
      </c>
      <c r="I315" s="11">
        <f t="shared" si="45"/>
        <v>0</v>
      </c>
      <c r="J315" s="4">
        <f t="shared" si="46"/>
        <v>0</v>
      </c>
      <c r="K315" s="3">
        <f t="shared" si="49"/>
        <v>0</v>
      </c>
      <c r="L315" s="11">
        <f t="shared" si="50"/>
        <v>0</v>
      </c>
    </row>
    <row r="316" spans="1:12" x14ac:dyDescent="0.25">
      <c r="A316" s="9">
        <f>IF('Lease Quarterly'!$H$4="Monthly",DATE(YEAR('Quarterly Journal entry'!A315),MONTH('Quarterly Journal entry'!A315)+1,DAY('Quarterly Journal entry'!A315)),IF('Lease Quarterly'!$H$4="Quarterly",DATE(YEAR('Quarterly Journal entry'!A315),MONTH('Quarterly Journal entry'!A315)+3,DAY('Quarterly Journal entry'!A315)),DATE(YEAR('Quarterly Journal entry'!A315)+1,MONTH('Quarterly Journal entry'!A315),DAY('Quarterly Journal entry'!A315))))</f>
        <v>72411</v>
      </c>
      <c r="B316" s="9">
        <f t="shared" si="41"/>
        <v>72411</v>
      </c>
      <c r="C316" s="9">
        <f t="shared" si="47"/>
        <v>72440</v>
      </c>
      <c r="D316" s="3">
        <f t="shared" si="42"/>
        <v>30</v>
      </c>
      <c r="E316" s="10">
        <f t="shared" si="43"/>
        <v>30</v>
      </c>
      <c r="F316" s="4">
        <f>'Lease Quarterly'!K326</f>
        <v>0</v>
      </c>
      <c r="G316" s="3">
        <f t="shared" si="48"/>
        <v>0</v>
      </c>
      <c r="H316" s="11">
        <f t="shared" si="44"/>
        <v>0</v>
      </c>
      <c r="I316" s="11">
        <f t="shared" si="45"/>
        <v>0</v>
      </c>
      <c r="J316" s="4">
        <f t="shared" si="46"/>
        <v>0</v>
      </c>
      <c r="K316" s="3">
        <f t="shared" si="49"/>
        <v>0</v>
      </c>
      <c r="L316" s="11">
        <f t="shared" si="50"/>
        <v>0</v>
      </c>
    </row>
    <row r="317" spans="1:12" x14ac:dyDescent="0.25">
      <c r="A317" s="9">
        <f>IF('Lease Quarterly'!$H$4="Monthly",DATE(YEAR('Quarterly Journal entry'!A316),MONTH('Quarterly Journal entry'!A316)+1,DAY('Quarterly Journal entry'!A316)),IF('Lease Quarterly'!$H$4="Quarterly",DATE(YEAR('Quarterly Journal entry'!A316),MONTH('Quarterly Journal entry'!A316)+3,DAY('Quarterly Journal entry'!A316)),DATE(YEAR('Quarterly Journal entry'!A316)+1,MONTH('Quarterly Journal entry'!A316),DAY('Quarterly Journal entry'!A316))))</f>
        <v>72502</v>
      </c>
      <c r="B317" s="9">
        <f t="shared" si="41"/>
        <v>72502</v>
      </c>
      <c r="C317" s="9">
        <f t="shared" si="47"/>
        <v>72532</v>
      </c>
      <c r="D317" s="3">
        <f t="shared" si="42"/>
        <v>31</v>
      </c>
      <c r="E317" s="10">
        <f t="shared" si="43"/>
        <v>31</v>
      </c>
      <c r="F317" s="4">
        <f>'Lease Quarterly'!K327</f>
        <v>0</v>
      </c>
      <c r="G317" s="3">
        <f t="shared" si="48"/>
        <v>0</v>
      </c>
      <c r="H317" s="11">
        <f t="shared" si="44"/>
        <v>0</v>
      </c>
      <c r="I317" s="11">
        <f t="shared" si="45"/>
        <v>0</v>
      </c>
      <c r="J317" s="4">
        <f t="shared" si="46"/>
        <v>0</v>
      </c>
      <c r="K317" s="3">
        <f t="shared" si="49"/>
        <v>0</v>
      </c>
      <c r="L317" s="11">
        <f t="shared" si="50"/>
        <v>0</v>
      </c>
    </row>
    <row r="318" spans="1:12" x14ac:dyDescent="0.25">
      <c r="A318" s="9">
        <f>IF('Lease Quarterly'!$H$4="Monthly",DATE(YEAR('Quarterly Journal entry'!A317),MONTH('Quarterly Journal entry'!A317)+1,DAY('Quarterly Journal entry'!A317)),IF('Lease Quarterly'!$H$4="Quarterly",DATE(YEAR('Quarterly Journal entry'!A317),MONTH('Quarterly Journal entry'!A317)+3,DAY('Quarterly Journal entry'!A317)),DATE(YEAR('Quarterly Journal entry'!A317)+1,MONTH('Quarterly Journal entry'!A317),DAY('Quarterly Journal entry'!A317))))</f>
        <v>72594</v>
      </c>
      <c r="B318" s="9">
        <f t="shared" si="41"/>
        <v>72594</v>
      </c>
      <c r="C318" s="9">
        <f t="shared" si="47"/>
        <v>72624</v>
      </c>
      <c r="D318" s="3">
        <f t="shared" si="42"/>
        <v>31</v>
      </c>
      <c r="E318" s="10">
        <f t="shared" si="43"/>
        <v>31</v>
      </c>
      <c r="F318" s="4">
        <f>'Lease Quarterly'!K328</f>
        <v>0</v>
      </c>
      <c r="G318" s="3">
        <f t="shared" si="48"/>
        <v>0</v>
      </c>
      <c r="H318" s="11">
        <f t="shared" si="44"/>
        <v>0</v>
      </c>
      <c r="I318" s="11">
        <f t="shared" si="45"/>
        <v>0</v>
      </c>
      <c r="J318" s="4">
        <f t="shared" si="46"/>
        <v>0</v>
      </c>
      <c r="K318" s="3">
        <f t="shared" si="49"/>
        <v>0</v>
      </c>
      <c r="L318" s="11">
        <f t="shared" si="50"/>
        <v>0</v>
      </c>
    </row>
    <row r="319" spans="1:12" x14ac:dyDescent="0.25">
      <c r="A319" s="9">
        <f>IF('Lease Quarterly'!$H$4="Monthly",DATE(YEAR('Quarterly Journal entry'!A318),MONTH('Quarterly Journal entry'!A318)+1,DAY('Quarterly Journal entry'!A318)),IF('Lease Quarterly'!$H$4="Quarterly",DATE(YEAR('Quarterly Journal entry'!A318),MONTH('Quarterly Journal entry'!A318)+3,DAY('Quarterly Journal entry'!A318)),DATE(YEAR('Quarterly Journal entry'!A318)+1,MONTH('Quarterly Journal entry'!A318),DAY('Quarterly Journal entry'!A318))))</f>
        <v>72686</v>
      </c>
      <c r="B319" s="9">
        <f t="shared" si="41"/>
        <v>72686</v>
      </c>
      <c r="C319" s="9">
        <f t="shared" si="47"/>
        <v>72716</v>
      </c>
      <c r="D319" s="3">
        <f t="shared" si="42"/>
        <v>31</v>
      </c>
      <c r="E319" s="10">
        <f t="shared" si="43"/>
        <v>31</v>
      </c>
      <c r="F319" s="4">
        <f>'Lease Quarterly'!K329</f>
        <v>0</v>
      </c>
      <c r="G319" s="3">
        <f t="shared" si="48"/>
        <v>0</v>
      </c>
      <c r="H319" s="11">
        <f t="shared" si="44"/>
        <v>0</v>
      </c>
      <c r="I319" s="11">
        <f t="shared" si="45"/>
        <v>0</v>
      </c>
      <c r="J319" s="4">
        <f t="shared" si="46"/>
        <v>0</v>
      </c>
      <c r="K319" s="3">
        <f t="shared" si="49"/>
        <v>0</v>
      </c>
      <c r="L319" s="11">
        <f t="shared" si="50"/>
        <v>0</v>
      </c>
    </row>
    <row r="320" spans="1:12" x14ac:dyDescent="0.25">
      <c r="A320" s="9">
        <f>IF('Lease Quarterly'!$H$4="Monthly",DATE(YEAR('Quarterly Journal entry'!A319),MONTH('Quarterly Journal entry'!A319)+1,DAY('Quarterly Journal entry'!A319)),IF('Lease Quarterly'!$H$4="Quarterly",DATE(YEAR('Quarterly Journal entry'!A319),MONTH('Quarterly Journal entry'!A319)+3,DAY('Quarterly Journal entry'!A319)),DATE(YEAR('Quarterly Journal entry'!A319)+1,MONTH('Quarterly Journal entry'!A319),DAY('Quarterly Journal entry'!A319))))</f>
        <v>72776</v>
      </c>
      <c r="B320" s="9">
        <f t="shared" si="41"/>
        <v>72776</v>
      </c>
      <c r="C320" s="9">
        <f t="shared" si="47"/>
        <v>72805</v>
      </c>
      <c r="D320" s="3">
        <f t="shared" si="42"/>
        <v>30</v>
      </c>
      <c r="E320" s="10">
        <f t="shared" si="43"/>
        <v>30</v>
      </c>
      <c r="F320" s="4">
        <f>'Lease Quarterly'!K330</f>
        <v>0</v>
      </c>
      <c r="G320" s="3">
        <f t="shared" si="48"/>
        <v>0</v>
      </c>
      <c r="H320" s="11">
        <f t="shared" si="44"/>
        <v>0</v>
      </c>
      <c r="I320" s="11">
        <f t="shared" si="45"/>
        <v>0</v>
      </c>
      <c r="J320" s="4">
        <f t="shared" si="46"/>
        <v>0</v>
      </c>
      <c r="K320" s="3">
        <f t="shared" si="49"/>
        <v>0</v>
      </c>
      <c r="L320" s="11">
        <f t="shared" si="50"/>
        <v>0</v>
      </c>
    </row>
    <row r="321" spans="1:12" x14ac:dyDescent="0.25">
      <c r="A321" s="9">
        <f>IF('Lease Quarterly'!$H$4="Monthly",DATE(YEAR('Quarterly Journal entry'!A320),MONTH('Quarterly Journal entry'!A320)+1,DAY('Quarterly Journal entry'!A320)),IF('Lease Quarterly'!$H$4="Quarterly",DATE(YEAR('Quarterly Journal entry'!A320),MONTH('Quarterly Journal entry'!A320)+3,DAY('Quarterly Journal entry'!A320)),DATE(YEAR('Quarterly Journal entry'!A320)+1,MONTH('Quarterly Journal entry'!A320),DAY('Quarterly Journal entry'!A320))))</f>
        <v>72867</v>
      </c>
      <c r="B321" s="9">
        <f t="shared" si="41"/>
        <v>72867</v>
      </c>
      <c r="C321" s="9">
        <f t="shared" si="47"/>
        <v>72897</v>
      </c>
      <c r="D321" s="3">
        <f t="shared" si="42"/>
        <v>31</v>
      </c>
      <c r="E321" s="10">
        <f t="shared" si="43"/>
        <v>31</v>
      </c>
      <c r="F321" s="4">
        <f>'Lease Quarterly'!K331</f>
        <v>0</v>
      </c>
      <c r="G321" s="3">
        <f t="shared" si="48"/>
        <v>0</v>
      </c>
      <c r="H321" s="11">
        <f t="shared" si="44"/>
        <v>0</v>
      </c>
      <c r="I321" s="11">
        <f t="shared" si="45"/>
        <v>0</v>
      </c>
      <c r="J321" s="4">
        <f t="shared" si="46"/>
        <v>0</v>
      </c>
      <c r="K321" s="3">
        <f t="shared" si="49"/>
        <v>0</v>
      </c>
      <c r="L321" s="11">
        <f t="shared" si="50"/>
        <v>0</v>
      </c>
    </row>
    <row r="322" spans="1:12" x14ac:dyDescent="0.25">
      <c r="A322" s="9">
        <f>IF('Lease Quarterly'!$H$4="Monthly",DATE(YEAR('Quarterly Journal entry'!A321),MONTH('Quarterly Journal entry'!A321)+1,DAY('Quarterly Journal entry'!A321)),IF('Lease Quarterly'!$H$4="Quarterly",DATE(YEAR('Quarterly Journal entry'!A321),MONTH('Quarterly Journal entry'!A321)+3,DAY('Quarterly Journal entry'!A321)),DATE(YEAR('Quarterly Journal entry'!A321)+1,MONTH('Quarterly Journal entry'!A321),DAY('Quarterly Journal entry'!A321))))</f>
        <v>72959</v>
      </c>
      <c r="B322" s="9">
        <f t="shared" si="41"/>
        <v>72959</v>
      </c>
      <c r="C322" s="9">
        <f t="shared" si="47"/>
        <v>72989</v>
      </c>
      <c r="D322" s="3">
        <f t="shared" si="42"/>
        <v>31</v>
      </c>
      <c r="E322" s="10">
        <f t="shared" si="43"/>
        <v>31</v>
      </c>
      <c r="F322" s="4">
        <f>'Lease Quarterly'!K332</f>
        <v>0</v>
      </c>
      <c r="G322" s="3">
        <f t="shared" si="48"/>
        <v>0</v>
      </c>
      <c r="H322" s="11">
        <f t="shared" si="44"/>
        <v>0</v>
      </c>
      <c r="I322" s="11">
        <f t="shared" si="45"/>
        <v>0</v>
      </c>
      <c r="J322" s="4">
        <f t="shared" si="46"/>
        <v>0</v>
      </c>
      <c r="K322" s="3">
        <f t="shared" si="49"/>
        <v>0</v>
      </c>
      <c r="L322" s="11">
        <f t="shared" si="50"/>
        <v>0</v>
      </c>
    </row>
    <row r="323" spans="1:12" x14ac:dyDescent="0.25">
      <c r="A323" s="9">
        <f>IF('Lease Quarterly'!$H$4="Monthly",DATE(YEAR('Quarterly Journal entry'!A322),MONTH('Quarterly Journal entry'!A322)+1,DAY('Quarterly Journal entry'!A322)),IF('Lease Quarterly'!$H$4="Quarterly",DATE(YEAR('Quarterly Journal entry'!A322),MONTH('Quarterly Journal entry'!A322)+3,DAY('Quarterly Journal entry'!A322)),DATE(YEAR('Quarterly Journal entry'!A322)+1,MONTH('Quarterly Journal entry'!A322),DAY('Quarterly Journal entry'!A322))))</f>
        <v>73051</v>
      </c>
      <c r="B323" s="9">
        <f t="shared" si="41"/>
        <v>73051</v>
      </c>
      <c r="C323" s="9">
        <f t="shared" si="47"/>
        <v>73081</v>
      </c>
      <c r="D323" s="3">
        <f t="shared" si="42"/>
        <v>31</v>
      </c>
      <c r="E323" s="10">
        <f t="shared" si="43"/>
        <v>31</v>
      </c>
      <c r="F323" s="4">
        <f>'Lease Quarterly'!K333</f>
        <v>0</v>
      </c>
      <c r="G323" s="3">
        <f t="shared" si="48"/>
        <v>0</v>
      </c>
      <c r="H323" s="11">
        <f t="shared" si="44"/>
        <v>0</v>
      </c>
      <c r="I323" s="11">
        <f t="shared" si="45"/>
        <v>0</v>
      </c>
      <c r="J323" s="4">
        <f t="shared" si="46"/>
        <v>0</v>
      </c>
      <c r="K323" s="3">
        <f t="shared" si="49"/>
        <v>0</v>
      </c>
      <c r="L323" s="11">
        <f t="shared" si="50"/>
        <v>0</v>
      </c>
    </row>
    <row r="324" spans="1:12" x14ac:dyDescent="0.25">
      <c r="A324" s="9">
        <f>IF('Lease Quarterly'!$H$4="Monthly",DATE(YEAR('Quarterly Journal entry'!A323),MONTH('Quarterly Journal entry'!A323)+1,DAY('Quarterly Journal entry'!A323)),IF('Lease Quarterly'!$H$4="Quarterly",DATE(YEAR('Quarterly Journal entry'!A323),MONTH('Quarterly Journal entry'!A323)+3,DAY('Quarterly Journal entry'!A323)),DATE(YEAR('Quarterly Journal entry'!A323)+1,MONTH('Quarterly Journal entry'!A323),DAY('Quarterly Journal entry'!A323))))</f>
        <v>73141</v>
      </c>
      <c r="B324" s="9">
        <f t="shared" si="41"/>
        <v>73141</v>
      </c>
      <c r="C324" s="9">
        <f t="shared" si="47"/>
        <v>73170</v>
      </c>
      <c r="D324" s="3">
        <f t="shared" si="42"/>
        <v>30</v>
      </c>
      <c r="E324" s="10">
        <f t="shared" si="43"/>
        <v>30</v>
      </c>
      <c r="F324" s="4">
        <f>'Lease Quarterly'!K334</f>
        <v>0</v>
      </c>
      <c r="G324" s="3">
        <f t="shared" si="48"/>
        <v>0</v>
      </c>
      <c r="H324" s="11">
        <f t="shared" si="44"/>
        <v>0</v>
      </c>
      <c r="I324" s="11">
        <f t="shared" si="45"/>
        <v>0</v>
      </c>
      <c r="J324" s="4">
        <f t="shared" si="46"/>
        <v>0</v>
      </c>
      <c r="K324" s="3">
        <f t="shared" si="49"/>
        <v>0</v>
      </c>
      <c r="L324" s="11">
        <f t="shared" si="50"/>
        <v>0</v>
      </c>
    </row>
    <row r="325" spans="1:12" x14ac:dyDescent="0.25">
      <c r="A325" s="9">
        <f>IF('Lease Quarterly'!$H$4="Monthly",DATE(YEAR('Quarterly Journal entry'!A324),MONTH('Quarterly Journal entry'!A324)+1,DAY('Quarterly Journal entry'!A324)),IF('Lease Quarterly'!$H$4="Quarterly",DATE(YEAR('Quarterly Journal entry'!A324),MONTH('Quarterly Journal entry'!A324)+3,DAY('Quarterly Journal entry'!A324)),DATE(YEAR('Quarterly Journal entry'!A324)+1,MONTH('Quarterly Journal entry'!A324),DAY('Quarterly Journal entry'!A324))))</f>
        <v>73232</v>
      </c>
      <c r="B325" s="9">
        <f t="shared" si="41"/>
        <v>73232</v>
      </c>
      <c r="C325" s="9">
        <f t="shared" si="47"/>
        <v>73262</v>
      </c>
      <c r="D325" s="3">
        <f t="shared" si="42"/>
        <v>31</v>
      </c>
      <c r="E325" s="10">
        <f t="shared" si="43"/>
        <v>31</v>
      </c>
      <c r="F325" s="4">
        <f>'Lease Quarterly'!K335</f>
        <v>0</v>
      </c>
      <c r="G325" s="3">
        <f t="shared" si="48"/>
        <v>0</v>
      </c>
      <c r="H325" s="11">
        <f t="shared" si="44"/>
        <v>0</v>
      </c>
      <c r="I325" s="11">
        <f t="shared" si="45"/>
        <v>0</v>
      </c>
      <c r="J325" s="4">
        <f t="shared" si="46"/>
        <v>0</v>
      </c>
      <c r="K325" s="3">
        <f t="shared" si="49"/>
        <v>0</v>
      </c>
      <c r="L325" s="11">
        <f t="shared" si="50"/>
        <v>0</v>
      </c>
    </row>
    <row r="326" spans="1:12" x14ac:dyDescent="0.25">
      <c r="A326" s="9">
        <f>IF('Lease Quarterly'!$H$4="Monthly",DATE(YEAR('Quarterly Journal entry'!A325),MONTH('Quarterly Journal entry'!A325)+1,DAY('Quarterly Journal entry'!A325)),IF('Lease Quarterly'!$H$4="Quarterly",DATE(YEAR('Quarterly Journal entry'!A325),MONTH('Quarterly Journal entry'!A325)+3,DAY('Quarterly Journal entry'!A325)),DATE(YEAR('Quarterly Journal entry'!A325)+1,MONTH('Quarterly Journal entry'!A325),DAY('Quarterly Journal entry'!A325))))</f>
        <v>73324</v>
      </c>
      <c r="B326" s="9">
        <f t="shared" ref="B326:B389" si="51">EOMONTH(A326,-1)+1</f>
        <v>73324</v>
      </c>
      <c r="C326" s="9">
        <f t="shared" si="47"/>
        <v>73354</v>
      </c>
      <c r="D326" s="3">
        <f t="shared" ref="D326:D389" si="52">C326-B326+1</f>
        <v>31</v>
      </c>
      <c r="E326" s="10">
        <f t="shared" ref="E326:E389" si="53">C326-A326+1</f>
        <v>31</v>
      </c>
      <c r="F326" s="4">
        <f>'Lease Quarterly'!K336</f>
        <v>0</v>
      </c>
      <c r="G326" s="3">
        <f t="shared" si="48"/>
        <v>0</v>
      </c>
      <c r="H326" s="11">
        <f t="shared" ref="H326:H389" si="54">(F327)/(A327-A326+1)*((((EOMONTH(DATE(YEAR(A326),MONTH(A326)+1,DAY(A326)),0)))-DATE(YEAR(A326),MONTH(EOMONTH(A326,-1)+1)+1,1))+1)</f>
        <v>0</v>
      </c>
      <c r="I326" s="11">
        <f t="shared" ref="I326:I389" si="55">(F327)/(A327-A326+1)*(((((EOMONTH(DATE(YEAR(A326),MONTH(A326)+2,DAY(A326)),0)))-DATE(YEAR(A326),MONTH(EOMONTH(A326,-1)+2)+2,1)))+1)</f>
        <v>0</v>
      </c>
      <c r="J326" s="4">
        <f t="shared" ref="J326:J389" si="56">F327/(A327-A326+1)*(A327-DATE(YEAR(A327),MONTH(EOMONTH(A327,-1)+1),DAY(1))+1)</f>
        <v>0</v>
      </c>
      <c r="K326" s="3">
        <f t="shared" si="49"/>
        <v>0</v>
      </c>
      <c r="L326" s="11">
        <f t="shared" si="50"/>
        <v>0</v>
      </c>
    </row>
    <row r="327" spans="1:12" x14ac:dyDescent="0.25">
      <c r="A327" s="9">
        <f>IF('Lease Quarterly'!$H$4="Monthly",DATE(YEAR('Quarterly Journal entry'!A326),MONTH('Quarterly Journal entry'!A326)+1,DAY('Quarterly Journal entry'!A326)),IF('Lease Quarterly'!$H$4="Quarterly",DATE(YEAR('Quarterly Journal entry'!A326),MONTH('Quarterly Journal entry'!A326)+3,DAY('Quarterly Journal entry'!A326)),DATE(YEAR('Quarterly Journal entry'!A326)+1,MONTH('Quarterly Journal entry'!A326),DAY('Quarterly Journal entry'!A326))))</f>
        <v>73416</v>
      </c>
      <c r="B327" s="9">
        <f t="shared" si="51"/>
        <v>73416</v>
      </c>
      <c r="C327" s="9">
        <f t="shared" ref="C327:C390" si="57">EOMONTH(A327,0)</f>
        <v>73446</v>
      </c>
      <c r="D327" s="3">
        <f t="shared" si="52"/>
        <v>31</v>
      </c>
      <c r="E327" s="10">
        <f t="shared" si="53"/>
        <v>31</v>
      </c>
      <c r="F327" s="4">
        <f>'Lease Quarterly'!K337</f>
        <v>0</v>
      </c>
      <c r="G327" s="3">
        <f t="shared" ref="G327:G390" si="58">(F328/(A328-A327+1)*E327)+J326</f>
        <v>0</v>
      </c>
      <c r="H327" s="11">
        <f t="shared" si="54"/>
        <v>0</v>
      </c>
      <c r="I327" s="11">
        <f t="shared" si="55"/>
        <v>0</v>
      </c>
      <c r="J327" s="4">
        <f t="shared" si="56"/>
        <v>0</v>
      </c>
      <c r="K327" s="3">
        <f t="shared" si="49"/>
        <v>0</v>
      </c>
      <c r="L327" s="11">
        <f t="shared" si="50"/>
        <v>0</v>
      </c>
    </row>
    <row r="328" spans="1:12" x14ac:dyDescent="0.25">
      <c r="A328" s="9">
        <f>IF('Lease Quarterly'!$H$4="Monthly",DATE(YEAR('Quarterly Journal entry'!A327),MONTH('Quarterly Journal entry'!A327)+1,DAY('Quarterly Journal entry'!A327)),IF('Lease Quarterly'!$H$4="Quarterly",DATE(YEAR('Quarterly Journal entry'!A327),MONTH('Quarterly Journal entry'!A327)+3,DAY('Quarterly Journal entry'!A327)),DATE(YEAR('Quarterly Journal entry'!A327)+1,MONTH('Quarterly Journal entry'!A327),DAY('Quarterly Journal entry'!A327))))</f>
        <v>73506</v>
      </c>
      <c r="B328" s="9">
        <f t="shared" si="51"/>
        <v>73506</v>
      </c>
      <c r="C328" s="9">
        <f t="shared" si="57"/>
        <v>73535</v>
      </c>
      <c r="D328" s="3">
        <f t="shared" si="52"/>
        <v>30</v>
      </c>
      <c r="E328" s="10">
        <f t="shared" si="53"/>
        <v>30</v>
      </c>
      <c r="F328" s="4">
        <f>'Lease Quarterly'!K338</f>
        <v>0</v>
      </c>
      <c r="G328" s="3">
        <f t="shared" si="58"/>
        <v>0</v>
      </c>
      <c r="H328" s="11">
        <f t="shared" si="54"/>
        <v>0</v>
      </c>
      <c r="I328" s="11">
        <f t="shared" si="55"/>
        <v>0</v>
      </c>
      <c r="J328" s="4">
        <f t="shared" si="56"/>
        <v>0</v>
      </c>
      <c r="K328" s="3">
        <f t="shared" ref="K328:K391" si="59">G328+J328+I328+H328-J327</f>
        <v>0</v>
      </c>
      <c r="L328" s="11">
        <f t="shared" ref="L328:L391" si="60">J328-J327</f>
        <v>0</v>
      </c>
    </row>
    <row r="329" spans="1:12" x14ac:dyDescent="0.25">
      <c r="A329" s="9">
        <f>IF('Lease Quarterly'!$H$4="Monthly",DATE(YEAR('Quarterly Journal entry'!A328),MONTH('Quarterly Journal entry'!A328)+1,DAY('Quarterly Journal entry'!A328)),IF('Lease Quarterly'!$H$4="Quarterly",DATE(YEAR('Quarterly Journal entry'!A328),MONTH('Quarterly Journal entry'!A328)+3,DAY('Quarterly Journal entry'!A328)),DATE(YEAR('Quarterly Journal entry'!A328)+1,MONTH('Quarterly Journal entry'!A328),DAY('Quarterly Journal entry'!A328))))</f>
        <v>73597</v>
      </c>
      <c r="B329" s="9">
        <f t="shared" si="51"/>
        <v>73597</v>
      </c>
      <c r="C329" s="9">
        <f t="shared" si="57"/>
        <v>73627</v>
      </c>
      <c r="D329" s="3">
        <f t="shared" si="52"/>
        <v>31</v>
      </c>
      <c r="E329" s="10">
        <f t="shared" si="53"/>
        <v>31</v>
      </c>
      <c r="F329" s="4">
        <f>'Lease Quarterly'!K339</f>
        <v>0</v>
      </c>
      <c r="G329" s="3">
        <f t="shared" si="58"/>
        <v>0</v>
      </c>
      <c r="H329" s="11">
        <f t="shared" si="54"/>
        <v>0</v>
      </c>
      <c r="I329" s="11">
        <f t="shared" si="55"/>
        <v>0</v>
      </c>
      <c r="J329" s="4">
        <f t="shared" si="56"/>
        <v>0</v>
      </c>
      <c r="K329" s="3">
        <f t="shared" si="59"/>
        <v>0</v>
      </c>
      <c r="L329" s="11">
        <f t="shared" si="60"/>
        <v>0</v>
      </c>
    </row>
    <row r="330" spans="1:12" x14ac:dyDescent="0.25">
      <c r="A330" s="9">
        <f>IF('Lease Quarterly'!$H$4="Monthly",DATE(YEAR('Quarterly Journal entry'!A329),MONTH('Quarterly Journal entry'!A329)+1,DAY('Quarterly Journal entry'!A329)),IF('Lease Quarterly'!$H$4="Quarterly",DATE(YEAR('Quarterly Journal entry'!A329),MONTH('Quarterly Journal entry'!A329)+3,DAY('Quarterly Journal entry'!A329)),DATE(YEAR('Quarterly Journal entry'!A329)+1,MONTH('Quarterly Journal entry'!A329),DAY('Quarterly Journal entry'!A329))))</f>
        <v>73689</v>
      </c>
      <c r="B330" s="9">
        <f t="shared" si="51"/>
        <v>73689</v>
      </c>
      <c r="C330" s="9">
        <f t="shared" si="57"/>
        <v>73719</v>
      </c>
      <c r="D330" s="3">
        <f t="shared" si="52"/>
        <v>31</v>
      </c>
      <c r="E330" s="10">
        <f t="shared" si="53"/>
        <v>31</v>
      </c>
      <c r="F330" s="4">
        <f>'Lease Quarterly'!K340</f>
        <v>0</v>
      </c>
      <c r="G330" s="3">
        <f t="shared" si="58"/>
        <v>0</v>
      </c>
      <c r="H330" s="11">
        <f t="shared" si="54"/>
        <v>0</v>
      </c>
      <c r="I330" s="11">
        <f t="shared" si="55"/>
        <v>0</v>
      </c>
      <c r="J330" s="4">
        <f t="shared" si="56"/>
        <v>0</v>
      </c>
      <c r="K330" s="3">
        <f t="shared" si="59"/>
        <v>0</v>
      </c>
      <c r="L330" s="11">
        <f t="shared" si="60"/>
        <v>0</v>
      </c>
    </row>
    <row r="331" spans="1:12" x14ac:dyDescent="0.25">
      <c r="A331" s="9">
        <f>IF('Lease Quarterly'!$H$4="Monthly",DATE(YEAR('Quarterly Journal entry'!A330),MONTH('Quarterly Journal entry'!A330)+1,DAY('Quarterly Journal entry'!A330)),IF('Lease Quarterly'!$H$4="Quarterly",DATE(YEAR('Quarterly Journal entry'!A330),MONTH('Quarterly Journal entry'!A330)+3,DAY('Quarterly Journal entry'!A330)),DATE(YEAR('Quarterly Journal entry'!A330)+1,MONTH('Quarterly Journal entry'!A330),DAY('Quarterly Journal entry'!A330))))</f>
        <v>73781</v>
      </c>
      <c r="B331" s="9">
        <f t="shared" si="51"/>
        <v>73781</v>
      </c>
      <c r="C331" s="9">
        <f t="shared" si="57"/>
        <v>73811</v>
      </c>
      <c r="D331" s="3">
        <f t="shared" si="52"/>
        <v>31</v>
      </c>
      <c r="E331" s="10">
        <f t="shared" si="53"/>
        <v>31</v>
      </c>
      <c r="F331" s="4">
        <f>'Lease Quarterly'!K341</f>
        <v>0</v>
      </c>
      <c r="G331" s="3">
        <f t="shared" si="58"/>
        <v>0</v>
      </c>
      <c r="H331" s="11">
        <f t="shared" si="54"/>
        <v>0</v>
      </c>
      <c r="I331" s="11">
        <f t="shared" si="55"/>
        <v>0</v>
      </c>
      <c r="J331" s="4">
        <f t="shared" si="56"/>
        <v>0</v>
      </c>
      <c r="K331" s="3">
        <f t="shared" si="59"/>
        <v>0</v>
      </c>
      <c r="L331" s="11">
        <f t="shared" si="60"/>
        <v>0</v>
      </c>
    </row>
    <row r="332" spans="1:12" x14ac:dyDescent="0.25">
      <c r="A332" s="9">
        <f>IF('Lease Quarterly'!$H$4="Monthly",DATE(YEAR('Quarterly Journal entry'!A331),MONTH('Quarterly Journal entry'!A331)+1,DAY('Quarterly Journal entry'!A331)),IF('Lease Quarterly'!$H$4="Quarterly",DATE(YEAR('Quarterly Journal entry'!A331),MONTH('Quarterly Journal entry'!A331)+3,DAY('Quarterly Journal entry'!A331)),DATE(YEAR('Quarterly Journal entry'!A331)+1,MONTH('Quarterly Journal entry'!A331),DAY('Quarterly Journal entry'!A331))))</f>
        <v>73871</v>
      </c>
      <c r="B332" s="9">
        <f t="shared" si="51"/>
        <v>73871</v>
      </c>
      <c r="C332" s="9">
        <f t="shared" si="57"/>
        <v>73900</v>
      </c>
      <c r="D332" s="3">
        <f t="shared" si="52"/>
        <v>30</v>
      </c>
      <c r="E332" s="10">
        <f t="shared" si="53"/>
        <v>30</v>
      </c>
      <c r="F332" s="4">
        <f>'Lease Quarterly'!K342</f>
        <v>0</v>
      </c>
      <c r="G332" s="3">
        <f t="shared" si="58"/>
        <v>0</v>
      </c>
      <c r="H332" s="11">
        <f t="shared" si="54"/>
        <v>0</v>
      </c>
      <c r="I332" s="11">
        <f t="shared" si="55"/>
        <v>0</v>
      </c>
      <c r="J332" s="4">
        <f t="shared" si="56"/>
        <v>0</v>
      </c>
      <c r="K332" s="3">
        <f t="shared" si="59"/>
        <v>0</v>
      </c>
      <c r="L332" s="11">
        <f t="shared" si="60"/>
        <v>0</v>
      </c>
    </row>
    <row r="333" spans="1:12" x14ac:dyDescent="0.25">
      <c r="A333" s="9">
        <f>IF('Lease Quarterly'!$H$4="Monthly",DATE(YEAR('Quarterly Journal entry'!A332),MONTH('Quarterly Journal entry'!A332)+1,DAY('Quarterly Journal entry'!A332)),IF('Lease Quarterly'!$H$4="Quarterly",DATE(YEAR('Quarterly Journal entry'!A332),MONTH('Quarterly Journal entry'!A332)+3,DAY('Quarterly Journal entry'!A332)),DATE(YEAR('Quarterly Journal entry'!A332)+1,MONTH('Quarterly Journal entry'!A332),DAY('Quarterly Journal entry'!A332))))</f>
        <v>73962</v>
      </c>
      <c r="B333" s="9">
        <f t="shared" si="51"/>
        <v>73962</v>
      </c>
      <c r="C333" s="9">
        <f t="shared" si="57"/>
        <v>73992</v>
      </c>
      <c r="D333" s="3">
        <f t="shared" si="52"/>
        <v>31</v>
      </c>
      <c r="E333" s="10">
        <f t="shared" si="53"/>
        <v>31</v>
      </c>
      <c r="F333" s="4">
        <f>'Lease Quarterly'!K343</f>
        <v>0</v>
      </c>
      <c r="G333" s="3">
        <f t="shared" si="58"/>
        <v>0</v>
      </c>
      <c r="H333" s="11">
        <f t="shared" si="54"/>
        <v>0</v>
      </c>
      <c r="I333" s="11">
        <f t="shared" si="55"/>
        <v>0</v>
      </c>
      <c r="J333" s="4">
        <f t="shared" si="56"/>
        <v>0</v>
      </c>
      <c r="K333" s="3">
        <f t="shared" si="59"/>
        <v>0</v>
      </c>
      <c r="L333" s="11">
        <f t="shared" si="60"/>
        <v>0</v>
      </c>
    </row>
    <row r="334" spans="1:12" x14ac:dyDescent="0.25">
      <c r="A334" s="9">
        <f>IF('Lease Quarterly'!$H$4="Monthly",DATE(YEAR('Quarterly Journal entry'!A333),MONTH('Quarterly Journal entry'!A333)+1,DAY('Quarterly Journal entry'!A333)),IF('Lease Quarterly'!$H$4="Quarterly",DATE(YEAR('Quarterly Journal entry'!A333),MONTH('Quarterly Journal entry'!A333)+3,DAY('Quarterly Journal entry'!A333)),DATE(YEAR('Quarterly Journal entry'!A333)+1,MONTH('Quarterly Journal entry'!A333),DAY('Quarterly Journal entry'!A333))))</f>
        <v>74054</v>
      </c>
      <c r="B334" s="9">
        <f t="shared" si="51"/>
        <v>74054</v>
      </c>
      <c r="C334" s="9">
        <f t="shared" si="57"/>
        <v>74084</v>
      </c>
      <c r="D334" s="3">
        <f t="shared" si="52"/>
        <v>31</v>
      </c>
      <c r="E334" s="10">
        <f t="shared" si="53"/>
        <v>31</v>
      </c>
      <c r="F334" s="4">
        <f>'Lease Quarterly'!K344</f>
        <v>0</v>
      </c>
      <c r="G334" s="3">
        <f t="shared" si="58"/>
        <v>0</v>
      </c>
      <c r="H334" s="11">
        <f t="shared" si="54"/>
        <v>0</v>
      </c>
      <c r="I334" s="11">
        <f t="shared" si="55"/>
        <v>0</v>
      </c>
      <c r="J334" s="4">
        <f t="shared" si="56"/>
        <v>0</v>
      </c>
      <c r="K334" s="3">
        <f t="shared" si="59"/>
        <v>0</v>
      </c>
      <c r="L334" s="11">
        <f t="shared" si="60"/>
        <v>0</v>
      </c>
    </row>
    <row r="335" spans="1:12" x14ac:dyDescent="0.25">
      <c r="A335" s="9">
        <f>IF('Lease Quarterly'!$H$4="Monthly",DATE(YEAR('Quarterly Journal entry'!A334),MONTH('Quarterly Journal entry'!A334)+1,DAY('Quarterly Journal entry'!A334)),IF('Lease Quarterly'!$H$4="Quarterly",DATE(YEAR('Quarterly Journal entry'!A334),MONTH('Quarterly Journal entry'!A334)+3,DAY('Quarterly Journal entry'!A334)),DATE(YEAR('Quarterly Journal entry'!A334)+1,MONTH('Quarterly Journal entry'!A334),DAY('Quarterly Journal entry'!A334))))</f>
        <v>74146</v>
      </c>
      <c r="B335" s="9">
        <f t="shared" si="51"/>
        <v>74146</v>
      </c>
      <c r="C335" s="9">
        <f t="shared" si="57"/>
        <v>74176</v>
      </c>
      <c r="D335" s="3">
        <f t="shared" si="52"/>
        <v>31</v>
      </c>
      <c r="E335" s="10">
        <f t="shared" si="53"/>
        <v>31</v>
      </c>
      <c r="F335" s="4">
        <f>'Lease Quarterly'!K345</f>
        <v>0</v>
      </c>
      <c r="G335" s="3">
        <f t="shared" si="58"/>
        <v>0</v>
      </c>
      <c r="H335" s="11">
        <f t="shared" si="54"/>
        <v>0</v>
      </c>
      <c r="I335" s="11">
        <f t="shared" si="55"/>
        <v>0</v>
      </c>
      <c r="J335" s="4">
        <f t="shared" si="56"/>
        <v>0</v>
      </c>
      <c r="K335" s="3">
        <f t="shared" si="59"/>
        <v>0</v>
      </c>
      <c r="L335" s="11">
        <f t="shared" si="60"/>
        <v>0</v>
      </c>
    </row>
    <row r="336" spans="1:12" x14ac:dyDescent="0.25">
      <c r="A336" s="9">
        <f>IF('Lease Quarterly'!$H$4="Monthly",DATE(YEAR('Quarterly Journal entry'!A335),MONTH('Quarterly Journal entry'!A335)+1,DAY('Quarterly Journal entry'!A335)),IF('Lease Quarterly'!$H$4="Quarterly",DATE(YEAR('Quarterly Journal entry'!A335),MONTH('Quarterly Journal entry'!A335)+3,DAY('Quarterly Journal entry'!A335)),DATE(YEAR('Quarterly Journal entry'!A335)+1,MONTH('Quarterly Journal entry'!A335),DAY('Quarterly Journal entry'!A335))))</f>
        <v>74236</v>
      </c>
      <c r="B336" s="9">
        <f t="shared" si="51"/>
        <v>74236</v>
      </c>
      <c r="C336" s="9">
        <f t="shared" si="57"/>
        <v>74265</v>
      </c>
      <c r="D336" s="3">
        <f t="shared" si="52"/>
        <v>30</v>
      </c>
      <c r="E336" s="10">
        <f t="shared" si="53"/>
        <v>30</v>
      </c>
      <c r="F336" s="4">
        <f>'Lease Quarterly'!K346</f>
        <v>0</v>
      </c>
      <c r="G336" s="3">
        <f t="shared" si="58"/>
        <v>0</v>
      </c>
      <c r="H336" s="11">
        <f t="shared" si="54"/>
        <v>0</v>
      </c>
      <c r="I336" s="11">
        <f t="shared" si="55"/>
        <v>0</v>
      </c>
      <c r="J336" s="4">
        <f t="shared" si="56"/>
        <v>0</v>
      </c>
      <c r="K336" s="3">
        <f t="shared" si="59"/>
        <v>0</v>
      </c>
      <c r="L336" s="11">
        <f t="shared" si="60"/>
        <v>0</v>
      </c>
    </row>
    <row r="337" spans="1:12" x14ac:dyDescent="0.25">
      <c r="A337" s="9">
        <f>IF('Lease Quarterly'!$H$4="Monthly",DATE(YEAR('Quarterly Journal entry'!A336),MONTH('Quarterly Journal entry'!A336)+1,DAY('Quarterly Journal entry'!A336)),IF('Lease Quarterly'!$H$4="Quarterly",DATE(YEAR('Quarterly Journal entry'!A336),MONTH('Quarterly Journal entry'!A336)+3,DAY('Quarterly Journal entry'!A336)),DATE(YEAR('Quarterly Journal entry'!A336)+1,MONTH('Quarterly Journal entry'!A336),DAY('Quarterly Journal entry'!A336))))</f>
        <v>74327</v>
      </c>
      <c r="B337" s="9">
        <f t="shared" si="51"/>
        <v>74327</v>
      </c>
      <c r="C337" s="9">
        <f t="shared" si="57"/>
        <v>74357</v>
      </c>
      <c r="D337" s="3">
        <f t="shared" si="52"/>
        <v>31</v>
      </c>
      <c r="E337" s="10">
        <f t="shared" si="53"/>
        <v>31</v>
      </c>
      <c r="F337" s="4">
        <f>'Lease Quarterly'!K347</f>
        <v>0</v>
      </c>
      <c r="G337" s="3">
        <f t="shared" si="58"/>
        <v>0</v>
      </c>
      <c r="H337" s="11">
        <f t="shared" si="54"/>
        <v>0</v>
      </c>
      <c r="I337" s="11">
        <f t="shared" si="55"/>
        <v>0</v>
      </c>
      <c r="J337" s="4">
        <f t="shared" si="56"/>
        <v>0</v>
      </c>
      <c r="K337" s="3">
        <f t="shared" si="59"/>
        <v>0</v>
      </c>
      <c r="L337" s="11">
        <f t="shared" si="60"/>
        <v>0</v>
      </c>
    </row>
    <row r="338" spans="1:12" x14ac:dyDescent="0.25">
      <c r="A338" s="9">
        <f>IF('Lease Quarterly'!$H$4="Monthly",DATE(YEAR('Quarterly Journal entry'!A337),MONTH('Quarterly Journal entry'!A337)+1,DAY('Quarterly Journal entry'!A337)),IF('Lease Quarterly'!$H$4="Quarterly",DATE(YEAR('Quarterly Journal entry'!A337),MONTH('Quarterly Journal entry'!A337)+3,DAY('Quarterly Journal entry'!A337)),DATE(YEAR('Quarterly Journal entry'!A337)+1,MONTH('Quarterly Journal entry'!A337),DAY('Quarterly Journal entry'!A337))))</f>
        <v>74419</v>
      </c>
      <c r="B338" s="9">
        <f t="shared" si="51"/>
        <v>74419</v>
      </c>
      <c r="C338" s="9">
        <f t="shared" si="57"/>
        <v>74449</v>
      </c>
      <c r="D338" s="3">
        <f t="shared" si="52"/>
        <v>31</v>
      </c>
      <c r="E338" s="10">
        <f t="shared" si="53"/>
        <v>31</v>
      </c>
      <c r="F338" s="4">
        <f>'Lease Quarterly'!K348</f>
        <v>0</v>
      </c>
      <c r="G338" s="3">
        <f t="shared" si="58"/>
        <v>0</v>
      </c>
      <c r="H338" s="11">
        <f t="shared" si="54"/>
        <v>0</v>
      </c>
      <c r="I338" s="11">
        <f t="shared" si="55"/>
        <v>0</v>
      </c>
      <c r="J338" s="4">
        <f t="shared" si="56"/>
        <v>0</v>
      </c>
      <c r="K338" s="3">
        <f t="shared" si="59"/>
        <v>0</v>
      </c>
      <c r="L338" s="11">
        <f t="shared" si="60"/>
        <v>0</v>
      </c>
    </row>
    <row r="339" spans="1:12" x14ac:dyDescent="0.25">
      <c r="A339" s="9">
        <f>IF('Lease Quarterly'!$H$4="Monthly",DATE(YEAR('Quarterly Journal entry'!A338),MONTH('Quarterly Journal entry'!A338)+1,DAY('Quarterly Journal entry'!A338)),IF('Lease Quarterly'!$H$4="Quarterly",DATE(YEAR('Quarterly Journal entry'!A338),MONTH('Quarterly Journal entry'!A338)+3,DAY('Quarterly Journal entry'!A338)),DATE(YEAR('Quarterly Journal entry'!A338)+1,MONTH('Quarterly Journal entry'!A338),DAY('Quarterly Journal entry'!A338))))</f>
        <v>74511</v>
      </c>
      <c r="B339" s="9">
        <f t="shared" si="51"/>
        <v>74511</v>
      </c>
      <c r="C339" s="9">
        <f t="shared" si="57"/>
        <v>74541</v>
      </c>
      <c r="D339" s="3">
        <f t="shared" si="52"/>
        <v>31</v>
      </c>
      <c r="E339" s="10">
        <f t="shared" si="53"/>
        <v>31</v>
      </c>
      <c r="F339" s="4">
        <f>'Lease Quarterly'!K349</f>
        <v>0</v>
      </c>
      <c r="G339" s="3">
        <f t="shared" si="58"/>
        <v>0</v>
      </c>
      <c r="H339" s="11">
        <f t="shared" si="54"/>
        <v>0</v>
      </c>
      <c r="I339" s="11">
        <f t="shared" si="55"/>
        <v>0</v>
      </c>
      <c r="J339" s="4">
        <f t="shared" si="56"/>
        <v>0</v>
      </c>
      <c r="K339" s="3">
        <f t="shared" si="59"/>
        <v>0</v>
      </c>
      <c r="L339" s="11">
        <f t="shared" si="60"/>
        <v>0</v>
      </c>
    </row>
    <row r="340" spans="1:12" x14ac:dyDescent="0.25">
      <c r="A340" s="9">
        <f>IF('Lease Quarterly'!$H$4="Monthly",DATE(YEAR('Quarterly Journal entry'!A339),MONTH('Quarterly Journal entry'!A339)+1,DAY('Quarterly Journal entry'!A339)),IF('Lease Quarterly'!$H$4="Quarterly",DATE(YEAR('Quarterly Journal entry'!A339),MONTH('Quarterly Journal entry'!A339)+3,DAY('Quarterly Journal entry'!A339)),DATE(YEAR('Quarterly Journal entry'!A339)+1,MONTH('Quarterly Journal entry'!A339),DAY('Quarterly Journal entry'!A339))))</f>
        <v>74602</v>
      </c>
      <c r="B340" s="9">
        <f t="shared" si="51"/>
        <v>74602</v>
      </c>
      <c r="C340" s="9">
        <f t="shared" si="57"/>
        <v>74631</v>
      </c>
      <c r="D340" s="3">
        <f t="shared" si="52"/>
        <v>30</v>
      </c>
      <c r="E340" s="10">
        <f t="shared" si="53"/>
        <v>30</v>
      </c>
      <c r="F340" s="4">
        <f>'Lease Quarterly'!K350</f>
        <v>0</v>
      </c>
      <c r="G340" s="3">
        <f t="shared" si="58"/>
        <v>0</v>
      </c>
      <c r="H340" s="11">
        <f t="shared" si="54"/>
        <v>0</v>
      </c>
      <c r="I340" s="11">
        <f t="shared" si="55"/>
        <v>0</v>
      </c>
      <c r="J340" s="4">
        <f t="shared" si="56"/>
        <v>0</v>
      </c>
      <c r="K340" s="3">
        <f t="shared" si="59"/>
        <v>0</v>
      </c>
      <c r="L340" s="11">
        <f t="shared" si="60"/>
        <v>0</v>
      </c>
    </row>
    <row r="341" spans="1:12" x14ac:dyDescent="0.25">
      <c r="A341" s="9">
        <f>IF('Lease Quarterly'!$H$4="Monthly",DATE(YEAR('Quarterly Journal entry'!A340),MONTH('Quarterly Journal entry'!A340)+1,DAY('Quarterly Journal entry'!A340)),IF('Lease Quarterly'!$H$4="Quarterly",DATE(YEAR('Quarterly Journal entry'!A340),MONTH('Quarterly Journal entry'!A340)+3,DAY('Quarterly Journal entry'!A340)),DATE(YEAR('Quarterly Journal entry'!A340)+1,MONTH('Quarterly Journal entry'!A340),DAY('Quarterly Journal entry'!A340))))</f>
        <v>74693</v>
      </c>
      <c r="B341" s="9">
        <f t="shared" si="51"/>
        <v>74693</v>
      </c>
      <c r="C341" s="9">
        <f t="shared" si="57"/>
        <v>74723</v>
      </c>
      <c r="D341" s="3">
        <f t="shared" si="52"/>
        <v>31</v>
      </c>
      <c r="E341" s="10">
        <f t="shared" si="53"/>
        <v>31</v>
      </c>
      <c r="F341" s="4">
        <f>'Lease Quarterly'!K351</f>
        <v>0</v>
      </c>
      <c r="G341" s="3">
        <f t="shared" si="58"/>
        <v>0</v>
      </c>
      <c r="H341" s="11">
        <f t="shared" si="54"/>
        <v>0</v>
      </c>
      <c r="I341" s="11">
        <f t="shared" si="55"/>
        <v>0</v>
      </c>
      <c r="J341" s="4">
        <f t="shared" si="56"/>
        <v>0</v>
      </c>
      <c r="K341" s="3">
        <f t="shared" si="59"/>
        <v>0</v>
      </c>
      <c r="L341" s="11">
        <f t="shared" si="60"/>
        <v>0</v>
      </c>
    </row>
    <row r="342" spans="1:12" x14ac:dyDescent="0.25">
      <c r="A342" s="9">
        <f>IF('Lease Quarterly'!$H$4="Monthly",DATE(YEAR('Quarterly Journal entry'!A341),MONTH('Quarterly Journal entry'!A341)+1,DAY('Quarterly Journal entry'!A341)),IF('Lease Quarterly'!$H$4="Quarterly",DATE(YEAR('Quarterly Journal entry'!A341),MONTH('Quarterly Journal entry'!A341)+3,DAY('Quarterly Journal entry'!A341)),DATE(YEAR('Quarterly Journal entry'!A341)+1,MONTH('Quarterly Journal entry'!A341),DAY('Quarterly Journal entry'!A341))))</f>
        <v>74785</v>
      </c>
      <c r="B342" s="9">
        <f t="shared" si="51"/>
        <v>74785</v>
      </c>
      <c r="C342" s="9">
        <f t="shared" si="57"/>
        <v>74815</v>
      </c>
      <c r="D342" s="3">
        <f t="shared" si="52"/>
        <v>31</v>
      </c>
      <c r="E342" s="10">
        <f t="shared" si="53"/>
        <v>31</v>
      </c>
      <c r="F342" s="4">
        <f>'Lease Quarterly'!K352</f>
        <v>0</v>
      </c>
      <c r="G342" s="3">
        <f t="shared" si="58"/>
        <v>0</v>
      </c>
      <c r="H342" s="11">
        <f t="shared" si="54"/>
        <v>0</v>
      </c>
      <c r="I342" s="11">
        <f t="shared" si="55"/>
        <v>0</v>
      </c>
      <c r="J342" s="4">
        <f t="shared" si="56"/>
        <v>0</v>
      </c>
      <c r="K342" s="3">
        <f t="shared" si="59"/>
        <v>0</v>
      </c>
      <c r="L342" s="11">
        <f t="shared" si="60"/>
        <v>0</v>
      </c>
    </row>
    <row r="343" spans="1:12" x14ac:dyDescent="0.25">
      <c r="A343" s="9">
        <f>IF('Lease Quarterly'!$H$4="Monthly",DATE(YEAR('Quarterly Journal entry'!A342),MONTH('Quarterly Journal entry'!A342)+1,DAY('Quarterly Journal entry'!A342)),IF('Lease Quarterly'!$H$4="Quarterly",DATE(YEAR('Quarterly Journal entry'!A342),MONTH('Quarterly Journal entry'!A342)+3,DAY('Quarterly Journal entry'!A342)),DATE(YEAR('Quarterly Journal entry'!A342)+1,MONTH('Quarterly Journal entry'!A342),DAY('Quarterly Journal entry'!A342))))</f>
        <v>74877</v>
      </c>
      <c r="B343" s="9">
        <f t="shared" si="51"/>
        <v>74877</v>
      </c>
      <c r="C343" s="9">
        <f t="shared" si="57"/>
        <v>74907</v>
      </c>
      <c r="D343" s="3">
        <f t="shared" si="52"/>
        <v>31</v>
      </c>
      <c r="E343" s="10">
        <f t="shared" si="53"/>
        <v>31</v>
      </c>
      <c r="F343" s="4">
        <f>'Lease Quarterly'!K353</f>
        <v>0</v>
      </c>
      <c r="G343" s="3">
        <f t="shared" si="58"/>
        <v>0</v>
      </c>
      <c r="H343" s="11">
        <f t="shared" si="54"/>
        <v>0</v>
      </c>
      <c r="I343" s="11">
        <f t="shared" si="55"/>
        <v>0</v>
      </c>
      <c r="J343" s="4">
        <f t="shared" si="56"/>
        <v>0</v>
      </c>
      <c r="K343" s="3">
        <f t="shared" si="59"/>
        <v>0</v>
      </c>
      <c r="L343" s="11">
        <f t="shared" si="60"/>
        <v>0</v>
      </c>
    </row>
    <row r="344" spans="1:12" x14ac:dyDescent="0.25">
      <c r="A344" s="9">
        <f>IF('Lease Quarterly'!$H$4="Monthly",DATE(YEAR('Quarterly Journal entry'!A343),MONTH('Quarterly Journal entry'!A343)+1,DAY('Quarterly Journal entry'!A343)),IF('Lease Quarterly'!$H$4="Quarterly",DATE(YEAR('Quarterly Journal entry'!A343),MONTH('Quarterly Journal entry'!A343)+3,DAY('Quarterly Journal entry'!A343)),DATE(YEAR('Quarterly Journal entry'!A343)+1,MONTH('Quarterly Journal entry'!A343),DAY('Quarterly Journal entry'!A343))))</f>
        <v>74967</v>
      </c>
      <c r="B344" s="9">
        <f t="shared" si="51"/>
        <v>74967</v>
      </c>
      <c r="C344" s="9">
        <f t="shared" si="57"/>
        <v>74996</v>
      </c>
      <c r="D344" s="3">
        <f t="shared" si="52"/>
        <v>30</v>
      </c>
      <c r="E344" s="10">
        <f t="shared" si="53"/>
        <v>30</v>
      </c>
      <c r="F344" s="4">
        <f>'Lease Quarterly'!K354</f>
        <v>0</v>
      </c>
      <c r="G344" s="3">
        <f t="shared" si="58"/>
        <v>0</v>
      </c>
      <c r="H344" s="11">
        <f t="shared" si="54"/>
        <v>0</v>
      </c>
      <c r="I344" s="11">
        <f t="shared" si="55"/>
        <v>0</v>
      </c>
      <c r="J344" s="4">
        <f t="shared" si="56"/>
        <v>0</v>
      </c>
      <c r="K344" s="3">
        <f t="shared" si="59"/>
        <v>0</v>
      </c>
      <c r="L344" s="11">
        <f t="shared" si="60"/>
        <v>0</v>
      </c>
    </row>
    <row r="345" spans="1:12" x14ac:dyDescent="0.25">
      <c r="A345" s="9">
        <f>IF('Lease Quarterly'!$H$4="Monthly",DATE(YEAR('Quarterly Journal entry'!A344),MONTH('Quarterly Journal entry'!A344)+1,DAY('Quarterly Journal entry'!A344)),IF('Lease Quarterly'!$H$4="Quarterly",DATE(YEAR('Quarterly Journal entry'!A344),MONTH('Quarterly Journal entry'!A344)+3,DAY('Quarterly Journal entry'!A344)),DATE(YEAR('Quarterly Journal entry'!A344)+1,MONTH('Quarterly Journal entry'!A344),DAY('Quarterly Journal entry'!A344))))</f>
        <v>75058</v>
      </c>
      <c r="B345" s="9">
        <f t="shared" si="51"/>
        <v>75058</v>
      </c>
      <c r="C345" s="9">
        <f t="shared" si="57"/>
        <v>75088</v>
      </c>
      <c r="D345" s="3">
        <f t="shared" si="52"/>
        <v>31</v>
      </c>
      <c r="E345" s="10">
        <f t="shared" si="53"/>
        <v>31</v>
      </c>
      <c r="F345" s="4">
        <f>'Lease Quarterly'!K355</f>
        <v>0</v>
      </c>
      <c r="G345" s="3">
        <f t="shared" si="58"/>
        <v>0</v>
      </c>
      <c r="H345" s="11">
        <f t="shared" si="54"/>
        <v>0</v>
      </c>
      <c r="I345" s="11">
        <f t="shared" si="55"/>
        <v>0</v>
      </c>
      <c r="J345" s="4">
        <f t="shared" si="56"/>
        <v>0</v>
      </c>
      <c r="K345" s="3">
        <f t="shared" si="59"/>
        <v>0</v>
      </c>
      <c r="L345" s="11">
        <f t="shared" si="60"/>
        <v>0</v>
      </c>
    </row>
    <row r="346" spans="1:12" x14ac:dyDescent="0.25">
      <c r="A346" s="9">
        <f>IF('Lease Quarterly'!$H$4="Monthly",DATE(YEAR('Quarterly Journal entry'!A345),MONTH('Quarterly Journal entry'!A345)+1,DAY('Quarterly Journal entry'!A345)),IF('Lease Quarterly'!$H$4="Quarterly",DATE(YEAR('Quarterly Journal entry'!A345),MONTH('Quarterly Journal entry'!A345)+3,DAY('Quarterly Journal entry'!A345)),DATE(YEAR('Quarterly Journal entry'!A345)+1,MONTH('Quarterly Journal entry'!A345),DAY('Quarterly Journal entry'!A345))))</f>
        <v>75150</v>
      </c>
      <c r="B346" s="9">
        <f t="shared" si="51"/>
        <v>75150</v>
      </c>
      <c r="C346" s="9">
        <f t="shared" si="57"/>
        <v>75180</v>
      </c>
      <c r="D346" s="3">
        <f t="shared" si="52"/>
        <v>31</v>
      </c>
      <c r="E346" s="10">
        <f t="shared" si="53"/>
        <v>31</v>
      </c>
      <c r="F346" s="4">
        <f>'Lease Quarterly'!K356</f>
        <v>0</v>
      </c>
      <c r="G346" s="3">
        <f t="shared" si="58"/>
        <v>0</v>
      </c>
      <c r="H346" s="11">
        <f t="shared" si="54"/>
        <v>0</v>
      </c>
      <c r="I346" s="11">
        <f t="shared" si="55"/>
        <v>0</v>
      </c>
      <c r="J346" s="4">
        <f t="shared" si="56"/>
        <v>0</v>
      </c>
      <c r="K346" s="3">
        <f t="shared" si="59"/>
        <v>0</v>
      </c>
      <c r="L346" s="11">
        <f t="shared" si="60"/>
        <v>0</v>
      </c>
    </row>
    <row r="347" spans="1:12" x14ac:dyDescent="0.25">
      <c r="A347" s="9">
        <f>IF('Lease Quarterly'!$H$4="Monthly",DATE(YEAR('Quarterly Journal entry'!A346),MONTH('Quarterly Journal entry'!A346)+1,DAY('Quarterly Journal entry'!A346)),IF('Lease Quarterly'!$H$4="Quarterly",DATE(YEAR('Quarterly Journal entry'!A346),MONTH('Quarterly Journal entry'!A346)+3,DAY('Quarterly Journal entry'!A346)),DATE(YEAR('Quarterly Journal entry'!A346)+1,MONTH('Quarterly Journal entry'!A346),DAY('Quarterly Journal entry'!A346))))</f>
        <v>75242</v>
      </c>
      <c r="B347" s="9">
        <f t="shared" si="51"/>
        <v>75242</v>
      </c>
      <c r="C347" s="9">
        <f t="shared" si="57"/>
        <v>75272</v>
      </c>
      <c r="D347" s="3">
        <f t="shared" si="52"/>
        <v>31</v>
      </c>
      <c r="E347" s="10">
        <f t="shared" si="53"/>
        <v>31</v>
      </c>
      <c r="F347" s="4">
        <f>'Lease Quarterly'!K357</f>
        <v>0</v>
      </c>
      <c r="G347" s="3">
        <f t="shared" si="58"/>
        <v>0</v>
      </c>
      <c r="H347" s="11">
        <f t="shared" si="54"/>
        <v>0</v>
      </c>
      <c r="I347" s="11">
        <f t="shared" si="55"/>
        <v>0</v>
      </c>
      <c r="J347" s="4">
        <f t="shared" si="56"/>
        <v>0</v>
      </c>
      <c r="K347" s="3">
        <f t="shared" si="59"/>
        <v>0</v>
      </c>
      <c r="L347" s="11">
        <f t="shared" si="60"/>
        <v>0</v>
      </c>
    </row>
    <row r="348" spans="1:12" x14ac:dyDescent="0.25">
      <c r="A348" s="9">
        <f>IF('Lease Quarterly'!$H$4="Monthly",DATE(YEAR('Quarterly Journal entry'!A347),MONTH('Quarterly Journal entry'!A347)+1,DAY('Quarterly Journal entry'!A347)),IF('Lease Quarterly'!$H$4="Quarterly",DATE(YEAR('Quarterly Journal entry'!A347),MONTH('Quarterly Journal entry'!A347)+3,DAY('Quarterly Journal entry'!A347)),DATE(YEAR('Quarterly Journal entry'!A347)+1,MONTH('Quarterly Journal entry'!A347),DAY('Quarterly Journal entry'!A347))))</f>
        <v>75332</v>
      </c>
      <c r="B348" s="9">
        <f t="shared" si="51"/>
        <v>75332</v>
      </c>
      <c r="C348" s="9">
        <f t="shared" si="57"/>
        <v>75361</v>
      </c>
      <c r="D348" s="3">
        <f t="shared" si="52"/>
        <v>30</v>
      </c>
      <c r="E348" s="10">
        <f t="shared" si="53"/>
        <v>30</v>
      </c>
      <c r="F348" s="4">
        <f>'Lease Quarterly'!K358</f>
        <v>0</v>
      </c>
      <c r="G348" s="3">
        <f t="shared" si="58"/>
        <v>0</v>
      </c>
      <c r="H348" s="11">
        <f t="shared" si="54"/>
        <v>0</v>
      </c>
      <c r="I348" s="11">
        <f t="shared" si="55"/>
        <v>0</v>
      </c>
      <c r="J348" s="4">
        <f t="shared" si="56"/>
        <v>0</v>
      </c>
      <c r="K348" s="3">
        <f t="shared" si="59"/>
        <v>0</v>
      </c>
      <c r="L348" s="11">
        <f t="shared" si="60"/>
        <v>0</v>
      </c>
    </row>
    <row r="349" spans="1:12" x14ac:dyDescent="0.25">
      <c r="A349" s="9">
        <f>IF('Lease Quarterly'!$H$4="Monthly",DATE(YEAR('Quarterly Journal entry'!A348),MONTH('Quarterly Journal entry'!A348)+1,DAY('Quarterly Journal entry'!A348)),IF('Lease Quarterly'!$H$4="Quarterly",DATE(YEAR('Quarterly Journal entry'!A348),MONTH('Quarterly Journal entry'!A348)+3,DAY('Quarterly Journal entry'!A348)),DATE(YEAR('Quarterly Journal entry'!A348)+1,MONTH('Quarterly Journal entry'!A348),DAY('Quarterly Journal entry'!A348))))</f>
        <v>75423</v>
      </c>
      <c r="B349" s="9">
        <f t="shared" si="51"/>
        <v>75423</v>
      </c>
      <c r="C349" s="9">
        <f t="shared" si="57"/>
        <v>75453</v>
      </c>
      <c r="D349" s="3">
        <f t="shared" si="52"/>
        <v>31</v>
      </c>
      <c r="E349" s="10">
        <f t="shared" si="53"/>
        <v>31</v>
      </c>
      <c r="F349" s="4">
        <f>'Lease Quarterly'!K359</f>
        <v>0</v>
      </c>
      <c r="G349" s="3">
        <f t="shared" si="58"/>
        <v>0</v>
      </c>
      <c r="H349" s="11">
        <f t="shared" si="54"/>
        <v>0</v>
      </c>
      <c r="I349" s="11">
        <f t="shared" si="55"/>
        <v>0</v>
      </c>
      <c r="J349" s="4">
        <f t="shared" si="56"/>
        <v>0</v>
      </c>
      <c r="K349" s="3">
        <f t="shared" si="59"/>
        <v>0</v>
      </c>
      <c r="L349" s="11">
        <f t="shared" si="60"/>
        <v>0</v>
      </c>
    </row>
    <row r="350" spans="1:12" x14ac:dyDescent="0.25">
      <c r="A350" s="9">
        <f>IF('Lease Quarterly'!$H$4="Monthly",DATE(YEAR('Quarterly Journal entry'!A349),MONTH('Quarterly Journal entry'!A349)+1,DAY('Quarterly Journal entry'!A349)),IF('Lease Quarterly'!$H$4="Quarterly",DATE(YEAR('Quarterly Journal entry'!A349),MONTH('Quarterly Journal entry'!A349)+3,DAY('Quarterly Journal entry'!A349)),DATE(YEAR('Quarterly Journal entry'!A349)+1,MONTH('Quarterly Journal entry'!A349),DAY('Quarterly Journal entry'!A349))))</f>
        <v>75515</v>
      </c>
      <c r="B350" s="9">
        <f t="shared" si="51"/>
        <v>75515</v>
      </c>
      <c r="C350" s="9">
        <f t="shared" si="57"/>
        <v>75545</v>
      </c>
      <c r="D350" s="3">
        <f t="shared" si="52"/>
        <v>31</v>
      </c>
      <c r="E350" s="10">
        <f t="shared" si="53"/>
        <v>31</v>
      </c>
      <c r="F350" s="4">
        <f>'Lease Quarterly'!K360</f>
        <v>0</v>
      </c>
      <c r="G350" s="3">
        <f t="shared" si="58"/>
        <v>0</v>
      </c>
      <c r="H350" s="11">
        <f t="shared" si="54"/>
        <v>0</v>
      </c>
      <c r="I350" s="11">
        <f t="shared" si="55"/>
        <v>0</v>
      </c>
      <c r="J350" s="4">
        <f t="shared" si="56"/>
        <v>0</v>
      </c>
      <c r="K350" s="3">
        <f t="shared" si="59"/>
        <v>0</v>
      </c>
      <c r="L350" s="11">
        <f t="shared" si="60"/>
        <v>0</v>
      </c>
    </row>
    <row r="351" spans="1:12" x14ac:dyDescent="0.25">
      <c r="A351" s="9">
        <f>IF('Lease Quarterly'!$H$4="Monthly",DATE(YEAR('Quarterly Journal entry'!A350),MONTH('Quarterly Journal entry'!A350)+1,DAY('Quarterly Journal entry'!A350)),IF('Lease Quarterly'!$H$4="Quarterly",DATE(YEAR('Quarterly Journal entry'!A350),MONTH('Quarterly Journal entry'!A350)+3,DAY('Quarterly Journal entry'!A350)),DATE(YEAR('Quarterly Journal entry'!A350)+1,MONTH('Quarterly Journal entry'!A350),DAY('Quarterly Journal entry'!A350))))</f>
        <v>75607</v>
      </c>
      <c r="B351" s="9">
        <f t="shared" si="51"/>
        <v>75607</v>
      </c>
      <c r="C351" s="9">
        <f t="shared" si="57"/>
        <v>75637</v>
      </c>
      <c r="D351" s="3">
        <f t="shared" si="52"/>
        <v>31</v>
      </c>
      <c r="E351" s="10">
        <f t="shared" si="53"/>
        <v>31</v>
      </c>
      <c r="F351" s="4">
        <f>'Lease Quarterly'!K361</f>
        <v>0</v>
      </c>
      <c r="G351" s="3">
        <f t="shared" si="58"/>
        <v>0</v>
      </c>
      <c r="H351" s="11">
        <f t="shared" si="54"/>
        <v>0</v>
      </c>
      <c r="I351" s="11">
        <f t="shared" si="55"/>
        <v>0</v>
      </c>
      <c r="J351" s="4">
        <f t="shared" si="56"/>
        <v>0</v>
      </c>
      <c r="K351" s="3">
        <f t="shared" si="59"/>
        <v>0</v>
      </c>
      <c r="L351" s="11">
        <f t="shared" si="60"/>
        <v>0</v>
      </c>
    </row>
    <row r="352" spans="1:12" x14ac:dyDescent="0.25">
      <c r="A352" s="9">
        <f>IF('Lease Quarterly'!$H$4="Monthly",DATE(YEAR('Quarterly Journal entry'!A351),MONTH('Quarterly Journal entry'!A351)+1,DAY('Quarterly Journal entry'!A351)),IF('Lease Quarterly'!$H$4="Quarterly",DATE(YEAR('Quarterly Journal entry'!A351),MONTH('Quarterly Journal entry'!A351)+3,DAY('Quarterly Journal entry'!A351)),DATE(YEAR('Quarterly Journal entry'!A351)+1,MONTH('Quarterly Journal entry'!A351),DAY('Quarterly Journal entry'!A351))))</f>
        <v>75697</v>
      </c>
      <c r="B352" s="9">
        <f t="shared" si="51"/>
        <v>75697</v>
      </c>
      <c r="C352" s="9">
        <f t="shared" si="57"/>
        <v>75726</v>
      </c>
      <c r="D352" s="3">
        <f t="shared" si="52"/>
        <v>30</v>
      </c>
      <c r="E352" s="10">
        <f t="shared" si="53"/>
        <v>30</v>
      </c>
      <c r="F352" s="4">
        <f>'Lease Quarterly'!K362</f>
        <v>0</v>
      </c>
      <c r="G352" s="3">
        <f t="shared" si="58"/>
        <v>0</v>
      </c>
      <c r="H352" s="11">
        <f t="shared" si="54"/>
        <v>0</v>
      </c>
      <c r="I352" s="11">
        <f t="shared" si="55"/>
        <v>0</v>
      </c>
      <c r="J352" s="4">
        <f t="shared" si="56"/>
        <v>0</v>
      </c>
      <c r="K352" s="3">
        <f t="shared" si="59"/>
        <v>0</v>
      </c>
      <c r="L352" s="11">
        <f t="shared" si="60"/>
        <v>0</v>
      </c>
    </row>
    <row r="353" spans="1:12" x14ac:dyDescent="0.25">
      <c r="A353" s="9">
        <f>IF('Lease Quarterly'!$H$4="Monthly",DATE(YEAR('Quarterly Journal entry'!A352),MONTH('Quarterly Journal entry'!A352)+1,DAY('Quarterly Journal entry'!A352)),IF('Lease Quarterly'!$H$4="Quarterly",DATE(YEAR('Quarterly Journal entry'!A352),MONTH('Quarterly Journal entry'!A352)+3,DAY('Quarterly Journal entry'!A352)),DATE(YEAR('Quarterly Journal entry'!A352)+1,MONTH('Quarterly Journal entry'!A352),DAY('Quarterly Journal entry'!A352))))</f>
        <v>75788</v>
      </c>
      <c r="B353" s="9">
        <f t="shared" si="51"/>
        <v>75788</v>
      </c>
      <c r="C353" s="9">
        <f t="shared" si="57"/>
        <v>75818</v>
      </c>
      <c r="D353" s="3">
        <f t="shared" si="52"/>
        <v>31</v>
      </c>
      <c r="E353" s="10">
        <f t="shared" si="53"/>
        <v>31</v>
      </c>
      <c r="F353" s="4">
        <f>'Lease Quarterly'!K363</f>
        <v>0</v>
      </c>
      <c r="G353" s="3">
        <f t="shared" si="58"/>
        <v>0</v>
      </c>
      <c r="H353" s="11">
        <f t="shared" si="54"/>
        <v>0</v>
      </c>
      <c r="I353" s="11">
        <f t="shared" si="55"/>
        <v>0</v>
      </c>
      <c r="J353" s="4">
        <f t="shared" si="56"/>
        <v>0</v>
      </c>
      <c r="K353" s="3">
        <f t="shared" si="59"/>
        <v>0</v>
      </c>
      <c r="L353" s="11">
        <f t="shared" si="60"/>
        <v>0</v>
      </c>
    </row>
    <row r="354" spans="1:12" x14ac:dyDescent="0.25">
      <c r="A354" s="9">
        <f>IF('Lease Quarterly'!$H$4="Monthly",DATE(YEAR('Quarterly Journal entry'!A353),MONTH('Quarterly Journal entry'!A353)+1,DAY('Quarterly Journal entry'!A353)),IF('Lease Quarterly'!$H$4="Quarterly",DATE(YEAR('Quarterly Journal entry'!A353),MONTH('Quarterly Journal entry'!A353)+3,DAY('Quarterly Journal entry'!A353)),DATE(YEAR('Quarterly Journal entry'!A353)+1,MONTH('Quarterly Journal entry'!A353),DAY('Quarterly Journal entry'!A353))))</f>
        <v>75880</v>
      </c>
      <c r="B354" s="9">
        <f t="shared" si="51"/>
        <v>75880</v>
      </c>
      <c r="C354" s="9">
        <f t="shared" si="57"/>
        <v>75910</v>
      </c>
      <c r="D354" s="3">
        <f t="shared" si="52"/>
        <v>31</v>
      </c>
      <c r="E354" s="10">
        <f t="shared" si="53"/>
        <v>31</v>
      </c>
      <c r="F354" s="4">
        <f>'Lease Quarterly'!K364</f>
        <v>0</v>
      </c>
      <c r="G354" s="3">
        <f t="shared" si="58"/>
        <v>0</v>
      </c>
      <c r="H354" s="11">
        <f t="shared" si="54"/>
        <v>0</v>
      </c>
      <c r="I354" s="11">
        <f t="shared" si="55"/>
        <v>0</v>
      </c>
      <c r="J354" s="4">
        <f t="shared" si="56"/>
        <v>0</v>
      </c>
      <c r="K354" s="3">
        <f t="shared" si="59"/>
        <v>0</v>
      </c>
      <c r="L354" s="11">
        <f t="shared" si="60"/>
        <v>0</v>
      </c>
    </row>
    <row r="355" spans="1:12" x14ac:dyDescent="0.25">
      <c r="A355" s="9">
        <f>IF('Lease Quarterly'!$H$4="Monthly",DATE(YEAR('Quarterly Journal entry'!A354),MONTH('Quarterly Journal entry'!A354)+1,DAY('Quarterly Journal entry'!A354)),IF('Lease Quarterly'!$H$4="Quarterly",DATE(YEAR('Quarterly Journal entry'!A354),MONTH('Quarterly Journal entry'!A354)+3,DAY('Quarterly Journal entry'!A354)),DATE(YEAR('Quarterly Journal entry'!A354)+1,MONTH('Quarterly Journal entry'!A354),DAY('Quarterly Journal entry'!A354))))</f>
        <v>75972</v>
      </c>
      <c r="B355" s="9">
        <f t="shared" si="51"/>
        <v>75972</v>
      </c>
      <c r="C355" s="9">
        <f t="shared" si="57"/>
        <v>76002</v>
      </c>
      <c r="D355" s="3">
        <f t="shared" si="52"/>
        <v>31</v>
      </c>
      <c r="E355" s="10">
        <f t="shared" si="53"/>
        <v>31</v>
      </c>
      <c r="F355" s="4">
        <f>'Lease Quarterly'!K365</f>
        <v>0</v>
      </c>
      <c r="G355" s="3">
        <f t="shared" si="58"/>
        <v>0</v>
      </c>
      <c r="H355" s="11">
        <f t="shared" si="54"/>
        <v>0</v>
      </c>
      <c r="I355" s="11">
        <f t="shared" si="55"/>
        <v>0</v>
      </c>
      <c r="J355" s="4">
        <f t="shared" si="56"/>
        <v>0</v>
      </c>
      <c r="K355" s="3">
        <f t="shared" si="59"/>
        <v>0</v>
      </c>
      <c r="L355" s="11">
        <f t="shared" si="60"/>
        <v>0</v>
      </c>
    </row>
    <row r="356" spans="1:12" x14ac:dyDescent="0.25">
      <c r="A356" s="9">
        <f>IF('Lease Quarterly'!$H$4="Monthly",DATE(YEAR('Quarterly Journal entry'!A355),MONTH('Quarterly Journal entry'!A355)+1,DAY('Quarterly Journal entry'!A355)),IF('Lease Quarterly'!$H$4="Quarterly",DATE(YEAR('Quarterly Journal entry'!A355),MONTH('Quarterly Journal entry'!A355)+3,DAY('Quarterly Journal entry'!A355)),DATE(YEAR('Quarterly Journal entry'!A355)+1,MONTH('Quarterly Journal entry'!A355),DAY('Quarterly Journal entry'!A355))))</f>
        <v>76063</v>
      </c>
      <c r="B356" s="9">
        <f t="shared" si="51"/>
        <v>76063</v>
      </c>
      <c r="C356" s="9">
        <f t="shared" si="57"/>
        <v>76092</v>
      </c>
      <c r="D356" s="3">
        <f t="shared" si="52"/>
        <v>30</v>
      </c>
      <c r="E356" s="10">
        <f t="shared" si="53"/>
        <v>30</v>
      </c>
      <c r="F356" s="4">
        <f>'Lease Quarterly'!K366</f>
        <v>0</v>
      </c>
      <c r="G356" s="3">
        <f t="shared" si="58"/>
        <v>0</v>
      </c>
      <c r="H356" s="11">
        <f t="shared" si="54"/>
        <v>0</v>
      </c>
      <c r="I356" s="11">
        <f t="shared" si="55"/>
        <v>0</v>
      </c>
      <c r="J356" s="4">
        <f t="shared" si="56"/>
        <v>0</v>
      </c>
      <c r="K356" s="3">
        <f t="shared" si="59"/>
        <v>0</v>
      </c>
      <c r="L356" s="11">
        <f t="shared" si="60"/>
        <v>0</v>
      </c>
    </row>
    <row r="357" spans="1:12" x14ac:dyDescent="0.25">
      <c r="A357" s="9">
        <f>IF('Lease Quarterly'!$H$4="Monthly",DATE(YEAR('Quarterly Journal entry'!A356),MONTH('Quarterly Journal entry'!A356)+1,DAY('Quarterly Journal entry'!A356)),IF('Lease Quarterly'!$H$4="Quarterly",DATE(YEAR('Quarterly Journal entry'!A356),MONTH('Quarterly Journal entry'!A356)+3,DAY('Quarterly Journal entry'!A356)),DATE(YEAR('Quarterly Journal entry'!A356)+1,MONTH('Quarterly Journal entry'!A356),DAY('Quarterly Journal entry'!A356))))</f>
        <v>76154</v>
      </c>
      <c r="B357" s="9">
        <f t="shared" si="51"/>
        <v>76154</v>
      </c>
      <c r="C357" s="9">
        <f t="shared" si="57"/>
        <v>76184</v>
      </c>
      <c r="D357" s="3">
        <f t="shared" si="52"/>
        <v>31</v>
      </c>
      <c r="E357" s="10">
        <f t="shared" si="53"/>
        <v>31</v>
      </c>
      <c r="F357" s="4">
        <f>'Lease Quarterly'!K367</f>
        <v>0</v>
      </c>
      <c r="G357" s="3">
        <f t="shared" si="58"/>
        <v>0</v>
      </c>
      <c r="H357" s="11">
        <f t="shared" si="54"/>
        <v>0</v>
      </c>
      <c r="I357" s="11">
        <f t="shared" si="55"/>
        <v>0</v>
      </c>
      <c r="J357" s="4">
        <f t="shared" si="56"/>
        <v>0</v>
      </c>
      <c r="K357" s="3">
        <f t="shared" si="59"/>
        <v>0</v>
      </c>
      <c r="L357" s="11">
        <f t="shared" si="60"/>
        <v>0</v>
      </c>
    </row>
    <row r="358" spans="1:12" x14ac:dyDescent="0.25">
      <c r="A358" s="9">
        <f>IF('Lease Quarterly'!$H$4="Monthly",DATE(YEAR('Quarterly Journal entry'!A357),MONTH('Quarterly Journal entry'!A357)+1,DAY('Quarterly Journal entry'!A357)),IF('Lease Quarterly'!$H$4="Quarterly",DATE(YEAR('Quarterly Journal entry'!A357),MONTH('Quarterly Journal entry'!A357)+3,DAY('Quarterly Journal entry'!A357)),DATE(YEAR('Quarterly Journal entry'!A357)+1,MONTH('Quarterly Journal entry'!A357),DAY('Quarterly Journal entry'!A357))))</f>
        <v>76246</v>
      </c>
      <c r="B358" s="9">
        <f t="shared" si="51"/>
        <v>76246</v>
      </c>
      <c r="C358" s="9">
        <f t="shared" si="57"/>
        <v>76276</v>
      </c>
      <c r="D358" s="3">
        <f t="shared" si="52"/>
        <v>31</v>
      </c>
      <c r="E358" s="10">
        <f t="shared" si="53"/>
        <v>31</v>
      </c>
      <c r="F358" s="4">
        <f>'Lease Quarterly'!K368</f>
        <v>0</v>
      </c>
      <c r="G358" s="3">
        <f t="shared" si="58"/>
        <v>0</v>
      </c>
      <c r="H358" s="11">
        <f t="shared" si="54"/>
        <v>0</v>
      </c>
      <c r="I358" s="11">
        <f t="shared" si="55"/>
        <v>0</v>
      </c>
      <c r="J358" s="4">
        <f t="shared" si="56"/>
        <v>0</v>
      </c>
      <c r="K358" s="3">
        <f t="shared" si="59"/>
        <v>0</v>
      </c>
      <c r="L358" s="11">
        <f t="shared" si="60"/>
        <v>0</v>
      </c>
    </row>
    <row r="359" spans="1:12" x14ac:dyDescent="0.25">
      <c r="A359" s="9">
        <f>IF('Lease Quarterly'!$H$4="Monthly",DATE(YEAR('Quarterly Journal entry'!A358),MONTH('Quarterly Journal entry'!A358)+1,DAY('Quarterly Journal entry'!A358)),IF('Lease Quarterly'!$H$4="Quarterly",DATE(YEAR('Quarterly Journal entry'!A358),MONTH('Quarterly Journal entry'!A358)+3,DAY('Quarterly Journal entry'!A358)),DATE(YEAR('Quarterly Journal entry'!A358)+1,MONTH('Quarterly Journal entry'!A358),DAY('Quarterly Journal entry'!A358))))</f>
        <v>76338</v>
      </c>
      <c r="B359" s="9">
        <f t="shared" si="51"/>
        <v>76338</v>
      </c>
      <c r="C359" s="9">
        <f t="shared" si="57"/>
        <v>76368</v>
      </c>
      <c r="D359" s="3">
        <f t="shared" si="52"/>
        <v>31</v>
      </c>
      <c r="E359" s="10">
        <f t="shared" si="53"/>
        <v>31</v>
      </c>
      <c r="F359" s="4">
        <f>'Lease Quarterly'!K369</f>
        <v>0</v>
      </c>
      <c r="G359" s="3">
        <f t="shared" si="58"/>
        <v>0</v>
      </c>
      <c r="H359" s="11">
        <f t="shared" si="54"/>
        <v>0</v>
      </c>
      <c r="I359" s="11">
        <f t="shared" si="55"/>
        <v>0</v>
      </c>
      <c r="J359" s="4">
        <f t="shared" si="56"/>
        <v>0</v>
      </c>
      <c r="K359" s="3">
        <f t="shared" si="59"/>
        <v>0</v>
      </c>
      <c r="L359" s="11">
        <f t="shared" si="60"/>
        <v>0</v>
      </c>
    </row>
    <row r="360" spans="1:12" x14ac:dyDescent="0.25">
      <c r="A360" s="9">
        <f>IF('Lease Quarterly'!$H$4="Monthly",DATE(YEAR('Quarterly Journal entry'!A359),MONTH('Quarterly Journal entry'!A359)+1,DAY('Quarterly Journal entry'!A359)),IF('Lease Quarterly'!$H$4="Quarterly",DATE(YEAR('Quarterly Journal entry'!A359),MONTH('Quarterly Journal entry'!A359)+3,DAY('Quarterly Journal entry'!A359)),DATE(YEAR('Quarterly Journal entry'!A359)+1,MONTH('Quarterly Journal entry'!A359),DAY('Quarterly Journal entry'!A359))))</f>
        <v>76428</v>
      </c>
      <c r="B360" s="9">
        <f t="shared" si="51"/>
        <v>76428</v>
      </c>
      <c r="C360" s="9">
        <f t="shared" si="57"/>
        <v>76457</v>
      </c>
      <c r="D360" s="3">
        <f t="shared" si="52"/>
        <v>30</v>
      </c>
      <c r="E360" s="10">
        <f t="shared" si="53"/>
        <v>30</v>
      </c>
      <c r="F360" s="4">
        <f>'Lease Quarterly'!K370</f>
        <v>0</v>
      </c>
      <c r="G360" s="3">
        <f t="shared" si="58"/>
        <v>0</v>
      </c>
      <c r="H360" s="11">
        <f t="shared" si="54"/>
        <v>0</v>
      </c>
      <c r="I360" s="11">
        <f t="shared" si="55"/>
        <v>0</v>
      </c>
      <c r="J360" s="4">
        <f t="shared" si="56"/>
        <v>0</v>
      </c>
      <c r="K360" s="3">
        <f t="shared" si="59"/>
        <v>0</v>
      </c>
      <c r="L360" s="11">
        <f t="shared" si="60"/>
        <v>0</v>
      </c>
    </row>
    <row r="361" spans="1:12" x14ac:dyDescent="0.25">
      <c r="A361" s="9">
        <f>IF('Lease Quarterly'!$H$4="Monthly",DATE(YEAR('Quarterly Journal entry'!A360),MONTH('Quarterly Journal entry'!A360)+1,DAY('Quarterly Journal entry'!A360)),IF('Lease Quarterly'!$H$4="Quarterly",DATE(YEAR('Quarterly Journal entry'!A360),MONTH('Quarterly Journal entry'!A360)+3,DAY('Quarterly Journal entry'!A360)),DATE(YEAR('Quarterly Journal entry'!A360)+1,MONTH('Quarterly Journal entry'!A360),DAY('Quarterly Journal entry'!A360))))</f>
        <v>76519</v>
      </c>
      <c r="B361" s="9">
        <f t="shared" si="51"/>
        <v>76519</v>
      </c>
      <c r="C361" s="9">
        <f t="shared" si="57"/>
        <v>76549</v>
      </c>
      <c r="D361" s="3">
        <f t="shared" si="52"/>
        <v>31</v>
      </c>
      <c r="E361" s="10">
        <f t="shared" si="53"/>
        <v>31</v>
      </c>
      <c r="F361" s="4">
        <f>'Lease Quarterly'!K371</f>
        <v>0</v>
      </c>
      <c r="G361" s="3">
        <f t="shared" si="58"/>
        <v>0</v>
      </c>
      <c r="H361" s="11">
        <f t="shared" si="54"/>
        <v>0</v>
      </c>
      <c r="I361" s="11">
        <f t="shared" si="55"/>
        <v>0</v>
      </c>
      <c r="J361" s="4">
        <f t="shared" si="56"/>
        <v>0</v>
      </c>
      <c r="K361" s="3">
        <f t="shared" si="59"/>
        <v>0</v>
      </c>
      <c r="L361" s="11">
        <f t="shared" si="60"/>
        <v>0</v>
      </c>
    </row>
    <row r="362" spans="1:12" x14ac:dyDescent="0.25">
      <c r="A362" s="9">
        <f>IF('Lease Quarterly'!$H$4="Monthly",DATE(YEAR('Quarterly Journal entry'!A361),MONTH('Quarterly Journal entry'!A361)+1,DAY('Quarterly Journal entry'!A361)),IF('Lease Quarterly'!$H$4="Quarterly",DATE(YEAR('Quarterly Journal entry'!A361),MONTH('Quarterly Journal entry'!A361)+3,DAY('Quarterly Journal entry'!A361)),DATE(YEAR('Quarterly Journal entry'!A361)+1,MONTH('Quarterly Journal entry'!A361),DAY('Quarterly Journal entry'!A361))))</f>
        <v>76611</v>
      </c>
      <c r="B362" s="9">
        <f t="shared" si="51"/>
        <v>76611</v>
      </c>
      <c r="C362" s="9">
        <f t="shared" si="57"/>
        <v>76641</v>
      </c>
      <c r="D362" s="3">
        <f t="shared" si="52"/>
        <v>31</v>
      </c>
      <c r="E362" s="10">
        <f t="shared" si="53"/>
        <v>31</v>
      </c>
      <c r="F362" s="4">
        <f>'Lease Quarterly'!K372</f>
        <v>0</v>
      </c>
      <c r="G362" s="3">
        <f t="shared" si="58"/>
        <v>0</v>
      </c>
      <c r="H362" s="11">
        <f t="shared" si="54"/>
        <v>0</v>
      </c>
      <c r="I362" s="11">
        <f t="shared" si="55"/>
        <v>0</v>
      </c>
      <c r="J362" s="4">
        <f t="shared" si="56"/>
        <v>0</v>
      </c>
      <c r="K362" s="3">
        <f t="shared" si="59"/>
        <v>0</v>
      </c>
      <c r="L362" s="11">
        <f t="shared" si="60"/>
        <v>0</v>
      </c>
    </row>
    <row r="363" spans="1:12" x14ac:dyDescent="0.25">
      <c r="A363" s="9">
        <f>IF('Lease Quarterly'!$H$4="Monthly",DATE(YEAR('Quarterly Journal entry'!A362),MONTH('Quarterly Journal entry'!A362)+1,DAY('Quarterly Journal entry'!A362)),IF('Lease Quarterly'!$H$4="Quarterly",DATE(YEAR('Quarterly Journal entry'!A362),MONTH('Quarterly Journal entry'!A362)+3,DAY('Quarterly Journal entry'!A362)),DATE(YEAR('Quarterly Journal entry'!A362)+1,MONTH('Quarterly Journal entry'!A362),DAY('Quarterly Journal entry'!A362))))</f>
        <v>76703</v>
      </c>
      <c r="B363" s="9">
        <f t="shared" si="51"/>
        <v>76703</v>
      </c>
      <c r="C363" s="9">
        <f t="shared" si="57"/>
        <v>76733</v>
      </c>
      <c r="D363" s="3">
        <f t="shared" si="52"/>
        <v>31</v>
      </c>
      <c r="E363" s="10">
        <f t="shared" si="53"/>
        <v>31</v>
      </c>
      <c r="F363" s="4">
        <f>'Lease Quarterly'!K373</f>
        <v>0</v>
      </c>
      <c r="G363" s="3">
        <f t="shared" si="58"/>
        <v>0</v>
      </c>
      <c r="H363" s="11">
        <f t="shared" si="54"/>
        <v>0</v>
      </c>
      <c r="I363" s="11">
        <f t="shared" si="55"/>
        <v>0</v>
      </c>
      <c r="J363" s="4">
        <f t="shared" si="56"/>
        <v>0</v>
      </c>
      <c r="K363" s="3">
        <f t="shared" si="59"/>
        <v>0</v>
      </c>
      <c r="L363" s="11">
        <f t="shared" si="60"/>
        <v>0</v>
      </c>
    </row>
    <row r="364" spans="1:12" x14ac:dyDescent="0.25">
      <c r="A364" s="9">
        <f>IF('Lease Quarterly'!$H$4="Monthly",DATE(YEAR('Quarterly Journal entry'!A363),MONTH('Quarterly Journal entry'!A363)+1,DAY('Quarterly Journal entry'!A363)),IF('Lease Quarterly'!$H$4="Quarterly",DATE(YEAR('Quarterly Journal entry'!A363),MONTH('Quarterly Journal entry'!A363)+3,DAY('Quarterly Journal entry'!A363)),DATE(YEAR('Quarterly Journal entry'!A363)+1,MONTH('Quarterly Journal entry'!A363),DAY('Quarterly Journal entry'!A363))))</f>
        <v>76793</v>
      </c>
      <c r="B364" s="9">
        <f t="shared" si="51"/>
        <v>76793</v>
      </c>
      <c r="C364" s="9">
        <f t="shared" si="57"/>
        <v>76822</v>
      </c>
      <c r="D364" s="3">
        <f t="shared" si="52"/>
        <v>30</v>
      </c>
      <c r="E364" s="10">
        <f t="shared" si="53"/>
        <v>30</v>
      </c>
      <c r="F364" s="4">
        <f>'Lease Quarterly'!K374</f>
        <v>0</v>
      </c>
      <c r="G364" s="3">
        <f t="shared" si="58"/>
        <v>0</v>
      </c>
      <c r="H364" s="11">
        <f t="shared" si="54"/>
        <v>0</v>
      </c>
      <c r="I364" s="11">
        <f t="shared" si="55"/>
        <v>0</v>
      </c>
      <c r="J364" s="4">
        <f t="shared" si="56"/>
        <v>0</v>
      </c>
      <c r="K364" s="3">
        <f t="shared" si="59"/>
        <v>0</v>
      </c>
      <c r="L364" s="11">
        <f t="shared" si="60"/>
        <v>0</v>
      </c>
    </row>
    <row r="365" spans="1:12" x14ac:dyDescent="0.25">
      <c r="A365" s="9">
        <f>IF('Lease Quarterly'!$H$4="Monthly",DATE(YEAR('Quarterly Journal entry'!A364),MONTH('Quarterly Journal entry'!A364)+1,DAY('Quarterly Journal entry'!A364)),IF('Lease Quarterly'!$H$4="Quarterly",DATE(YEAR('Quarterly Journal entry'!A364),MONTH('Quarterly Journal entry'!A364)+3,DAY('Quarterly Journal entry'!A364)),DATE(YEAR('Quarterly Journal entry'!A364)+1,MONTH('Quarterly Journal entry'!A364),DAY('Quarterly Journal entry'!A364))))</f>
        <v>76884</v>
      </c>
      <c r="B365" s="9">
        <f t="shared" si="51"/>
        <v>76884</v>
      </c>
      <c r="C365" s="9">
        <f t="shared" si="57"/>
        <v>76914</v>
      </c>
      <c r="D365" s="3">
        <f t="shared" si="52"/>
        <v>31</v>
      </c>
      <c r="E365" s="10">
        <f t="shared" si="53"/>
        <v>31</v>
      </c>
      <c r="F365" s="4">
        <f>'Lease Quarterly'!K375</f>
        <v>0</v>
      </c>
      <c r="G365" s="3">
        <f t="shared" si="58"/>
        <v>0</v>
      </c>
      <c r="H365" s="11">
        <f t="shared" si="54"/>
        <v>0</v>
      </c>
      <c r="I365" s="11">
        <f t="shared" si="55"/>
        <v>0</v>
      </c>
      <c r="J365" s="4">
        <f t="shared" si="56"/>
        <v>0</v>
      </c>
      <c r="K365" s="3">
        <f t="shared" si="59"/>
        <v>0</v>
      </c>
      <c r="L365" s="11">
        <f t="shared" si="60"/>
        <v>0</v>
      </c>
    </row>
    <row r="366" spans="1:12" x14ac:dyDescent="0.25">
      <c r="A366" s="9">
        <f>IF('Lease Quarterly'!$H$4="Monthly",DATE(YEAR('Quarterly Journal entry'!A365),MONTH('Quarterly Journal entry'!A365)+1,DAY('Quarterly Journal entry'!A365)),IF('Lease Quarterly'!$H$4="Quarterly",DATE(YEAR('Quarterly Journal entry'!A365),MONTH('Quarterly Journal entry'!A365)+3,DAY('Quarterly Journal entry'!A365)),DATE(YEAR('Quarterly Journal entry'!A365)+1,MONTH('Quarterly Journal entry'!A365),DAY('Quarterly Journal entry'!A365))))</f>
        <v>76976</v>
      </c>
      <c r="B366" s="9">
        <f t="shared" si="51"/>
        <v>76976</v>
      </c>
      <c r="C366" s="9">
        <f t="shared" si="57"/>
        <v>77006</v>
      </c>
      <c r="D366" s="3">
        <f t="shared" si="52"/>
        <v>31</v>
      </c>
      <c r="E366" s="10">
        <f t="shared" si="53"/>
        <v>31</v>
      </c>
      <c r="F366" s="4">
        <f>'Lease Quarterly'!K376</f>
        <v>0</v>
      </c>
      <c r="G366" s="3">
        <f t="shared" si="58"/>
        <v>0</v>
      </c>
      <c r="H366" s="11">
        <f t="shared" si="54"/>
        <v>0</v>
      </c>
      <c r="I366" s="11">
        <f t="shared" si="55"/>
        <v>0</v>
      </c>
      <c r="J366" s="4">
        <f t="shared" si="56"/>
        <v>0</v>
      </c>
      <c r="K366" s="3">
        <f t="shared" si="59"/>
        <v>0</v>
      </c>
      <c r="L366" s="11">
        <f t="shared" si="60"/>
        <v>0</v>
      </c>
    </row>
    <row r="367" spans="1:12" x14ac:dyDescent="0.25">
      <c r="A367" s="9">
        <f>IF('Lease Quarterly'!$H$4="Monthly",DATE(YEAR('Quarterly Journal entry'!A366),MONTH('Quarterly Journal entry'!A366)+1,DAY('Quarterly Journal entry'!A366)),IF('Lease Quarterly'!$H$4="Quarterly",DATE(YEAR('Quarterly Journal entry'!A366),MONTH('Quarterly Journal entry'!A366)+3,DAY('Quarterly Journal entry'!A366)),DATE(YEAR('Quarterly Journal entry'!A366)+1,MONTH('Quarterly Journal entry'!A366),DAY('Quarterly Journal entry'!A366))))</f>
        <v>77068</v>
      </c>
      <c r="B367" s="9">
        <f t="shared" si="51"/>
        <v>77068</v>
      </c>
      <c r="C367" s="9">
        <f t="shared" si="57"/>
        <v>77098</v>
      </c>
      <c r="D367" s="3">
        <f t="shared" si="52"/>
        <v>31</v>
      </c>
      <c r="E367" s="10">
        <f t="shared" si="53"/>
        <v>31</v>
      </c>
      <c r="F367" s="4">
        <f>'Lease Quarterly'!K377</f>
        <v>0</v>
      </c>
      <c r="G367" s="3">
        <f t="shared" si="58"/>
        <v>0</v>
      </c>
      <c r="H367" s="11">
        <f t="shared" si="54"/>
        <v>0</v>
      </c>
      <c r="I367" s="11">
        <f t="shared" si="55"/>
        <v>0</v>
      </c>
      <c r="J367" s="4">
        <f t="shared" si="56"/>
        <v>0</v>
      </c>
      <c r="K367" s="3">
        <f t="shared" si="59"/>
        <v>0</v>
      </c>
      <c r="L367" s="11">
        <f t="shared" si="60"/>
        <v>0</v>
      </c>
    </row>
    <row r="368" spans="1:12" x14ac:dyDescent="0.25">
      <c r="A368" s="9">
        <f>IF('Lease Quarterly'!$H$4="Monthly",DATE(YEAR('Quarterly Journal entry'!A367),MONTH('Quarterly Journal entry'!A367)+1,DAY('Quarterly Journal entry'!A367)),IF('Lease Quarterly'!$H$4="Quarterly",DATE(YEAR('Quarterly Journal entry'!A367),MONTH('Quarterly Journal entry'!A367)+3,DAY('Quarterly Journal entry'!A367)),DATE(YEAR('Quarterly Journal entry'!A367)+1,MONTH('Quarterly Journal entry'!A367),DAY('Quarterly Journal entry'!A367))))</f>
        <v>77158</v>
      </c>
      <c r="B368" s="9">
        <f t="shared" si="51"/>
        <v>77158</v>
      </c>
      <c r="C368" s="9">
        <f t="shared" si="57"/>
        <v>77187</v>
      </c>
      <c r="D368" s="3">
        <f t="shared" si="52"/>
        <v>30</v>
      </c>
      <c r="E368" s="10">
        <f t="shared" si="53"/>
        <v>30</v>
      </c>
      <c r="F368" s="4">
        <f>'Lease Quarterly'!K378</f>
        <v>0</v>
      </c>
      <c r="G368" s="3">
        <f t="shared" si="58"/>
        <v>0</v>
      </c>
      <c r="H368" s="11">
        <f t="shared" si="54"/>
        <v>0</v>
      </c>
      <c r="I368" s="11">
        <f t="shared" si="55"/>
        <v>0</v>
      </c>
      <c r="J368" s="4">
        <f t="shared" si="56"/>
        <v>0</v>
      </c>
      <c r="K368" s="3">
        <f t="shared" si="59"/>
        <v>0</v>
      </c>
      <c r="L368" s="11">
        <f t="shared" si="60"/>
        <v>0</v>
      </c>
    </row>
    <row r="369" spans="1:12" x14ac:dyDescent="0.25">
      <c r="A369" s="9">
        <f>IF('Lease Quarterly'!$H$4="Monthly",DATE(YEAR('Quarterly Journal entry'!A368),MONTH('Quarterly Journal entry'!A368)+1,DAY('Quarterly Journal entry'!A368)),IF('Lease Quarterly'!$H$4="Quarterly",DATE(YEAR('Quarterly Journal entry'!A368),MONTH('Quarterly Journal entry'!A368)+3,DAY('Quarterly Journal entry'!A368)),DATE(YEAR('Quarterly Journal entry'!A368)+1,MONTH('Quarterly Journal entry'!A368),DAY('Quarterly Journal entry'!A368))))</f>
        <v>77249</v>
      </c>
      <c r="B369" s="9">
        <f t="shared" si="51"/>
        <v>77249</v>
      </c>
      <c r="C369" s="9">
        <f t="shared" si="57"/>
        <v>77279</v>
      </c>
      <c r="D369" s="3">
        <f t="shared" si="52"/>
        <v>31</v>
      </c>
      <c r="E369" s="10">
        <f t="shared" si="53"/>
        <v>31</v>
      </c>
      <c r="F369" s="4">
        <f>'Lease Quarterly'!K379</f>
        <v>0</v>
      </c>
      <c r="G369" s="3">
        <f t="shared" si="58"/>
        <v>0</v>
      </c>
      <c r="H369" s="11">
        <f t="shared" si="54"/>
        <v>0</v>
      </c>
      <c r="I369" s="11">
        <f t="shared" si="55"/>
        <v>0</v>
      </c>
      <c r="J369" s="4">
        <f t="shared" si="56"/>
        <v>0</v>
      </c>
      <c r="K369" s="3">
        <f t="shared" si="59"/>
        <v>0</v>
      </c>
      <c r="L369" s="11">
        <f t="shared" si="60"/>
        <v>0</v>
      </c>
    </row>
    <row r="370" spans="1:12" x14ac:dyDescent="0.25">
      <c r="A370" s="9">
        <f>IF('Lease Quarterly'!$H$4="Monthly",DATE(YEAR('Quarterly Journal entry'!A369),MONTH('Quarterly Journal entry'!A369)+1,DAY('Quarterly Journal entry'!A369)),IF('Lease Quarterly'!$H$4="Quarterly",DATE(YEAR('Quarterly Journal entry'!A369),MONTH('Quarterly Journal entry'!A369)+3,DAY('Quarterly Journal entry'!A369)),DATE(YEAR('Quarterly Journal entry'!A369)+1,MONTH('Quarterly Journal entry'!A369),DAY('Quarterly Journal entry'!A369))))</f>
        <v>77341</v>
      </c>
      <c r="B370" s="9">
        <f t="shared" si="51"/>
        <v>77341</v>
      </c>
      <c r="C370" s="9">
        <f t="shared" si="57"/>
        <v>77371</v>
      </c>
      <c r="D370" s="3">
        <f t="shared" si="52"/>
        <v>31</v>
      </c>
      <c r="E370" s="10">
        <f t="shared" si="53"/>
        <v>31</v>
      </c>
      <c r="F370" s="4">
        <f>'Lease Quarterly'!K380</f>
        <v>0</v>
      </c>
      <c r="G370" s="3">
        <f t="shared" si="58"/>
        <v>0</v>
      </c>
      <c r="H370" s="11">
        <f t="shared" si="54"/>
        <v>0</v>
      </c>
      <c r="I370" s="11">
        <f t="shared" si="55"/>
        <v>0</v>
      </c>
      <c r="J370" s="4">
        <f t="shared" si="56"/>
        <v>0</v>
      </c>
      <c r="K370" s="3">
        <f t="shared" si="59"/>
        <v>0</v>
      </c>
      <c r="L370" s="11">
        <f t="shared" si="60"/>
        <v>0</v>
      </c>
    </row>
    <row r="371" spans="1:12" x14ac:dyDescent="0.25">
      <c r="A371" s="9">
        <f>IF('Lease Quarterly'!$H$4="Monthly",DATE(YEAR('Quarterly Journal entry'!A370),MONTH('Quarterly Journal entry'!A370)+1,DAY('Quarterly Journal entry'!A370)),IF('Lease Quarterly'!$H$4="Quarterly",DATE(YEAR('Quarterly Journal entry'!A370),MONTH('Quarterly Journal entry'!A370)+3,DAY('Quarterly Journal entry'!A370)),DATE(YEAR('Quarterly Journal entry'!A370)+1,MONTH('Quarterly Journal entry'!A370),DAY('Quarterly Journal entry'!A370))))</f>
        <v>77433</v>
      </c>
      <c r="B371" s="9">
        <f t="shared" si="51"/>
        <v>77433</v>
      </c>
      <c r="C371" s="9">
        <f t="shared" si="57"/>
        <v>77463</v>
      </c>
      <c r="D371" s="3">
        <f t="shared" si="52"/>
        <v>31</v>
      </c>
      <c r="E371" s="10">
        <f t="shared" si="53"/>
        <v>31</v>
      </c>
      <c r="F371" s="4">
        <f>'Lease Quarterly'!K381</f>
        <v>0</v>
      </c>
      <c r="G371" s="3">
        <f t="shared" si="58"/>
        <v>0</v>
      </c>
      <c r="H371" s="11">
        <f t="shared" si="54"/>
        <v>0</v>
      </c>
      <c r="I371" s="11">
        <f t="shared" si="55"/>
        <v>0</v>
      </c>
      <c r="J371" s="4">
        <f t="shared" si="56"/>
        <v>0</v>
      </c>
      <c r="K371" s="3">
        <f t="shared" si="59"/>
        <v>0</v>
      </c>
      <c r="L371" s="11">
        <f t="shared" si="60"/>
        <v>0</v>
      </c>
    </row>
    <row r="372" spans="1:12" x14ac:dyDescent="0.25">
      <c r="A372" s="9">
        <f>IF('Lease Quarterly'!$H$4="Monthly",DATE(YEAR('Quarterly Journal entry'!A371),MONTH('Quarterly Journal entry'!A371)+1,DAY('Quarterly Journal entry'!A371)),IF('Lease Quarterly'!$H$4="Quarterly",DATE(YEAR('Quarterly Journal entry'!A371),MONTH('Quarterly Journal entry'!A371)+3,DAY('Quarterly Journal entry'!A371)),DATE(YEAR('Quarterly Journal entry'!A371)+1,MONTH('Quarterly Journal entry'!A371),DAY('Quarterly Journal entry'!A371))))</f>
        <v>77524</v>
      </c>
      <c r="B372" s="9">
        <f t="shared" si="51"/>
        <v>77524</v>
      </c>
      <c r="C372" s="9">
        <f t="shared" si="57"/>
        <v>77553</v>
      </c>
      <c r="D372" s="3">
        <f t="shared" si="52"/>
        <v>30</v>
      </c>
      <c r="E372" s="10">
        <f t="shared" si="53"/>
        <v>30</v>
      </c>
      <c r="F372" s="4">
        <f>'Lease Quarterly'!K382</f>
        <v>0</v>
      </c>
      <c r="G372" s="3">
        <f t="shared" si="58"/>
        <v>0</v>
      </c>
      <c r="H372" s="11">
        <f t="shared" si="54"/>
        <v>0</v>
      </c>
      <c r="I372" s="11">
        <f t="shared" si="55"/>
        <v>0</v>
      </c>
      <c r="J372" s="4">
        <f t="shared" si="56"/>
        <v>0</v>
      </c>
      <c r="K372" s="3">
        <f t="shared" si="59"/>
        <v>0</v>
      </c>
      <c r="L372" s="11">
        <f t="shared" si="60"/>
        <v>0</v>
      </c>
    </row>
    <row r="373" spans="1:12" x14ac:dyDescent="0.25">
      <c r="A373" s="9">
        <f>IF('Lease Quarterly'!$H$4="Monthly",DATE(YEAR('Quarterly Journal entry'!A372),MONTH('Quarterly Journal entry'!A372)+1,DAY('Quarterly Journal entry'!A372)),IF('Lease Quarterly'!$H$4="Quarterly",DATE(YEAR('Quarterly Journal entry'!A372),MONTH('Quarterly Journal entry'!A372)+3,DAY('Quarterly Journal entry'!A372)),DATE(YEAR('Quarterly Journal entry'!A372)+1,MONTH('Quarterly Journal entry'!A372),DAY('Quarterly Journal entry'!A372))))</f>
        <v>77615</v>
      </c>
      <c r="B373" s="9">
        <f t="shared" si="51"/>
        <v>77615</v>
      </c>
      <c r="C373" s="9">
        <f t="shared" si="57"/>
        <v>77645</v>
      </c>
      <c r="D373" s="3">
        <f t="shared" si="52"/>
        <v>31</v>
      </c>
      <c r="E373" s="10">
        <f t="shared" si="53"/>
        <v>31</v>
      </c>
      <c r="F373" s="4">
        <f>'Lease Quarterly'!K383</f>
        <v>0</v>
      </c>
      <c r="G373" s="3">
        <f t="shared" si="58"/>
        <v>0</v>
      </c>
      <c r="H373" s="11">
        <f t="shared" si="54"/>
        <v>0</v>
      </c>
      <c r="I373" s="11">
        <f t="shared" si="55"/>
        <v>0</v>
      </c>
      <c r="J373" s="4">
        <f t="shared" si="56"/>
        <v>0</v>
      </c>
      <c r="K373" s="3">
        <f t="shared" si="59"/>
        <v>0</v>
      </c>
      <c r="L373" s="11">
        <f t="shared" si="60"/>
        <v>0</v>
      </c>
    </row>
    <row r="374" spans="1:12" x14ac:dyDescent="0.25">
      <c r="A374" s="9">
        <f>IF('Lease Quarterly'!$H$4="Monthly",DATE(YEAR('Quarterly Journal entry'!A373),MONTH('Quarterly Journal entry'!A373)+1,DAY('Quarterly Journal entry'!A373)),IF('Lease Quarterly'!$H$4="Quarterly",DATE(YEAR('Quarterly Journal entry'!A373),MONTH('Quarterly Journal entry'!A373)+3,DAY('Quarterly Journal entry'!A373)),DATE(YEAR('Quarterly Journal entry'!A373)+1,MONTH('Quarterly Journal entry'!A373),DAY('Quarterly Journal entry'!A373))))</f>
        <v>77707</v>
      </c>
      <c r="B374" s="9">
        <f t="shared" si="51"/>
        <v>77707</v>
      </c>
      <c r="C374" s="9">
        <f t="shared" si="57"/>
        <v>77737</v>
      </c>
      <c r="D374" s="3">
        <f t="shared" si="52"/>
        <v>31</v>
      </c>
      <c r="E374" s="10">
        <f t="shared" si="53"/>
        <v>31</v>
      </c>
      <c r="F374" s="4">
        <f>'Lease Quarterly'!K384</f>
        <v>0</v>
      </c>
      <c r="G374" s="3">
        <f t="shared" si="58"/>
        <v>0</v>
      </c>
      <c r="H374" s="11">
        <f t="shared" si="54"/>
        <v>0</v>
      </c>
      <c r="I374" s="11">
        <f t="shared" si="55"/>
        <v>0</v>
      </c>
      <c r="J374" s="4">
        <f t="shared" si="56"/>
        <v>0</v>
      </c>
      <c r="K374" s="3">
        <f t="shared" si="59"/>
        <v>0</v>
      </c>
      <c r="L374" s="11">
        <f t="shared" si="60"/>
        <v>0</v>
      </c>
    </row>
    <row r="375" spans="1:12" x14ac:dyDescent="0.25">
      <c r="A375" s="9">
        <f>IF('Lease Quarterly'!$H$4="Monthly",DATE(YEAR('Quarterly Journal entry'!A374),MONTH('Quarterly Journal entry'!A374)+1,DAY('Quarterly Journal entry'!A374)),IF('Lease Quarterly'!$H$4="Quarterly",DATE(YEAR('Quarterly Journal entry'!A374),MONTH('Quarterly Journal entry'!A374)+3,DAY('Quarterly Journal entry'!A374)),DATE(YEAR('Quarterly Journal entry'!A374)+1,MONTH('Quarterly Journal entry'!A374),DAY('Quarterly Journal entry'!A374))))</f>
        <v>77799</v>
      </c>
      <c r="B375" s="9">
        <f t="shared" si="51"/>
        <v>77799</v>
      </c>
      <c r="C375" s="9">
        <f t="shared" si="57"/>
        <v>77829</v>
      </c>
      <c r="D375" s="3">
        <f t="shared" si="52"/>
        <v>31</v>
      </c>
      <c r="E375" s="10">
        <f t="shared" si="53"/>
        <v>31</v>
      </c>
      <c r="F375" s="4">
        <f>'Lease Quarterly'!K385</f>
        <v>0</v>
      </c>
      <c r="G375" s="3">
        <f t="shared" si="58"/>
        <v>0</v>
      </c>
      <c r="H375" s="11">
        <f t="shared" si="54"/>
        <v>0</v>
      </c>
      <c r="I375" s="11">
        <f t="shared" si="55"/>
        <v>0</v>
      </c>
      <c r="J375" s="4">
        <f t="shared" si="56"/>
        <v>0</v>
      </c>
      <c r="K375" s="3">
        <f t="shared" si="59"/>
        <v>0</v>
      </c>
      <c r="L375" s="11">
        <f t="shared" si="60"/>
        <v>0</v>
      </c>
    </row>
    <row r="376" spans="1:12" x14ac:dyDescent="0.25">
      <c r="A376" s="9">
        <f>IF('Lease Quarterly'!$H$4="Monthly",DATE(YEAR('Quarterly Journal entry'!A375),MONTH('Quarterly Journal entry'!A375)+1,DAY('Quarterly Journal entry'!A375)),IF('Lease Quarterly'!$H$4="Quarterly",DATE(YEAR('Quarterly Journal entry'!A375),MONTH('Quarterly Journal entry'!A375)+3,DAY('Quarterly Journal entry'!A375)),DATE(YEAR('Quarterly Journal entry'!A375)+1,MONTH('Quarterly Journal entry'!A375),DAY('Quarterly Journal entry'!A375))))</f>
        <v>77889</v>
      </c>
      <c r="B376" s="9">
        <f t="shared" si="51"/>
        <v>77889</v>
      </c>
      <c r="C376" s="9">
        <f t="shared" si="57"/>
        <v>77918</v>
      </c>
      <c r="D376" s="3">
        <f t="shared" si="52"/>
        <v>30</v>
      </c>
      <c r="E376" s="10">
        <f t="shared" si="53"/>
        <v>30</v>
      </c>
      <c r="F376" s="4">
        <f>'Lease Quarterly'!K386</f>
        <v>0</v>
      </c>
      <c r="G376" s="3">
        <f t="shared" si="58"/>
        <v>0</v>
      </c>
      <c r="H376" s="11">
        <f t="shared" si="54"/>
        <v>0</v>
      </c>
      <c r="I376" s="11">
        <f t="shared" si="55"/>
        <v>0</v>
      </c>
      <c r="J376" s="4">
        <f t="shared" si="56"/>
        <v>0</v>
      </c>
      <c r="K376" s="3">
        <f t="shared" si="59"/>
        <v>0</v>
      </c>
      <c r="L376" s="11">
        <f t="shared" si="60"/>
        <v>0</v>
      </c>
    </row>
    <row r="377" spans="1:12" x14ac:dyDescent="0.25">
      <c r="A377" s="9">
        <f>IF('Lease Quarterly'!$H$4="Monthly",DATE(YEAR('Quarterly Journal entry'!A376),MONTH('Quarterly Journal entry'!A376)+1,DAY('Quarterly Journal entry'!A376)),IF('Lease Quarterly'!$H$4="Quarterly",DATE(YEAR('Quarterly Journal entry'!A376),MONTH('Quarterly Journal entry'!A376)+3,DAY('Quarterly Journal entry'!A376)),DATE(YEAR('Quarterly Journal entry'!A376)+1,MONTH('Quarterly Journal entry'!A376),DAY('Quarterly Journal entry'!A376))))</f>
        <v>77980</v>
      </c>
      <c r="B377" s="9">
        <f t="shared" si="51"/>
        <v>77980</v>
      </c>
      <c r="C377" s="9">
        <f t="shared" si="57"/>
        <v>78010</v>
      </c>
      <c r="D377" s="3">
        <f t="shared" si="52"/>
        <v>31</v>
      </c>
      <c r="E377" s="10">
        <f t="shared" si="53"/>
        <v>31</v>
      </c>
      <c r="F377" s="4">
        <f>'Lease Quarterly'!K387</f>
        <v>0</v>
      </c>
      <c r="G377" s="3">
        <f t="shared" si="58"/>
        <v>0</v>
      </c>
      <c r="H377" s="11">
        <f t="shared" si="54"/>
        <v>0</v>
      </c>
      <c r="I377" s="11">
        <f t="shared" si="55"/>
        <v>0</v>
      </c>
      <c r="J377" s="4">
        <f t="shared" si="56"/>
        <v>0</v>
      </c>
      <c r="K377" s="3">
        <f t="shared" si="59"/>
        <v>0</v>
      </c>
      <c r="L377" s="11">
        <f t="shared" si="60"/>
        <v>0</v>
      </c>
    </row>
    <row r="378" spans="1:12" x14ac:dyDescent="0.25">
      <c r="A378" s="9">
        <f>IF('Lease Quarterly'!$H$4="Monthly",DATE(YEAR('Quarterly Journal entry'!A377),MONTH('Quarterly Journal entry'!A377)+1,DAY('Quarterly Journal entry'!A377)),IF('Lease Quarterly'!$H$4="Quarterly",DATE(YEAR('Quarterly Journal entry'!A377),MONTH('Quarterly Journal entry'!A377)+3,DAY('Quarterly Journal entry'!A377)),DATE(YEAR('Quarterly Journal entry'!A377)+1,MONTH('Quarterly Journal entry'!A377),DAY('Quarterly Journal entry'!A377))))</f>
        <v>78072</v>
      </c>
      <c r="B378" s="9">
        <f t="shared" si="51"/>
        <v>78072</v>
      </c>
      <c r="C378" s="9">
        <f t="shared" si="57"/>
        <v>78102</v>
      </c>
      <c r="D378" s="3">
        <f t="shared" si="52"/>
        <v>31</v>
      </c>
      <c r="E378" s="10">
        <f t="shared" si="53"/>
        <v>31</v>
      </c>
      <c r="F378" s="4">
        <f>'Lease Quarterly'!K388</f>
        <v>0</v>
      </c>
      <c r="G378" s="3">
        <f t="shared" si="58"/>
        <v>0</v>
      </c>
      <c r="H378" s="11">
        <f t="shared" si="54"/>
        <v>0</v>
      </c>
      <c r="I378" s="11">
        <f t="shared" si="55"/>
        <v>0</v>
      </c>
      <c r="J378" s="4">
        <f t="shared" si="56"/>
        <v>0</v>
      </c>
      <c r="K378" s="3">
        <f t="shared" si="59"/>
        <v>0</v>
      </c>
      <c r="L378" s="11">
        <f t="shared" si="60"/>
        <v>0</v>
      </c>
    </row>
    <row r="379" spans="1:12" x14ac:dyDescent="0.25">
      <c r="A379" s="9">
        <f>IF('Lease Quarterly'!$H$4="Monthly",DATE(YEAR('Quarterly Journal entry'!A378),MONTH('Quarterly Journal entry'!A378)+1,DAY('Quarterly Journal entry'!A378)),IF('Lease Quarterly'!$H$4="Quarterly",DATE(YEAR('Quarterly Journal entry'!A378),MONTH('Quarterly Journal entry'!A378)+3,DAY('Quarterly Journal entry'!A378)),DATE(YEAR('Quarterly Journal entry'!A378)+1,MONTH('Quarterly Journal entry'!A378),DAY('Quarterly Journal entry'!A378))))</f>
        <v>78164</v>
      </c>
      <c r="B379" s="9">
        <f t="shared" si="51"/>
        <v>78164</v>
      </c>
      <c r="C379" s="9">
        <f t="shared" si="57"/>
        <v>78194</v>
      </c>
      <c r="D379" s="3">
        <f t="shared" si="52"/>
        <v>31</v>
      </c>
      <c r="E379" s="10">
        <f t="shared" si="53"/>
        <v>31</v>
      </c>
      <c r="F379" s="4">
        <f>'Lease Quarterly'!K389</f>
        <v>0</v>
      </c>
      <c r="G379" s="3">
        <f t="shared" si="58"/>
        <v>0</v>
      </c>
      <c r="H379" s="11">
        <f t="shared" si="54"/>
        <v>0</v>
      </c>
      <c r="I379" s="11">
        <f t="shared" si="55"/>
        <v>0</v>
      </c>
      <c r="J379" s="4">
        <f t="shared" si="56"/>
        <v>0</v>
      </c>
      <c r="K379" s="3">
        <f t="shared" si="59"/>
        <v>0</v>
      </c>
      <c r="L379" s="11">
        <f t="shared" si="60"/>
        <v>0</v>
      </c>
    </row>
    <row r="380" spans="1:12" x14ac:dyDescent="0.25">
      <c r="A380" s="9">
        <f>IF('Lease Quarterly'!$H$4="Monthly",DATE(YEAR('Quarterly Journal entry'!A379),MONTH('Quarterly Journal entry'!A379)+1,DAY('Quarterly Journal entry'!A379)),IF('Lease Quarterly'!$H$4="Quarterly",DATE(YEAR('Quarterly Journal entry'!A379),MONTH('Quarterly Journal entry'!A379)+3,DAY('Quarterly Journal entry'!A379)),DATE(YEAR('Quarterly Journal entry'!A379)+1,MONTH('Quarterly Journal entry'!A379),DAY('Quarterly Journal entry'!A379))))</f>
        <v>78254</v>
      </c>
      <c r="B380" s="9">
        <f t="shared" si="51"/>
        <v>78254</v>
      </c>
      <c r="C380" s="9">
        <f t="shared" si="57"/>
        <v>78283</v>
      </c>
      <c r="D380" s="3">
        <f t="shared" si="52"/>
        <v>30</v>
      </c>
      <c r="E380" s="10">
        <f t="shared" si="53"/>
        <v>30</v>
      </c>
      <c r="F380" s="4">
        <f>'Lease Quarterly'!K390</f>
        <v>0</v>
      </c>
      <c r="G380" s="3">
        <f t="shared" si="58"/>
        <v>0</v>
      </c>
      <c r="H380" s="11">
        <f t="shared" si="54"/>
        <v>0</v>
      </c>
      <c r="I380" s="11">
        <f t="shared" si="55"/>
        <v>0</v>
      </c>
      <c r="J380" s="4">
        <f t="shared" si="56"/>
        <v>0</v>
      </c>
      <c r="K380" s="3">
        <f t="shared" si="59"/>
        <v>0</v>
      </c>
      <c r="L380" s="11">
        <f t="shared" si="60"/>
        <v>0</v>
      </c>
    </row>
    <row r="381" spans="1:12" x14ac:dyDescent="0.25">
      <c r="A381" s="9">
        <f>IF('Lease Quarterly'!$H$4="Monthly",DATE(YEAR('Quarterly Journal entry'!A380),MONTH('Quarterly Journal entry'!A380)+1,DAY('Quarterly Journal entry'!A380)),IF('Lease Quarterly'!$H$4="Quarterly",DATE(YEAR('Quarterly Journal entry'!A380),MONTH('Quarterly Journal entry'!A380)+3,DAY('Quarterly Journal entry'!A380)),DATE(YEAR('Quarterly Journal entry'!A380)+1,MONTH('Quarterly Journal entry'!A380),DAY('Quarterly Journal entry'!A380))))</f>
        <v>78345</v>
      </c>
      <c r="B381" s="9">
        <f t="shared" si="51"/>
        <v>78345</v>
      </c>
      <c r="C381" s="9">
        <f t="shared" si="57"/>
        <v>78375</v>
      </c>
      <c r="D381" s="3">
        <f t="shared" si="52"/>
        <v>31</v>
      </c>
      <c r="E381" s="10">
        <f t="shared" si="53"/>
        <v>31</v>
      </c>
      <c r="F381" s="4">
        <f>'Lease Quarterly'!K391</f>
        <v>0</v>
      </c>
      <c r="G381" s="3">
        <f t="shared" si="58"/>
        <v>0</v>
      </c>
      <c r="H381" s="11">
        <f t="shared" si="54"/>
        <v>0</v>
      </c>
      <c r="I381" s="11">
        <f t="shared" si="55"/>
        <v>0</v>
      </c>
      <c r="J381" s="4">
        <f t="shared" si="56"/>
        <v>0</v>
      </c>
      <c r="K381" s="3">
        <f t="shared" si="59"/>
        <v>0</v>
      </c>
      <c r="L381" s="11">
        <f t="shared" si="60"/>
        <v>0</v>
      </c>
    </row>
    <row r="382" spans="1:12" x14ac:dyDescent="0.25">
      <c r="A382" s="9">
        <f>IF('Lease Quarterly'!$H$4="Monthly",DATE(YEAR('Quarterly Journal entry'!A381),MONTH('Quarterly Journal entry'!A381)+1,DAY('Quarterly Journal entry'!A381)),IF('Lease Quarterly'!$H$4="Quarterly",DATE(YEAR('Quarterly Journal entry'!A381),MONTH('Quarterly Journal entry'!A381)+3,DAY('Quarterly Journal entry'!A381)),DATE(YEAR('Quarterly Journal entry'!A381)+1,MONTH('Quarterly Journal entry'!A381),DAY('Quarterly Journal entry'!A381))))</f>
        <v>78437</v>
      </c>
      <c r="B382" s="9">
        <f t="shared" si="51"/>
        <v>78437</v>
      </c>
      <c r="C382" s="9">
        <f t="shared" si="57"/>
        <v>78467</v>
      </c>
      <c r="D382" s="3">
        <f t="shared" si="52"/>
        <v>31</v>
      </c>
      <c r="E382" s="10">
        <f t="shared" si="53"/>
        <v>31</v>
      </c>
      <c r="F382" s="4">
        <f>'Lease Quarterly'!K392</f>
        <v>0</v>
      </c>
      <c r="G382" s="3">
        <f t="shared" si="58"/>
        <v>0</v>
      </c>
      <c r="H382" s="11">
        <f t="shared" si="54"/>
        <v>0</v>
      </c>
      <c r="I382" s="11">
        <f t="shared" si="55"/>
        <v>0</v>
      </c>
      <c r="J382" s="4">
        <f t="shared" si="56"/>
        <v>0</v>
      </c>
      <c r="K382" s="3">
        <f t="shared" si="59"/>
        <v>0</v>
      </c>
      <c r="L382" s="11">
        <f t="shared" si="60"/>
        <v>0</v>
      </c>
    </row>
    <row r="383" spans="1:12" x14ac:dyDescent="0.25">
      <c r="A383" s="9">
        <f>IF('Lease Quarterly'!$H$4="Monthly",DATE(YEAR('Quarterly Journal entry'!A382),MONTH('Quarterly Journal entry'!A382)+1,DAY('Quarterly Journal entry'!A382)),IF('Lease Quarterly'!$H$4="Quarterly",DATE(YEAR('Quarterly Journal entry'!A382),MONTH('Quarterly Journal entry'!A382)+3,DAY('Quarterly Journal entry'!A382)),DATE(YEAR('Quarterly Journal entry'!A382)+1,MONTH('Quarterly Journal entry'!A382),DAY('Quarterly Journal entry'!A382))))</f>
        <v>78529</v>
      </c>
      <c r="B383" s="9">
        <f t="shared" si="51"/>
        <v>78529</v>
      </c>
      <c r="C383" s="9">
        <f t="shared" si="57"/>
        <v>78559</v>
      </c>
      <c r="D383" s="3">
        <f t="shared" si="52"/>
        <v>31</v>
      </c>
      <c r="E383" s="10">
        <f t="shared" si="53"/>
        <v>31</v>
      </c>
      <c r="F383" s="4">
        <f>'Lease Quarterly'!K393</f>
        <v>0</v>
      </c>
      <c r="G383" s="3">
        <f t="shared" si="58"/>
        <v>0</v>
      </c>
      <c r="H383" s="11">
        <f t="shared" si="54"/>
        <v>0</v>
      </c>
      <c r="I383" s="11">
        <f t="shared" si="55"/>
        <v>0</v>
      </c>
      <c r="J383" s="4">
        <f t="shared" si="56"/>
        <v>0</v>
      </c>
      <c r="K383" s="3">
        <f t="shared" si="59"/>
        <v>0</v>
      </c>
      <c r="L383" s="11">
        <f t="shared" si="60"/>
        <v>0</v>
      </c>
    </row>
    <row r="384" spans="1:12" x14ac:dyDescent="0.25">
      <c r="A384" s="9">
        <f>IF('Lease Quarterly'!$H$4="Monthly",DATE(YEAR('Quarterly Journal entry'!A383),MONTH('Quarterly Journal entry'!A383)+1,DAY('Quarterly Journal entry'!A383)),IF('Lease Quarterly'!$H$4="Quarterly",DATE(YEAR('Quarterly Journal entry'!A383),MONTH('Quarterly Journal entry'!A383)+3,DAY('Quarterly Journal entry'!A383)),DATE(YEAR('Quarterly Journal entry'!A383)+1,MONTH('Quarterly Journal entry'!A383),DAY('Quarterly Journal entry'!A383))))</f>
        <v>78619</v>
      </c>
      <c r="B384" s="9">
        <f t="shared" si="51"/>
        <v>78619</v>
      </c>
      <c r="C384" s="9">
        <f t="shared" si="57"/>
        <v>78648</v>
      </c>
      <c r="D384" s="3">
        <f t="shared" si="52"/>
        <v>30</v>
      </c>
      <c r="E384" s="10">
        <f t="shared" si="53"/>
        <v>30</v>
      </c>
      <c r="F384" s="4">
        <f>'Lease Quarterly'!K394</f>
        <v>0</v>
      </c>
      <c r="G384" s="3">
        <f t="shared" si="58"/>
        <v>0</v>
      </c>
      <c r="H384" s="11">
        <f t="shared" si="54"/>
        <v>0</v>
      </c>
      <c r="I384" s="11">
        <f t="shared" si="55"/>
        <v>0</v>
      </c>
      <c r="J384" s="4">
        <f t="shared" si="56"/>
        <v>0</v>
      </c>
      <c r="K384" s="3">
        <f t="shared" si="59"/>
        <v>0</v>
      </c>
      <c r="L384" s="11">
        <f t="shared" si="60"/>
        <v>0</v>
      </c>
    </row>
    <row r="385" spans="1:12" x14ac:dyDescent="0.25">
      <c r="A385" s="9">
        <f>IF('Lease Quarterly'!$H$4="Monthly",DATE(YEAR('Quarterly Journal entry'!A384),MONTH('Quarterly Journal entry'!A384)+1,DAY('Quarterly Journal entry'!A384)),IF('Lease Quarterly'!$H$4="Quarterly",DATE(YEAR('Quarterly Journal entry'!A384),MONTH('Quarterly Journal entry'!A384)+3,DAY('Quarterly Journal entry'!A384)),DATE(YEAR('Quarterly Journal entry'!A384)+1,MONTH('Quarterly Journal entry'!A384),DAY('Quarterly Journal entry'!A384))))</f>
        <v>78710</v>
      </c>
      <c r="B385" s="9">
        <f t="shared" si="51"/>
        <v>78710</v>
      </c>
      <c r="C385" s="9">
        <f t="shared" si="57"/>
        <v>78740</v>
      </c>
      <c r="D385" s="3">
        <f t="shared" si="52"/>
        <v>31</v>
      </c>
      <c r="E385" s="10">
        <f t="shared" si="53"/>
        <v>31</v>
      </c>
      <c r="F385" s="4">
        <f>'Lease Quarterly'!K395</f>
        <v>0</v>
      </c>
      <c r="G385" s="3">
        <f t="shared" si="58"/>
        <v>0</v>
      </c>
      <c r="H385" s="11">
        <f t="shared" si="54"/>
        <v>0</v>
      </c>
      <c r="I385" s="11">
        <f t="shared" si="55"/>
        <v>0</v>
      </c>
      <c r="J385" s="4">
        <f t="shared" si="56"/>
        <v>0</v>
      </c>
      <c r="K385" s="3">
        <f t="shared" si="59"/>
        <v>0</v>
      </c>
      <c r="L385" s="11">
        <f t="shared" si="60"/>
        <v>0</v>
      </c>
    </row>
    <row r="386" spans="1:12" x14ac:dyDescent="0.25">
      <c r="A386" s="9">
        <f>IF('Lease Quarterly'!$H$4="Monthly",DATE(YEAR('Quarterly Journal entry'!A385),MONTH('Quarterly Journal entry'!A385)+1,DAY('Quarterly Journal entry'!A385)),IF('Lease Quarterly'!$H$4="Quarterly",DATE(YEAR('Quarterly Journal entry'!A385),MONTH('Quarterly Journal entry'!A385)+3,DAY('Quarterly Journal entry'!A385)),DATE(YEAR('Quarterly Journal entry'!A385)+1,MONTH('Quarterly Journal entry'!A385),DAY('Quarterly Journal entry'!A385))))</f>
        <v>78802</v>
      </c>
      <c r="B386" s="9">
        <f t="shared" si="51"/>
        <v>78802</v>
      </c>
      <c r="C386" s="9">
        <f t="shared" si="57"/>
        <v>78832</v>
      </c>
      <c r="D386" s="3">
        <f t="shared" si="52"/>
        <v>31</v>
      </c>
      <c r="E386" s="10">
        <f t="shared" si="53"/>
        <v>31</v>
      </c>
      <c r="F386" s="4">
        <f>'Lease Quarterly'!K396</f>
        <v>0</v>
      </c>
      <c r="G386" s="3">
        <f t="shared" si="58"/>
        <v>0</v>
      </c>
      <c r="H386" s="11">
        <f t="shared" si="54"/>
        <v>0</v>
      </c>
      <c r="I386" s="11">
        <f t="shared" si="55"/>
        <v>0</v>
      </c>
      <c r="J386" s="4">
        <f t="shared" si="56"/>
        <v>0</v>
      </c>
      <c r="K386" s="3">
        <f t="shared" si="59"/>
        <v>0</v>
      </c>
      <c r="L386" s="11">
        <f t="shared" si="60"/>
        <v>0</v>
      </c>
    </row>
    <row r="387" spans="1:12" x14ac:dyDescent="0.25">
      <c r="A387" s="9">
        <f>IF('Lease Quarterly'!$H$4="Monthly",DATE(YEAR('Quarterly Journal entry'!A386),MONTH('Quarterly Journal entry'!A386)+1,DAY('Quarterly Journal entry'!A386)),IF('Lease Quarterly'!$H$4="Quarterly",DATE(YEAR('Quarterly Journal entry'!A386),MONTH('Quarterly Journal entry'!A386)+3,DAY('Quarterly Journal entry'!A386)),DATE(YEAR('Quarterly Journal entry'!A386)+1,MONTH('Quarterly Journal entry'!A386),DAY('Quarterly Journal entry'!A386))))</f>
        <v>78894</v>
      </c>
      <c r="B387" s="9">
        <f t="shared" si="51"/>
        <v>78894</v>
      </c>
      <c r="C387" s="9">
        <f t="shared" si="57"/>
        <v>78924</v>
      </c>
      <c r="D387" s="3">
        <f t="shared" si="52"/>
        <v>31</v>
      </c>
      <c r="E387" s="10">
        <f t="shared" si="53"/>
        <v>31</v>
      </c>
      <c r="F387" s="4">
        <f>'Lease Quarterly'!K397</f>
        <v>0</v>
      </c>
      <c r="G387" s="3">
        <f t="shared" si="58"/>
        <v>0</v>
      </c>
      <c r="H387" s="11">
        <f t="shared" si="54"/>
        <v>0</v>
      </c>
      <c r="I387" s="11">
        <f t="shared" si="55"/>
        <v>0</v>
      </c>
      <c r="J387" s="4">
        <f t="shared" si="56"/>
        <v>0</v>
      </c>
      <c r="K387" s="3">
        <f t="shared" si="59"/>
        <v>0</v>
      </c>
      <c r="L387" s="11">
        <f t="shared" si="60"/>
        <v>0</v>
      </c>
    </row>
    <row r="388" spans="1:12" x14ac:dyDescent="0.25">
      <c r="A388" s="9">
        <f>IF('Lease Quarterly'!$H$4="Monthly",DATE(YEAR('Quarterly Journal entry'!A387),MONTH('Quarterly Journal entry'!A387)+1,DAY('Quarterly Journal entry'!A387)),IF('Lease Quarterly'!$H$4="Quarterly",DATE(YEAR('Quarterly Journal entry'!A387),MONTH('Quarterly Journal entry'!A387)+3,DAY('Quarterly Journal entry'!A387)),DATE(YEAR('Quarterly Journal entry'!A387)+1,MONTH('Quarterly Journal entry'!A387),DAY('Quarterly Journal entry'!A387))))</f>
        <v>78985</v>
      </c>
      <c r="B388" s="9">
        <f t="shared" si="51"/>
        <v>78985</v>
      </c>
      <c r="C388" s="9">
        <f t="shared" si="57"/>
        <v>79014</v>
      </c>
      <c r="D388" s="3">
        <f t="shared" si="52"/>
        <v>30</v>
      </c>
      <c r="E388" s="10">
        <f t="shared" si="53"/>
        <v>30</v>
      </c>
      <c r="F388" s="4">
        <f>'Lease Quarterly'!K398</f>
        <v>0</v>
      </c>
      <c r="G388" s="3">
        <f t="shared" si="58"/>
        <v>0</v>
      </c>
      <c r="H388" s="11">
        <f t="shared" si="54"/>
        <v>0</v>
      </c>
      <c r="I388" s="11">
        <f t="shared" si="55"/>
        <v>0</v>
      </c>
      <c r="J388" s="4">
        <f t="shared" si="56"/>
        <v>0</v>
      </c>
      <c r="K388" s="3">
        <f t="shared" si="59"/>
        <v>0</v>
      </c>
      <c r="L388" s="11">
        <f t="shared" si="60"/>
        <v>0</v>
      </c>
    </row>
    <row r="389" spans="1:12" x14ac:dyDescent="0.25">
      <c r="A389" s="9">
        <f>IF('Lease Quarterly'!$H$4="Monthly",DATE(YEAR('Quarterly Journal entry'!A388),MONTH('Quarterly Journal entry'!A388)+1,DAY('Quarterly Journal entry'!A388)),IF('Lease Quarterly'!$H$4="Quarterly",DATE(YEAR('Quarterly Journal entry'!A388),MONTH('Quarterly Journal entry'!A388)+3,DAY('Quarterly Journal entry'!A388)),DATE(YEAR('Quarterly Journal entry'!A388)+1,MONTH('Quarterly Journal entry'!A388),DAY('Quarterly Journal entry'!A388))))</f>
        <v>79076</v>
      </c>
      <c r="B389" s="9">
        <f t="shared" si="51"/>
        <v>79076</v>
      </c>
      <c r="C389" s="9">
        <f t="shared" si="57"/>
        <v>79106</v>
      </c>
      <c r="D389" s="3">
        <f t="shared" si="52"/>
        <v>31</v>
      </c>
      <c r="E389" s="10">
        <f t="shared" si="53"/>
        <v>31</v>
      </c>
      <c r="F389" s="4">
        <f>'Lease Quarterly'!K399</f>
        <v>0</v>
      </c>
      <c r="G389" s="3">
        <f t="shared" si="58"/>
        <v>0</v>
      </c>
      <c r="H389" s="11">
        <f t="shared" si="54"/>
        <v>0</v>
      </c>
      <c r="I389" s="11">
        <f t="shared" si="55"/>
        <v>0</v>
      </c>
      <c r="J389" s="4">
        <f t="shared" si="56"/>
        <v>0</v>
      </c>
      <c r="K389" s="3">
        <f t="shared" si="59"/>
        <v>0</v>
      </c>
      <c r="L389" s="11">
        <f t="shared" si="60"/>
        <v>0</v>
      </c>
    </row>
    <row r="390" spans="1:12" x14ac:dyDescent="0.25">
      <c r="A390" s="9">
        <f>IF('Lease Quarterly'!$H$4="Monthly",DATE(YEAR('Quarterly Journal entry'!A389),MONTH('Quarterly Journal entry'!A389)+1,DAY('Quarterly Journal entry'!A389)),IF('Lease Quarterly'!$H$4="Quarterly",DATE(YEAR('Quarterly Journal entry'!A389),MONTH('Quarterly Journal entry'!A389)+3,DAY('Quarterly Journal entry'!A389)),DATE(YEAR('Quarterly Journal entry'!A389)+1,MONTH('Quarterly Journal entry'!A389),DAY('Quarterly Journal entry'!A389))))</f>
        <v>79168</v>
      </c>
      <c r="B390" s="9">
        <f t="shared" ref="B390:B453" si="61">EOMONTH(A390,-1)+1</f>
        <v>79168</v>
      </c>
      <c r="C390" s="9">
        <f t="shared" si="57"/>
        <v>79198</v>
      </c>
      <c r="D390" s="3">
        <f t="shared" ref="D390:D453" si="62">C390-B390+1</f>
        <v>31</v>
      </c>
      <c r="E390" s="10">
        <f t="shared" ref="E390:E453" si="63">C390-A390+1</f>
        <v>31</v>
      </c>
      <c r="F390" s="4">
        <f>'Lease Quarterly'!K400</f>
        <v>0</v>
      </c>
      <c r="G390" s="3">
        <f t="shared" si="58"/>
        <v>0</v>
      </c>
      <c r="H390" s="11">
        <f t="shared" ref="H390:H453" si="64">(F391)/(A391-A390+1)*((((EOMONTH(DATE(YEAR(A390),MONTH(A390)+1,DAY(A390)),0)))-DATE(YEAR(A390),MONTH(EOMONTH(A390,-1)+1)+1,1))+1)</f>
        <v>0</v>
      </c>
      <c r="I390" s="11">
        <f t="shared" ref="I390:I453" si="65">(F391)/(A391-A390+1)*(((((EOMONTH(DATE(YEAR(A390),MONTH(A390)+2,DAY(A390)),0)))-DATE(YEAR(A390),MONTH(EOMONTH(A390,-1)+2)+2,1)))+1)</f>
        <v>0</v>
      </c>
      <c r="J390" s="4">
        <f t="shared" ref="J390:J453" si="66">F391/(A391-A390+1)*(A391-DATE(YEAR(A391),MONTH(EOMONTH(A391,-1)+1),DAY(1))+1)</f>
        <v>0</v>
      </c>
      <c r="K390" s="3">
        <f t="shared" si="59"/>
        <v>0</v>
      </c>
      <c r="L390" s="11">
        <f t="shared" si="60"/>
        <v>0</v>
      </c>
    </row>
    <row r="391" spans="1:12" x14ac:dyDescent="0.25">
      <c r="A391" s="9">
        <f>IF('Lease Quarterly'!$H$4="Monthly",DATE(YEAR('Quarterly Journal entry'!A390),MONTH('Quarterly Journal entry'!A390)+1,DAY('Quarterly Journal entry'!A390)),IF('Lease Quarterly'!$H$4="Quarterly",DATE(YEAR('Quarterly Journal entry'!A390),MONTH('Quarterly Journal entry'!A390)+3,DAY('Quarterly Journal entry'!A390)),DATE(YEAR('Quarterly Journal entry'!A390)+1,MONTH('Quarterly Journal entry'!A390),DAY('Quarterly Journal entry'!A390))))</f>
        <v>79260</v>
      </c>
      <c r="B391" s="9">
        <f t="shared" si="61"/>
        <v>79260</v>
      </c>
      <c r="C391" s="9">
        <f t="shared" ref="C391:C454" si="67">EOMONTH(A391,0)</f>
        <v>79290</v>
      </c>
      <c r="D391" s="3">
        <f t="shared" si="62"/>
        <v>31</v>
      </c>
      <c r="E391" s="10">
        <f t="shared" si="63"/>
        <v>31</v>
      </c>
      <c r="F391" s="4">
        <f>'Lease Quarterly'!K401</f>
        <v>0</v>
      </c>
      <c r="G391" s="3">
        <f t="shared" ref="G391:G454" si="68">(F392/(A392-A391+1)*E391)+J390</f>
        <v>0</v>
      </c>
      <c r="H391" s="11">
        <f t="shared" si="64"/>
        <v>0</v>
      </c>
      <c r="I391" s="11">
        <f t="shared" si="65"/>
        <v>0</v>
      </c>
      <c r="J391" s="4">
        <f t="shared" si="66"/>
        <v>0</v>
      </c>
      <c r="K391" s="3">
        <f t="shared" si="59"/>
        <v>0</v>
      </c>
      <c r="L391" s="11">
        <f t="shared" si="60"/>
        <v>0</v>
      </c>
    </row>
    <row r="392" spans="1:12" x14ac:dyDescent="0.25">
      <c r="A392" s="9">
        <f>IF('Lease Quarterly'!$H$4="Monthly",DATE(YEAR('Quarterly Journal entry'!A391),MONTH('Quarterly Journal entry'!A391)+1,DAY('Quarterly Journal entry'!A391)),IF('Lease Quarterly'!$H$4="Quarterly",DATE(YEAR('Quarterly Journal entry'!A391),MONTH('Quarterly Journal entry'!A391)+3,DAY('Quarterly Journal entry'!A391)),DATE(YEAR('Quarterly Journal entry'!A391)+1,MONTH('Quarterly Journal entry'!A391),DAY('Quarterly Journal entry'!A391))))</f>
        <v>79350</v>
      </c>
      <c r="B392" s="9">
        <f t="shared" si="61"/>
        <v>79350</v>
      </c>
      <c r="C392" s="9">
        <f t="shared" si="67"/>
        <v>79379</v>
      </c>
      <c r="D392" s="3">
        <f t="shared" si="62"/>
        <v>30</v>
      </c>
      <c r="E392" s="10">
        <f t="shared" si="63"/>
        <v>30</v>
      </c>
      <c r="F392" s="4">
        <f>'Lease Quarterly'!K402</f>
        <v>0</v>
      </c>
      <c r="G392" s="3">
        <f t="shared" si="68"/>
        <v>0</v>
      </c>
      <c r="H392" s="11">
        <f t="shared" si="64"/>
        <v>0</v>
      </c>
      <c r="I392" s="11">
        <f t="shared" si="65"/>
        <v>0</v>
      </c>
      <c r="J392" s="4">
        <f t="shared" si="66"/>
        <v>0</v>
      </c>
      <c r="K392" s="3">
        <f t="shared" ref="K392:K455" si="69">G392+J392+I392+H392-J391</f>
        <v>0</v>
      </c>
      <c r="L392" s="11">
        <f t="shared" ref="L392:L455" si="70">J392-J391</f>
        <v>0</v>
      </c>
    </row>
    <row r="393" spans="1:12" x14ac:dyDescent="0.25">
      <c r="A393" s="9">
        <f>IF('Lease Quarterly'!$H$4="Monthly",DATE(YEAR('Quarterly Journal entry'!A392),MONTH('Quarterly Journal entry'!A392)+1,DAY('Quarterly Journal entry'!A392)),IF('Lease Quarterly'!$H$4="Quarterly",DATE(YEAR('Quarterly Journal entry'!A392),MONTH('Quarterly Journal entry'!A392)+3,DAY('Quarterly Journal entry'!A392)),DATE(YEAR('Quarterly Journal entry'!A392)+1,MONTH('Quarterly Journal entry'!A392),DAY('Quarterly Journal entry'!A392))))</f>
        <v>79441</v>
      </c>
      <c r="B393" s="9">
        <f t="shared" si="61"/>
        <v>79441</v>
      </c>
      <c r="C393" s="9">
        <f t="shared" si="67"/>
        <v>79471</v>
      </c>
      <c r="D393" s="3">
        <f t="shared" si="62"/>
        <v>31</v>
      </c>
      <c r="E393" s="10">
        <f t="shared" si="63"/>
        <v>31</v>
      </c>
      <c r="F393" s="4">
        <f>'Lease Quarterly'!K403</f>
        <v>0</v>
      </c>
      <c r="G393" s="3">
        <f t="shared" si="68"/>
        <v>0</v>
      </c>
      <c r="H393" s="11">
        <f t="shared" si="64"/>
        <v>0</v>
      </c>
      <c r="I393" s="11">
        <f t="shared" si="65"/>
        <v>0</v>
      </c>
      <c r="J393" s="4">
        <f t="shared" si="66"/>
        <v>0</v>
      </c>
      <c r="K393" s="3">
        <f t="shared" si="69"/>
        <v>0</v>
      </c>
      <c r="L393" s="11">
        <f t="shared" si="70"/>
        <v>0</v>
      </c>
    </row>
    <row r="394" spans="1:12" x14ac:dyDescent="0.25">
      <c r="A394" s="9">
        <f>IF('Lease Quarterly'!$H$4="Monthly",DATE(YEAR('Quarterly Journal entry'!A393),MONTH('Quarterly Journal entry'!A393)+1,DAY('Quarterly Journal entry'!A393)),IF('Lease Quarterly'!$H$4="Quarterly",DATE(YEAR('Quarterly Journal entry'!A393),MONTH('Quarterly Journal entry'!A393)+3,DAY('Quarterly Journal entry'!A393)),DATE(YEAR('Quarterly Journal entry'!A393)+1,MONTH('Quarterly Journal entry'!A393),DAY('Quarterly Journal entry'!A393))))</f>
        <v>79533</v>
      </c>
      <c r="B394" s="9">
        <f t="shared" si="61"/>
        <v>79533</v>
      </c>
      <c r="C394" s="9">
        <f t="shared" si="67"/>
        <v>79563</v>
      </c>
      <c r="D394" s="3">
        <f t="shared" si="62"/>
        <v>31</v>
      </c>
      <c r="E394" s="10">
        <f t="shared" si="63"/>
        <v>31</v>
      </c>
      <c r="F394" s="4">
        <f>'Lease Quarterly'!K404</f>
        <v>0</v>
      </c>
      <c r="G394" s="3">
        <f t="shared" si="68"/>
        <v>0</v>
      </c>
      <c r="H394" s="11">
        <f t="shared" si="64"/>
        <v>0</v>
      </c>
      <c r="I394" s="11">
        <f t="shared" si="65"/>
        <v>0</v>
      </c>
      <c r="J394" s="4">
        <f t="shared" si="66"/>
        <v>0</v>
      </c>
      <c r="K394" s="3">
        <f t="shared" si="69"/>
        <v>0</v>
      </c>
      <c r="L394" s="11">
        <f t="shared" si="70"/>
        <v>0</v>
      </c>
    </row>
    <row r="395" spans="1:12" x14ac:dyDescent="0.25">
      <c r="A395" s="9">
        <f>IF('Lease Quarterly'!$H$4="Monthly",DATE(YEAR('Quarterly Journal entry'!A394),MONTH('Quarterly Journal entry'!A394)+1,DAY('Quarterly Journal entry'!A394)),IF('Lease Quarterly'!$H$4="Quarterly",DATE(YEAR('Quarterly Journal entry'!A394),MONTH('Quarterly Journal entry'!A394)+3,DAY('Quarterly Journal entry'!A394)),DATE(YEAR('Quarterly Journal entry'!A394)+1,MONTH('Quarterly Journal entry'!A394),DAY('Quarterly Journal entry'!A394))))</f>
        <v>79625</v>
      </c>
      <c r="B395" s="9">
        <f t="shared" si="61"/>
        <v>79625</v>
      </c>
      <c r="C395" s="9">
        <f t="shared" si="67"/>
        <v>79655</v>
      </c>
      <c r="D395" s="3">
        <f t="shared" si="62"/>
        <v>31</v>
      </c>
      <c r="E395" s="10">
        <f t="shared" si="63"/>
        <v>31</v>
      </c>
      <c r="F395" s="4">
        <f>'Lease Quarterly'!K405</f>
        <v>0</v>
      </c>
      <c r="G395" s="3">
        <f t="shared" si="68"/>
        <v>0</v>
      </c>
      <c r="H395" s="11">
        <f t="shared" si="64"/>
        <v>0</v>
      </c>
      <c r="I395" s="11">
        <f t="shared" si="65"/>
        <v>0</v>
      </c>
      <c r="J395" s="4">
        <f t="shared" si="66"/>
        <v>0</v>
      </c>
      <c r="K395" s="3">
        <f t="shared" si="69"/>
        <v>0</v>
      </c>
      <c r="L395" s="11">
        <f t="shared" si="70"/>
        <v>0</v>
      </c>
    </row>
    <row r="396" spans="1:12" x14ac:dyDescent="0.25">
      <c r="A396" s="9">
        <f>IF('Lease Quarterly'!$H$4="Monthly",DATE(YEAR('Quarterly Journal entry'!A395),MONTH('Quarterly Journal entry'!A395)+1,DAY('Quarterly Journal entry'!A395)),IF('Lease Quarterly'!$H$4="Quarterly",DATE(YEAR('Quarterly Journal entry'!A395),MONTH('Quarterly Journal entry'!A395)+3,DAY('Quarterly Journal entry'!A395)),DATE(YEAR('Quarterly Journal entry'!A395)+1,MONTH('Quarterly Journal entry'!A395),DAY('Quarterly Journal entry'!A395))))</f>
        <v>79715</v>
      </c>
      <c r="B396" s="9">
        <f t="shared" si="61"/>
        <v>79715</v>
      </c>
      <c r="C396" s="9">
        <f t="shared" si="67"/>
        <v>79744</v>
      </c>
      <c r="D396" s="3">
        <f t="shared" si="62"/>
        <v>30</v>
      </c>
      <c r="E396" s="10">
        <f t="shared" si="63"/>
        <v>30</v>
      </c>
      <c r="F396" s="4">
        <f>'Lease Quarterly'!K406</f>
        <v>0</v>
      </c>
      <c r="G396" s="3">
        <f t="shared" si="68"/>
        <v>0</v>
      </c>
      <c r="H396" s="11">
        <f t="shared" si="64"/>
        <v>0</v>
      </c>
      <c r="I396" s="11">
        <f t="shared" si="65"/>
        <v>0</v>
      </c>
      <c r="J396" s="4">
        <f t="shared" si="66"/>
        <v>0</v>
      </c>
      <c r="K396" s="3">
        <f t="shared" si="69"/>
        <v>0</v>
      </c>
      <c r="L396" s="11">
        <f t="shared" si="70"/>
        <v>0</v>
      </c>
    </row>
    <row r="397" spans="1:12" x14ac:dyDescent="0.25">
      <c r="A397" s="9">
        <f>IF('Lease Quarterly'!$H$4="Monthly",DATE(YEAR('Quarterly Journal entry'!A396),MONTH('Quarterly Journal entry'!A396)+1,DAY('Quarterly Journal entry'!A396)),IF('Lease Quarterly'!$H$4="Quarterly",DATE(YEAR('Quarterly Journal entry'!A396),MONTH('Quarterly Journal entry'!A396)+3,DAY('Quarterly Journal entry'!A396)),DATE(YEAR('Quarterly Journal entry'!A396)+1,MONTH('Quarterly Journal entry'!A396),DAY('Quarterly Journal entry'!A396))))</f>
        <v>79806</v>
      </c>
      <c r="B397" s="9">
        <f t="shared" si="61"/>
        <v>79806</v>
      </c>
      <c r="C397" s="9">
        <f t="shared" si="67"/>
        <v>79836</v>
      </c>
      <c r="D397" s="3">
        <f t="shared" si="62"/>
        <v>31</v>
      </c>
      <c r="E397" s="10">
        <f t="shared" si="63"/>
        <v>31</v>
      </c>
      <c r="F397" s="4">
        <f>'Lease Quarterly'!K407</f>
        <v>0</v>
      </c>
      <c r="G397" s="3">
        <f t="shared" si="68"/>
        <v>0</v>
      </c>
      <c r="H397" s="11">
        <f t="shared" si="64"/>
        <v>0</v>
      </c>
      <c r="I397" s="11">
        <f t="shared" si="65"/>
        <v>0</v>
      </c>
      <c r="J397" s="4">
        <f t="shared" si="66"/>
        <v>0</v>
      </c>
      <c r="K397" s="3">
        <f t="shared" si="69"/>
        <v>0</v>
      </c>
      <c r="L397" s="11">
        <f t="shared" si="70"/>
        <v>0</v>
      </c>
    </row>
    <row r="398" spans="1:12" x14ac:dyDescent="0.25">
      <c r="A398" s="9">
        <f>IF('Lease Quarterly'!$H$4="Monthly",DATE(YEAR('Quarterly Journal entry'!A397),MONTH('Quarterly Journal entry'!A397)+1,DAY('Quarterly Journal entry'!A397)),IF('Lease Quarterly'!$H$4="Quarterly",DATE(YEAR('Quarterly Journal entry'!A397),MONTH('Quarterly Journal entry'!A397)+3,DAY('Quarterly Journal entry'!A397)),DATE(YEAR('Quarterly Journal entry'!A397)+1,MONTH('Quarterly Journal entry'!A397),DAY('Quarterly Journal entry'!A397))))</f>
        <v>79898</v>
      </c>
      <c r="B398" s="9">
        <f t="shared" si="61"/>
        <v>79898</v>
      </c>
      <c r="C398" s="9">
        <f t="shared" si="67"/>
        <v>79928</v>
      </c>
      <c r="D398" s="3">
        <f t="shared" si="62"/>
        <v>31</v>
      </c>
      <c r="E398" s="10">
        <f t="shared" si="63"/>
        <v>31</v>
      </c>
      <c r="F398" s="4">
        <f>'Lease Quarterly'!K408</f>
        <v>0</v>
      </c>
      <c r="G398" s="3">
        <f t="shared" si="68"/>
        <v>0</v>
      </c>
      <c r="H398" s="11">
        <f t="shared" si="64"/>
        <v>0</v>
      </c>
      <c r="I398" s="11">
        <f t="shared" si="65"/>
        <v>0</v>
      </c>
      <c r="J398" s="4">
        <f t="shared" si="66"/>
        <v>0</v>
      </c>
      <c r="K398" s="3">
        <f t="shared" si="69"/>
        <v>0</v>
      </c>
      <c r="L398" s="11">
        <f t="shared" si="70"/>
        <v>0</v>
      </c>
    </row>
    <row r="399" spans="1:12" x14ac:dyDescent="0.25">
      <c r="A399" s="9">
        <f>IF('Lease Quarterly'!$H$4="Monthly",DATE(YEAR('Quarterly Journal entry'!A398),MONTH('Quarterly Journal entry'!A398)+1,DAY('Quarterly Journal entry'!A398)),IF('Lease Quarterly'!$H$4="Quarterly",DATE(YEAR('Quarterly Journal entry'!A398),MONTH('Quarterly Journal entry'!A398)+3,DAY('Quarterly Journal entry'!A398)),DATE(YEAR('Quarterly Journal entry'!A398)+1,MONTH('Quarterly Journal entry'!A398),DAY('Quarterly Journal entry'!A398))))</f>
        <v>79990</v>
      </c>
      <c r="B399" s="9">
        <f t="shared" si="61"/>
        <v>79990</v>
      </c>
      <c r="C399" s="9">
        <f t="shared" si="67"/>
        <v>80020</v>
      </c>
      <c r="D399" s="3">
        <f t="shared" si="62"/>
        <v>31</v>
      </c>
      <c r="E399" s="10">
        <f t="shared" si="63"/>
        <v>31</v>
      </c>
      <c r="F399" s="4">
        <f>'Lease Quarterly'!K409</f>
        <v>0</v>
      </c>
      <c r="G399" s="3">
        <f t="shared" si="68"/>
        <v>0</v>
      </c>
      <c r="H399" s="11">
        <f t="shared" si="64"/>
        <v>0</v>
      </c>
      <c r="I399" s="11">
        <f t="shared" si="65"/>
        <v>0</v>
      </c>
      <c r="J399" s="4">
        <f t="shared" si="66"/>
        <v>0</v>
      </c>
      <c r="K399" s="3">
        <f t="shared" si="69"/>
        <v>0</v>
      </c>
      <c r="L399" s="11">
        <f t="shared" si="70"/>
        <v>0</v>
      </c>
    </row>
    <row r="400" spans="1:12" x14ac:dyDescent="0.25">
      <c r="A400" s="9">
        <f>IF('Lease Quarterly'!$H$4="Monthly",DATE(YEAR('Quarterly Journal entry'!A399),MONTH('Quarterly Journal entry'!A399)+1,DAY('Quarterly Journal entry'!A399)),IF('Lease Quarterly'!$H$4="Quarterly",DATE(YEAR('Quarterly Journal entry'!A399),MONTH('Quarterly Journal entry'!A399)+3,DAY('Quarterly Journal entry'!A399)),DATE(YEAR('Quarterly Journal entry'!A399)+1,MONTH('Quarterly Journal entry'!A399),DAY('Quarterly Journal entry'!A399))))</f>
        <v>80080</v>
      </c>
      <c r="B400" s="9">
        <f t="shared" si="61"/>
        <v>80080</v>
      </c>
      <c r="C400" s="9">
        <f t="shared" si="67"/>
        <v>80109</v>
      </c>
      <c r="D400" s="3">
        <f t="shared" si="62"/>
        <v>30</v>
      </c>
      <c r="E400" s="10">
        <f t="shared" si="63"/>
        <v>30</v>
      </c>
      <c r="F400" s="4">
        <f>'Lease Quarterly'!K410</f>
        <v>0</v>
      </c>
      <c r="G400" s="3">
        <f t="shared" si="68"/>
        <v>0</v>
      </c>
      <c r="H400" s="11">
        <f t="shared" si="64"/>
        <v>0</v>
      </c>
      <c r="I400" s="11">
        <f t="shared" si="65"/>
        <v>0</v>
      </c>
      <c r="J400" s="4">
        <f t="shared" si="66"/>
        <v>0</v>
      </c>
      <c r="K400" s="3">
        <f t="shared" si="69"/>
        <v>0</v>
      </c>
      <c r="L400" s="11">
        <f t="shared" si="70"/>
        <v>0</v>
      </c>
    </row>
    <row r="401" spans="1:12" x14ac:dyDescent="0.25">
      <c r="A401" s="9">
        <f>IF('Lease Quarterly'!$H$4="Monthly",DATE(YEAR('Quarterly Journal entry'!A400),MONTH('Quarterly Journal entry'!A400)+1,DAY('Quarterly Journal entry'!A400)),IF('Lease Quarterly'!$H$4="Quarterly",DATE(YEAR('Quarterly Journal entry'!A400),MONTH('Quarterly Journal entry'!A400)+3,DAY('Quarterly Journal entry'!A400)),DATE(YEAR('Quarterly Journal entry'!A400)+1,MONTH('Quarterly Journal entry'!A400),DAY('Quarterly Journal entry'!A400))))</f>
        <v>80171</v>
      </c>
      <c r="B401" s="9">
        <f t="shared" si="61"/>
        <v>80171</v>
      </c>
      <c r="C401" s="9">
        <f t="shared" si="67"/>
        <v>80201</v>
      </c>
      <c r="D401" s="3">
        <f t="shared" si="62"/>
        <v>31</v>
      </c>
      <c r="E401" s="10">
        <f t="shared" si="63"/>
        <v>31</v>
      </c>
      <c r="F401" s="4">
        <f>'Lease Quarterly'!K411</f>
        <v>0</v>
      </c>
      <c r="G401" s="3">
        <f t="shared" si="68"/>
        <v>0</v>
      </c>
      <c r="H401" s="11">
        <f t="shared" si="64"/>
        <v>0</v>
      </c>
      <c r="I401" s="11">
        <f t="shared" si="65"/>
        <v>0</v>
      </c>
      <c r="J401" s="4">
        <f t="shared" si="66"/>
        <v>0</v>
      </c>
      <c r="K401" s="3">
        <f t="shared" si="69"/>
        <v>0</v>
      </c>
      <c r="L401" s="11">
        <f t="shared" si="70"/>
        <v>0</v>
      </c>
    </row>
    <row r="402" spans="1:12" x14ac:dyDescent="0.25">
      <c r="A402" s="9">
        <f>IF('Lease Quarterly'!$H$4="Monthly",DATE(YEAR('Quarterly Journal entry'!A401),MONTH('Quarterly Journal entry'!A401)+1,DAY('Quarterly Journal entry'!A401)),IF('Lease Quarterly'!$H$4="Quarterly",DATE(YEAR('Quarterly Journal entry'!A401),MONTH('Quarterly Journal entry'!A401)+3,DAY('Quarterly Journal entry'!A401)),DATE(YEAR('Quarterly Journal entry'!A401)+1,MONTH('Quarterly Journal entry'!A401),DAY('Quarterly Journal entry'!A401))))</f>
        <v>80263</v>
      </c>
      <c r="B402" s="9">
        <f t="shared" si="61"/>
        <v>80263</v>
      </c>
      <c r="C402" s="9">
        <f t="shared" si="67"/>
        <v>80293</v>
      </c>
      <c r="D402" s="3">
        <f t="shared" si="62"/>
        <v>31</v>
      </c>
      <c r="E402" s="10">
        <f t="shared" si="63"/>
        <v>31</v>
      </c>
      <c r="F402" s="4">
        <f>'Lease Quarterly'!K412</f>
        <v>0</v>
      </c>
      <c r="G402" s="3">
        <f t="shared" si="68"/>
        <v>0</v>
      </c>
      <c r="H402" s="11">
        <f t="shared" si="64"/>
        <v>0</v>
      </c>
      <c r="I402" s="11">
        <f t="shared" si="65"/>
        <v>0</v>
      </c>
      <c r="J402" s="4">
        <f t="shared" si="66"/>
        <v>0</v>
      </c>
      <c r="K402" s="3">
        <f t="shared" si="69"/>
        <v>0</v>
      </c>
      <c r="L402" s="11">
        <f t="shared" si="70"/>
        <v>0</v>
      </c>
    </row>
    <row r="403" spans="1:12" x14ac:dyDescent="0.25">
      <c r="A403" s="9">
        <f>IF('Lease Quarterly'!$H$4="Monthly",DATE(YEAR('Quarterly Journal entry'!A402),MONTH('Quarterly Journal entry'!A402)+1,DAY('Quarterly Journal entry'!A402)),IF('Lease Quarterly'!$H$4="Quarterly",DATE(YEAR('Quarterly Journal entry'!A402),MONTH('Quarterly Journal entry'!A402)+3,DAY('Quarterly Journal entry'!A402)),DATE(YEAR('Quarterly Journal entry'!A402)+1,MONTH('Quarterly Journal entry'!A402),DAY('Quarterly Journal entry'!A402))))</f>
        <v>80355</v>
      </c>
      <c r="B403" s="9">
        <f t="shared" si="61"/>
        <v>80355</v>
      </c>
      <c r="C403" s="9">
        <f t="shared" si="67"/>
        <v>80385</v>
      </c>
      <c r="D403" s="3">
        <f t="shared" si="62"/>
        <v>31</v>
      </c>
      <c r="E403" s="10">
        <f t="shared" si="63"/>
        <v>31</v>
      </c>
      <c r="F403" s="4">
        <f>'Lease Quarterly'!K413</f>
        <v>0</v>
      </c>
      <c r="G403" s="3">
        <f t="shared" si="68"/>
        <v>0</v>
      </c>
      <c r="H403" s="11">
        <f t="shared" si="64"/>
        <v>0</v>
      </c>
      <c r="I403" s="11">
        <f t="shared" si="65"/>
        <v>0</v>
      </c>
      <c r="J403" s="4">
        <f t="shared" si="66"/>
        <v>0</v>
      </c>
      <c r="K403" s="3">
        <f t="shared" si="69"/>
        <v>0</v>
      </c>
      <c r="L403" s="11">
        <f t="shared" si="70"/>
        <v>0</v>
      </c>
    </row>
    <row r="404" spans="1:12" x14ac:dyDescent="0.25">
      <c r="A404" s="9">
        <f>IF('Lease Quarterly'!$H$4="Monthly",DATE(YEAR('Quarterly Journal entry'!A403),MONTH('Quarterly Journal entry'!A403)+1,DAY('Quarterly Journal entry'!A403)),IF('Lease Quarterly'!$H$4="Quarterly",DATE(YEAR('Quarterly Journal entry'!A403),MONTH('Quarterly Journal entry'!A403)+3,DAY('Quarterly Journal entry'!A403)),DATE(YEAR('Quarterly Journal entry'!A403)+1,MONTH('Quarterly Journal entry'!A403),DAY('Quarterly Journal entry'!A403))))</f>
        <v>80446</v>
      </c>
      <c r="B404" s="9">
        <f t="shared" si="61"/>
        <v>80446</v>
      </c>
      <c r="C404" s="9">
        <f t="shared" si="67"/>
        <v>80475</v>
      </c>
      <c r="D404" s="3">
        <f t="shared" si="62"/>
        <v>30</v>
      </c>
      <c r="E404" s="10">
        <f t="shared" si="63"/>
        <v>30</v>
      </c>
      <c r="F404" s="4">
        <f>'Lease Quarterly'!K414</f>
        <v>0</v>
      </c>
      <c r="G404" s="3">
        <f t="shared" si="68"/>
        <v>0</v>
      </c>
      <c r="H404" s="11">
        <f t="shared" si="64"/>
        <v>0</v>
      </c>
      <c r="I404" s="11">
        <f t="shared" si="65"/>
        <v>0</v>
      </c>
      <c r="J404" s="4">
        <f t="shared" si="66"/>
        <v>0</v>
      </c>
      <c r="K404" s="3">
        <f t="shared" si="69"/>
        <v>0</v>
      </c>
      <c r="L404" s="11">
        <f t="shared" si="70"/>
        <v>0</v>
      </c>
    </row>
    <row r="405" spans="1:12" x14ac:dyDescent="0.25">
      <c r="A405" s="9">
        <f>IF('Lease Quarterly'!$H$4="Monthly",DATE(YEAR('Quarterly Journal entry'!A404),MONTH('Quarterly Journal entry'!A404)+1,DAY('Quarterly Journal entry'!A404)),IF('Lease Quarterly'!$H$4="Quarterly",DATE(YEAR('Quarterly Journal entry'!A404),MONTH('Quarterly Journal entry'!A404)+3,DAY('Quarterly Journal entry'!A404)),DATE(YEAR('Quarterly Journal entry'!A404)+1,MONTH('Quarterly Journal entry'!A404),DAY('Quarterly Journal entry'!A404))))</f>
        <v>80537</v>
      </c>
      <c r="B405" s="9">
        <f t="shared" si="61"/>
        <v>80537</v>
      </c>
      <c r="C405" s="9">
        <f t="shared" si="67"/>
        <v>80567</v>
      </c>
      <c r="D405" s="3">
        <f t="shared" si="62"/>
        <v>31</v>
      </c>
      <c r="E405" s="10">
        <f t="shared" si="63"/>
        <v>31</v>
      </c>
      <c r="F405" s="4">
        <f>'Lease Quarterly'!K415</f>
        <v>0</v>
      </c>
      <c r="G405" s="3">
        <f t="shared" si="68"/>
        <v>0</v>
      </c>
      <c r="H405" s="11">
        <f t="shared" si="64"/>
        <v>0</v>
      </c>
      <c r="I405" s="11">
        <f t="shared" si="65"/>
        <v>0</v>
      </c>
      <c r="J405" s="4">
        <f t="shared" si="66"/>
        <v>0</v>
      </c>
      <c r="K405" s="3">
        <f t="shared" si="69"/>
        <v>0</v>
      </c>
      <c r="L405" s="11">
        <f t="shared" si="70"/>
        <v>0</v>
      </c>
    </row>
    <row r="406" spans="1:12" x14ac:dyDescent="0.25">
      <c r="A406" s="9">
        <f>IF('Lease Quarterly'!$H$4="Monthly",DATE(YEAR('Quarterly Journal entry'!A405),MONTH('Quarterly Journal entry'!A405)+1,DAY('Quarterly Journal entry'!A405)),IF('Lease Quarterly'!$H$4="Quarterly",DATE(YEAR('Quarterly Journal entry'!A405),MONTH('Quarterly Journal entry'!A405)+3,DAY('Quarterly Journal entry'!A405)),DATE(YEAR('Quarterly Journal entry'!A405)+1,MONTH('Quarterly Journal entry'!A405),DAY('Quarterly Journal entry'!A405))))</f>
        <v>80629</v>
      </c>
      <c r="B406" s="9">
        <f t="shared" si="61"/>
        <v>80629</v>
      </c>
      <c r="C406" s="9">
        <f t="shared" si="67"/>
        <v>80659</v>
      </c>
      <c r="D406" s="3">
        <f t="shared" si="62"/>
        <v>31</v>
      </c>
      <c r="E406" s="10">
        <f t="shared" si="63"/>
        <v>31</v>
      </c>
      <c r="F406" s="4">
        <f>'Lease Quarterly'!K416</f>
        <v>0</v>
      </c>
      <c r="G406" s="3">
        <f t="shared" si="68"/>
        <v>0</v>
      </c>
      <c r="H406" s="11">
        <f t="shared" si="64"/>
        <v>0</v>
      </c>
      <c r="I406" s="11">
        <f t="shared" si="65"/>
        <v>0</v>
      </c>
      <c r="J406" s="4">
        <f t="shared" si="66"/>
        <v>0</v>
      </c>
      <c r="K406" s="3">
        <f t="shared" si="69"/>
        <v>0</v>
      </c>
      <c r="L406" s="11">
        <f t="shared" si="70"/>
        <v>0</v>
      </c>
    </row>
    <row r="407" spans="1:12" x14ac:dyDescent="0.25">
      <c r="A407" s="9">
        <f>IF('Lease Quarterly'!$H$4="Monthly",DATE(YEAR('Quarterly Journal entry'!A406),MONTH('Quarterly Journal entry'!A406)+1,DAY('Quarterly Journal entry'!A406)),IF('Lease Quarterly'!$H$4="Quarterly",DATE(YEAR('Quarterly Journal entry'!A406),MONTH('Quarterly Journal entry'!A406)+3,DAY('Quarterly Journal entry'!A406)),DATE(YEAR('Quarterly Journal entry'!A406)+1,MONTH('Quarterly Journal entry'!A406),DAY('Quarterly Journal entry'!A406))))</f>
        <v>80721</v>
      </c>
      <c r="B407" s="9">
        <f t="shared" si="61"/>
        <v>80721</v>
      </c>
      <c r="C407" s="9">
        <f t="shared" si="67"/>
        <v>80751</v>
      </c>
      <c r="D407" s="3">
        <f t="shared" si="62"/>
        <v>31</v>
      </c>
      <c r="E407" s="10">
        <f t="shared" si="63"/>
        <v>31</v>
      </c>
      <c r="F407" s="4">
        <f>'Lease Quarterly'!K417</f>
        <v>0</v>
      </c>
      <c r="G407" s="3">
        <f t="shared" si="68"/>
        <v>0</v>
      </c>
      <c r="H407" s="11">
        <f t="shared" si="64"/>
        <v>0</v>
      </c>
      <c r="I407" s="11">
        <f t="shared" si="65"/>
        <v>0</v>
      </c>
      <c r="J407" s="4">
        <f t="shared" si="66"/>
        <v>0</v>
      </c>
      <c r="K407" s="3">
        <f t="shared" si="69"/>
        <v>0</v>
      </c>
      <c r="L407" s="11">
        <f t="shared" si="70"/>
        <v>0</v>
      </c>
    </row>
    <row r="408" spans="1:12" x14ac:dyDescent="0.25">
      <c r="A408" s="9">
        <f>IF('Lease Quarterly'!$H$4="Monthly",DATE(YEAR('Quarterly Journal entry'!A407),MONTH('Quarterly Journal entry'!A407)+1,DAY('Quarterly Journal entry'!A407)),IF('Lease Quarterly'!$H$4="Quarterly",DATE(YEAR('Quarterly Journal entry'!A407),MONTH('Quarterly Journal entry'!A407)+3,DAY('Quarterly Journal entry'!A407)),DATE(YEAR('Quarterly Journal entry'!A407)+1,MONTH('Quarterly Journal entry'!A407),DAY('Quarterly Journal entry'!A407))))</f>
        <v>80811</v>
      </c>
      <c r="B408" s="9">
        <f t="shared" si="61"/>
        <v>80811</v>
      </c>
      <c r="C408" s="9">
        <f t="shared" si="67"/>
        <v>80840</v>
      </c>
      <c r="D408" s="3">
        <f t="shared" si="62"/>
        <v>30</v>
      </c>
      <c r="E408" s="10">
        <f t="shared" si="63"/>
        <v>30</v>
      </c>
      <c r="F408" s="4">
        <f>'Lease Quarterly'!K418</f>
        <v>0</v>
      </c>
      <c r="G408" s="3">
        <f t="shared" si="68"/>
        <v>0</v>
      </c>
      <c r="H408" s="11">
        <f t="shared" si="64"/>
        <v>0</v>
      </c>
      <c r="I408" s="11">
        <f t="shared" si="65"/>
        <v>0</v>
      </c>
      <c r="J408" s="4">
        <f t="shared" si="66"/>
        <v>0</v>
      </c>
      <c r="K408" s="3">
        <f t="shared" si="69"/>
        <v>0</v>
      </c>
      <c r="L408" s="11">
        <f t="shared" si="70"/>
        <v>0</v>
      </c>
    </row>
    <row r="409" spans="1:12" x14ac:dyDescent="0.25">
      <c r="A409" s="9">
        <f>IF('Lease Quarterly'!$H$4="Monthly",DATE(YEAR('Quarterly Journal entry'!A408),MONTH('Quarterly Journal entry'!A408)+1,DAY('Quarterly Journal entry'!A408)),IF('Lease Quarterly'!$H$4="Quarterly",DATE(YEAR('Quarterly Journal entry'!A408),MONTH('Quarterly Journal entry'!A408)+3,DAY('Quarterly Journal entry'!A408)),DATE(YEAR('Quarterly Journal entry'!A408)+1,MONTH('Quarterly Journal entry'!A408),DAY('Quarterly Journal entry'!A408))))</f>
        <v>80902</v>
      </c>
      <c r="B409" s="9">
        <f t="shared" si="61"/>
        <v>80902</v>
      </c>
      <c r="C409" s="9">
        <f t="shared" si="67"/>
        <v>80932</v>
      </c>
      <c r="D409" s="3">
        <f t="shared" si="62"/>
        <v>31</v>
      </c>
      <c r="E409" s="10">
        <f t="shared" si="63"/>
        <v>31</v>
      </c>
      <c r="F409" s="4">
        <f>'Lease Quarterly'!K419</f>
        <v>0</v>
      </c>
      <c r="G409" s="3">
        <f t="shared" si="68"/>
        <v>0</v>
      </c>
      <c r="H409" s="11">
        <f t="shared" si="64"/>
        <v>0</v>
      </c>
      <c r="I409" s="11">
        <f t="shared" si="65"/>
        <v>0</v>
      </c>
      <c r="J409" s="4">
        <f t="shared" si="66"/>
        <v>0</v>
      </c>
      <c r="K409" s="3">
        <f t="shared" si="69"/>
        <v>0</v>
      </c>
      <c r="L409" s="11">
        <f t="shared" si="70"/>
        <v>0</v>
      </c>
    </row>
    <row r="410" spans="1:12" x14ac:dyDescent="0.25">
      <c r="A410" s="9">
        <f>IF('Lease Quarterly'!$H$4="Monthly",DATE(YEAR('Quarterly Journal entry'!A409),MONTH('Quarterly Journal entry'!A409)+1,DAY('Quarterly Journal entry'!A409)),IF('Lease Quarterly'!$H$4="Quarterly",DATE(YEAR('Quarterly Journal entry'!A409),MONTH('Quarterly Journal entry'!A409)+3,DAY('Quarterly Journal entry'!A409)),DATE(YEAR('Quarterly Journal entry'!A409)+1,MONTH('Quarterly Journal entry'!A409),DAY('Quarterly Journal entry'!A409))))</f>
        <v>80994</v>
      </c>
      <c r="B410" s="9">
        <f t="shared" si="61"/>
        <v>80994</v>
      </c>
      <c r="C410" s="9">
        <f t="shared" si="67"/>
        <v>81024</v>
      </c>
      <c r="D410" s="3">
        <f t="shared" si="62"/>
        <v>31</v>
      </c>
      <c r="E410" s="10">
        <f t="shared" si="63"/>
        <v>31</v>
      </c>
      <c r="F410" s="4">
        <f>'Lease Quarterly'!K420</f>
        <v>0</v>
      </c>
      <c r="G410" s="3">
        <f t="shared" si="68"/>
        <v>0</v>
      </c>
      <c r="H410" s="11">
        <f t="shared" si="64"/>
        <v>0</v>
      </c>
      <c r="I410" s="11">
        <f t="shared" si="65"/>
        <v>0</v>
      </c>
      <c r="J410" s="4">
        <f t="shared" si="66"/>
        <v>0</v>
      </c>
      <c r="K410" s="3">
        <f t="shared" si="69"/>
        <v>0</v>
      </c>
      <c r="L410" s="11">
        <f t="shared" si="70"/>
        <v>0</v>
      </c>
    </row>
    <row r="411" spans="1:12" x14ac:dyDescent="0.25">
      <c r="A411" s="9">
        <f>IF('Lease Quarterly'!$H$4="Monthly",DATE(YEAR('Quarterly Journal entry'!A410),MONTH('Quarterly Journal entry'!A410)+1,DAY('Quarterly Journal entry'!A410)),IF('Lease Quarterly'!$H$4="Quarterly",DATE(YEAR('Quarterly Journal entry'!A410),MONTH('Quarterly Journal entry'!A410)+3,DAY('Quarterly Journal entry'!A410)),DATE(YEAR('Quarterly Journal entry'!A410)+1,MONTH('Quarterly Journal entry'!A410),DAY('Quarterly Journal entry'!A410))))</f>
        <v>81086</v>
      </c>
      <c r="B411" s="9">
        <f t="shared" si="61"/>
        <v>81086</v>
      </c>
      <c r="C411" s="9">
        <f t="shared" si="67"/>
        <v>81116</v>
      </c>
      <c r="D411" s="3">
        <f t="shared" si="62"/>
        <v>31</v>
      </c>
      <c r="E411" s="10">
        <f t="shared" si="63"/>
        <v>31</v>
      </c>
      <c r="F411" s="4">
        <f>'Lease Quarterly'!K421</f>
        <v>0</v>
      </c>
      <c r="G411" s="3">
        <f t="shared" si="68"/>
        <v>0</v>
      </c>
      <c r="H411" s="11">
        <f t="shared" si="64"/>
        <v>0</v>
      </c>
      <c r="I411" s="11">
        <f t="shared" si="65"/>
        <v>0</v>
      </c>
      <c r="J411" s="4">
        <f t="shared" si="66"/>
        <v>0</v>
      </c>
      <c r="K411" s="3">
        <f t="shared" si="69"/>
        <v>0</v>
      </c>
      <c r="L411" s="11">
        <f t="shared" si="70"/>
        <v>0</v>
      </c>
    </row>
    <row r="412" spans="1:12" x14ac:dyDescent="0.25">
      <c r="A412" s="9">
        <f>IF('Lease Quarterly'!$H$4="Monthly",DATE(YEAR('Quarterly Journal entry'!A411),MONTH('Quarterly Journal entry'!A411)+1,DAY('Quarterly Journal entry'!A411)),IF('Lease Quarterly'!$H$4="Quarterly",DATE(YEAR('Quarterly Journal entry'!A411),MONTH('Quarterly Journal entry'!A411)+3,DAY('Quarterly Journal entry'!A411)),DATE(YEAR('Quarterly Journal entry'!A411)+1,MONTH('Quarterly Journal entry'!A411),DAY('Quarterly Journal entry'!A411))))</f>
        <v>81176</v>
      </c>
      <c r="B412" s="9">
        <f t="shared" si="61"/>
        <v>81176</v>
      </c>
      <c r="C412" s="9">
        <f t="shared" si="67"/>
        <v>81205</v>
      </c>
      <c r="D412" s="3">
        <f t="shared" si="62"/>
        <v>30</v>
      </c>
      <c r="E412" s="10">
        <f t="shared" si="63"/>
        <v>30</v>
      </c>
      <c r="F412" s="4">
        <f>'Lease Quarterly'!K422</f>
        <v>0</v>
      </c>
      <c r="G412" s="3">
        <f t="shared" si="68"/>
        <v>0</v>
      </c>
      <c r="H412" s="11">
        <f t="shared" si="64"/>
        <v>0</v>
      </c>
      <c r="I412" s="11">
        <f t="shared" si="65"/>
        <v>0</v>
      </c>
      <c r="J412" s="4">
        <f t="shared" si="66"/>
        <v>0</v>
      </c>
      <c r="K412" s="3">
        <f t="shared" si="69"/>
        <v>0</v>
      </c>
      <c r="L412" s="11">
        <f t="shared" si="70"/>
        <v>0</v>
      </c>
    </row>
    <row r="413" spans="1:12" x14ac:dyDescent="0.25">
      <c r="A413" s="9">
        <f>IF('Lease Quarterly'!$H$4="Monthly",DATE(YEAR('Quarterly Journal entry'!A412),MONTH('Quarterly Journal entry'!A412)+1,DAY('Quarterly Journal entry'!A412)),IF('Lease Quarterly'!$H$4="Quarterly",DATE(YEAR('Quarterly Journal entry'!A412),MONTH('Quarterly Journal entry'!A412)+3,DAY('Quarterly Journal entry'!A412)),DATE(YEAR('Quarterly Journal entry'!A412)+1,MONTH('Quarterly Journal entry'!A412),DAY('Quarterly Journal entry'!A412))))</f>
        <v>81267</v>
      </c>
      <c r="B413" s="9">
        <f t="shared" si="61"/>
        <v>81267</v>
      </c>
      <c r="C413" s="9">
        <f t="shared" si="67"/>
        <v>81297</v>
      </c>
      <c r="D413" s="3">
        <f t="shared" si="62"/>
        <v>31</v>
      </c>
      <c r="E413" s="10">
        <f t="shared" si="63"/>
        <v>31</v>
      </c>
      <c r="F413" s="4">
        <f>'Lease Quarterly'!K423</f>
        <v>0</v>
      </c>
      <c r="G413" s="3">
        <f t="shared" si="68"/>
        <v>0</v>
      </c>
      <c r="H413" s="11">
        <f t="shared" si="64"/>
        <v>0</v>
      </c>
      <c r="I413" s="11">
        <f t="shared" si="65"/>
        <v>0</v>
      </c>
      <c r="J413" s="4">
        <f t="shared" si="66"/>
        <v>0</v>
      </c>
      <c r="K413" s="3">
        <f t="shared" si="69"/>
        <v>0</v>
      </c>
      <c r="L413" s="11">
        <f t="shared" si="70"/>
        <v>0</v>
      </c>
    </row>
    <row r="414" spans="1:12" x14ac:dyDescent="0.25">
      <c r="A414" s="9">
        <f>IF('Lease Quarterly'!$H$4="Monthly",DATE(YEAR('Quarterly Journal entry'!A413),MONTH('Quarterly Journal entry'!A413)+1,DAY('Quarterly Journal entry'!A413)),IF('Lease Quarterly'!$H$4="Quarterly",DATE(YEAR('Quarterly Journal entry'!A413),MONTH('Quarterly Journal entry'!A413)+3,DAY('Quarterly Journal entry'!A413)),DATE(YEAR('Quarterly Journal entry'!A413)+1,MONTH('Quarterly Journal entry'!A413),DAY('Quarterly Journal entry'!A413))))</f>
        <v>81359</v>
      </c>
      <c r="B414" s="9">
        <f t="shared" si="61"/>
        <v>81359</v>
      </c>
      <c r="C414" s="9">
        <f t="shared" si="67"/>
        <v>81389</v>
      </c>
      <c r="D414" s="3">
        <f t="shared" si="62"/>
        <v>31</v>
      </c>
      <c r="E414" s="10">
        <f t="shared" si="63"/>
        <v>31</v>
      </c>
      <c r="F414" s="4">
        <f>'Lease Quarterly'!K424</f>
        <v>0</v>
      </c>
      <c r="G414" s="3">
        <f t="shared" si="68"/>
        <v>0</v>
      </c>
      <c r="H414" s="11">
        <f t="shared" si="64"/>
        <v>0</v>
      </c>
      <c r="I414" s="11">
        <f t="shared" si="65"/>
        <v>0</v>
      </c>
      <c r="J414" s="4">
        <f t="shared" si="66"/>
        <v>0</v>
      </c>
      <c r="K414" s="3">
        <f t="shared" si="69"/>
        <v>0</v>
      </c>
      <c r="L414" s="11">
        <f t="shared" si="70"/>
        <v>0</v>
      </c>
    </row>
    <row r="415" spans="1:12" x14ac:dyDescent="0.25">
      <c r="A415" s="9">
        <f>IF('Lease Quarterly'!$H$4="Monthly",DATE(YEAR('Quarterly Journal entry'!A414),MONTH('Quarterly Journal entry'!A414)+1,DAY('Quarterly Journal entry'!A414)),IF('Lease Quarterly'!$H$4="Quarterly",DATE(YEAR('Quarterly Journal entry'!A414),MONTH('Quarterly Journal entry'!A414)+3,DAY('Quarterly Journal entry'!A414)),DATE(YEAR('Quarterly Journal entry'!A414)+1,MONTH('Quarterly Journal entry'!A414),DAY('Quarterly Journal entry'!A414))))</f>
        <v>81451</v>
      </c>
      <c r="B415" s="9">
        <f t="shared" si="61"/>
        <v>81451</v>
      </c>
      <c r="C415" s="9">
        <f t="shared" si="67"/>
        <v>81481</v>
      </c>
      <c r="D415" s="3">
        <f t="shared" si="62"/>
        <v>31</v>
      </c>
      <c r="E415" s="10">
        <f t="shared" si="63"/>
        <v>31</v>
      </c>
      <c r="F415" s="4">
        <f>'Lease Quarterly'!K425</f>
        <v>0</v>
      </c>
      <c r="G415" s="3">
        <f t="shared" si="68"/>
        <v>0</v>
      </c>
      <c r="H415" s="11">
        <f t="shared" si="64"/>
        <v>0</v>
      </c>
      <c r="I415" s="11">
        <f t="shared" si="65"/>
        <v>0</v>
      </c>
      <c r="J415" s="4">
        <f t="shared" si="66"/>
        <v>0</v>
      </c>
      <c r="K415" s="3">
        <f t="shared" si="69"/>
        <v>0</v>
      </c>
      <c r="L415" s="11">
        <f t="shared" si="70"/>
        <v>0</v>
      </c>
    </row>
    <row r="416" spans="1:12" x14ac:dyDescent="0.25">
      <c r="A416" s="9">
        <f>IF('Lease Quarterly'!$H$4="Monthly",DATE(YEAR('Quarterly Journal entry'!A415),MONTH('Quarterly Journal entry'!A415)+1,DAY('Quarterly Journal entry'!A415)),IF('Lease Quarterly'!$H$4="Quarterly",DATE(YEAR('Quarterly Journal entry'!A415),MONTH('Quarterly Journal entry'!A415)+3,DAY('Quarterly Journal entry'!A415)),DATE(YEAR('Quarterly Journal entry'!A415)+1,MONTH('Quarterly Journal entry'!A415),DAY('Quarterly Journal entry'!A415))))</f>
        <v>81541</v>
      </c>
      <c r="B416" s="9">
        <f t="shared" si="61"/>
        <v>81541</v>
      </c>
      <c r="C416" s="9">
        <f t="shared" si="67"/>
        <v>81570</v>
      </c>
      <c r="D416" s="3">
        <f t="shared" si="62"/>
        <v>30</v>
      </c>
      <c r="E416" s="10">
        <f t="shared" si="63"/>
        <v>30</v>
      </c>
      <c r="F416" s="4">
        <f>'Lease Quarterly'!K426</f>
        <v>0</v>
      </c>
      <c r="G416" s="3">
        <f t="shared" si="68"/>
        <v>0</v>
      </c>
      <c r="H416" s="11">
        <f t="shared" si="64"/>
        <v>0</v>
      </c>
      <c r="I416" s="11">
        <f t="shared" si="65"/>
        <v>0</v>
      </c>
      <c r="J416" s="4">
        <f t="shared" si="66"/>
        <v>0</v>
      </c>
      <c r="K416" s="3">
        <f t="shared" si="69"/>
        <v>0</v>
      </c>
      <c r="L416" s="11">
        <f t="shared" si="70"/>
        <v>0</v>
      </c>
    </row>
    <row r="417" spans="1:12" x14ac:dyDescent="0.25">
      <c r="A417" s="9">
        <f>IF('Lease Quarterly'!$H$4="Monthly",DATE(YEAR('Quarterly Journal entry'!A416),MONTH('Quarterly Journal entry'!A416)+1,DAY('Quarterly Journal entry'!A416)),IF('Lease Quarterly'!$H$4="Quarterly",DATE(YEAR('Quarterly Journal entry'!A416),MONTH('Quarterly Journal entry'!A416)+3,DAY('Quarterly Journal entry'!A416)),DATE(YEAR('Quarterly Journal entry'!A416)+1,MONTH('Quarterly Journal entry'!A416),DAY('Quarterly Journal entry'!A416))))</f>
        <v>81632</v>
      </c>
      <c r="B417" s="9">
        <f t="shared" si="61"/>
        <v>81632</v>
      </c>
      <c r="C417" s="9">
        <f t="shared" si="67"/>
        <v>81662</v>
      </c>
      <c r="D417" s="3">
        <f t="shared" si="62"/>
        <v>31</v>
      </c>
      <c r="E417" s="10">
        <f t="shared" si="63"/>
        <v>31</v>
      </c>
      <c r="F417" s="4">
        <f>'Lease Quarterly'!K427</f>
        <v>0</v>
      </c>
      <c r="G417" s="3">
        <f t="shared" si="68"/>
        <v>0</v>
      </c>
      <c r="H417" s="11">
        <f t="shared" si="64"/>
        <v>0</v>
      </c>
      <c r="I417" s="11">
        <f t="shared" si="65"/>
        <v>0</v>
      </c>
      <c r="J417" s="4">
        <f t="shared" si="66"/>
        <v>0</v>
      </c>
      <c r="K417" s="3">
        <f t="shared" si="69"/>
        <v>0</v>
      </c>
      <c r="L417" s="11">
        <f t="shared" si="70"/>
        <v>0</v>
      </c>
    </row>
    <row r="418" spans="1:12" x14ac:dyDescent="0.25">
      <c r="A418" s="9">
        <f>IF('Lease Quarterly'!$H$4="Monthly",DATE(YEAR('Quarterly Journal entry'!A417),MONTH('Quarterly Journal entry'!A417)+1,DAY('Quarterly Journal entry'!A417)),IF('Lease Quarterly'!$H$4="Quarterly",DATE(YEAR('Quarterly Journal entry'!A417),MONTH('Quarterly Journal entry'!A417)+3,DAY('Quarterly Journal entry'!A417)),DATE(YEAR('Quarterly Journal entry'!A417)+1,MONTH('Quarterly Journal entry'!A417),DAY('Quarterly Journal entry'!A417))))</f>
        <v>81724</v>
      </c>
      <c r="B418" s="9">
        <f t="shared" si="61"/>
        <v>81724</v>
      </c>
      <c r="C418" s="9">
        <f t="shared" si="67"/>
        <v>81754</v>
      </c>
      <c r="D418" s="3">
        <f t="shared" si="62"/>
        <v>31</v>
      </c>
      <c r="E418" s="10">
        <f t="shared" si="63"/>
        <v>31</v>
      </c>
      <c r="F418" s="4">
        <f>'Lease Quarterly'!K428</f>
        <v>0</v>
      </c>
      <c r="G418" s="3">
        <f t="shared" si="68"/>
        <v>0</v>
      </c>
      <c r="H418" s="11">
        <f t="shared" si="64"/>
        <v>0</v>
      </c>
      <c r="I418" s="11">
        <f t="shared" si="65"/>
        <v>0</v>
      </c>
      <c r="J418" s="4">
        <f t="shared" si="66"/>
        <v>0</v>
      </c>
      <c r="K418" s="3">
        <f t="shared" si="69"/>
        <v>0</v>
      </c>
      <c r="L418" s="11">
        <f t="shared" si="70"/>
        <v>0</v>
      </c>
    </row>
    <row r="419" spans="1:12" x14ac:dyDescent="0.25">
      <c r="A419" s="9">
        <f>IF('Lease Quarterly'!$H$4="Monthly",DATE(YEAR('Quarterly Journal entry'!A418),MONTH('Quarterly Journal entry'!A418)+1,DAY('Quarterly Journal entry'!A418)),IF('Lease Quarterly'!$H$4="Quarterly",DATE(YEAR('Quarterly Journal entry'!A418),MONTH('Quarterly Journal entry'!A418)+3,DAY('Quarterly Journal entry'!A418)),DATE(YEAR('Quarterly Journal entry'!A418)+1,MONTH('Quarterly Journal entry'!A418),DAY('Quarterly Journal entry'!A418))))</f>
        <v>81816</v>
      </c>
      <c r="B419" s="9">
        <f t="shared" si="61"/>
        <v>81816</v>
      </c>
      <c r="C419" s="9">
        <f t="shared" si="67"/>
        <v>81846</v>
      </c>
      <c r="D419" s="3">
        <f t="shared" si="62"/>
        <v>31</v>
      </c>
      <c r="E419" s="10">
        <f t="shared" si="63"/>
        <v>31</v>
      </c>
      <c r="F419" s="4">
        <f>'Lease Quarterly'!K429</f>
        <v>0</v>
      </c>
      <c r="G419" s="3">
        <f t="shared" si="68"/>
        <v>0</v>
      </c>
      <c r="H419" s="11">
        <f t="shared" si="64"/>
        <v>0</v>
      </c>
      <c r="I419" s="11">
        <f t="shared" si="65"/>
        <v>0</v>
      </c>
      <c r="J419" s="4">
        <f t="shared" si="66"/>
        <v>0</v>
      </c>
      <c r="K419" s="3">
        <f t="shared" si="69"/>
        <v>0</v>
      </c>
      <c r="L419" s="11">
        <f t="shared" si="70"/>
        <v>0</v>
      </c>
    </row>
    <row r="420" spans="1:12" x14ac:dyDescent="0.25">
      <c r="A420" s="9">
        <f>IF('Lease Quarterly'!$H$4="Monthly",DATE(YEAR('Quarterly Journal entry'!A419),MONTH('Quarterly Journal entry'!A419)+1,DAY('Quarterly Journal entry'!A419)),IF('Lease Quarterly'!$H$4="Quarterly",DATE(YEAR('Quarterly Journal entry'!A419),MONTH('Quarterly Journal entry'!A419)+3,DAY('Quarterly Journal entry'!A419)),DATE(YEAR('Quarterly Journal entry'!A419)+1,MONTH('Quarterly Journal entry'!A419),DAY('Quarterly Journal entry'!A419))))</f>
        <v>81907</v>
      </c>
      <c r="B420" s="9">
        <f t="shared" si="61"/>
        <v>81907</v>
      </c>
      <c r="C420" s="9">
        <f t="shared" si="67"/>
        <v>81936</v>
      </c>
      <c r="D420" s="3">
        <f t="shared" si="62"/>
        <v>30</v>
      </c>
      <c r="E420" s="10">
        <f t="shared" si="63"/>
        <v>30</v>
      </c>
      <c r="F420" s="4">
        <f>'Lease Quarterly'!K430</f>
        <v>0</v>
      </c>
      <c r="G420" s="3">
        <f t="shared" si="68"/>
        <v>0</v>
      </c>
      <c r="H420" s="11">
        <f t="shared" si="64"/>
        <v>0</v>
      </c>
      <c r="I420" s="11">
        <f t="shared" si="65"/>
        <v>0</v>
      </c>
      <c r="J420" s="4">
        <f t="shared" si="66"/>
        <v>0</v>
      </c>
      <c r="K420" s="3">
        <f t="shared" si="69"/>
        <v>0</v>
      </c>
      <c r="L420" s="11">
        <f t="shared" si="70"/>
        <v>0</v>
      </c>
    </row>
    <row r="421" spans="1:12" x14ac:dyDescent="0.25">
      <c r="A421" s="9">
        <f>IF('Lease Quarterly'!$H$4="Monthly",DATE(YEAR('Quarterly Journal entry'!A420),MONTH('Quarterly Journal entry'!A420)+1,DAY('Quarterly Journal entry'!A420)),IF('Lease Quarterly'!$H$4="Quarterly",DATE(YEAR('Quarterly Journal entry'!A420),MONTH('Quarterly Journal entry'!A420)+3,DAY('Quarterly Journal entry'!A420)),DATE(YEAR('Quarterly Journal entry'!A420)+1,MONTH('Quarterly Journal entry'!A420),DAY('Quarterly Journal entry'!A420))))</f>
        <v>81998</v>
      </c>
      <c r="B421" s="9">
        <f t="shared" si="61"/>
        <v>81998</v>
      </c>
      <c r="C421" s="9">
        <f t="shared" si="67"/>
        <v>82028</v>
      </c>
      <c r="D421" s="3">
        <f t="shared" si="62"/>
        <v>31</v>
      </c>
      <c r="E421" s="10">
        <f t="shared" si="63"/>
        <v>31</v>
      </c>
      <c r="F421" s="4">
        <f>'Lease Quarterly'!K431</f>
        <v>0</v>
      </c>
      <c r="G421" s="3">
        <f t="shared" si="68"/>
        <v>0</v>
      </c>
      <c r="H421" s="11">
        <f t="shared" si="64"/>
        <v>0</v>
      </c>
      <c r="I421" s="11">
        <f t="shared" si="65"/>
        <v>0</v>
      </c>
      <c r="J421" s="4">
        <f t="shared" si="66"/>
        <v>0</v>
      </c>
      <c r="K421" s="3">
        <f t="shared" si="69"/>
        <v>0</v>
      </c>
      <c r="L421" s="11">
        <f t="shared" si="70"/>
        <v>0</v>
      </c>
    </row>
    <row r="422" spans="1:12" x14ac:dyDescent="0.25">
      <c r="A422" s="9">
        <f>IF('Lease Quarterly'!$H$4="Monthly",DATE(YEAR('Quarterly Journal entry'!A421),MONTH('Quarterly Journal entry'!A421)+1,DAY('Quarterly Journal entry'!A421)),IF('Lease Quarterly'!$H$4="Quarterly",DATE(YEAR('Quarterly Journal entry'!A421),MONTH('Quarterly Journal entry'!A421)+3,DAY('Quarterly Journal entry'!A421)),DATE(YEAR('Quarterly Journal entry'!A421)+1,MONTH('Quarterly Journal entry'!A421),DAY('Quarterly Journal entry'!A421))))</f>
        <v>82090</v>
      </c>
      <c r="B422" s="9">
        <f t="shared" si="61"/>
        <v>82090</v>
      </c>
      <c r="C422" s="9">
        <f t="shared" si="67"/>
        <v>82120</v>
      </c>
      <c r="D422" s="3">
        <f t="shared" si="62"/>
        <v>31</v>
      </c>
      <c r="E422" s="10">
        <f t="shared" si="63"/>
        <v>31</v>
      </c>
      <c r="F422" s="4">
        <f>'Lease Quarterly'!K432</f>
        <v>0</v>
      </c>
      <c r="G422" s="3">
        <f t="shared" si="68"/>
        <v>0</v>
      </c>
      <c r="H422" s="11">
        <f t="shared" si="64"/>
        <v>0</v>
      </c>
      <c r="I422" s="11">
        <f t="shared" si="65"/>
        <v>0</v>
      </c>
      <c r="J422" s="4">
        <f t="shared" si="66"/>
        <v>0</v>
      </c>
      <c r="K422" s="3">
        <f t="shared" si="69"/>
        <v>0</v>
      </c>
      <c r="L422" s="11">
        <f t="shared" si="70"/>
        <v>0</v>
      </c>
    </row>
    <row r="423" spans="1:12" x14ac:dyDescent="0.25">
      <c r="A423" s="9">
        <f>IF('Lease Quarterly'!$H$4="Monthly",DATE(YEAR('Quarterly Journal entry'!A422),MONTH('Quarterly Journal entry'!A422)+1,DAY('Quarterly Journal entry'!A422)),IF('Lease Quarterly'!$H$4="Quarterly",DATE(YEAR('Quarterly Journal entry'!A422),MONTH('Quarterly Journal entry'!A422)+3,DAY('Quarterly Journal entry'!A422)),DATE(YEAR('Quarterly Journal entry'!A422)+1,MONTH('Quarterly Journal entry'!A422),DAY('Quarterly Journal entry'!A422))))</f>
        <v>82182</v>
      </c>
      <c r="B423" s="9">
        <f t="shared" si="61"/>
        <v>82182</v>
      </c>
      <c r="C423" s="9">
        <f t="shared" si="67"/>
        <v>82212</v>
      </c>
      <c r="D423" s="3">
        <f t="shared" si="62"/>
        <v>31</v>
      </c>
      <c r="E423" s="10">
        <f t="shared" si="63"/>
        <v>31</v>
      </c>
      <c r="F423" s="4">
        <f>'Lease Quarterly'!K433</f>
        <v>0</v>
      </c>
      <c r="G423" s="3">
        <f t="shared" si="68"/>
        <v>0</v>
      </c>
      <c r="H423" s="11">
        <f t="shared" si="64"/>
        <v>0</v>
      </c>
      <c r="I423" s="11">
        <f t="shared" si="65"/>
        <v>0</v>
      </c>
      <c r="J423" s="4">
        <f t="shared" si="66"/>
        <v>0</v>
      </c>
      <c r="K423" s="3">
        <f t="shared" si="69"/>
        <v>0</v>
      </c>
      <c r="L423" s="11">
        <f t="shared" si="70"/>
        <v>0</v>
      </c>
    </row>
    <row r="424" spans="1:12" x14ac:dyDescent="0.25">
      <c r="A424" s="9">
        <f>IF('Lease Quarterly'!$H$4="Monthly",DATE(YEAR('Quarterly Journal entry'!A423),MONTH('Quarterly Journal entry'!A423)+1,DAY('Quarterly Journal entry'!A423)),IF('Lease Quarterly'!$H$4="Quarterly",DATE(YEAR('Quarterly Journal entry'!A423),MONTH('Quarterly Journal entry'!A423)+3,DAY('Quarterly Journal entry'!A423)),DATE(YEAR('Quarterly Journal entry'!A423)+1,MONTH('Quarterly Journal entry'!A423),DAY('Quarterly Journal entry'!A423))))</f>
        <v>82272</v>
      </c>
      <c r="B424" s="9">
        <f t="shared" si="61"/>
        <v>82272</v>
      </c>
      <c r="C424" s="9">
        <f t="shared" si="67"/>
        <v>82301</v>
      </c>
      <c r="D424" s="3">
        <f t="shared" si="62"/>
        <v>30</v>
      </c>
      <c r="E424" s="10">
        <f t="shared" si="63"/>
        <v>30</v>
      </c>
      <c r="F424" s="4">
        <f>'Lease Quarterly'!K434</f>
        <v>0</v>
      </c>
      <c r="G424" s="3">
        <f t="shared" si="68"/>
        <v>0</v>
      </c>
      <c r="H424" s="11">
        <f t="shared" si="64"/>
        <v>0</v>
      </c>
      <c r="I424" s="11">
        <f t="shared" si="65"/>
        <v>0</v>
      </c>
      <c r="J424" s="4">
        <f t="shared" si="66"/>
        <v>0</v>
      </c>
      <c r="K424" s="3">
        <f t="shared" si="69"/>
        <v>0</v>
      </c>
      <c r="L424" s="11">
        <f t="shared" si="70"/>
        <v>0</v>
      </c>
    </row>
    <row r="425" spans="1:12" x14ac:dyDescent="0.25">
      <c r="A425" s="9">
        <f>IF('Lease Quarterly'!$H$4="Monthly",DATE(YEAR('Quarterly Journal entry'!A424),MONTH('Quarterly Journal entry'!A424)+1,DAY('Quarterly Journal entry'!A424)),IF('Lease Quarterly'!$H$4="Quarterly",DATE(YEAR('Quarterly Journal entry'!A424),MONTH('Quarterly Journal entry'!A424)+3,DAY('Quarterly Journal entry'!A424)),DATE(YEAR('Quarterly Journal entry'!A424)+1,MONTH('Quarterly Journal entry'!A424),DAY('Quarterly Journal entry'!A424))))</f>
        <v>82363</v>
      </c>
      <c r="B425" s="9">
        <f t="shared" si="61"/>
        <v>82363</v>
      </c>
      <c r="C425" s="9">
        <f t="shared" si="67"/>
        <v>82393</v>
      </c>
      <c r="D425" s="3">
        <f t="shared" si="62"/>
        <v>31</v>
      </c>
      <c r="E425" s="10">
        <f t="shared" si="63"/>
        <v>31</v>
      </c>
      <c r="F425" s="4">
        <f>'Lease Quarterly'!K435</f>
        <v>0</v>
      </c>
      <c r="G425" s="3">
        <f t="shared" si="68"/>
        <v>0</v>
      </c>
      <c r="H425" s="11">
        <f t="shared" si="64"/>
        <v>0</v>
      </c>
      <c r="I425" s="11">
        <f t="shared" si="65"/>
        <v>0</v>
      </c>
      <c r="J425" s="4">
        <f t="shared" si="66"/>
        <v>0</v>
      </c>
      <c r="K425" s="3">
        <f t="shared" si="69"/>
        <v>0</v>
      </c>
      <c r="L425" s="11">
        <f t="shared" si="70"/>
        <v>0</v>
      </c>
    </row>
    <row r="426" spans="1:12" x14ac:dyDescent="0.25">
      <c r="A426" s="9">
        <f>IF('Lease Quarterly'!$H$4="Monthly",DATE(YEAR('Quarterly Journal entry'!A425),MONTH('Quarterly Journal entry'!A425)+1,DAY('Quarterly Journal entry'!A425)),IF('Lease Quarterly'!$H$4="Quarterly",DATE(YEAR('Quarterly Journal entry'!A425),MONTH('Quarterly Journal entry'!A425)+3,DAY('Quarterly Journal entry'!A425)),DATE(YEAR('Quarterly Journal entry'!A425)+1,MONTH('Quarterly Journal entry'!A425),DAY('Quarterly Journal entry'!A425))))</f>
        <v>82455</v>
      </c>
      <c r="B426" s="9">
        <f t="shared" si="61"/>
        <v>82455</v>
      </c>
      <c r="C426" s="9">
        <f t="shared" si="67"/>
        <v>82485</v>
      </c>
      <c r="D426" s="3">
        <f t="shared" si="62"/>
        <v>31</v>
      </c>
      <c r="E426" s="10">
        <f t="shared" si="63"/>
        <v>31</v>
      </c>
      <c r="F426" s="4">
        <f>'Lease Quarterly'!K436</f>
        <v>0</v>
      </c>
      <c r="G426" s="3">
        <f t="shared" si="68"/>
        <v>0</v>
      </c>
      <c r="H426" s="11">
        <f t="shared" si="64"/>
        <v>0</v>
      </c>
      <c r="I426" s="11">
        <f t="shared" si="65"/>
        <v>0</v>
      </c>
      <c r="J426" s="4">
        <f t="shared" si="66"/>
        <v>0</v>
      </c>
      <c r="K426" s="3">
        <f t="shared" si="69"/>
        <v>0</v>
      </c>
      <c r="L426" s="11">
        <f t="shared" si="70"/>
        <v>0</v>
      </c>
    </row>
    <row r="427" spans="1:12" x14ac:dyDescent="0.25">
      <c r="A427" s="9">
        <f>IF('Lease Quarterly'!$H$4="Monthly",DATE(YEAR('Quarterly Journal entry'!A426),MONTH('Quarterly Journal entry'!A426)+1,DAY('Quarterly Journal entry'!A426)),IF('Lease Quarterly'!$H$4="Quarterly",DATE(YEAR('Quarterly Journal entry'!A426),MONTH('Quarterly Journal entry'!A426)+3,DAY('Quarterly Journal entry'!A426)),DATE(YEAR('Quarterly Journal entry'!A426)+1,MONTH('Quarterly Journal entry'!A426),DAY('Quarterly Journal entry'!A426))))</f>
        <v>82547</v>
      </c>
      <c r="B427" s="9">
        <f t="shared" si="61"/>
        <v>82547</v>
      </c>
      <c r="C427" s="9">
        <f t="shared" si="67"/>
        <v>82577</v>
      </c>
      <c r="D427" s="3">
        <f t="shared" si="62"/>
        <v>31</v>
      </c>
      <c r="E427" s="10">
        <f t="shared" si="63"/>
        <v>31</v>
      </c>
      <c r="F427" s="4">
        <f>'Lease Quarterly'!K437</f>
        <v>0</v>
      </c>
      <c r="G427" s="3">
        <f t="shared" si="68"/>
        <v>0</v>
      </c>
      <c r="H427" s="11">
        <f t="shared" si="64"/>
        <v>0</v>
      </c>
      <c r="I427" s="11">
        <f t="shared" si="65"/>
        <v>0</v>
      </c>
      <c r="J427" s="4">
        <f t="shared" si="66"/>
        <v>0</v>
      </c>
      <c r="K427" s="3">
        <f t="shared" si="69"/>
        <v>0</v>
      </c>
      <c r="L427" s="11">
        <f t="shared" si="70"/>
        <v>0</v>
      </c>
    </row>
    <row r="428" spans="1:12" x14ac:dyDescent="0.25">
      <c r="A428" s="9">
        <f>IF('Lease Quarterly'!$H$4="Monthly",DATE(YEAR('Quarterly Journal entry'!A427),MONTH('Quarterly Journal entry'!A427)+1,DAY('Quarterly Journal entry'!A427)),IF('Lease Quarterly'!$H$4="Quarterly",DATE(YEAR('Quarterly Journal entry'!A427),MONTH('Quarterly Journal entry'!A427)+3,DAY('Quarterly Journal entry'!A427)),DATE(YEAR('Quarterly Journal entry'!A427)+1,MONTH('Quarterly Journal entry'!A427),DAY('Quarterly Journal entry'!A427))))</f>
        <v>82637</v>
      </c>
      <c r="B428" s="9">
        <f t="shared" si="61"/>
        <v>82637</v>
      </c>
      <c r="C428" s="9">
        <f t="shared" si="67"/>
        <v>82666</v>
      </c>
      <c r="D428" s="3">
        <f t="shared" si="62"/>
        <v>30</v>
      </c>
      <c r="E428" s="10">
        <f t="shared" si="63"/>
        <v>30</v>
      </c>
      <c r="F428" s="4">
        <f>'Lease Quarterly'!K438</f>
        <v>0</v>
      </c>
      <c r="G428" s="3">
        <f t="shared" si="68"/>
        <v>0</v>
      </c>
      <c r="H428" s="11">
        <f t="shared" si="64"/>
        <v>0</v>
      </c>
      <c r="I428" s="11">
        <f t="shared" si="65"/>
        <v>0</v>
      </c>
      <c r="J428" s="4">
        <f t="shared" si="66"/>
        <v>0</v>
      </c>
      <c r="K428" s="3">
        <f t="shared" si="69"/>
        <v>0</v>
      </c>
      <c r="L428" s="11">
        <f t="shared" si="70"/>
        <v>0</v>
      </c>
    </row>
    <row r="429" spans="1:12" x14ac:dyDescent="0.25">
      <c r="A429" s="9">
        <f>IF('Lease Quarterly'!$H$4="Monthly",DATE(YEAR('Quarterly Journal entry'!A428),MONTH('Quarterly Journal entry'!A428)+1,DAY('Quarterly Journal entry'!A428)),IF('Lease Quarterly'!$H$4="Quarterly",DATE(YEAR('Quarterly Journal entry'!A428),MONTH('Quarterly Journal entry'!A428)+3,DAY('Quarterly Journal entry'!A428)),DATE(YEAR('Quarterly Journal entry'!A428)+1,MONTH('Quarterly Journal entry'!A428),DAY('Quarterly Journal entry'!A428))))</f>
        <v>82728</v>
      </c>
      <c r="B429" s="9">
        <f t="shared" si="61"/>
        <v>82728</v>
      </c>
      <c r="C429" s="9">
        <f t="shared" si="67"/>
        <v>82758</v>
      </c>
      <c r="D429" s="3">
        <f t="shared" si="62"/>
        <v>31</v>
      </c>
      <c r="E429" s="10">
        <f t="shared" si="63"/>
        <v>31</v>
      </c>
      <c r="F429" s="4">
        <f>'Lease Quarterly'!K439</f>
        <v>0</v>
      </c>
      <c r="G429" s="3">
        <f t="shared" si="68"/>
        <v>0</v>
      </c>
      <c r="H429" s="11">
        <f t="shared" si="64"/>
        <v>0</v>
      </c>
      <c r="I429" s="11">
        <f t="shared" si="65"/>
        <v>0</v>
      </c>
      <c r="J429" s="4">
        <f t="shared" si="66"/>
        <v>0</v>
      </c>
      <c r="K429" s="3">
        <f t="shared" si="69"/>
        <v>0</v>
      </c>
      <c r="L429" s="11">
        <f t="shared" si="70"/>
        <v>0</v>
      </c>
    </row>
    <row r="430" spans="1:12" x14ac:dyDescent="0.25">
      <c r="A430" s="9">
        <f>IF('Lease Quarterly'!$H$4="Monthly",DATE(YEAR('Quarterly Journal entry'!A429),MONTH('Quarterly Journal entry'!A429)+1,DAY('Quarterly Journal entry'!A429)),IF('Lease Quarterly'!$H$4="Quarterly",DATE(YEAR('Quarterly Journal entry'!A429),MONTH('Quarterly Journal entry'!A429)+3,DAY('Quarterly Journal entry'!A429)),DATE(YEAR('Quarterly Journal entry'!A429)+1,MONTH('Quarterly Journal entry'!A429),DAY('Quarterly Journal entry'!A429))))</f>
        <v>82820</v>
      </c>
      <c r="B430" s="9">
        <f t="shared" si="61"/>
        <v>82820</v>
      </c>
      <c r="C430" s="9">
        <f t="shared" si="67"/>
        <v>82850</v>
      </c>
      <c r="D430" s="3">
        <f t="shared" si="62"/>
        <v>31</v>
      </c>
      <c r="E430" s="10">
        <f t="shared" si="63"/>
        <v>31</v>
      </c>
      <c r="F430" s="4">
        <f>'Lease Quarterly'!K440</f>
        <v>0</v>
      </c>
      <c r="G430" s="3">
        <f t="shared" si="68"/>
        <v>0</v>
      </c>
      <c r="H430" s="11">
        <f t="shared" si="64"/>
        <v>0</v>
      </c>
      <c r="I430" s="11">
        <f t="shared" si="65"/>
        <v>0</v>
      </c>
      <c r="J430" s="4">
        <f t="shared" si="66"/>
        <v>0</v>
      </c>
      <c r="K430" s="3">
        <f t="shared" si="69"/>
        <v>0</v>
      </c>
      <c r="L430" s="11">
        <f t="shared" si="70"/>
        <v>0</v>
      </c>
    </row>
    <row r="431" spans="1:12" x14ac:dyDescent="0.25">
      <c r="A431" s="9">
        <f>IF('Lease Quarterly'!$H$4="Monthly",DATE(YEAR('Quarterly Journal entry'!A430),MONTH('Quarterly Journal entry'!A430)+1,DAY('Quarterly Journal entry'!A430)),IF('Lease Quarterly'!$H$4="Quarterly",DATE(YEAR('Quarterly Journal entry'!A430),MONTH('Quarterly Journal entry'!A430)+3,DAY('Quarterly Journal entry'!A430)),DATE(YEAR('Quarterly Journal entry'!A430)+1,MONTH('Quarterly Journal entry'!A430),DAY('Quarterly Journal entry'!A430))))</f>
        <v>82912</v>
      </c>
      <c r="B431" s="9">
        <f t="shared" si="61"/>
        <v>82912</v>
      </c>
      <c r="C431" s="9">
        <f t="shared" si="67"/>
        <v>82942</v>
      </c>
      <c r="D431" s="3">
        <f t="shared" si="62"/>
        <v>31</v>
      </c>
      <c r="E431" s="10">
        <f t="shared" si="63"/>
        <v>31</v>
      </c>
      <c r="F431" s="4">
        <f>'Lease Quarterly'!K441</f>
        <v>0</v>
      </c>
      <c r="G431" s="3">
        <f t="shared" si="68"/>
        <v>0</v>
      </c>
      <c r="H431" s="11">
        <f t="shared" si="64"/>
        <v>0</v>
      </c>
      <c r="I431" s="11">
        <f t="shared" si="65"/>
        <v>0</v>
      </c>
      <c r="J431" s="4">
        <f t="shared" si="66"/>
        <v>0</v>
      </c>
      <c r="K431" s="3">
        <f t="shared" si="69"/>
        <v>0</v>
      </c>
      <c r="L431" s="11">
        <f t="shared" si="70"/>
        <v>0</v>
      </c>
    </row>
    <row r="432" spans="1:12" x14ac:dyDescent="0.25">
      <c r="A432" s="9">
        <f>IF('Lease Quarterly'!$H$4="Monthly",DATE(YEAR('Quarterly Journal entry'!A431),MONTH('Quarterly Journal entry'!A431)+1,DAY('Quarterly Journal entry'!A431)),IF('Lease Quarterly'!$H$4="Quarterly",DATE(YEAR('Quarterly Journal entry'!A431),MONTH('Quarterly Journal entry'!A431)+3,DAY('Quarterly Journal entry'!A431)),DATE(YEAR('Quarterly Journal entry'!A431)+1,MONTH('Quarterly Journal entry'!A431),DAY('Quarterly Journal entry'!A431))))</f>
        <v>83002</v>
      </c>
      <c r="B432" s="9">
        <f t="shared" si="61"/>
        <v>83002</v>
      </c>
      <c r="C432" s="9">
        <f t="shared" si="67"/>
        <v>83031</v>
      </c>
      <c r="D432" s="3">
        <f t="shared" si="62"/>
        <v>30</v>
      </c>
      <c r="E432" s="10">
        <f t="shared" si="63"/>
        <v>30</v>
      </c>
      <c r="F432" s="4">
        <f>'Lease Quarterly'!K442</f>
        <v>0</v>
      </c>
      <c r="G432" s="3">
        <f t="shared" si="68"/>
        <v>0</v>
      </c>
      <c r="H432" s="11">
        <f t="shared" si="64"/>
        <v>0</v>
      </c>
      <c r="I432" s="11">
        <f t="shared" si="65"/>
        <v>0</v>
      </c>
      <c r="J432" s="4">
        <f t="shared" si="66"/>
        <v>0</v>
      </c>
      <c r="K432" s="3">
        <f t="shared" si="69"/>
        <v>0</v>
      </c>
      <c r="L432" s="11">
        <f t="shared" si="70"/>
        <v>0</v>
      </c>
    </row>
    <row r="433" spans="1:12" x14ac:dyDescent="0.25">
      <c r="A433" s="9">
        <f>IF('Lease Quarterly'!$H$4="Monthly",DATE(YEAR('Quarterly Journal entry'!A432),MONTH('Quarterly Journal entry'!A432)+1,DAY('Quarterly Journal entry'!A432)),IF('Lease Quarterly'!$H$4="Quarterly",DATE(YEAR('Quarterly Journal entry'!A432),MONTH('Quarterly Journal entry'!A432)+3,DAY('Quarterly Journal entry'!A432)),DATE(YEAR('Quarterly Journal entry'!A432)+1,MONTH('Quarterly Journal entry'!A432),DAY('Quarterly Journal entry'!A432))))</f>
        <v>83093</v>
      </c>
      <c r="B433" s="9">
        <f t="shared" si="61"/>
        <v>83093</v>
      </c>
      <c r="C433" s="9">
        <f t="shared" si="67"/>
        <v>83123</v>
      </c>
      <c r="D433" s="3">
        <f t="shared" si="62"/>
        <v>31</v>
      </c>
      <c r="E433" s="10">
        <f t="shared" si="63"/>
        <v>31</v>
      </c>
      <c r="F433" s="4">
        <f>'Lease Quarterly'!K443</f>
        <v>0</v>
      </c>
      <c r="G433" s="3">
        <f t="shared" si="68"/>
        <v>0</v>
      </c>
      <c r="H433" s="11">
        <f t="shared" si="64"/>
        <v>0</v>
      </c>
      <c r="I433" s="11">
        <f t="shared" si="65"/>
        <v>0</v>
      </c>
      <c r="J433" s="4">
        <f t="shared" si="66"/>
        <v>0</v>
      </c>
      <c r="K433" s="3">
        <f t="shared" si="69"/>
        <v>0</v>
      </c>
      <c r="L433" s="11">
        <f t="shared" si="70"/>
        <v>0</v>
      </c>
    </row>
    <row r="434" spans="1:12" x14ac:dyDescent="0.25">
      <c r="A434" s="9">
        <f>IF('Lease Quarterly'!$H$4="Monthly",DATE(YEAR('Quarterly Journal entry'!A433),MONTH('Quarterly Journal entry'!A433)+1,DAY('Quarterly Journal entry'!A433)),IF('Lease Quarterly'!$H$4="Quarterly",DATE(YEAR('Quarterly Journal entry'!A433),MONTH('Quarterly Journal entry'!A433)+3,DAY('Quarterly Journal entry'!A433)),DATE(YEAR('Quarterly Journal entry'!A433)+1,MONTH('Quarterly Journal entry'!A433),DAY('Quarterly Journal entry'!A433))))</f>
        <v>83185</v>
      </c>
      <c r="B434" s="9">
        <f t="shared" si="61"/>
        <v>83185</v>
      </c>
      <c r="C434" s="9">
        <f t="shared" si="67"/>
        <v>83215</v>
      </c>
      <c r="D434" s="3">
        <f t="shared" si="62"/>
        <v>31</v>
      </c>
      <c r="E434" s="10">
        <f t="shared" si="63"/>
        <v>31</v>
      </c>
      <c r="F434" s="4">
        <f>'Lease Quarterly'!K444</f>
        <v>0</v>
      </c>
      <c r="G434" s="3">
        <f t="shared" si="68"/>
        <v>0</v>
      </c>
      <c r="H434" s="11">
        <f t="shared" si="64"/>
        <v>0</v>
      </c>
      <c r="I434" s="11">
        <f t="shared" si="65"/>
        <v>0</v>
      </c>
      <c r="J434" s="4">
        <f t="shared" si="66"/>
        <v>0</v>
      </c>
      <c r="K434" s="3">
        <f t="shared" si="69"/>
        <v>0</v>
      </c>
      <c r="L434" s="11">
        <f t="shared" si="70"/>
        <v>0</v>
      </c>
    </row>
    <row r="435" spans="1:12" x14ac:dyDescent="0.25">
      <c r="A435" s="9">
        <f>IF('Lease Quarterly'!$H$4="Monthly",DATE(YEAR('Quarterly Journal entry'!A434),MONTH('Quarterly Journal entry'!A434)+1,DAY('Quarterly Journal entry'!A434)),IF('Lease Quarterly'!$H$4="Quarterly",DATE(YEAR('Quarterly Journal entry'!A434),MONTH('Quarterly Journal entry'!A434)+3,DAY('Quarterly Journal entry'!A434)),DATE(YEAR('Quarterly Journal entry'!A434)+1,MONTH('Quarterly Journal entry'!A434),DAY('Quarterly Journal entry'!A434))))</f>
        <v>83277</v>
      </c>
      <c r="B435" s="9">
        <f t="shared" si="61"/>
        <v>83277</v>
      </c>
      <c r="C435" s="9">
        <f t="shared" si="67"/>
        <v>83307</v>
      </c>
      <c r="D435" s="3">
        <f t="shared" si="62"/>
        <v>31</v>
      </c>
      <c r="E435" s="10">
        <f t="shared" si="63"/>
        <v>31</v>
      </c>
      <c r="F435" s="4">
        <f>'Lease Quarterly'!K445</f>
        <v>0</v>
      </c>
      <c r="G435" s="3">
        <f t="shared" si="68"/>
        <v>0</v>
      </c>
      <c r="H435" s="11">
        <f t="shared" si="64"/>
        <v>0</v>
      </c>
      <c r="I435" s="11">
        <f t="shared" si="65"/>
        <v>0</v>
      </c>
      <c r="J435" s="4">
        <f t="shared" si="66"/>
        <v>0</v>
      </c>
      <c r="K435" s="3">
        <f t="shared" si="69"/>
        <v>0</v>
      </c>
      <c r="L435" s="11">
        <f t="shared" si="70"/>
        <v>0</v>
      </c>
    </row>
    <row r="436" spans="1:12" x14ac:dyDescent="0.25">
      <c r="A436" s="9">
        <f>IF('Lease Quarterly'!$H$4="Monthly",DATE(YEAR('Quarterly Journal entry'!A435),MONTH('Quarterly Journal entry'!A435)+1,DAY('Quarterly Journal entry'!A435)),IF('Lease Quarterly'!$H$4="Quarterly",DATE(YEAR('Quarterly Journal entry'!A435),MONTH('Quarterly Journal entry'!A435)+3,DAY('Quarterly Journal entry'!A435)),DATE(YEAR('Quarterly Journal entry'!A435)+1,MONTH('Quarterly Journal entry'!A435),DAY('Quarterly Journal entry'!A435))))</f>
        <v>83368</v>
      </c>
      <c r="B436" s="9">
        <f t="shared" si="61"/>
        <v>83368</v>
      </c>
      <c r="C436" s="9">
        <f t="shared" si="67"/>
        <v>83397</v>
      </c>
      <c r="D436" s="3">
        <f t="shared" si="62"/>
        <v>30</v>
      </c>
      <c r="E436" s="10">
        <f t="shared" si="63"/>
        <v>30</v>
      </c>
      <c r="F436" s="4">
        <f>'Lease Quarterly'!K446</f>
        <v>0</v>
      </c>
      <c r="G436" s="3">
        <f t="shared" si="68"/>
        <v>0</v>
      </c>
      <c r="H436" s="11">
        <f t="shared" si="64"/>
        <v>0</v>
      </c>
      <c r="I436" s="11">
        <f t="shared" si="65"/>
        <v>0</v>
      </c>
      <c r="J436" s="4">
        <f t="shared" si="66"/>
        <v>0</v>
      </c>
      <c r="K436" s="3">
        <f t="shared" si="69"/>
        <v>0</v>
      </c>
      <c r="L436" s="11">
        <f t="shared" si="70"/>
        <v>0</v>
      </c>
    </row>
    <row r="437" spans="1:12" x14ac:dyDescent="0.25">
      <c r="A437" s="9">
        <f>IF('Lease Quarterly'!$H$4="Monthly",DATE(YEAR('Quarterly Journal entry'!A436),MONTH('Quarterly Journal entry'!A436)+1,DAY('Quarterly Journal entry'!A436)),IF('Lease Quarterly'!$H$4="Quarterly",DATE(YEAR('Quarterly Journal entry'!A436),MONTH('Quarterly Journal entry'!A436)+3,DAY('Quarterly Journal entry'!A436)),DATE(YEAR('Quarterly Journal entry'!A436)+1,MONTH('Quarterly Journal entry'!A436),DAY('Quarterly Journal entry'!A436))))</f>
        <v>83459</v>
      </c>
      <c r="B437" s="9">
        <f t="shared" si="61"/>
        <v>83459</v>
      </c>
      <c r="C437" s="9">
        <f t="shared" si="67"/>
        <v>83489</v>
      </c>
      <c r="D437" s="3">
        <f t="shared" si="62"/>
        <v>31</v>
      </c>
      <c r="E437" s="10">
        <f t="shared" si="63"/>
        <v>31</v>
      </c>
      <c r="F437" s="4">
        <f>'Lease Quarterly'!K447</f>
        <v>0</v>
      </c>
      <c r="G437" s="3">
        <f t="shared" si="68"/>
        <v>0</v>
      </c>
      <c r="H437" s="11">
        <f t="shared" si="64"/>
        <v>0</v>
      </c>
      <c r="I437" s="11">
        <f t="shared" si="65"/>
        <v>0</v>
      </c>
      <c r="J437" s="4">
        <f t="shared" si="66"/>
        <v>0</v>
      </c>
      <c r="K437" s="3">
        <f t="shared" si="69"/>
        <v>0</v>
      </c>
      <c r="L437" s="11">
        <f t="shared" si="70"/>
        <v>0</v>
      </c>
    </row>
    <row r="438" spans="1:12" x14ac:dyDescent="0.25">
      <c r="A438" s="9">
        <f>IF('Lease Quarterly'!$H$4="Monthly",DATE(YEAR('Quarterly Journal entry'!A437),MONTH('Quarterly Journal entry'!A437)+1,DAY('Quarterly Journal entry'!A437)),IF('Lease Quarterly'!$H$4="Quarterly",DATE(YEAR('Quarterly Journal entry'!A437),MONTH('Quarterly Journal entry'!A437)+3,DAY('Quarterly Journal entry'!A437)),DATE(YEAR('Quarterly Journal entry'!A437)+1,MONTH('Quarterly Journal entry'!A437),DAY('Quarterly Journal entry'!A437))))</f>
        <v>83551</v>
      </c>
      <c r="B438" s="9">
        <f t="shared" si="61"/>
        <v>83551</v>
      </c>
      <c r="C438" s="9">
        <f t="shared" si="67"/>
        <v>83581</v>
      </c>
      <c r="D438" s="3">
        <f t="shared" si="62"/>
        <v>31</v>
      </c>
      <c r="E438" s="10">
        <f t="shared" si="63"/>
        <v>31</v>
      </c>
      <c r="F438" s="4">
        <f>'Lease Quarterly'!K448</f>
        <v>0</v>
      </c>
      <c r="G438" s="3">
        <f t="shared" si="68"/>
        <v>0</v>
      </c>
      <c r="H438" s="11">
        <f t="shared" si="64"/>
        <v>0</v>
      </c>
      <c r="I438" s="11">
        <f t="shared" si="65"/>
        <v>0</v>
      </c>
      <c r="J438" s="4">
        <f t="shared" si="66"/>
        <v>0</v>
      </c>
      <c r="K438" s="3">
        <f t="shared" si="69"/>
        <v>0</v>
      </c>
      <c r="L438" s="11">
        <f t="shared" si="70"/>
        <v>0</v>
      </c>
    </row>
    <row r="439" spans="1:12" x14ac:dyDescent="0.25">
      <c r="A439" s="9">
        <f>IF('Lease Quarterly'!$H$4="Monthly",DATE(YEAR('Quarterly Journal entry'!A438),MONTH('Quarterly Journal entry'!A438)+1,DAY('Quarterly Journal entry'!A438)),IF('Lease Quarterly'!$H$4="Quarterly",DATE(YEAR('Quarterly Journal entry'!A438),MONTH('Quarterly Journal entry'!A438)+3,DAY('Quarterly Journal entry'!A438)),DATE(YEAR('Quarterly Journal entry'!A438)+1,MONTH('Quarterly Journal entry'!A438),DAY('Quarterly Journal entry'!A438))))</f>
        <v>83643</v>
      </c>
      <c r="B439" s="9">
        <f t="shared" si="61"/>
        <v>83643</v>
      </c>
      <c r="C439" s="9">
        <f t="shared" si="67"/>
        <v>83673</v>
      </c>
      <c r="D439" s="3">
        <f t="shared" si="62"/>
        <v>31</v>
      </c>
      <c r="E439" s="10">
        <f t="shared" si="63"/>
        <v>31</v>
      </c>
      <c r="F439" s="4">
        <f>'Lease Quarterly'!K449</f>
        <v>0</v>
      </c>
      <c r="G439" s="3">
        <f t="shared" si="68"/>
        <v>0</v>
      </c>
      <c r="H439" s="11">
        <f t="shared" si="64"/>
        <v>0</v>
      </c>
      <c r="I439" s="11">
        <f t="shared" si="65"/>
        <v>0</v>
      </c>
      <c r="J439" s="4">
        <f t="shared" si="66"/>
        <v>0</v>
      </c>
      <c r="K439" s="3">
        <f t="shared" si="69"/>
        <v>0</v>
      </c>
      <c r="L439" s="11">
        <f t="shared" si="70"/>
        <v>0</v>
      </c>
    </row>
    <row r="440" spans="1:12" x14ac:dyDescent="0.25">
      <c r="A440" s="9">
        <f>IF('Lease Quarterly'!$H$4="Monthly",DATE(YEAR('Quarterly Journal entry'!A439),MONTH('Quarterly Journal entry'!A439)+1,DAY('Quarterly Journal entry'!A439)),IF('Lease Quarterly'!$H$4="Quarterly",DATE(YEAR('Quarterly Journal entry'!A439),MONTH('Quarterly Journal entry'!A439)+3,DAY('Quarterly Journal entry'!A439)),DATE(YEAR('Quarterly Journal entry'!A439)+1,MONTH('Quarterly Journal entry'!A439),DAY('Quarterly Journal entry'!A439))))</f>
        <v>83733</v>
      </c>
      <c r="B440" s="9">
        <f t="shared" si="61"/>
        <v>83733</v>
      </c>
      <c r="C440" s="9">
        <f t="shared" si="67"/>
        <v>83762</v>
      </c>
      <c r="D440" s="3">
        <f t="shared" si="62"/>
        <v>30</v>
      </c>
      <c r="E440" s="10">
        <f t="shared" si="63"/>
        <v>30</v>
      </c>
      <c r="F440" s="4">
        <f>'Lease Quarterly'!K450</f>
        <v>0</v>
      </c>
      <c r="G440" s="3">
        <f t="shared" si="68"/>
        <v>0</v>
      </c>
      <c r="H440" s="11">
        <f t="shared" si="64"/>
        <v>0</v>
      </c>
      <c r="I440" s="11">
        <f t="shared" si="65"/>
        <v>0</v>
      </c>
      <c r="J440" s="4">
        <f t="shared" si="66"/>
        <v>0</v>
      </c>
      <c r="K440" s="3">
        <f t="shared" si="69"/>
        <v>0</v>
      </c>
      <c r="L440" s="11">
        <f t="shared" si="70"/>
        <v>0</v>
      </c>
    </row>
    <row r="441" spans="1:12" x14ac:dyDescent="0.25">
      <c r="A441" s="9">
        <f>IF('Lease Quarterly'!$H$4="Monthly",DATE(YEAR('Quarterly Journal entry'!A440),MONTH('Quarterly Journal entry'!A440)+1,DAY('Quarterly Journal entry'!A440)),IF('Lease Quarterly'!$H$4="Quarterly",DATE(YEAR('Quarterly Journal entry'!A440),MONTH('Quarterly Journal entry'!A440)+3,DAY('Quarterly Journal entry'!A440)),DATE(YEAR('Quarterly Journal entry'!A440)+1,MONTH('Quarterly Journal entry'!A440),DAY('Quarterly Journal entry'!A440))))</f>
        <v>83824</v>
      </c>
      <c r="B441" s="9">
        <f t="shared" si="61"/>
        <v>83824</v>
      </c>
      <c r="C441" s="9">
        <f t="shared" si="67"/>
        <v>83854</v>
      </c>
      <c r="D441" s="3">
        <f t="shared" si="62"/>
        <v>31</v>
      </c>
      <c r="E441" s="10">
        <f t="shared" si="63"/>
        <v>31</v>
      </c>
      <c r="F441" s="4">
        <f>'Lease Quarterly'!K451</f>
        <v>0</v>
      </c>
      <c r="G441" s="3">
        <f t="shared" si="68"/>
        <v>0</v>
      </c>
      <c r="H441" s="11">
        <f t="shared" si="64"/>
        <v>0</v>
      </c>
      <c r="I441" s="11">
        <f t="shared" si="65"/>
        <v>0</v>
      </c>
      <c r="J441" s="4">
        <f t="shared" si="66"/>
        <v>0</v>
      </c>
      <c r="K441" s="3">
        <f t="shared" si="69"/>
        <v>0</v>
      </c>
      <c r="L441" s="11">
        <f t="shared" si="70"/>
        <v>0</v>
      </c>
    </row>
    <row r="442" spans="1:12" x14ac:dyDescent="0.25">
      <c r="A442" s="9">
        <f>IF('Lease Quarterly'!$H$4="Monthly",DATE(YEAR('Quarterly Journal entry'!A441),MONTH('Quarterly Journal entry'!A441)+1,DAY('Quarterly Journal entry'!A441)),IF('Lease Quarterly'!$H$4="Quarterly",DATE(YEAR('Quarterly Journal entry'!A441),MONTH('Quarterly Journal entry'!A441)+3,DAY('Quarterly Journal entry'!A441)),DATE(YEAR('Quarterly Journal entry'!A441)+1,MONTH('Quarterly Journal entry'!A441),DAY('Quarterly Journal entry'!A441))))</f>
        <v>83916</v>
      </c>
      <c r="B442" s="9">
        <f t="shared" si="61"/>
        <v>83916</v>
      </c>
      <c r="C442" s="9">
        <f t="shared" si="67"/>
        <v>83946</v>
      </c>
      <c r="D442" s="3">
        <f t="shared" si="62"/>
        <v>31</v>
      </c>
      <c r="E442" s="10">
        <f t="shared" si="63"/>
        <v>31</v>
      </c>
      <c r="F442" s="4">
        <f>'Lease Quarterly'!K452</f>
        <v>0</v>
      </c>
      <c r="G442" s="3">
        <f t="shared" si="68"/>
        <v>0</v>
      </c>
      <c r="H442" s="11">
        <f t="shared" si="64"/>
        <v>0</v>
      </c>
      <c r="I442" s="11">
        <f t="shared" si="65"/>
        <v>0</v>
      </c>
      <c r="J442" s="4">
        <f t="shared" si="66"/>
        <v>0</v>
      </c>
      <c r="K442" s="3">
        <f t="shared" si="69"/>
        <v>0</v>
      </c>
      <c r="L442" s="11">
        <f t="shared" si="70"/>
        <v>0</v>
      </c>
    </row>
    <row r="443" spans="1:12" x14ac:dyDescent="0.25">
      <c r="A443" s="9">
        <f>IF('Lease Quarterly'!$H$4="Monthly",DATE(YEAR('Quarterly Journal entry'!A442),MONTH('Quarterly Journal entry'!A442)+1,DAY('Quarterly Journal entry'!A442)),IF('Lease Quarterly'!$H$4="Quarterly",DATE(YEAR('Quarterly Journal entry'!A442),MONTH('Quarterly Journal entry'!A442)+3,DAY('Quarterly Journal entry'!A442)),DATE(YEAR('Quarterly Journal entry'!A442)+1,MONTH('Quarterly Journal entry'!A442),DAY('Quarterly Journal entry'!A442))))</f>
        <v>84008</v>
      </c>
      <c r="B443" s="9">
        <f t="shared" si="61"/>
        <v>84008</v>
      </c>
      <c r="C443" s="9">
        <f t="shared" si="67"/>
        <v>84038</v>
      </c>
      <c r="D443" s="3">
        <f t="shared" si="62"/>
        <v>31</v>
      </c>
      <c r="E443" s="10">
        <f t="shared" si="63"/>
        <v>31</v>
      </c>
      <c r="F443" s="4">
        <f>'Lease Quarterly'!K453</f>
        <v>0</v>
      </c>
      <c r="G443" s="3">
        <f t="shared" si="68"/>
        <v>0</v>
      </c>
      <c r="H443" s="11">
        <f t="shared" si="64"/>
        <v>0</v>
      </c>
      <c r="I443" s="11">
        <f t="shared" si="65"/>
        <v>0</v>
      </c>
      <c r="J443" s="4">
        <f t="shared" si="66"/>
        <v>0</v>
      </c>
      <c r="K443" s="3">
        <f t="shared" si="69"/>
        <v>0</v>
      </c>
      <c r="L443" s="11">
        <f t="shared" si="70"/>
        <v>0</v>
      </c>
    </row>
    <row r="444" spans="1:12" x14ac:dyDescent="0.25">
      <c r="A444" s="9">
        <f>IF('Lease Quarterly'!$H$4="Monthly",DATE(YEAR('Quarterly Journal entry'!A443),MONTH('Quarterly Journal entry'!A443)+1,DAY('Quarterly Journal entry'!A443)),IF('Lease Quarterly'!$H$4="Quarterly",DATE(YEAR('Quarterly Journal entry'!A443),MONTH('Quarterly Journal entry'!A443)+3,DAY('Quarterly Journal entry'!A443)),DATE(YEAR('Quarterly Journal entry'!A443)+1,MONTH('Quarterly Journal entry'!A443),DAY('Quarterly Journal entry'!A443))))</f>
        <v>84098</v>
      </c>
      <c r="B444" s="9">
        <f t="shared" si="61"/>
        <v>84098</v>
      </c>
      <c r="C444" s="9">
        <f t="shared" si="67"/>
        <v>84127</v>
      </c>
      <c r="D444" s="3">
        <f t="shared" si="62"/>
        <v>30</v>
      </c>
      <c r="E444" s="10">
        <f t="shared" si="63"/>
        <v>30</v>
      </c>
      <c r="F444" s="4">
        <f>'Lease Quarterly'!K454</f>
        <v>0</v>
      </c>
      <c r="G444" s="3">
        <f t="shared" si="68"/>
        <v>0</v>
      </c>
      <c r="H444" s="11">
        <f t="shared" si="64"/>
        <v>0</v>
      </c>
      <c r="I444" s="11">
        <f t="shared" si="65"/>
        <v>0</v>
      </c>
      <c r="J444" s="4">
        <f t="shared" si="66"/>
        <v>0</v>
      </c>
      <c r="K444" s="3">
        <f t="shared" si="69"/>
        <v>0</v>
      </c>
      <c r="L444" s="11">
        <f t="shared" si="70"/>
        <v>0</v>
      </c>
    </row>
    <row r="445" spans="1:12" x14ac:dyDescent="0.25">
      <c r="A445" s="9">
        <f>IF('Lease Quarterly'!$H$4="Monthly",DATE(YEAR('Quarterly Journal entry'!A444),MONTH('Quarterly Journal entry'!A444)+1,DAY('Quarterly Journal entry'!A444)),IF('Lease Quarterly'!$H$4="Quarterly",DATE(YEAR('Quarterly Journal entry'!A444),MONTH('Quarterly Journal entry'!A444)+3,DAY('Quarterly Journal entry'!A444)),DATE(YEAR('Quarterly Journal entry'!A444)+1,MONTH('Quarterly Journal entry'!A444),DAY('Quarterly Journal entry'!A444))))</f>
        <v>84189</v>
      </c>
      <c r="B445" s="9">
        <f t="shared" si="61"/>
        <v>84189</v>
      </c>
      <c r="C445" s="9">
        <f t="shared" si="67"/>
        <v>84219</v>
      </c>
      <c r="D445" s="3">
        <f t="shared" si="62"/>
        <v>31</v>
      </c>
      <c r="E445" s="10">
        <f t="shared" si="63"/>
        <v>31</v>
      </c>
      <c r="F445" s="4">
        <f>'Lease Quarterly'!K455</f>
        <v>0</v>
      </c>
      <c r="G445" s="3">
        <f t="shared" si="68"/>
        <v>0</v>
      </c>
      <c r="H445" s="11">
        <f t="shared" si="64"/>
        <v>0</v>
      </c>
      <c r="I445" s="11">
        <f t="shared" si="65"/>
        <v>0</v>
      </c>
      <c r="J445" s="4">
        <f t="shared" si="66"/>
        <v>0</v>
      </c>
      <c r="K445" s="3">
        <f t="shared" si="69"/>
        <v>0</v>
      </c>
      <c r="L445" s="11">
        <f t="shared" si="70"/>
        <v>0</v>
      </c>
    </row>
    <row r="446" spans="1:12" x14ac:dyDescent="0.25">
      <c r="A446" s="9">
        <f>IF('Lease Quarterly'!$H$4="Monthly",DATE(YEAR('Quarterly Journal entry'!A445),MONTH('Quarterly Journal entry'!A445)+1,DAY('Quarterly Journal entry'!A445)),IF('Lease Quarterly'!$H$4="Quarterly",DATE(YEAR('Quarterly Journal entry'!A445),MONTH('Quarterly Journal entry'!A445)+3,DAY('Quarterly Journal entry'!A445)),DATE(YEAR('Quarterly Journal entry'!A445)+1,MONTH('Quarterly Journal entry'!A445),DAY('Quarterly Journal entry'!A445))))</f>
        <v>84281</v>
      </c>
      <c r="B446" s="9">
        <f t="shared" si="61"/>
        <v>84281</v>
      </c>
      <c r="C446" s="9">
        <f t="shared" si="67"/>
        <v>84311</v>
      </c>
      <c r="D446" s="3">
        <f t="shared" si="62"/>
        <v>31</v>
      </c>
      <c r="E446" s="10">
        <f t="shared" si="63"/>
        <v>31</v>
      </c>
      <c r="F446" s="4">
        <f>'Lease Quarterly'!K456</f>
        <v>0</v>
      </c>
      <c r="G446" s="3">
        <f t="shared" si="68"/>
        <v>0</v>
      </c>
      <c r="H446" s="11">
        <f t="shared" si="64"/>
        <v>0</v>
      </c>
      <c r="I446" s="11">
        <f t="shared" si="65"/>
        <v>0</v>
      </c>
      <c r="J446" s="4">
        <f t="shared" si="66"/>
        <v>0</v>
      </c>
      <c r="K446" s="3">
        <f t="shared" si="69"/>
        <v>0</v>
      </c>
      <c r="L446" s="11">
        <f t="shared" si="70"/>
        <v>0</v>
      </c>
    </row>
    <row r="447" spans="1:12" x14ac:dyDescent="0.25">
      <c r="A447" s="9">
        <f>IF('Lease Quarterly'!$H$4="Monthly",DATE(YEAR('Quarterly Journal entry'!A446),MONTH('Quarterly Journal entry'!A446)+1,DAY('Quarterly Journal entry'!A446)),IF('Lease Quarterly'!$H$4="Quarterly",DATE(YEAR('Quarterly Journal entry'!A446),MONTH('Quarterly Journal entry'!A446)+3,DAY('Quarterly Journal entry'!A446)),DATE(YEAR('Quarterly Journal entry'!A446)+1,MONTH('Quarterly Journal entry'!A446),DAY('Quarterly Journal entry'!A446))))</f>
        <v>84373</v>
      </c>
      <c r="B447" s="9">
        <f t="shared" si="61"/>
        <v>84373</v>
      </c>
      <c r="C447" s="9">
        <f t="shared" si="67"/>
        <v>84403</v>
      </c>
      <c r="D447" s="3">
        <f t="shared" si="62"/>
        <v>31</v>
      </c>
      <c r="E447" s="10">
        <f t="shared" si="63"/>
        <v>31</v>
      </c>
      <c r="F447" s="4">
        <f>'Lease Quarterly'!K457</f>
        <v>0</v>
      </c>
      <c r="G447" s="3">
        <f t="shared" si="68"/>
        <v>0</v>
      </c>
      <c r="H447" s="11">
        <f t="shared" si="64"/>
        <v>0</v>
      </c>
      <c r="I447" s="11">
        <f t="shared" si="65"/>
        <v>0</v>
      </c>
      <c r="J447" s="4">
        <f t="shared" si="66"/>
        <v>0</v>
      </c>
      <c r="K447" s="3">
        <f t="shared" si="69"/>
        <v>0</v>
      </c>
      <c r="L447" s="11">
        <f t="shared" si="70"/>
        <v>0</v>
      </c>
    </row>
    <row r="448" spans="1:12" x14ac:dyDescent="0.25">
      <c r="A448" s="9">
        <f>IF('Lease Quarterly'!$H$4="Monthly",DATE(YEAR('Quarterly Journal entry'!A447),MONTH('Quarterly Journal entry'!A447)+1,DAY('Quarterly Journal entry'!A447)),IF('Lease Quarterly'!$H$4="Quarterly",DATE(YEAR('Quarterly Journal entry'!A447),MONTH('Quarterly Journal entry'!A447)+3,DAY('Quarterly Journal entry'!A447)),DATE(YEAR('Quarterly Journal entry'!A447)+1,MONTH('Quarterly Journal entry'!A447),DAY('Quarterly Journal entry'!A447))))</f>
        <v>84463</v>
      </c>
      <c r="B448" s="9">
        <f t="shared" si="61"/>
        <v>84463</v>
      </c>
      <c r="C448" s="9">
        <f t="shared" si="67"/>
        <v>84492</v>
      </c>
      <c r="D448" s="3">
        <f t="shared" si="62"/>
        <v>30</v>
      </c>
      <c r="E448" s="10">
        <f t="shared" si="63"/>
        <v>30</v>
      </c>
      <c r="F448" s="4">
        <f>'Lease Quarterly'!K458</f>
        <v>0</v>
      </c>
      <c r="G448" s="3">
        <f t="shared" si="68"/>
        <v>0</v>
      </c>
      <c r="H448" s="11">
        <f t="shared" si="64"/>
        <v>0</v>
      </c>
      <c r="I448" s="11">
        <f t="shared" si="65"/>
        <v>0</v>
      </c>
      <c r="J448" s="4">
        <f t="shared" si="66"/>
        <v>0</v>
      </c>
      <c r="K448" s="3">
        <f t="shared" si="69"/>
        <v>0</v>
      </c>
      <c r="L448" s="11">
        <f t="shared" si="70"/>
        <v>0</v>
      </c>
    </row>
    <row r="449" spans="1:12" x14ac:dyDescent="0.25">
      <c r="A449" s="9">
        <f>IF('Lease Quarterly'!$H$4="Monthly",DATE(YEAR('Quarterly Journal entry'!A448),MONTH('Quarterly Journal entry'!A448)+1,DAY('Quarterly Journal entry'!A448)),IF('Lease Quarterly'!$H$4="Quarterly",DATE(YEAR('Quarterly Journal entry'!A448),MONTH('Quarterly Journal entry'!A448)+3,DAY('Quarterly Journal entry'!A448)),DATE(YEAR('Quarterly Journal entry'!A448)+1,MONTH('Quarterly Journal entry'!A448),DAY('Quarterly Journal entry'!A448))))</f>
        <v>84554</v>
      </c>
      <c r="B449" s="9">
        <f t="shared" si="61"/>
        <v>84554</v>
      </c>
      <c r="C449" s="9">
        <f t="shared" si="67"/>
        <v>84584</v>
      </c>
      <c r="D449" s="3">
        <f t="shared" si="62"/>
        <v>31</v>
      </c>
      <c r="E449" s="10">
        <f t="shared" si="63"/>
        <v>31</v>
      </c>
      <c r="F449" s="4">
        <f>'Lease Quarterly'!K459</f>
        <v>0</v>
      </c>
      <c r="G449" s="3">
        <f t="shared" si="68"/>
        <v>0</v>
      </c>
      <c r="H449" s="11">
        <f t="shared" si="64"/>
        <v>0</v>
      </c>
      <c r="I449" s="11">
        <f t="shared" si="65"/>
        <v>0</v>
      </c>
      <c r="J449" s="4">
        <f t="shared" si="66"/>
        <v>0</v>
      </c>
      <c r="K449" s="3">
        <f t="shared" si="69"/>
        <v>0</v>
      </c>
      <c r="L449" s="11">
        <f t="shared" si="70"/>
        <v>0</v>
      </c>
    </row>
    <row r="450" spans="1:12" x14ac:dyDescent="0.25">
      <c r="A450" s="9">
        <f>IF('Lease Quarterly'!$H$4="Monthly",DATE(YEAR('Quarterly Journal entry'!A449),MONTH('Quarterly Journal entry'!A449)+1,DAY('Quarterly Journal entry'!A449)),IF('Lease Quarterly'!$H$4="Quarterly",DATE(YEAR('Quarterly Journal entry'!A449),MONTH('Quarterly Journal entry'!A449)+3,DAY('Quarterly Journal entry'!A449)),DATE(YEAR('Quarterly Journal entry'!A449)+1,MONTH('Quarterly Journal entry'!A449),DAY('Quarterly Journal entry'!A449))))</f>
        <v>84646</v>
      </c>
      <c r="B450" s="9">
        <f t="shared" si="61"/>
        <v>84646</v>
      </c>
      <c r="C450" s="9">
        <f t="shared" si="67"/>
        <v>84676</v>
      </c>
      <c r="D450" s="3">
        <f t="shared" si="62"/>
        <v>31</v>
      </c>
      <c r="E450" s="10">
        <f t="shared" si="63"/>
        <v>31</v>
      </c>
      <c r="F450" s="4">
        <f>'Lease Quarterly'!K460</f>
        <v>0</v>
      </c>
      <c r="G450" s="3">
        <f t="shared" si="68"/>
        <v>0</v>
      </c>
      <c r="H450" s="11">
        <f t="shared" si="64"/>
        <v>0</v>
      </c>
      <c r="I450" s="11">
        <f t="shared" si="65"/>
        <v>0</v>
      </c>
      <c r="J450" s="4">
        <f t="shared" si="66"/>
        <v>0</v>
      </c>
      <c r="K450" s="3">
        <f t="shared" si="69"/>
        <v>0</v>
      </c>
      <c r="L450" s="11">
        <f t="shared" si="70"/>
        <v>0</v>
      </c>
    </row>
    <row r="451" spans="1:12" x14ac:dyDescent="0.25">
      <c r="A451" s="9">
        <f>IF('Lease Quarterly'!$H$4="Monthly",DATE(YEAR('Quarterly Journal entry'!A450),MONTH('Quarterly Journal entry'!A450)+1,DAY('Quarterly Journal entry'!A450)),IF('Lease Quarterly'!$H$4="Quarterly",DATE(YEAR('Quarterly Journal entry'!A450),MONTH('Quarterly Journal entry'!A450)+3,DAY('Quarterly Journal entry'!A450)),DATE(YEAR('Quarterly Journal entry'!A450)+1,MONTH('Quarterly Journal entry'!A450),DAY('Quarterly Journal entry'!A450))))</f>
        <v>84738</v>
      </c>
      <c r="B451" s="9">
        <f t="shared" si="61"/>
        <v>84738</v>
      </c>
      <c r="C451" s="9">
        <f t="shared" si="67"/>
        <v>84768</v>
      </c>
      <c r="D451" s="3">
        <f t="shared" si="62"/>
        <v>31</v>
      </c>
      <c r="E451" s="10">
        <f t="shared" si="63"/>
        <v>31</v>
      </c>
      <c r="F451" s="4">
        <f>'Lease Quarterly'!K461</f>
        <v>0</v>
      </c>
      <c r="G451" s="3">
        <f t="shared" si="68"/>
        <v>0</v>
      </c>
      <c r="H451" s="11">
        <f t="shared" si="64"/>
        <v>0</v>
      </c>
      <c r="I451" s="11">
        <f t="shared" si="65"/>
        <v>0</v>
      </c>
      <c r="J451" s="4">
        <f t="shared" si="66"/>
        <v>0</v>
      </c>
      <c r="K451" s="3">
        <f t="shared" si="69"/>
        <v>0</v>
      </c>
      <c r="L451" s="11">
        <f t="shared" si="70"/>
        <v>0</v>
      </c>
    </row>
    <row r="452" spans="1:12" x14ac:dyDescent="0.25">
      <c r="A452" s="9">
        <f>IF('Lease Quarterly'!$H$4="Monthly",DATE(YEAR('Quarterly Journal entry'!A451),MONTH('Quarterly Journal entry'!A451)+1,DAY('Quarterly Journal entry'!A451)),IF('Lease Quarterly'!$H$4="Quarterly",DATE(YEAR('Quarterly Journal entry'!A451),MONTH('Quarterly Journal entry'!A451)+3,DAY('Quarterly Journal entry'!A451)),DATE(YEAR('Quarterly Journal entry'!A451)+1,MONTH('Quarterly Journal entry'!A451),DAY('Quarterly Journal entry'!A451))))</f>
        <v>84829</v>
      </c>
      <c r="B452" s="9">
        <f t="shared" si="61"/>
        <v>84829</v>
      </c>
      <c r="C452" s="9">
        <f t="shared" si="67"/>
        <v>84858</v>
      </c>
      <c r="D452" s="3">
        <f t="shared" si="62"/>
        <v>30</v>
      </c>
      <c r="E452" s="10">
        <f t="shared" si="63"/>
        <v>30</v>
      </c>
      <c r="F452" s="4">
        <f>'Lease Quarterly'!K462</f>
        <v>0</v>
      </c>
      <c r="G452" s="3">
        <f t="shared" si="68"/>
        <v>0</v>
      </c>
      <c r="H452" s="11">
        <f t="shared" si="64"/>
        <v>0</v>
      </c>
      <c r="I452" s="11">
        <f t="shared" si="65"/>
        <v>0</v>
      </c>
      <c r="J452" s="4">
        <f t="shared" si="66"/>
        <v>0</v>
      </c>
      <c r="K452" s="3">
        <f t="shared" si="69"/>
        <v>0</v>
      </c>
      <c r="L452" s="11">
        <f t="shared" si="70"/>
        <v>0</v>
      </c>
    </row>
    <row r="453" spans="1:12" x14ac:dyDescent="0.25">
      <c r="A453" s="9">
        <f>IF('Lease Quarterly'!$H$4="Monthly",DATE(YEAR('Quarterly Journal entry'!A452),MONTH('Quarterly Journal entry'!A452)+1,DAY('Quarterly Journal entry'!A452)),IF('Lease Quarterly'!$H$4="Quarterly",DATE(YEAR('Quarterly Journal entry'!A452),MONTH('Quarterly Journal entry'!A452)+3,DAY('Quarterly Journal entry'!A452)),DATE(YEAR('Quarterly Journal entry'!A452)+1,MONTH('Quarterly Journal entry'!A452),DAY('Quarterly Journal entry'!A452))))</f>
        <v>84920</v>
      </c>
      <c r="B453" s="9">
        <f t="shared" si="61"/>
        <v>84920</v>
      </c>
      <c r="C453" s="9">
        <f t="shared" si="67"/>
        <v>84950</v>
      </c>
      <c r="D453" s="3">
        <f t="shared" si="62"/>
        <v>31</v>
      </c>
      <c r="E453" s="10">
        <f t="shared" si="63"/>
        <v>31</v>
      </c>
      <c r="F453" s="4">
        <f>'Lease Quarterly'!K463</f>
        <v>0</v>
      </c>
      <c r="G453" s="3">
        <f t="shared" si="68"/>
        <v>0</v>
      </c>
      <c r="H453" s="11">
        <f t="shared" si="64"/>
        <v>0</v>
      </c>
      <c r="I453" s="11">
        <f t="shared" si="65"/>
        <v>0</v>
      </c>
      <c r="J453" s="4">
        <f t="shared" si="66"/>
        <v>0</v>
      </c>
      <c r="K453" s="3">
        <f t="shared" si="69"/>
        <v>0</v>
      </c>
      <c r="L453" s="11">
        <f t="shared" si="70"/>
        <v>0</v>
      </c>
    </row>
    <row r="454" spans="1:12" x14ac:dyDescent="0.25">
      <c r="A454" s="9">
        <f>IF('Lease Quarterly'!$H$4="Monthly",DATE(YEAR('Quarterly Journal entry'!A453),MONTH('Quarterly Journal entry'!A453)+1,DAY('Quarterly Journal entry'!A453)),IF('Lease Quarterly'!$H$4="Quarterly",DATE(YEAR('Quarterly Journal entry'!A453),MONTH('Quarterly Journal entry'!A453)+3,DAY('Quarterly Journal entry'!A453)),DATE(YEAR('Quarterly Journal entry'!A453)+1,MONTH('Quarterly Journal entry'!A453),DAY('Quarterly Journal entry'!A453))))</f>
        <v>85012</v>
      </c>
      <c r="B454" s="9">
        <f t="shared" ref="B454:B517" si="71">EOMONTH(A454,-1)+1</f>
        <v>85012</v>
      </c>
      <c r="C454" s="9">
        <f t="shared" si="67"/>
        <v>85042</v>
      </c>
      <c r="D454" s="3">
        <f t="shared" ref="D454:D517" si="72">C454-B454+1</f>
        <v>31</v>
      </c>
      <c r="E454" s="10">
        <f t="shared" ref="E454:E517" si="73">C454-A454+1</f>
        <v>31</v>
      </c>
      <c r="F454" s="4">
        <f>'Lease Quarterly'!K464</f>
        <v>0</v>
      </c>
      <c r="G454" s="3">
        <f t="shared" si="68"/>
        <v>0</v>
      </c>
      <c r="H454" s="11">
        <f t="shared" ref="H454:H517" si="74">(F455)/(A455-A454+1)*((((EOMONTH(DATE(YEAR(A454),MONTH(A454)+1,DAY(A454)),0)))-DATE(YEAR(A454),MONTH(EOMONTH(A454,-1)+1)+1,1))+1)</f>
        <v>0</v>
      </c>
      <c r="I454" s="11">
        <f t="shared" ref="I454:I517" si="75">(F455)/(A455-A454+1)*(((((EOMONTH(DATE(YEAR(A454),MONTH(A454)+2,DAY(A454)),0)))-DATE(YEAR(A454),MONTH(EOMONTH(A454,-1)+2)+2,1)))+1)</f>
        <v>0</v>
      </c>
      <c r="J454" s="4">
        <f t="shared" ref="J454:J517" si="76">F455/(A455-A454+1)*(A455-DATE(YEAR(A455),MONTH(EOMONTH(A455,-1)+1),DAY(1))+1)</f>
        <v>0</v>
      </c>
      <c r="K454" s="3">
        <f t="shared" si="69"/>
        <v>0</v>
      </c>
      <c r="L454" s="11">
        <f t="shared" si="70"/>
        <v>0</v>
      </c>
    </row>
    <row r="455" spans="1:12" x14ac:dyDescent="0.25">
      <c r="A455" s="9">
        <f>IF('Lease Quarterly'!$H$4="Monthly",DATE(YEAR('Quarterly Journal entry'!A454),MONTH('Quarterly Journal entry'!A454)+1,DAY('Quarterly Journal entry'!A454)),IF('Lease Quarterly'!$H$4="Quarterly",DATE(YEAR('Quarterly Journal entry'!A454),MONTH('Quarterly Journal entry'!A454)+3,DAY('Quarterly Journal entry'!A454)),DATE(YEAR('Quarterly Journal entry'!A454)+1,MONTH('Quarterly Journal entry'!A454),DAY('Quarterly Journal entry'!A454))))</f>
        <v>85104</v>
      </c>
      <c r="B455" s="9">
        <f t="shared" si="71"/>
        <v>85104</v>
      </c>
      <c r="C455" s="9">
        <f t="shared" ref="C455:C518" si="77">EOMONTH(A455,0)</f>
        <v>85134</v>
      </c>
      <c r="D455" s="3">
        <f t="shared" si="72"/>
        <v>31</v>
      </c>
      <c r="E455" s="10">
        <f t="shared" si="73"/>
        <v>31</v>
      </c>
      <c r="F455" s="4">
        <f>'Lease Quarterly'!K465</f>
        <v>0</v>
      </c>
      <c r="G455" s="3">
        <f t="shared" ref="G455:G518" si="78">(F456/(A456-A455+1)*E455)+J454</f>
        <v>0</v>
      </c>
      <c r="H455" s="11">
        <f t="shared" si="74"/>
        <v>0</v>
      </c>
      <c r="I455" s="11">
        <f t="shared" si="75"/>
        <v>0</v>
      </c>
      <c r="J455" s="4">
        <f t="shared" si="76"/>
        <v>0</v>
      </c>
      <c r="K455" s="3">
        <f t="shared" si="69"/>
        <v>0</v>
      </c>
      <c r="L455" s="11">
        <f t="shared" si="70"/>
        <v>0</v>
      </c>
    </row>
    <row r="456" spans="1:12" x14ac:dyDescent="0.25">
      <c r="A456" s="9">
        <f>IF('Lease Quarterly'!$H$4="Monthly",DATE(YEAR('Quarterly Journal entry'!A455),MONTH('Quarterly Journal entry'!A455)+1,DAY('Quarterly Journal entry'!A455)),IF('Lease Quarterly'!$H$4="Quarterly",DATE(YEAR('Quarterly Journal entry'!A455),MONTH('Quarterly Journal entry'!A455)+3,DAY('Quarterly Journal entry'!A455)),DATE(YEAR('Quarterly Journal entry'!A455)+1,MONTH('Quarterly Journal entry'!A455),DAY('Quarterly Journal entry'!A455))))</f>
        <v>85194</v>
      </c>
      <c r="B456" s="9">
        <f t="shared" si="71"/>
        <v>85194</v>
      </c>
      <c r="C456" s="9">
        <f t="shared" si="77"/>
        <v>85223</v>
      </c>
      <c r="D456" s="3">
        <f t="shared" si="72"/>
        <v>30</v>
      </c>
      <c r="E456" s="10">
        <f t="shared" si="73"/>
        <v>30</v>
      </c>
      <c r="F456" s="4">
        <f>'Lease Quarterly'!K466</f>
        <v>0</v>
      </c>
      <c r="G456" s="3">
        <f t="shared" si="78"/>
        <v>0</v>
      </c>
      <c r="H456" s="11">
        <f t="shared" si="74"/>
        <v>0</v>
      </c>
      <c r="I456" s="11">
        <f t="shared" si="75"/>
        <v>0</v>
      </c>
      <c r="J456" s="4">
        <f t="shared" si="76"/>
        <v>0</v>
      </c>
      <c r="K456" s="3">
        <f t="shared" ref="K456:K519" si="79">G456+J456+I456+H456-J455</f>
        <v>0</v>
      </c>
      <c r="L456" s="11">
        <f t="shared" ref="L456:L519" si="80">J456-J455</f>
        <v>0</v>
      </c>
    </row>
    <row r="457" spans="1:12" x14ac:dyDescent="0.25">
      <c r="A457" s="9">
        <f>IF('Lease Quarterly'!$H$4="Monthly",DATE(YEAR('Quarterly Journal entry'!A456),MONTH('Quarterly Journal entry'!A456)+1,DAY('Quarterly Journal entry'!A456)),IF('Lease Quarterly'!$H$4="Quarterly",DATE(YEAR('Quarterly Journal entry'!A456),MONTH('Quarterly Journal entry'!A456)+3,DAY('Quarterly Journal entry'!A456)),DATE(YEAR('Quarterly Journal entry'!A456)+1,MONTH('Quarterly Journal entry'!A456),DAY('Quarterly Journal entry'!A456))))</f>
        <v>85285</v>
      </c>
      <c r="B457" s="9">
        <f t="shared" si="71"/>
        <v>85285</v>
      </c>
      <c r="C457" s="9">
        <f t="shared" si="77"/>
        <v>85315</v>
      </c>
      <c r="D457" s="3">
        <f t="shared" si="72"/>
        <v>31</v>
      </c>
      <c r="E457" s="10">
        <f t="shared" si="73"/>
        <v>31</v>
      </c>
      <c r="F457" s="4">
        <f>'Lease Quarterly'!K467</f>
        <v>0</v>
      </c>
      <c r="G457" s="3">
        <f t="shared" si="78"/>
        <v>0</v>
      </c>
      <c r="H457" s="11">
        <f t="shared" si="74"/>
        <v>0</v>
      </c>
      <c r="I457" s="11">
        <f t="shared" si="75"/>
        <v>0</v>
      </c>
      <c r="J457" s="4">
        <f t="shared" si="76"/>
        <v>0</v>
      </c>
      <c r="K457" s="3">
        <f t="shared" si="79"/>
        <v>0</v>
      </c>
      <c r="L457" s="11">
        <f t="shared" si="80"/>
        <v>0</v>
      </c>
    </row>
    <row r="458" spans="1:12" x14ac:dyDescent="0.25">
      <c r="A458" s="9">
        <f>IF('Lease Quarterly'!$H$4="Monthly",DATE(YEAR('Quarterly Journal entry'!A457),MONTH('Quarterly Journal entry'!A457)+1,DAY('Quarterly Journal entry'!A457)),IF('Lease Quarterly'!$H$4="Quarterly",DATE(YEAR('Quarterly Journal entry'!A457),MONTH('Quarterly Journal entry'!A457)+3,DAY('Quarterly Journal entry'!A457)),DATE(YEAR('Quarterly Journal entry'!A457)+1,MONTH('Quarterly Journal entry'!A457),DAY('Quarterly Journal entry'!A457))))</f>
        <v>85377</v>
      </c>
      <c r="B458" s="9">
        <f t="shared" si="71"/>
        <v>85377</v>
      </c>
      <c r="C458" s="9">
        <f t="shared" si="77"/>
        <v>85407</v>
      </c>
      <c r="D458" s="3">
        <f t="shared" si="72"/>
        <v>31</v>
      </c>
      <c r="E458" s="10">
        <f t="shared" si="73"/>
        <v>31</v>
      </c>
      <c r="F458" s="4">
        <f>'Lease Quarterly'!K468</f>
        <v>0</v>
      </c>
      <c r="G458" s="3">
        <f t="shared" si="78"/>
        <v>0</v>
      </c>
      <c r="H458" s="11">
        <f t="shared" si="74"/>
        <v>0</v>
      </c>
      <c r="I458" s="11">
        <f t="shared" si="75"/>
        <v>0</v>
      </c>
      <c r="J458" s="4">
        <f t="shared" si="76"/>
        <v>0</v>
      </c>
      <c r="K458" s="3">
        <f t="shared" si="79"/>
        <v>0</v>
      </c>
      <c r="L458" s="11">
        <f t="shared" si="80"/>
        <v>0</v>
      </c>
    </row>
    <row r="459" spans="1:12" x14ac:dyDescent="0.25">
      <c r="A459" s="9">
        <f>IF('Lease Quarterly'!$H$4="Monthly",DATE(YEAR('Quarterly Journal entry'!A458),MONTH('Quarterly Journal entry'!A458)+1,DAY('Quarterly Journal entry'!A458)),IF('Lease Quarterly'!$H$4="Quarterly",DATE(YEAR('Quarterly Journal entry'!A458),MONTH('Quarterly Journal entry'!A458)+3,DAY('Quarterly Journal entry'!A458)),DATE(YEAR('Quarterly Journal entry'!A458)+1,MONTH('Quarterly Journal entry'!A458),DAY('Quarterly Journal entry'!A458))))</f>
        <v>85469</v>
      </c>
      <c r="B459" s="9">
        <f t="shared" si="71"/>
        <v>85469</v>
      </c>
      <c r="C459" s="9">
        <f t="shared" si="77"/>
        <v>85499</v>
      </c>
      <c r="D459" s="3">
        <f t="shared" si="72"/>
        <v>31</v>
      </c>
      <c r="E459" s="10">
        <f t="shared" si="73"/>
        <v>31</v>
      </c>
      <c r="F459" s="4">
        <f>'Lease Quarterly'!K469</f>
        <v>0</v>
      </c>
      <c r="G459" s="3">
        <f t="shared" si="78"/>
        <v>0</v>
      </c>
      <c r="H459" s="11">
        <f t="shared" si="74"/>
        <v>0</v>
      </c>
      <c r="I459" s="11">
        <f t="shared" si="75"/>
        <v>0</v>
      </c>
      <c r="J459" s="4">
        <f t="shared" si="76"/>
        <v>0</v>
      </c>
      <c r="K459" s="3">
        <f t="shared" si="79"/>
        <v>0</v>
      </c>
      <c r="L459" s="11">
        <f t="shared" si="80"/>
        <v>0</v>
      </c>
    </row>
    <row r="460" spans="1:12" x14ac:dyDescent="0.25">
      <c r="A460" s="9">
        <f>IF('Lease Quarterly'!$H$4="Monthly",DATE(YEAR('Quarterly Journal entry'!A459),MONTH('Quarterly Journal entry'!A459)+1,DAY('Quarterly Journal entry'!A459)),IF('Lease Quarterly'!$H$4="Quarterly",DATE(YEAR('Quarterly Journal entry'!A459),MONTH('Quarterly Journal entry'!A459)+3,DAY('Quarterly Journal entry'!A459)),DATE(YEAR('Quarterly Journal entry'!A459)+1,MONTH('Quarterly Journal entry'!A459),DAY('Quarterly Journal entry'!A459))))</f>
        <v>85559</v>
      </c>
      <c r="B460" s="9">
        <f t="shared" si="71"/>
        <v>85559</v>
      </c>
      <c r="C460" s="9">
        <f t="shared" si="77"/>
        <v>85588</v>
      </c>
      <c r="D460" s="3">
        <f t="shared" si="72"/>
        <v>30</v>
      </c>
      <c r="E460" s="10">
        <f t="shared" si="73"/>
        <v>30</v>
      </c>
      <c r="F460" s="4">
        <f>'Lease Quarterly'!K470</f>
        <v>0</v>
      </c>
      <c r="G460" s="3">
        <f t="shared" si="78"/>
        <v>0</v>
      </c>
      <c r="H460" s="11">
        <f t="shared" si="74"/>
        <v>0</v>
      </c>
      <c r="I460" s="11">
        <f t="shared" si="75"/>
        <v>0</v>
      </c>
      <c r="J460" s="4">
        <f t="shared" si="76"/>
        <v>0</v>
      </c>
      <c r="K460" s="3">
        <f t="shared" si="79"/>
        <v>0</v>
      </c>
      <c r="L460" s="11">
        <f t="shared" si="80"/>
        <v>0</v>
      </c>
    </row>
    <row r="461" spans="1:12" x14ac:dyDescent="0.25">
      <c r="A461" s="9">
        <f>IF('Lease Quarterly'!$H$4="Monthly",DATE(YEAR('Quarterly Journal entry'!A460),MONTH('Quarterly Journal entry'!A460)+1,DAY('Quarterly Journal entry'!A460)),IF('Lease Quarterly'!$H$4="Quarterly",DATE(YEAR('Quarterly Journal entry'!A460),MONTH('Quarterly Journal entry'!A460)+3,DAY('Quarterly Journal entry'!A460)),DATE(YEAR('Quarterly Journal entry'!A460)+1,MONTH('Quarterly Journal entry'!A460),DAY('Quarterly Journal entry'!A460))))</f>
        <v>85650</v>
      </c>
      <c r="B461" s="9">
        <f t="shared" si="71"/>
        <v>85650</v>
      </c>
      <c r="C461" s="9">
        <f t="shared" si="77"/>
        <v>85680</v>
      </c>
      <c r="D461" s="3">
        <f t="shared" si="72"/>
        <v>31</v>
      </c>
      <c r="E461" s="10">
        <f t="shared" si="73"/>
        <v>31</v>
      </c>
      <c r="F461" s="4">
        <f>'Lease Quarterly'!K471</f>
        <v>0</v>
      </c>
      <c r="G461" s="3">
        <f t="shared" si="78"/>
        <v>0</v>
      </c>
      <c r="H461" s="11">
        <f t="shared" si="74"/>
        <v>0</v>
      </c>
      <c r="I461" s="11">
        <f t="shared" si="75"/>
        <v>0</v>
      </c>
      <c r="J461" s="4">
        <f t="shared" si="76"/>
        <v>0</v>
      </c>
      <c r="K461" s="3">
        <f t="shared" si="79"/>
        <v>0</v>
      </c>
      <c r="L461" s="11">
        <f t="shared" si="80"/>
        <v>0</v>
      </c>
    </row>
    <row r="462" spans="1:12" x14ac:dyDescent="0.25">
      <c r="A462" s="9">
        <f>IF('Lease Quarterly'!$H$4="Monthly",DATE(YEAR('Quarterly Journal entry'!A461),MONTH('Quarterly Journal entry'!A461)+1,DAY('Quarterly Journal entry'!A461)),IF('Lease Quarterly'!$H$4="Quarterly",DATE(YEAR('Quarterly Journal entry'!A461),MONTH('Quarterly Journal entry'!A461)+3,DAY('Quarterly Journal entry'!A461)),DATE(YEAR('Quarterly Journal entry'!A461)+1,MONTH('Quarterly Journal entry'!A461),DAY('Quarterly Journal entry'!A461))))</f>
        <v>85742</v>
      </c>
      <c r="B462" s="9">
        <f t="shared" si="71"/>
        <v>85742</v>
      </c>
      <c r="C462" s="9">
        <f t="shared" si="77"/>
        <v>85772</v>
      </c>
      <c r="D462" s="3">
        <f t="shared" si="72"/>
        <v>31</v>
      </c>
      <c r="E462" s="10">
        <f t="shared" si="73"/>
        <v>31</v>
      </c>
      <c r="F462" s="4">
        <f>'Lease Quarterly'!K472</f>
        <v>0</v>
      </c>
      <c r="G462" s="3">
        <f t="shared" si="78"/>
        <v>0</v>
      </c>
      <c r="H462" s="11">
        <f t="shared" si="74"/>
        <v>0</v>
      </c>
      <c r="I462" s="11">
        <f t="shared" si="75"/>
        <v>0</v>
      </c>
      <c r="J462" s="4">
        <f t="shared" si="76"/>
        <v>0</v>
      </c>
      <c r="K462" s="3">
        <f t="shared" si="79"/>
        <v>0</v>
      </c>
      <c r="L462" s="11">
        <f t="shared" si="80"/>
        <v>0</v>
      </c>
    </row>
    <row r="463" spans="1:12" x14ac:dyDescent="0.25">
      <c r="A463" s="9">
        <f>IF('Lease Quarterly'!$H$4="Monthly",DATE(YEAR('Quarterly Journal entry'!A462),MONTH('Quarterly Journal entry'!A462)+1,DAY('Quarterly Journal entry'!A462)),IF('Lease Quarterly'!$H$4="Quarterly",DATE(YEAR('Quarterly Journal entry'!A462),MONTH('Quarterly Journal entry'!A462)+3,DAY('Quarterly Journal entry'!A462)),DATE(YEAR('Quarterly Journal entry'!A462)+1,MONTH('Quarterly Journal entry'!A462),DAY('Quarterly Journal entry'!A462))))</f>
        <v>85834</v>
      </c>
      <c r="B463" s="9">
        <f t="shared" si="71"/>
        <v>85834</v>
      </c>
      <c r="C463" s="9">
        <f t="shared" si="77"/>
        <v>85864</v>
      </c>
      <c r="D463" s="3">
        <f t="shared" si="72"/>
        <v>31</v>
      </c>
      <c r="E463" s="10">
        <f t="shared" si="73"/>
        <v>31</v>
      </c>
      <c r="F463" s="4">
        <f>'Lease Quarterly'!K473</f>
        <v>0</v>
      </c>
      <c r="G463" s="3">
        <f t="shared" si="78"/>
        <v>0</v>
      </c>
      <c r="H463" s="11">
        <f t="shared" si="74"/>
        <v>0</v>
      </c>
      <c r="I463" s="11">
        <f t="shared" si="75"/>
        <v>0</v>
      </c>
      <c r="J463" s="4">
        <f t="shared" si="76"/>
        <v>0</v>
      </c>
      <c r="K463" s="3">
        <f t="shared" si="79"/>
        <v>0</v>
      </c>
      <c r="L463" s="11">
        <f t="shared" si="80"/>
        <v>0</v>
      </c>
    </row>
    <row r="464" spans="1:12" x14ac:dyDescent="0.25">
      <c r="A464" s="9">
        <f>IF('Lease Quarterly'!$H$4="Monthly",DATE(YEAR('Quarterly Journal entry'!A463),MONTH('Quarterly Journal entry'!A463)+1,DAY('Quarterly Journal entry'!A463)),IF('Lease Quarterly'!$H$4="Quarterly",DATE(YEAR('Quarterly Journal entry'!A463),MONTH('Quarterly Journal entry'!A463)+3,DAY('Quarterly Journal entry'!A463)),DATE(YEAR('Quarterly Journal entry'!A463)+1,MONTH('Quarterly Journal entry'!A463),DAY('Quarterly Journal entry'!A463))))</f>
        <v>85924</v>
      </c>
      <c r="B464" s="9">
        <f t="shared" si="71"/>
        <v>85924</v>
      </c>
      <c r="C464" s="9">
        <f t="shared" si="77"/>
        <v>85953</v>
      </c>
      <c r="D464" s="3">
        <f t="shared" si="72"/>
        <v>30</v>
      </c>
      <c r="E464" s="10">
        <f t="shared" si="73"/>
        <v>30</v>
      </c>
      <c r="F464" s="4">
        <f>'Lease Quarterly'!K474</f>
        <v>0</v>
      </c>
      <c r="G464" s="3">
        <f t="shared" si="78"/>
        <v>0</v>
      </c>
      <c r="H464" s="11">
        <f t="shared" si="74"/>
        <v>0</v>
      </c>
      <c r="I464" s="11">
        <f t="shared" si="75"/>
        <v>0</v>
      </c>
      <c r="J464" s="4">
        <f t="shared" si="76"/>
        <v>0</v>
      </c>
      <c r="K464" s="3">
        <f t="shared" si="79"/>
        <v>0</v>
      </c>
      <c r="L464" s="11">
        <f t="shared" si="80"/>
        <v>0</v>
      </c>
    </row>
    <row r="465" spans="1:12" x14ac:dyDescent="0.25">
      <c r="A465" s="9">
        <f>IF('Lease Quarterly'!$H$4="Monthly",DATE(YEAR('Quarterly Journal entry'!A464),MONTH('Quarterly Journal entry'!A464)+1,DAY('Quarterly Journal entry'!A464)),IF('Lease Quarterly'!$H$4="Quarterly",DATE(YEAR('Quarterly Journal entry'!A464),MONTH('Quarterly Journal entry'!A464)+3,DAY('Quarterly Journal entry'!A464)),DATE(YEAR('Quarterly Journal entry'!A464)+1,MONTH('Quarterly Journal entry'!A464),DAY('Quarterly Journal entry'!A464))))</f>
        <v>86015</v>
      </c>
      <c r="B465" s="9">
        <f t="shared" si="71"/>
        <v>86015</v>
      </c>
      <c r="C465" s="9">
        <f t="shared" si="77"/>
        <v>86045</v>
      </c>
      <c r="D465" s="3">
        <f t="shared" si="72"/>
        <v>31</v>
      </c>
      <c r="E465" s="10">
        <f t="shared" si="73"/>
        <v>31</v>
      </c>
      <c r="F465" s="4">
        <f>'Lease Quarterly'!K475</f>
        <v>0</v>
      </c>
      <c r="G465" s="3">
        <f t="shared" si="78"/>
        <v>0</v>
      </c>
      <c r="H465" s="11">
        <f t="shared" si="74"/>
        <v>0</v>
      </c>
      <c r="I465" s="11">
        <f t="shared" si="75"/>
        <v>0</v>
      </c>
      <c r="J465" s="4">
        <f t="shared" si="76"/>
        <v>0</v>
      </c>
      <c r="K465" s="3">
        <f t="shared" si="79"/>
        <v>0</v>
      </c>
      <c r="L465" s="11">
        <f t="shared" si="80"/>
        <v>0</v>
      </c>
    </row>
    <row r="466" spans="1:12" x14ac:dyDescent="0.25">
      <c r="A466" s="9">
        <f>IF('Lease Quarterly'!$H$4="Monthly",DATE(YEAR('Quarterly Journal entry'!A465),MONTH('Quarterly Journal entry'!A465)+1,DAY('Quarterly Journal entry'!A465)),IF('Lease Quarterly'!$H$4="Quarterly",DATE(YEAR('Quarterly Journal entry'!A465),MONTH('Quarterly Journal entry'!A465)+3,DAY('Quarterly Journal entry'!A465)),DATE(YEAR('Quarterly Journal entry'!A465)+1,MONTH('Quarterly Journal entry'!A465),DAY('Quarterly Journal entry'!A465))))</f>
        <v>86107</v>
      </c>
      <c r="B466" s="9">
        <f t="shared" si="71"/>
        <v>86107</v>
      </c>
      <c r="C466" s="9">
        <f t="shared" si="77"/>
        <v>86137</v>
      </c>
      <c r="D466" s="3">
        <f t="shared" si="72"/>
        <v>31</v>
      </c>
      <c r="E466" s="10">
        <f t="shared" si="73"/>
        <v>31</v>
      </c>
      <c r="F466" s="4">
        <f>'Lease Quarterly'!K476</f>
        <v>0</v>
      </c>
      <c r="G466" s="3">
        <f t="shared" si="78"/>
        <v>0</v>
      </c>
      <c r="H466" s="11">
        <f t="shared" si="74"/>
        <v>0</v>
      </c>
      <c r="I466" s="11">
        <f t="shared" si="75"/>
        <v>0</v>
      </c>
      <c r="J466" s="4">
        <f t="shared" si="76"/>
        <v>0</v>
      </c>
      <c r="K466" s="3">
        <f t="shared" si="79"/>
        <v>0</v>
      </c>
      <c r="L466" s="11">
        <f t="shared" si="80"/>
        <v>0</v>
      </c>
    </row>
    <row r="467" spans="1:12" x14ac:dyDescent="0.25">
      <c r="A467" s="9">
        <f>IF('Lease Quarterly'!$H$4="Monthly",DATE(YEAR('Quarterly Journal entry'!A466),MONTH('Quarterly Journal entry'!A466)+1,DAY('Quarterly Journal entry'!A466)),IF('Lease Quarterly'!$H$4="Quarterly",DATE(YEAR('Quarterly Journal entry'!A466),MONTH('Quarterly Journal entry'!A466)+3,DAY('Quarterly Journal entry'!A466)),DATE(YEAR('Quarterly Journal entry'!A466)+1,MONTH('Quarterly Journal entry'!A466),DAY('Quarterly Journal entry'!A466))))</f>
        <v>86199</v>
      </c>
      <c r="B467" s="9">
        <f t="shared" si="71"/>
        <v>86199</v>
      </c>
      <c r="C467" s="9">
        <f t="shared" si="77"/>
        <v>86229</v>
      </c>
      <c r="D467" s="3">
        <f t="shared" si="72"/>
        <v>31</v>
      </c>
      <c r="E467" s="10">
        <f t="shared" si="73"/>
        <v>31</v>
      </c>
      <c r="F467" s="4">
        <f>'Lease Quarterly'!K477</f>
        <v>0</v>
      </c>
      <c r="G467" s="3">
        <f t="shared" si="78"/>
        <v>0</v>
      </c>
      <c r="H467" s="11">
        <f t="shared" si="74"/>
        <v>0</v>
      </c>
      <c r="I467" s="11">
        <f t="shared" si="75"/>
        <v>0</v>
      </c>
      <c r="J467" s="4">
        <f t="shared" si="76"/>
        <v>0</v>
      </c>
      <c r="K467" s="3">
        <f t="shared" si="79"/>
        <v>0</v>
      </c>
      <c r="L467" s="11">
        <f t="shared" si="80"/>
        <v>0</v>
      </c>
    </row>
    <row r="468" spans="1:12" x14ac:dyDescent="0.25">
      <c r="A468" s="9">
        <f>IF('Lease Quarterly'!$H$4="Monthly",DATE(YEAR('Quarterly Journal entry'!A467),MONTH('Quarterly Journal entry'!A467)+1,DAY('Quarterly Journal entry'!A467)),IF('Lease Quarterly'!$H$4="Quarterly",DATE(YEAR('Quarterly Journal entry'!A467),MONTH('Quarterly Journal entry'!A467)+3,DAY('Quarterly Journal entry'!A467)),DATE(YEAR('Quarterly Journal entry'!A467)+1,MONTH('Quarterly Journal entry'!A467),DAY('Quarterly Journal entry'!A467))))</f>
        <v>86290</v>
      </c>
      <c r="B468" s="9">
        <f t="shared" si="71"/>
        <v>86290</v>
      </c>
      <c r="C468" s="9">
        <f t="shared" si="77"/>
        <v>86319</v>
      </c>
      <c r="D468" s="3">
        <f t="shared" si="72"/>
        <v>30</v>
      </c>
      <c r="E468" s="10">
        <f t="shared" si="73"/>
        <v>30</v>
      </c>
      <c r="F468" s="4">
        <f>'Lease Quarterly'!K478</f>
        <v>0</v>
      </c>
      <c r="G468" s="3">
        <f t="shared" si="78"/>
        <v>0</v>
      </c>
      <c r="H468" s="11">
        <f t="shared" si="74"/>
        <v>0</v>
      </c>
      <c r="I468" s="11">
        <f t="shared" si="75"/>
        <v>0</v>
      </c>
      <c r="J468" s="4">
        <f t="shared" si="76"/>
        <v>0</v>
      </c>
      <c r="K468" s="3">
        <f t="shared" si="79"/>
        <v>0</v>
      </c>
      <c r="L468" s="11">
        <f t="shared" si="80"/>
        <v>0</v>
      </c>
    </row>
    <row r="469" spans="1:12" x14ac:dyDescent="0.25">
      <c r="A469" s="9">
        <f>IF('Lease Quarterly'!$H$4="Monthly",DATE(YEAR('Quarterly Journal entry'!A468),MONTH('Quarterly Journal entry'!A468)+1,DAY('Quarterly Journal entry'!A468)),IF('Lease Quarterly'!$H$4="Quarterly",DATE(YEAR('Quarterly Journal entry'!A468),MONTH('Quarterly Journal entry'!A468)+3,DAY('Quarterly Journal entry'!A468)),DATE(YEAR('Quarterly Journal entry'!A468)+1,MONTH('Quarterly Journal entry'!A468),DAY('Quarterly Journal entry'!A468))))</f>
        <v>86381</v>
      </c>
      <c r="B469" s="9">
        <f t="shared" si="71"/>
        <v>86381</v>
      </c>
      <c r="C469" s="9">
        <f t="shared" si="77"/>
        <v>86411</v>
      </c>
      <c r="D469" s="3">
        <f t="shared" si="72"/>
        <v>31</v>
      </c>
      <c r="E469" s="10">
        <f t="shared" si="73"/>
        <v>31</v>
      </c>
      <c r="F469" s="4">
        <f>'Lease Quarterly'!K479</f>
        <v>0</v>
      </c>
      <c r="G469" s="3">
        <f t="shared" si="78"/>
        <v>0</v>
      </c>
      <c r="H469" s="11">
        <f t="shared" si="74"/>
        <v>0</v>
      </c>
      <c r="I469" s="11">
        <f t="shared" si="75"/>
        <v>0</v>
      </c>
      <c r="J469" s="4">
        <f t="shared" si="76"/>
        <v>0</v>
      </c>
      <c r="K469" s="3">
        <f t="shared" si="79"/>
        <v>0</v>
      </c>
      <c r="L469" s="11">
        <f t="shared" si="80"/>
        <v>0</v>
      </c>
    </row>
    <row r="470" spans="1:12" x14ac:dyDescent="0.25">
      <c r="A470" s="9">
        <f>IF('Lease Quarterly'!$H$4="Monthly",DATE(YEAR('Quarterly Journal entry'!A469),MONTH('Quarterly Journal entry'!A469)+1,DAY('Quarterly Journal entry'!A469)),IF('Lease Quarterly'!$H$4="Quarterly",DATE(YEAR('Quarterly Journal entry'!A469),MONTH('Quarterly Journal entry'!A469)+3,DAY('Quarterly Journal entry'!A469)),DATE(YEAR('Quarterly Journal entry'!A469)+1,MONTH('Quarterly Journal entry'!A469),DAY('Quarterly Journal entry'!A469))))</f>
        <v>86473</v>
      </c>
      <c r="B470" s="9">
        <f t="shared" si="71"/>
        <v>86473</v>
      </c>
      <c r="C470" s="9">
        <f t="shared" si="77"/>
        <v>86503</v>
      </c>
      <c r="D470" s="3">
        <f t="shared" si="72"/>
        <v>31</v>
      </c>
      <c r="E470" s="10">
        <f t="shared" si="73"/>
        <v>31</v>
      </c>
      <c r="F470" s="4">
        <f>'Lease Quarterly'!K480</f>
        <v>0</v>
      </c>
      <c r="G470" s="3">
        <f t="shared" si="78"/>
        <v>0</v>
      </c>
      <c r="H470" s="11">
        <f t="shared" si="74"/>
        <v>0</v>
      </c>
      <c r="I470" s="11">
        <f t="shared" si="75"/>
        <v>0</v>
      </c>
      <c r="J470" s="4">
        <f t="shared" si="76"/>
        <v>0</v>
      </c>
      <c r="K470" s="3">
        <f t="shared" si="79"/>
        <v>0</v>
      </c>
      <c r="L470" s="11">
        <f t="shared" si="80"/>
        <v>0</v>
      </c>
    </row>
    <row r="471" spans="1:12" x14ac:dyDescent="0.25">
      <c r="A471" s="9">
        <f>IF('Lease Quarterly'!$H$4="Monthly",DATE(YEAR('Quarterly Journal entry'!A470),MONTH('Quarterly Journal entry'!A470)+1,DAY('Quarterly Journal entry'!A470)),IF('Lease Quarterly'!$H$4="Quarterly",DATE(YEAR('Quarterly Journal entry'!A470),MONTH('Quarterly Journal entry'!A470)+3,DAY('Quarterly Journal entry'!A470)),DATE(YEAR('Quarterly Journal entry'!A470)+1,MONTH('Quarterly Journal entry'!A470),DAY('Quarterly Journal entry'!A470))))</f>
        <v>86565</v>
      </c>
      <c r="B471" s="9">
        <f t="shared" si="71"/>
        <v>86565</v>
      </c>
      <c r="C471" s="9">
        <f t="shared" si="77"/>
        <v>86595</v>
      </c>
      <c r="D471" s="3">
        <f t="shared" si="72"/>
        <v>31</v>
      </c>
      <c r="E471" s="10">
        <f t="shared" si="73"/>
        <v>31</v>
      </c>
      <c r="F471" s="4">
        <f>'Lease Quarterly'!K481</f>
        <v>0</v>
      </c>
      <c r="G471" s="3">
        <f t="shared" si="78"/>
        <v>0</v>
      </c>
      <c r="H471" s="11">
        <f t="shared" si="74"/>
        <v>0</v>
      </c>
      <c r="I471" s="11">
        <f t="shared" si="75"/>
        <v>0</v>
      </c>
      <c r="J471" s="4">
        <f t="shared" si="76"/>
        <v>0</v>
      </c>
      <c r="K471" s="3">
        <f t="shared" si="79"/>
        <v>0</v>
      </c>
      <c r="L471" s="11">
        <f t="shared" si="80"/>
        <v>0</v>
      </c>
    </row>
    <row r="472" spans="1:12" x14ac:dyDescent="0.25">
      <c r="A472" s="9">
        <f>IF('Lease Quarterly'!$H$4="Monthly",DATE(YEAR('Quarterly Journal entry'!A471),MONTH('Quarterly Journal entry'!A471)+1,DAY('Quarterly Journal entry'!A471)),IF('Lease Quarterly'!$H$4="Quarterly",DATE(YEAR('Quarterly Journal entry'!A471),MONTH('Quarterly Journal entry'!A471)+3,DAY('Quarterly Journal entry'!A471)),DATE(YEAR('Quarterly Journal entry'!A471)+1,MONTH('Quarterly Journal entry'!A471),DAY('Quarterly Journal entry'!A471))))</f>
        <v>86655</v>
      </c>
      <c r="B472" s="9">
        <f t="shared" si="71"/>
        <v>86655</v>
      </c>
      <c r="C472" s="9">
        <f t="shared" si="77"/>
        <v>86684</v>
      </c>
      <c r="D472" s="3">
        <f t="shared" si="72"/>
        <v>30</v>
      </c>
      <c r="E472" s="10">
        <f t="shared" si="73"/>
        <v>30</v>
      </c>
      <c r="F472" s="4">
        <f>'Lease Quarterly'!K482</f>
        <v>0</v>
      </c>
      <c r="G472" s="3">
        <f t="shared" si="78"/>
        <v>0</v>
      </c>
      <c r="H472" s="11">
        <f t="shared" si="74"/>
        <v>0</v>
      </c>
      <c r="I472" s="11">
        <f t="shared" si="75"/>
        <v>0</v>
      </c>
      <c r="J472" s="4">
        <f t="shared" si="76"/>
        <v>0</v>
      </c>
      <c r="K472" s="3">
        <f t="shared" si="79"/>
        <v>0</v>
      </c>
      <c r="L472" s="11">
        <f t="shared" si="80"/>
        <v>0</v>
      </c>
    </row>
    <row r="473" spans="1:12" x14ac:dyDescent="0.25">
      <c r="A473" s="9">
        <f>IF('Lease Quarterly'!$H$4="Monthly",DATE(YEAR('Quarterly Journal entry'!A472),MONTH('Quarterly Journal entry'!A472)+1,DAY('Quarterly Journal entry'!A472)),IF('Lease Quarterly'!$H$4="Quarterly",DATE(YEAR('Quarterly Journal entry'!A472),MONTH('Quarterly Journal entry'!A472)+3,DAY('Quarterly Journal entry'!A472)),DATE(YEAR('Quarterly Journal entry'!A472)+1,MONTH('Quarterly Journal entry'!A472),DAY('Quarterly Journal entry'!A472))))</f>
        <v>86746</v>
      </c>
      <c r="B473" s="9">
        <f t="shared" si="71"/>
        <v>86746</v>
      </c>
      <c r="C473" s="9">
        <f t="shared" si="77"/>
        <v>86776</v>
      </c>
      <c r="D473" s="3">
        <f t="shared" si="72"/>
        <v>31</v>
      </c>
      <c r="E473" s="10">
        <f t="shared" si="73"/>
        <v>31</v>
      </c>
      <c r="F473" s="4">
        <f>'Lease Quarterly'!K483</f>
        <v>0</v>
      </c>
      <c r="G473" s="3">
        <f t="shared" si="78"/>
        <v>0</v>
      </c>
      <c r="H473" s="11">
        <f t="shared" si="74"/>
        <v>0</v>
      </c>
      <c r="I473" s="11">
        <f t="shared" si="75"/>
        <v>0</v>
      </c>
      <c r="J473" s="4">
        <f t="shared" si="76"/>
        <v>0</v>
      </c>
      <c r="K473" s="3">
        <f t="shared" si="79"/>
        <v>0</v>
      </c>
      <c r="L473" s="11">
        <f t="shared" si="80"/>
        <v>0</v>
      </c>
    </row>
    <row r="474" spans="1:12" x14ac:dyDescent="0.25">
      <c r="A474" s="9">
        <f>IF('Lease Quarterly'!$H$4="Monthly",DATE(YEAR('Quarterly Journal entry'!A473),MONTH('Quarterly Journal entry'!A473)+1,DAY('Quarterly Journal entry'!A473)),IF('Lease Quarterly'!$H$4="Quarterly",DATE(YEAR('Quarterly Journal entry'!A473),MONTH('Quarterly Journal entry'!A473)+3,DAY('Quarterly Journal entry'!A473)),DATE(YEAR('Quarterly Journal entry'!A473)+1,MONTH('Quarterly Journal entry'!A473),DAY('Quarterly Journal entry'!A473))))</f>
        <v>86838</v>
      </c>
      <c r="B474" s="9">
        <f t="shared" si="71"/>
        <v>86838</v>
      </c>
      <c r="C474" s="9">
        <f t="shared" si="77"/>
        <v>86868</v>
      </c>
      <c r="D474" s="3">
        <f t="shared" si="72"/>
        <v>31</v>
      </c>
      <c r="E474" s="10">
        <f t="shared" si="73"/>
        <v>31</v>
      </c>
      <c r="F474" s="4">
        <f>'Lease Quarterly'!K484</f>
        <v>0</v>
      </c>
      <c r="G474" s="3">
        <f t="shared" si="78"/>
        <v>0</v>
      </c>
      <c r="H474" s="11">
        <f t="shared" si="74"/>
        <v>0</v>
      </c>
      <c r="I474" s="11">
        <f t="shared" si="75"/>
        <v>0</v>
      </c>
      <c r="J474" s="4">
        <f t="shared" si="76"/>
        <v>0</v>
      </c>
      <c r="K474" s="3">
        <f t="shared" si="79"/>
        <v>0</v>
      </c>
      <c r="L474" s="11">
        <f t="shared" si="80"/>
        <v>0</v>
      </c>
    </row>
    <row r="475" spans="1:12" x14ac:dyDescent="0.25">
      <c r="A475" s="9">
        <f>IF('Lease Quarterly'!$H$4="Monthly",DATE(YEAR('Quarterly Journal entry'!A474),MONTH('Quarterly Journal entry'!A474)+1,DAY('Quarterly Journal entry'!A474)),IF('Lease Quarterly'!$H$4="Quarterly",DATE(YEAR('Quarterly Journal entry'!A474),MONTH('Quarterly Journal entry'!A474)+3,DAY('Quarterly Journal entry'!A474)),DATE(YEAR('Quarterly Journal entry'!A474)+1,MONTH('Quarterly Journal entry'!A474),DAY('Quarterly Journal entry'!A474))))</f>
        <v>86930</v>
      </c>
      <c r="B475" s="9">
        <f t="shared" si="71"/>
        <v>86930</v>
      </c>
      <c r="C475" s="9">
        <f t="shared" si="77"/>
        <v>86960</v>
      </c>
      <c r="D475" s="3">
        <f t="shared" si="72"/>
        <v>31</v>
      </c>
      <c r="E475" s="10">
        <f t="shared" si="73"/>
        <v>31</v>
      </c>
      <c r="F475" s="4">
        <f>'Lease Quarterly'!K485</f>
        <v>0</v>
      </c>
      <c r="G475" s="3">
        <f t="shared" si="78"/>
        <v>0</v>
      </c>
      <c r="H475" s="11">
        <f t="shared" si="74"/>
        <v>0</v>
      </c>
      <c r="I475" s="11">
        <f t="shared" si="75"/>
        <v>0</v>
      </c>
      <c r="J475" s="4">
        <f t="shared" si="76"/>
        <v>0</v>
      </c>
      <c r="K475" s="3">
        <f t="shared" si="79"/>
        <v>0</v>
      </c>
      <c r="L475" s="11">
        <f t="shared" si="80"/>
        <v>0</v>
      </c>
    </row>
    <row r="476" spans="1:12" x14ac:dyDescent="0.25">
      <c r="A476" s="9">
        <f>IF('Lease Quarterly'!$H$4="Monthly",DATE(YEAR('Quarterly Journal entry'!A475),MONTH('Quarterly Journal entry'!A475)+1,DAY('Quarterly Journal entry'!A475)),IF('Lease Quarterly'!$H$4="Quarterly",DATE(YEAR('Quarterly Journal entry'!A475),MONTH('Quarterly Journal entry'!A475)+3,DAY('Quarterly Journal entry'!A475)),DATE(YEAR('Quarterly Journal entry'!A475)+1,MONTH('Quarterly Journal entry'!A475),DAY('Quarterly Journal entry'!A475))))</f>
        <v>87020</v>
      </c>
      <c r="B476" s="9">
        <f t="shared" si="71"/>
        <v>87020</v>
      </c>
      <c r="C476" s="9">
        <f t="shared" si="77"/>
        <v>87049</v>
      </c>
      <c r="D476" s="3">
        <f t="shared" si="72"/>
        <v>30</v>
      </c>
      <c r="E476" s="10">
        <f t="shared" si="73"/>
        <v>30</v>
      </c>
      <c r="F476" s="4">
        <f>'Lease Quarterly'!K486</f>
        <v>0</v>
      </c>
      <c r="G476" s="3">
        <f t="shared" si="78"/>
        <v>0</v>
      </c>
      <c r="H476" s="11">
        <f t="shared" si="74"/>
        <v>0</v>
      </c>
      <c r="I476" s="11">
        <f t="shared" si="75"/>
        <v>0</v>
      </c>
      <c r="J476" s="4">
        <f t="shared" si="76"/>
        <v>0</v>
      </c>
      <c r="K476" s="3">
        <f t="shared" si="79"/>
        <v>0</v>
      </c>
      <c r="L476" s="11">
        <f t="shared" si="80"/>
        <v>0</v>
      </c>
    </row>
    <row r="477" spans="1:12" x14ac:dyDescent="0.25">
      <c r="A477" s="9">
        <f>IF('Lease Quarterly'!$H$4="Monthly",DATE(YEAR('Quarterly Journal entry'!A476),MONTH('Quarterly Journal entry'!A476)+1,DAY('Quarterly Journal entry'!A476)),IF('Lease Quarterly'!$H$4="Quarterly",DATE(YEAR('Quarterly Journal entry'!A476),MONTH('Quarterly Journal entry'!A476)+3,DAY('Quarterly Journal entry'!A476)),DATE(YEAR('Quarterly Journal entry'!A476)+1,MONTH('Quarterly Journal entry'!A476),DAY('Quarterly Journal entry'!A476))))</f>
        <v>87111</v>
      </c>
      <c r="B477" s="9">
        <f t="shared" si="71"/>
        <v>87111</v>
      </c>
      <c r="C477" s="9">
        <f t="shared" si="77"/>
        <v>87141</v>
      </c>
      <c r="D477" s="3">
        <f t="shared" si="72"/>
        <v>31</v>
      </c>
      <c r="E477" s="10">
        <f t="shared" si="73"/>
        <v>31</v>
      </c>
      <c r="F477" s="4">
        <f>'Lease Quarterly'!K487</f>
        <v>0</v>
      </c>
      <c r="G477" s="3">
        <f t="shared" si="78"/>
        <v>0</v>
      </c>
      <c r="H477" s="11">
        <f t="shared" si="74"/>
        <v>0</v>
      </c>
      <c r="I477" s="11">
        <f t="shared" si="75"/>
        <v>0</v>
      </c>
      <c r="J477" s="4">
        <f t="shared" si="76"/>
        <v>0</v>
      </c>
      <c r="K477" s="3">
        <f t="shared" si="79"/>
        <v>0</v>
      </c>
      <c r="L477" s="11">
        <f t="shared" si="80"/>
        <v>0</v>
      </c>
    </row>
    <row r="478" spans="1:12" x14ac:dyDescent="0.25">
      <c r="A478" s="9">
        <f>IF('Lease Quarterly'!$H$4="Monthly",DATE(YEAR('Quarterly Journal entry'!A477),MONTH('Quarterly Journal entry'!A477)+1,DAY('Quarterly Journal entry'!A477)),IF('Lease Quarterly'!$H$4="Quarterly",DATE(YEAR('Quarterly Journal entry'!A477),MONTH('Quarterly Journal entry'!A477)+3,DAY('Quarterly Journal entry'!A477)),DATE(YEAR('Quarterly Journal entry'!A477)+1,MONTH('Quarterly Journal entry'!A477),DAY('Quarterly Journal entry'!A477))))</f>
        <v>87203</v>
      </c>
      <c r="B478" s="9">
        <f t="shared" si="71"/>
        <v>87203</v>
      </c>
      <c r="C478" s="9">
        <f t="shared" si="77"/>
        <v>87233</v>
      </c>
      <c r="D478" s="3">
        <f t="shared" si="72"/>
        <v>31</v>
      </c>
      <c r="E478" s="10">
        <f t="shared" si="73"/>
        <v>31</v>
      </c>
      <c r="F478" s="4">
        <f>'Lease Quarterly'!K488</f>
        <v>0</v>
      </c>
      <c r="G478" s="3">
        <f t="shared" si="78"/>
        <v>0</v>
      </c>
      <c r="H478" s="11">
        <f t="shared" si="74"/>
        <v>0</v>
      </c>
      <c r="I478" s="11">
        <f t="shared" si="75"/>
        <v>0</v>
      </c>
      <c r="J478" s="4">
        <f t="shared" si="76"/>
        <v>0</v>
      </c>
      <c r="K478" s="3">
        <f t="shared" si="79"/>
        <v>0</v>
      </c>
      <c r="L478" s="11">
        <f t="shared" si="80"/>
        <v>0</v>
      </c>
    </row>
    <row r="479" spans="1:12" x14ac:dyDescent="0.25">
      <c r="A479" s="9">
        <f>IF('Lease Quarterly'!$H$4="Monthly",DATE(YEAR('Quarterly Journal entry'!A478),MONTH('Quarterly Journal entry'!A478)+1,DAY('Quarterly Journal entry'!A478)),IF('Lease Quarterly'!$H$4="Quarterly",DATE(YEAR('Quarterly Journal entry'!A478),MONTH('Quarterly Journal entry'!A478)+3,DAY('Quarterly Journal entry'!A478)),DATE(YEAR('Quarterly Journal entry'!A478)+1,MONTH('Quarterly Journal entry'!A478),DAY('Quarterly Journal entry'!A478))))</f>
        <v>87295</v>
      </c>
      <c r="B479" s="9">
        <f t="shared" si="71"/>
        <v>87295</v>
      </c>
      <c r="C479" s="9">
        <f t="shared" si="77"/>
        <v>87325</v>
      </c>
      <c r="D479" s="3">
        <f t="shared" si="72"/>
        <v>31</v>
      </c>
      <c r="E479" s="10">
        <f t="shared" si="73"/>
        <v>31</v>
      </c>
      <c r="F479" s="4">
        <f>'Lease Quarterly'!K489</f>
        <v>0</v>
      </c>
      <c r="G479" s="3">
        <f t="shared" si="78"/>
        <v>0</v>
      </c>
      <c r="H479" s="11">
        <f t="shared" si="74"/>
        <v>0</v>
      </c>
      <c r="I479" s="11">
        <f t="shared" si="75"/>
        <v>0</v>
      </c>
      <c r="J479" s="4">
        <f t="shared" si="76"/>
        <v>0</v>
      </c>
      <c r="K479" s="3">
        <f t="shared" si="79"/>
        <v>0</v>
      </c>
      <c r="L479" s="11">
        <f t="shared" si="80"/>
        <v>0</v>
      </c>
    </row>
    <row r="480" spans="1:12" x14ac:dyDescent="0.25">
      <c r="A480" s="9">
        <f>IF('Lease Quarterly'!$H$4="Monthly",DATE(YEAR('Quarterly Journal entry'!A479),MONTH('Quarterly Journal entry'!A479)+1,DAY('Quarterly Journal entry'!A479)),IF('Lease Quarterly'!$H$4="Quarterly",DATE(YEAR('Quarterly Journal entry'!A479),MONTH('Quarterly Journal entry'!A479)+3,DAY('Quarterly Journal entry'!A479)),DATE(YEAR('Quarterly Journal entry'!A479)+1,MONTH('Quarterly Journal entry'!A479),DAY('Quarterly Journal entry'!A479))))</f>
        <v>87385</v>
      </c>
      <c r="B480" s="9">
        <f t="shared" si="71"/>
        <v>87385</v>
      </c>
      <c r="C480" s="9">
        <f t="shared" si="77"/>
        <v>87414</v>
      </c>
      <c r="D480" s="3">
        <f t="shared" si="72"/>
        <v>30</v>
      </c>
      <c r="E480" s="10">
        <f t="shared" si="73"/>
        <v>30</v>
      </c>
      <c r="F480" s="4">
        <f>'Lease Quarterly'!K490</f>
        <v>0</v>
      </c>
      <c r="G480" s="3">
        <f t="shared" si="78"/>
        <v>0</v>
      </c>
      <c r="H480" s="11">
        <f t="shared" si="74"/>
        <v>0</v>
      </c>
      <c r="I480" s="11">
        <f t="shared" si="75"/>
        <v>0</v>
      </c>
      <c r="J480" s="4">
        <f t="shared" si="76"/>
        <v>0</v>
      </c>
      <c r="K480" s="3">
        <f t="shared" si="79"/>
        <v>0</v>
      </c>
      <c r="L480" s="11">
        <f t="shared" si="80"/>
        <v>0</v>
      </c>
    </row>
    <row r="481" spans="1:12" x14ac:dyDescent="0.25">
      <c r="A481" s="9">
        <f>IF('Lease Quarterly'!$H$4="Monthly",DATE(YEAR('Quarterly Journal entry'!A480),MONTH('Quarterly Journal entry'!A480)+1,DAY('Quarterly Journal entry'!A480)),IF('Lease Quarterly'!$H$4="Quarterly",DATE(YEAR('Quarterly Journal entry'!A480),MONTH('Quarterly Journal entry'!A480)+3,DAY('Quarterly Journal entry'!A480)),DATE(YEAR('Quarterly Journal entry'!A480)+1,MONTH('Quarterly Journal entry'!A480),DAY('Quarterly Journal entry'!A480))))</f>
        <v>87476</v>
      </c>
      <c r="B481" s="9">
        <f t="shared" si="71"/>
        <v>87476</v>
      </c>
      <c r="C481" s="9">
        <f t="shared" si="77"/>
        <v>87506</v>
      </c>
      <c r="D481" s="3">
        <f t="shared" si="72"/>
        <v>31</v>
      </c>
      <c r="E481" s="10">
        <f t="shared" si="73"/>
        <v>31</v>
      </c>
      <c r="F481" s="4">
        <f>'Lease Quarterly'!K491</f>
        <v>0</v>
      </c>
      <c r="G481" s="3">
        <f t="shared" si="78"/>
        <v>0</v>
      </c>
      <c r="H481" s="11">
        <f t="shared" si="74"/>
        <v>0</v>
      </c>
      <c r="I481" s="11">
        <f t="shared" si="75"/>
        <v>0</v>
      </c>
      <c r="J481" s="4">
        <f t="shared" si="76"/>
        <v>0</v>
      </c>
      <c r="K481" s="3">
        <f t="shared" si="79"/>
        <v>0</v>
      </c>
      <c r="L481" s="11">
        <f t="shared" si="80"/>
        <v>0</v>
      </c>
    </row>
    <row r="482" spans="1:12" x14ac:dyDescent="0.25">
      <c r="A482" s="9">
        <f>IF('Lease Quarterly'!$H$4="Monthly",DATE(YEAR('Quarterly Journal entry'!A481),MONTH('Quarterly Journal entry'!A481)+1,DAY('Quarterly Journal entry'!A481)),IF('Lease Quarterly'!$H$4="Quarterly",DATE(YEAR('Quarterly Journal entry'!A481),MONTH('Quarterly Journal entry'!A481)+3,DAY('Quarterly Journal entry'!A481)),DATE(YEAR('Quarterly Journal entry'!A481)+1,MONTH('Quarterly Journal entry'!A481),DAY('Quarterly Journal entry'!A481))))</f>
        <v>87568</v>
      </c>
      <c r="B482" s="9">
        <f t="shared" si="71"/>
        <v>87568</v>
      </c>
      <c r="C482" s="9">
        <f t="shared" si="77"/>
        <v>87598</v>
      </c>
      <c r="D482" s="3">
        <f t="shared" si="72"/>
        <v>31</v>
      </c>
      <c r="E482" s="10">
        <f t="shared" si="73"/>
        <v>31</v>
      </c>
      <c r="F482" s="4">
        <f>'Lease Quarterly'!K492</f>
        <v>0</v>
      </c>
      <c r="G482" s="3">
        <f t="shared" si="78"/>
        <v>0</v>
      </c>
      <c r="H482" s="11">
        <f t="shared" si="74"/>
        <v>0</v>
      </c>
      <c r="I482" s="11">
        <f t="shared" si="75"/>
        <v>0</v>
      </c>
      <c r="J482" s="4">
        <f t="shared" si="76"/>
        <v>0</v>
      </c>
      <c r="K482" s="3">
        <f t="shared" si="79"/>
        <v>0</v>
      </c>
      <c r="L482" s="11">
        <f t="shared" si="80"/>
        <v>0</v>
      </c>
    </row>
    <row r="483" spans="1:12" x14ac:dyDescent="0.25">
      <c r="A483" s="9">
        <f>IF('Lease Quarterly'!$H$4="Monthly",DATE(YEAR('Quarterly Journal entry'!A482),MONTH('Quarterly Journal entry'!A482)+1,DAY('Quarterly Journal entry'!A482)),IF('Lease Quarterly'!$H$4="Quarterly",DATE(YEAR('Quarterly Journal entry'!A482),MONTH('Quarterly Journal entry'!A482)+3,DAY('Quarterly Journal entry'!A482)),DATE(YEAR('Quarterly Journal entry'!A482)+1,MONTH('Quarterly Journal entry'!A482),DAY('Quarterly Journal entry'!A482))))</f>
        <v>87660</v>
      </c>
      <c r="B483" s="9">
        <f t="shared" si="71"/>
        <v>87660</v>
      </c>
      <c r="C483" s="9">
        <f t="shared" si="77"/>
        <v>87690</v>
      </c>
      <c r="D483" s="3">
        <f t="shared" si="72"/>
        <v>31</v>
      </c>
      <c r="E483" s="10">
        <f t="shared" si="73"/>
        <v>31</v>
      </c>
      <c r="F483" s="4">
        <f>'Lease Quarterly'!K493</f>
        <v>0</v>
      </c>
      <c r="G483" s="3">
        <f t="shared" si="78"/>
        <v>0</v>
      </c>
      <c r="H483" s="11">
        <f t="shared" si="74"/>
        <v>0</v>
      </c>
      <c r="I483" s="11">
        <f t="shared" si="75"/>
        <v>0</v>
      </c>
      <c r="J483" s="4">
        <f t="shared" si="76"/>
        <v>0</v>
      </c>
      <c r="K483" s="3">
        <f t="shared" si="79"/>
        <v>0</v>
      </c>
      <c r="L483" s="11">
        <f t="shared" si="80"/>
        <v>0</v>
      </c>
    </row>
    <row r="484" spans="1:12" x14ac:dyDescent="0.25">
      <c r="A484" s="9">
        <f>IF('Lease Quarterly'!$H$4="Monthly",DATE(YEAR('Quarterly Journal entry'!A483),MONTH('Quarterly Journal entry'!A483)+1,DAY('Quarterly Journal entry'!A483)),IF('Lease Quarterly'!$H$4="Quarterly",DATE(YEAR('Quarterly Journal entry'!A483),MONTH('Quarterly Journal entry'!A483)+3,DAY('Quarterly Journal entry'!A483)),DATE(YEAR('Quarterly Journal entry'!A483)+1,MONTH('Quarterly Journal entry'!A483),DAY('Quarterly Journal entry'!A483))))</f>
        <v>87751</v>
      </c>
      <c r="B484" s="9">
        <f t="shared" si="71"/>
        <v>87751</v>
      </c>
      <c r="C484" s="9">
        <f t="shared" si="77"/>
        <v>87780</v>
      </c>
      <c r="D484" s="3">
        <f t="shared" si="72"/>
        <v>30</v>
      </c>
      <c r="E484" s="10">
        <f t="shared" si="73"/>
        <v>30</v>
      </c>
      <c r="F484" s="4">
        <f>'Lease Quarterly'!K494</f>
        <v>0</v>
      </c>
      <c r="G484" s="3">
        <f t="shared" si="78"/>
        <v>0</v>
      </c>
      <c r="H484" s="11">
        <f t="shared" si="74"/>
        <v>0</v>
      </c>
      <c r="I484" s="11">
        <f t="shared" si="75"/>
        <v>0</v>
      </c>
      <c r="J484" s="4">
        <f t="shared" si="76"/>
        <v>0</v>
      </c>
      <c r="K484" s="3">
        <f t="shared" si="79"/>
        <v>0</v>
      </c>
      <c r="L484" s="11">
        <f t="shared" si="80"/>
        <v>0</v>
      </c>
    </row>
    <row r="485" spans="1:12" x14ac:dyDescent="0.25">
      <c r="A485" s="9">
        <f>IF('Lease Quarterly'!$H$4="Monthly",DATE(YEAR('Quarterly Journal entry'!A484),MONTH('Quarterly Journal entry'!A484)+1,DAY('Quarterly Journal entry'!A484)),IF('Lease Quarterly'!$H$4="Quarterly",DATE(YEAR('Quarterly Journal entry'!A484),MONTH('Quarterly Journal entry'!A484)+3,DAY('Quarterly Journal entry'!A484)),DATE(YEAR('Quarterly Journal entry'!A484)+1,MONTH('Quarterly Journal entry'!A484),DAY('Quarterly Journal entry'!A484))))</f>
        <v>87842</v>
      </c>
      <c r="B485" s="9">
        <f t="shared" si="71"/>
        <v>87842</v>
      </c>
      <c r="C485" s="9">
        <f t="shared" si="77"/>
        <v>87872</v>
      </c>
      <c r="D485" s="3">
        <f t="shared" si="72"/>
        <v>31</v>
      </c>
      <c r="E485" s="10">
        <f t="shared" si="73"/>
        <v>31</v>
      </c>
      <c r="F485" s="4">
        <f>'Lease Quarterly'!K495</f>
        <v>0</v>
      </c>
      <c r="G485" s="3">
        <f t="shared" si="78"/>
        <v>0</v>
      </c>
      <c r="H485" s="11">
        <f t="shared" si="74"/>
        <v>0</v>
      </c>
      <c r="I485" s="11">
        <f t="shared" si="75"/>
        <v>0</v>
      </c>
      <c r="J485" s="4">
        <f t="shared" si="76"/>
        <v>0</v>
      </c>
      <c r="K485" s="3">
        <f t="shared" si="79"/>
        <v>0</v>
      </c>
      <c r="L485" s="11">
        <f t="shared" si="80"/>
        <v>0</v>
      </c>
    </row>
    <row r="486" spans="1:12" x14ac:dyDescent="0.25">
      <c r="A486" s="9">
        <f>IF('Lease Quarterly'!$H$4="Monthly",DATE(YEAR('Quarterly Journal entry'!A485),MONTH('Quarterly Journal entry'!A485)+1,DAY('Quarterly Journal entry'!A485)),IF('Lease Quarterly'!$H$4="Quarterly",DATE(YEAR('Quarterly Journal entry'!A485),MONTH('Quarterly Journal entry'!A485)+3,DAY('Quarterly Journal entry'!A485)),DATE(YEAR('Quarterly Journal entry'!A485)+1,MONTH('Quarterly Journal entry'!A485),DAY('Quarterly Journal entry'!A485))))</f>
        <v>87934</v>
      </c>
      <c r="B486" s="9">
        <f t="shared" si="71"/>
        <v>87934</v>
      </c>
      <c r="C486" s="9">
        <f t="shared" si="77"/>
        <v>87964</v>
      </c>
      <c r="D486" s="3">
        <f t="shared" si="72"/>
        <v>31</v>
      </c>
      <c r="E486" s="10">
        <f t="shared" si="73"/>
        <v>31</v>
      </c>
      <c r="F486" s="4">
        <f>'Lease Quarterly'!K496</f>
        <v>0</v>
      </c>
      <c r="G486" s="3">
        <f t="shared" si="78"/>
        <v>0</v>
      </c>
      <c r="H486" s="11">
        <f t="shared" si="74"/>
        <v>0</v>
      </c>
      <c r="I486" s="11">
        <f t="shared" si="75"/>
        <v>0</v>
      </c>
      <c r="J486" s="4">
        <f t="shared" si="76"/>
        <v>0</v>
      </c>
      <c r="K486" s="3">
        <f t="shared" si="79"/>
        <v>0</v>
      </c>
      <c r="L486" s="11">
        <f t="shared" si="80"/>
        <v>0</v>
      </c>
    </row>
    <row r="487" spans="1:12" x14ac:dyDescent="0.25">
      <c r="A487" s="9">
        <f>IF('Lease Quarterly'!$H$4="Monthly",DATE(YEAR('Quarterly Journal entry'!A486),MONTH('Quarterly Journal entry'!A486)+1,DAY('Quarterly Journal entry'!A486)),IF('Lease Quarterly'!$H$4="Quarterly",DATE(YEAR('Quarterly Journal entry'!A486),MONTH('Quarterly Journal entry'!A486)+3,DAY('Quarterly Journal entry'!A486)),DATE(YEAR('Quarterly Journal entry'!A486)+1,MONTH('Quarterly Journal entry'!A486),DAY('Quarterly Journal entry'!A486))))</f>
        <v>88026</v>
      </c>
      <c r="B487" s="9">
        <f t="shared" si="71"/>
        <v>88026</v>
      </c>
      <c r="C487" s="9">
        <f t="shared" si="77"/>
        <v>88056</v>
      </c>
      <c r="D487" s="3">
        <f t="shared" si="72"/>
        <v>31</v>
      </c>
      <c r="E487" s="10">
        <f t="shared" si="73"/>
        <v>31</v>
      </c>
      <c r="F487" s="4">
        <f>'Lease Quarterly'!K497</f>
        <v>0</v>
      </c>
      <c r="G487" s="3">
        <f t="shared" si="78"/>
        <v>0</v>
      </c>
      <c r="H487" s="11">
        <f t="shared" si="74"/>
        <v>0</v>
      </c>
      <c r="I487" s="11">
        <f t="shared" si="75"/>
        <v>0</v>
      </c>
      <c r="J487" s="4">
        <f t="shared" si="76"/>
        <v>0</v>
      </c>
      <c r="K487" s="3">
        <f t="shared" si="79"/>
        <v>0</v>
      </c>
      <c r="L487" s="11">
        <f t="shared" si="80"/>
        <v>0</v>
      </c>
    </row>
    <row r="488" spans="1:12" x14ac:dyDescent="0.25">
      <c r="A488" s="9">
        <f>IF('Lease Quarterly'!$H$4="Monthly",DATE(YEAR('Quarterly Journal entry'!A487),MONTH('Quarterly Journal entry'!A487)+1,DAY('Quarterly Journal entry'!A487)),IF('Lease Quarterly'!$H$4="Quarterly",DATE(YEAR('Quarterly Journal entry'!A487),MONTH('Quarterly Journal entry'!A487)+3,DAY('Quarterly Journal entry'!A487)),DATE(YEAR('Quarterly Journal entry'!A487)+1,MONTH('Quarterly Journal entry'!A487),DAY('Quarterly Journal entry'!A487))))</f>
        <v>88116</v>
      </c>
      <c r="B488" s="9">
        <f t="shared" si="71"/>
        <v>88116</v>
      </c>
      <c r="C488" s="9">
        <f t="shared" si="77"/>
        <v>88145</v>
      </c>
      <c r="D488" s="3">
        <f t="shared" si="72"/>
        <v>30</v>
      </c>
      <c r="E488" s="10">
        <f t="shared" si="73"/>
        <v>30</v>
      </c>
      <c r="F488" s="4">
        <f>'Lease Quarterly'!K498</f>
        <v>0</v>
      </c>
      <c r="G488" s="3">
        <f t="shared" si="78"/>
        <v>0</v>
      </c>
      <c r="H488" s="11">
        <f t="shared" si="74"/>
        <v>0</v>
      </c>
      <c r="I488" s="11">
        <f t="shared" si="75"/>
        <v>0</v>
      </c>
      <c r="J488" s="4">
        <f t="shared" si="76"/>
        <v>0</v>
      </c>
      <c r="K488" s="3">
        <f t="shared" si="79"/>
        <v>0</v>
      </c>
      <c r="L488" s="11">
        <f t="shared" si="80"/>
        <v>0</v>
      </c>
    </row>
    <row r="489" spans="1:12" x14ac:dyDescent="0.25">
      <c r="A489" s="9">
        <f>IF('Lease Quarterly'!$H$4="Monthly",DATE(YEAR('Quarterly Journal entry'!A488),MONTH('Quarterly Journal entry'!A488)+1,DAY('Quarterly Journal entry'!A488)),IF('Lease Quarterly'!$H$4="Quarterly",DATE(YEAR('Quarterly Journal entry'!A488),MONTH('Quarterly Journal entry'!A488)+3,DAY('Quarterly Journal entry'!A488)),DATE(YEAR('Quarterly Journal entry'!A488)+1,MONTH('Quarterly Journal entry'!A488),DAY('Quarterly Journal entry'!A488))))</f>
        <v>88207</v>
      </c>
      <c r="B489" s="9">
        <f t="shared" si="71"/>
        <v>88207</v>
      </c>
      <c r="C489" s="9">
        <f t="shared" si="77"/>
        <v>88237</v>
      </c>
      <c r="D489" s="3">
        <f t="shared" si="72"/>
        <v>31</v>
      </c>
      <c r="E489" s="10">
        <f t="shared" si="73"/>
        <v>31</v>
      </c>
      <c r="F489" s="4">
        <f>'Lease Quarterly'!K499</f>
        <v>0</v>
      </c>
      <c r="G489" s="3">
        <f t="shared" si="78"/>
        <v>0</v>
      </c>
      <c r="H489" s="11">
        <f t="shared" si="74"/>
        <v>0</v>
      </c>
      <c r="I489" s="11">
        <f t="shared" si="75"/>
        <v>0</v>
      </c>
      <c r="J489" s="4">
        <f t="shared" si="76"/>
        <v>0</v>
      </c>
      <c r="K489" s="3">
        <f t="shared" si="79"/>
        <v>0</v>
      </c>
      <c r="L489" s="11">
        <f t="shared" si="80"/>
        <v>0</v>
      </c>
    </row>
    <row r="490" spans="1:12" x14ac:dyDescent="0.25">
      <c r="A490" s="9">
        <f>IF('Lease Quarterly'!$H$4="Monthly",DATE(YEAR('Quarterly Journal entry'!A489),MONTH('Quarterly Journal entry'!A489)+1,DAY('Quarterly Journal entry'!A489)),IF('Lease Quarterly'!$H$4="Quarterly",DATE(YEAR('Quarterly Journal entry'!A489),MONTH('Quarterly Journal entry'!A489)+3,DAY('Quarterly Journal entry'!A489)),DATE(YEAR('Quarterly Journal entry'!A489)+1,MONTH('Quarterly Journal entry'!A489),DAY('Quarterly Journal entry'!A489))))</f>
        <v>88299</v>
      </c>
      <c r="B490" s="9">
        <f t="shared" si="71"/>
        <v>88299</v>
      </c>
      <c r="C490" s="9">
        <f t="shared" si="77"/>
        <v>88329</v>
      </c>
      <c r="D490" s="3">
        <f t="shared" si="72"/>
        <v>31</v>
      </c>
      <c r="E490" s="10">
        <f t="shared" si="73"/>
        <v>31</v>
      </c>
      <c r="F490" s="4">
        <f>'Lease Quarterly'!K500</f>
        <v>0</v>
      </c>
      <c r="G490" s="3">
        <f t="shared" si="78"/>
        <v>0</v>
      </c>
      <c r="H490" s="11">
        <f t="shared" si="74"/>
        <v>0</v>
      </c>
      <c r="I490" s="11">
        <f t="shared" si="75"/>
        <v>0</v>
      </c>
      <c r="J490" s="4">
        <f t="shared" si="76"/>
        <v>0</v>
      </c>
      <c r="K490" s="3">
        <f t="shared" si="79"/>
        <v>0</v>
      </c>
      <c r="L490" s="11">
        <f t="shared" si="80"/>
        <v>0</v>
      </c>
    </row>
    <row r="491" spans="1:12" x14ac:dyDescent="0.25">
      <c r="A491" s="9">
        <f>IF('Lease Quarterly'!$H$4="Monthly",DATE(YEAR('Quarterly Journal entry'!A490),MONTH('Quarterly Journal entry'!A490)+1,DAY('Quarterly Journal entry'!A490)),IF('Lease Quarterly'!$H$4="Quarterly",DATE(YEAR('Quarterly Journal entry'!A490),MONTH('Quarterly Journal entry'!A490)+3,DAY('Quarterly Journal entry'!A490)),DATE(YEAR('Quarterly Journal entry'!A490)+1,MONTH('Quarterly Journal entry'!A490),DAY('Quarterly Journal entry'!A490))))</f>
        <v>88391</v>
      </c>
      <c r="B491" s="9">
        <f t="shared" si="71"/>
        <v>88391</v>
      </c>
      <c r="C491" s="9">
        <f t="shared" si="77"/>
        <v>88421</v>
      </c>
      <c r="D491" s="3">
        <f t="shared" si="72"/>
        <v>31</v>
      </c>
      <c r="E491" s="10">
        <f t="shared" si="73"/>
        <v>31</v>
      </c>
      <c r="F491" s="4">
        <f>'Lease Quarterly'!K501</f>
        <v>0</v>
      </c>
      <c r="G491" s="3">
        <f t="shared" si="78"/>
        <v>0</v>
      </c>
      <c r="H491" s="11">
        <f t="shared" si="74"/>
        <v>0</v>
      </c>
      <c r="I491" s="11">
        <f t="shared" si="75"/>
        <v>0</v>
      </c>
      <c r="J491" s="4">
        <f t="shared" si="76"/>
        <v>0</v>
      </c>
      <c r="K491" s="3">
        <f t="shared" si="79"/>
        <v>0</v>
      </c>
      <c r="L491" s="11">
        <f t="shared" si="80"/>
        <v>0</v>
      </c>
    </row>
    <row r="492" spans="1:12" x14ac:dyDescent="0.25">
      <c r="A492" s="9">
        <f>IF('Lease Quarterly'!$H$4="Monthly",DATE(YEAR('Quarterly Journal entry'!A491),MONTH('Quarterly Journal entry'!A491)+1,DAY('Quarterly Journal entry'!A491)),IF('Lease Quarterly'!$H$4="Quarterly",DATE(YEAR('Quarterly Journal entry'!A491),MONTH('Quarterly Journal entry'!A491)+3,DAY('Quarterly Journal entry'!A491)),DATE(YEAR('Quarterly Journal entry'!A491)+1,MONTH('Quarterly Journal entry'!A491),DAY('Quarterly Journal entry'!A491))))</f>
        <v>88481</v>
      </c>
      <c r="B492" s="9">
        <f t="shared" si="71"/>
        <v>88481</v>
      </c>
      <c r="C492" s="9">
        <f t="shared" si="77"/>
        <v>88510</v>
      </c>
      <c r="D492" s="3">
        <f t="shared" si="72"/>
        <v>30</v>
      </c>
      <c r="E492" s="10">
        <f t="shared" si="73"/>
        <v>30</v>
      </c>
      <c r="F492" s="4">
        <f>'Lease Quarterly'!K502</f>
        <v>0</v>
      </c>
      <c r="G492" s="3">
        <f t="shared" si="78"/>
        <v>0</v>
      </c>
      <c r="H492" s="11">
        <f t="shared" si="74"/>
        <v>0</v>
      </c>
      <c r="I492" s="11">
        <f t="shared" si="75"/>
        <v>0</v>
      </c>
      <c r="J492" s="4">
        <f t="shared" si="76"/>
        <v>0</v>
      </c>
      <c r="K492" s="3">
        <f t="shared" si="79"/>
        <v>0</v>
      </c>
      <c r="L492" s="11">
        <f t="shared" si="80"/>
        <v>0</v>
      </c>
    </row>
    <row r="493" spans="1:12" x14ac:dyDescent="0.25">
      <c r="A493" s="9">
        <f>IF('Lease Quarterly'!$H$4="Monthly",DATE(YEAR('Quarterly Journal entry'!A492),MONTH('Quarterly Journal entry'!A492)+1,DAY('Quarterly Journal entry'!A492)),IF('Lease Quarterly'!$H$4="Quarterly",DATE(YEAR('Quarterly Journal entry'!A492),MONTH('Quarterly Journal entry'!A492)+3,DAY('Quarterly Journal entry'!A492)),DATE(YEAR('Quarterly Journal entry'!A492)+1,MONTH('Quarterly Journal entry'!A492),DAY('Quarterly Journal entry'!A492))))</f>
        <v>88572</v>
      </c>
      <c r="B493" s="9">
        <f t="shared" si="71"/>
        <v>88572</v>
      </c>
      <c r="C493" s="9">
        <f t="shared" si="77"/>
        <v>88602</v>
      </c>
      <c r="D493" s="3">
        <f t="shared" si="72"/>
        <v>31</v>
      </c>
      <c r="E493" s="10">
        <f t="shared" si="73"/>
        <v>31</v>
      </c>
      <c r="F493" s="4">
        <f>'Lease Quarterly'!K503</f>
        <v>0</v>
      </c>
      <c r="G493" s="3">
        <f t="shared" si="78"/>
        <v>0</v>
      </c>
      <c r="H493" s="11">
        <f t="shared" si="74"/>
        <v>0</v>
      </c>
      <c r="I493" s="11">
        <f t="shared" si="75"/>
        <v>0</v>
      </c>
      <c r="J493" s="4">
        <f t="shared" si="76"/>
        <v>0</v>
      </c>
      <c r="K493" s="3">
        <f t="shared" si="79"/>
        <v>0</v>
      </c>
      <c r="L493" s="11">
        <f t="shared" si="80"/>
        <v>0</v>
      </c>
    </row>
    <row r="494" spans="1:12" x14ac:dyDescent="0.25">
      <c r="A494" s="9">
        <f>IF('Lease Quarterly'!$H$4="Monthly",DATE(YEAR('Quarterly Journal entry'!A493),MONTH('Quarterly Journal entry'!A493)+1,DAY('Quarterly Journal entry'!A493)),IF('Lease Quarterly'!$H$4="Quarterly",DATE(YEAR('Quarterly Journal entry'!A493),MONTH('Quarterly Journal entry'!A493)+3,DAY('Quarterly Journal entry'!A493)),DATE(YEAR('Quarterly Journal entry'!A493)+1,MONTH('Quarterly Journal entry'!A493),DAY('Quarterly Journal entry'!A493))))</f>
        <v>88664</v>
      </c>
      <c r="B494" s="9">
        <f t="shared" si="71"/>
        <v>88664</v>
      </c>
      <c r="C494" s="9">
        <f t="shared" si="77"/>
        <v>88694</v>
      </c>
      <c r="D494" s="3">
        <f t="shared" si="72"/>
        <v>31</v>
      </c>
      <c r="E494" s="10">
        <f t="shared" si="73"/>
        <v>31</v>
      </c>
      <c r="F494" s="4">
        <f>'Lease Quarterly'!K504</f>
        <v>0</v>
      </c>
      <c r="G494" s="3">
        <f t="shared" si="78"/>
        <v>0</v>
      </c>
      <c r="H494" s="11">
        <f t="shared" si="74"/>
        <v>0</v>
      </c>
      <c r="I494" s="11">
        <f t="shared" si="75"/>
        <v>0</v>
      </c>
      <c r="J494" s="4">
        <f t="shared" si="76"/>
        <v>0</v>
      </c>
      <c r="K494" s="3">
        <f t="shared" si="79"/>
        <v>0</v>
      </c>
      <c r="L494" s="11">
        <f t="shared" si="80"/>
        <v>0</v>
      </c>
    </row>
    <row r="495" spans="1:12" x14ac:dyDescent="0.25">
      <c r="A495" s="9">
        <f>IF('Lease Quarterly'!$H$4="Monthly",DATE(YEAR('Quarterly Journal entry'!A494),MONTH('Quarterly Journal entry'!A494)+1,DAY('Quarterly Journal entry'!A494)),IF('Lease Quarterly'!$H$4="Quarterly",DATE(YEAR('Quarterly Journal entry'!A494),MONTH('Quarterly Journal entry'!A494)+3,DAY('Quarterly Journal entry'!A494)),DATE(YEAR('Quarterly Journal entry'!A494)+1,MONTH('Quarterly Journal entry'!A494),DAY('Quarterly Journal entry'!A494))))</f>
        <v>88756</v>
      </c>
      <c r="B495" s="9">
        <f t="shared" si="71"/>
        <v>88756</v>
      </c>
      <c r="C495" s="9">
        <f t="shared" si="77"/>
        <v>88786</v>
      </c>
      <c r="D495" s="3">
        <f t="shared" si="72"/>
        <v>31</v>
      </c>
      <c r="E495" s="10">
        <f t="shared" si="73"/>
        <v>31</v>
      </c>
      <c r="F495" s="4">
        <f>'Lease Quarterly'!K505</f>
        <v>0</v>
      </c>
      <c r="G495" s="3">
        <f t="shared" si="78"/>
        <v>0</v>
      </c>
      <c r="H495" s="11">
        <f t="shared" si="74"/>
        <v>0</v>
      </c>
      <c r="I495" s="11">
        <f t="shared" si="75"/>
        <v>0</v>
      </c>
      <c r="J495" s="4">
        <f t="shared" si="76"/>
        <v>0</v>
      </c>
      <c r="K495" s="3">
        <f t="shared" si="79"/>
        <v>0</v>
      </c>
      <c r="L495" s="11">
        <f t="shared" si="80"/>
        <v>0</v>
      </c>
    </row>
    <row r="496" spans="1:12" x14ac:dyDescent="0.25">
      <c r="A496" s="9">
        <f>IF('Lease Quarterly'!$H$4="Monthly",DATE(YEAR('Quarterly Journal entry'!A495),MONTH('Quarterly Journal entry'!A495)+1,DAY('Quarterly Journal entry'!A495)),IF('Lease Quarterly'!$H$4="Quarterly",DATE(YEAR('Quarterly Journal entry'!A495),MONTH('Quarterly Journal entry'!A495)+3,DAY('Quarterly Journal entry'!A495)),DATE(YEAR('Quarterly Journal entry'!A495)+1,MONTH('Quarterly Journal entry'!A495),DAY('Quarterly Journal entry'!A495))))</f>
        <v>88846</v>
      </c>
      <c r="B496" s="9">
        <f t="shared" si="71"/>
        <v>88846</v>
      </c>
      <c r="C496" s="9">
        <f t="shared" si="77"/>
        <v>88875</v>
      </c>
      <c r="D496" s="3">
        <f t="shared" si="72"/>
        <v>30</v>
      </c>
      <c r="E496" s="10">
        <f t="shared" si="73"/>
        <v>30</v>
      </c>
      <c r="F496" s="4">
        <f>'Lease Quarterly'!K506</f>
        <v>0</v>
      </c>
      <c r="G496" s="3">
        <f t="shared" si="78"/>
        <v>0</v>
      </c>
      <c r="H496" s="11">
        <f t="shared" si="74"/>
        <v>0</v>
      </c>
      <c r="I496" s="11">
        <f t="shared" si="75"/>
        <v>0</v>
      </c>
      <c r="J496" s="4">
        <f t="shared" si="76"/>
        <v>0</v>
      </c>
      <c r="K496" s="3">
        <f t="shared" si="79"/>
        <v>0</v>
      </c>
      <c r="L496" s="11">
        <f t="shared" si="80"/>
        <v>0</v>
      </c>
    </row>
    <row r="497" spans="1:12" x14ac:dyDescent="0.25">
      <c r="A497" s="9">
        <f>IF('Lease Quarterly'!$H$4="Monthly",DATE(YEAR('Quarterly Journal entry'!A496),MONTH('Quarterly Journal entry'!A496)+1,DAY('Quarterly Journal entry'!A496)),IF('Lease Quarterly'!$H$4="Quarterly",DATE(YEAR('Quarterly Journal entry'!A496),MONTH('Quarterly Journal entry'!A496)+3,DAY('Quarterly Journal entry'!A496)),DATE(YEAR('Quarterly Journal entry'!A496)+1,MONTH('Quarterly Journal entry'!A496),DAY('Quarterly Journal entry'!A496))))</f>
        <v>88937</v>
      </c>
      <c r="B497" s="9">
        <f t="shared" si="71"/>
        <v>88937</v>
      </c>
      <c r="C497" s="9">
        <f t="shared" si="77"/>
        <v>88967</v>
      </c>
      <c r="D497" s="3">
        <f t="shared" si="72"/>
        <v>31</v>
      </c>
      <c r="E497" s="10">
        <f t="shared" si="73"/>
        <v>31</v>
      </c>
      <c r="F497" s="4">
        <f>'Lease Quarterly'!K507</f>
        <v>0</v>
      </c>
      <c r="G497" s="3">
        <f t="shared" si="78"/>
        <v>0</v>
      </c>
      <c r="H497" s="11">
        <f t="shared" si="74"/>
        <v>0</v>
      </c>
      <c r="I497" s="11">
        <f t="shared" si="75"/>
        <v>0</v>
      </c>
      <c r="J497" s="4">
        <f t="shared" si="76"/>
        <v>0</v>
      </c>
      <c r="K497" s="3">
        <f t="shared" si="79"/>
        <v>0</v>
      </c>
      <c r="L497" s="11">
        <f t="shared" si="80"/>
        <v>0</v>
      </c>
    </row>
    <row r="498" spans="1:12" x14ac:dyDescent="0.25">
      <c r="A498" s="9">
        <f>IF('Lease Quarterly'!$H$4="Monthly",DATE(YEAR('Quarterly Journal entry'!A497),MONTH('Quarterly Journal entry'!A497)+1,DAY('Quarterly Journal entry'!A497)),IF('Lease Quarterly'!$H$4="Quarterly",DATE(YEAR('Quarterly Journal entry'!A497),MONTH('Quarterly Journal entry'!A497)+3,DAY('Quarterly Journal entry'!A497)),DATE(YEAR('Quarterly Journal entry'!A497)+1,MONTH('Quarterly Journal entry'!A497),DAY('Quarterly Journal entry'!A497))))</f>
        <v>89029</v>
      </c>
      <c r="B498" s="9">
        <f t="shared" si="71"/>
        <v>89029</v>
      </c>
      <c r="C498" s="9">
        <f t="shared" si="77"/>
        <v>89059</v>
      </c>
      <c r="D498" s="3">
        <f t="shared" si="72"/>
        <v>31</v>
      </c>
      <c r="E498" s="10">
        <f t="shared" si="73"/>
        <v>31</v>
      </c>
      <c r="F498" s="4">
        <f>'Lease Quarterly'!K508</f>
        <v>0</v>
      </c>
      <c r="G498" s="3">
        <f t="shared" si="78"/>
        <v>0</v>
      </c>
      <c r="H498" s="11">
        <f t="shared" si="74"/>
        <v>0</v>
      </c>
      <c r="I498" s="11">
        <f t="shared" si="75"/>
        <v>0</v>
      </c>
      <c r="J498" s="4">
        <f t="shared" si="76"/>
        <v>0</v>
      </c>
      <c r="K498" s="3">
        <f t="shared" si="79"/>
        <v>0</v>
      </c>
      <c r="L498" s="11">
        <f t="shared" si="80"/>
        <v>0</v>
      </c>
    </row>
    <row r="499" spans="1:12" x14ac:dyDescent="0.25">
      <c r="A499" s="9">
        <f>IF('Lease Quarterly'!$H$4="Monthly",DATE(YEAR('Quarterly Journal entry'!A498),MONTH('Quarterly Journal entry'!A498)+1,DAY('Quarterly Journal entry'!A498)),IF('Lease Quarterly'!$H$4="Quarterly",DATE(YEAR('Quarterly Journal entry'!A498),MONTH('Quarterly Journal entry'!A498)+3,DAY('Quarterly Journal entry'!A498)),DATE(YEAR('Quarterly Journal entry'!A498)+1,MONTH('Quarterly Journal entry'!A498),DAY('Quarterly Journal entry'!A498))))</f>
        <v>89121</v>
      </c>
      <c r="B499" s="9">
        <f t="shared" si="71"/>
        <v>89121</v>
      </c>
      <c r="C499" s="9">
        <f t="shared" si="77"/>
        <v>89151</v>
      </c>
      <c r="D499" s="3">
        <f t="shared" si="72"/>
        <v>31</v>
      </c>
      <c r="E499" s="10">
        <f t="shared" si="73"/>
        <v>31</v>
      </c>
      <c r="F499" s="4">
        <f>'Lease Quarterly'!K509</f>
        <v>0</v>
      </c>
      <c r="G499" s="3">
        <f t="shared" si="78"/>
        <v>0</v>
      </c>
      <c r="H499" s="11">
        <f t="shared" si="74"/>
        <v>0</v>
      </c>
      <c r="I499" s="11">
        <f t="shared" si="75"/>
        <v>0</v>
      </c>
      <c r="J499" s="4">
        <f t="shared" si="76"/>
        <v>0</v>
      </c>
      <c r="K499" s="3">
        <f t="shared" si="79"/>
        <v>0</v>
      </c>
      <c r="L499" s="11">
        <f t="shared" si="80"/>
        <v>0</v>
      </c>
    </row>
    <row r="500" spans="1:12" x14ac:dyDescent="0.25">
      <c r="A500" s="9">
        <f>IF('Lease Quarterly'!$H$4="Monthly",DATE(YEAR('Quarterly Journal entry'!A499),MONTH('Quarterly Journal entry'!A499)+1,DAY('Quarterly Journal entry'!A499)),IF('Lease Quarterly'!$H$4="Quarterly",DATE(YEAR('Quarterly Journal entry'!A499),MONTH('Quarterly Journal entry'!A499)+3,DAY('Quarterly Journal entry'!A499)),DATE(YEAR('Quarterly Journal entry'!A499)+1,MONTH('Quarterly Journal entry'!A499),DAY('Quarterly Journal entry'!A499))))</f>
        <v>89212</v>
      </c>
      <c r="B500" s="9">
        <f t="shared" si="71"/>
        <v>89212</v>
      </c>
      <c r="C500" s="9">
        <f t="shared" si="77"/>
        <v>89241</v>
      </c>
      <c r="D500" s="3">
        <f t="shared" si="72"/>
        <v>30</v>
      </c>
      <c r="E500" s="10">
        <f t="shared" si="73"/>
        <v>30</v>
      </c>
      <c r="F500" s="4">
        <f>'Lease Quarterly'!K510</f>
        <v>0</v>
      </c>
      <c r="G500" s="3">
        <f t="shared" si="78"/>
        <v>0</v>
      </c>
      <c r="H500" s="11">
        <f t="shared" si="74"/>
        <v>0</v>
      </c>
      <c r="I500" s="11">
        <f t="shared" si="75"/>
        <v>0</v>
      </c>
      <c r="J500" s="4">
        <f t="shared" si="76"/>
        <v>0</v>
      </c>
      <c r="K500" s="3">
        <f t="shared" si="79"/>
        <v>0</v>
      </c>
      <c r="L500" s="11">
        <f t="shared" si="80"/>
        <v>0</v>
      </c>
    </row>
    <row r="501" spans="1:12" x14ac:dyDescent="0.25">
      <c r="A501" s="9">
        <f>IF('Lease Quarterly'!$H$4="Monthly",DATE(YEAR('Quarterly Journal entry'!A500),MONTH('Quarterly Journal entry'!A500)+1,DAY('Quarterly Journal entry'!A500)),IF('Lease Quarterly'!$H$4="Quarterly",DATE(YEAR('Quarterly Journal entry'!A500),MONTH('Quarterly Journal entry'!A500)+3,DAY('Quarterly Journal entry'!A500)),DATE(YEAR('Quarterly Journal entry'!A500)+1,MONTH('Quarterly Journal entry'!A500),DAY('Quarterly Journal entry'!A500))))</f>
        <v>89303</v>
      </c>
      <c r="B501" s="9">
        <f t="shared" si="71"/>
        <v>89303</v>
      </c>
      <c r="C501" s="9">
        <f t="shared" si="77"/>
        <v>89333</v>
      </c>
      <c r="D501" s="3">
        <f t="shared" si="72"/>
        <v>31</v>
      </c>
      <c r="E501" s="10">
        <f t="shared" si="73"/>
        <v>31</v>
      </c>
      <c r="F501" s="4">
        <f>'Lease Quarterly'!K511</f>
        <v>0</v>
      </c>
      <c r="G501" s="3">
        <f t="shared" si="78"/>
        <v>0</v>
      </c>
      <c r="H501" s="11">
        <f t="shared" si="74"/>
        <v>0</v>
      </c>
      <c r="I501" s="11">
        <f t="shared" si="75"/>
        <v>0</v>
      </c>
      <c r="J501" s="4">
        <f t="shared" si="76"/>
        <v>0</v>
      </c>
      <c r="K501" s="3">
        <f t="shared" si="79"/>
        <v>0</v>
      </c>
      <c r="L501" s="11">
        <f t="shared" si="80"/>
        <v>0</v>
      </c>
    </row>
    <row r="502" spans="1:12" x14ac:dyDescent="0.25">
      <c r="A502" s="9">
        <f>IF('Lease Quarterly'!$H$4="Monthly",DATE(YEAR('Quarterly Journal entry'!A501),MONTH('Quarterly Journal entry'!A501)+1,DAY('Quarterly Journal entry'!A501)),IF('Lease Quarterly'!$H$4="Quarterly",DATE(YEAR('Quarterly Journal entry'!A501),MONTH('Quarterly Journal entry'!A501)+3,DAY('Quarterly Journal entry'!A501)),DATE(YEAR('Quarterly Journal entry'!A501)+1,MONTH('Quarterly Journal entry'!A501),DAY('Quarterly Journal entry'!A501))))</f>
        <v>89395</v>
      </c>
      <c r="B502" s="9">
        <f t="shared" si="71"/>
        <v>89395</v>
      </c>
      <c r="C502" s="9">
        <f t="shared" si="77"/>
        <v>89425</v>
      </c>
      <c r="D502" s="3">
        <f t="shared" si="72"/>
        <v>31</v>
      </c>
      <c r="E502" s="10">
        <f t="shared" si="73"/>
        <v>31</v>
      </c>
      <c r="F502" s="4">
        <f>'Lease Quarterly'!K512</f>
        <v>0</v>
      </c>
      <c r="G502" s="3">
        <f t="shared" si="78"/>
        <v>0</v>
      </c>
      <c r="H502" s="11">
        <f t="shared" si="74"/>
        <v>0</v>
      </c>
      <c r="I502" s="11">
        <f t="shared" si="75"/>
        <v>0</v>
      </c>
      <c r="J502" s="4">
        <f t="shared" si="76"/>
        <v>0</v>
      </c>
      <c r="K502" s="3">
        <f t="shared" si="79"/>
        <v>0</v>
      </c>
      <c r="L502" s="11">
        <f t="shared" si="80"/>
        <v>0</v>
      </c>
    </row>
    <row r="503" spans="1:12" x14ac:dyDescent="0.25">
      <c r="A503" s="9">
        <f>IF('Lease Quarterly'!$H$4="Monthly",DATE(YEAR('Quarterly Journal entry'!A502),MONTH('Quarterly Journal entry'!A502)+1,DAY('Quarterly Journal entry'!A502)),IF('Lease Quarterly'!$H$4="Quarterly",DATE(YEAR('Quarterly Journal entry'!A502),MONTH('Quarterly Journal entry'!A502)+3,DAY('Quarterly Journal entry'!A502)),DATE(YEAR('Quarterly Journal entry'!A502)+1,MONTH('Quarterly Journal entry'!A502),DAY('Quarterly Journal entry'!A502))))</f>
        <v>89487</v>
      </c>
      <c r="B503" s="9">
        <f t="shared" si="71"/>
        <v>89487</v>
      </c>
      <c r="C503" s="9">
        <f t="shared" si="77"/>
        <v>89517</v>
      </c>
      <c r="D503" s="3">
        <f t="shared" si="72"/>
        <v>31</v>
      </c>
      <c r="E503" s="10">
        <f t="shared" si="73"/>
        <v>31</v>
      </c>
      <c r="F503" s="4">
        <f>'Lease Quarterly'!K513</f>
        <v>0</v>
      </c>
      <c r="G503" s="3">
        <f t="shared" si="78"/>
        <v>0</v>
      </c>
      <c r="H503" s="11">
        <f t="shared" si="74"/>
        <v>0</v>
      </c>
      <c r="I503" s="11">
        <f t="shared" si="75"/>
        <v>0</v>
      </c>
      <c r="J503" s="4">
        <f t="shared" si="76"/>
        <v>0</v>
      </c>
      <c r="K503" s="3">
        <f t="shared" si="79"/>
        <v>0</v>
      </c>
      <c r="L503" s="11">
        <f t="shared" si="80"/>
        <v>0</v>
      </c>
    </row>
    <row r="504" spans="1:12" x14ac:dyDescent="0.25">
      <c r="A504" s="9">
        <f>IF('Lease Quarterly'!$H$4="Monthly",DATE(YEAR('Quarterly Journal entry'!A503),MONTH('Quarterly Journal entry'!A503)+1,DAY('Quarterly Journal entry'!A503)),IF('Lease Quarterly'!$H$4="Quarterly",DATE(YEAR('Quarterly Journal entry'!A503),MONTH('Quarterly Journal entry'!A503)+3,DAY('Quarterly Journal entry'!A503)),DATE(YEAR('Quarterly Journal entry'!A503)+1,MONTH('Quarterly Journal entry'!A503),DAY('Quarterly Journal entry'!A503))))</f>
        <v>89577</v>
      </c>
      <c r="B504" s="9">
        <f t="shared" si="71"/>
        <v>89577</v>
      </c>
      <c r="C504" s="9">
        <f t="shared" si="77"/>
        <v>89606</v>
      </c>
      <c r="D504" s="3">
        <f t="shared" si="72"/>
        <v>30</v>
      </c>
      <c r="E504" s="10">
        <f t="shared" si="73"/>
        <v>30</v>
      </c>
      <c r="F504" s="4">
        <f>'Lease Quarterly'!K514</f>
        <v>0</v>
      </c>
      <c r="G504" s="3">
        <f t="shared" si="78"/>
        <v>0</v>
      </c>
      <c r="H504" s="11">
        <f t="shared" si="74"/>
        <v>0</v>
      </c>
      <c r="I504" s="11">
        <f t="shared" si="75"/>
        <v>0</v>
      </c>
      <c r="J504" s="4">
        <f t="shared" si="76"/>
        <v>0</v>
      </c>
      <c r="K504" s="3">
        <f t="shared" si="79"/>
        <v>0</v>
      </c>
      <c r="L504" s="11">
        <f t="shared" si="80"/>
        <v>0</v>
      </c>
    </row>
    <row r="505" spans="1:12" x14ac:dyDescent="0.25">
      <c r="A505" s="9">
        <f>IF('Lease Quarterly'!$H$4="Monthly",DATE(YEAR('Quarterly Journal entry'!A504),MONTH('Quarterly Journal entry'!A504)+1,DAY('Quarterly Journal entry'!A504)),IF('Lease Quarterly'!$H$4="Quarterly",DATE(YEAR('Quarterly Journal entry'!A504),MONTH('Quarterly Journal entry'!A504)+3,DAY('Quarterly Journal entry'!A504)),DATE(YEAR('Quarterly Journal entry'!A504)+1,MONTH('Quarterly Journal entry'!A504),DAY('Quarterly Journal entry'!A504))))</f>
        <v>89668</v>
      </c>
      <c r="B505" s="9">
        <f t="shared" si="71"/>
        <v>89668</v>
      </c>
      <c r="C505" s="9">
        <f t="shared" si="77"/>
        <v>89698</v>
      </c>
      <c r="D505" s="3">
        <f t="shared" si="72"/>
        <v>31</v>
      </c>
      <c r="E505" s="10">
        <f t="shared" si="73"/>
        <v>31</v>
      </c>
      <c r="F505" s="4">
        <f>'Lease Quarterly'!K515</f>
        <v>0</v>
      </c>
      <c r="G505" s="3">
        <f t="shared" si="78"/>
        <v>0</v>
      </c>
      <c r="H505" s="11">
        <f t="shared" si="74"/>
        <v>0</v>
      </c>
      <c r="I505" s="11">
        <f t="shared" si="75"/>
        <v>0</v>
      </c>
      <c r="J505" s="4">
        <f t="shared" si="76"/>
        <v>0</v>
      </c>
      <c r="K505" s="3">
        <f t="shared" si="79"/>
        <v>0</v>
      </c>
      <c r="L505" s="11">
        <f t="shared" si="80"/>
        <v>0</v>
      </c>
    </row>
    <row r="506" spans="1:12" x14ac:dyDescent="0.25">
      <c r="A506" s="9">
        <f>IF('Lease Quarterly'!$H$4="Monthly",DATE(YEAR('Quarterly Journal entry'!A505),MONTH('Quarterly Journal entry'!A505)+1,DAY('Quarterly Journal entry'!A505)),IF('Lease Quarterly'!$H$4="Quarterly",DATE(YEAR('Quarterly Journal entry'!A505),MONTH('Quarterly Journal entry'!A505)+3,DAY('Quarterly Journal entry'!A505)),DATE(YEAR('Quarterly Journal entry'!A505)+1,MONTH('Quarterly Journal entry'!A505),DAY('Quarterly Journal entry'!A505))))</f>
        <v>89760</v>
      </c>
      <c r="B506" s="9">
        <f t="shared" si="71"/>
        <v>89760</v>
      </c>
      <c r="C506" s="9">
        <f t="shared" si="77"/>
        <v>89790</v>
      </c>
      <c r="D506" s="3">
        <f t="shared" si="72"/>
        <v>31</v>
      </c>
      <c r="E506" s="10">
        <f t="shared" si="73"/>
        <v>31</v>
      </c>
      <c r="F506" s="4">
        <f>'Lease Quarterly'!K516</f>
        <v>0</v>
      </c>
      <c r="G506" s="3">
        <f t="shared" si="78"/>
        <v>0</v>
      </c>
      <c r="H506" s="11">
        <f t="shared" si="74"/>
        <v>0</v>
      </c>
      <c r="I506" s="11">
        <f t="shared" si="75"/>
        <v>0</v>
      </c>
      <c r="J506" s="4">
        <f t="shared" si="76"/>
        <v>0</v>
      </c>
      <c r="K506" s="3">
        <f t="shared" si="79"/>
        <v>0</v>
      </c>
      <c r="L506" s="11">
        <f t="shared" si="80"/>
        <v>0</v>
      </c>
    </row>
    <row r="507" spans="1:12" x14ac:dyDescent="0.25">
      <c r="A507" s="9">
        <f>IF('Lease Quarterly'!$H$4="Monthly",DATE(YEAR('Quarterly Journal entry'!A506),MONTH('Quarterly Journal entry'!A506)+1,DAY('Quarterly Journal entry'!A506)),IF('Lease Quarterly'!$H$4="Quarterly",DATE(YEAR('Quarterly Journal entry'!A506),MONTH('Quarterly Journal entry'!A506)+3,DAY('Quarterly Journal entry'!A506)),DATE(YEAR('Quarterly Journal entry'!A506)+1,MONTH('Quarterly Journal entry'!A506),DAY('Quarterly Journal entry'!A506))))</f>
        <v>89852</v>
      </c>
      <c r="B507" s="9">
        <f t="shared" si="71"/>
        <v>89852</v>
      </c>
      <c r="C507" s="9">
        <f t="shared" si="77"/>
        <v>89882</v>
      </c>
      <c r="D507" s="3">
        <f t="shared" si="72"/>
        <v>31</v>
      </c>
      <c r="E507" s="10">
        <f t="shared" si="73"/>
        <v>31</v>
      </c>
      <c r="F507" s="4">
        <f>'Lease Quarterly'!K517</f>
        <v>0</v>
      </c>
      <c r="G507" s="3">
        <f t="shared" si="78"/>
        <v>0</v>
      </c>
      <c r="H507" s="11">
        <f t="shared" si="74"/>
        <v>0</v>
      </c>
      <c r="I507" s="11">
        <f t="shared" si="75"/>
        <v>0</v>
      </c>
      <c r="J507" s="4">
        <f t="shared" si="76"/>
        <v>0</v>
      </c>
      <c r="K507" s="3">
        <f t="shared" si="79"/>
        <v>0</v>
      </c>
      <c r="L507" s="11">
        <f t="shared" si="80"/>
        <v>0</v>
      </c>
    </row>
    <row r="508" spans="1:12" x14ac:dyDescent="0.25">
      <c r="A508" s="9">
        <f>IF('Lease Quarterly'!$H$4="Monthly",DATE(YEAR('Quarterly Journal entry'!A507),MONTH('Quarterly Journal entry'!A507)+1,DAY('Quarterly Journal entry'!A507)),IF('Lease Quarterly'!$H$4="Quarterly",DATE(YEAR('Quarterly Journal entry'!A507),MONTH('Quarterly Journal entry'!A507)+3,DAY('Quarterly Journal entry'!A507)),DATE(YEAR('Quarterly Journal entry'!A507)+1,MONTH('Quarterly Journal entry'!A507),DAY('Quarterly Journal entry'!A507))))</f>
        <v>89942</v>
      </c>
      <c r="B508" s="9">
        <f t="shared" si="71"/>
        <v>89942</v>
      </c>
      <c r="C508" s="9">
        <f t="shared" si="77"/>
        <v>89971</v>
      </c>
      <c r="D508" s="3">
        <f t="shared" si="72"/>
        <v>30</v>
      </c>
      <c r="E508" s="10">
        <f t="shared" si="73"/>
        <v>30</v>
      </c>
      <c r="F508" s="4">
        <f>'Lease Quarterly'!K518</f>
        <v>0</v>
      </c>
      <c r="G508" s="3">
        <f t="shared" si="78"/>
        <v>0</v>
      </c>
      <c r="H508" s="11">
        <f t="shared" si="74"/>
        <v>0</v>
      </c>
      <c r="I508" s="11">
        <f t="shared" si="75"/>
        <v>0</v>
      </c>
      <c r="J508" s="4">
        <f t="shared" si="76"/>
        <v>0</v>
      </c>
      <c r="K508" s="3">
        <f t="shared" si="79"/>
        <v>0</v>
      </c>
      <c r="L508" s="11">
        <f t="shared" si="80"/>
        <v>0</v>
      </c>
    </row>
    <row r="509" spans="1:12" x14ac:dyDescent="0.25">
      <c r="A509" s="9">
        <f>IF('Lease Quarterly'!$H$4="Monthly",DATE(YEAR('Quarterly Journal entry'!A508),MONTH('Quarterly Journal entry'!A508)+1,DAY('Quarterly Journal entry'!A508)),IF('Lease Quarterly'!$H$4="Quarterly",DATE(YEAR('Quarterly Journal entry'!A508),MONTH('Quarterly Journal entry'!A508)+3,DAY('Quarterly Journal entry'!A508)),DATE(YEAR('Quarterly Journal entry'!A508)+1,MONTH('Quarterly Journal entry'!A508),DAY('Quarterly Journal entry'!A508))))</f>
        <v>90033</v>
      </c>
      <c r="B509" s="9">
        <f t="shared" si="71"/>
        <v>90033</v>
      </c>
      <c r="C509" s="9">
        <f t="shared" si="77"/>
        <v>90063</v>
      </c>
      <c r="D509" s="3">
        <f t="shared" si="72"/>
        <v>31</v>
      </c>
      <c r="E509" s="10">
        <f t="shared" si="73"/>
        <v>31</v>
      </c>
      <c r="F509" s="4">
        <f>'Lease Quarterly'!K519</f>
        <v>0</v>
      </c>
      <c r="G509" s="3">
        <f t="shared" si="78"/>
        <v>0</v>
      </c>
      <c r="H509" s="11">
        <f t="shared" si="74"/>
        <v>0</v>
      </c>
      <c r="I509" s="11">
        <f t="shared" si="75"/>
        <v>0</v>
      </c>
      <c r="J509" s="4">
        <f t="shared" si="76"/>
        <v>0</v>
      </c>
      <c r="K509" s="3">
        <f t="shared" si="79"/>
        <v>0</v>
      </c>
      <c r="L509" s="11">
        <f t="shared" si="80"/>
        <v>0</v>
      </c>
    </row>
    <row r="510" spans="1:12" x14ac:dyDescent="0.25">
      <c r="A510" s="9">
        <f>IF('Lease Quarterly'!$H$4="Monthly",DATE(YEAR('Quarterly Journal entry'!A509),MONTH('Quarterly Journal entry'!A509)+1,DAY('Quarterly Journal entry'!A509)),IF('Lease Quarterly'!$H$4="Quarterly",DATE(YEAR('Quarterly Journal entry'!A509),MONTH('Quarterly Journal entry'!A509)+3,DAY('Quarterly Journal entry'!A509)),DATE(YEAR('Quarterly Journal entry'!A509)+1,MONTH('Quarterly Journal entry'!A509),DAY('Quarterly Journal entry'!A509))))</f>
        <v>90125</v>
      </c>
      <c r="B510" s="9">
        <f t="shared" si="71"/>
        <v>90125</v>
      </c>
      <c r="C510" s="9">
        <f t="shared" si="77"/>
        <v>90155</v>
      </c>
      <c r="D510" s="3">
        <f t="shared" si="72"/>
        <v>31</v>
      </c>
      <c r="E510" s="10">
        <f t="shared" si="73"/>
        <v>31</v>
      </c>
      <c r="F510" s="4">
        <f>'Lease Quarterly'!K520</f>
        <v>0</v>
      </c>
      <c r="G510" s="3">
        <f t="shared" si="78"/>
        <v>0</v>
      </c>
      <c r="H510" s="11">
        <f t="shared" si="74"/>
        <v>0</v>
      </c>
      <c r="I510" s="11">
        <f t="shared" si="75"/>
        <v>0</v>
      </c>
      <c r="J510" s="4">
        <f t="shared" si="76"/>
        <v>0</v>
      </c>
      <c r="K510" s="3">
        <f t="shared" si="79"/>
        <v>0</v>
      </c>
      <c r="L510" s="11">
        <f t="shared" si="80"/>
        <v>0</v>
      </c>
    </row>
    <row r="511" spans="1:12" x14ac:dyDescent="0.25">
      <c r="A511" s="9">
        <f>IF('Lease Quarterly'!$H$4="Monthly",DATE(YEAR('Quarterly Journal entry'!A510),MONTH('Quarterly Journal entry'!A510)+1,DAY('Quarterly Journal entry'!A510)),IF('Lease Quarterly'!$H$4="Quarterly",DATE(YEAR('Quarterly Journal entry'!A510),MONTH('Quarterly Journal entry'!A510)+3,DAY('Quarterly Journal entry'!A510)),DATE(YEAR('Quarterly Journal entry'!A510)+1,MONTH('Quarterly Journal entry'!A510),DAY('Quarterly Journal entry'!A510))))</f>
        <v>90217</v>
      </c>
      <c r="B511" s="9">
        <f t="shared" si="71"/>
        <v>90217</v>
      </c>
      <c r="C511" s="9">
        <f t="shared" si="77"/>
        <v>90247</v>
      </c>
      <c r="D511" s="3">
        <f t="shared" si="72"/>
        <v>31</v>
      </c>
      <c r="E511" s="10">
        <f t="shared" si="73"/>
        <v>31</v>
      </c>
      <c r="F511" s="4">
        <f>'Lease Quarterly'!K521</f>
        <v>0</v>
      </c>
      <c r="G511" s="3">
        <f t="shared" si="78"/>
        <v>0</v>
      </c>
      <c r="H511" s="11">
        <f t="shared" si="74"/>
        <v>0</v>
      </c>
      <c r="I511" s="11">
        <f t="shared" si="75"/>
        <v>0</v>
      </c>
      <c r="J511" s="4">
        <f t="shared" si="76"/>
        <v>0</v>
      </c>
      <c r="K511" s="3">
        <f t="shared" si="79"/>
        <v>0</v>
      </c>
      <c r="L511" s="11">
        <f t="shared" si="80"/>
        <v>0</v>
      </c>
    </row>
    <row r="512" spans="1:12" x14ac:dyDescent="0.25">
      <c r="A512" s="9">
        <f>IF('Lease Quarterly'!$H$4="Monthly",DATE(YEAR('Quarterly Journal entry'!A511),MONTH('Quarterly Journal entry'!A511)+1,DAY('Quarterly Journal entry'!A511)),IF('Lease Quarterly'!$H$4="Quarterly",DATE(YEAR('Quarterly Journal entry'!A511),MONTH('Quarterly Journal entry'!A511)+3,DAY('Quarterly Journal entry'!A511)),DATE(YEAR('Quarterly Journal entry'!A511)+1,MONTH('Quarterly Journal entry'!A511),DAY('Quarterly Journal entry'!A511))))</f>
        <v>90307</v>
      </c>
      <c r="B512" s="9">
        <f t="shared" si="71"/>
        <v>90307</v>
      </c>
      <c r="C512" s="9">
        <f t="shared" si="77"/>
        <v>90336</v>
      </c>
      <c r="D512" s="3">
        <f t="shared" si="72"/>
        <v>30</v>
      </c>
      <c r="E512" s="10">
        <f t="shared" si="73"/>
        <v>30</v>
      </c>
      <c r="F512" s="4">
        <f>'Lease Quarterly'!K522</f>
        <v>0</v>
      </c>
      <c r="G512" s="3">
        <f t="shared" si="78"/>
        <v>0</v>
      </c>
      <c r="H512" s="11">
        <f t="shared" si="74"/>
        <v>0</v>
      </c>
      <c r="I512" s="11">
        <f t="shared" si="75"/>
        <v>0</v>
      </c>
      <c r="J512" s="4">
        <f t="shared" si="76"/>
        <v>0</v>
      </c>
      <c r="K512" s="3">
        <f t="shared" si="79"/>
        <v>0</v>
      </c>
      <c r="L512" s="11">
        <f t="shared" si="80"/>
        <v>0</v>
      </c>
    </row>
    <row r="513" spans="1:12" x14ac:dyDescent="0.25">
      <c r="A513" s="9">
        <f>IF('Lease Quarterly'!$H$4="Monthly",DATE(YEAR('Quarterly Journal entry'!A512),MONTH('Quarterly Journal entry'!A512)+1,DAY('Quarterly Journal entry'!A512)),IF('Lease Quarterly'!$H$4="Quarterly",DATE(YEAR('Quarterly Journal entry'!A512),MONTH('Quarterly Journal entry'!A512)+3,DAY('Quarterly Journal entry'!A512)),DATE(YEAR('Quarterly Journal entry'!A512)+1,MONTH('Quarterly Journal entry'!A512),DAY('Quarterly Journal entry'!A512))))</f>
        <v>90398</v>
      </c>
      <c r="B513" s="9">
        <f t="shared" si="71"/>
        <v>90398</v>
      </c>
      <c r="C513" s="9">
        <f t="shared" si="77"/>
        <v>90428</v>
      </c>
      <c r="D513" s="3">
        <f t="shared" si="72"/>
        <v>31</v>
      </c>
      <c r="E513" s="10">
        <f t="shared" si="73"/>
        <v>31</v>
      </c>
      <c r="F513" s="4">
        <f>'Lease Quarterly'!K523</f>
        <v>0</v>
      </c>
      <c r="G513" s="3">
        <f t="shared" si="78"/>
        <v>0</v>
      </c>
      <c r="H513" s="11">
        <f t="shared" si="74"/>
        <v>0</v>
      </c>
      <c r="I513" s="11">
        <f t="shared" si="75"/>
        <v>0</v>
      </c>
      <c r="J513" s="4">
        <f t="shared" si="76"/>
        <v>0</v>
      </c>
      <c r="K513" s="3">
        <f t="shared" si="79"/>
        <v>0</v>
      </c>
      <c r="L513" s="11">
        <f t="shared" si="80"/>
        <v>0</v>
      </c>
    </row>
    <row r="514" spans="1:12" x14ac:dyDescent="0.25">
      <c r="A514" s="9">
        <f>IF('Lease Quarterly'!$H$4="Monthly",DATE(YEAR('Quarterly Journal entry'!A513),MONTH('Quarterly Journal entry'!A513)+1,DAY('Quarterly Journal entry'!A513)),IF('Lease Quarterly'!$H$4="Quarterly",DATE(YEAR('Quarterly Journal entry'!A513),MONTH('Quarterly Journal entry'!A513)+3,DAY('Quarterly Journal entry'!A513)),DATE(YEAR('Quarterly Journal entry'!A513)+1,MONTH('Quarterly Journal entry'!A513),DAY('Quarterly Journal entry'!A513))))</f>
        <v>90490</v>
      </c>
      <c r="B514" s="9">
        <f t="shared" si="71"/>
        <v>90490</v>
      </c>
      <c r="C514" s="9">
        <f t="shared" si="77"/>
        <v>90520</v>
      </c>
      <c r="D514" s="3">
        <f t="shared" si="72"/>
        <v>31</v>
      </c>
      <c r="E514" s="10">
        <f t="shared" si="73"/>
        <v>31</v>
      </c>
      <c r="F514" s="4">
        <f>'Lease Quarterly'!K524</f>
        <v>0</v>
      </c>
      <c r="G514" s="3">
        <f t="shared" si="78"/>
        <v>0</v>
      </c>
      <c r="H514" s="11">
        <f t="shared" si="74"/>
        <v>0</v>
      </c>
      <c r="I514" s="11">
        <f t="shared" si="75"/>
        <v>0</v>
      </c>
      <c r="J514" s="4">
        <f t="shared" si="76"/>
        <v>0</v>
      </c>
      <c r="K514" s="3">
        <f t="shared" si="79"/>
        <v>0</v>
      </c>
      <c r="L514" s="11">
        <f t="shared" si="80"/>
        <v>0</v>
      </c>
    </row>
    <row r="515" spans="1:12" x14ac:dyDescent="0.25">
      <c r="A515" s="9">
        <f>IF('Lease Quarterly'!$H$4="Monthly",DATE(YEAR('Quarterly Journal entry'!A514),MONTH('Quarterly Journal entry'!A514)+1,DAY('Quarterly Journal entry'!A514)),IF('Lease Quarterly'!$H$4="Quarterly",DATE(YEAR('Quarterly Journal entry'!A514),MONTH('Quarterly Journal entry'!A514)+3,DAY('Quarterly Journal entry'!A514)),DATE(YEAR('Quarterly Journal entry'!A514)+1,MONTH('Quarterly Journal entry'!A514),DAY('Quarterly Journal entry'!A514))))</f>
        <v>90582</v>
      </c>
      <c r="B515" s="9">
        <f t="shared" si="71"/>
        <v>90582</v>
      </c>
      <c r="C515" s="9">
        <f t="shared" si="77"/>
        <v>90612</v>
      </c>
      <c r="D515" s="3">
        <f t="shared" si="72"/>
        <v>31</v>
      </c>
      <c r="E515" s="10">
        <f t="shared" si="73"/>
        <v>31</v>
      </c>
      <c r="F515" s="4">
        <f>'Lease Quarterly'!K525</f>
        <v>0</v>
      </c>
      <c r="G515" s="3">
        <f t="shared" si="78"/>
        <v>0</v>
      </c>
      <c r="H515" s="11">
        <f t="shared" si="74"/>
        <v>0</v>
      </c>
      <c r="I515" s="11">
        <f t="shared" si="75"/>
        <v>0</v>
      </c>
      <c r="J515" s="4">
        <f t="shared" si="76"/>
        <v>0</v>
      </c>
      <c r="K515" s="3">
        <f t="shared" si="79"/>
        <v>0</v>
      </c>
      <c r="L515" s="11">
        <f t="shared" si="80"/>
        <v>0</v>
      </c>
    </row>
    <row r="516" spans="1:12" x14ac:dyDescent="0.25">
      <c r="A516" s="9">
        <f>IF('Lease Quarterly'!$H$4="Monthly",DATE(YEAR('Quarterly Journal entry'!A515),MONTH('Quarterly Journal entry'!A515)+1,DAY('Quarterly Journal entry'!A515)),IF('Lease Quarterly'!$H$4="Quarterly",DATE(YEAR('Quarterly Journal entry'!A515),MONTH('Quarterly Journal entry'!A515)+3,DAY('Quarterly Journal entry'!A515)),DATE(YEAR('Quarterly Journal entry'!A515)+1,MONTH('Quarterly Journal entry'!A515),DAY('Quarterly Journal entry'!A515))))</f>
        <v>90673</v>
      </c>
      <c r="B516" s="9">
        <f t="shared" si="71"/>
        <v>90673</v>
      </c>
      <c r="C516" s="9">
        <f t="shared" si="77"/>
        <v>90702</v>
      </c>
      <c r="D516" s="3">
        <f t="shared" si="72"/>
        <v>30</v>
      </c>
      <c r="E516" s="10">
        <f t="shared" si="73"/>
        <v>30</v>
      </c>
      <c r="F516" s="4">
        <f>'Lease Quarterly'!K526</f>
        <v>0</v>
      </c>
      <c r="G516" s="3">
        <f t="shared" si="78"/>
        <v>0</v>
      </c>
      <c r="H516" s="11">
        <f t="shared" si="74"/>
        <v>0</v>
      </c>
      <c r="I516" s="11">
        <f t="shared" si="75"/>
        <v>0</v>
      </c>
      <c r="J516" s="4">
        <f t="shared" si="76"/>
        <v>0</v>
      </c>
      <c r="K516" s="3">
        <f t="shared" si="79"/>
        <v>0</v>
      </c>
      <c r="L516" s="11">
        <f t="shared" si="80"/>
        <v>0</v>
      </c>
    </row>
    <row r="517" spans="1:12" x14ac:dyDescent="0.25">
      <c r="A517" s="9">
        <f>IF('Lease Quarterly'!$H$4="Monthly",DATE(YEAR('Quarterly Journal entry'!A516),MONTH('Quarterly Journal entry'!A516)+1,DAY('Quarterly Journal entry'!A516)),IF('Lease Quarterly'!$H$4="Quarterly",DATE(YEAR('Quarterly Journal entry'!A516),MONTH('Quarterly Journal entry'!A516)+3,DAY('Quarterly Journal entry'!A516)),DATE(YEAR('Quarterly Journal entry'!A516)+1,MONTH('Quarterly Journal entry'!A516),DAY('Quarterly Journal entry'!A516))))</f>
        <v>90764</v>
      </c>
      <c r="B517" s="9">
        <f t="shared" si="71"/>
        <v>90764</v>
      </c>
      <c r="C517" s="9">
        <f t="shared" si="77"/>
        <v>90794</v>
      </c>
      <c r="D517" s="3">
        <f t="shared" si="72"/>
        <v>31</v>
      </c>
      <c r="E517" s="10">
        <f t="shared" si="73"/>
        <v>31</v>
      </c>
      <c r="F517" s="4">
        <f>'Lease Quarterly'!K527</f>
        <v>0</v>
      </c>
      <c r="G517" s="3">
        <f t="shared" si="78"/>
        <v>0</v>
      </c>
      <c r="H517" s="11">
        <f t="shared" si="74"/>
        <v>0</v>
      </c>
      <c r="I517" s="11">
        <f t="shared" si="75"/>
        <v>0</v>
      </c>
      <c r="J517" s="4">
        <f t="shared" si="76"/>
        <v>0</v>
      </c>
      <c r="K517" s="3">
        <f t="shared" si="79"/>
        <v>0</v>
      </c>
      <c r="L517" s="11">
        <f t="shared" si="80"/>
        <v>0</v>
      </c>
    </row>
    <row r="518" spans="1:12" x14ac:dyDescent="0.25">
      <c r="A518" s="9">
        <f>IF('Lease Quarterly'!$H$4="Monthly",DATE(YEAR('Quarterly Journal entry'!A517),MONTH('Quarterly Journal entry'!A517)+1,DAY('Quarterly Journal entry'!A517)),IF('Lease Quarterly'!$H$4="Quarterly",DATE(YEAR('Quarterly Journal entry'!A517),MONTH('Quarterly Journal entry'!A517)+3,DAY('Quarterly Journal entry'!A517)),DATE(YEAR('Quarterly Journal entry'!A517)+1,MONTH('Quarterly Journal entry'!A517),DAY('Quarterly Journal entry'!A517))))</f>
        <v>90856</v>
      </c>
      <c r="B518" s="9">
        <f t="shared" ref="B518:B581" si="81">EOMONTH(A518,-1)+1</f>
        <v>90856</v>
      </c>
      <c r="C518" s="9">
        <f t="shared" si="77"/>
        <v>90886</v>
      </c>
      <c r="D518" s="3">
        <f t="shared" ref="D518:D581" si="82">C518-B518+1</f>
        <v>31</v>
      </c>
      <c r="E518" s="10">
        <f t="shared" ref="E518:E581" si="83">C518-A518+1</f>
        <v>31</v>
      </c>
      <c r="F518" s="4">
        <f>'Lease Quarterly'!K528</f>
        <v>0</v>
      </c>
      <c r="G518" s="3">
        <f t="shared" si="78"/>
        <v>0</v>
      </c>
      <c r="H518" s="11">
        <f t="shared" ref="H518:H581" si="84">(F519)/(A519-A518+1)*((((EOMONTH(DATE(YEAR(A518),MONTH(A518)+1,DAY(A518)),0)))-DATE(YEAR(A518),MONTH(EOMONTH(A518,-1)+1)+1,1))+1)</f>
        <v>0</v>
      </c>
      <c r="I518" s="11">
        <f t="shared" ref="I518:I581" si="85">(F519)/(A519-A518+1)*(((((EOMONTH(DATE(YEAR(A518),MONTH(A518)+2,DAY(A518)),0)))-DATE(YEAR(A518),MONTH(EOMONTH(A518,-1)+2)+2,1)))+1)</f>
        <v>0</v>
      </c>
      <c r="J518" s="4">
        <f t="shared" ref="J518:J581" si="86">F519/(A519-A518+1)*(A519-DATE(YEAR(A519),MONTH(EOMONTH(A519,-1)+1),DAY(1))+1)</f>
        <v>0</v>
      </c>
      <c r="K518" s="3">
        <f t="shared" si="79"/>
        <v>0</v>
      </c>
      <c r="L518" s="11">
        <f t="shared" si="80"/>
        <v>0</v>
      </c>
    </row>
    <row r="519" spans="1:12" x14ac:dyDescent="0.25">
      <c r="A519" s="9">
        <f>IF('Lease Quarterly'!$H$4="Monthly",DATE(YEAR('Quarterly Journal entry'!A518),MONTH('Quarterly Journal entry'!A518)+1,DAY('Quarterly Journal entry'!A518)),IF('Lease Quarterly'!$H$4="Quarterly",DATE(YEAR('Quarterly Journal entry'!A518),MONTH('Quarterly Journal entry'!A518)+3,DAY('Quarterly Journal entry'!A518)),DATE(YEAR('Quarterly Journal entry'!A518)+1,MONTH('Quarterly Journal entry'!A518),DAY('Quarterly Journal entry'!A518))))</f>
        <v>90948</v>
      </c>
      <c r="B519" s="9">
        <f t="shared" si="81"/>
        <v>90948</v>
      </c>
      <c r="C519" s="9">
        <f t="shared" ref="C519:C582" si="87">EOMONTH(A519,0)</f>
        <v>90978</v>
      </c>
      <c r="D519" s="3">
        <f t="shared" si="82"/>
        <v>31</v>
      </c>
      <c r="E519" s="10">
        <f t="shared" si="83"/>
        <v>31</v>
      </c>
      <c r="F519" s="4">
        <f>'Lease Quarterly'!K529</f>
        <v>0</v>
      </c>
      <c r="G519" s="3">
        <f t="shared" ref="G519:G582" si="88">(F520/(A520-A519+1)*E519)+J518</f>
        <v>0</v>
      </c>
      <c r="H519" s="11">
        <f t="shared" si="84"/>
        <v>0</v>
      </c>
      <c r="I519" s="11">
        <f t="shared" si="85"/>
        <v>0</v>
      </c>
      <c r="J519" s="4">
        <f t="shared" si="86"/>
        <v>0</v>
      </c>
      <c r="K519" s="3">
        <f t="shared" si="79"/>
        <v>0</v>
      </c>
      <c r="L519" s="11">
        <f t="shared" si="80"/>
        <v>0</v>
      </c>
    </row>
    <row r="520" spans="1:12" x14ac:dyDescent="0.25">
      <c r="A520" s="9">
        <f>IF('Lease Quarterly'!$H$4="Monthly",DATE(YEAR('Quarterly Journal entry'!A519),MONTH('Quarterly Journal entry'!A519)+1,DAY('Quarterly Journal entry'!A519)),IF('Lease Quarterly'!$H$4="Quarterly",DATE(YEAR('Quarterly Journal entry'!A519),MONTH('Quarterly Journal entry'!A519)+3,DAY('Quarterly Journal entry'!A519)),DATE(YEAR('Quarterly Journal entry'!A519)+1,MONTH('Quarterly Journal entry'!A519),DAY('Quarterly Journal entry'!A519))))</f>
        <v>91038</v>
      </c>
      <c r="B520" s="9">
        <f t="shared" si="81"/>
        <v>91038</v>
      </c>
      <c r="C520" s="9">
        <f t="shared" si="87"/>
        <v>91067</v>
      </c>
      <c r="D520" s="3">
        <f t="shared" si="82"/>
        <v>30</v>
      </c>
      <c r="E520" s="10">
        <f t="shared" si="83"/>
        <v>30</v>
      </c>
      <c r="F520" s="4">
        <f>'Lease Quarterly'!K530</f>
        <v>0</v>
      </c>
      <c r="G520" s="3">
        <f t="shared" si="88"/>
        <v>0</v>
      </c>
      <c r="H520" s="11">
        <f t="shared" si="84"/>
        <v>0</v>
      </c>
      <c r="I520" s="11">
        <f t="shared" si="85"/>
        <v>0</v>
      </c>
      <c r="J520" s="4">
        <f t="shared" si="86"/>
        <v>0</v>
      </c>
      <c r="K520" s="3">
        <f t="shared" ref="K520:K583" si="89">G520+J520+I520+H520-J519</f>
        <v>0</v>
      </c>
      <c r="L520" s="11">
        <f t="shared" ref="L520:L583" si="90">J520-J519</f>
        <v>0</v>
      </c>
    </row>
    <row r="521" spans="1:12" x14ac:dyDescent="0.25">
      <c r="A521" s="9">
        <f>IF('Lease Quarterly'!$H$4="Monthly",DATE(YEAR('Quarterly Journal entry'!A520),MONTH('Quarterly Journal entry'!A520)+1,DAY('Quarterly Journal entry'!A520)),IF('Lease Quarterly'!$H$4="Quarterly",DATE(YEAR('Quarterly Journal entry'!A520),MONTH('Quarterly Journal entry'!A520)+3,DAY('Quarterly Journal entry'!A520)),DATE(YEAR('Quarterly Journal entry'!A520)+1,MONTH('Quarterly Journal entry'!A520),DAY('Quarterly Journal entry'!A520))))</f>
        <v>91129</v>
      </c>
      <c r="B521" s="9">
        <f t="shared" si="81"/>
        <v>91129</v>
      </c>
      <c r="C521" s="9">
        <f t="shared" si="87"/>
        <v>91159</v>
      </c>
      <c r="D521" s="3">
        <f t="shared" si="82"/>
        <v>31</v>
      </c>
      <c r="E521" s="10">
        <f t="shared" si="83"/>
        <v>31</v>
      </c>
      <c r="F521" s="4">
        <f>'Lease Quarterly'!K531</f>
        <v>0</v>
      </c>
      <c r="G521" s="3">
        <f t="shared" si="88"/>
        <v>0</v>
      </c>
      <c r="H521" s="11">
        <f t="shared" si="84"/>
        <v>0</v>
      </c>
      <c r="I521" s="11">
        <f t="shared" si="85"/>
        <v>0</v>
      </c>
      <c r="J521" s="4">
        <f t="shared" si="86"/>
        <v>0</v>
      </c>
      <c r="K521" s="3">
        <f t="shared" si="89"/>
        <v>0</v>
      </c>
      <c r="L521" s="11">
        <f t="shared" si="90"/>
        <v>0</v>
      </c>
    </row>
    <row r="522" spans="1:12" x14ac:dyDescent="0.25">
      <c r="A522" s="9">
        <f>IF('Lease Quarterly'!$H$4="Monthly",DATE(YEAR('Quarterly Journal entry'!A521),MONTH('Quarterly Journal entry'!A521)+1,DAY('Quarterly Journal entry'!A521)),IF('Lease Quarterly'!$H$4="Quarterly",DATE(YEAR('Quarterly Journal entry'!A521),MONTH('Quarterly Journal entry'!A521)+3,DAY('Quarterly Journal entry'!A521)),DATE(YEAR('Quarterly Journal entry'!A521)+1,MONTH('Quarterly Journal entry'!A521),DAY('Quarterly Journal entry'!A521))))</f>
        <v>91221</v>
      </c>
      <c r="B522" s="9">
        <f t="shared" si="81"/>
        <v>91221</v>
      </c>
      <c r="C522" s="9">
        <f t="shared" si="87"/>
        <v>91251</v>
      </c>
      <c r="D522" s="3">
        <f t="shared" si="82"/>
        <v>31</v>
      </c>
      <c r="E522" s="10">
        <f t="shared" si="83"/>
        <v>31</v>
      </c>
      <c r="F522" s="4">
        <f>'Lease Quarterly'!K532</f>
        <v>0</v>
      </c>
      <c r="G522" s="3">
        <f t="shared" si="88"/>
        <v>0</v>
      </c>
      <c r="H522" s="11">
        <f t="shared" si="84"/>
        <v>0</v>
      </c>
      <c r="I522" s="11">
        <f t="shared" si="85"/>
        <v>0</v>
      </c>
      <c r="J522" s="4">
        <f t="shared" si="86"/>
        <v>0</v>
      </c>
      <c r="K522" s="3">
        <f t="shared" si="89"/>
        <v>0</v>
      </c>
      <c r="L522" s="11">
        <f t="shared" si="90"/>
        <v>0</v>
      </c>
    </row>
    <row r="523" spans="1:12" x14ac:dyDescent="0.25">
      <c r="A523" s="9">
        <f>IF('Lease Quarterly'!$H$4="Monthly",DATE(YEAR('Quarterly Journal entry'!A522),MONTH('Quarterly Journal entry'!A522)+1,DAY('Quarterly Journal entry'!A522)),IF('Lease Quarterly'!$H$4="Quarterly",DATE(YEAR('Quarterly Journal entry'!A522),MONTH('Quarterly Journal entry'!A522)+3,DAY('Quarterly Journal entry'!A522)),DATE(YEAR('Quarterly Journal entry'!A522)+1,MONTH('Quarterly Journal entry'!A522),DAY('Quarterly Journal entry'!A522))))</f>
        <v>91313</v>
      </c>
      <c r="B523" s="9">
        <f t="shared" si="81"/>
        <v>91313</v>
      </c>
      <c r="C523" s="9">
        <f t="shared" si="87"/>
        <v>91343</v>
      </c>
      <c r="D523" s="3">
        <f t="shared" si="82"/>
        <v>31</v>
      </c>
      <c r="E523" s="10">
        <f t="shared" si="83"/>
        <v>31</v>
      </c>
      <c r="F523" s="4">
        <f>'Lease Quarterly'!K533</f>
        <v>0</v>
      </c>
      <c r="G523" s="3">
        <f t="shared" si="88"/>
        <v>0</v>
      </c>
      <c r="H523" s="11">
        <f t="shared" si="84"/>
        <v>0</v>
      </c>
      <c r="I523" s="11">
        <f t="shared" si="85"/>
        <v>0</v>
      </c>
      <c r="J523" s="4">
        <f t="shared" si="86"/>
        <v>0</v>
      </c>
      <c r="K523" s="3">
        <f t="shared" si="89"/>
        <v>0</v>
      </c>
      <c r="L523" s="11">
        <f t="shared" si="90"/>
        <v>0</v>
      </c>
    </row>
    <row r="524" spans="1:12" x14ac:dyDescent="0.25">
      <c r="A524" s="9">
        <f>IF('Lease Quarterly'!$H$4="Monthly",DATE(YEAR('Quarterly Journal entry'!A523),MONTH('Quarterly Journal entry'!A523)+1,DAY('Quarterly Journal entry'!A523)),IF('Lease Quarterly'!$H$4="Quarterly",DATE(YEAR('Quarterly Journal entry'!A523),MONTH('Quarterly Journal entry'!A523)+3,DAY('Quarterly Journal entry'!A523)),DATE(YEAR('Quarterly Journal entry'!A523)+1,MONTH('Quarterly Journal entry'!A523),DAY('Quarterly Journal entry'!A523))))</f>
        <v>91403</v>
      </c>
      <c r="B524" s="9">
        <f t="shared" si="81"/>
        <v>91403</v>
      </c>
      <c r="C524" s="9">
        <f t="shared" si="87"/>
        <v>91432</v>
      </c>
      <c r="D524" s="3">
        <f t="shared" si="82"/>
        <v>30</v>
      </c>
      <c r="E524" s="10">
        <f t="shared" si="83"/>
        <v>30</v>
      </c>
      <c r="F524" s="4">
        <f>'Lease Quarterly'!K534</f>
        <v>0</v>
      </c>
      <c r="G524" s="3">
        <f t="shared" si="88"/>
        <v>0</v>
      </c>
      <c r="H524" s="11">
        <f t="shared" si="84"/>
        <v>0</v>
      </c>
      <c r="I524" s="11">
        <f t="shared" si="85"/>
        <v>0</v>
      </c>
      <c r="J524" s="4">
        <f t="shared" si="86"/>
        <v>0</v>
      </c>
      <c r="K524" s="3">
        <f t="shared" si="89"/>
        <v>0</v>
      </c>
      <c r="L524" s="11">
        <f t="shared" si="90"/>
        <v>0</v>
      </c>
    </row>
    <row r="525" spans="1:12" x14ac:dyDescent="0.25">
      <c r="A525" s="9">
        <f>IF('Lease Quarterly'!$H$4="Monthly",DATE(YEAR('Quarterly Journal entry'!A524),MONTH('Quarterly Journal entry'!A524)+1,DAY('Quarterly Journal entry'!A524)),IF('Lease Quarterly'!$H$4="Quarterly",DATE(YEAR('Quarterly Journal entry'!A524),MONTH('Quarterly Journal entry'!A524)+3,DAY('Quarterly Journal entry'!A524)),DATE(YEAR('Quarterly Journal entry'!A524)+1,MONTH('Quarterly Journal entry'!A524),DAY('Quarterly Journal entry'!A524))))</f>
        <v>91494</v>
      </c>
      <c r="B525" s="9">
        <f t="shared" si="81"/>
        <v>91494</v>
      </c>
      <c r="C525" s="9">
        <f t="shared" si="87"/>
        <v>91524</v>
      </c>
      <c r="D525" s="3">
        <f t="shared" si="82"/>
        <v>31</v>
      </c>
      <c r="E525" s="10">
        <f t="shared" si="83"/>
        <v>31</v>
      </c>
      <c r="F525" s="4">
        <f>'Lease Quarterly'!K535</f>
        <v>0</v>
      </c>
      <c r="G525" s="3">
        <f t="shared" si="88"/>
        <v>0</v>
      </c>
      <c r="H525" s="11">
        <f t="shared" si="84"/>
        <v>0</v>
      </c>
      <c r="I525" s="11">
        <f t="shared" si="85"/>
        <v>0</v>
      </c>
      <c r="J525" s="4">
        <f t="shared" si="86"/>
        <v>0</v>
      </c>
      <c r="K525" s="3">
        <f t="shared" si="89"/>
        <v>0</v>
      </c>
      <c r="L525" s="11">
        <f t="shared" si="90"/>
        <v>0</v>
      </c>
    </row>
    <row r="526" spans="1:12" x14ac:dyDescent="0.25">
      <c r="A526" s="9">
        <f>IF('Lease Quarterly'!$H$4="Monthly",DATE(YEAR('Quarterly Journal entry'!A525),MONTH('Quarterly Journal entry'!A525)+1,DAY('Quarterly Journal entry'!A525)),IF('Lease Quarterly'!$H$4="Quarterly",DATE(YEAR('Quarterly Journal entry'!A525),MONTH('Quarterly Journal entry'!A525)+3,DAY('Quarterly Journal entry'!A525)),DATE(YEAR('Quarterly Journal entry'!A525)+1,MONTH('Quarterly Journal entry'!A525),DAY('Quarterly Journal entry'!A525))))</f>
        <v>91586</v>
      </c>
      <c r="B526" s="9">
        <f t="shared" si="81"/>
        <v>91586</v>
      </c>
      <c r="C526" s="9">
        <f t="shared" si="87"/>
        <v>91616</v>
      </c>
      <c r="D526" s="3">
        <f t="shared" si="82"/>
        <v>31</v>
      </c>
      <c r="E526" s="10">
        <f t="shared" si="83"/>
        <v>31</v>
      </c>
      <c r="F526" s="4">
        <f>'Lease Quarterly'!K536</f>
        <v>0</v>
      </c>
      <c r="G526" s="3">
        <f t="shared" si="88"/>
        <v>0</v>
      </c>
      <c r="H526" s="11">
        <f t="shared" si="84"/>
        <v>0</v>
      </c>
      <c r="I526" s="11">
        <f t="shared" si="85"/>
        <v>0</v>
      </c>
      <c r="J526" s="4">
        <f t="shared" si="86"/>
        <v>0</v>
      </c>
      <c r="K526" s="3">
        <f t="shared" si="89"/>
        <v>0</v>
      </c>
      <c r="L526" s="11">
        <f t="shared" si="90"/>
        <v>0</v>
      </c>
    </row>
    <row r="527" spans="1:12" x14ac:dyDescent="0.25">
      <c r="A527" s="9">
        <f>IF('Lease Quarterly'!$H$4="Monthly",DATE(YEAR('Quarterly Journal entry'!A526),MONTH('Quarterly Journal entry'!A526)+1,DAY('Quarterly Journal entry'!A526)),IF('Lease Quarterly'!$H$4="Quarterly",DATE(YEAR('Quarterly Journal entry'!A526),MONTH('Quarterly Journal entry'!A526)+3,DAY('Quarterly Journal entry'!A526)),DATE(YEAR('Quarterly Journal entry'!A526)+1,MONTH('Quarterly Journal entry'!A526),DAY('Quarterly Journal entry'!A526))))</f>
        <v>91678</v>
      </c>
      <c r="B527" s="9">
        <f t="shared" si="81"/>
        <v>91678</v>
      </c>
      <c r="C527" s="9">
        <f t="shared" si="87"/>
        <v>91708</v>
      </c>
      <c r="D527" s="3">
        <f t="shared" si="82"/>
        <v>31</v>
      </c>
      <c r="E527" s="10">
        <f t="shared" si="83"/>
        <v>31</v>
      </c>
      <c r="F527" s="4">
        <f>'Lease Quarterly'!K537</f>
        <v>0</v>
      </c>
      <c r="G527" s="3">
        <f t="shared" si="88"/>
        <v>0</v>
      </c>
      <c r="H527" s="11">
        <f t="shared" si="84"/>
        <v>0</v>
      </c>
      <c r="I527" s="11">
        <f t="shared" si="85"/>
        <v>0</v>
      </c>
      <c r="J527" s="4">
        <f t="shared" si="86"/>
        <v>0</v>
      </c>
      <c r="K527" s="3">
        <f t="shared" si="89"/>
        <v>0</v>
      </c>
      <c r="L527" s="11">
        <f t="shared" si="90"/>
        <v>0</v>
      </c>
    </row>
    <row r="528" spans="1:12" x14ac:dyDescent="0.25">
      <c r="A528" s="9">
        <f>IF('Lease Quarterly'!$H$4="Monthly",DATE(YEAR('Quarterly Journal entry'!A527),MONTH('Quarterly Journal entry'!A527)+1,DAY('Quarterly Journal entry'!A527)),IF('Lease Quarterly'!$H$4="Quarterly",DATE(YEAR('Quarterly Journal entry'!A527),MONTH('Quarterly Journal entry'!A527)+3,DAY('Quarterly Journal entry'!A527)),DATE(YEAR('Quarterly Journal entry'!A527)+1,MONTH('Quarterly Journal entry'!A527),DAY('Quarterly Journal entry'!A527))))</f>
        <v>91768</v>
      </c>
      <c r="B528" s="9">
        <f t="shared" si="81"/>
        <v>91768</v>
      </c>
      <c r="C528" s="9">
        <f t="shared" si="87"/>
        <v>91797</v>
      </c>
      <c r="D528" s="3">
        <f t="shared" si="82"/>
        <v>30</v>
      </c>
      <c r="E528" s="10">
        <f t="shared" si="83"/>
        <v>30</v>
      </c>
      <c r="F528" s="4">
        <f>'Lease Quarterly'!K538</f>
        <v>0</v>
      </c>
      <c r="G528" s="3">
        <f t="shared" si="88"/>
        <v>0</v>
      </c>
      <c r="H528" s="11">
        <f t="shared" si="84"/>
        <v>0</v>
      </c>
      <c r="I528" s="11">
        <f t="shared" si="85"/>
        <v>0</v>
      </c>
      <c r="J528" s="4">
        <f t="shared" si="86"/>
        <v>0</v>
      </c>
      <c r="K528" s="3">
        <f t="shared" si="89"/>
        <v>0</v>
      </c>
      <c r="L528" s="11">
        <f t="shared" si="90"/>
        <v>0</v>
      </c>
    </row>
    <row r="529" spans="1:12" x14ac:dyDescent="0.25">
      <c r="A529" s="9">
        <f>IF('Lease Quarterly'!$H$4="Monthly",DATE(YEAR('Quarterly Journal entry'!A528),MONTH('Quarterly Journal entry'!A528)+1,DAY('Quarterly Journal entry'!A528)),IF('Lease Quarterly'!$H$4="Quarterly",DATE(YEAR('Quarterly Journal entry'!A528),MONTH('Quarterly Journal entry'!A528)+3,DAY('Quarterly Journal entry'!A528)),DATE(YEAR('Quarterly Journal entry'!A528)+1,MONTH('Quarterly Journal entry'!A528),DAY('Quarterly Journal entry'!A528))))</f>
        <v>91859</v>
      </c>
      <c r="B529" s="9">
        <f t="shared" si="81"/>
        <v>91859</v>
      </c>
      <c r="C529" s="9">
        <f t="shared" si="87"/>
        <v>91889</v>
      </c>
      <c r="D529" s="3">
        <f t="shared" si="82"/>
        <v>31</v>
      </c>
      <c r="E529" s="10">
        <f t="shared" si="83"/>
        <v>31</v>
      </c>
      <c r="F529" s="4">
        <f>'Lease Quarterly'!K539</f>
        <v>0</v>
      </c>
      <c r="G529" s="3">
        <f t="shared" si="88"/>
        <v>0</v>
      </c>
      <c r="H529" s="11">
        <f t="shared" si="84"/>
        <v>0</v>
      </c>
      <c r="I529" s="11">
        <f t="shared" si="85"/>
        <v>0</v>
      </c>
      <c r="J529" s="4">
        <f t="shared" si="86"/>
        <v>0</v>
      </c>
      <c r="K529" s="3">
        <f t="shared" si="89"/>
        <v>0</v>
      </c>
      <c r="L529" s="11">
        <f t="shared" si="90"/>
        <v>0</v>
      </c>
    </row>
    <row r="530" spans="1:12" x14ac:dyDescent="0.25">
      <c r="A530" s="9">
        <f>IF('Lease Quarterly'!$H$4="Monthly",DATE(YEAR('Quarterly Journal entry'!A529),MONTH('Quarterly Journal entry'!A529)+1,DAY('Quarterly Journal entry'!A529)),IF('Lease Quarterly'!$H$4="Quarterly",DATE(YEAR('Quarterly Journal entry'!A529),MONTH('Quarterly Journal entry'!A529)+3,DAY('Quarterly Journal entry'!A529)),DATE(YEAR('Quarterly Journal entry'!A529)+1,MONTH('Quarterly Journal entry'!A529),DAY('Quarterly Journal entry'!A529))))</f>
        <v>91951</v>
      </c>
      <c r="B530" s="9">
        <f t="shared" si="81"/>
        <v>91951</v>
      </c>
      <c r="C530" s="9">
        <f t="shared" si="87"/>
        <v>91981</v>
      </c>
      <c r="D530" s="3">
        <f t="shared" si="82"/>
        <v>31</v>
      </c>
      <c r="E530" s="10">
        <f t="shared" si="83"/>
        <v>31</v>
      </c>
      <c r="F530" s="4">
        <f>'Lease Quarterly'!K540</f>
        <v>0</v>
      </c>
      <c r="G530" s="3">
        <f t="shared" si="88"/>
        <v>0</v>
      </c>
      <c r="H530" s="11">
        <f t="shared" si="84"/>
        <v>0</v>
      </c>
      <c r="I530" s="11">
        <f t="shared" si="85"/>
        <v>0</v>
      </c>
      <c r="J530" s="4">
        <f t="shared" si="86"/>
        <v>0</v>
      </c>
      <c r="K530" s="3">
        <f t="shared" si="89"/>
        <v>0</v>
      </c>
      <c r="L530" s="11">
        <f t="shared" si="90"/>
        <v>0</v>
      </c>
    </row>
    <row r="531" spans="1:12" x14ac:dyDescent="0.25">
      <c r="A531" s="9">
        <f>IF('Lease Quarterly'!$H$4="Monthly",DATE(YEAR('Quarterly Journal entry'!A530),MONTH('Quarterly Journal entry'!A530)+1,DAY('Quarterly Journal entry'!A530)),IF('Lease Quarterly'!$H$4="Quarterly",DATE(YEAR('Quarterly Journal entry'!A530),MONTH('Quarterly Journal entry'!A530)+3,DAY('Quarterly Journal entry'!A530)),DATE(YEAR('Quarterly Journal entry'!A530)+1,MONTH('Quarterly Journal entry'!A530),DAY('Quarterly Journal entry'!A530))))</f>
        <v>92043</v>
      </c>
      <c r="B531" s="9">
        <f t="shared" si="81"/>
        <v>92043</v>
      </c>
      <c r="C531" s="9">
        <f t="shared" si="87"/>
        <v>92073</v>
      </c>
      <c r="D531" s="3">
        <f t="shared" si="82"/>
        <v>31</v>
      </c>
      <c r="E531" s="10">
        <f t="shared" si="83"/>
        <v>31</v>
      </c>
      <c r="F531" s="4">
        <f>'Lease Quarterly'!K541</f>
        <v>0</v>
      </c>
      <c r="G531" s="3">
        <f t="shared" si="88"/>
        <v>0</v>
      </c>
      <c r="H531" s="11">
        <f t="shared" si="84"/>
        <v>0</v>
      </c>
      <c r="I531" s="11">
        <f t="shared" si="85"/>
        <v>0</v>
      </c>
      <c r="J531" s="4">
        <f t="shared" si="86"/>
        <v>0</v>
      </c>
      <c r="K531" s="3">
        <f t="shared" si="89"/>
        <v>0</v>
      </c>
      <c r="L531" s="11">
        <f t="shared" si="90"/>
        <v>0</v>
      </c>
    </row>
    <row r="532" spans="1:12" x14ac:dyDescent="0.25">
      <c r="A532" s="9">
        <f>IF('Lease Quarterly'!$H$4="Monthly",DATE(YEAR('Quarterly Journal entry'!A531),MONTH('Quarterly Journal entry'!A531)+1,DAY('Quarterly Journal entry'!A531)),IF('Lease Quarterly'!$H$4="Quarterly",DATE(YEAR('Quarterly Journal entry'!A531),MONTH('Quarterly Journal entry'!A531)+3,DAY('Quarterly Journal entry'!A531)),DATE(YEAR('Quarterly Journal entry'!A531)+1,MONTH('Quarterly Journal entry'!A531),DAY('Quarterly Journal entry'!A531))))</f>
        <v>92134</v>
      </c>
      <c r="B532" s="9">
        <f t="shared" si="81"/>
        <v>92134</v>
      </c>
      <c r="C532" s="9">
        <f t="shared" si="87"/>
        <v>92163</v>
      </c>
      <c r="D532" s="3">
        <f t="shared" si="82"/>
        <v>30</v>
      </c>
      <c r="E532" s="10">
        <f t="shared" si="83"/>
        <v>30</v>
      </c>
      <c r="F532" s="4">
        <f>'Lease Quarterly'!K542</f>
        <v>0</v>
      </c>
      <c r="G532" s="3">
        <f t="shared" si="88"/>
        <v>0</v>
      </c>
      <c r="H532" s="11">
        <f t="shared" si="84"/>
        <v>0</v>
      </c>
      <c r="I532" s="11">
        <f t="shared" si="85"/>
        <v>0</v>
      </c>
      <c r="J532" s="4">
        <f t="shared" si="86"/>
        <v>0</v>
      </c>
      <c r="K532" s="3">
        <f t="shared" si="89"/>
        <v>0</v>
      </c>
      <c r="L532" s="11">
        <f t="shared" si="90"/>
        <v>0</v>
      </c>
    </row>
    <row r="533" spans="1:12" x14ac:dyDescent="0.25">
      <c r="A533" s="9">
        <f>IF('Lease Quarterly'!$H$4="Monthly",DATE(YEAR('Quarterly Journal entry'!A532),MONTH('Quarterly Journal entry'!A532)+1,DAY('Quarterly Journal entry'!A532)),IF('Lease Quarterly'!$H$4="Quarterly",DATE(YEAR('Quarterly Journal entry'!A532),MONTH('Quarterly Journal entry'!A532)+3,DAY('Quarterly Journal entry'!A532)),DATE(YEAR('Quarterly Journal entry'!A532)+1,MONTH('Quarterly Journal entry'!A532),DAY('Quarterly Journal entry'!A532))))</f>
        <v>92225</v>
      </c>
      <c r="B533" s="9">
        <f t="shared" si="81"/>
        <v>92225</v>
      </c>
      <c r="C533" s="9">
        <f t="shared" si="87"/>
        <v>92255</v>
      </c>
      <c r="D533" s="3">
        <f t="shared" si="82"/>
        <v>31</v>
      </c>
      <c r="E533" s="10">
        <f t="shared" si="83"/>
        <v>31</v>
      </c>
      <c r="F533" s="4">
        <f>'Lease Quarterly'!K543</f>
        <v>0</v>
      </c>
      <c r="G533" s="3">
        <f t="shared" si="88"/>
        <v>0</v>
      </c>
      <c r="H533" s="11">
        <f t="shared" si="84"/>
        <v>0</v>
      </c>
      <c r="I533" s="11">
        <f t="shared" si="85"/>
        <v>0</v>
      </c>
      <c r="J533" s="4">
        <f t="shared" si="86"/>
        <v>0</v>
      </c>
      <c r="K533" s="3">
        <f t="shared" si="89"/>
        <v>0</v>
      </c>
      <c r="L533" s="11">
        <f t="shared" si="90"/>
        <v>0</v>
      </c>
    </row>
    <row r="534" spans="1:12" x14ac:dyDescent="0.25">
      <c r="A534" s="9">
        <f>IF('Lease Quarterly'!$H$4="Monthly",DATE(YEAR('Quarterly Journal entry'!A533),MONTH('Quarterly Journal entry'!A533)+1,DAY('Quarterly Journal entry'!A533)),IF('Lease Quarterly'!$H$4="Quarterly",DATE(YEAR('Quarterly Journal entry'!A533),MONTH('Quarterly Journal entry'!A533)+3,DAY('Quarterly Journal entry'!A533)),DATE(YEAR('Quarterly Journal entry'!A533)+1,MONTH('Quarterly Journal entry'!A533),DAY('Quarterly Journal entry'!A533))))</f>
        <v>92317</v>
      </c>
      <c r="B534" s="9">
        <f t="shared" si="81"/>
        <v>92317</v>
      </c>
      <c r="C534" s="9">
        <f t="shared" si="87"/>
        <v>92347</v>
      </c>
      <c r="D534" s="3">
        <f t="shared" si="82"/>
        <v>31</v>
      </c>
      <c r="E534" s="10">
        <f t="shared" si="83"/>
        <v>31</v>
      </c>
      <c r="F534" s="4">
        <f>'Lease Quarterly'!K544</f>
        <v>0</v>
      </c>
      <c r="G534" s="3">
        <f t="shared" si="88"/>
        <v>0</v>
      </c>
      <c r="H534" s="11">
        <f t="shared" si="84"/>
        <v>0</v>
      </c>
      <c r="I534" s="11">
        <f t="shared" si="85"/>
        <v>0</v>
      </c>
      <c r="J534" s="4">
        <f t="shared" si="86"/>
        <v>0</v>
      </c>
      <c r="K534" s="3">
        <f t="shared" si="89"/>
        <v>0</v>
      </c>
      <c r="L534" s="11">
        <f t="shared" si="90"/>
        <v>0</v>
      </c>
    </row>
    <row r="535" spans="1:12" x14ac:dyDescent="0.25">
      <c r="A535" s="9">
        <f>IF('Lease Quarterly'!$H$4="Monthly",DATE(YEAR('Quarterly Journal entry'!A534),MONTH('Quarterly Journal entry'!A534)+1,DAY('Quarterly Journal entry'!A534)),IF('Lease Quarterly'!$H$4="Quarterly",DATE(YEAR('Quarterly Journal entry'!A534),MONTH('Quarterly Journal entry'!A534)+3,DAY('Quarterly Journal entry'!A534)),DATE(YEAR('Quarterly Journal entry'!A534)+1,MONTH('Quarterly Journal entry'!A534),DAY('Quarterly Journal entry'!A534))))</f>
        <v>92409</v>
      </c>
      <c r="B535" s="9">
        <f t="shared" si="81"/>
        <v>92409</v>
      </c>
      <c r="C535" s="9">
        <f t="shared" si="87"/>
        <v>92439</v>
      </c>
      <c r="D535" s="3">
        <f t="shared" si="82"/>
        <v>31</v>
      </c>
      <c r="E535" s="10">
        <f t="shared" si="83"/>
        <v>31</v>
      </c>
      <c r="F535" s="4">
        <f>'Lease Quarterly'!K545</f>
        <v>0</v>
      </c>
      <c r="G535" s="3">
        <f t="shared" si="88"/>
        <v>0</v>
      </c>
      <c r="H535" s="11">
        <f t="shared" si="84"/>
        <v>0</v>
      </c>
      <c r="I535" s="11">
        <f t="shared" si="85"/>
        <v>0</v>
      </c>
      <c r="J535" s="4">
        <f t="shared" si="86"/>
        <v>0</v>
      </c>
      <c r="K535" s="3">
        <f t="shared" si="89"/>
        <v>0</v>
      </c>
      <c r="L535" s="11">
        <f t="shared" si="90"/>
        <v>0</v>
      </c>
    </row>
    <row r="536" spans="1:12" x14ac:dyDescent="0.25">
      <c r="A536" s="9">
        <f>IF('Lease Quarterly'!$H$4="Monthly",DATE(YEAR('Quarterly Journal entry'!A535),MONTH('Quarterly Journal entry'!A535)+1,DAY('Quarterly Journal entry'!A535)),IF('Lease Quarterly'!$H$4="Quarterly",DATE(YEAR('Quarterly Journal entry'!A535),MONTH('Quarterly Journal entry'!A535)+3,DAY('Quarterly Journal entry'!A535)),DATE(YEAR('Quarterly Journal entry'!A535)+1,MONTH('Quarterly Journal entry'!A535),DAY('Quarterly Journal entry'!A535))))</f>
        <v>92499</v>
      </c>
      <c r="B536" s="9">
        <f t="shared" si="81"/>
        <v>92499</v>
      </c>
      <c r="C536" s="9">
        <f t="shared" si="87"/>
        <v>92528</v>
      </c>
      <c r="D536" s="3">
        <f t="shared" si="82"/>
        <v>30</v>
      </c>
      <c r="E536" s="10">
        <f t="shared" si="83"/>
        <v>30</v>
      </c>
      <c r="F536" s="4">
        <f>'Lease Quarterly'!K546</f>
        <v>0</v>
      </c>
      <c r="G536" s="3">
        <f t="shared" si="88"/>
        <v>0</v>
      </c>
      <c r="H536" s="11">
        <f t="shared" si="84"/>
        <v>0</v>
      </c>
      <c r="I536" s="11">
        <f t="shared" si="85"/>
        <v>0</v>
      </c>
      <c r="J536" s="4">
        <f t="shared" si="86"/>
        <v>0</v>
      </c>
      <c r="K536" s="3">
        <f t="shared" si="89"/>
        <v>0</v>
      </c>
      <c r="L536" s="11">
        <f t="shared" si="90"/>
        <v>0</v>
      </c>
    </row>
    <row r="537" spans="1:12" x14ac:dyDescent="0.25">
      <c r="A537" s="9">
        <f>IF('Lease Quarterly'!$H$4="Monthly",DATE(YEAR('Quarterly Journal entry'!A536),MONTH('Quarterly Journal entry'!A536)+1,DAY('Quarterly Journal entry'!A536)),IF('Lease Quarterly'!$H$4="Quarterly",DATE(YEAR('Quarterly Journal entry'!A536),MONTH('Quarterly Journal entry'!A536)+3,DAY('Quarterly Journal entry'!A536)),DATE(YEAR('Quarterly Journal entry'!A536)+1,MONTH('Quarterly Journal entry'!A536),DAY('Quarterly Journal entry'!A536))))</f>
        <v>92590</v>
      </c>
      <c r="B537" s="9">
        <f t="shared" si="81"/>
        <v>92590</v>
      </c>
      <c r="C537" s="9">
        <f t="shared" si="87"/>
        <v>92620</v>
      </c>
      <c r="D537" s="3">
        <f t="shared" si="82"/>
        <v>31</v>
      </c>
      <c r="E537" s="10">
        <f t="shared" si="83"/>
        <v>31</v>
      </c>
      <c r="F537" s="4">
        <f>'Lease Quarterly'!K547</f>
        <v>0</v>
      </c>
      <c r="G537" s="3">
        <f t="shared" si="88"/>
        <v>0</v>
      </c>
      <c r="H537" s="11">
        <f t="shared" si="84"/>
        <v>0</v>
      </c>
      <c r="I537" s="11">
        <f t="shared" si="85"/>
        <v>0</v>
      </c>
      <c r="J537" s="4">
        <f t="shared" si="86"/>
        <v>0</v>
      </c>
      <c r="K537" s="3">
        <f t="shared" si="89"/>
        <v>0</v>
      </c>
      <c r="L537" s="11">
        <f t="shared" si="90"/>
        <v>0</v>
      </c>
    </row>
    <row r="538" spans="1:12" x14ac:dyDescent="0.25">
      <c r="A538" s="9">
        <f>IF('Lease Quarterly'!$H$4="Monthly",DATE(YEAR('Quarterly Journal entry'!A537),MONTH('Quarterly Journal entry'!A537)+1,DAY('Quarterly Journal entry'!A537)),IF('Lease Quarterly'!$H$4="Quarterly",DATE(YEAR('Quarterly Journal entry'!A537),MONTH('Quarterly Journal entry'!A537)+3,DAY('Quarterly Journal entry'!A537)),DATE(YEAR('Quarterly Journal entry'!A537)+1,MONTH('Quarterly Journal entry'!A537),DAY('Quarterly Journal entry'!A537))))</f>
        <v>92682</v>
      </c>
      <c r="B538" s="9">
        <f t="shared" si="81"/>
        <v>92682</v>
      </c>
      <c r="C538" s="9">
        <f t="shared" si="87"/>
        <v>92712</v>
      </c>
      <c r="D538" s="3">
        <f t="shared" si="82"/>
        <v>31</v>
      </c>
      <c r="E538" s="10">
        <f t="shared" si="83"/>
        <v>31</v>
      </c>
      <c r="F538" s="4">
        <f>'Lease Quarterly'!K548</f>
        <v>0</v>
      </c>
      <c r="G538" s="3">
        <f t="shared" si="88"/>
        <v>0</v>
      </c>
      <c r="H538" s="11">
        <f t="shared" si="84"/>
        <v>0</v>
      </c>
      <c r="I538" s="11">
        <f t="shared" si="85"/>
        <v>0</v>
      </c>
      <c r="J538" s="4">
        <f t="shared" si="86"/>
        <v>0</v>
      </c>
      <c r="K538" s="3">
        <f t="shared" si="89"/>
        <v>0</v>
      </c>
      <c r="L538" s="11">
        <f t="shared" si="90"/>
        <v>0</v>
      </c>
    </row>
    <row r="539" spans="1:12" x14ac:dyDescent="0.25">
      <c r="A539" s="9">
        <f>IF('Lease Quarterly'!$H$4="Monthly",DATE(YEAR('Quarterly Journal entry'!A538),MONTH('Quarterly Journal entry'!A538)+1,DAY('Quarterly Journal entry'!A538)),IF('Lease Quarterly'!$H$4="Quarterly",DATE(YEAR('Quarterly Journal entry'!A538),MONTH('Quarterly Journal entry'!A538)+3,DAY('Quarterly Journal entry'!A538)),DATE(YEAR('Quarterly Journal entry'!A538)+1,MONTH('Quarterly Journal entry'!A538),DAY('Quarterly Journal entry'!A538))))</f>
        <v>92774</v>
      </c>
      <c r="B539" s="9">
        <f t="shared" si="81"/>
        <v>92774</v>
      </c>
      <c r="C539" s="9">
        <f t="shared" si="87"/>
        <v>92804</v>
      </c>
      <c r="D539" s="3">
        <f t="shared" si="82"/>
        <v>31</v>
      </c>
      <c r="E539" s="10">
        <f t="shared" si="83"/>
        <v>31</v>
      </c>
      <c r="F539" s="4">
        <f>'Lease Quarterly'!K549</f>
        <v>0</v>
      </c>
      <c r="G539" s="3">
        <f t="shared" si="88"/>
        <v>0</v>
      </c>
      <c r="H539" s="11">
        <f t="shared" si="84"/>
        <v>0</v>
      </c>
      <c r="I539" s="11">
        <f t="shared" si="85"/>
        <v>0</v>
      </c>
      <c r="J539" s="4">
        <f t="shared" si="86"/>
        <v>0</v>
      </c>
      <c r="K539" s="3">
        <f t="shared" si="89"/>
        <v>0</v>
      </c>
      <c r="L539" s="11">
        <f t="shared" si="90"/>
        <v>0</v>
      </c>
    </row>
    <row r="540" spans="1:12" x14ac:dyDescent="0.25">
      <c r="A540" s="9">
        <f>IF('Lease Quarterly'!$H$4="Monthly",DATE(YEAR('Quarterly Journal entry'!A539),MONTH('Quarterly Journal entry'!A539)+1,DAY('Quarterly Journal entry'!A539)),IF('Lease Quarterly'!$H$4="Quarterly",DATE(YEAR('Quarterly Journal entry'!A539),MONTH('Quarterly Journal entry'!A539)+3,DAY('Quarterly Journal entry'!A539)),DATE(YEAR('Quarterly Journal entry'!A539)+1,MONTH('Quarterly Journal entry'!A539),DAY('Quarterly Journal entry'!A539))))</f>
        <v>92864</v>
      </c>
      <c r="B540" s="9">
        <f t="shared" si="81"/>
        <v>92864</v>
      </c>
      <c r="C540" s="9">
        <f t="shared" si="87"/>
        <v>92893</v>
      </c>
      <c r="D540" s="3">
        <f t="shared" si="82"/>
        <v>30</v>
      </c>
      <c r="E540" s="10">
        <f t="shared" si="83"/>
        <v>30</v>
      </c>
      <c r="F540" s="4">
        <f>'Lease Quarterly'!K550</f>
        <v>0</v>
      </c>
      <c r="G540" s="3">
        <f t="shared" si="88"/>
        <v>0</v>
      </c>
      <c r="H540" s="11">
        <f t="shared" si="84"/>
        <v>0</v>
      </c>
      <c r="I540" s="11">
        <f t="shared" si="85"/>
        <v>0</v>
      </c>
      <c r="J540" s="4">
        <f t="shared" si="86"/>
        <v>0</v>
      </c>
      <c r="K540" s="3">
        <f t="shared" si="89"/>
        <v>0</v>
      </c>
      <c r="L540" s="11">
        <f t="shared" si="90"/>
        <v>0</v>
      </c>
    </row>
    <row r="541" spans="1:12" x14ac:dyDescent="0.25">
      <c r="A541" s="9">
        <f>IF('Lease Quarterly'!$H$4="Monthly",DATE(YEAR('Quarterly Journal entry'!A540),MONTH('Quarterly Journal entry'!A540)+1,DAY('Quarterly Journal entry'!A540)),IF('Lease Quarterly'!$H$4="Quarterly",DATE(YEAR('Quarterly Journal entry'!A540),MONTH('Quarterly Journal entry'!A540)+3,DAY('Quarterly Journal entry'!A540)),DATE(YEAR('Quarterly Journal entry'!A540)+1,MONTH('Quarterly Journal entry'!A540),DAY('Quarterly Journal entry'!A540))))</f>
        <v>92955</v>
      </c>
      <c r="B541" s="9">
        <f t="shared" si="81"/>
        <v>92955</v>
      </c>
      <c r="C541" s="9">
        <f t="shared" si="87"/>
        <v>92985</v>
      </c>
      <c r="D541" s="3">
        <f t="shared" si="82"/>
        <v>31</v>
      </c>
      <c r="E541" s="10">
        <f t="shared" si="83"/>
        <v>31</v>
      </c>
      <c r="F541" s="4">
        <f>'Lease Quarterly'!K551</f>
        <v>0</v>
      </c>
      <c r="G541" s="3">
        <f t="shared" si="88"/>
        <v>0</v>
      </c>
      <c r="H541" s="11">
        <f t="shared" si="84"/>
        <v>0</v>
      </c>
      <c r="I541" s="11">
        <f t="shared" si="85"/>
        <v>0</v>
      </c>
      <c r="J541" s="4">
        <f t="shared" si="86"/>
        <v>0</v>
      </c>
      <c r="K541" s="3">
        <f t="shared" si="89"/>
        <v>0</v>
      </c>
      <c r="L541" s="11">
        <f t="shared" si="90"/>
        <v>0</v>
      </c>
    </row>
    <row r="542" spans="1:12" x14ac:dyDescent="0.25">
      <c r="A542" s="9">
        <f>IF('Lease Quarterly'!$H$4="Monthly",DATE(YEAR('Quarterly Journal entry'!A541),MONTH('Quarterly Journal entry'!A541)+1,DAY('Quarterly Journal entry'!A541)),IF('Lease Quarterly'!$H$4="Quarterly",DATE(YEAR('Quarterly Journal entry'!A541),MONTH('Quarterly Journal entry'!A541)+3,DAY('Quarterly Journal entry'!A541)),DATE(YEAR('Quarterly Journal entry'!A541)+1,MONTH('Quarterly Journal entry'!A541),DAY('Quarterly Journal entry'!A541))))</f>
        <v>93047</v>
      </c>
      <c r="B542" s="9">
        <f t="shared" si="81"/>
        <v>93047</v>
      </c>
      <c r="C542" s="9">
        <f t="shared" si="87"/>
        <v>93077</v>
      </c>
      <c r="D542" s="3">
        <f t="shared" si="82"/>
        <v>31</v>
      </c>
      <c r="E542" s="10">
        <f t="shared" si="83"/>
        <v>31</v>
      </c>
      <c r="F542" s="4">
        <f>'Lease Quarterly'!K552</f>
        <v>0</v>
      </c>
      <c r="G542" s="3">
        <f t="shared" si="88"/>
        <v>0</v>
      </c>
      <c r="H542" s="11">
        <f t="shared" si="84"/>
        <v>0</v>
      </c>
      <c r="I542" s="11">
        <f t="shared" si="85"/>
        <v>0</v>
      </c>
      <c r="J542" s="4">
        <f t="shared" si="86"/>
        <v>0</v>
      </c>
      <c r="K542" s="3">
        <f t="shared" si="89"/>
        <v>0</v>
      </c>
      <c r="L542" s="11">
        <f t="shared" si="90"/>
        <v>0</v>
      </c>
    </row>
    <row r="543" spans="1:12" x14ac:dyDescent="0.25">
      <c r="A543" s="9">
        <f>IF('Lease Quarterly'!$H$4="Monthly",DATE(YEAR('Quarterly Journal entry'!A542),MONTH('Quarterly Journal entry'!A542)+1,DAY('Quarterly Journal entry'!A542)),IF('Lease Quarterly'!$H$4="Quarterly",DATE(YEAR('Quarterly Journal entry'!A542),MONTH('Quarterly Journal entry'!A542)+3,DAY('Quarterly Journal entry'!A542)),DATE(YEAR('Quarterly Journal entry'!A542)+1,MONTH('Quarterly Journal entry'!A542),DAY('Quarterly Journal entry'!A542))))</f>
        <v>93139</v>
      </c>
      <c r="B543" s="9">
        <f t="shared" si="81"/>
        <v>93139</v>
      </c>
      <c r="C543" s="9">
        <f t="shared" si="87"/>
        <v>93169</v>
      </c>
      <c r="D543" s="3">
        <f t="shared" si="82"/>
        <v>31</v>
      </c>
      <c r="E543" s="10">
        <f t="shared" si="83"/>
        <v>31</v>
      </c>
      <c r="F543" s="4">
        <f>'Lease Quarterly'!K553</f>
        <v>0</v>
      </c>
      <c r="G543" s="3">
        <f t="shared" si="88"/>
        <v>0</v>
      </c>
      <c r="H543" s="11">
        <f t="shared" si="84"/>
        <v>0</v>
      </c>
      <c r="I543" s="11">
        <f t="shared" si="85"/>
        <v>0</v>
      </c>
      <c r="J543" s="4">
        <f t="shared" si="86"/>
        <v>0</v>
      </c>
      <c r="K543" s="3">
        <f t="shared" si="89"/>
        <v>0</v>
      </c>
      <c r="L543" s="11">
        <f t="shared" si="90"/>
        <v>0</v>
      </c>
    </row>
    <row r="544" spans="1:12" x14ac:dyDescent="0.25">
      <c r="A544" s="9">
        <f>IF('Lease Quarterly'!$H$4="Monthly",DATE(YEAR('Quarterly Journal entry'!A543),MONTH('Quarterly Journal entry'!A543)+1,DAY('Quarterly Journal entry'!A543)),IF('Lease Quarterly'!$H$4="Quarterly",DATE(YEAR('Quarterly Journal entry'!A543),MONTH('Quarterly Journal entry'!A543)+3,DAY('Quarterly Journal entry'!A543)),DATE(YEAR('Quarterly Journal entry'!A543)+1,MONTH('Quarterly Journal entry'!A543),DAY('Quarterly Journal entry'!A543))))</f>
        <v>93229</v>
      </c>
      <c r="B544" s="9">
        <f t="shared" si="81"/>
        <v>93229</v>
      </c>
      <c r="C544" s="9">
        <f t="shared" si="87"/>
        <v>93258</v>
      </c>
      <c r="D544" s="3">
        <f t="shared" si="82"/>
        <v>30</v>
      </c>
      <c r="E544" s="10">
        <f t="shared" si="83"/>
        <v>30</v>
      </c>
      <c r="F544" s="4">
        <f>'Lease Quarterly'!K554</f>
        <v>0</v>
      </c>
      <c r="G544" s="3">
        <f t="shared" si="88"/>
        <v>0</v>
      </c>
      <c r="H544" s="11">
        <f t="shared" si="84"/>
        <v>0</v>
      </c>
      <c r="I544" s="11">
        <f t="shared" si="85"/>
        <v>0</v>
      </c>
      <c r="J544" s="4">
        <f t="shared" si="86"/>
        <v>0</v>
      </c>
      <c r="K544" s="3">
        <f t="shared" si="89"/>
        <v>0</v>
      </c>
      <c r="L544" s="11">
        <f t="shared" si="90"/>
        <v>0</v>
      </c>
    </row>
    <row r="545" spans="1:12" x14ac:dyDescent="0.25">
      <c r="A545" s="9">
        <f>IF('Lease Quarterly'!$H$4="Monthly",DATE(YEAR('Quarterly Journal entry'!A544),MONTH('Quarterly Journal entry'!A544)+1,DAY('Quarterly Journal entry'!A544)),IF('Lease Quarterly'!$H$4="Quarterly",DATE(YEAR('Quarterly Journal entry'!A544),MONTH('Quarterly Journal entry'!A544)+3,DAY('Quarterly Journal entry'!A544)),DATE(YEAR('Quarterly Journal entry'!A544)+1,MONTH('Quarterly Journal entry'!A544),DAY('Quarterly Journal entry'!A544))))</f>
        <v>93320</v>
      </c>
      <c r="B545" s="9">
        <f t="shared" si="81"/>
        <v>93320</v>
      </c>
      <c r="C545" s="9">
        <f t="shared" si="87"/>
        <v>93350</v>
      </c>
      <c r="D545" s="3">
        <f t="shared" si="82"/>
        <v>31</v>
      </c>
      <c r="E545" s="10">
        <f t="shared" si="83"/>
        <v>31</v>
      </c>
      <c r="F545" s="4">
        <f>'Lease Quarterly'!K555</f>
        <v>0</v>
      </c>
      <c r="G545" s="3">
        <f t="shared" si="88"/>
        <v>0</v>
      </c>
      <c r="H545" s="11">
        <f t="shared" si="84"/>
        <v>0</v>
      </c>
      <c r="I545" s="11">
        <f t="shared" si="85"/>
        <v>0</v>
      </c>
      <c r="J545" s="4">
        <f t="shared" si="86"/>
        <v>0</v>
      </c>
      <c r="K545" s="3">
        <f t="shared" si="89"/>
        <v>0</v>
      </c>
      <c r="L545" s="11">
        <f t="shared" si="90"/>
        <v>0</v>
      </c>
    </row>
    <row r="546" spans="1:12" x14ac:dyDescent="0.25">
      <c r="A546" s="9">
        <f>IF('Lease Quarterly'!$H$4="Monthly",DATE(YEAR('Quarterly Journal entry'!A545),MONTH('Quarterly Journal entry'!A545)+1,DAY('Quarterly Journal entry'!A545)),IF('Lease Quarterly'!$H$4="Quarterly",DATE(YEAR('Quarterly Journal entry'!A545),MONTH('Quarterly Journal entry'!A545)+3,DAY('Quarterly Journal entry'!A545)),DATE(YEAR('Quarterly Journal entry'!A545)+1,MONTH('Quarterly Journal entry'!A545),DAY('Quarterly Journal entry'!A545))))</f>
        <v>93412</v>
      </c>
      <c r="B546" s="9">
        <f t="shared" si="81"/>
        <v>93412</v>
      </c>
      <c r="C546" s="9">
        <f t="shared" si="87"/>
        <v>93442</v>
      </c>
      <c r="D546" s="3">
        <f t="shared" si="82"/>
        <v>31</v>
      </c>
      <c r="E546" s="10">
        <f t="shared" si="83"/>
        <v>31</v>
      </c>
      <c r="F546" s="4">
        <f>'Lease Quarterly'!K556</f>
        <v>0</v>
      </c>
      <c r="G546" s="3">
        <f t="shared" si="88"/>
        <v>0</v>
      </c>
      <c r="H546" s="11">
        <f t="shared" si="84"/>
        <v>0</v>
      </c>
      <c r="I546" s="11">
        <f t="shared" si="85"/>
        <v>0</v>
      </c>
      <c r="J546" s="4">
        <f t="shared" si="86"/>
        <v>0</v>
      </c>
      <c r="K546" s="3">
        <f t="shared" si="89"/>
        <v>0</v>
      </c>
      <c r="L546" s="11">
        <f t="shared" si="90"/>
        <v>0</v>
      </c>
    </row>
    <row r="547" spans="1:12" x14ac:dyDescent="0.25">
      <c r="A547" s="9">
        <f>IF('Lease Quarterly'!$H$4="Monthly",DATE(YEAR('Quarterly Journal entry'!A546),MONTH('Quarterly Journal entry'!A546)+1,DAY('Quarterly Journal entry'!A546)),IF('Lease Quarterly'!$H$4="Quarterly",DATE(YEAR('Quarterly Journal entry'!A546),MONTH('Quarterly Journal entry'!A546)+3,DAY('Quarterly Journal entry'!A546)),DATE(YEAR('Quarterly Journal entry'!A546)+1,MONTH('Quarterly Journal entry'!A546),DAY('Quarterly Journal entry'!A546))))</f>
        <v>93504</v>
      </c>
      <c r="B547" s="9">
        <f t="shared" si="81"/>
        <v>93504</v>
      </c>
      <c r="C547" s="9">
        <f t="shared" si="87"/>
        <v>93534</v>
      </c>
      <c r="D547" s="3">
        <f t="shared" si="82"/>
        <v>31</v>
      </c>
      <c r="E547" s="10">
        <f t="shared" si="83"/>
        <v>31</v>
      </c>
      <c r="F547" s="4">
        <f>'Lease Quarterly'!K557</f>
        <v>0</v>
      </c>
      <c r="G547" s="3">
        <f t="shared" si="88"/>
        <v>0</v>
      </c>
      <c r="H547" s="11">
        <f t="shared" si="84"/>
        <v>0</v>
      </c>
      <c r="I547" s="11">
        <f t="shared" si="85"/>
        <v>0</v>
      </c>
      <c r="J547" s="4">
        <f t="shared" si="86"/>
        <v>0</v>
      </c>
      <c r="K547" s="3">
        <f t="shared" si="89"/>
        <v>0</v>
      </c>
      <c r="L547" s="11">
        <f t="shared" si="90"/>
        <v>0</v>
      </c>
    </row>
    <row r="548" spans="1:12" x14ac:dyDescent="0.25">
      <c r="A548" s="9">
        <f>IF('Lease Quarterly'!$H$4="Monthly",DATE(YEAR('Quarterly Journal entry'!A547),MONTH('Quarterly Journal entry'!A547)+1,DAY('Quarterly Journal entry'!A547)),IF('Lease Quarterly'!$H$4="Quarterly",DATE(YEAR('Quarterly Journal entry'!A547),MONTH('Quarterly Journal entry'!A547)+3,DAY('Quarterly Journal entry'!A547)),DATE(YEAR('Quarterly Journal entry'!A547)+1,MONTH('Quarterly Journal entry'!A547),DAY('Quarterly Journal entry'!A547))))</f>
        <v>93595</v>
      </c>
      <c r="B548" s="9">
        <f t="shared" si="81"/>
        <v>93595</v>
      </c>
      <c r="C548" s="9">
        <f t="shared" si="87"/>
        <v>93624</v>
      </c>
      <c r="D548" s="3">
        <f t="shared" si="82"/>
        <v>30</v>
      </c>
      <c r="E548" s="10">
        <f t="shared" si="83"/>
        <v>30</v>
      </c>
      <c r="F548" s="4">
        <f>'Lease Quarterly'!K558</f>
        <v>0</v>
      </c>
      <c r="G548" s="3">
        <f t="shared" si="88"/>
        <v>0</v>
      </c>
      <c r="H548" s="11">
        <f t="shared" si="84"/>
        <v>0</v>
      </c>
      <c r="I548" s="11">
        <f t="shared" si="85"/>
        <v>0</v>
      </c>
      <c r="J548" s="4">
        <f t="shared" si="86"/>
        <v>0</v>
      </c>
      <c r="K548" s="3">
        <f t="shared" si="89"/>
        <v>0</v>
      </c>
      <c r="L548" s="11">
        <f t="shared" si="90"/>
        <v>0</v>
      </c>
    </row>
    <row r="549" spans="1:12" x14ac:dyDescent="0.25">
      <c r="A549" s="9">
        <f>IF('Lease Quarterly'!$H$4="Monthly",DATE(YEAR('Quarterly Journal entry'!A548),MONTH('Quarterly Journal entry'!A548)+1,DAY('Quarterly Journal entry'!A548)),IF('Lease Quarterly'!$H$4="Quarterly",DATE(YEAR('Quarterly Journal entry'!A548),MONTH('Quarterly Journal entry'!A548)+3,DAY('Quarterly Journal entry'!A548)),DATE(YEAR('Quarterly Journal entry'!A548)+1,MONTH('Quarterly Journal entry'!A548),DAY('Quarterly Journal entry'!A548))))</f>
        <v>93686</v>
      </c>
      <c r="B549" s="9">
        <f t="shared" si="81"/>
        <v>93686</v>
      </c>
      <c r="C549" s="9">
        <f t="shared" si="87"/>
        <v>93716</v>
      </c>
      <c r="D549" s="3">
        <f t="shared" si="82"/>
        <v>31</v>
      </c>
      <c r="E549" s="10">
        <f t="shared" si="83"/>
        <v>31</v>
      </c>
      <c r="F549" s="4">
        <f>'Lease Quarterly'!K559</f>
        <v>0</v>
      </c>
      <c r="G549" s="3">
        <f t="shared" si="88"/>
        <v>0</v>
      </c>
      <c r="H549" s="11">
        <f t="shared" si="84"/>
        <v>0</v>
      </c>
      <c r="I549" s="11">
        <f t="shared" si="85"/>
        <v>0</v>
      </c>
      <c r="J549" s="4">
        <f t="shared" si="86"/>
        <v>0</v>
      </c>
      <c r="K549" s="3">
        <f t="shared" si="89"/>
        <v>0</v>
      </c>
      <c r="L549" s="11">
        <f t="shared" si="90"/>
        <v>0</v>
      </c>
    </row>
    <row r="550" spans="1:12" x14ac:dyDescent="0.25">
      <c r="A550" s="9">
        <f>IF('Lease Quarterly'!$H$4="Monthly",DATE(YEAR('Quarterly Journal entry'!A549),MONTH('Quarterly Journal entry'!A549)+1,DAY('Quarterly Journal entry'!A549)),IF('Lease Quarterly'!$H$4="Quarterly",DATE(YEAR('Quarterly Journal entry'!A549),MONTH('Quarterly Journal entry'!A549)+3,DAY('Quarterly Journal entry'!A549)),DATE(YEAR('Quarterly Journal entry'!A549)+1,MONTH('Quarterly Journal entry'!A549),DAY('Quarterly Journal entry'!A549))))</f>
        <v>93778</v>
      </c>
      <c r="B550" s="9">
        <f t="shared" si="81"/>
        <v>93778</v>
      </c>
      <c r="C550" s="9">
        <f t="shared" si="87"/>
        <v>93808</v>
      </c>
      <c r="D550" s="3">
        <f t="shared" si="82"/>
        <v>31</v>
      </c>
      <c r="E550" s="10">
        <f t="shared" si="83"/>
        <v>31</v>
      </c>
      <c r="F550" s="4">
        <f>'Lease Quarterly'!K560</f>
        <v>0</v>
      </c>
      <c r="G550" s="3">
        <f t="shared" si="88"/>
        <v>0</v>
      </c>
      <c r="H550" s="11">
        <f t="shared" si="84"/>
        <v>0</v>
      </c>
      <c r="I550" s="11">
        <f t="shared" si="85"/>
        <v>0</v>
      </c>
      <c r="J550" s="4">
        <f t="shared" si="86"/>
        <v>0</v>
      </c>
      <c r="K550" s="3">
        <f t="shared" si="89"/>
        <v>0</v>
      </c>
      <c r="L550" s="11">
        <f t="shared" si="90"/>
        <v>0</v>
      </c>
    </row>
    <row r="551" spans="1:12" x14ac:dyDescent="0.25">
      <c r="A551" s="9">
        <f>IF('Lease Quarterly'!$H$4="Monthly",DATE(YEAR('Quarterly Journal entry'!A550),MONTH('Quarterly Journal entry'!A550)+1,DAY('Quarterly Journal entry'!A550)),IF('Lease Quarterly'!$H$4="Quarterly",DATE(YEAR('Quarterly Journal entry'!A550),MONTH('Quarterly Journal entry'!A550)+3,DAY('Quarterly Journal entry'!A550)),DATE(YEAR('Quarterly Journal entry'!A550)+1,MONTH('Quarterly Journal entry'!A550),DAY('Quarterly Journal entry'!A550))))</f>
        <v>93870</v>
      </c>
      <c r="B551" s="9">
        <f t="shared" si="81"/>
        <v>93870</v>
      </c>
      <c r="C551" s="9">
        <f t="shared" si="87"/>
        <v>93900</v>
      </c>
      <c r="D551" s="3">
        <f t="shared" si="82"/>
        <v>31</v>
      </c>
      <c r="E551" s="10">
        <f t="shared" si="83"/>
        <v>31</v>
      </c>
      <c r="F551" s="4">
        <f>'Lease Quarterly'!K561</f>
        <v>0</v>
      </c>
      <c r="G551" s="3">
        <f t="shared" si="88"/>
        <v>0</v>
      </c>
      <c r="H551" s="11">
        <f t="shared" si="84"/>
        <v>0</v>
      </c>
      <c r="I551" s="11">
        <f t="shared" si="85"/>
        <v>0</v>
      </c>
      <c r="J551" s="4">
        <f t="shared" si="86"/>
        <v>0</v>
      </c>
      <c r="K551" s="3">
        <f t="shared" si="89"/>
        <v>0</v>
      </c>
      <c r="L551" s="11">
        <f t="shared" si="90"/>
        <v>0</v>
      </c>
    </row>
    <row r="552" spans="1:12" x14ac:dyDescent="0.25">
      <c r="A552" s="9">
        <f>IF('Lease Quarterly'!$H$4="Monthly",DATE(YEAR('Quarterly Journal entry'!A551),MONTH('Quarterly Journal entry'!A551)+1,DAY('Quarterly Journal entry'!A551)),IF('Lease Quarterly'!$H$4="Quarterly",DATE(YEAR('Quarterly Journal entry'!A551),MONTH('Quarterly Journal entry'!A551)+3,DAY('Quarterly Journal entry'!A551)),DATE(YEAR('Quarterly Journal entry'!A551)+1,MONTH('Quarterly Journal entry'!A551),DAY('Quarterly Journal entry'!A551))))</f>
        <v>93960</v>
      </c>
      <c r="B552" s="9">
        <f t="shared" si="81"/>
        <v>93960</v>
      </c>
      <c r="C552" s="9">
        <f t="shared" si="87"/>
        <v>93989</v>
      </c>
      <c r="D552" s="3">
        <f t="shared" si="82"/>
        <v>30</v>
      </c>
      <c r="E552" s="10">
        <f t="shared" si="83"/>
        <v>30</v>
      </c>
      <c r="F552" s="4">
        <f>'Lease Quarterly'!K562</f>
        <v>0</v>
      </c>
      <c r="G552" s="3">
        <f t="shared" si="88"/>
        <v>0</v>
      </c>
      <c r="H552" s="11">
        <f t="shared" si="84"/>
        <v>0</v>
      </c>
      <c r="I552" s="11">
        <f t="shared" si="85"/>
        <v>0</v>
      </c>
      <c r="J552" s="4">
        <f t="shared" si="86"/>
        <v>0</v>
      </c>
      <c r="K552" s="3">
        <f t="shared" si="89"/>
        <v>0</v>
      </c>
      <c r="L552" s="11">
        <f t="shared" si="90"/>
        <v>0</v>
      </c>
    </row>
    <row r="553" spans="1:12" x14ac:dyDescent="0.25">
      <c r="A553" s="9">
        <f>IF('Lease Quarterly'!$H$4="Monthly",DATE(YEAR('Quarterly Journal entry'!A552),MONTH('Quarterly Journal entry'!A552)+1,DAY('Quarterly Journal entry'!A552)),IF('Lease Quarterly'!$H$4="Quarterly",DATE(YEAR('Quarterly Journal entry'!A552),MONTH('Quarterly Journal entry'!A552)+3,DAY('Quarterly Journal entry'!A552)),DATE(YEAR('Quarterly Journal entry'!A552)+1,MONTH('Quarterly Journal entry'!A552),DAY('Quarterly Journal entry'!A552))))</f>
        <v>94051</v>
      </c>
      <c r="B553" s="9">
        <f t="shared" si="81"/>
        <v>94051</v>
      </c>
      <c r="C553" s="9">
        <f t="shared" si="87"/>
        <v>94081</v>
      </c>
      <c r="D553" s="3">
        <f t="shared" si="82"/>
        <v>31</v>
      </c>
      <c r="E553" s="10">
        <f t="shared" si="83"/>
        <v>31</v>
      </c>
      <c r="F553" s="4">
        <f>'Lease Quarterly'!K563</f>
        <v>0</v>
      </c>
      <c r="G553" s="3">
        <f t="shared" si="88"/>
        <v>0</v>
      </c>
      <c r="H553" s="11">
        <f t="shared" si="84"/>
        <v>0</v>
      </c>
      <c r="I553" s="11">
        <f t="shared" si="85"/>
        <v>0</v>
      </c>
      <c r="J553" s="4">
        <f t="shared" si="86"/>
        <v>0</v>
      </c>
      <c r="K553" s="3">
        <f t="shared" si="89"/>
        <v>0</v>
      </c>
      <c r="L553" s="11">
        <f t="shared" si="90"/>
        <v>0</v>
      </c>
    </row>
    <row r="554" spans="1:12" x14ac:dyDescent="0.25">
      <c r="A554" s="9">
        <f>IF('Lease Quarterly'!$H$4="Monthly",DATE(YEAR('Quarterly Journal entry'!A553),MONTH('Quarterly Journal entry'!A553)+1,DAY('Quarterly Journal entry'!A553)),IF('Lease Quarterly'!$H$4="Quarterly",DATE(YEAR('Quarterly Journal entry'!A553),MONTH('Quarterly Journal entry'!A553)+3,DAY('Quarterly Journal entry'!A553)),DATE(YEAR('Quarterly Journal entry'!A553)+1,MONTH('Quarterly Journal entry'!A553),DAY('Quarterly Journal entry'!A553))))</f>
        <v>94143</v>
      </c>
      <c r="B554" s="9">
        <f t="shared" si="81"/>
        <v>94143</v>
      </c>
      <c r="C554" s="9">
        <f t="shared" si="87"/>
        <v>94173</v>
      </c>
      <c r="D554" s="3">
        <f t="shared" si="82"/>
        <v>31</v>
      </c>
      <c r="E554" s="10">
        <f t="shared" si="83"/>
        <v>31</v>
      </c>
      <c r="F554" s="4">
        <f>'Lease Quarterly'!K564</f>
        <v>0</v>
      </c>
      <c r="G554" s="3">
        <f t="shared" si="88"/>
        <v>0</v>
      </c>
      <c r="H554" s="11">
        <f t="shared" si="84"/>
        <v>0</v>
      </c>
      <c r="I554" s="11">
        <f t="shared" si="85"/>
        <v>0</v>
      </c>
      <c r="J554" s="4">
        <f t="shared" si="86"/>
        <v>0</v>
      </c>
      <c r="K554" s="3">
        <f t="shared" si="89"/>
        <v>0</v>
      </c>
      <c r="L554" s="11">
        <f t="shared" si="90"/>
        <v>0</v>
      </c>
    </row>
    <row r="555" spans="1:12" x14ac:dyDescent="0.25">
      <c r="A555" s="9">
        <f>IF('Lease Quarterly'!$H$4="Monthly",DATE(YEAR('Quarterly Journal entry'!A554),MONTH('Quarterly Journal entry'!A554)+1,DAY('Quarterly Journal entry'!A554)),IF('Lease Quarterly'!$H$4="Quarterly",DATE(YEAR('Quarterly Journal entry'!A554),MONTH('Quarterly Journal entry'!A554)+3,DAY('Quarterly Journal entry'!A554)),DATE(YEAR('Quarterly Journal entry'!A554)+1,MONTH('Quarterly Journal entry'!A554),DAY('Quarterly Journal entry'!A554))))</f>
        <v>94235</v>
      </c>
      <c r="B555" s="9">
        <f t="shared" si="81"/>
        <v>94235</v>
      </c>
      <c r="C555" s="9">
        <f t="shared" si="87"/>
        <v>94265</v>
      </c>
      <c r="D555" s="3">
        <f t="shared" si="82"/>
        <v>31</v>
      </c>
      <c r="E555" s="10">
        <f t="shared" si="83"/>
        <v>31</v>
      </c>
      <c r="F555" s="4">
        <f>'Lease Quarterly'!K565</f>
        <v>0</v>
      </c>
      <c r="G555" s="3">
        <f t="shared" si="88"/>
        <v>0</v>
      </c>
      <c r="H555" s="11">
        <f t="shared" si="84"/>
        <v>0</v>
      </c>
      <c r="I555" s="11">
        <f t="shared" si="85"/>
        <v>0</v>
      </c>
      <c r="J555" s="4">
        <f t="shared" si="86"/>
        <v>0</v>
      </c>
      <c r="K555" s="3">
        <f t="shared" si="89"/>
        <v>0</v>
      </c>
      <c r="L555" s="11">
        <f t="shared" si="90"/>
        <v>0</v>
      </c>
    </row>
    <row r="556" spans="1:12" x14ac:dyDescent="0.25">
      <c r="A556" s="9">
        <f>IF('Lease Quarterly'!$H$4="Monthly",DATE(YEAR('Quarterly Journal entry'!A555),MONTH('Quarterly Journal entry'!A555)+1,DAY('Quarterly Journal entry'!A555)),IF('Lease Quarterly'!$H$4="Quarterly",DATE(YEAR('Quarterly Journal entry'!A555),MONTH('Quarterly Journal entry'!A555)+3,DAY('Quarterly Journal entry'!A555)),DATE(YEAR('Quarterly Journal entry'!A555)+1,MONTH('Quarterly Journal entry'!A555),DAY('Quarterly Journal entry'!A555))))</f>
        <v>94325</v>
      </c>
      <c r="B556" s="9">
        <f t="shared" si="81"/>
        <v>94325</v>
      </c>
      <c r="C556" s="9">
        <f t="shared" si="87"/>
        <v>94354</v>
      </c>
      <c r="D556" s="3">
        <f t="shared" si="82"/>
        <v>30</v>
      </c>
      <c r="E556" s="10">
        <f t="shared" si="83"/>
        <v>30</v>
      </c>
      <c r="F556" s="4">
        <f>'Lease Quarterly'!K566</f>
        <v>0</v>
      </c>
      <c r="G556" s="3">
        <f t="shared" si="88"/>
        <v>0</v>
      </c>
      <c r="H556" s="11">
        <f t="shared" si="84"/>
        <v>0</v>
      </c>
      <c r="I556" s="11">
        <f t="shared" si="85"/>
        <v>0</v>
      </c>
      <c r="J556" s="4">
        <f t="shared" si="86"/>
        <v>0</v>
      </c>
      <c r="K556" s="3">
        <f t="shared" si="89"/>
        <v>0</v>
      </c>
      <c r="L556" s="11">
        <f t="shared" si="90"/>
        <v>0</v>
      </c>
    </row>
    <row r="557" spans="1:12" x14ac:dyDescent="0.25">
      <c r="A557" s="9">
        <f>IF('Lease Quarterly'!$H$4="Monthly",DATE(YEAR('Quarterly Journal entry'!A556),MONTH('Quarterly Journal entry'!A556)+1,DAY('Quarterly Journal entry'!A556)),IF('Lease Quarterly'!$H$4="Quarterly",DATE(YEAR('Quarterly Journal entry'!A556),MONTH('Quarterly Journal entry'!A556)+3,DAY('Quarterly Journal entry'!A556)),DATE(YEAR('Quarterly Journal entry'!A556)+1,MONTH('Quarterly Journal entry'!A556),DAY('Quarterly Journal entry'!A556))))</f>
        <v>94416</v>
      </c>
      <c r="B557" s="9">
        <f t="shared" si="81"/>
        <v>94416</v>
      </c>
      <c r="C557" s="9">
        <f t="shared" si="87"/>
        <v>94446</v>
      </c>
      <c r="D557" s="3">
        <f t="shared" si="82"/>
        <v>31</v>
      </c>
      <c r="E557" s="10">
        <f t="shared" si="83"/>
        <v>31</v>
      </c>
      <c r="F557" s="4">
        <f>'Lease Quarterly'!K567</f>
        <v>0</v>
      </c>
      <c r="G557" s="3">
        <f t="shared" si="88"/>
        <v>0</v>
      </c>
      <c r="H557" s="11">
        <f t="shared" si="84"/>
        <v>0</v>
      </c>
      <c r="I557" s="11">
        <f t="shared" si="85"/>
        <v>0</v>
      </c>
      <c r="J557" s="4">
        <f t="shared" si="86"/>
        <v>0</v>
      </c>
      <c r="K557" s="3">
        <f t="shared" si="89"/>
        <v>0</v>
      </c>
      <c r="L557" s="11">
        <f t="shared" si="90"/>
        <v>0</v>
      </c>
    </row>
    <row r="558" spans="1:12" x14ac:dyDescent="0.25">
      <c r="A558" s="9">
        <f>IF('Lease Quarterly'!$H$4="Monthly",DATE(YEAR('Quarterly Journal entry'!A557),MONTH('Quarterly Journal entry'!A557)+1,DAY('Quarterly Journal entry'!A557)),IF('Lease Quarterly'!$H$4="Quarterly",DATE(YEAR('Quarterly Journal entry'!A557),MONTH('Quarterly Journal entry'!A557)+3,DAY('Quarterly Journal entry'!A557)),DATE(YEAR('Quarterly Journal entry'!A557)+1,MONTH('Quarterly Journal entry'!A557),DAY('Quarterly Journal entry'!A557))))</f>
        <v>94508</v>
      </c>
      <c r="B558" s="9">
        <f t="shared" si="81"/>
        <v>94508</v>
      </c>
      <c r="C558" s="9">
        <f t="shared" si="87"/>
        <v>94538</v>
      </c>
      <c r="D558" s="3">
        <f t="shared" si="82"/>
        <v>31</v>
      </c>
      <c r="E558" s="10">
        <f t="shared" si="83"/>
        <v>31</v>
      </c>
      <c r="F558" s="4">
        <f>'Lease Quarterly'!K568</f>
        <v>0</v>
      </c>
      <c r="G558" s="3">
        <f t="shared" si="88"/>
        <v>0</v>
      </c>
      <c r="H558" s="11">
        <f t="shared" si="84"/>
        <v>0</v>
      </c>
      <c r="I558" s="11">
        <f t="shared" si="85"/>
        <v>0</v>
      </c>
      <c r="J558" s="4">
        <f t="shared" si="86"/>
        <v>0</v>
      </c>
      <c r="K558" s="3">
        <f t="shared" si="89"/>
        <v>0</v>
      </c>
      <c r="L558" s="11">
        <f t="shared" si="90"/>
        <v>0</v>
      </c>
    </row>
    <row r="559" spans="1:12" x14ac:dyDescent="0.25">
      <c r="A559" s="9">
        <f>IF('Lease Quarterly'!$H$4="Monthly",DATE(YEAR('Quarterly Journal entry'!A558),MONTH('Quarterly Journal entry'!A558)+1,DAY('Quarterly Journal entry'!A558)),IF('Lease Quarterly'!$H$4="Quarterly",DATE(YEAR('Quarterly Journal entry'!A558),MONTH('Quarterly Journal entry'!A558)+3,DAY('Quarterly Journal entry'!A558)),DATE(YEAR('Quarterly Journal entry'!A558)+1,MONTH('Quarterly Journal entry'!A558),DAY('Quarterly Journal entry'!A558))))</f>
        <v>94600</v>
      </c>
      <c r="B559" s="9">
        <f t="shared" si="81"/>
        <v>94600</v>
      </c>
      <c r="C559" s="9">
        <f t="shared" si="87"/>
        <v>94630</v>
      </c>
      <c r="D559" s="3">
        <f t="shared" si="82"/>
        <v>31</v>
      </c>
      <c r="E559" s="10">
        <f t="shared" si="83"/>
        <v>31</v>
      </c>
      <c r="F559" s="4">
        <f>'Lease Quarterly'!K569</f>
        <v>0</v>
      </c>
      <c r="G559" s="3">
        <f t="shared" si="88"/>
        <v>0</v>
      </c>
      <c r="H559" s="11">
        <f t="shared" si="84"/>
        <v>0</v>
      </c>
      <c r="I559" s="11">
        <f t="shared" si="85"/>
        <v>0</v>
      </c>
      <c r="J559" s="4">
        <f t="shared" si="86"/>
        <v>0</v>
      </c>
      <c r="K559" s="3">
        <f t="shared" si="89"/>
        <v>0</v>
      </c>
      <c r="L559" s="11">
        <f t="shared" si="90"/>
        <v>0</v>
      </c>
    </row>
    <row r="560" spans="1:12" x14ac:dyDescent="0.25">
      <c r="A560" s="9">
        <f>IF('Lease Quarterly'!$H$4="Monthly",DATE(YEAR('Quarterly Journal entry'!A559),MONTH('Quarterly Journal entry'!A559)+1,DAY('Quarterly Journal entry'!A559)),IF('Lease Quarterly'!$H$4="Quarterly",DATE(YEAR('Quarterly Journal entry'!A559),MONTH('Quarterly Journal entry'!A559)+3,DAY('Quarterly Journal entry'!A559)),DATE(YEAR('Quarterly Journal entry'!A559)+1,MONTH('Quarterly Journal entry'!A559),DAY('Quarterly Journal entry'!A559))))</f>
        <v>94690</v>
      </c>
      <c r="B560" s="9">
        <f t="shared" si="81"/>
        <v>94690</v>
      </c>
      <c r="C560" s="9">
        <f t="shared" si="87"/>
        <v>94719</v>
      </c>
      <c r="D560" s="3">
        <f t="shared" si="82"/>
        <v>30</v>
      </c>
      <c r="E560" s="10">
        <f t="shared" si="83"/>
        <v>30</v>
      </c>
      <c r="F560" s="4">
        <f>'Lease Quarterly'!K570</f>
        <v>0</v>
      </c>
      <c r="G560" s="3">
        <f t="shared" si="88"/>
        <v>0</v>
      </c>
      <c r="H560" s="11">
        <f t="shared" si="84"/>
        <v>0</v>
      </c>
      <c r="I560" s="11">
        <f t="shared" si="85"/>
        <v>0</v>
      </c>
      <c r="J560" s="4">
        <f t="shared" si="86"/>
        <v>0</v>
      </c>
      <c r="K560" s="3">
        <f t="shared" si="89"/>
        <v>0</v>
      </c>
      <c r="L560" s="11">
        <f t="shared" si="90"/>
        <v>0</v>
      </c>
    </row>
    <row r="561" spans="1:12" x14ac:dyDescent="0.25">
      <c r="A561" s="9">
        <f>IF('Lease Quarterly'!$H$4="Monthly",DATE(YEAR('Quarterly Journal entry'!A560),MONTH('Quarterly Journal entry'!A560)+1,DAY('Quarterly Journal entry'!A560)),IF('Lease Quarterly'!$H$4="Quarterly",DATE(YEAR('Quarterly Journal entry'!A560),MONTH('Quarterly Journal entry'!A560)+3,DAY('Quarterly Journal entry'!A560)),DATE(YEAR('Quarterly Journal entry'!A560)+1,MONTH('Quarterly Journal entry'!A560),DAY('Quarterly Journal entry'!A560))))</f>
        <v>94781</v>
      </c>
      <c r="B561" s="9">
        <f t="shared" si="81"/>
        <v>94781</v>
      </c>
      <c r="C561" s="9">
        <f t="shared" si="87"/>
        <v>94811</v>
      </c>
      <c r="D561" s="3">
        <f t="shared" si="82"/>
        <v>31</v>
      </c>
      <c r="E561" s="10">
        <f t="shared" si="83"/>
        <v>31</v>
      </c>
      <c r="F561" s="4">
        <f>'Lease Quarterly'!K571</f>
        <v>0</v>
      </c>
      <c r="G561" s="3">
        <f t="shared" si="88"/>
        <v>0</v>
      </c>
      <c r="H561" s="11">
        <f t="shared" si="84"/>
        <v>0</v>
      </c>
      <c r="I561" s="11">
        <f t="shared" si="85"/>
        <v>0</v>
      </c>
      <c r="J561" s="4">
        <f t="shared" si="86"/>
        <v>0</v>
      </c>
      <c r="K561" s="3">
        <f t="shared" si="89"/>
        <v>0</v>
      </c>
      <c r="L561" s="11">
        <f t="shared" si="90"/>
        <v>0</v>
      </c>
    </row>
    <row r="562" spans="1:12" x14ac:dyDescent="0.25">
      <c r="A562" s="9">
        <f>IF('Lease Quarterly'!$H$4="Monthly",DATE(YEAR('Quarterly Journal entry'!A561),MONTH('Quarterly Journal entry'!A561)+1,DAY('Quarterly Journal entry'!A561)),IF('Lease Quarterly'!$H$4="Quarterly",DATE(YEAR('Quarterly Journal entry'!A561),MONTH('Quarterly Journal entry'!A561)+3,DAY('Quarterly Journal entry'!A561)),DATE(YEAR('Quarterly Journal entry'!A561)+1,MONTH('Quarterly Journal entry'!A561),DAY('Quarterly Journal entry'!A561))))</f>
        <v>94873</v>
      </c>
      <c r="B562" s="9">
        <f t="shared" si="81"/>
        <v>94873</v>
      </c>
      <c r="C562" s="9">
        <f t="shared" si="87"/>
        <v>94903</v>
      </c>
      <c r="D562" s="3">
        <f t="shared" si="82"/>
        <v>31</v>
      </c>
      <c r="E562" s="10">
        <f t="shared" si="83"/>
        <v>31</v>
      </c>
      <c r="F562" s="4">
        <f>'Lease Quarterly'!K572</f>
        <v>0</v>
      </c>
      <c r="G562" s="3">
        <f t="shared" si="88"/>
        <v>0</v>
      </c>
      <c r="H562" s="11">
        <f t="shared" si="84"/>
        <v>0</v>
      </c>
      <c r="I562" s="11">
        <f t="shared" si="85"/>
        <v>0</v>
      </c>
      <c r="J562" s="4">
        <f t="shared" si="86"/>
        <v>0</v>
      </c>
      <c r="K562" s="3">
        <f t="shared" si="89"/>
        <v>0</v>
      </c>
      <c r="L562" s="11">
        <f t="shared" si="90"/>
        <v>0</v>
      </c>
    </row>
    <row r="563" spans="1:12" x14ac:dyDescent="0.25">
      <c r="A563" s="9">
        <f>IF('Lease Quarterly'!$H$4="Monthly",DATE(YEAR('Quarterly Journal entry'!A562),MONTH('Quarterly Journal entry'!A562)+1,DAY('Quarterly Journal entry'!A562)),IF('Lease Quarterly'!$H$4="Quarterly",DATE(YEAR('Quarterly Journal entry'!A562),MONTH('Quarterly Journal entry'!A562)+3,DAY('Quarterly Journal entry'!A562)),DATE(YEAR('Quarterly Journal entry'!A562)+1,MONTH('Quarterly Journal entry'!A562),DAY('Quarterly Journal entry'!A562))))</f>
        <v>94965</v>
      </c>
      <c r="B563" s="9">
        <f t="shared" si="81"/>
        <v>94965</v>
      </c>
      <c r="C563" s="9">
        <f t="shared" si="87"/>
        <v>94995</v>
      </c>
      <c r="D563" s="3">
        <f t="shared" si="82"/>
        <v>31</v>
      </c>
      <c r="E563" s="10">
        <f t="shared" si="83"/>
        <v>31</v>
      </c>
      <c r="F563" s="4">
        <f>'Lease Quarterly'!K573</f>
        <v>0</v>
      </c>
      <c r="G563" s="3">
        <f t="shared" si="88"/>
        <v>0</v>
      </c>
      <c r="H563" s="11">
        <f t="shared" si="84"/>
        <v>0</v>
      </c>
      <c r="I563" s="11">
        <f t="shared" si="85"/>
        <v>0</v>
      </c>
      <c r="J563" s="4">
        <f t="shared" si="86"/>
        <v>0</v>
      </c>
      <c r="K563" s="3">
        <f t="shared" si="89"/>
        <v>0</v>
      </c>
      <c r="L563" s="11">
        <f t="shared" si="90"/>
        <v>0</v>
      </c>
    </row>
    <row r="564" spans="1:12" x14ac:dyDescent="0.25">
      <c r="A564" s="9">
        <f>IF('Lease Quarterly'!$H$4="Monthly",DATE(YEAR('Quarterly Journal entry'!A563),MONTH('Quarterly Journal entry'!A563)+1,DAY('Quarterly Journal entry'!A563)),IF('Lease Quarterly'!$H$4="Quarterly",DATE(YEAR('Quarterly Journal entry'!A563),MONTH('Quarterly Journal entry'!A563)+3,DAY('Quarterly Journal entry'!A563)),DATE(YEAR('Quarterly Journal entry'!A563)+1,MONTH('Quarterly Journal entry'!A563),DAY('Quarterly Journal entry'!A563))))</f>
        <v>95056</v>
      </c>
      <c r="B564" s="9">
        <f t="shared" si="81"/>
        <v>95056</v>
      </c>
      <c r="C564" s="9">
        <f t="shared" si="87"/>
        <v>95085</v>
      </c>
      <c r="D564" s="3">
        <f t="shared" si="82"/>
        <v>30</v>
      </c>
      <c r="E564" s="10">
        <f t="shared" si="83"/>
        <v>30</v>
      </c>
      <c r="F564" s="4">
        <f>'Lease Quarterly'!K574</f>
        <v>0</v>
      </c>
      <c r="G564" s="3">
        <f t="shared" si="88"/>
        <v>0</v>
      </c>
      <c r="H564" s="11">
        <f t="shared" si="84"/>
        <v>0</v>
      </c>
      <c r="I564" s="11">
        <f t="shared" si="85"/>
        <v>0</v>
      </c>
      <c r="J564" s="4">
        <f t="shared" si="86"/>
        <v>0</v>
      </c>
      <c r="K564" s="3">
        <f t="shared" si="89"/>
        <v>0</v>
      </c>
      <c r="L564" s="11">
        <f t="shared" si="90"/>
        <v>0</v>
      </c>
    </row>
    <row r="565" spans="1:12" x14ac:dyDescent="0.25">
      <c r="A565" s="9">
        <f>IF('Lease Quarterly'!$H$4="Monthly",DATE(YEAR('Quarterly Journal entry'!A564),MONTH('Quarterly Journal entry'!A564)+1,DAY('Quarterly Journal entry'!A564)),IF('Lease Quarterly'!$H$4="Quarterly",DATE(YEAR('Quarterly Journal entry'!A564),MONTH('Quarterly Journal entry'!A564)+3,DAY('Quarterly Journal entry'!A564)),DATE(YEAR('Quarterly Journal entry'!A564)+1,MONTH('Quarterly Journal entry'!A564),DAY('Quarterly Journal entry'!A564))))</f>
        <v>95147</v>
      </c>
      <c r="B565" s="9">
        <f t="shared" si="81"/>
        <v>95147</v>
      </c>
      <c r="C565" s="9">
        <f t="shared" si="87"/>
        <v>95177</v>
      </c>
      <c r="D565" s="3">
        <f t="shared" si="82"/>
        <v>31</v>
      </c>
      <c r="E565" s="10">
        <f t="shared" si="83"/>
        <v>31</v>
      </c>
      <c r="F565" s="4">
        <f>'Lease Quarterly'!K575</f>
        <v>0</v>
      </c>
      <c r="G565" s="3">
        <f t="shared" si="88"/>
        <v>0</v>
      </c>
      <c r="H565" s="11">
        <f t="shared" si="84"/>
        <v>0</v>
      </c>
      <c r="I565" s="11">
        <f t="shared" si="85"/>
        <v>0</v>
      </c>
      <c r="J565" s="4">
        <f t="shared" si="86"/>
        <v>0</v>
      </c>
      <c r="K565" s="3">
        <f t="shared" si="89"/>
        <v>0</v>
      </c>
      <c r="L565" s="11">
        <f t="shared" si="90"/>
        <v>0</v>
      </c>
    </row>
    <row r="566" spans="1:12" x14ac:dyDescent="0.25">
      <c r="A566" s="9">
        <f>IF('Lease Quarterly'!$H$4="Monthly",DATE(YEAR('Quarterly Journal entry'!A565),MONTH('Quarterly Journal entry'!A565)+1,DAY('Quarterly Journal entry'!A565)),IF('Lease Quarterly'!$H$4="Quarterly",DATE(YEAR('Quarterly Journal entry'!A565),MONTH('Quarterly Journal entry'!A565)+3,DAY('Quarterly Journal entry'!A565)),DATE(YEAR('Quarterly Journal entry'!A565)+1,MONTH('Quarterly Journal entry'!A565),DAY('Quarterly Journal entry'!A565))))</f>
        <v>95239</v>
      </c>
      <c r="B566" s="9">
        <f t="shared" si="81"/>
        <v>95239</v>
      </c>
      <c r="C566" s="9">
        <f t="shared" si="87"/>
        <v>95269</v>
      </c>
      <c r="D566" s="3">
        <f t="shared" si="82"/>
        <v>31</v>
      </c>
      <c r="E566" s="10">
        <f t="shared" si="83"/>
        <v>31</v>
      </c>
      <c r="F566" s="4">
        <f>'Lease Quarterly'!K576</f>
        <v>0</v>
      </c>
      <c r="G566" s="3">
        <f t="shared" si="88"/>
        <v>0</v>
      </c>
      <c r="H566" s="11">
        <f t="shared" si="84"/>
        <v>0</v>
      </c>
      <c r="I566" s="11">
        <f t="shared" si="85"/>
        <v>0</v>
      </c>
      <c r="J566" s="4">
        <f t="shared" si="86"/>
        <v>0</v>
      </c>
      <c r="K566" s="3">
        <f t="shared" si="89"/>
        <v>0</v>
      </c>
      <c r="L566" s="11">
        <f t="shared" si="90"/>
        <v>0</v>
      </c>
    </row>
    <row r="567" spans="1:12" x14ac:dyDescent="0.25">
      <c r="A567" s="9">
        <f>IF('Lease Quarterly'!$H$4="Monthly",DATE(YEAR('Quarterly Journal entry'!A566),MONTH('Quarterly Journal entry'!A566)+1,DAY('Quarterly Journal entry'!A566)),IF('Lease Quarterly'!$H$4="Quarterly",DATE(YEAR('Quarterly Journal entry'!A566),MONTH('Quarterly Journal entry'!A566)+3,DAY('Quarterly Journal entry'!A566)),DATE(YEAR('Quarterly Journal entry'!A566)+1,MONTH('Quarterly Journal entry'!A566),DAY('Quarterly Journal entry'!A566))))</f>
        <v>95331</v>
      </c>
      <c r="B567" s="9">
        <f t="shared" si="81"/>
        <v>95331</v>
      </c>
      <c r="C567" s="9">
        <f t="shared" si="87"/>
        <v>95361</v>
      </c>
      <c r="D567" s="3">
        <f t="shared" si="82"/>
        <v>31</v>
      </c>
      <c r="E567" s="10">
        <f t="shared" si="83"/>
        <v>31</v>
      </c>
      <c r="F567" s="4">
        <f>'Lease Quarterly'!K577</f>
        <v>0</v>
      </c>
      <c r="G567" s="3">
        <f t="shared" si="88"/>
        <v>0</v>
      </c>
      <c r="H567" s="11">
        <f t="shared" si="84"/>
        <v>0</v>
      </c>
      <c r="I567" s="11">
        <f t="shared" si="85"/>
        <v>0</v>
      </c>
      <c r="J567" s="4">
        <f t="shared" si="86"/>
        <v>0</v>
      </c>
      <c r="K567" s="3">
        <f t="shared" si="89"/>
        <v>0</v>
      </c>
      <c r="L567" s="11">
        <f t="shared" si="90"/>
        <v>0</v>
      </c>
    </row>
    <row r="568" spans="1:12" x14ac:dyDescent="0.25">
      <c r="A568" s="9">
        <f>IF('Lease Quarterly'!$H$4="Monthly",DATE(YEAR('Quarterly Journal entry'!A567),MONTH('Quarterly Journal entry'!A567)+1,DAY('Quarterly Journal entry'!A567)),IF('Lease Quarterly'!$H$4="Quarterly",DATE(YEAR('Quarterly Journal entry'!A567),MONTH('Quarterly Journal entry'!A567)+3,DAY('Quarterly Journal entry'!A567)),DATE(YEAR('Quarterly Journal entry'!A567)+1,MONTH('Quarterly Journal entry'!A567),DAY('Quarterly Journal entry'!A567))))</f>
        <v>95421</v>
      </c>
      <c r="B568" s="9">
        <f t="shared" si="81"/>
        <v>95421</v>
      </c>
      <c r="C568" s="9">
        <f t="shared" si="87"/>
        <v>95450</v>
      </c>
      <c r="D568" s="3">
        <f t="shared" si="82"/>
        <v>30</v>
      </c>
      <c r="E568" s="10">
        <f t="shared" si="83"/>
        <v>30</v>
      </c>
      <c r="F568" s="4">
        <f>'Lease Quarterly'!K578</f>
        <v>0</v>
      </c>
      <c r="G568" s="3">
        <f t="shared" si="88"/>
        <v>0</v>
      </c>
      <c r="H568" s="11">
        <f t="shared" si="84"/>
        <v>0</v>
      </c>
      <c r="I568" s="11">
        <f t="shared" si="85"/>
        <v>0</v>
      </c>
      <c r="J568" s="4">
        <f t="shared" si="86"/>
        <v>0</v>
      </c>
      <c r="K568" s="3">
        <f t="shared" si="89"/>
        <v>0</v>
      </c>
      <c r="L568" s="11">
        <f t="shared" si="90"/>
        <v>0</v>
      </c>
    </row>
    <row r="569" spans="1:12" x14ac:dyDescent="0.25">
      <c r="A569" s="9">
        <f>IF('Lease Quarterly'!$H$4="Monthly",DATE(YEAR('Quarterly Journal entry'!A568),MONTH('Quarterly Journal entry'!A568)+1,DAY('Quarterly Journal entry'!A568)),IF('Lease Quarterly'!$H$4="Quarterly",DATE(YEAR('Quarterly Journal entry'!A568),MONTH('Quarterly Journal entry'!A568)+3,DAY('Quarterly Journal entry'!A568)),DATE(YEAR('Quarterly Journal entry'!A568)+1,MONTH('Quarterly Journal entry'!A568),DAY('Quarterly Journal entry'!A568))))</f>
        <v>95512</v>
      </c>
      <c r="B569" s="9">
        <f t="shared" si="81"/>
        <v>95512</v>
      </c>
      <c r="C569" s="9">
        <f t="shared" si="87"/>
        <v>95542</v>
      </c>
      <c r="D569" s="3">
        <f t="shared" si="82"/>
        <v>31</v>
      </c>
      <c r="E569" s="10">
        <f t="shared" si="83"/>
        <v>31</v>
      </c>
      <c r="F569" s="4">
        <f>'Lease Quarterly'!K579</f>
        <v>0</v>
      </c>
      <c r="G569" s="3">
        <f t="shared" si="88"/>
        <v>0</v>
      </c>
      <c r="H569" s="11">
        <f t="shared" si="84"/>
        <v>0</v>
      </c>
      <c r="I569" s="11">
        <f t="shared" si="85"/>
        <v>0</v>
      </c>
      <c r="J569" s="4">
        <f t="shared" si="86"/>
        <v>0</v>
      </c>
      <c r="K569" s="3">
        <f t="shared" si="89"/>
        <v>0</v>
      </c>
      <c r="L569" s="11">
        <f t="shared" si="90"/>
        <v>0</v>
      </c>
    </row>
    <row r="570" spans="1:12" x14ac:dyDescent="0.25">
      <c r="A570" s="9">
        <f>IF('Lease Quarterly'!$H$4="Monthly",DATE(YEAR('Quarterly Journal entry'!A569),MONTH('Quarterly Journal entry'!A569)+1,DAY('Quarterly Journal entry'!A569)),IF('Lease Quarterly'!$H$4="Quarterly",DATE(YEAR('Quarterly Journal entry'!A569),MONTH('Quarterly Journal entry'!A569)+3,DAY('Quarterly Journal entry'!A569)),DATE(YEAR('Quarterly Journal entry'!A569)+1,MONTH('Quarterly Journal entry'!A569),DAY('Quarterly Journal entry'!A569))))</f>
        <v>95604</v>
      </c>
      <c r="B570" s="9">
        <f t="shared" si="81"/>
        <v>95604</v>
      </c>
      <c r="C570" s="9">
        <f t="shared" si="87"/>
        <v>95634</v>
      </c>
      <c r="D570" s="3">
        <f t="shared" si="82"/>
        <v>31</v>
      </c>
      <c r="E570" s="10">
        <f t="shared" si="83"/>
        <v>31</v>
      </c>
      <c r="F570" s="4">
        <f>'Lease Quarterly'!K580</f>
        <v>0</v>
      </c>
      <c r="G570" s="3">
        <f t="shared" si="88"/>
        <v>0</v>
      </c>
      <c r="H570" s="11">
        <f t="shared" si="84"/>
        <v>0</v>
      </c>
      <c r="I570" s="11">
        <f t="shared" si="85"/>
        <v>0</v>
      </c>
      <c r="J570" s="4">
        <f t="shared" si="86"/>
        <v>0</v>
      </c>
      <c r="K570" s="3">
        <f t="shared" si="89"/>
        <v>0</v>
      </c>
      <c r="L570" s="11">
        <f t="shared" si="90"/>
        <v>0</v>
      </c>
    </row>
    <row r="571" spans="1:12" x14ac:dyDescent="0.25">
      <c r="A571" s="9">
        <f>IF('Lease Quarterly'!$H$4="Monthly",DATE(YEAR('Quarterly Journal entry'!A570),MONTH('Quarterly Journal entry'!A570)+1,DAY('Quarterly Journal entry'!A570)),IF('Lease Quarterly'!$H$4="Quarterly",DATE(YEAR('Quarterly Journal entry'!A570),MONTH('Quarterly Journal entry'!A570)+3,DAY('Quarterly Journal entry'!A570)),DATE(YEAR('Quarterly Journal entry'!A570)+1,MONTH('Quarterly Journal entry'!A570),DAY('Quarterly Journal entry'!A570))))</f>
        <v>95696</v>
      </c>
      <c r="B571" s="9">
        <f t="shared" si="81"/>
        <v>95696</v>
      </c>
      <c r="C571" s="9">
        <f t="shared" si="87"/>
        <v>95726</v>
      </c>
      <c r="D571" s="3">
        <f t="shared" si="82"/>
        <v>31</v>
      </c>
      <c r="E571" s="10">
        <f t="shared" si="83"/>
        <v>31</v>
      </c>
      <c r="F571" s="4">
        <f>'Lease Quarterly'!K581</f>
        <v>0</v>
      </c>
      <c r="G571" s="3">
        <f t="shared" si="88"/>
        <v>0</v>
      </c>
      <c r="H571" s="11">
        <f t="shared" si="84"/>
        <v>0</v>
      </c>
      <c r="I571" s="11">
        <f t="shared" si="85"/>
        <v>0</v>
      </c>
      <c r="J571" s="4">
        <f t="shared" si="86"/>
        <v>0</v>
      </c>
      <c r="K571" s="3">
        <f t="shared" si="89"/>
        <v>0</v>
      </c>
      <c r="L571" s="11">
        <f t="shared" si="90"/>
        <v>0</v>
      </c>
    </row>
    <row r="572" spans="1:12" x14ac:dyDescent="0.25">
      <c r="A572" s="9">
        <f>IF('Lease Quarterly'!$H$4="Monthly",DATE(YEAR('Quarterly Journal entry'!A571),MONTH('Quarterly Journal entry'!A571)+1,DAY('Quarterly Journal entry'!A571)),IF('Lease Quarterly'!$H$4="Quarterly",DATE(YEAR('Quarterly Journal entry'!A571),MONTH('Quarterly Journal entry'!A571)+3,DAY('Quarterly Journal entry'!A571)),DATE(YEAR('Quarterly Journal entry'!A571)+1,MONTH('Quarterly Journal entry'!A571),DAY('Quarterly Journal entry'!A571))))</f>
        <v>95786</v>
      </c>
      <c r="B572" s="9">
        <f t="shared" si="81"/>
        <v>95786</v>
      </c>
      <c r="C572" s="9">
        <f t="shared" si="87"/>
        <v>95815</v>
      </c>
      <c r="D572" s="3">
        <f t="shared" si="82"/>
        <v>30</v>
      </c>
      <c r="E572" s="10">
        <f t="shared" si="83"/>
        <v>30</v>
      </c>
      <c r="F572" s="4">
        <f>'Lease Quarterly'!K582</f>
        <v>0</v>
      </c>
      <c r="G572" s="3">
        <f t="shared" si="88"/>
        <v>0</v>
      </c>
      <c r="H572" s="11">
        <f t="shared" si="84"/>
        <v>0</v>
      </c>
      <c r="I572" s="11">
        <f t="shared" si="85"/>
        <v>0</v>
      </c>
      <c r="J572" s="4">
        <f t="shared" si="86"/>
        <v>0</v>
      </c>
      <c r="K572" s="3">
        <f t="shared" si="89"/>
        <v>0</v>
      </c>
      <c r="L572" s="11">
        <f t="shared" si="90"/>
        <v>0</v>
      </c>
    </row>
    <row r="573" spans="1:12" x14ac:dyDescent="0.25">
      <c r="A573" s="9">
        <f>IF('Lease Quarterly'!$H$4="Monthly",DATE(YEAR('Quarterly Journal entry'!A572),MONTH('Quarterly Journal entry'!A572)+1,DAY('Quarterly Journal entry'!A572)),IF('Lease Quarterly'!$H$4="Quarterly",DATE(YEAR('Quarterly Journal entry'!A572),MONTH('Quarterly Journal entry'!A572)+3,DAY('Quarterly Journal entry'!A572)),DATE(YEAR('Quarterly Journal entry'!A572)+1,MONTH('Quarterly Journal entry'!A572),DAY('Quarterly Journal entry'!A572))))</f>
        <v>95877</v>
      </c>
      <c r="B573" s="9">
        <f t="shared" si="81"/>
        <v>95877</v>
      </c>
      <c r="C573" s="9">
        <f t="shared" si="87"/>
        <v>95907</v>
      </c>
      <c r="D573" s="3">
        <f t="shared" si="82"/>
        <v>31</v>
      </c>
      <c r="E573" s="10">
        <f t="shared" si="83"/>
        <v>31</v>
      </c>
      <c r="F573" s="4">
        <f>'Lease Quarterly'!K583</f>
        <v>0</v>
      </c>
      <c r="G573" s="3">
        <f t="shared" si="88"/>
        <v>0</v>
      </c>
      <c r="H573" s="11">
        <f t="shared" si="84"/>
        <v>0</v>
      </c>
      <c r="I573" s="11">
        <f t="shared" si="85"/>
        <v>0</v>
      </c>
      <c r="J573" s="4">
        <f t="shared" si="86"/>
        <v>0</v>
      </c>
      <c r="K573" s="3">
        <f t="shared" si="89"/>
        <v>0</v>
      </c>
      <c r="L573" s="11">
        <f t="shared" si="90"/>
        <v>0</v>
      </c>
    </row>
    <row r="574" spans="1:12" x14ac:dyDescent="0.25">
      <c r="A574" s="9">
        <f>IF('Lease Quarterly'!$H$4="Monthly",DATE(YEAR('Quarterly Journal entry'!A573),MONTH('Quarterly Journal entry'!A573)+1,DAY('Quarterly Journal entry'!A573)),IF('Lease Quarterly'!$H$4="Quarterly",DATE(YEAR('Quarterly Journal entry'!A573),MONTH('Quarterly Journal entry'!A573)+3,DAY('Quarterly Journal entry'!A573)),DATE(YEAR('Quarterly Journal entry'!A573)+1,MONTH('Quarterly Journal entry'!A573),DAY('Quarterly Journal entry'!A573))))</f>
        <v>95969</v>
      </c>
      <c r="B574" s="9">
        <f t="shared" si="81"/>
        <v>95969</v>
      </c>
      <c r="C574" s="9">
        <f t="shared" si="87"/>
        <v>95999</v>
      </c>
      <c r="D574" s="3">
        <f t="shared" si="82"/>
        <v>31</v>
      </c>
      <c r="E574" s="10">
        <f t="shared" si="83"/>
        <v>31</v>
      </c>
      <c r="F574" s="4">
        <f>'Lease Quarterly'!K584</f>
        <v>0</v>
      </c>
      <c r="G574" s="3">
        <f t="shared" si="88"/>
        <v>0</v>
      </c>
      <c r="H574" s="11">
        <f t="shared" si="84"/>
        <v>0</v>
      </c>
      <c r="I574" s="11">
        <f t="shared" si="85"/>
        <v>0</v>
      </c>
      <c r="J574" s="4">
        <f t="shared" si="86"/>
        <v>0</v>
      </c>
      <c r="K574" s="3">
        <f t="shared" si="89"/>
        <v>0</v>
      </c>
      <c r="L574" s="11">
        <f t="shared" si="90"/>
        <v>0</v>
      </c>
    </row>
    <row r="575" spans="1:12" x14ac:dyDescent="0.25">
      <c r="A575" s="9">
        <f>IF('Lease Quarterly'!$H$4="Monthly",DATE(YEAR('Quarterly Journal entry'!A574),MONTH('Quarterly Journal entry'!A574)+1,DAY('Quarterly Journal entry'!A574)),IF('Lease Quarterly'!$H$4="Quarterly",DATE(YEAR('Quarterly Journal entry'!A574),MONTH('Quarterly Journal entry'!A574)+3,DAY('Quarterly Journal entry'!A574)),DATE(YEAR('Quarterly Journal entry'!A574)+1,MONTH('Quarterly Journal entry'!A574),DAY('Quarterly Journal entry'!A574))))</f>
        <v>96061</v>
      </c>
      <c r="B575" s="9">
        <f t="shared" si="81"/>
        <v>96061</v>
      </c>
      <c r="C575" s="9">
        <f t="shared" si="87"/>
        <v>96091</v>
      </c>
      <c r="D575" s="3">
        <f t="shared" si="82"/>
        <v>31</v>
      </c>
      <c r="E575" s="10">
        <f t="shared" si="83"/>
        <v>31</v>
      </c>
      <c r="F575" s="4">
        <f>'Lease Quarterly'!K585</f>
        <v>0</v>
      </c>
      <c r="G575" s="3">
        <f t="shared" si="88"/>
        <v>0</v>
      </c>
      <c r="H575" s="11">
        <f t="shared" si="84"/>
        <v>0</v>
      </c>
      <c r="I575" s="11">
        <f t="shared" si="85"/>
        <v>0</v>
      </c>
      <c r="J575" s="4">
        <f t="shared" si="86"/>
        <v>0</v>
      </c>
      <c r="K575" s="3">
        <f t="shared" si="89"/>
        <v>0</v>
      </c>
      <c r="L575" s="11">
        <f t="shared" si="90"/>
        <v>0</v>
      </c>
    </row>
    <row r="576" spans="1:12" x14ac:dyDescent="0.25">
      <c r="A576" s="9">
        <f>IF('Lease Quarterly'!$H$4="Monthly",DATE(YEAR('Quarterly Journal entry'!A575),MONTH('Quarterly Journal entry'!A575)+1,DAY('Quarterly Journal entry'!A575)),IF('Lease Quarterly'!$H$4="Quarterly",DATE(YEAR('Quarterly Journal entry'!A575),MONTH('Quarterly Journal entry'!A575)+3,DAY('Quarterly Journal entry'!A575)),DATE(YEAR('Quarterly Journal entry'!A575)+1,MONTH('Quarterly Journal entry'!A575),DAY('Quarterly Journal entry'!A575))))</f>
        <v>96151</v>
      </c>
      <c r="B576" s="9">
        <f t="shared" si="81"/>
        <v>96151</v>
      </c>
      <c r="C576" s="9">
        <f t="shared" si="87"/>
        <v>96180</v>
      </c>
      <c r="D576" s="3">
        <f t="shared" si="82"/>
        <v>30</v>
      </c>
      <c r="E576" s="10">
        <f t="shared" si="83"/>
        <v>30</v>
      </c>
      <c r="F576" s="4">
        <f>'Lease Quarterly'!K586</f>
        <v>0</v>
      </c>
      <c r="G576" s="3">
        <f t="shared" si="88"/>
        <v>0</v>
      </c>
      <c r="H576" s="11">
        <f t="shared" si="84"/>
        <v>0</v>
      </c>
      <c r="I576" s="11">
        <f t="shared" si="85"/>
        <v>0</v>
      </c>
      <c r="J576" s="4">
        <f t="shared" si="86"/>
        <v>0</v>
      </c>
      <c r="K576" s="3">
        <f t="shared" si="89"/>
        <v>0</v>
      </c>
      <c r="L576" s="11">
        <f t="shared" si="90"/>
        <v>0</v>
      </c>
    </row>
    <row r="577" spans="1:12" x14ac:dyDescent="0.25">
      <c r="A577" s="9">
        <f>IF('Lease Quarterly'!$H$4="Monthly",DATE(YEAR('Quarterly Journal entry'!A576),MONTH('Quarterly Journal entry'!A576)+1,DAY('Quarterly Journal entry'!A576)),IF('Lease Quarterly'!$H$4="Quarterly",DATE(YEAR('Quarterly Journal entry'!A576),MONTH('Quarterly Journal entry'!A576)+3,DAY('Quarterly Journal entry'!A576)),DATE(YEAR('Quarterly Journal entry'!A576)+1,MONTH('Quarterly Journal entry'!A576),DAY('Quarterly Journal entry'!A576))))</f>
        <v>96242</v>
      </c>
      <c r="B577" s="9">
        <f t="shared" si="81"/>
        <v>96242</v>
      </c>
      <c r="C577" s="9">
        <f t="shared" si="87"/>
        <v>96272</v>
      </c>
      <c r="D577" s="3">
        <f t="shared" si="82"/>
        <v>31</v>
      </c>
      <c r="E577" s="10">
        <f t="shared" si="83"/>
        <v>31</v>
      </c>
      <c r="F577" s="4">
        <f>'Lease Quarterly'!K587</f>
        <v>0</v>
      </c>
      <c r="G577" s="3">
        <f t="shared" si="88"/>
        <v>0</v>
      </c>
      <c r="H577" s="11">
        <f t="shared" si="84"/>
        <v>0</v>
      </c>
      <c r="I577" s="11">
        <f t="shared" si="85"/>
        <v>0</v>
      </c>
      <c r="J577" s="4">
        <f t="shared" si="86"/>
        <v>0</v>
      </c>
      <c r="K577" s="3">
        <f t="shared" si="89"/>
        <v>0</v>
      </c>
      <c r="L577" s="11">
        <f t="shared" si="90"/>
        <v>0</v>
      </c>
    </row>
    <row r="578" spans="1:12" x14ac:dyDescent="0.25">
      <c r="A578" s="9">
        <f>IF('Lease Quarterly'!$H$4="Monthly",DATE(YEAR('Quarterly Journal entry'!A577),MONTH('Quarterly Journal entry'!A577)+1,DAY('Quarterly Journal entry'!A577)),IF('Lease Quarterly'!$H$4="Quarterly",DATE(YEAR('Quarterly Journal entry'!A577),MONTH('Quarterly Journal entry'!A577)+3,DAY('Quarterly Journal entry'!A577)),DATE(YEAR('Quarterly Journal entry'!A577)+1,MONTH('Quarterly Journal entry'!A577),DAY('Quarterly Journal entry'!A577))))</f>
        <v>96334</v>
      </c>
      <c r="B578" s="9">
        <f t="shared" si="81"/>
        <v>96334</v>
      </c>
      <c r="C578" s="9">
        <f t="shared" si="87"/>
        <v>96364</v>
      </c>
      <c r="D578" s="3">
        <f t="shared" si="82"/>
        <v>31</v>
      </c>
      <c r="E578" s="10">
        <f t="shared" si="83"/>
        <v>31</v>
      </c>
      <c r="F578" s="4">
        <f>'Lease Quarterly'!K588</f>
        <v>0</v>
      </c>
      <c r="G578" s="3">
        <f t="shared" si="88"/>
        <v>0</v>
      </c>
      <c r="H578" s="11">
        <f t="shared" si="84"/>
        <v>0</v>
      </c>
      <c r="I578" s="11">
        <f t="shared" si="85"/>
        <v>0</v>
      </c>
      <c r="J578" s="4">
        <f t="shared" si="86"/>
        <v>0</v>
      </c>
      <c r="K578" s="3">
        <f t="shared" si="89"/>
        <v>0</v>
      </c>
      <c r="L578" s="11">
        <f t="shared" si="90"/>
        <v>0</v>
      </c>
    </row>
    <row r="579" spans="1:12" x14ac:dyDescent="0.25">
      <c r="A579" s="9">
        <f>IF('Lease Quarterly'!$H$4="Monthly",DATE(YEAR('Quarterly Journal entry'!A578),MONTH('Quarterly Journal entry'!A578)+1,DAY('Quarterly Journal entry'!A578)),IF('Lease Quarterly'!$H$4="Quarterly",DATE(YEAR('Quarterly Journal entry'!A578),MONTH('Quarterly Journal entry'!A578)+3,DAY('Quarterly Journal entry'!A578)),DATE(YEAR('Quarterly Journal entry'!A578)+1,MONTH('Quarterly Journal entry'!A578),DAY('Quarterly Journal entry'!A578))))</f>
        <v>96426</v>
      </c>
      <c r="B579" s="9">
        <f t="shared" si="81"/>
        <v>96426</v>
      </c>
      <c r="C579" s="9">
        <f t="shared" si="87"/>
        <v>96456</v>
      </c>
      <c r="D579" s="3">
        <f t="shared" si="82"/>
        <v>31</v>
      </c>
      <c r="E579" s="10">
        <f t="shared" si="83"/>
        <v>31</v>
      </c>
      <c r="F579" s="4">
        <f>'Lease Quarterly'!K589</f>
        <v>0</v>
      </c>
      <c r="G579" s="3">
        <f t="shared" si="88"/>
        <v>0</v>
      </c>
      <c r="H579" s="11">
        <f t="shared" si="84"/>
        <v>0</v>
      </c>
      <c r="I579" s="11">
        <f t="shared" si="85"/>
        <v>0</v>
      </c>
      <c r="J579" s="4">
        <f t="shared" si="86"/>
        <v>0</v>
      </c>
      <c r="K579" s="3">
        <f t="shared" si="89"/>
        <v>0</v>
      </c>
      <c r="L579" s="11">
        <f t="shared" si="90"/>
        <v>0</v>
      </c>
    </row>
    <row r="580" spans="1:12" x14ac:dyDescent="0.25">
      <c r="A580" s="9">
        <f>IF('Lease Quarterly'!$H$4="Monthly",DATE(YEAR('Quarterly Journal entry'!A579),MONTH('Quarterly Journal entry'!A579)+1,DAY('Quarterly Journal entry'!A579)),IF('Lease Quarterly'!$H$4="Quarterly",DATE(YEAR('Quarterly Journal entry'!A579),MONTH('Quarterly Journal entry'!A579)+3,DAY('Quarterly Journal entry'!A579)),DATE(YEAR('Quarterly Journal entry'!A579)+1,MONTH('Quarterly Journal entry'!A579),DAY('Quarterly Journal entry'!A579))))</f>
        <v>96517</v>
      </c>
      <c r="B580" s="9">
        <f t="shared" si="81"/>
        <v>96517</v>
      </c>
      <c r="C580" s="9">
        <f t="shared" si="87"/>
        <v>96546</v>
      </c>
      <c r="D580" s="3">
        <f t="shared" si="82"/>
        <v>30</v>
      </c>
      <c r="E580" s="10">
        <f t="shared" si="83"/>
        <v>30</v>
      </c>
      <c r="F580" s="4">
        <f>'Lease Quarterly'!K590</f>
        <v>0</v>
      </c>
      <c r="G580" s="3">
        <f t="shared" si="88"/>
        <v>0</v>
      </c>
      <c r="H580" s="11">
        <f t="shared" si="84"/>
        <v>0</v>
      </c>
      <c r="I580" s="11">
        <f t="shared" si="85"/>
        <v>0</v>
      </c>
      <c r="J580" s="4">
        <f t="shared" si="86"/>
        <v>0</v>
      </c>
      <c r="K580" s="3">
        <f t="shared" si="89"/>
        <v>0</v>
      </c>
      <c r="L580" s="11">
        <f t="shared" si="90"/>
        <v>0</v>
      </c>
    </row>
    <row r="581" spans="1:12" x14ac:dyDescent="0.25">
      <c r="A581" s="9">
        <f>IF('Lease Quarterly'!$H$4="Monthly",DATE(YEAR('Quarterly Journal entry'!A580),MONTH('Quarterly Journal entry'!A580)+1,DAY('Quarterly Journal entry'!A580)),IF('Lease Quarterly'!$H$4="Quarterly",DATE(YEAR('Quarterly Journal entry'!A580),MONTH('Quarterly Journal entry'!A580)+3,DAY('Quarterly Journal entry'!A580)),DATE(YEAR('Quarterly Journal entry'!A580)+1,MONTH('Quarterly Journal entry'!A580),DAY('Quarterly Journal entry'!A580))))</f>
        <v>96608</v>
      </c>
      <c r="B581" s="9">
        <f t="shared" si="81"/>
        <v>96608</v>
      </c>
      <c r="C581" s="9">
        <f t="shared" si="87"/>
        <v>96638</v>
      </c>
      <c r="D581" s="3">
        <f t="shared" si="82"/>
        <v>31</v>
      </c>
      <c r="E581" s="10">
        <f t="shared" si="83"/>
        <v>31</v>
      </c>
      <c r="F581" s="4">
        <f>'Lease Quarterly'!K591</f>
        <v>0</v>
      </c>
      <c r="G581" s="3">
        <f t="shared" si="88"/>
        <v>0</v>
      </c>
      <c r="H581" s="11">
        <f t="shared" si="84"/>
        <v>0</v>
      </c>
      <c r="I581" s="11">
        <f t="shared" si="85"/>
        <v>0</v>
      </c>
      <c r="J581" s="4">
        <f t="shared" si="86"/>
        <v>0</v>
      </c>
      <c r="K581" s="3">
        <f t="shared" si="89"/>
        <v>0</v>
      </c>
      <c r="L581" s="11">
        <f t="shared" si="90"/>
        <v>0</v>
      </c>
    </row>
    <row r="582" spans="1:12" x14ac:dyDescent="0.25">
      <c r="A582" s="9">
        <f>IF('Lease Quarterly'!$H$4="Monthly",DATE(YEAR('Quarterly Journal entry'!A581),MONTH('Quarterly Journal entry'!A581)+1,DAY('Quarterly Journal entry'!A581)),IF('Lease Quarterly'!$H$4="Quarterly",DATE(YEAR('Quarterly Journal entry'!A581),MONTH('Quarterly Journal entry'!A581)+3,DAY('Quarterly Journal entry'!A581)),DATE(YEAR('Quarterly Journal entry'!A581)+1,MONTH('Quarterly Journal entry'!A581),DAY('Quarterly Journal entry'!A581))))</f>
        <v>96700</v>
      </c>
      <c r="B582" s="9">
        <f t="shared" ref="B582:B645" si="91">EOMONTH(A582,-1)+1</f>
        <v>96700</v>
      </c>
      <c r="C582" s="9">
        <f t="shared" si="87"/>
        <v>96730</v>
      </c>
      <c r="D582" s="3">
        <f t="shared" ref="D582:D645" si="92">C582-B582+1</f>
        <v>31</v>
      </c>
      <c r="E582" s="10">
        <f t="shared" ref="E582:E645" si="93">C582-A582+1</f>
        <v>31</v>
      </c>
      <c r="F582" s="4">
        <f>'Lease Quarterly'!K592</f>
        <v>0</v>
      </c>
      <c r="G582" s="3">
        <f t="shared" si="88"/>
        <v>0</v>
      </c>
      <c r="H582" s="11">
        <f t="shared" ref="H582:H645" si="94">(F583)/(A583-A582+1)*((((EOMONTH(DATE(YEAR(A582),MONTH(A582)+1,DAY(A582)),0)))-DATE(YEAR(A582),MONTH(EOMONTH(A582,-1)+1)+1,1))+1)</f>
        <v>0</v>
      </c>
      <c r="I582" s="11">
        <f t="shared" ref="I582:I645" si="95">(F583)/(A583-A582+1)*(((((EOMONTH(DATE(YEAR(A582),MONTH(A582)+2,DAY(A582)),0)))-DATE(YEAR(A582),MONTH(EOMONTH(A582,-1)+2)+2,1)))+1)</f>
        <v>0</v>
      </c>
      <c r="J582" s="4">
        <f t="shared" ref="J582:J645" si="96">F583/(A583-A582+1)*(A583-DATE(YEAR(A583),MONTH(EOMONTH(A583,-1)+1),DAY(1))+1)</f>
        <v>0</v>
      </c>
      <c r="K582" s="3">
        <f t="shared" si="89"/>
        <v>0</v>
      </c>
      <c r="L582" s="11">
        <f t="shared" si="90"/>
        <v>0</v>
      </c>
    </row>
    <row r="583" spans="1:12" x14ac:dyDescent="0.25">
      <c r="A583" s="9">
        <f>IF('Lease Quarterly'!$H$4="Monthly",DATE(YEAR('Quarterly Journal entry'!A582),MONTH('Quarterly Journal entry'!A582)+1,DAY('Quarterly Journal entry'!A582)),IF('Lease Quarterly'!$H$4="Quarterly",DATE(YEAR('Quarterly Journal entry'!A582),MONTH('Quarterly Journal entry'!A582)+3,DAY('Quarterly Journal entry'!A582)),DATE(YEAR('Quarterly Journal entry'!A582)+1,MONTH('Quarterly Journal entry'!A582),DAY('Quarterly Journal entry'!A582))))</f>
        <v>96792</v>
      </c>
      <c r="B583" s="9">
        <f t="shared" si="91"/>
        <v>96792</v>
      </c>
      <c r="C583" s="9">
        <f t="shared" ref="C583:C646" si="97">EOMONTH(A583,0)</f>
        <v>96822</v>
      </c>
      <c r="D583" s="3">
        <f t="shared" si="92"/>
        <v>31</v>
      </c>
      <c r="E583" s="10">
        <f t="shared" si="93"/>
        <v>31</v>
      </c>
      <c r="F583" s="4">
        <f>'Lease Quarterly'!K593</f>
        <v>0</v>
      </c>
      <c r="G583" s="3">
        <f t="shared" ref="G583:G646" si="98">(F584/(A584-A583+1)*E583)+J582</f>
        <v>0</v>
      </c>
      <c r="H583" s="11">
        <f t="shared" si="94"/>
        <v>0</v>
      </c>
      <c r="I583" s="11">
        <f t="shared" si="95"/>
        <v>0</v>
      </c>
      <c r="J583" s="4">
        <f t="shared" si="96"/>
        <v>0</v>
      </c>
      <c r="K583" s="3">
        <f t="shared" si="89"/>
        <v>0</v>
      </c>
      <c r="L583" s="11">
        <f t="shared" si="90"/>
        <v>0</v>
      </c>
    </row>
    <row r="584" spans="1:12" x14ac:dyDescent="0.25">
      <c r="A584" s="9">
        <f>IF('Lease Quarterly'!$H$4="Monthly",DATE(YEAR('Quarterly Journal entry'!A583),MONTH('Quarterly Journal entry'!A583)+1,DAY('Quarterly Journal entry'!A583)),IF('Lease Quarterly'!$H$4="Quarterly",DATE(YEAR('Quarterly Journal entry'!A583),MONTH('Quarterly Journal entry'!A583)+3,DAY('Quarterly Journal entry'!A583)),DATE(YEAR('Quarterly Journal entry'!A583)+1,MONTH('Quarterly Journal entry'!A583),DAY('Quarterly Journal entry'!A583))))</f>
        <v>96882</v>
      </c>
      <c r="B584" s="9">
        <f t="shared" si="91"/>
        <v>96882</v>
      </c>
      <c r="C584" s="9">
        <f t="shared" si="97"/>
        <v>96911</v>
      </c>
      <c r="D584" s="3">
        <f t="shared" si="92"/>
        <v>30</v>
      </c>
      <c r="E584" s="10">
        <f t="shared" si="93"/>
        <v>30</v>
      </c>
      <c r="F584" s="4">
        <f>'Lease Quarterly'!K594</f>
        <v>0</v>
      </c>
      <c r="G584" s="3">
        <f t="shared" si="98"/>
        <v>0</v>
      </c>
      <c r="H584" s="11">
        <f t="shared" si="94"/>
        <v>0</v>
      </c>
      <c r="I584" s="11">
        <f t="shared" si="95"/>
        <v>0</v>
      </c>
      <c r="J584" s="4">
        <f t="shared" si="96"/>
        <v>0</v>
      </c>
      <c r="K584" s="3">
        <f t="shared" ref="K584:K647" si="99">G584+J584+I584+H584-J583</f>
        <v>0</v>
      </c>
      <c r="L584" s="11">
        <f t="shared" ref="L584:L647" si="100">J584-J583</f>
        <v>0</v>
      </c>
    </row>
    <row r="585" spans="1:12" x14ac:dyDescent="0.25">
      <c r="A585" s="9">
        <f>IF('Lease Quarterly'!$H$4="Monthly",DATE(YEAR('Quarterly Journal entry'!A584),MONTH('Quarterly Journal entry'!A584)+1,DAY('Quarterly Journal entry'!A584)),IF('Lease Quarterly'!$H$4="Quarterly",DATE(YEAR('Quarterly Journal entry'!A584),MONTH('Quarterly Journal entry'!A584)+3,DAY('Quarterly Journal entry'!A584)),DATE(YEAR('Quarterly Journal entry'!A584)+1,MONTH('Quarterly Journal entry'!A584),DAY('Quarterly Journal entry'!A584))))</f>
        <v>96973</v>
      </c>
      <c r="B585" s="9">
        <f t="shared" si="91"/>
        <v>96973</v>
      </c>
      <c r="C585" s="9">
        <f t="shared" si="97"/>
        <v>97003</v>
      </c>
      <c r="D585" s="3">
        <f t="shared" si="92"/>
        <v>31</v>
      </c>
      <c r="E585" s="10">
        <f t="shared" si="93"/>
        <v>31</v>
      </c>
      <c r="F585" s="4">
        <f>'Lease Quarterly'!K595</f>
        <v>0</v>
      </c>
      <c r="G585" s="3">
        <f t="shared" si="98"/>
        <v>0</v>
      </c>
      <c r="H585" s="11">
        <f t="shared" si="94"/>
        <v>0</v>
      </c>
      <c r="I585" s="11">
        <f t="shared" si="95"/>
        <v>0</v>
      </c>
      <c r="J585" s="4">
        <f t="shared" si="96"/>
        <v>0</v>
      </c>
      <c r="K585" s="3">
        <f t="shared" si="99"/>
        <v>0</v>
      </c>
      <c r="L585" s="11">
        <f t="shared" si="100"/>
        <v>0</v>
      </c>
    </row>
    <row r="586" spans="1:12" x14ac:dyDescent="0.25">
      <c r="A586" s="9">
        <f>IF('Lease Quarterly'!$H$4="Monthly",DATE(YEAR('Quarterly Journal entry'!A585),MONTH('Quarterly Journal entry'!A585)+1,DAY('Quarterly Journal entry'!A585)),IF('Lease Quarterly'!$H$4="Quarterly",DATE(YEAR('Quarterly Journal entry'!A585),MONTH('Quarterly Journal entry'!A585)+3,DAY('Quarterly Journal entry'!A585)),DATE(YEAR('Quarterly Journal entry'!A585)+1,MONTH('Quarterly Journal entry'!A585),DAY('Quarterly Journal entry'!A585))))</f>
        <v>97065</v>
      </c>
      <c r="B586" s="9">
        <f t="shared" si="91"/>
        <v>97065</v>
      </c>
      <c r="C586" s="9">
        <f t="shared" si="97"/>
        <v>97095</v>
      </c>
      <c r="D586" s="3">
        <f t="shared" si="92"/>
        <v>31</v>
      </c>
      <c r="E586" s="10">
        <f t="shared" si="93"/>
        <v>31</v>
      </c>
      <c r="F586" s="4">
        <f>'Lease Quarterly'!K596</f>
        <v>0</v>
      </c>
      <c r="G586" s="3">
        <f t="shared" si="98"/>
        <v>0</v>
      </c>
      <c r="H586" s="11">
        <f t="shared" si="94"/>
        <v>0</v>
      </c>
      <c r="I586" s="11">
        <f t="shared" si="95"/>
        <v>0</v>
      </c>
      <c r="J586" s="4">
        <f t="shared" si="96"/>
        <v>0</v>
      </c>
      <c r="K586" s="3">
        <f t="shared" si="99"/>
        <v>0</v>
      </c>
      <c r="L586" s="11">
        <f t="shared" si="100"/>
        <v>0</v>
      </c>
    </row>
    <row r="587" spans="1:12" x14ac:dyDescent="0.25">
      <c r="A587" s="9">
        <f>IF('Lease Quarterly'!$H$4="Monthly",DATE(YEAR('Quarterly Journal entry'!A586),MONTH('Quarterly Journal entry'!A586)+1,DAY('Quarterly Journal entry'!A586)),IF('Lease Quarterly'!$H$4="Quarterly",DATE(YEAR('Quarterly Journal entry'!A586),MONTH('Quarterly Journal entry'!A586)+3,DAY('Quarterly Journal entry'!A586)),DATE(YEAR('Quarterly Journal entry'!A586)+1,MONTH('Quarterly Journal entry'!A586),DAY('Quarterly Journal entry'!A586))))</f>
        <v>97157</v>
      </c>
      <c r="B587" s="9">
        <f t="shared" si="91"/>
        <v>97157</v>
      </c>
      <c r="C587" s="9">
        <f t="shared" si="97"/>
        <v>97187</v>
      </c>
      <c r="D587" s="3">
        <f t="shared" si="92"/>
        <v>31</v>
      </c>
      <c r="E587" s="10">
        <f t="shared" si="93"/>
        <v>31</v>
      </c>
      <c r="F587" s="4">
        <f>'Lease Quarterly'!K597</f>
        <v>0</v>
      </c>
      <c r="G587" s="3">
        <f t="shared" si="98"/>
        <v>0</v>
      </c>
      <c r="H587" s="11">
        <f t="shared" si="94"/>
        <v>0</v>
      </c>
      <c r="I587" s="11">
        <f t="shared" si="95"/>
        <v>0</v>
      </c>
      <c r="J587" s="4">
        <f t="shared" si="96"/>
        <v>0</v>
      </c>
      <c r="K587" s="3">
        <f t="shared" si="99"/>
        <v>0</v>
      </c>
      <c r="L587" s="11">
        <f t="shared" si="100"/>
        <v>0</v>
      </c>
    </row>
    <row r="588" spans="1:12" x14ac:dyDescent="0.25">
      <c r="A588" s="9">
        <f>IF('Lease Quarterly'!$H$4="Monthly",DATE(YEAR('Quarterly Journal entry'!A587),MONTH('Quarterly Journal entry'!A587)+1,DAY('Quarterly Journal entry'!A587)),IF('Lease Quarterly'!$H$4="Quarterly",DATE(YEAR('Quarterly Journal entry'!A587),MONTH('Quarterly Journal entry'!A587)+3,DAY('Quarterly Journal entry'!A587)),DATE(YEAR('Quarterly Journal entry'!A587)+1,MONTH('Quarterly Journal entry'!A587),DAY('Quarterly Journal entry'!A587))))</f>
        <v>97247</v>
      </c>
      <c r="B588" s="9">
        <f t="shared" si="91"/>
        <v>97247</v>
      </c>
      <c r="C588" s="9">
        <f t="shared" si="97"/>
        <v>97276</v>
      </c>
      <c r="D588" s="3">
        <f t="shared" si="92"/>
        <v>30</v>
      </c>
      <c r="E588" s="10">
        <f t="shared" si="93"/>
        <v>30</v>
      </c>
      <c r="F588" s="4">
        <f>'Lease Quarterly'!K598</f>
        <v>0</v>
      </c>
      <c r="G588" s="3">
        <f t="shared" si="98"/>
        <v>0</v>
      </c>
      <c r="H588" s="11">
        <f t="shared" si="94"/>
        <v>0</v>
      </c>
      <c r="I588" s="11">
        <f t="shared" si="95"/>
        <v>0</v>
      </c>
      <c r="J588" s="4">
        <f t="shared" si="96"/>
        <v>0</v>
      </c>
      <c r="K588" s="3">
        <f t="shared" si="99"/>
        <v>0</v>
      </c>
      <c r="L588" s="11">
        <f t="shared" si="100"/>
        <v>0</v>
      </c>
    </row>
    <row r="589" spans="1:12" x14ac:dyDescent="0.25">
      <c r="A589" s="9">
        <f>IF('Lease Quarterly'!$H$4="Monthly",DATE(YEAR('Quarterly Journal entry'!A588),MONTH('Quarterly Journal entry'!A588)+1,DAY('Quarterly Journal entry'!A588)),IF('Lease Quarterly'!$H$4="Quarterly",DATE(YEAR('Quarterly Journal entry'!A588),MONTH('Quarterly Journal entry'!A588)+3,DAY('Quarterly Journal entry'!A588)),DATE(YEAR('Quarterly Journal entry'!A588)+1,MONTH('Quarterly Journal entry'!A588),DAY('Quarterly Journal entry'!A588))))</f>
        <v>97338</v>
      </c>
      <c r="B589" s="9">
        <f t="shared" si="91"/>
        <v>97338</v>
      </c>
      <c r="C589" s="9">
        <f t="shared" si="97"/>
        <v>97368</v>
      </c>
      <c r="D589" s="3">
        <f t="shared" si="92"/>
        <v>31</v>
      </c>
      <c r="E589" s="10">
        <f t="shared" si="93"/>
        <v>31</v>
      </c>
      <c r="F589" s="4">
        <f>'Lease Quarterly'!K599</f>
        <v>0</v>
      </c>
      <c r="G589" s="3">
        <f t="shared" si="98"/>
        <v>0</v>
      </c>
      <c r="H589" s="11">
        <f t="shared" si="94"/>
        <v>0</v>
      </c>
      <c r="I589" s="11">
        <f t="shared" si="95"/>
        <v>0</v>
      </c>
      <c r="J589" s="4">
        <f t="shared" si="96"/>
        <v>0</v>
      </c>
      <c r="K589" s="3">
        <f t="shared" si="99"/>
        <v>0</v>
      </c>
      <c r="L589" s="11">
        <f t="shared" si="100"/>
        <v>0</v>
      </c>
    </row>
    <row r="590" spans="1:12" x14ac:dyDescent="0.25">
      <c r="A590" s="9">
        <f>IF('Lease Quarterly'!$H$4="Monthly",DATE(YEAR('Quarterly Journal entry'!A589),MONTH('Quarterly Journal entry'!A589)+1,DAY('Quarterly Journal entry'!A589)),IF('Lease Quarterly'!$H$4="Quarterly",DATE(YEAR('Quarterly Journal entry'!A589),MONTH('Quarterly Journal entry'!A589)+3,DAY('Quarterly Journal entry'!A589)),DATE(YEAR('Quarterly Journal entry'!A589)+1,MONTH('Quarterly Journal entry'!A589),DAY('Quarterly Journal entry'!A589))))</f>
        <v>97430</v>
      </c>
      <c r="B590" s="9">
        <f t="shared" si="91"/>
        <v>97430</v>
      </c>
      <c r="C590" s="9">
        <f t="shared" si="97"/>
        <v>97460</v>
      </c>
      <c r="D590" s="3">
        <f t="shared" si="92"/>
        <v>31</v>
      </c>
      <c r="E590" s="10">
        <f t="shared" si="93"/>
        <v>31</v>
      </c>
      <c r="F590" s="4">
        <f>'Lease Quarterly'!K600</f>
        <v>0</v>
      </c>
      <c r="G590" s="3">
        <f t="shared" si="98"/>
        <v>0</v>
      </c>
      <c r="H590" s="11">
        <f t="shared" si="94"/>
        <v>0</v>
      </c>
      <c r="I590" s="11">
        <f t="shared" si="95"/>
        <v>0</v>
      </c>
      <c r="J590" s="4">
        <f t="shared" si="96"/>
        <v>0</v>
      </c>
      <c r="K590" s="3">
        <f t="shared" si="99"/>
        <v>0</v>
      </c>
      <c r="L590" s="11">
        <f t="shared" si="100"/>
        <v>0</v>
      </c>
    </row>
    <row r="591" spans="1:12" x14ac:dyDescent="0.25">
      <c r="A591" s="9">
        <f>IF('Lease Quarterly'!$H$4="Monthly",DATE(YEAR('Quarterly Journal entry'!A590),MONTH('Quarterly Journal entry'!A590)+1,DAY('Quarterly Journal entry'!A590)),IF('Lease Quarterly'!$H$4="Quarterly",DATE(YEAR('Quarterly Journal entry'!A590),MONTH('Quarterly Journal entry'!A590)+3,DAY('Quarterly Journal entry'!A590)),DATE(YEAR('Quarterly Journal entry'!A590)+1,MONTH('Quarterly Journal entry'!A590),DAY('Quarterly Journal entry'!A590))))</f>
        <v>97522</v>
      </c>
      <c r="B591" s="9">
        <f t="shared" si="91"/>
        <v>97522</v>
      </c>
      <c r="C591" s="9">
        <f t="shared" si="97"/>
        <v>97552</v>
      </c>
      <c r="D591" s="3">
        <f t="shared" si="92"/>
        <v>31</v>
      </c>
      <c r="E591" s="10">
        <f t="shared" si="93"/>
        <v>31</v>
      </c>
      <c r="F591" s="4">
        <f>'Lease Quarterly'!K601</f>
        <v>0</v>
      </c>
      <c r="G591" s="3">
        <f t="shared" si="98"/>
        <v>0</v>
      </c>
      <c r="H591" s="11">
        <f t="shared" si="94"/>
        <v>0</v>
      </c>
      <c r="I591" s="11">
        <f t="shared" si="95"/>
        <v>0</v>
      </c>
      <c r="J591" s="4">
        <f t="shared" si="96"/>
        <v>0</v>
      </c>
      <c r="K591" s="3">
        <f t="shared" si="99"/>
        <v>0</v>
      </c>
      <c r="L591" s="11">
        <f t="shared" si="100"/>
        <v>0</v>
      </c>
    </row>
    <row r="592" spans="1:12" x14ac:dyDescent="0.25">
      <c r="A592" s="9">
        <f>IF('Lease Quarterly'!$H$4="Monthly",DATE(YEAR('Quarterly Journal entry'!A591),MONTH('Quarterly Journal entry'!A591)+1,DAY('Quarterly Journal entry'!A591)),IF('Lease Quarterly'!$H$4="Quarterly",DATE(YEAR('Quarterly Journal entry'!A591),MONTH('Quarterly Journal entry'!A591)+3,DAY('Quarterly Journal entry'!A591)),DATE(YEAR('Quarterly Journal entry'!A591)+1,MONTH('Quarterly Journal entry'!A591),DAY('Quarterly Journal entry'!A591))))</f>
        <v>97612</v>
      </c>
      <c r="B592" s="9">
        <f t="shared" si="91"/>
        <v>97612</v>
      </c>
      <c r="C592" s="9">
        <f t="shared" si="97"/>
        <v>97641</v>
      </c>
      <c r="D592" s="3">
        <f t="shared" si="92"/>
        <v>30</v>
      </c>
      <c r="E592" s="10">
        <f t="shared" si="93"/>
        <v>30</v>
      </c>
      <c r="F592" s="4">
        <f>'Lease Quarterly'!K602</f>
        <v>0</v>
      </c>
      <c r="G592" s="3">
        <f t="shared" si="98"/>
        <v>0</v>
      </c>
      <c r="H592" s="11">
        <f t="shared" si="94"/>
        <v>0</v>
      </c>
      <c r="I592" s="11">
        <f t="shared" si="95"/>
        <v>0</v>
      </c>
      <c r="J592" s="4">
        <f t="shared" si="96"/>
        <v>0</v>
      </c>
      <c r="K592" s="3">
        <f t="shared" si="99"/>
        <v>0</v>
      </c>
      <c r="L592" s="11">
        <f t="shared" si="100"/>
        <v>0</v>
      </c>
    </row>
    <row r="593" spans="1:12" x14ac:dyDescent="0.25">
      <c r="A593" s="9">
        <f>IF('Lease Quarterly'!$H$4="Monthly",DATE(YEAR('Quarterly Journal entry'!A592),MONTH('Quarterly Journal entry'!A592)+1,DAY('Quarterly Journal entry'!A592)),IF('Lease Quarterly'!$H$4="Quarterly",DATE(YEAR('Quarterly Journal entry'!A592),MONTH('Quarterly Journal entry'!A592)+3,DAY('Quarterly Journal entry'!A592)),DATE(YEAR('Quarterly Journal entry'!A592)+1,MONTH('Quarterly Journal entry'!A592),DAY('Quarterly Journal entry'!A592))))</f>
        <v>97703</v>
      </c>
      <c r="B593" s="9">
        <f t="shared" si="91"/>
        <v>97703</v>
      </c>
      <c r="C593" s="9">
        <f t="shared" si="97"/>
        <v>97733</v>
      </c>
      <c r="D593" s="3">
        <f t="shared" si="92"/>
        <v>31</v>
      </c>
      <c r="E593" s="10">
        <f t="shared" si="93"/>
        <v>31</v>
      </c>
      <c r="F593" s="4">
        <f>'Lease Quarterly'!K603</f>
        <v>0</v>
      </c>
      <c r="G593" s="3">
        <f t="shared" si="98"/>
        <v>0</v>
      </c>
      <c r="H593" s="11">
        <f t="shared" si="94"/>
        <v>0</v>
      </c>
      <c r="I593" s="11">
        <f t="shared" si="95"/>
        <v>0</v>
      </c>
      <c r="J593" s="4">
        <f t="shared" si="96"/>
        <v>0</v>
      </c>
      <c r="K593" s="3">
        <f t="shared" si="99"/>
        <v>0</v>
      </c>
      <c r="L593" s="11">
        <f t="shared" si="100"/>
        <v>0</v>
      </c>
    </row>
    <row r="594" spans="1:12" x14ac:dyDescent="0.25">
      <c r="A594" s="9">
        <f>IF('Lease Quarterly'!$H$4="Monthly",DATE(YEAR('Quarterly Journal entry'!A593),MONTH('Quarterly Journal entry'!A593)+1,DAY('Quarterly Journal entry'!A593)),IF('Lease Quarterly'!$H$4="Quarterly",DATE(YEAR('Quarterly Journal entry'!A593),MONTH('Quarterly Journal entry'!A593)+3,DAY('Quarterly Journal entry'!A593)),DATE(YEAR('Quarterly Journal entry'!A593)+1,MONTH('Quarterly Journal entry'!A593),DAY('Quarterly Journal entry'!A593))))</f>
        <v>97795</v>
      </c>
      <c r="B594" s="9">
        <f t="shared" si="91"/>
        <v>97795</v>
      </c>
      <c r="C594" s="9">
        <f t="shared" si="97"/>
        <v>97825</v>
      </c>
      <c r="D594" s="3">
        <f t="shared" si="92"/>
        <v>31</v>
      </c>
      <c r="E594" s="10">
        <f t="shared" si="93"/>
        <v>31</v>
      </c>
      <c r="F594" s="4">
        <f>'Lease Quarterly'!K604</f>
        <v>0</v>
      </c>
      <c r="G594" s="3">
        <f t="shared" si="98"/>
        <v>0</v>
      </c>
      <c r="H594" s="11">
        <f t="shared" si="94"/>
        <v>0</v>
      </c>
      <c r="I594" s="11">
        <f t="shared" si="95"/>
        <v>0</v>
      </c>
      <c r="J594" s="4">
        <f t="shared" si="96"/>
        <v>0</v>
      </c>
      <c r="K594" s="3">
        <f t="shared" si="99"/>
        <v>0</v>
      </c>
      <c r="L594" s="11">
        <f t="shared" si="100"/>
        <v>0</v>
      </c>
    </row>
    <row r="595" spans="1:12" x14ac:dyDescent="0.25">
      <c r="A595" s="9">
        <f>IF('Lease Quarterly'!$H$4="Monthly",DATE(YEAR('Quarterly Journal entry'!A594),MONTH('Quarterly Journal entry'!A594)+1,DAY('Quarterly Journal entry'!A594)),IF('Lease Quarterly'!$H$4="Quarterly",DATE(YEAR('Quarterly Journal entry'!A594),MONTH('Quarterly Journal entry'!A594)+3,DAY('Quarterly Journal entry'!A594)),DATE(YEAR('Quarterly Journal entry'!A594)+1,MONTH('Quarterly Journal entry'!A594),DAY('Quarterly Journal entry'!A594))))</f>
        <v>97887</v>
      </c>
      <c r="B595" s="9">
        <f t="shared" si="91"/>
        <v>97887</v>
      </c>
      <c r="C595" s="9">
        <f t="shared" si="97"/>
        <v>97917</v>
      </c>
      <c r="D595" s="3">
        <f t="shared" si="92"/>
        <v>31</v>
      </c>
      <c r="E595" s="10">
        <f t="shared" si="93"/>
        <v>31</v>
      </c>
      <c r="F595" s="4">
        <f>'Lease Quarterly'!K605</f>
        <v>0</v>
      </c>
      <c r="G595" s="3">
        <f t="shared" si="98"/>
        <v>0</v>
      </c>
      <c r="H595" s="11">
        <f t="shared" si="94"/>
        <v>0</v>
      </c>
      <c r="I595" s="11">
        <f t="shared" si="95"/>
        <v>0</v>
      </c>
      <c r="J595" s="4">
        <f t="shared" si="96"/>
        <v>0</v>
      </c>
      <c r="K595" s="3">
        <f t="shared" si="99"/>
        <v>0</v>
      </c>
      <c r="L595" s="11">
        <f t="shared" si="100"/>
        <v>0</v>
      </c>
    </row>
    <row r="596" spans="1:12" x14ac:dyDescent="0.25">
      <c r="A596" s="9">
        <f>IF('Lease Quarterly'!$H$4="Monthly",DATE(YEAR('Quarterly Journal entry'!A595),MONTH('Quarterly Journal entry'!A595)+1,DAY('Quarterly Journal entry'!A595)),IF('Lease Quarterly'!$H$4="Quarterly",DATE(YEAR('Quarterly Journal entry'!A595),MONTH('Quarterly Journal entry'!A595)+3,DAY('Quarterly Journal entry'!A595)),DATE(YEAR('Quarterly Journal entry'!A595)+1,MONTH('Quarterly Journal entry'!A595),DAY('Quarterly Journal entry'!A595))))</f>
        <v>97978</v>
      </c>
      <c r="B596" s="9">
        <f t="shared" si="91"/>
        <v>97978</v>
      </c>
      <c r="C596" s="9">
        <f t="shared" si="97"/>
        <v>98007</v>
      </c>
      <c r="D596" s="3">
        <f t="shared" si="92"/>
        <v>30</v>
      </c>
      <c r="E596" s="10">
        <f t="shared" si="93"/>
        <v>30</v>
      </c>
      <c r="F596" s="4">
        <f>'Lease Quarterly'!K606</f>
        <v>0</v>
      </c>
      <c r="G596" s="3">
        <f t="shared" si="98"/>
        <v>0</v>
      </c>
      <c r="H596" s="11">
        <f t="shared" si="94"/>
        <v>0</v>
      </c>
      <c r="I596" s="11">
        <f t="shared" si="95"/>
        <v>0</v>
      </c>
      <c r="J596" s="4">
        <f t="shared" si="96"/>
        <v>0</v>
      </c>
      <c r="K596" s="3">
        <f t="shared" si="99"/>
        <v>0</v>
      </c>
      <c r="L596" s="11">
        <f t="shared" si="100"/>
        <v>0</v>
      </c>
    </row>
    <row r="597" spans="1:12" x14ac:dyDescent="0.25">
      <c r="A597" s="9">
        <f>IF('Lease Quarterly'!$H$4="Monthly",DATE(YEAR('Quarterly Journal entry'!A596),MONTH('Quarterly Journal entry'!A596)+1,DAY('Quarterly Journal entry'!A596)),IF('Lease Quarterly'!$H$4="Quarterly",DATE(YEAR('Quarterly Journal entry'!A596),MONTH('Quarterly Journal entry'!A596)+3,DAY('Quarterly Journal entry'!A596)),DATE(YEAR('Quarterly Journal entry'!A596)+1,MONTH('Quarterly Journal entry'!A596),DAY('Quarterly Journal entry'!A596))))</f>
        <v>98069</v>
      </c>
      <c r="B597" s="9">
        <f t="shared" si="91"/>
        <v>98069</v>
      </c>
      <c r="C597" s="9">
        <f t="shared" si="97"/>
        <v>98099</v>
      </c>
      <c r="D597" s="3">
        <f t="shared" si="92"/>
        <v>31</v>
      </c>
      <c r="E597" s="10">
        <f t="shared" si="93"/>
        <v>31</v>
      </c>
      <c r="F597" s="4">
        <f>'Lease Quarterly'!K607</f>
        <v>0</v>
      </c>
      <c r="G597" s="3">
        <f t="shared" si="98"/>
        <v>0</v>
      </c>
      <c r="H597" s="11">
        <f t="shared" si="94"/>
        <v>0</v>
      </c>
      <c r="I597" s="11">
        <f t="shared" si="95"/>
        <v>0</v>
      </c>
      <c r="J597" s="4">
        <f t="shared" si="96"/>
        <v>0</v>
      </c>
      <c r="K597" s="3">
        <f t="shared" si="99"/>
        <v>0</v>
      </c>
      <c r="L597" s="11">
        <f t="shared" si="100"/>
        <v>0</v>
      </c>
    </row>
    <row r="598" spans="1:12" x14ac:dyDescent="0.25">
      <c r="A598" s="9">
        <f>IF('Lease Quarterly'!$H$4="Monthly",DATE(YEAR('Quarterly Journal entry'!A597),MONTH('Quarterly Journal entry'!A597)+1,DAY('Quarterly Journal entry'!A597)),IF('Lease Quarterly'!$H$4="Quarterly",DATE(YEAR('Quarterly Journal entry'!A597),MONTH('Quarterly Journal entry'!A597)+3,DAY('Quarterly Journal entry'!A597)),DATE(YEAR('Quarterly Journal entry'!A597)+1,MONTH('Quarterly Journal entry'!A597),DAY('Quarterly Journal entry'!A597))))</f>
        <v>98161</v>
      </c>
      <c r="B598" s="9">
        <f t="shared" si="91"/>
        <v>98161</v>
      </c>
      <c r="C598" s="9">
        <f t="shared" si="97"/>
        <v>98191</v>
      </c>
      <c r="D598" s="3">
        <f t="shared" si="92"/>
        <v>31</v>
      </c>
      <c r="E598" s="10">
        <f t="shared" si="93"/>
        <v>31</v>
      </c>
      <c r="F598" s="4">
        <f>'Lease Quarterly'!K608</f>
        <v>0</v>
      </c>
      <c r="G598" s="3">
        <f t="shared" si="98"/>
        <v>0</v>
      </c>
      <c r="H598" s="11">
        <f t="shared" si="94"/>
        <v>0</v>
      </c>
      <c r="I598" s="11">
        <f t="shared" si="95"/>
        <v>0</v>
      </c>
      <c r="J598" s="4">
        <f t="shared" si="96"/>
        <v>0</v>
      </c>
      <c r="K598" s="3">
        <f t="shared" si="99"/>
        <v>0</v>
      </c>
      <c r="L598" s="11">
        <f t="shared" si="100"/>
        <v>0</v>
      </c>
    </row>
    <row r="599" spans="1:12" x14ac:dyDescent="0.25">
      <c r="A599" s="9">
        <f>IF('Lease Quarterly'!$H$4="Monthly",DATE(YEAR('Quarterly Journal entry'!A598),MONTH('Quarterly Journal entry'!A598)+1,DAY('Quarterly Journal entry'!A598)),IF('Lease Quarterly'!$H$4="Quarterly",DATE(YEAR('Quarterly Journal entry'!A598),MONTH('Quarterly Journal entry'!A598)+3,DAY('Quarterly Journal entry'!A598)),DATE(YEAR('Quarterly Journal entry'!A598)+1,MONTH('Quarterly Journal entry'!A598),DAY('Quarterly Journal entry'!A598))))</f>
        <v>98253</v>
      </c>
      <c r="B599" s="9">
        <f t="shared" si="91"/>
        <v>98253</v>
      </c>
      <c r="C599" s="9">
        <f t="shared" si="97"/>
        <v>98283</v>
      </c>
      <c r="D599" s="3">
        <f t="shared" si="92"/>
        <v>31</v>
      </c>
      <c r="E599" s="10">
        <f t="shared" si="93"/>
        <v>31</v>
      </c>
      <c r="F599" s="4">
        <f>'Lease Quarterly'!K609</f>
        <v>0</v>
      </c>
      <c r="G599" s="3">
        <f t="shared" si="98"/>
        <v>0</v>
      </c>
      <c r="H599" s="11">
        <f t="shared" si="94"/>
        <v>0</v>
      </c>
      <c r="I599" s="11">
        <f t="shared" si="95"/>
        <v>0</v>
      </c>
      <c r="J599" s="4">
        <f t="shared" si="96"/>
        <v>0</v>
      </c>
      <c r="K599" s="3">
        <f t="shared" si="99"/>
        <v>0</v>
      </c>
      <c r="L599" s="11">
        <f t="shared" si="100"/>
        <v>0</v>
      </c>
    </row>
    <row r="600" spans="1:12" x14ac:dyDescent="0.25">
      <c r="A600" s="9">
        <f>IF('Lease Quarterly'!$H$4="Monthly",DATE(YEAR('Quarterly Journal entry'!A599),MONTH('Quarterly Journal entry'!A599)+1,DAY('Quarterly Journal entry'!A599)),IF('Lease Quarterly'!$H$4="Quarterly",DATE(YEAR('Quarterly Journal entry'!A599),MONTH('Quarterly Journal entry'!A599)+3,DAY('Quarterly Journal entry'!A599)),DATE(YEAR('Quarterly Journal entry'!A599)+1,MONTH('Quarterly Journal entry'!A599),DAY('Quarterly Journal entry'!A599))))</f>
        <v>98343</v>
      </c>
      <c r="B600" s="9">
        <f t="shared" si="91"/>
        <v>98343</v>
      </c>
      <c r="C600" s="9">
        <f t="shared" si="97"/>
        <v>98372</v>
      </c>
      <c r="D600" s="3">
        <f t="shared" si="92"/>
        <v>30</v>
      </c>
      <c r="E600" s="10">
        <f t="shared" si="93"/>
        <v>30</v>
      </c>
      <c r="F600" s="4">
        <f>'Lease Quarterly'!K610</f>
        <v>0</v>
      </c>
      <c r="G600" s="3">
        <f t="shared" si="98"/>
        <v>0</v>
      </c>
      <c r="H600" s="11">
        <f t="shared" si="94"/>
        <v>0</v>
      </c>
      <c r="I600" s="11">
        <f t="shared" si="95"/>
        <v>0</v>
      </c>
      <c r="J600" s="4">
        <f t="shared" si="96"/>
        <v>0</v>
      </c>
      <c r="K600" s="3">
        <f t="shared" si="99"/>
        <v>0</v>
      </c>
      <c r="L600" s="11">
        <f t="shared" si="100"/>
        <v>0</v>
      </c>
    </row>
    <row r="601" spans="1:12" x14ac:dyDescent="0.25">
      <c r="A601" s="9">
        <f>IF('Lease Quarterly'!$H$4="Monthly",DATE(YEAR('Quarterly Journal entry'!A600),MONTH('Quarterly Journal entry'!A600)+1,DAY('Quarterly Journal entry'!A600)),IF('Lease Quarterly'!$H$4="Quarterly",DATE(YEAR('Quarterly Journal entry'!A600),MONTH('Quarterly Journal entry'!A600)+3,DAY('Quarterly Journal entry'!A600)),DATE(YEAR('Quarterly Journal entry'!A600)+1,MONTH('Quarterly Journal entry'!A600),DAY('Quarterly Journal entry'!A600))))</f>
        <v>98434</v>
      </c>
      <c r="B601" s="9">
        <f t="shared" si="91"/>
        <v>98434</v>
      </c>
      <c r="C601" s="9">
        <f t="shared" si="97"/>
        <v>98464</v>
      </c>
      <c r="D601" s="3">
        <f t="shared" si="92"/>
        <v>31</v>
      </c>
      <c r="E601" s="10">
        <f t="shared" si="93"/>
        <v>31</v>
      </c>
      <c r="F601" s="4">
        <f>'Lease Quarterly'!K611</f>
        <v>0</v>
      </c>
      <c r="G601" s="3">
        <f t="shared" si="98"/>
        <v>0</v>
      </c>
      <c r="H601" s="11">
        <f t="shared" si="94"/>
        <v>0</v>
      </c>
      <c r="I601" s="11">
        <f t="shared" si="95"/>
        <v>0</v>
      </c>
      <c r="J601" s="4">
        <f t="shared" si="96"/>
        <v>0</v>
      </c>
      <c r="K601" s="3">
        <f t="shared" si="99"/>
        <v>0</v>
      </c>
      <c r="L601" s="11">
        <f t="shared" si="100"/>
        <v>0</v>
      </c>
    </row>
    <row r="602" spans="1:12" x14ac:dyDescent="0.25">
      <c r="A602" s="9">
        <f>IF('Lease Quarterly'!$H$4="Monthly",DATE(YEAR('Quarterly Journal entry'!A601),MONTH('Quarterly Journal entry'!A601)+1,DAY('Quarterly Journal entry'!A601)),IF('Lease Quarterly'!$H$4="Quarterly",DATE(YEAR('Quarterly Journal entry'!A601),MONTH('Quarterly Journal entry'!A601)+3,DAY('Quarterly Journal entry'!A601)),DATE(YEAR('Quarterly Journal entry'!A601)+1,MONTH('Quarterly Journal entry'!A601),DAY('Quarterly Journal entry'!A601))))</f>
        <v>98526</v>
      </c>
      <c r="B602" s="9">
        <f t="shared" si="91"/>
        <v>98526</v>
      </c>
      <c r="C602" s="9">
        <f t="shared" si="97"/>
        <v>98556</v>
      </c>
      <c r="D602" s="3">
        <f t="shared" si="92"/>
        <v>31</v>
      </c>
      <c r="E602" s="10">
        <f t="shared" si="93"/>
        <v>31</v>
      </c>
      <c r="F602" s="4">
        <f>'Lease Quarterly'!K612</f>
        <v>0</v>
      </c>
      <c r="G602" s="3">
        <f t="shared" si="98"/>
        <v>0</v>
      </c>
      <c r="H602" s="11">
        <f t="shared" si="94"/>
        <v>0</v>
      </c>
      <c r="I602" s="11">
        <f t="shared" si="95"/>
        <v>0</v>
      </c>
      <c r="J602" s="4">
        <f t="shared" si="96"/>
        <v>0</v>
      </c>
      <c r="K602" s="3">
        <f t="shared" si="99"/>
        <v>0</v>
      </c>
      <c r="L602" s="11">
        <f t="shared" si="100"/>
        <v>0</v>
      </c>
    </row>
    <row r="603" spans="1:12" x14ac:dyDescent="0.25">
      <c r="A603" s="9">
        <f>IF('Lease Quarterly'!$H$4="Monthly",DATE(YEAR('Quarterly Journal entry'!A602),MONTH('Quarterly Journal entry'!A602)+1,DAY('Quarterly Journal entry'!A602)),IF('Lease Quarterly'!$H$4="Quarterly",DATE(YEAR('Quarterly Journal entry'!A602),MONTH('Quarterly Journal entry'!A602)+3,DAY('Quarterly Journal entry'!A602)),DATE(YEAR('Quarterly Journal entry'!A602)+1,MONTH('Quarterly Journal entry'!A602),DAY('Quarterly Journal entry'!A602))))</f>
        <v>98618</v>
      </c>
      <c r="B603" s="9">
        <f t="shared" si="91"/>
        <v>98618</v>
      </c>
      <c r="C603" s="9">
        <f t="shared" si="97"/>
        <v>98648</v>
      </c>
      <c r="D603" s="3">
        <f t="shared" si="92"/>
        <v>31</v>
      </c>
      <c r="E603" s="10">
        <f t="shared" si="93"/>
        <v>31</v>
      </c>
      <c r="F603" s="4">
        <f>'Lease Quarterly'!K613</f>
        <v>0</v>
      </c>
      <c r="G603" s="3">
        <f t="shared" si="98"/>
        <v>0</v>
      </c>
      <c r="H603" s="11">
        <f t="shared" si="94"/>
        <v>0</v>
      </c>
      <c r="I603" s="11">
        <f t="shared" si="95"/>
        <v>0</v>
      </c>
      <c r="J603" s="4">
        <f t="shared" si="96"/>
        <v>0</v>
      </c>
      <c r="K603" s="3">
        <f t="shared" si="99"/>
        <v>0</v>
      </c>
      <c r="L603" s="11">
        <f t="shared" si="100"/>
        <v>0</v>
      </c>
    </row>
    <row r="604" spans="1:12" x14ac:dyDescent="0.25">
      <c r="A604" s="9">
        <f>IF('Lease Quarterly'!$H$4="Monthly",DATE(YEAR('Quarterly Journal entry'!A603),MONTH('Quarterly Journal entry'!A603)+1,DAY('Quarterly Journal entry'!A603)),IF('Lease Quarterly'!$H$4="Quarterly",DATE(YEAR('Quarterly Journal entry'!A603),MONTH('Quarterly Journal entry'!A603)+3,DAY('Quarterly Journal entry'!A603)),DATE(YEAR('Quarterly Journal entry'!A603)+1,MONTH('Quarterly Journal entry'!A603),DAY('Quarterly Journal entry'!A603))))</f>
        <v>98708</v>
      </c>
      <c r="B604" s="9">
        <f t="shared" si="91"/>
        <v>98708</v>
      </c>
      <c r="C604" s="9">
        <f t="shared" si="97"/>
        <v>98737</v>
      </c>
      <c r="D604" s="3">
        <f t="shared" si="92"/>
        <v>30</v>
      </c>
      <c r="E604" s="10">
        <f t="shared" si="93"/>
        <v>30</v>
      </c>
      <c r="F604" s="4">
        <f>'Lease Quarterly'!K614</f>
        <v>0</v>
      </c>
      <c r="G604" s="3">
        <f t="shared" si="98"/>
        <v>0</v>
      </c>
      <c r="H604" s="11">
        <f t="shared" si="94"/>
        <v>0</v>
      </c>
      <c r="I604" s="11">
        <f t="shared" si="95"/>
        <v>0</v>
      </c>
      <c r="J604" s="4">
        <f t="shared" si="96"/>
        <v>0</v>
      </c>
      <c r="K604" s="3">
        <f t="shared" si="99"/>
        <v>0</v>
      </c>
      <c r="L604" s="11">
        <f t="shared" si="100"/>
        <v>0</v>
      </c>
    </row>
    <row r="605" spans="1:12" x14ac:dyDescent="0.25">
      <c r="A605" s="9">
        <f>IF('Lease Quarterly'!$H$4="Monthly",DATE(YEAR('Quarterly Journal entry'!A604),MONTH('Quarterly Journal entry'!A604)+1,DAY('Quarterly Journal entry'!A604)),IF('Lease Quarterly'!$H$4="Quarterly",DATE(YEAR('Quarterly Journal entry'!A604),MONTH('Quarterly Journal entry'!A604)+3,DAY('Quarterly Journal entry'!A604)),DATE(YEAR('Quarterly Journal entry'!A604)+1,MONTH('Quarterly Journal entry'!A604),DAY('Quarterly Journal entry'!A604))))</f>
        <v>98799</v>
      </c>
      <c r="B605" s="9">
        <f t="shared" si="91"/>
        <v>98799</v>
      </c>
      <c r="C605" s="9">
        <f t="shared" si="97"/>
        <v>98829</v>
      </c>
      <c r="D605" s="3">
        <f t="shared" si="92"/>
        <v>31</v>
      </c>
      <c r="E605" s="10">
        <f t="shared" si="93"/>
        <v>31</v>
      </c>
      <c r="F605" s="4">
        <f>'Lease Quarterly'!K615</f>
        <v>0</v>
      </c>
      <c r="G605" s="3">
        <f t="shared" si="98"/>
        <v>0</v>
      </c>
      <c r="H605" s="11">
        <f t="shared" si="94"/>
        <v>0</v>
      </c>
      <c r="I605" s="11">
        <f t="shared" si="95"/>
        <v>0</v>
      </c>
      <c r="J605" s="4">
        <f t="shared" si="96"/>
        <v>0</v>
      </c>
      <c r="K605" s="3">
        <f t="shared" si="99"/>
        <v>0</v>
      </c>
      <c r="L605" s="11">
        <f t="shared" si="100"/>
        <v>0</v>
      </c>
    </row>
    <row r="606" spans="1:12" x14ac:dyDescent="0.25">
      <c r="A606" s="9">
        <f>IF('Lease Quarterly'!$H$4="Monthly",DATE(YEAR('Quarterly Journal entry'!A605),MONTH('Quarterly Journal entry'!A605)+1,DAY('Quarterly Journal entry'!A605)),IF('Lease Quarterly'!$H$4="Quarterly",DATE(YEAR('Quarterly Journal entry'!A605),MONTH('Quarterly Journal entry'!A605)+3,DAY('Quarterly Journal entry'!A605)),DATE(YEAR('Quarterly Journal entry'!A605)+1,MONTH('Quarterly Journal entry'!A605),DAY('Quarterly Journal entry'!A605))))</f>
        <v>98891</v>
      </c>
      <c r="B606" s="9">
        <f t="shared" si="91"/>
        <v>98891</v>
      </c>
      <c r="C606" s="9">
        <f t="shared" si="97"/>
        <v>98921</v>
      </c>
      <c r="D606" s="3">
        <f t="shared" si="92"/>
        <v>31</v>
      </c>
      <c r="E606" s="10">
        <f t="shared" si="93"/>
        <v>31</v>
      </c>
      <c r="F606" s="4">
        <f>'Lease Quarterly'!K616</f>
        <v>0</v>
      </c>
      <c r="G606" s="3">
        <f t="shared" si="98"/>
        <v>0</v>
      </c>
      <c r="H606" s="11">
        <f t="shared" si="94"/>
        <v>0</v>
      </c>
      <c r="I606" s="11">
        <f t="shared" si="95"/>
        <v>0</v>
      </c>
      <c r="J606" s="4">
        <f t="shared" si="96"/>
        <v>0</v>
      </c>
      <c r="K606" s="3">
        <f t="shared" si="99"/>
        <v>0</v>
      </c>
      <c r="L606" s="11">
        <f t="shared" si="100"/>
        <v>0</v>
      </c>
    </row>
    <row r="607" spans="1:12" x14ac:dyDescent="0.25">
      <c r="A607" s="9">
        <f>IF('Lease Quarterly'!$H$4="Monthly",DATE(YEAR('Quarterly Journal entry'!A606),MONTH('Quarterly Journal entry'!A606)+1,DAY('Quarterly Journal entry'!A606)),IF('Lease Quarterly'!$H$4="Quarterly",DATE(YEAR('Quarterly Journal entry'!A606),MONTH('Quarterly Journal entry'!A606)+3,DAY('Quarterly Journal entry'!A606)),DATE(YEAR('Quarterly Journal entry'!A606)+1,MONTH('Quarterly Journal entry'!A606),DAY('Quarterly Journal entry'!A606))))</f>
        <v>98983</v>
      </c>
      <c r="B607" s="9">
        <f t="shared" si="91"/>
        <v>98983</v>
      </c>
      <c r="C607" s="9">
        <f t="shared" si="97"/>
        <v>99013</v>
      </c>
      <c r="D607" s="3">
        <f t="shared" si="92"/>
        <v>31</v>
      </c>
      <c r="E607" s="10">
        <f t="shared" si="93"/>
        <v>31</v>
      </c>
      <c r="F607" s="4">
        <f>'Lease Quarterly'!K617</f>
        <v>0</v>
      </c>
      <c r="G607" s="3">
        <f t="shared" si="98"/>
        <v>0</v>
      </c>
      <c r="H607" s="11">
        <f t="shared" si="94"/>
        <v>0</v>
      </c>
      <c r="I607" s="11">
        <f t="shared" si="95"/>
        <v>0</v>
      </c>
      <c r="J607" s="4">
        <f t="shared" si="96"/>
        <v>0</v>
      </c>
      <c r="K607" s="3">
        <f t="shared" si="99"/>
        <v>0</v>
      </c>
      <c r="L607" s="11">
        <f t="shared" si="100"/>
        <v>0</v>
      </c>
    </row>
    <row r="608" spans="1:12" x14ac:dyDescent="0.25">
      <c r="A608" s="9">
        <f>IF('Lease Quarterly'!$H$4="Monthly",DATE(YEAR('Quarterly Journal entry'!A607),MONTH('Quarterly Journal entry'!A607)+1,DAY('Quarterly Journal entry'!A607)),IF('Lease Quarterly'!$H$4="Quarterly",DATE(YEAR('Quarterly Journal entry'!A607),MONTH('Quarterly Journal entry'!A607)+3,DAY('Quarterly Journal entry'!A607)),DATE(YEAR('Quarterly Journal entry'!A607)+1,MONTH('Quarterly Journal entry'!A607),DAY('Quarterly Journal entry'!A607))))</f>
        <v>99073</v>
      </c>
      <c r="B608" s="9">
        <f t="shared" si="91"/>
        <v>99073</v>
      </c>
      <c r="C608" s="9">
        <f t="shared" si="97"/>
        <v>99102</v>
      </c>
      <c r="D608" s="3">
        <f t="shared" si="92"/>
        <v>30</v>
      </c>
      <c r="E608" s="10">
        <f t="shared" si="93"/>
        <v>30</v>
      </c>
      <c r="F608" s="4">
        <f>'Lease Quarterly'!K618</f>
        <v>0</v>
      </c>
      <c r="G608" s="3">
        <f t="shared" si="98"/>
        <v>0</v>
      </c>
      <c r="H608" s="11">
        <f t="shared" si="94"/>
        <v>0</v>
      </c>
      <c r="I608" s="11">
        <f t="shared" si="95"/>
        <v>0</v>
      </c>
      <c r="J608" s="4">
        <f t="shared" si="96"/>
        <v>0</v>
      </c>
      <c r="K608" s="3">
        <f t="shared" si="99"/>
        <v>0</v>
      </c>
      <c r="L608" s="11">
        <f t="shared" si="100"/>
        <v>0</v>
      </c>
    </row>
    <row r="609" spans="1:12" x14ac:dyDescent="0.25">
      <c r="A609" s="9">
        <f>IF('Lease Quarterly'!$H$4="Monthly",DATE(YEAR('Quarterly Journal entry'!A608),MONTH('Quarterly Journal entry'!A608)+1,DAY('Quarterly Journal entry'!A608)),IF('Lease Quarterly'!$H$4="Quarterly",DATE(YEAR('Quarterly Journal entry'!A608),MONTH('Quarterly Journal entry'!A608)+3,DAY('Quarterly Journal entry'!A608)),DATE(YEAR('Quarterly Journal entry'!A608)+1,MONTH('Quarterly Journal entry'!A608),DAY('Quarterly Journal entry'!A608))))</f>
        <v>99164</v>
      </c>
      <c r="B609" s="9">
        <f t="shared" si="91"/>
        <v>99164</v>
      </c>
      <c r="C609" s="9">
        <f t="shared" si="97"/>
        <v>99194</v>
      </c>
      <c r="D609" s="3">
        <f t="shared" si="92"/>
        <v>31</v>
      </c>
      <c r="E609" s="10">
        <f t="shared" si="93"/>
        <v>31</v>
      </c>
      <c r="F609" s="4">
        <f>'Lease Quarterly'!K619</f>
        <v>0</v>
      </c>
      <c r="G609" s="3">
        <f t="shared" si="98"/>
        <v>0</v>
      </c>
      <c r="H609" s="11">
        <f t="shared" si="94"/>
        <v>0</v>
      </c>
      <c r="I609" s="11">
        <f t="shared" si="95"/>
        <v>0</v>
      </c>
      <c r="J609" s="4">
        <f t="shared" si="96"/>
        <v>0</v>
      </c>
      <c r="K609" s="3">
        <f t="shared" si="99"/>
        <v>0</v>
      </c>
      <c r="L609" s="11">
        <f t="shared" si="100"/>
        <v>0</v>
      </c>
    </row>
    <row r="610" spans="1:12" x14ac:dyDescent="0.25">
      <c r="A610" s="9">
        <f>IF('Lease Quarterly'!$H$4="Monthly",DATE(YEAR('Quarterly Journal entry'!A609),MONTH('Quarterly Journal entry'!A609)+1,DAY('Quarterly Journal entry'!A609)),IF('Lease Quarterly'!$H$4="Quarterly",DATE(YEAR('Quarterly Journal entry'!A609),MONTH('Quarterly Journal entry'!A609)+3,DAY('Quarterly Journal entry'!A609)),DATE(YEAR('Quarterly Journal entry'!A609)+1,MONTH('Quarterly Journal entry'!A609),DAY('Quarterly Journal entry'!A609))))</f>
        <v>99256</v>
      </c>
      <c r="B610" s="9">
        <f t="shared" si="91"/>
        <v>99256</v>
      </c>
      <c r="C610" s="9">
        <f t="shared" si="97"/>
        <v>99286</v>
      </c>
      <c r="D610" s="3">
        <f t="shared" si="92"/>
        <v>31</v>
      </c>
      <c r="E610" s="10">
        <f t="shared" si="93"/>
        <v>31</v>
      </c>
      <c r="F610" s="4">
        <f>'Lease Quarterly'!K620</f>
        <v>0</v>
      </c>
      <c r="G610" s="3">
        <f t="shared" si="98"/>
        <v>0</v>
      </c>
      <c r="H610" s="11">
        <f t="shared" si="94"/>
        <v>0</v>
      </c>
      <c r="I610" s="11">
        <f t="shared" si="95"/>
        <v>0</v>
      </c>
      <c r="J610" s="4">
        <f t="shared" si="96"/>
        <v>0</v>
      </c>
      <c r="K610" s="3">
        <f t="shared" si="99"/>
        <v>0</v>
      </c>
      <c r="L610" s="11">
        <f t="shared" si="100"/>
        <v>0</v>
      </c>
    </row>
    <row r="611" spans="1:12" x14ac:dyDescent="0.25">
      <c r="A611" s="9">
        <f>IF('Lease Quarterly'!$H$4="Monthly",DATE(YEAR('Quarterly Journal entry'!A610),MONTH('Quarterly Journal entry'!A610)+1,DAY('Quarterly Journal entry'!A610)),IF('Lease Quarterly'!$H$4="Quarterly",DATE(YEAR('Quarterly Journal entry'!A610),MONTH('Quarterly Journal entry'!A610)+3,DAY('Quarterly Journal entry'!A610)),DATE(YEAR('Quarterly Journal entry'!A610)+1,MONTH('Quarterly Journal entry'!A610),DAY('Quarterly Journal entry'!A610))))</f>
        <v>99348</v>
      </c>
      <c r="B611" s="9">
        <f t="shared" si="91"/>
        <v>99348</v>
      </c>
      <c r="C611" s="9">
        <f t="shared" si="97"/>
        <v>99378</v>
      </c>
      <c r="D611" s="3">
        <f t="shared" si="92"/>
        <v>31</v>
      </c>
      <c r="E611" s="10">
        <f t="shared" si="93"/>
        <v>31</v>
      </c>
      <c r="F611" s="4">
        <f>'Lease Quarterly'!K621</f>
        <v>0</v>
      </c>
      <c r="G611" s="3">
        <f t="shared" si="98"/>
        <v>0</v>
      </c>
      <c r="H611" s="11">
        <f t="shared" si="94"/>
        <v>0</v>
      </c>
      <c r="I611" s="11">
        <f t="shared" si="95"/>
        <v>0</v>
      </c>
      <c r="J611" s="4">
        <f t="shared" si="96"/>
        <v>0</v>
      </c>
      <c r="K611" s="3">
        <f t="shared" si="99"/>
        <v>0</v>
      </c>
      <c r="L611" s="11">
        <f t="shared" si="100"/>
        <v>0</v>
      </c>
    </row>
    <row r="612" spans="1:12" x14ac:dyDescent="0.25">
      <c r="A612" s="9">
        <f>IF('Lease Quarterly'!$H$4="Monthly",DATE(YEAR('Quarterly Journal entry'!A611),MONTH('Quarterly Journal entry'!A611)+1,DAY('Quarterly Journal entry'!A611)),IF('Lease Quarterly'!$H$4="Quarterly",DATE(YEAR('Quarterly Journal entry'!A611),MONTH('Quarterly Journal entry'!A611)+3,DAY('Quarterly Journal entry'!A611)),DATE(YEAR('Quarterly Journal entry'!A611)+1,MONTH('Quarterly Journal entry'!A611),DAY('Quarterly Journal entry'!A611))))</f>
        <v>99439</v>
      </c>
      <c r="B612" s="9">
        <f t="shared" si="91"/>
        <v>99439</v>
      </c>
      <c r="C612" s="9">
        <f t="shared" si="97"/>
        <v>99468</v>
      </c>
      <c r="D612" s="3">
        <f t="shared" si="92"/>
        <v>30</v>
      </c>
      <c r="E612" s="10">
        <f t="shared" si="93"/>
        <v>30</v>
      </c>
      <c r="F612" s="4">
        <f>'Lease Quarterly'!K622</f>
        <v>0</v>
      </c>
      <c r="G612" s="3">
        <f t="shared" si="98"/>
        <v>0</v>
      </c>
      <c r="H612" s="11">
        <f t="shared" si="94"/>
        <v>0</v>
      </c>
      <c r="I612" s="11">
        <f t="shared" si="95"/>
        <v>0</v>
      </c>
      <c r="J612" s="4">
        <f t="shared" si="96"/>
        <v>0</v>
      </c>
      <c r="K612" s="3">
        <f t="shared" si="99"/>
        <v>0</v>
      </c>
      <c r="L612" s="11">
        <f t="shared" si="100"/>
        <v>0</v>
      </c>
    </row>
    <row r="613" spans="1:12" x14ac:dyDescent="0.25">
      <c r="A613" s="9">
        <f>IF('Lease Quarterly'!$H$4="Monthly",DATE(YEAR('Quarterly Journal entry'!A612),MONTH('Quarterly Journal entry'!A612)+1,DAY('Quarterly Journal entry'!A612)),IF('Lease Quarterly'!$H$4="Quarterly",DATE(YEAR('Quarterly Journal entry'!A612),MONTH('Quarterly Journal entry'!A612)+3,DAY('Quarterly Journal entry'!A612)),DATE(YEAR('Quarterly Journal entry'!A612)+1,MONTH('Quarterly Journal entry'!A612),DAY('Quarterly Journal entry'!A612))))</f>
        <v>99530</v>
      </c>
      <c r="B613" s="9">
        <f t="shared" si="91"/>
        <v>99530</v>
      </c>
      <c r="C613" s="9">
        <f t="shared" si="97"/>
        <v>99560</v>
      </c>
      <c r="D613" s="3">
        <f t="shared" si="92"/>
        <v>31</v>
      </c>
      <c r="E613" s="10">
        <f t="shared" si="93"/>
        <v>31</v>
      </c>
      <c r="F613" s="4">
        <f>'Lease Quarterly'!K623</f>
        <v>0</v>
      </c>
      <c r="G613" s="3">
        <f t="shared" si="98"/>
        <v>0</v>
      </c>
      <c r="H613" s="11">
        <f t="shared" si="94"/>
        <v>0</v>
      </c>
      <c r="I613" s="11">
        <f t="shared" si="95"/>
        <v>0</v>
      </c>
      <c r="J613" s="4">
        <f t="shared" si="96"/>
        <v>0</v>
      </c>
      <c r="K613" s="3">
        <f t="shared" si="99"/>
        <v>0</v>
      </c>
      <c r="L613" s="11">
        <f t="shared" si="100"/>
        <v>0</v>
      </c>
    </row>
    <row r="614" spans="1:12" x14ac:dyDescent="0.25">
      <c r="A614" s="9">
        <f>IF('Lease Quarterly'!$H$4="Monthly",DATE(YEAR('Quarterly Journal entry'!A613),MONTH('Quarterly Journal entry'!A613)+1,DAY('Quarterly Journal entry'!A613)),IF('Lease Quarterly'!$H$4="Quarterly",DATE(YEAR('Quarterly Journal entry'!A613),MONTH('Quarterly Journal entry'!A613)+3,DAY('Quarterly Journal entry'!A613)),DATE(YEAR('Quarterly Journal entry'!A613)+1,MONTH('Quarterly Journal entry'!A613),DAY('Quarterly Journal entry'!A613))))</f>
        <v>99622</v>
      </c>
      <c r="B614" s="9">
        <f t="shared" si="91"/>
        <v>99622</v>
      </c>
      <c r="C614" s="9">
        <f t="shared" si="97"/>
        <v>99652</v>
      </c>
      <c r="D614" s="3">
        <f t="shared" si="92"/>
        <v>31</v>
      </c>
      <c r="E614" s="10">
        <f t="shared" si="93"/>
        <v>31</v>
      </c>
      <c r="F614" s="4">
        <f>'Lease Quarterly'!K624</f>
        <v>0</v>
      </c>
      <c r="G614" s="3">
        <f t="shared" si="98"/>
        <v>0</v>
      </c>
      <c r="H614" s="11">
        <f t="shared" si="94"/>
        <v>0</v>
      </c>
      <c r="I614" s="11">
        <f t="shared" si="95"/>
        <v>0</v>
      </c>
      <c r="J614" s="4">
        <f t="shared" si="96"/>
        <v>0</v>
      </c>
      <c r="K614" s="3">
        <f t="shared" si="99"/>
        <v>0</v>
      </c>
      <c r="L614" s="11">
        <f t="shared" si="100"/>
        <v>0</v>
      </c>
    </row>
    <row r="615" spans="1:12" x14ac:dyDescent="0.25">
      <c r="A615" s="9">
        <f>IF('Lease Quarterly'!$H$4="Monthly",DATE(YEAR('Quarterly Journal entry'!A614),MONTH('Quarterly Journal entry'!A614)+1,DAY('Quarterly Journal entry'!A614)),IF('Lease Quarterly'!$H$4="Quarterly",DATE(YEAR('Quarterly Journal entry'!A614),MONTH('Quarterly Journal entry'!A614)+3,DAY('Quarterly Journal entry'!A614)),DATE(YEAR('Quarterly Journal entry'!A614)+1,MONTH('Quarterly Journal entry'!A614),DAY('Quarterly Journal entry'!A614))))</f>
        <v>99714</v>
      </c>
      <c r="B615" s="9">
        <f t="shared" si="91"/>
        <v>99714</v>
      </c>
      <c r="C615" s="9">
        <f t="shared" si="97"/>
        <v>99744</v>
      </c>
      <c r="D615" s="3">
        <f t="shared" si="92"/>
        <v>31</v>
      </c>
      <c r="E615" s="10">
        <f t="shared" si="93"/>
        <v>31</v>
      </c>
      <c r="F615" s="4">
        <f>'Lease Quarterly'!K625</f>
        <v>0</v>
      </c>
      <c r="G615" s="3">
        <f t="shared" si="98"/>
        <v>0</v>
      </c>
      <c r="H615" s="11">
        <f t="shared" si="94"/>
        <v>0</v>
      </c>
      <c r="I615" s="11">
        <f t="shared" si="95"/>
        <v>0</v>
      </c>
      <c r="J615" s="4">
        <f t="shared" si="96"/>
        <v>0</v>
      </c>
      <c r="K615" s="3">
        <f t="shared" si="99"/>
        <v>0</v>
      </c>
      <c r="L615" s="11">
        <f t="shared" si="100"/>
        <v>0</v>
      </c>
    </row>
    <row r="616" spans="1:12" x14ac:dyDescent="0.25">
      <c r="A616" s="9">
        <f>IF('Lease Quarterly'!$H$4="Monthly",DATE(YEAR('Quarterly Journal entry'!A615),MONTH('Quarterly Journal entry'!A615)+1,DAY('Quarterly Journal entry'!A615)),IF('Lease Quarterly'!$H$4="Quarterly",DATE(YEAR('Quarterly Journal entry'!A615),MONTH('Quarterly Journal entry'!A615)+3,DAY('Quarterly Journal entry'!A615)),DATE(YEAR('Quarterly Journal entry'!A615)+1,MONTH('Quarterly Journal entry'!A615),DAY('Quarterly Journal entry'!A615))))</f>
        <v>99804</v>
      </c>
      <c r="B616" s="9">
        <f t="shared" si="91"/>
        <v>99804</v>
      </c>
      <c r="C616" s="9">
        <f t="shared" si="97"/>
        <v>99833</v>
      </c>
      <c r="D616" s="3">
        <f t="shared" si="92"/>
        <v>30</v>
      </c>
      <c r="E616" s="10">
        <f t="shared" si="93"/>
        <v>30</v>
      </c>
      <c r="F616" s="4">
        <f>'Lease Quarterly'!K626</f>
        <v>0</v>
      </c>
      <c r="G616" s="3">
        <f t="shared" si="98"/>
        <v>0</v>
      </c>
      <c r="H616" s="11">
        <f t="shared" si="94"/>
        <v>0</v>
      </c>
      <c r="I616" s="11">
        <f t="shared" si="95"/>
        <v>0</v>
      </c>
      <c r="J616" s="4">
        <f t="shared" si="96"/>
        <v>0</v>
      </c>
      <c r="K616" s="3">
        <f t="shared" si="99"/>
        <v>0</v>
      </c>
      <c r="L616" s="11">
        <f t="shared" si="100"/>
        <v>0</v>
      </c>
    </row>
    <row r="617" spans="1:12" x14ac:dyDescent="0.25">
      <c r="A617" s="9">
        <f>IF('Lease Quarterly'!$H$4="Monthly",DATE(YEAR('Quarterly Journal entry'!A616),MONTH('Quarterly Journal entry'!A616)+1,DAY('Quarterly Journal entry'!A616)),IF('Lease Quarterly'!$H$4="Quarterly",DATE(YEAR('Quarterly Journal entry'!A616),MONTH('Quarterly Journal entry'!A616)+3,DAY('Quarterly Journal entry'!A616)),DATE(YEAR('Quarterly Journal entry'!A616)+1,MONTH('Quarterly Journal entry'!A616),DAY('Quarterly Journal entry'!A616))))</f>
        <v>99895</v>
      </c>
      <c r="B617" s="9">
        <f t="shared" si="91"/>
        <v>99895</v>
      </c>
      <c r="C617" s="9">
        <f t="shared" si="97"/>
        <v>99925</v>
      </c>
      <c r="D617" s="3">
        <f t="shared" si="92"/>
        <v>31</v>
      </c>
      <c r="E617" s="10">
        <f t="shared" si="93"/>
        <v>31</v>
      </c>
      <c r="F617" s="4">
        <f>'Lease Quarterly'!K627</f>
        <v>0</v>
      </c>
      <c r="G617" s="3">
        <f t="shared" si="98"/>
        <v>0</v>
      </c>
      <c r="H617" s="11">
        <f t="shared" si="94"/>
        <v>0</v>
      </c>
      <c r="I617" s="11">
        <f t="shared" si="95"/>
        <v>0</v>
      </c>
      <c r="J617" s="4">
        <f t="shared" si="96"/>
        <v>0</v>
      </c>
      <c r="K617" s="3">
        <f t="shared" si="99"/>
        <v>0</v>
      </c>
      <c r="L617" s="11">
        <f t="shared" si="100"/>
        <v>0</v>
      </c>
    </row>
    <row r="618" spans="1:12" x14ac:dyDescent="0.25">
      <c r="A618" s="9">
        <f>IF('Lease Quarterly'!$H$4="Monthly",DATE(YEAR('Quarterly Journal entry'!A617),MONTH('Quarterly Journal entry'!A617)+1,DAY('Quarterly Journal entry'!A617)),IF('Lease Quarterly'!$H$4="Quarterly",DATE(YEAR('Quarterly Journal entry'!A617),MONTH('Quarterly Journal entry'!A617)+3,DAY('Quarterly Journal entry'!A617)),DATE(YEAR('Quarterly Journal entry'!A617)+1,MONTH('Quarterly Journal entry'!A617),DAY('Quarterly Journal entry'!A617))))</f>
        <v>99987</v>
      </c>
      <c r="B618" s="9">
        <f t="shared" si="91"/>
        <v>99987</v>
      </c>
      <c r="C618" s="9">
        <f t="shared" si="97"/>
        <v>100017</v>
      </c>
      <c r="D618" s="3">
        <f t="shared" si="92"/>
        <v>31</v>
      </c>
      <c r="E618" s="10">
        <f t="shared" si="93"/>
        <v>31</v>
      </c>
      <c r="F618" s="4">
        <f>'Lease Quarterly'!K628</f>
        <v>0</v>
      </c>
      <c r="G618" s="3">
        <f t="shared" si="98"/>
        <v>0</v>
      </c>
      <c r="H618" s="11">
        <f t="shared" si="94"/>
        <v>0</v>
      </c>
      <c r="I618" s="11">
        <f t="shared" si="95"/>
        <v>0</v>
      </c>
      <c r="J618" s="4">
        <f t="shared" si="96"/>
        <v>0</v>
      </c>
      <c r="K618" s="3">
        <f t="shared" si="99"/>
        <v>0</v>
      </c>
      <c r="L618" s="11">
        <f t="shared" si="100"/>
        <v>0</v>
      </c>
    </row>
    <row r="619" spans="1:12" x14ac:dyDescent="0.25">
      <c r="A619" s="9">
        <f>IF('Lease Quarterly'!$H$4="Monthly",DATE(YEAR('Quarterly Journal entry'!A618),MONTH('Quarterly Journal entry'!A618)+1,DAY('Quarterly Journal entry'!A618)),IF('Lease Quarterly'!$H$4="Quarterly",DATE(YEAR('Quarterly Journal entry'!A618),MONTH('Quarterly Journal entry'!A618)+3,DAY('Quarterly Journal entry'!A618)),DATE(YEAR('Quarterly Journal entry'!A618)+1,MONTH('Quarterly Journal entry'!A618),DAY('Quarterly Journal entry'!A618))))</f>
        <v>100079</v>
      </c>
      <c r="B619" s="9">
        <f t="shared" si="91"/>
        <v>100079</v>
      </c>
      <c r="C619" s="9">
        <f t="shared" si="97"/>
        <v>100109</v>
      </c>
      <c r="D619" s="3">
        <f t="shared" si="92"/>
        <v>31</v>
      </c>
      <c r="E619" s="10">
        <f t="shared" si="93"/>
        <v>31</v>
      </c>
      <c r="F619" s="4">
        <f>'Lease Quarterly'!K629</f>
        <v>0</v>
      </c>
      <c r="G619" s="3">
        <f t="shared" si="98"/>
        <v>0</v>
      </c>
      <c r="H619" s="11">
        <f t="shared" si="94"/>
        <v>0</v>
      </c>
      <c r="I619" s="11">
        <f t="shared" si="95"/>
        <v>0</v>
      </c>
      <c r="J619" s="4">
        <f t="shared" si="96"/>
        <v>0</v>
      </c>
      <c r="K619" s="3">
        <f t="shared" si="99"/>
        <v>0</v>
      </c>
      <c r="L619" s="11">
        <f t="shared" si="100"/>
        <v>0</v>
      </c>
    </row>
    <row r="620" spans="1:12" x14ac:dyDescent="0.25">
      <c r="A620" s="9">
        <f>IF('Lease Quarterly'!$H$4="Monthly",DATE(YEAR('Quarterly Journal entry'!A619),MONTH('Quarterly Journal entry'!A619)+1,DAY('Quarterly Journal entry'!A619)),IF('Lease Quarterly'!$H$4="Quarterly",DATE(YEAR('Quarterly Journal entry'!A619),MONTH('Quarterly Journal entry'!A619)+3,DAY('Quarterly Journal entry'!A619)),DATE(YEAR('Quarterly Journal entry'!A619)+1,MONTH('Quarterly Journal entry'!A619),DAY('Quarterly Journal entry'!A619))))</f>
        <v>100169</v>
      </c>
      <c r="B620" s="9">
        <f t="shared" si="91"/>
        <v>100169</v>
      </c>
      <c r="C620" s="9">
        <f t="shared" si="97"/>
        <v>100198</v>
      </c>
      <c r="D620" s="3">
        <f t="shared" si="92"/>
        <v>30</v>
      </c>
      <c r="E620" s="10">
        <f t="shared" si="93"/>
        <v>30</v>
      </c>
      <c r="F620" s="4">
        <f>'Lease Quarterly'!K630</f>
        <v>0</v>
      </c>
      <c r="G620" s="3">
        <f t="shared" si="98"/>
        <v>0</v>
      </c>
      <c r="H620" s="11">
        <f t="shared" si="94"/>
        <v>0</v>
      </c>
      <c r="I620" s="11">
        <f t="shared" si="95"/>
        <v>0</v>
      </c>
      <c r="J620" s="4">
        <f t="shared" si="96"/>
        <v>0</v>
      </c>
      <c r="K620" s="3">
        <f t="shared" si="99"/>
        <v>0</v>
      </c>
      <c r="L620" s="11">
        <f t="shared" si="100"/>
        <v>0</v>
      </c>
    </row>
    <row r="621" spans="1:12" x14ac:dyDescent="0.25">
      <c r="A621" s="9">
        <f>IF('Lease Quarterly'!$H$4="Monthly",DATE(YEAR('Quarterly Journal entry'!A620),MONTH('Quarterly Journal entry'!A620)+1,DAY('Quarterly Journal entry'!A620)),IF('Lease Quarterly'!$H$4="Quarterly",DATE(YEAR('Quarterly Journal entry'!A620),MONTH('Quarterly Journal entry'!A620)+3,DAY('Quarterly Journal entry'!A620)),DATE(YEAR('Quarterly Journal entry'!A620)+1,MONTH('Quarterly Journal entry'!A620),DAY('Quarterly Journal entry'!A620))))</f>
        <v>100260</v>
      </c>
      <c r="B621" s="9">
        <f t="shared" si="91"/>
        <v>100260</v>
      </c>
      <c r="C621" s="9">
        <f t="shared" si="97"/>
        <v>100290</v>
      </c>
      <c r="D621" s="3">
        <f t="shared" si="92"/>
        <v>31</v>
      </c>
      <c r="E621" s="10">
        <f t="shared" si="93"/>
        <v>31</v>
      </c>
      <c r="F621" s="4">
        <f>'Lease Quarterly'!K631</f>
        <v>0</v>
      </c>
      <c r="G621" s="3">
        <f t="shared" si="98"/>
        <v>0</v>
      </c>
      <c r="H621" s="11">
        <f t="shared" si="94"/>
        <v>0</v>
      </c>
      <c r="I621" s="11">
        <f t="shared" si="95"/>
        <v>0</v>
      </c>
      <c r="J621" s="4">
        <f t="shared" si="96"/>
        <v>0</v>
      </c>
      <c r="K621" s="3">
        <f t="shared" si="99"/>
        <v>0</v>
      </c>
      <c r="L621" s="11">
        <f t="shared" si="100"/>
        <v>0</v>
      </c>
    </row>
    <row r="622" spans="1:12" x14ac:dyDescent="0.25">
      <c r="A622" s="9">
        <f>IF('Lease Quarterly'!$H$4="Monthly",DATE(YEAR('Quarterly Journal entry'!A621),MONTH('Quarterly Journal entry'!A621)+1,DAY('Quarterly Journal entry'!A621)),IF('Lease Quarterly'!$H$4="Quarterly",DATE(YEAR('Quarterly Journal entry'!A621),MONTH('Quarterly Journal entry'!A621)+3,DAY('Quarterly Journal entry'!A621)),DATE(YEAR('Quarterly Journal entry'!A621)+1,MONTH('Quarterly Journal entry'!A621),DAY('Quarterly Journal entry'!A621))))</f>
        <v>100352</v>
      </c>
      <c r="B622" s="9">
        <f t="shared" si="91"/>
        <v>100352</v>
      </c>
      <c r="C622" s="9">
        <f t="shared" si="97"/>
        <v>100382</v>
      </c>
      <c r="D622" s="3">
        <f t="shared" si="92"/>
        <v>31</v>
      </c>
      <c r="E622" s="10">
        <f t="shared" si="93"/>
        <v>31</v>
      </c>
      <c r="F622" s="4">
        <f>'Lease Quarterly'!K632</f>
        <v>0</v>
      </c>
      <c r="G622" s="3">
        <f t="shared" si="98"/>
        <v>0</v>
      </c>
      <c r="H622" s="11">
        <f t="shared" si="94"/>
        <v>0</v>
      </c>
      <c r="I622" s="11">
        <f t="shared" si="95"/>
        <v>0</v>
      </c>
      <c r="J622" s="4">
        <f t="shared" si="96"/>
        <v>0</v>
      </c>
      <c r="K622" s="3">
        <f t="shared" si="99"/>
        <v>0</v>
      </c>
      <c r="L622" s="11">
        <f t="shared" si="100"/>
        <v>0</v>
      </c>
    </row>
    <row r="623" spans="1:12" x14ac:dyDescent="0.25">
      <c r="A623" s="9">
        <f>IF('Lease Quarterly'!$H$4="Monthly",DATE(YEAR('Quarterly Journal entry'!A622),MONTH('Quarterly Journal entry'!A622)+1,DAY('Quarterly Journal entry'!A622)),IF('Lease Quarterly'!$H$4="Quarterly",DATE(YEAR('Quarterly Journal entry'!A622),MONTH('Quarterly Journal entry'!A622)+3,DAY('Quarterly Journal entry'!A622)),DATE(YEAR('Quarterly Journal entry'!A622)+1,MONTH('Quarterly Journal entry'!A622),DAY('Quarterly Journal entry'!A622))))</f>
        <v>100444</v>
      </c>
      <c r="B623" s="9">
        <f t="shared" si="91"/>
        <v>100444</v>
      </c>
      <c r="C623" s="9">
        <f t="shared" si="97"/>
        <v>100474</v>
      </c>
      <c r="D623" s="3">
        <f t="shared" si="92"/>
        <v>31</v>
      </c>
      <c r="E623" s="10">
        <f t="shared" si="93"/>
        <v>31</v>
      </c>
      <c r="F623" s="4">
        <f>'Lease Quarterly'!K633</f>
        <v>0</v>
      </c>
      <c r="G623" s="3">
        <f t="shared" si="98"/>
        <v>0</v>
      </c>
      <c r="H623" s="11">
        <f t="shared" si="94"/>
        <v>0</v>
      </c>
      <c r="I623" s="11">
        <f t="shared" si="95"/>
        <v>0</v>
      </c>
      <c r="J623" s="4">
        <f t="shared" si="96"/>
        <v>0</v>
      </c>
      <c r="K623" s="3">
        <f t="shared" si="99"/>
        <v>0</v>
      </c>
      <c r="L623" s="11">
        <f t="shared" si="100"/>
        <v>0</v>
      </c>
    </row>
    <row r="624" spans="1:12" x14ac:dyDescent="0.25">
      <c r="A624" s="9">
        <f>IF('Lease Quarterly'!$H$4="Monthly",DATE(YEAR('Quarterly Journal entry'!A623),MONTH('Quarterly Journal entry'!A623)+1,DAY('Quarterly Journal entry'!A623)),IF('Lease Quarterly'!$H$4="Quarterly",DATE(YEAR('Quarterly Journal entry'!A623),MONTH('Quarterly Journal entry'!A623)+3,DAY('Quarterly Journal entry'!A623)),DATE(YEAR('Quarterly Journal entry'!A623)+1,MONTH('Quarterly Journal entry'!A623),DAY('Quarterly Journal entry'!A623))))</f>
        <v>100534</v>
      </c>
      <c r="B624" s="9">
        <f t="shared" si="91"/>
        <v>100534</v>
      </c>
      <c r="C624" s="9">
        <f t="shared" si="97"/>
        <v>100563</v>
      </c>
      <c r="D624" s="3">
        <f t="shared" si="92"/>
        <v>30</v>
      </c>
      <c r="E624" s="10">
        <f t="shared" si="93"/>
        <v>30</v>
      </c>
      <c r="F624" s="4">
        <f>'Lease Quarterly'!K634</f>
        <v>0</v>
      </c>
      <c r="G624" s="3">
        <f t="shared" si="98"/>
        <v>0</v>
      </c>
      <c r="H624" s="11">
        <f t="shared" si="94"/>
        <v>0</v>
      </c>
      <c r="I624" s="11">
        <f t="shared" si="95"/>
        <v>0</v>
      </c>
      <c r="J624" s="4">
        <f t="shared" si="96"/>
        <v>0</v>
      </c>
      <c r="K624" s="3">
        <f t="shared" si="99"/>
        <v>0</v>
      </c>
      <c r="L624" s="11">
        <f t="shared" si="100"/>
        <v>0</v>
      </c>
    </row>
    <row r="625" spans="1:12" x14ac:dyDescent="0.25">
      <c r="A625" s="9">
        <f>IF('Lease Quarterly'!$H$4="Monthly",DATE(YEAR('Quarterly Journal entry'!A624),MONTH('Quarterly Journal entry'!A624)+1,DAY('Quarterly Journal entry'!A624)),IF('Lease Quarterly'!$H$4="Quarterly",DATE(YEAR('Quarterly Journal entry'!A624),MONTH('Quarterly Journal entry'!A624)+3,DAY('Quarterly Journal entry'!A624)),DATE(YEAR('Quarterly Journal entry'!A624)+1,MONTH('Quarterly Journal entry'!A624),DAY('Quarterly Journal entry'!A624))))</f>
        <v>100625</v>
      </c>
      <c r="B625" s="9">
        <f t="shared" si="91"/>
        <v>100625</v>
      </c>
      <c r="C625" s="9">
        <f t="shared" si="97"/>
        <v>100655</v>
      </c>
      <c r="D625" s="3">
        <f t="shared" si="92"/>
        <v>31</v>
      </c>
      <c r="E625" s="10">
        <f t="shared" si="93"/>
        <v>31</v>
      </c>
      <c r="F625" s="4">
        <f>'Lease Quarterly'!K635</f>
        <v>0</v>
      </c>
      <c r="G625" s="3">
        <f t="shared" si="98"/>
        <v>0</v>
      </c>
      <c r="H625" s="11">
        <f t="shared" si="94"/>
        <v>0</v>
      </c>
      <c r="I625" s="11">
        <f t="shared" si="95"/>
        <v>0</v>
      </c>
      <c r="J625" s="4">
        <f t="shared" si="96"/>
        <v>0</v>
      </c>
      <c r="K625" s="3">
        <f t="shared" si="99"/>
        <v>0</v>
      </c>
      <c r="L625" s="11">
        <f t="shared" si="100"/>
        <v>0</v>
      </c>
    </row>
    <row r="626" spans="1:12" x14ac:dyDescent="0.25">
      <c r="A626" s="9">
        <f>IF('Lease Quarterly'!$H$4="Monthly",DATE(YEAR('Quarterly Journal entry'!A625),MONTH('Quarterly Journal entry'!A625)+1,DAY('Quarterly Journal entry'!A625)),IF('Lease Quarterly'!$H$4="Quarterly",DATE(YEAR('Quarterly Journal entry'!A625),MONTH('Quarterly Journal entry'!A625)+3,DAY('Quarterly Journal entry'!A625)),DATE(YEAR('Quarterly Journal entry'!A625)+1,MONTH('Quarterly Journal entry'!A625),DAY('Quarterly Journal entry'!A625))))</f>
        <v>100717</v>
      </c>
      <c r="B626" s="9">
        <f t="shared" si="91"/>
        <v>100717</v>
      </c>
      <c r="C626" s="9">
        <f t="shared" si="97"/>
        <v>100747</v>
      </c>
      <c r="D626" s="3">
        <f t="shared" si="92"/>
        <v>31</v>
      </c>
      <c r="E626" s="10">
        <f t="shared" si="93"/>
        <v>31</v>
      </c>
      <c r="F626" s="4">
        <f>'Lease Quarterly'!K636</f>
        <v>0</v>
      </c>
      <c r="G626" s="3">
        <f t="shared" si="98"/>
        <v>0</v>
      </c>
      <c r="H626" s="11">
        <f t="shared" si="94"/>
        <v>0</v>
      </c>
      <c r="I626" s="11">
        <f t="shared" si="95"/>
        <v>0</v>
      </c>
      <c r="J626" s="4">
        <f t="shared" si="96"/>
        <v>0</v>
      </c>
      <c r="K626" s="3">
        <f t="shared" si="99"/>
        <v>0</v>
      </c>
      <c r="L626" s="11">
        <f t="shared" si="100"/>
        <v>0</v>
      </c>
    </row>
    <row r="627" spans="1:12" x14ac:dyDescent="0.25">
      <c r="A627" s="9">
        <f>IF('Lease Quarterly'!$H$4="Monthly",DATE(YEAR('Quarterly Journal entry'!A626),MONTH('Quarterly Journal entry'!A626)+1,DAY('Quarterly Journal entry'!A626)),IF('Lease Quarterly'!$H$4="Quarterly",DATE(YEAR('Quarterly Journal entry'!A626),MONTH('Quarterly Journal entry'!A626)+3,DAY('Quarterly Journal entry'!A626)),DATE(YEAR('Quarterly Journal entry'!A626)+1,MONTH('Quarterly Journal entry'!A626),DAY('Quarterly Journal entry'!A626))))</f>
        <v>100809</v>
      </c>
      <c r="B627" s="9">
        <f t="shared" si="91"/>
        <v>100809</v>
      </c>
      <c r="C627" s="9">
        <f t="shared" si="97"/>
        <v>100839</v>
      </c>
      <c r="D627" s="3">
        <f t="shared" si="92"/>
        <v>31</v>
      </c>
      <c r="E627" s="10">
        <f t="shared" si="93"/>
        <v>31</v>
      </c>
      <c r="F627" s="4">
        <f>'Lease Quarterly'!K637</f>
        <v>0</v>
      </c>
      <c r="G627" s="3">
        <f t="shared" si="98"/>
        <v>0</v>
      </c>
      <c r="H627" s="11">
        <f t="shared" si="94"/>
        <v>0</v>
      </c>
      <c r="I627" s="11">
        <f t="shared" si="95"/>
        <v>0</v>
      </c>
      <c r="J627" s="4">
        <f t="shared" si="96"/>
        <v>0</v>
      </c>
      <c r="K627" s="3">
        <f t="shared" si="99"/>
        <v>0</v>
      </c>
      <c r="L627" s="11">
        <f t="shared" si="100"/>
        <v>0</v>
      </c>
    </row>
    <row r="628" spans="1:12" x14ac:dyDescent="0.25">
      <c r="A628" s="9">
        <f>IF('Lease Quarterly'!$H$4="Monthly",DATE(YEAR('Quarterly Journal entry'!A627),MONTH('Quarterly Journal entry'!A627)+1,DAY('Quarterly Journal entry'!A627)),IF('Lease Quarterly'!$H$4="Quarterly",DATE(YEAR('Quarterly Journal entry'!A627),MONTH('Quarterly Journal entry'!A627)+3,DAY('Quarterly Journal entry'!A627)),DATE(YEAR('Quarterly Journal entry'!A627)+1,MONTH('Quarterly Journal entry'!A627),DAY('Quarterly Journal entry'!A627))))</f>
        <v>100900</v>
      </c>
      <c r="B628" s="9">
        <f t="shared" si="91"/>
        <v>100900</v>
      </c>
      <c r="C628" s="9">
        <f t="shared" si="97"/>
        <v>100929</v>
      </c>
      <c r="D628" s="3">
        <f t="shared" si="92"/>
        <v>30</v>
      </c>
      <c r="E628" s="10">
        <f t="shared" si="93"/>
        <v>30</v>
      </c>
      <c r="F628" s="4">
        <f>'Lease Quarterly'!K638</f>
        <v>0</v>
      </c>
      <c r="G628" s="3">
        <f t="shared" si="98"/>
        <v>0</v>
      </c>
      <c r="H628" s="11">
        <f t="shared" si="94"/>
        <v>0</v>
      </c>
      <c r="I628" s="11">
        <f t="shared" si="95"/>
        <v>0</v>
      </c>
      <c r="J628" s="4">
        <f t="shared" si="96"/>
        <v>0</v>
      </c>
      <c r="K628" s="3">
        <f t="shared" si="99"/>
        <v>0</v>
      </c>
      <c r="L628" s="11">
        <f t="shared" si="100"/>
        <v>0</v>
      </c>
    </row>
    <row r="629" spans="1:12" x14ac:dyDescent="0.25">
      <c r="A629" s="9">
        <f>IF('Lease Quarterly'!$H$4="Monthly",DATE(YEAR('Quarterly Journal entry'!A628),MONTH('Quarterly Journal entry'!A628)+1,DAY('Quarterly Journal entry'!A628)),IF('Lease Quarterly'!$H$4="Quarterly",DATE(YEAR('Quarterly Journal entry'!A628),MONTH('Quarterly Journal entry'!A628)+3,DAY('Quarterly Journal entry'!A628)),DATE(YEAR('Quarterly Journal entry'!A628)+1,MONTH('Quarterly Journal entry'!A628),DAY('Quarterly Journal entry'!A628))))</f>
        <v>100991</v>
      </c>
      <c r="B629" s="9">
        <f t="shared" si="91"/>
        <v>100991</v>
      </c>
      <c r="C629" s="9">
        <f t="shared" si="97"/>
        <v>101021</v>
      </c>
      <c r="D629" s="3">
        <f t="shared" si="92"/>
        <v>31</v>
      </c>
      <c r="E629" s="10">
        <f t="shared" si="93"/>
        <v>31</v>
      </c>
      <c r="F629" s="4">
        <f>'Lease Quarterly'!K639</f>
        <v>0</v>
      </c>
      <c r="G629" s="3">
        <f t="shared" si="98"/>
        <v>0</v>
      </c>
      <c r="H629" s="11">
        <f t="shared" si="94"/>
        <v>0</v>
      </c>
      <c r="I629" s="11">
        <f t="shared" si="95"/>
        <v>0</v>
      </c>
      <c r="J629" s="4">
        <f t="shared" si="96"/>
        <v>0</v>
      </c>
      <c r="K629" s="3">
        <f t="shared" si="99"/>
        <v>0</v>
      </c>
      <c r="L629" s="11">
        <f t="shared" si="100"/>
        <v>0</v>
      </c>
    </row>
    <row r="630" spans="1:12" x14ac:dyDescent="0.25">
      <c r="A630" s="9">
        <f>IF('Lease Quarterly'!$H$4="Monthly",DATE(YEAR('Quarterly Journal entry'!A629),MONTH('Quarterly Journal entry'!A629)+1,DAY('Quarterly Journal entry'!A629)),IF('Lease Quarterly'!$H$4="Quarterly",DATE(YEAR('Quarterly Journal entry'!A629),MONTH('Quarterly Journal entry'!A629)+3,DAY('Quarterly Journal entry'!A629)),DATE(YEAR('Quarterly Journal entry'!A629)+1,MONTH('Quarterly Journal entry'!A629),DAY('Quarterly Journal entry'!A629))))</f>
        <v>101083</v>
      </c>
      <c r="B630" s="9">
        <f t="shared" si="91"/>
        <v>101083</v>
      </c>
      <c r="C630" s="9">
        <f t="shared" si="97"/>
        <v>101113</v>
      </c>
      <c r="D630" s="3">
        <f t="shared" si="92"/>
        <v>31</v>
      </c>
      <c r="E630" s="10">
        <f t="shared" si="93"/>
        <v>31</v>
      </c>
      <c r="F630" s="4">
        <f>'Lease Quarterly'!K640</f>
        <v>0</v>
      </c>
      <c r="G630" s="3">
        <f t="shared" si="98"/>
        <v>0</v>
      </c>
      <c r="H630" s="11">
        <f t="shared" si="94"/>
        <v>0</v>
      </c>
      <c r="I630" s="11">
        <f t="shared" si="95"/>
        <v>0</v>
      </c>
      <c r="J630" s="4">
        <f t="shared" si="96"/>
        <v>0</v>
      </c>
      <c r="K630" s="3">
        <f t="shared" si="99"/>
        <v>0</v>
      </c>
      <c r="L630" s="11">
        <f t="shared" si="100"/>
        <v>0</v>
      </c>
    </row>
    <row r="631" spans="1:12" x14ac:dyDescent="0.25">
      <c r="A631" s="9">
        <f>IF('Lease Quarterly'!$H$4="Monthly",DATE(YEAR('Quarterly Journal entry'!A630),MONTH('Quarterly Journal entry'!A630)+1,DAY('Quarterly Journal entry'!A630)),IF('Lease Quarterly'!$H$4="Quarterly",DATE(YEAR('Quarterly Journal entry'!A630),MONTH('Quarterly Journal entry'!A630)+3,DAY('Quarterly Journal entry'!A630)),DATE(YEAR('Quarterly Journal entry'!A630)+1,MONTH('Quarterly Journal entry'!A630),DAY('Quarterly Journal entry'!A630))))</f>
        <v>101175</v>
      </c>
      <c r="B631" s="9">
        <f t="shared" si="91"/>
        <v>101175</v>
      </c>
      <c r="C631" s="9">
        <f t="shared" si="97"/>
        <v>101205</v>
      </c>
      <c r="D631" s="3">
        <f t="shared" si="92"/>
        <v>31</v>
      </c>
      <c r="E631" s="10">
        <f t="shared" si="93"/>
        <v>31</v>
      </c>
      <c r="F631" s="4">
        <f>'Lease Quarterly'!K641</f>
        <v>0</v>
      </c>
      <c r="G631" s="3">
        <f t="shared" si="98"/>
        <v>0</v>
      </c>
      <c r="H631" s="11">
        <f t="shared" si="94"/>
        <v>0</v>
      </c>
      <c r="I631" s="11">
        <f t="shared" si="95"/>
        <v>0</v>
      </c>
      <c r="J631" s="4">
        <f t="shared" si="96"/>
        <v>0</v>
      </c>
      <c r="K631" s="3">
        <f t="shared" si="99"/>
        <v>0</v>
      </c>
      <c r="L631" s="11">
        <f t="shared" si="100"/>
        <v>0</v>
      </c>
    </row>
    <row r="632" spans="1:12" x14ac:dyDescent="0.25">
      <c r="A632" s="9">
        <f>IF('Lease Quarterly'!$H$4="Monthly",DATE(YEAR('Quarterly Journal entry'!A631),MONTH('Quarterly Journal entry'!A631)+1,DAY('Quarterly Journal entry'!A631)),IF('Lease Quarterly'!$H$4="Quarterly",DATE(YEAR('Quarterly Journal entry'!A631),MONTH('Quarterly Journal entry'!A631)+3,DAY('Quarterly Journal entry'!A631)),DATE(YEAR('Quarterly Journal entry'!A631)+1,MONTH('Quarterly Journal entry'!A631),DAY('Quarterly Journal entry'!A631))))</f>
        <v>101265</v>
      </c>
      <c r="B632" s="9">
        <f t="shared" si="91"/>
        <v>101265</v>
      </c>
      <c r="C632" s="9">
        <f t="shared" si="97"/>
        <v>101294</v>
      </c>
      <c r="D632" s="3">
        <f t="shared" si="92"/>
        <v>30</v>
      </c>
      <c r="E632" s="10">
        <f t="shared" si="93"/>
        <v>30</v>
      </c>
      <c r="F632" s="4">
        <f>'Lease Quarterly'!K642</f>
        <v>0</v>
      </c>
      <c r="G632" s="3">
        <f t="shared" si="98"/>
        <v>0</v>
      </c>
      <c r="H632" s="11">
        <f t="shared" si="94"/>
        <v>0</v>
      </c>
      <c r="I632" s="11">
        <f t="shared" si="95"/>
        <v>0</v>
      </c>
      <c r="J632" s="4">
        <f t="shared" si="96"/>
        <v>0</v>
      </c>
      <c r="K632" s="3">
        <f t="shared" si="99"/>
        <v>0</v>
      </c>
      <c r="L632" s="11">
        <f t="shared" si="100"/>
        <v>0</v>
      </c>
    </row>
    <row r="633" spans="1:12" x14ac:dyDescent="0.25">
      <c r="A633" s="9">
        <f>IF('Lease Quarterly'!$H$4="Monthly",DATE(YEAR('Quarterly Journal entry'!A632),MONTH('Quarterly Journal entry'!A632)+1,DAY('Quarterly Journal entry'!A632)),IF('Lease Quarterly'!$H$4="Quarterly",DATE(YEAR('Quarterly Journal entry'!A632),MONTH('Quarterly Journal entry'!A632)+3,DAY('Quarterly Journal entry'!A632)),DATE(YEAR('Quarterly Journal entry'!A632)+1,MONTH('Quarterly Journal entry'!A632),DAY('Quarterly Journal entry'!A632))))</f>
        <v>101356</v>
      </c>
      <c r="B633" s="9">
        <f t="shared" si="91"/>
        <v>101356</v>
      </c>
      <c r="C633" s="9">
        <f t="shared" si="97"/>
        <v>101386</v>
      </c>
      <c r="D633" s="3">
        <f t="shared" si="92"/>
        <v>31</v>
      </c>
      <c r="E633" s="10">
        <f t="shared" si="93"/>
        <v>31</v>
      </c>
      <c r="F633" s="4">
        <f>'Lease Quarterly'!K643</f>
        <v>0</v>
      </c>
      <c r="G633" s="3">
        <f t="shared" si="98"/>
        <v>0</v>
      </c>
      <c r="H633" s="11">
        <f t="shared" si="94"/>
        <v>0</v>
      </c>
      <c r="I633" s="11">
        <f t="shared" si="95"/>
        <v>0</v>
      </c>
      <c r="J633" s="4">
        <f t="shared" si="96"/>
        <v>0</v>
      </c>
      <c r="K633" s="3">
        <f t="shared" si="99"/>
        <v>0</v>
      </c>
      <c r="L633" s="11">
        <f t="shared" si="100"/>
        <v>0</v>
      </c>
    </row>
    <row r="634" spans="1:12" x14ac:dyDescent="0.25">
      <c r="A634" s="9">
        <f>IF('Lease Quarterly'!$H$4="Monthly",DATE(YEAR('Quarterly Journal entry'!A633),MONTH('Quarterly Journal entry'!A633)+1,DAY('Quarterly Journal entry'!A633)),IF('Lease Quarterly'!$H$4="Quarterly",DATE(YEAR('Quarterly Journal entry'!A633),MONTH('Quarterly Journal entry'!A633)+3,DAY('Quarterly Journal entry'!A633)),DATE(YEAR('Quarterly Journal entry'!A633)+1,MONTH('Quarterly Journal entry'!A633),DAY('Quarterly Journal entry'!A633))))</f>
        <v>101448</v>
      </c>
      <c r="B634" s="9">
        <f t="shared" si="91"/>
        <v>101448</v>
      </c>
      <c r="C634" s="9">
        <f t="shared" si="97"/>
        <v>101478</v>
      </c>
      <c r="D634" s="3">
        <f t="shared" si="92"/>
        <v>31</v>
      </c>
      <c r="E634" s="10">
        <f t="shared" si="93"/>
        <v>31</v>
      </c>
      <c r="F634" s="4">
        <f>'Lease Quarterly'!K644</f>
        <v>0</v>
      </c>
      <c r="G634" s="3">
        <f t="shared" si="98"/>
        <v>0</v>
      </c>
      <c r="H634" s="11">
        <f t="shared" si="94"/>
        <v>0</v>
      </c>
      <c r="I634" s="11">
        <f t="shared" si="95"/>
        <v>0</v>
      </c>
      <c r="J634" s="4">
        <f t="shared" si="96"/>
        <v>0</v>
      </c>
      <c r="K634" s="3">
        <f t="shared" si="99"/>
        <v>0</v>
      </c>
      <c r="L634" s="11">
        <f t="shared" si="100"/>
        <v>0</v>
      </c>
    </row>
    <row r="635" spans="1:12" x14ac:dyDescent="0.25">
      <c r="A635" s="9">
        <f>IF('Lease Quarterly'!$H$4="Monthly",DATE(YEAR('Quarterly Journal entry'!A634),MONTH('Quarterly Journal entry'!A634)+1,DAY('Quarterly Journal entry'!A634)),IF('Lease Quarterly'!$H$4="Quarterly",DATE(YEAR('Quarterly Journal entry'!A634),MONTH('Quarterly Journal entry'!A634)+3,DAY('Quarterly Journal entry'!A634)),DATE(YEAR('Quarterly Journal entry'!A634)+1,MONTH('Quarterly Journal entry'!A634),DAY('Quarterly Journal entry'!A634))))</f>
        <v>101540</v>
      </c>
      <c r="B635" s="9">
        <f t="shared" si="91"/>
        <v>101540</v>
      </c>
      <c r="C635" s="9">
        <f t="shared" si="97"/>
        <v>101570</v>
      </c>
      <c r="D635" s="3">
        <f t="shared" si="92"/>
        <v>31</v>
      </c>
      <c r="E635" s="10">
        <f t="shared" si="93"/>
        <v>31</v>
      </c>
      <c r="F635" s="4">
        <f>'Lease Quarterly'!K645</f>
        <v>0</v>
      </c>
      <c r="G635" s="3">
        <f t="shared" si="98"/>
        <v>0</v>
      </c>
      <c r="H635" s="11">
        <f t="shared" si="94"/>
        <v>0</v>
      </c>
      <c r="I635" s="11">
        <f t="shared" si="95"/>
        <v>0</v>
      </c>
      <c r="J635" s="4">
        <f t="shared" si="96"/>
        <v>0</v>
      </c>
      <c r="K635" s="3">
        <f t="shared" si="99"/>
        <v>0</v>
      </c>
      <c r="L635" s="11">
        <f t="shared" si="100"/>
        <v>0</v>
      </c>
    </row>
    <row r="636" spans="1:12" x14ac:dyDescent="0.25">
      <c r="A636" s="9">
        <f>IF('Lease Quarterly'!$H$4="Monthly",DATE(YEAR('Quarterly Journal entry'!A635),MONTH('Quarterly Journal entry'!A635)+1,DAY('Quarterly Journal entry'!A635)),IF('Lease Quarterly'!$H$4="Quarterly",DATE(YEAR('Quarterly Journal entry'!A635),MONTH('Quarterly Journal entry'!A635)+3,DAY('Quarterly Journal entry'!A635)),DATE(YEAR('Quarterly Journal entry'!A635)+1,MONTH('Quarterly Journal entry'!A635),DAY('Quarterly Journal entry'!A635))))</f>
        <v>101630</v>
      </c>
      <c r="B636" s="9">
        <f t="shared" si="91"/>
        <v>101630</v>
      </c>
      <c r="C636" s="9">
        <f t="shared" si="97"/>
        <v>101659</v>
      </c>
      <c r="D636" s="3">
        <f t="shared" si="92"/>
        <v>30</v>
      </c>
      <c r="E636" s="10">
        <f t="shared" si="93"/>
        <v>30</v>
      </c>
      <c r="F636" s="4">
        <f>'Lease Quarterly'!K646</f>
        <v>0</v>
      </c>
      <c r="G636" s="3">
        <f t="shared" si="98"/>
        <v>0</v>
      </c>
      <c r="H636" s="11">
        <f t="shared" si="94"/>
        <v>0</v>
      </c>
      <c r="I636" s="11">
        <f t="shared" si="95"/>
        <v>0</v>
      </c>
      <c r="J636" s="4">
        <f t="shared" si="96"/>
        <v>0</v>
      </c>
      <c r="K636" s="3">
        <f t="shared" si="99"/>
        <v>0</v>
      </c>
      <c r="L636" s="11">
        <f t="shared" si="100"/>
        <v>0</v>
      </c>
    </row>
    <row r="637" spans="1:12" x14ac:dyDescent="0.25">
      <c r="A637" s="9">
        <f>IF('Lease Quarterly'!$H$4="Monthly",DATE(YEAR('Quarterly Journal entry'!A636),MONTH('Quarterly Journal entry'!A636)+1,DAY('Quarterly Journal entry'!A636)),IF('Lease Quarterly'!$H$4="Quarterly",DATE(YEAR('Quarterly Journal entry'!A636),MONTH('Quarterly Journal entry'!A636)+3,DAY('Quarterly Journal entry'!A636)),DATE(YEAR('Quarterly Journal entry'!A636)+1,MONTH('Quarterly Journal entry'!A636),DAY('Quarterly Journal entry'!A636))))</f>
        <v>101721</v>
      </c>
      <c r="B637" s="9">
        <f t="shared" si="91"/>
        <v>101721</v>
      </c>
      <c r="C637" s="9">
        <f t="shared" si="97"/>
        <v>101751</v>
      </c>
      <c r="D637" s="3">
        <f t="shared" si="92"/>
        <v>31</v>
      </c>
      <c r="E637" s="10">
        <f t="shared" si="93"/>
        <v>31</v>
      </c>
      <c r="F637" s="4">
        <f>'Lease Quarterly'!K647</f>
        <v>0</v>
      </c>
      <c r="G637" s="3">
        <f t="shared" si="98"/>
        <v>0</v>
      </c>
      <c r="H637" s="11">
        <f t="shared" si="94"/>
        <v>0</v>
      </c>
      <c r="I637" s="11">
        <f t="shared" si="95"/>
        <v>0</v>
      </c>
      <c r="J637" s="4">
        <f t="shared" si="96"/>
        <v>0</v>
      </c>
      <c r="K637" s="3">
        <f t="shared" si="99"/>
        <v>0</v>
      </c>
      <c r="L637" s="11">
        <f t="shared" si="100"/>
        <v>0</v>
      </c>
    </row>
    <row r="638" spans="1:12" x14ac:dyDescent="0.25">
      <c r="A638" s="9">
        <f>IF('Lease Quarterly'!$H$4="Monthly",DATE(YEAR('Quarterly Journal entry'!A637),MONTH('Quarterly Journal entry'!A637)+1,DAY('Quarterly Journal entry'!A637)),IF('Lease Quarterly'!$H$4="Quarterly",DATE(YEAR('Quarterly Journal entry'!A637),MONTH('Quarterly Journal entry'!A637)+3,DAY('Quarterly Journal entry'!A637)),DATE(YEAR('Quarterly Journal entry'!A637)+1,MONTH('Quarterly Journal entry'!A637),DAY('Quarterly Journal entry'!A637))))</f>
        <v>101813</v>
      </c>
      <c r="B638" s="9">
        <f t="shared" si="91"/>
        <v>101813</v>
      </c>
      <c r="C638" s="9">
        <f t="shared" si="97"/>
        <v>101843</v>
      </c>
      <c r="D638" s="3">
        <f t="shared" si="92"/>
        <v>31</v>
      </c>
      <c r="E638" s="10">
        <f t="shared" si="93"/>
        <v>31</v>
      </c>
      <c r="F638" s="4">
        <f>'Lease Quarterly'!K648</f>
        <v>0</v>
      </c>
      <c r="G638" s="3">
        <f t="shared" si="98"/>
        <v>0</v>
      </c>
      <c r="H638" s="11">
        <f t="shared" si="94"/>
        <v>0</v>
      </c>
      <c r="I638" s="11">
        <f t="shared" si="95"/>
        <v>0</v>
      </c>
      <c r="J638" s="4">
        <f t="shared" si="96"/>
        <v>0</v>
      </c>
      <c r="K638" s="3">
        <f t="shared" si="99"/>
        <v>0</v>
      </c>
      <c r="L638" s="11">
        <f t="shared" si="100"/>
        <v>0</v>
      </c>
    </row>
    <row r="639" spans="1:12" x14ac:dyDescent="0.25">
      <c r="A639" s="9">
        <f>IF('Lease Quarterly'!$H$4="Monthly",DATE(YEAR('Quarterly Journal entry'!A638),MONTH('Quarterly Journal entry'!A638)+1,DAY('Quarterly Journal entry'!A638)),IF('Lease Quarterly'!$H$4="Quarterly",DATE(YEAR('Quarterly Journal entry'!A638),MONTH('Quarterly Journal entry'!A638)+3,DAY('Quarterly Journal entry'!A638)),DATE(YEAR('Quarterly Journal entry'!A638)+1,MONTH('Quarterly Journal entry'!A638),DAY('Quarterly Journal entry'!A638))))</f>
        <v>101905</v>
      </c>
      <c r="B639" s="9">
        <f t="shared" si="91"/>
        <v>101905</v>
      </c>
      <c r="C639" s="9">
        <f t="shared" si="97"/>
        <v>101935</v>
      </c>
      <c r="D639" s="3">
        <f t="shared" si="92"/>
        <v>31</v>
      </c>
      <c r="E639" s="10">
        <f t="shared" si="93"/>
        <v>31</v>
      </c>
      <c r="F639" s="4">
        <f>'Lease Quarterly'!K649</f>
        <v>0</v>
      </c>
      <c r="G639" s="3">
        <f t="shared" si="98"/>
        <v>0</v>
      </c>
      <c r="H639" s="11">
        <f t="shared" si="94"/>
        <v>0</v>
      </c>
      <c r="I639" s="11">
        <f t="shared" si="95"/>
        <v>0</v>
      </c>
      <c r="J639" s="4">
        <f t="shared" si="96"/>
        <v>0</v>
      </c>
      <c r="K639" s="3">
        <f t="shared" si="99"/>
        <v>0</v>
      </c>
      <c r="L639" s="11">
        <f t="shared" si="100"/>
        <v>0</v>
      </c>
    </row>
    <row r="640" spans="1:12" x14ac:dyDescent="0.25">
      <c r="A640" s="9">
        <f>IF('Lease Quarterly'!$H$4="Monthly",DATE(YEAR('Quarterly Journal entry'!A639),MONTH('Quarterly Journal entry'!A639)+1,DAY('Quarterly Journal entry'!A639)),IF('Lease Quarterly'!$H$4="Quarterly",DATE(YEAR('Quarterly Journal entry'!A639),MONTH('Quarterly Journal entry'!A639)+3,DAY('Quarterly Journal entry'!A639)),DATE(YEAR('Quarterly Journal entry'!A639)+1,MONTH('Quarterly Journal entry'!A639),DAY('Quarterly Journal entry'!A639))))</f>
        <v>101995</v>
      </c>
      <c r="B640" s="9">
        <f t="shared" si="91"/>
        <v>101995</v>
      </c>
      <c r="C640" s="9">
        <f t="shared" si="97"/>
        <v>102024</v>
      </c>
      <c r="D640" s="3">
        <f t="shared" si="92"/>
        <v>30</v>
      </c>
      <c r="E640" s="10">
        <f t="shared" si="93"/>
        <v>30</v>
      </c>
      <c r="F640" s="4">
        <f>'Lease Quarterly'!K650</f>
        <v>0</v>
      </c>
      <c r="G640" s="3">
        <f t="shared" si="98"/>
        <v>0</v>
      </c>
      <c r="H640" s="11">
        <f t="shared" si="94"/>
        <v>0</v>
      </c>
      <c r="I640" s="11">
        <f t="shared" si="95"/>
        <v>0</v>
      </c>
      <c r="J640" s="4">
        <f t="shared" si="96"/>
        <v>0</v>
      </c>
      <c r="K640" s="3">
        <f t="shared" si="99"/>
        <v>0</v>
      </c>
      <c r="L640" s="11">
        <f t="shared" si="100"/>
        <v>0</v>
      </c>
    </row>
    <row r="641" spans="1:12" x14ac:dyDescent="0.25">
      <c r="A641" s="9">
        <f>IF('Lease Quarterly'!$H$4="Monthly",DATE(YEAR('Quarterly Journal entry'!A640),MONTH('Quarterly Journal entry'!A640)+1,DAY('Quarterly Journal entry'!A640)),IF('Lease Quarterly'!$H$4="Quarterly",DATE(YEAR('Quarterly Journal entry'!A640),MONTH('Quarterly Journal entry'!A640)+3,DAY('Quarterly Journal entry'!A640)),DATE(YEAR('Quarterly Journal entry'!A640)+1,MONTH('Quarterly Journal entry'!A640),DAY('Quarterly Journal entry'!A640))))</f>
        <v>102086</v>
      </c>
      <c r="B641" s="9">
        <f t="shared" si="91"/>
        <v>102086</v>
      </c>
      <c r="C641" s="9">
        <f t="shared" si="97"/>
        <v>102116</v>
      </c>
      <c r="D641" s="3">
        <f t="shared" si="92"/>
        <v>31</v>
      </c>
      <c r="E641" s="10">
        <f t="shared" si="93"/>
        <v>31</v>
      </c>
      <c r="F641" s="4">
        <f>'Lease Quarterly'!K651</f>
        <v>0</v>
      </c>
      <c r="G641" s="3">
        <f t="shared" si="98"/>
        <v>0</v>
      </c>
      <c r="H641" s="11">
        <f t="shared" si="94"/>
        <v>0</v>
      </c>
      <c r="I641" s="11">
        <f t="shared" si="95"/>
        <v>0</v>
      </c>
      <c r="J641" s="4">
        <f t="shared" si="96"/>
        <v>0</v>
      </c>
      <c r="K641" s="3">
        <f t="shared" si="99"/>
        <v>0</v>
      </c>
      <c r="L641" s="11">
        <f t="shared" si="100"/>
        <v>0</v>
      </c>
    </row>
    <row r="642" spans="1:12" x14ac:dyDescent="0.25">
      <c r="A642" s="9">
        <f>IF('Lease Quarterly'!$H$4="Monthly",DATE(YEAR('Quarterly Journal entry'!A641),MONTH('Quarterly Journal entry'!A641)+1,DAY('Quarterly Journal entry'!A641)),IF('Lease Quarterly'!$H$4="Quarterly",DATE(YEAR('Quarterly Journal entry'!A641),MONTH('Quarterly Journal entry'!A641)+3,DAY('Quarterly Journal entry'!A641)),DATE(YEAR('Quarterly Journal entry'!A641)+1,MONTH('Quarterly Journal entry'!A641),DAY('Quarterly Journal entry'!A641))))</f>
        <v>102178</v>
      </c>
      <c r="B642" s="9">
        <f t="shared" si="91"/>
        <v>102178</v>
      </c>
      <c r="C642" s="9">
        <f t="shared" si="97"/>
        <v>102208</v>
      </c>
      <c r="D642" s="3">
        <f t="shared" si="92"/>
        <v>31</v>
      </c>
      <c r="E642" s="10">
        <f t="shared" si="93"/>
        <v>31</v>
      </c>
      <c r="F642" s="4">
        <f>'Lease Quarterly'!K652</f>
        <v>0</v>
      </c>
      <c r="G642" s="3">
        <f t="shared" si="98"/>
        <v>0</v>
      </c>
      <c r="H642" s="11">
        <f t="shared" si="94"/>
        <v>0</v>
      </c>
      <c r="I642" s="11">
        <f t="shared" si="95"/>
        <v>0</v>
      </c>
      <c r="J642" s="4">
        <f t="shared" si="96"/>
        <v>0</v>
      </c>
      <c r="K642" s="3">
        <f t="shared" si="99"/>
        <v>0</v>
      </c>
      <c r="L642" s="11">
        <f t="shared" si="100"/>
        <v>0</v>
      </c>
    </row>
    <row r="643" spans="1:12" x14ac:dyDescent="0.25">
      <c r="A643" s="9">
        <f>IF('Lease Quarterly'!$H$4="Monthly",DATE(YEAR('Quarterly Journal entry'!A642),MONTH('Quarterly Journal entry'!A642)+1,DAY('Quarterly Journal entry'!A642)),IF('Lease Quarterly'!$H$4="Quarterly",DATE(YEAR('Quarterly Journal entry'!A642),MONTH('Quarterly Journal entry'!A642)+3,DAY('Quarterly Journal entry'!A642)),DATE(YEAR('Quarterly Journal entry'!A642)+1,MONTH('Quarterly Journal entry'!A642),DAY('Quarterly Journal entry'!A642))))</f>
        <v>102270</v>
      </c>
      <c r="B643" s="9">
        <f t="shared" si="91"/>
        <v>102270</v>
      </c>
      <c r="C643" s="9">
        <f t="shared" si="97"/>
        <v>102300</v>
      </c>
      <c r="D643" s="3">
        <f t="shared" si="92"/>
        <v>31</v>
      </c>
      <c r="E643" s="10">
        <f t="shared" si="93"/>
        <v>31</v>
      </c>
      <c r="F643" s="4">
        <f>'Lease Quarterly'!K653</f>
        <v>0</v>
      </c>
      <c r="G643" s="3">
        <f t="shared" si="98"/>
        <v>0</v>
      </c>
      <c r="H643" s="11">
        <f t="shared" si="94"/>
        <v>0</v>
      </c>
      <c r="I643" s="11">
        <f t="shared" si="95"/>
        <v>0</v>
      </c>
      <c r="J643" s="4">
        <f t="shared" si="96"/>
        <v>0</v>
      </c>
      <c r="K643" s="3">
        <f t="shared" si="99"/>
        <v>0</v>
      </c>
      <c r="L643" s="11">
        <f t="shared" si="100"/>
        <v>0</v>
      </c>
    </row>
    <row r="644" spans="1:12" x14ac:dyDescent="0.25">
      <c r="A644" s="9">
        <f>IF('Lease Quarterly'!$H$4="Monthly",DATE(YEAR('Quarterly Journal entry'!A643),MONTH('Quarterly Journal entry'!A643)+1,DAY('Quarterly Journal entry'!A643)),IF('Lease Quarterly'!$H$4="Quarterly",DATE(YEAR('Quarterly Journal entry'!A643),MONTH('Quarterly Journal entry'!A643)+3,DAY('Quarterly Journal entry'!A643)),DATE(YEAR('Quarterly Journal entry'!A643)+1,MONTH('Quarterly Journal entry'!A643),DAY('Quarterly Journal entry'!A643))))</f>
        <v>102361</v>
      </c>
      <c r="B644" s="9">
        <f t="shared" si="91"/>
        <v>102361</v>
      </c>
      <c r="C644" s="9">
        <f t="shared" si="97"/>
        <v>102390</v>
      </c>
      <c r="D644" s="3">
        <f t="shared" si="92"/>
        <v>30</v>
      </c>
      <c r="E644" s="10">
        <f t="shared" si="93"/>
        <v>30</v>
      </c>
      <c r="F644" s="4">
        <f>'Lease Quarterly'!K654</f>
        <v>0</v>
      </c>
      <c r="G644" s="3">
        <f t="shared" si="98"/>
        <v>0</v>
      </c>
      <c r="H644" s="11">
        <f t="shared" si="94"/>
        <v>0</v>
      </c>
      <c r="I644" s="11">
        <f t="shared" si="95"/>
        <v>0</v>
      </c>
      <c r="J644" s="4">
        <f t="shared" si="96"/>
        <v>0</v>
      </c>
      <c r="K644" s="3">
        <f t="shared" si="99"/>
        <v>0</v>
      </c>
      <c r="L644" s="11">
        <f t="shared" si="100"/>
        <v>0</v>
      </c>
    </row>
    <row r="645" spans="1:12" x14ac:dyDescent="0.25">
      <c r="A645" s="9">
        <f>IF('Lease Quarterly'!$H$4="Monthly",DATE(YEAR('Quarterly Journal entry'!A644),MONTH('Quarterly Journal entry'!A644)+1,DAY('Quarterly Journal entry'!A644)),IF('Lease Quarterly'!$H$4="Quarterly",DATE(YEAR('Quarterly Journal entry'!A644),MONTH('Quarterly Journal entry'!A644)+3,DAY('Quarterly Journal entry'!A644)),DATE(YEAR('Quarterly Journal entry'!A644)+1,MONTH('Quarterly Journal entry'!A644),DAY('Quarterly Journal entry'!A644))))</f>
        <v>102452</v>
      </c>
      <c r="B645" s="9">
        <f t="shared" si="91"/>
        <v>102452</v>
      </c>
      <c r="C645" s="9">
        <f t="shared" si="97"/>
        <v>102482</v>
      </c>
      <c r="D645" s="3">
        <f t="shared" si="92"/>
        <v>31</v>
      </c>
      <c r="E645" s="10">
        <f t="shared" si="93"/>
        <v>31</v>
      </c>
      <c r="F645" s="4">
        <f>'Lease Quarterly'!K655</f>
        <v>0</v>
      </c>
      <c r="G645" s="3">
        <f t="shared" si="98"/>
        <v>0</v>
      </c>
      <c r="H645" s="11">
        <f t="shared" si="94"/>
        <v>0</v>
      </c>
      <c r="I645" s="11">
        <f t="shared" si="95"/>
        <v>0</v>
      </c>
      <c r="J645" s="4">
        <f t="shared" si="96"/>
        <v>0</v>
      </c>
      <c r="K645" s="3">
        <f t="shared" si="99"/>
        <v>0</v>
      </c>
      <c r="L645" s="11">
        <f t="shared" si="100"/>
        <v>0</v>
      </c>
    </row>
    <row r="646" spans="1:12" x14ac:dyDescent="0.25">
      <c r="A646" s="9">
        <f>IF('Lease Quarterly'!$H$4="Monthly",DATE(YEAR('Quarterly Journal entry'!A645),MONTH('Quarterly Journal entry'!A645)+1,DAY('Quarterly Journal entry'!A645)),IF('Lease Quarterly'!$H$4="Quarterly",DATE(YEAR('Quarterly Journal entry'!A645),MONTH('Quarterly Journal entry'!A645)+3,DAY('Quarterly Journal entry'!A645)),DATE(YEAR('Quarterly Journal entry'!A645)+1,MONTH('Quarterly Journal entry'!A645),DAY('Quarterly Journal entry'!A645))))</f>
        <v>102544</v>
      </c>
      <c r="B646" s="9">
        <f t="shared" ref="B646:B709" si="101">EOMONTH(A646,-1)+1</f>
        <v>102544</v>
      </c>
      <c r="C646" s="9">
        <f t="shared" si="97"/>
        <v>102574</v>
      </c>
      <c r="D646" s="3">
        <f t="shared" ref="D646:D709" si="102">C646-B646+1</f>
        <v>31</v>
      </c>
      <c r="E646" s="10">
        <f t="shared" ref="E646:E709" si="103">C646-A646+1</f>
        <v>31</v>
      </c>
      <c r="F646" s="4">
        <f>'Lease Quarterly'!K656</f>
        <v>0</v>
      </c>
      <c r="G646" s="3">
        <f t="shared" si="98"/>
        <v>0</v>
      </c>
      <c r="H646" s="11">
        <f t="shared" ref="H646:H709" si="104">(F647)/(A647-A646+1)*((((EOMONTH(DATE(YEAR(A646),MONTH(A646)+1,DAY(A646)),0)))-DATE(YEAR(A646),MONTH(EOMONTH(A646,-1)+1)+1,1))+1)</f>
        <v>0</v>
      </c>
      <c r="I646" s="11">
        <f t="shared" ref="I646:I709" si="105">(F647)/(A647-A646+1)*(((((EOMONTH(DATE(YEAR(A646),MONTH(A646)+2,DAY(A646)),0)))-DATE(YEAR(A646),MONTH(EOMONTH(A646,-1)+2)+2,1)))+1)</f>
        <v>0</v>
      </c>
      <c r="J646" s="4">
        <f t="shared" ref="J646:J709" si="106">F647/(A647-A646+1)*(A647-DATE(YEAR(A647),MONTH(EOMONTH(A647,-1)+1),DAY(1))+1)</f>
        <v>0</v>
      </c>
      <c r="K646" s="3">
        <f t="shared" si="99"/>
        <v>0</v>
      </c>
      <c r="L646" s="11">
        <f t="shared" si="100"/>
        <v>0</v>
      </c>
    </row>
    <row r="647" spans="1:12" x14ac:dyDescent="0.25">
      <c r="A647" s="9">
        <f>IF('Lease Quarterly'!$H$4="Monthly",DATE(YEAR('Quarterly Journal entry'!A646),MONTH('Quarterly Journal entry'!A646)+1,DAY('Quarterly Journal entry'!A646)),IF('Lease Quarterly'!$H$4="Quarterly",DATE(YEAR('Quarterly Journal entry'!A646),MONTH('Quarterly Journal entry'!A646)+3,DAY('Quarterly Journal entry'!A646)),DATE(YEAR('Quarterly Journal entry'!A646)+1,MONTH('Quarterly Journal entry'!A646),DAY('Quarterly Journal entry'!A646))))</f>
        <v>102636</v>
      </c>
      <c r="B647" s="9">
        <f t="shared" si="101"/>
        <v>102636</v>
      </c>
      <c r="C647" s="9">
        <f t="shared" ref="C647:C710" si="107">EOMONTH(A647,0)</f>
        <v>102666</v>
      </c>
      <c r="D647" s="3">
        <f t="shared" si="102"/>
        <v>31</v>
      </c>
      <c r="E647" s="10">
        <f t="shared" si="103"/>
        <v>31</v>
      </c>
      <c r="F647" s="4">
        <f>'Lease Quarterly'!K657</f>
        <v>0</v>
      </c>
      <c r="G647" s="3">
        <f t="shared" ref="G647:G710" si="108">(F648/(A648-A647+1)*E647)+J646</f>
        <v>0</v>
      </c>
      <c r="H647" s="11">
        <f t="shared" si="104"/>
        <v>0</v>
      </c>
      <c r="I647" s="11">
        <f t="shared" si="105"/>
        <v>0</v>
      </c>
      <c r="J647" s="4">
        <f t="shared" si="106"/>
        <v>0</v>
      </c>
      <c r="K647" s="3">
        <f t="shared" si="99"/>
        <v>0</v>
      </c>
      <c r="L647" s="11">
        <f t="shared" si="100"/>
        <v>0</v>
      </c>
    </row>
    <row r="648" spans="1:12" x14ac:dyDescent="0.25">
      <c r="A648" s="9">
        <f>IF('Lease Quarterly'!$H$4="Monthly",DATE(YEAR('Quarterly Journal entry'!A647),MONTH('Quarterly Journal entry'!A647)+1,DAY('Quarterly Journal entry'!A647)),IF('Lease Quarterly'!$H$4="Quarterly",DATE(YEAR('Quarterly Journal entry'!A647),MONTH('Quarterly Journal entry'!A647)+3,DAY('Quarterly Journal entry'!A647)),DATE(YEAR('Quarterly Journal entry'!A647)+1,MONTH('Quarterly Journal entry'!A647),DAY('Quarterly Journal entry'!A647))))</f>
        <v>102726</v>
      </c>
      <c r="B648" s="9">
        <f t="shared" si="101"/>
        <v>102726</v>
      </c>
      <c r="C648" s="9">
        <f t="shared" si="107"/>
        <v>102755</v>
      </c>
      <c r="D648" s="3">
        <f t="shared" si="102"/>
        <v>30</v>
      </c>
      <c r="E648" s="10">
        <f t="shared" si="103"/>
        <v>30</v>
      </c>
      <c r="F648" s="4">
        <f>'Lease Quarterly'!K658</f>
        <v>0</v>
      </c>
      <c r="G648" s="3">
        <f t="shared" si="108"/>
        <v>0</v>
      </c>
      <c r="H648" s="11">
        <f t="shared" si="104"/>
        <v>0</v>
      </c>
      <c r="I648" s="11">
        <f t="shared" si="105"/>
        <v>0</v>
      </c>
      <c r="J648" s="4">
        <f t="shared" si="106"/>
        <v>0</v>
      </c>
      <c r="K648" s="3">
        <f t="shared" ref="K648:K711" si="109">G648+J648+I648+H648-J647</f>
        <v>0</v>
      </c>
      <c r="L648" s="11">
        <f t="shared" ref="L648:L711" si="110">J648-J647</f>
        <v>0</v>
      </c>
    </row>
    <row r="649" spans="1:12" x14ac:dyDescent="0.25">
      <c r="A649" s="9">
        <f>IF('Lease Quarterly'!$H$4="Monthly",DATE(YEAR('Quarterly Journal entry'!A648),MONTH('Quarterly Journal entry'!A648)+1,DAY('Quarterly Journal entry'!A648)),IF('Lease Quarterly'!$H$4="Quarterly",DATE(YEAR('Quarterly Journal entry'!A648),MONTH('Quarterly Journal entry'!A648)+3,DAY('Quarterly Journal entry'!A648)),DATE(YEAR('Quarterly Journal entry'!A648)+1,MONTH('Quarterly Journal entry'!A648),DAY('Quarterly Journal entry'!A648))))</f>
        <v>102817</v>
      </c>
      <c r="B649" s="9">
        <f t="shared" si="101"/>
        <v>102817</v>
      </c>
      <c r="C649" s="9">
        <f t="shared" si="107"/>
        <v>102847</v>
      </c>
      <c r="D649" s="3">
        <f t="shared" si="102"/>
        <v>31</v>
      </c>
      <c r="E649" s="10">
        <f t="shared" si="103"/>
        <v>31</v>
      </c>
      <c r="F649" s="4">
        <f>'Lease Quarterly'!K659</f>
        <v>0</v>
      </c>
      <c r="G649" s="3">
        <f t="shared" si="108"/>
        <v>0</v>
      </c>
      <c r="H649" s="11">
        <f t="shared" si="104"/>
        <v>0</v>
      </c>
      <c r="I649" s="11">
        <f t="shared" si="105"/>
        <v>0</v>
      </c>
      <c r="J649" s="4">
        <f t="shared" si="106"/>
        <v>0</v>
      </c>
      <c r="K649" s="3">
        <f t="shared" si="109"/>
        <v>0</v>
      </c>
      <c r="L649" s="11">
        <f t="shared" si="110"/>
        <v>0</v>
      </c>
    </row>
    <row r="650" spans="1:12" x14ac:dyDescent="0.25">
      <c r="A650" s="9">
        <f>IF('Lease Quarterly'!$H$4="Monthly",DATE(YEAR('Quarterly Journal entry'!A649),MONTH('Quarterly Journal entry'!A649)+1,DAY('Quarterly Journal entry'!A649)),IF('Lease Quarterly'!$H$4="Quarterly",DATE(YEAR('Quarterly Journal entry'!A649),MONTH('Quarterly Journal entry'!A649)+3,DAY('Quarterly Journal entry'!A649)),DATE(YEAR('Quarterly Journal entry'!A649)+1,MONTH('Quarterly Journal entry'!A649),DAY('Quarterly Journal entry'!A649))))</f>
        <v>102909</v>
      </c>
      <c r="B650" s="9">
        <f t="shared" si="101"/>
        <v>102909</v>
      </c>
      <c r="C650" s="9">
        <f t="shared" si="107"/>
        <v>102939</v>
      </c>
      <c r="D650" s="3">
        <f t="shared" si="102"/>
        <v>31</v>
      </c>
      <c r="E650" s="10">
        <f t="shared" si="103"/>
        <v>31</v>
      </c>
      <c r="F650" s="4">
        <f>'Lease Quarterly'!K660</f>
        <v>0</v>
      </c>
      <c r="G650" s="3">
        <f t="shared" si="108"/>
        <v>0</v>
      </c>
      <c r="H650" s="11">
        <f t="shared" si="104"/>
        <v>0</v>
      </c>
      <c r="I650" s="11">
        <f t="shared" si="105"/>
        <v>0</v>
      </c>
      <c r="J650" s="4">
        <f t="shared" si="106"/>
        <v>0</v>
      </c>
      <c r="K650" s="3">
        <f t="shared" si="109"/>
        <v>0</v>
      </c>
      <c r="L650" s="11">
        <f t="shared" si="110"/>
        <v>0</v>
      </c>
    </row>
    <row r="651" spans="1:12" x14ac:dyDescent="0.25">
      <c r="A651" s="9">
        <f>IF('Lease Quarterly'!$H$4="Monthly",DATE(YEAR('Quarterly Journal entry'!A650),MONTH('Quarterly Journal entry'!A650)+1,DAY('Quarterly Journal entry'!A650)),IF('Lease Quarterly'!$H$4="Quarterly",DATE(YEAR('Quarterly Journal entry'!A650),MONTH('Quarterly Journal entry'!A650)+3,DAY('Quarterly Journal entry'!A650)),DATE(YEAR('Quarterly Journal entry'!A650)+1,MONTH('Quarterly Journal entry'!A650),DAY('Quarterly Journal entry'!A650))))</f>
        <v>103001</v>
      </c>
      <c r="B651" s="9">
        <f t="shared" si="101"/>
        <v>103001</v>
      </c>
      <c r="C651" s="9">
        <f t="shared" si="107"/>
        <v>103031</v>
      </c>
      <c r="D651" s="3">
        <f t="shared" si="102"/>
        <v>31</v>
      </c>
      <c r="E651" s="10">
        <f t="shared" si="103"/>
        <v>31</v>
      </c>
      <c r="F651" s="4">
        <f>'Lease Quarterly'!K661</f>
        <v>0</v>
      </c>
      <c r="G651" s="3">
        <f t="shared" si="108"/>
        <v>0</v>
      </c>
      <c r="H651" s="11">
        <f t="shared" si="104"/>
        <v>0</v>
      </c>
      <c r="I651" s="11">
        <f t="shared" si="105"/>
        <v>0</v>
      </c>
      <c r="J651" s="4">
        <f t="shared" si="106"/>
        <v>0</v>
      </c>
      <c r="K651" s="3">
        <f t="shared" si="109"/>
        <v>0</v>
      </c>
      <c r="L651" s="11">
        <f t="shared" si="110"/>
        <v>0</v>
      </c>
    </row>
    <row r="652" spans="1:12" x14ac:dyDescent="0.25">
      <c r="A652" s="9">
        <f>IF('Lease Quarterly'!$H$4="Monthly",DATE(YEAR('Quarterly Journal entry'!A651),MONTH('Quarterly Journal entry'!A651)+1,DAY('Quarterly Journal entry'!A651)),IF('Lease Quarterly'!$H$4="Quarterly",DATE(YEAR('Quarterly Journal entry'!A651),MONTH('Quarterly Journal entry'!A651)+3,DAY('Quarterly Journal entry'!A651)),DATE(YEAR('Quarterly Journal entry'!A651)+1,MONTH('Quarterly Journal entry'!A651),DAY('Quarterly Journal entry'!A651))))</f>
        <v>103091</v>
      </c>
      <c r="B652" s="9">
        <f t="shared" si="101"/>
        <v>103091</v>
      </c>
      <c r="C652" s="9">
        <f t="shared" si="107"/>
        <v>103120</v>
      </c>
      <c r="D652" s="3">
        <f t="shared" si="102"/>
        <v>30</v>
      </c>
      <c r="E652" s="10">
        <f t="shared" si="103"/>
        <v>30</v>
      </c>
      <c r="F652" s="4">
        <f>'Lease Quarterly'!K662</f>
        <v>0</v>
      </c>
      <c r="G652" s="3">
        <f t="shared" si="108"/>
        <v>0</v>
      </c>
      <c r="H652" s="11">
        <f t="shared" si="104"/>
        <v>0</v>
      </c>
      <c r="I652" s="11">
        <f t="shared" si="105"/>
        <v>0</v>
      </c>
      <c r="J652" s="4">
        <f t="shared" si="106"/>
        <v>0</v>
      </c>
      <c r="K652" s="3">
        <f t="shared" si="109"/>
        <v>0</v>
      </c>
      <c r="L652" s="11">
        <f t="shared" si="110"/>
        <v>0</v>
      </c>
    </row>
    <row r="653" spans="1:12" x14ac:dyDescent="0.25">
      <c r="A653" s="9">
        <f>IF('Lease Quarterly'!$H$4="Monthly",DATE(YEAR('Quarterly Journal entry'!A652),MONTH('Quarterly Journal entry'!A652)+1,DAY('Quarterly Journal entry'!A652)),IF('Lease Quarterly'!$H$4="Quarterly",DATE(YEAR('Quarterly Journal entry'!A652),MONTH('Quarterly Journal entry'!A652)+3,DAY('Quarterly Journal entry'!A652)),DATE(YEAR('Quarterly Journal entry'!A652)+1,MONTH('Quarterly Journal entry'!A652),DAY('Quarterly Journal entry'!A652))))</f>
        <v>103182</v>
      </c>
      <c r="B653" s="9">
        <f t="shared" si="101"/>
        <v>103182</v>
      </c>
      <c r="C653" s="9">
        <f t="shared" si="107"/>
        <v>103212</v>
      </c>
      <c r="D653" s="3">
        <f t="shared" si="102"/>
        <v>31</v>
      </c>
      <c r="E653" s="10">
        <f t="shared" si="103"/>
        <v>31</v>
      </c>
      <c r="F653" s="4">
        <f>'Lease Quarterly'!K663</f>
        <v>0</v>
      </c>
      <c r="G653" s="3">
        <f t="shared" si="108"/>
        <v>0</v>
      </c>
      <c r="H653" s="11">
        <f t="shared" si="104"/>
        <v>0</v>
      </c>
      <c r="I653" s="11">
        <f t="shared" si="105"/>
        <v>0</v>
      </c>
      <c r="J653" s="4">
        <f t="shared" si="106"/>
        <v>0</v>
      </c>
      <c r="K653" s="3">
        <f t="shared" si="109"/>
        <v>0</v>
      </c>
      <c r="L653" s="11">
        <f t="shared" si="110"/>
        <v>0</v>
      </c>
    </row>
    <row r="654" spans="1:12" x14ac:dyDescent="0.25">
      <c r="A654" s="9">
        <f>IF('Lease Quarterly'!$H$4="Monthly",DATE(YEAR('Quarterly Journal entry'!A653),MONTH('Quarterly Journal entry'!A653)+1,DAY('Quarterly Journal entry'!A653)),IF('Lease Quarterly'!$H$4="Quarterly",DATE(YEAR('Quarterly Journal entry'!A653),MONTH('Quarterly Journal entry'!A653)+3,DAY('Quarterly Journal entry'!A653)),DATE(YEAR('Quarterly Journal entry'!A653)+1,MONTH('Quarterly Journal entry'!A653),DAY('Quarterly Journal entry'!A653))))</f>
        <v>103274</v>
      </c>
      <c r="B654" s="9">
        <f t="shared" si="101"/>
        <v>103274</v>
      </c>
      <c r="C654" s="9">
        <f t="shared" si="107"/>
        <v>103304</v>
      </c>
      <c r="D654" s="3">
        <f t="shared" si="102"/>
        <v>31</v>
      </c>
      <c r="E654" s="10">
        <f t="shared" si="103"/>
        <v>31</v>
      </c>
      <c r="F654" s="4">
        <f>'Lease Quarterly'!K664</f>
        <v>0</v>
      </c>
      <c r="G654" s="3">
        <f t="shared" si="108"/>
        <v>0</v>
      </c>
      <c r="H654" s="11">
        <f t="shared" si="104"/>
        <v>0</v>
      </c>
      <c r="I654" s="11">
        <f t="shared" si="105"/>
        <v>0</v>
      </c>
      <c r="J654" s="4">
        <f t="shared" si="106"/>
        <v>0</v>
      </c>
      <c r="K654" s="3">
        <f t="shared" si="109"/>
        <v>0</v>
      </c>
      <c r="L654" s="11">
        <f t="shared" si="110"/>
        <v>0</v>
      </c>
    </row>
    <row r="655" spans="1:12" x14ac:dyDescent="0.25">
      <c r="A655" s="9">
        <f>IF('Lease Quarterly'!$H$4="Monthly",DATE(YEAR('Quarterly Journal entry'!A654),MONTH('Quarterly Journal entry'!A654)+1,DAY('Quarterly Journal entry'!A654)),IF('Lease Quarterly'!$H$4="Quarterly",DATE(YEAR('Quarterly Journal entry'!A654),MONTH('Quarterly Journal entry'!A654)+3,DAY('Quarterly Journal entry'!A654)),DATE(YEAR('Quarterly Journal entry'!A654)+1,MONTH('Quarterly Journal entry'!A654),DAY('Quarterly Journal entry'!A654))))</f>
        <v>103366</v>
      </c>
      <c r="B655" s="9">
        <f t="shared" si="101"/>
        <v>103366</v>
      </c>
      <c r="C655" s="9">
        <f t="shared" si="107"/>
        <v>103396</v>
      </c>
      <c r="D655" s="3">
        <f t="shared" si="102"/>
        <v>31</v>
      </c>
      <c r="E655" s="10">
        <f t="shared" si="103"/>
        <v>31</v>
      </c>
      <c r="F655" s="4">
        <f>'Lease Quarterly'!K665</f>
        <v>0</v>
      </c>
      <c r="G655" s="3">
        <f t="shared" si="108"/>
        <v>0</v>
      </c>
      <c r="H655" s="11">
        <f t="shared" si="104"/>
        <v>0</v>
      </c>
      <c r="I655" s="11">
        <f t="shared" si="105"/>
        <v>0</v>
      </c>
      <c r="J655" s="4">
        <f t="shared" si="106"/>
        <v>0</v>
      </c>
      <c r="K655" s="3">
        <f t="shared" si="109"/>
        <v>0</v>
      </c>
      <c r="L655" s="11">
        <f t="shared" si="110"/>
        <v>0</v>
      </c>
    </row>
    <row r="656" spans="1:12" x14ac:dyDescent="0.25">
      <c r="A656" s="9">
        <f>IF('Lease Quarterly'!$H$4="Monthly",DATE(YEAR('Quarterly Journal entry'!A655),MONTH('Quarterly Journal entry'!A655)+1,DAY('Quarterly Journal entry'!A655)),IF('Lease Quarterly'!$H$4="Quarterly",DATE(YEAR('Quarterly Journal entry'!A655),MONTH('Quarterly Journal entry'!A655)+3,DAY('Quarterly Journal entry'!A655)),DATE(YEAR('Quarterly Journal entry'!A655)+1,MONTH('Quarterly Journal entry'!A655),DAY('Quarterly Journal entry'!A655))))</f>
        <v>103456</v>
      </c>
      <c r="B656" s="9">
        <f t="shared" si="101"/>
        <v>103456</v>
      </c>
      <c r="C656" s="9">
        <f t="shared" si="107"/>
        <v>103485</v>
      </c>
      <c r="D656" s="3">
        <f t="shared" si="102"/>
        <v>30</v>
      </c>
      <c r="E656" s="10">
        <f t="shared" si="103"/>
        <v>30</v>
      </c>
      <c r="F656" s="4">
        <f>'Lease Quarterly'!K666</f>
        <v>0</v>
      </c>
      <c r="G656" s="3">
        <f t="shared" si="108"/>
        <v>0</v>
      </c>
      <c r="H656" s="11">
        <f t="shared" si="104"/>
        <v>0</v>
      </c>
      <c r="I656" s="11">
        <f t="shared" si="105"/>
        <v>0</v>
      </c>
      <c r="J656" s="4">
        <f t="shared" si="106"/>
        <v>0</v>
      </c>
      <c r="K656" s="3">
        <f t="shared" si="109"/>
        <v>0</v>
      </c>
      <c r="L656" s="11">
        <f t="shared" si="110"/>
        <v>0</v>
      </c>
    </row>
    <row r="657" spans="1:12" x14ac:dyDescent="0.25">
      <c r="A657" s="9">
        <f>IF('Lease Quarterly'!$H$4="Monthly",DATE(YEAR('Quarterly Journal entry'!A656),MONTH('Quarterly Journal entry'!A656)+1,DAY('Quarterly Journal entry'!A656)),IF('Lease Quarterly'!$H$4="Quarterly",DATE(YEAR('Quarterly Journal entry'!A656),MONTH('Quarterly Journal entry'!A656)+3,DAY('Quarterly Journal entry'!A656)),DATE(YEAR('Quarterly Journal entry'!A656)+1,MONTH('Quarterly Journal entry'!A656),DAY('Quarterly Journal entry'!A656))))</f>
        <v>103547</v>
      </c>
      <c r="B657" s="9">
        <f t="shared" si="101"/>
        <v>103547</v>
      </c>
      <c r="C657" s="9">
        <f t="shared" si="107"/>
        <v>103577</v>
      </c>
      <c r="D657" s="3">
        <f t="shared" si="102"/>
        <v>31</v>
      </c>
      <c r="E657" s="10">
        <f t="shared" si="103"/>
        <v>31</v>
      </c>
      <c r="F657" s="4">
        <f>'Lease Quarterly'!K667</f>
        <v>0</v>
      </c>
      <c r="G657" s="3">
        <f t="shared" si="108"/>
        <v>0</v>
      </c>
      <c r="H657" s="11">
        <f t="shared" si="104"/>
        <v>0</v>
      </c>
      <c r="I657" s="11">
        <f t="shared" si="105"/>
        <v>0</v>
      </c>
      <c r="J657" s="4">
        <f t="shared" si="106"/>
        <v>0</v>
      </c>
      <c r="K657" s="3">
        <f t="shared" si="109"/>
        <v>0</v>
      </c>
      <c r="L657" s="11">
        <f t="shared" si="110"/>
        <v>0</v>
      </c>
    </row>
    <row r="658" spans="1:12" x14ac:dyDescent="0.25">
      <c r="A658" s="9">
        <f>IF('Lease Quarterly'!$H$4="Monthly",DATE(YEAR('Quarterly Journal entry'!A657),MONTH('Quarterly Journal entry'!A657)+1,DAY('Quarterly Journal entry'!A657)),IF('Lease Quarterly'!$H$4="Quarterly",DATE(YEAR('Quarterly Journal entry'!A657),MONTH('Quarterly Journal entry'!A657)+3,DAY('Quarterly Journal entry'!A657)),DATE(YEAR('Quarterly Journal entry'!A657)+1,MONTH('Quarterly Journal entry'!A657),DAY('Quarterly Journal entry'!A657))))</f>
        <v>103639</v>
      </c>
      <c r="B658" s="9">
        <f t="shared" si="101"/>
        <v>103639</v>
      </c>
      <c r="C658" s="9">
        <f t="shared" si="107"/>
        <v>103669</v>
      </c>
      <c r="D658" s="3">
        <f t="shared" si="102"/>
        <v>31</v>
      </c>
      <c r="E658" s="10">
        <f t="shared" si="103"/>
        <v>31</v>
      </c>
      <c r="F658" s="4">
        <f>'Lease Quarterly'!K668</f>
        <v>0</v>
      </c>
      <c r="G658" s="3">
        <f t="shared" si="108"/>
        <v>0</v>
      </c>
      <c r="H658" s="11">
        <f t="shared" si="104"/>
        <v>0</v>
      </c>
      <c r="I658" s="11">
        <f t="shared" si="105"/>
        <v>0</v>
      </c>
      <c r="J658" s="4">
        <f t="shared" si="106"/>
        <v>0</v>
      </c>
      <c r="K658" s="3">
        <f t="shared" si="109"/>
        <v>0</v>
      </c>
      <c r="L658" s="11">
        <f t="shared" si="110"/>
        <v>0</v>
      </c>
    </row>
    <row r="659" spans="1:12" x14ac:dyDescent="0.25">
      <c r="A659" s="9">
        <f>IF('Lease Quarterly'!$H$4="Monthly",DATE(YEAR('Quarterly Journal entry'!A658),MONTH('Quarterly Journal entry'!A658)+1,DAY('Quarterly Journal entry'!A658)),IF('Lease Quarterly'!$H$4="Quarterly",DATE(YEAR('Quarterly Journal entry'!A658),MONTH('Quarterly Journal entry'!A658)+3,DAY('Quarterly Journal entry'!A658)),DATE(YEAR('Quarterly Journal entry'!A658)+1,MONTH('Quarterly Journal entry'!A658),DAY('Quarterly Journal entry'!A658))))</f>
        <v>103731</v>
      </c>
      <c r="B659" s="9">
        <f t="shared" si="101"/>
        <v>103731</v>
      </c>
      <c r="C659" s="9">
        <f t="shared" si="107"/>
        <v>103761</v>
      </c>
      <c r="D659" s="3">
        <f t="shared" si="102"/>
        <v>31</v>
      </c>
      <c r="E659" s="10">
        <f t="shared" si="103"/>
        <v>31</v>
      </c>
      <c r="F659" s="4">
        <f>'Lease Quarterly'!K669</f>
        <v>0</v>
      </c>
      <c r="G659" s="3">
        <f t="shared" si="108"/>
        <v>0</v>
      </c>
      <c r="H659" s="11">
        <f t="shared" si="104"/>
        <v>0</v>
      </c>
      <c r="I659" s="11">
        <f t="shared" si="105"/>
        <v>0</v>
      </c>
      <c r="J659" s="4">
        <f t="shared" si="106"/>
        <v>0</v>
      </c>
      <c r="K659" s="3">
        <f t="shared" si="109"/>
        <v>0</v>
      </c>
      <c r="L659" s="11">
        <f t="shared" si="110"/>
        <v>0</v>
      </c>
    </row>
    <row r="660" spans="1:12" x14ac:dyDescent="0.25">
      <c r="A660" s="9">
        <f>IF('Lease Quarterly'!$H$4="Monthly",DATE(YEAR('Quarterly Journal entry'!A659),MONTH('Quarterly Journal entry'!A659)+1,DAY('Quarterly Journal entry'!A659)),IF('Lease Quarterly'!$H$4="Quarterly",DATE(YEAR('Quarterly Journal entry'!A659),MONTH('Quarterly Journal entry'!A659)+3,DAY('Quarterly Journal entry'!A659)),DATE(YEAR('Quarterly Journal entry'!A659)+1,MONTH('Quarterly Journal entry'!A659),DAY('Quarterly Journal entry'!A659))))</f>
        <v>103822</v>
      </c>
      <c r="B660" s="9">
        <f t="shared" si="101"/>
        <v>103822</v>
      </c>
      <c r="C660" s="9">
        <f t="shared" si="107"/>
        <v>103851</v>
      </c>
      <c r="D660" s="3">
        <f t="shared" si="102"/>
        <v>30</v>
      </c>
      <c r="E660" s="10">
        <f t="shared" si="103"/>
        <v>30</v>
      </c>
      <c r="F660" s="4">
        <f>'Lease Quarterly'!K670</f>
        <v>0</v>
      </c>
      <c r="G660" s="3">
        <f t="shared" si="108"/>
        <v>0</v>
      </c>
      <c r="H660" s="11">
        <f t="shared" si="104"/>
        <v>0</v>
      </c>
      <c r="I660" s="11">
        <f t="shared" si="105"/>
        <v>0</v>
      </c>
      <c r="J660" s="4">
        <f t="shared" si="106"/>
        <v>0</v>
      </c>
      <c r="K660" s="3">
        <f t="shared" si="109"/>
        <v>0</v>
      </c>
      <c r="L660" s="11">
        <f t="shared" si="110"/>
        <v>0</v>
      </c>
    </row>
    <row r="661" spans="1:12" x14ac:dyDescent="0.25">
      <c r="A661" s="9">
        <f>IF('Lease Quarterly'!$H$4="Monthly",DATE(YEAR('Quarterly Journal entry'!A660),MONTH('Quarterly Journal entry'!A660)+1,DAY('Quarterly Journal entry'!A660)),IF('Lease Quarterly'!$H$4="Quarterly",DATE(YEAR('Quarterly Journal entry'!A660),MONTH('Quarterly Journal entry'!A660)+3,DAY('Quarterly Journal entry'!A660)),DATE(YEAR('Quarterly Journal entry'!A660)+1,MONTH('Quarterly Journal entry'!A660),DAY('Quarterly Journal entry'!A660))))</f>
        <v>103913</v>
      </c>
      <c r="B661" s="9">
        <f t="shared" si="101"/>
        <v>103913</v>
      </c>
      <c r="C661" s="9">
        <f t="shared" si="107"/>
        <v>103943</v>
      </c>
      <c r="D661" s="3">
        <f t="shared" si="102"/>
        <v>31</v>
      </c>
      <c r="E661" s="10">
        <f t="shared" si="103"/>
        <v>31</v>
      </c>
      <c r="F661" s="4">
        <f>'Lease Quarterly'!K671</f>
        <v>0</v>
      </c>
      <c r="G661" s="3">
        <f t="shared" si="108"/>
        <v>0</v>
      </c>
      <c r="H661" s="11">
        <f t="shared" si="104"/>
        <v>0</v>
      </c>
      <c r="I661" s="11">
        <f t="shared" si="105"/>
        <v>0</v>
      </c>
      <c r="J661" s="4">
        <f t="shared" si="106"/>
        <v>0</v>
      </c>
      <c r="K661" s="3">
        <f t="shared" si="109"/>
        <v>0</v>
      </c>
      <c r="L661" s="11">
        <f t="shared" si="110"/>
        <v>0</v>
      </c>
    </row>
    <row r="662" spans="1:12" x14ac:dyDescent="0.25">
      <c r="A662" s="9">
        <f>IF('Lease Quarterly'!$H$4="Monthly",DATE(YEAR('Quarterly Journal entry'!A661),MONTH('Quarterly Journal entry'!A661)+1,DAY('Quarterly Journal entry'!A661)),IF('Lease Quarterly'!$H$4="Quarterly",DATE(YEAR('Quarterly Journal entry'!A661),MONTH('Quarterly Journal entry'!A661)+3,DAY('Quarterly Journal entry'!A661)),DATE(YEAR('Quarterly Journal entry'!A661)+1,MONTH('Quarterly Journal entry'!A661),DAY('Quarterly Journal entry'!A661))))</f>
        <v>104005</v>
      </c>
      <c r="B662" s="9">
        <f t="shared" si="101"/>
        <v>104005</v>
      </c>
      <c r="C662" s="9">
        <f t="shared" si="107"/>
        <v>104035</v>
      </c>
      <c r="D662" s="3">
        <f t="shared" si="102"/>
        <v>31</v>
      </c>
      <c r="E662" s="10">
        <f t="shared" si="103"/>
        <v>31</v>
      </c>
      <c r="F662" s="4">
        <f>'Lease Quarterly'!K672</f>
        <v>0</v>
      </c>
      <c r="G662" s="3">
        <f t="shared" si="108"/>
        <v>0</v>
      </c>
      <c r="H662" s="11">
        <f t="shared" si="104"/>
        <v>0</v>
      </c>
      <c r="I662" s="11">
        <f t="shared" si="105"/>
        <v>0</v>
      </c>
      <c r="J662" s="4">
        <f t="shared" si="106"/>
        <v>0</v>
      </c>
      <c r="K662" s="3">
        <f t="shared" si="109"/>
        <v>0</v>
      </c>
      <c r="L662" s="11">
        <f t="shared" si="110"/>
        <v>0</v>
      </c>
    </row>
    <row r="663" spans="1:12" x14ac:dyDescent="0.25">
      <c r="A663" s="9">
        <f>IF('Lease Quarterly'!$H$4="Monthly",DATE(YEAR('Quarterly Journal entry'!A662),MONTH('Quarterly Journal entry'!A662)+1,DAY('Quarterly Journal entry'!A662)),IF('Lease Quarterly'!$H$4="Quarterly",DATE(YEAR('Quarterly Journal entry'!A662),MONTH('Quarterly Journal entry'!A662)+3,DAY('Quarterly Journal entry'!A662)),DATE(YEAR('Quarterly Journal entry'!A662)+1,MONTH('Quarterly Journal entry'!A662),DAY('Quarterly Journal entry'!A662))))</f>
        <v>104097</v>
      </c>
      <c r="B663" s="9">
        <f t="shared" si="101"/>
        <v>104097</v>
      </c>
      <c r="C663" s="9">
        <f t="shared" si="107"/>
        <v>104127</v>
      </c>
      <c r="D663" s="3">
        <f t="shared" si="102"/>
        <v>31</v>
      </c>
      <c r="E663" s="10">
        <f t="shared" si="103"/>
        <v>31</v>
      </c>
      <c r="F663" s="4">
        <f>'Lease Quarterly'!K673</f>
        <v>0</v>
      </c>
      <c r="G663" s="3">
        <f t="shared" si="108"/>
        <v>0</v>
      </c>
      <c r="H663" s="11">
        <f t="shared" si="104"/>
        <v>0</v>
      </c>
      <c r="I663" s="11">
        <f t="shared" si="105"/>
        <v>0</v>
      </c>
      <c r="J663" s="4">
        <f t="shared" si="106"/>
        <v>0</v>
      </c>
      <c r="K663" s="3">
        <f t="shared" si="109"/>
        <v>0</v>
      </c>
      <c r="L663" s="11">
        <f t="shared" si="110"/>
        <v>0</v>
      </c>
    </row>
    <row r="664" spans="1:12" x14ac:dyDescent="0.25">
      <c r="A664" s="9">
        <f>IF('Lease Quarterly'!$H$4="Monthly",DATE(YEAR('Quarterly Journal entry'!A663),MONTH('Quarterly Journal entry'!A663)+1,DAY('Quarterly Journal entry'!A663)),IF('Lease Quarterly'!$H$4="Quarterly",DATE(YEAR('Quarterly Journal entry'!A663),MONTH('Quarterly Journal entry'!A663)+3,DAY('Quarterly Journal entry'!A663)),DATE(YEAR('Quarterly Journal entry'!A663)+1,MONTH('Quarterly Journal entry'!A663),DAY('Quarterly Journal entry'!A663))))</f>
        <v>104187</v>
      </c>
      <c r="B664" s="9">
        <f t="shared" si="101"/>
        <v>104187</v>
      </c>
      <c r="C664" s="9">
        <f t="shared" si="107"/>
        <v>104216</v>
      </c>
      <c r="D664" s="3">
        <f t="shared" si="102"/>
        <v>30</v>
      </c>
      <c r="E664" s="10">
        <f t="shared" si="103"/>
        <v>30</v>
      </c>
      <c r="F664" s="4">
        <f>'Lease Quarterly'!K674</f>
        <v>0</v>
      </c>
      <c r="G664" s="3">
        <f t="shared" si="108"/>
        <v>0</v>
      </c>
      <c r="H664" s="11">
        <f t="shared" si="104"/>
        <v>0</v>
      </c>
      <c r="I664" s="11">
        <f t="shared" si="105"/>
        <v>0</v>
      </c>
      <c r="J664" s="4">
        <f t="shared" si="106"/>
        <v>0</v>
      </c>
      <c r="K664" s="3">
        <f t="shared" si="109"/>
        <v>0</v>
      </c>
      <c r="L664" s="11">
        <f t="shared" si="110"/>
        <v>0</v>
      </c>
    </row>
    <row r="665" spans="1:12" x14ac:dyDescent="0.25">
      <c r="A665" s="9">
        <f>IF('Lease Quarterly'!$H$4="Monthly",DATE(YEAR('Quarterly Journal entry'!A664),MONTH('Quarterly Journal entry'!A664)+1,DAY('Quarterly Journal entry'!A664)),IF('Lease Quarterly'!$H$4="Quarterly",DATE(YEAR('Quarterly Journal entry'!A664),MONTH('Quarterly Journal entry'!A664)+3,DAY('Quarterly Journal entry'!A664)),DATE(YEAR('Quarterly Journal entry'!A664)+1,MONTH('Quarterly Journal entry'!A664),DAY('Quarterly Journal entry'!A664))))</f>
        <v>104278</v>
      </c>
      <c r="B665" s="9">
        <f t="shared" si="101"/>
        <v>104278</v>
      </c>
      <c r="C665" s="9">
        <f t="shared" si="107"/>
        <v>104308</v>
      </c>
      <c r="D665" s="3">
        <f t="shared" si="102"/>
        <v>31</v>
      </c>
      <c r="E665" s="10">
        <f t="shared" si="103"/>
        <v>31</v>
      </c>
      <c r="F665" s="4">
        <f>'Lease Quarterly'!K675</f>
        <v>0</v>
      </c>
      <c r="G665" s="3">
        <f t="shared" si="108"/>
        <v>0</v>
      </c>
      <c r="H665" s="11">
        <f t="shared" si="104"/>
        <v>0</v>
      </c>
      <c r="I665" s="11">
        <f t="shared" si="105"/>
        <v>0</v>
      </c>
      <c r="J665" s="4">
        <f t="shared" si="106"/>
        <v>0</v>
      </c>
      <c r="K665" s="3">
        <f t="shared" si="109"/>
        <v>0</v>
      </c>
      <c r="L665" s="11">
        <f t="shared" si="110"/>
        <v>0</v>
      </c>
    </row>
    <row r="666" spans="1:12" x14ac:dyDescent="0.25">
      <c r="A666" s="9">
        <f>IF('Lease Quarterly'!$H$4="Monthly",DATE(YEAR('Quarterly Journal entry'!A665),MONTH('Quarterly Journal entry'!A665)+1,DAY('Quarterly Journal entry'!A665)),IF('Lease Quarterly'!$H$4="Quarterly",DATE(YEAR('Quarterly Journal entry'!A665),MONTH('Quarterly Journal entry'!A665)+3,DAY('Quarterly Journal entry'!A665)),DATE(YEAR('Quarterly Journal entry'!A665)+1,MONTH('Quarterly Journal entry'!A665),DAY('Quarterly Journal entry'!A665))))</f>
        <v>104370</v>
      </c>
      <c r="B666" s="9">
        <f t="shared" si="101"/>
        <v>104370</v>
      </c>
      <c r="C666" s="9">
        <f t="shared" si="107"/>
        <v>104400</v>
      </c>
      <c r="D666" s="3">
        <f t="shared" si="102"/>
        <v>31</v>
      </c>
      <c r="E666" s="10">
        <f t="shared" si="103"/>
        <v>31</v>
      </c>
      <c r="F666" s="4">
        <f>'Lease Quarterly'!K676</f>
        <v>0</v>
      </c>
      <c r="G666" s="3">
        <f t="shared" si="108"/>
        <v>0</v>
      </c>
      <c r="H666" s="11">
        <f t="shared" si="104"/>
        <v>0</v>
      </c>
      <c r="I666" s="11">
        <f t="shared" si="105"/>
        <v>0</v>
      </c>
      <c r="J666" s="4">
        <f t="shared" si="106"/>
        <v>0</v>
      </c>
      <c r="K666" s="3">
        <f t="shared" si="109"/>
        <v>0</v>
      </c>
      <c r="L666" s="11">
        <f t="shared" si="110"/>
        <v>0</v>
      </c>
    </row>
    <row r="667" spans="1:12" x14ac:dyDescent="0.25">
      <c r="A667" s="9">
        <f>IF('Lease Quarterly'!$H$4="Monthly",DATE(YEAR('Quarterly Journal entry'!A666),MONTH('Quarterly Journal entry'!A666)+1,DAY('Quarterly Journal entry'!A666)),IF('Lease Quarterly'!$H$4="Quarterly",DATE(YEAR('Quarterly Journal entry'!A666),MONTH('Quarterly Journal entry'!A666)+3,DAY('Quarterly Journal entry'!A666)),DATE(YEAR('Quarterly Journal entry'!A666)+1,MONTH('Quarterly Journal entry'!A666),DAY('Quarterly Journal entry'!A666))))</f>
        <v>104462</v>
      </c>
      <c r="B667" s="9">
        <f t="shared" si="101"/>
        <v>104462</v>
      </c>
      <c r="C667" s="9">
        <f t="shared" si="107"/>
        <v>104492</v>
      </c>
      <c r="D667" s="3">
        <f t="shared" si="102"/>
        <v>31</v>
      </c>
      <c r="E667" s="10">
        <f t="shared" si="103"/>
        <v>31</v>
      </c>
      <c r="F667" s="4">
        <f>'Lease Quarterly'!K677</f>
        <v>0</v>
      </c>
      <c r="G667" s="3">
        <f t="shared" si="108"/>
        <v>0</v>
      </c>
      <c r="H667" s="11">
        <f t="shared" si="104"/>
        <v>0</v>
      </c>
      <c r="I667" s="11">
        <f t="shared" si="105"/>
        <v>0</v>
      </c>
      <c r="J667" s="4">
        <f t="shared" si="106"/>
        <v>0</v>
      </c>
      <c r="K667" s="3">
        <f t="shared" si="109"/>
        <v>0</v>
      </c>
      <c r="L667" s="11">
        <f t="shared" si="110"/>
        <v>0</v>
      </c>
    </row>
    <row r="668" spans="1:12" x14ac:dyDescent="0.25">
      <c r="A668" s="9">
        <f>IF('Lease Quarterly'!$H$4="Monthly",DATE(YEAR('Quarterly Journal entry'!A667),MONTH('Quarterly Journal entry'!A667)+1,DAY('Quarterly Journal entry'!A667)),IF('Lease Quarterly'!$H$4="Quarterly",DATE(YEAR('Quarterly Journal entry'!A667),MONTH('Quarterly Journal entry'!A667)+3,DAY('Quarterly Journal entry'!A667)),DATE(YEAR('Quarterly Journal entry'!A667)+1,MONTH('Quarterly Journal entry'!A667),DAY('Quarterly Journal entry'!A667))))</f>
        <v>104552</v>
      </c>
      <c r="B668" s="9">
        <f t="shared" si="101"/>
        <v>104552</v>
      </c>
      <c r="C668" s="9">
        <f t="shared" si="107"/>
        <v>104581</v>
      </c>
      <c r="D668" s="3">
        <f t="shared" si="102"/>
        <v>30</v>
      </c>
      <c r="E668" s="10">
        <f t="shared" si="103"/>
        <v>30</v>
      </c>
      <c r="F668" s="4">
        <f>'Lease Quarterly'!K678</f>
        <v>0</v>
      </c>
      <c r="G668" s="3">
        <f t="shared" si="108"/>
        <v>0</v>
      </c>
      <c r="H668" s="11">
        <f t="shared" si="104"/>
        <v>0</v>
      </c>
      <c r="I668" s="11">
        <f t="shared" si="105"/>
        <v>0</v>
      </c>
      <c r="J668" s="4">
        <f t="shared" si="106"/>
        <v>0</v>
      </c>
      <c r="K668" s="3">
        <f t="shared" si="109"/>
        <v>0</v>
      </c>
      <c r="L668" s="11">
        <f t="shared" si="110"/>
        <v>0</v>
      </c>
    </row>
    <row r="669" spans="1:12" x14ac:dyDescent="0.25">
      <c r="A669" s="9">
        <f>IF('Lease Quarterly'!$H$4="Monthly",DATE(YEAR('Quarterly Journal entry'!A668),MONTH('Quarterly Journal entry'!A668)+1,DAY('Quarterly Journal entry'!A668)),IF('Lease Quarterly'!$H$4="Quarterly",DATE(YEAR('Quarterly Journal entry'!A668),MONTH('Quarterly Journal entry'!A668)+3,DAY('Quarterly Journal entry'!A668)),DATE(YEAR('Quarterly Journal entry'!A668)+1,MONTH('Quarterly Journal entry'!A668),DAY('Quarterly Journal entry'!A668))))</f>
        <v>104643</v>
      </c>
      <c r="B669" s="9">
        <f t="shared" si="101"/>
        <v>104643</v>
      </c>
      <c r="C669" s="9">
        <f t="shared" si="107"/>
        <v>104673</v>
      </c>
      <c r="D669" s="3">
        <f t="shared" si="102"/>
        <v>31</v>
      </c>
      <c r="E669" s="10">
        <f t="shared" si="103"/>
        <v>31</v>
      </c>
      <c r="F669" s="4">
        <f>'Lease Quarterly'!K679</f>
        <v>0</v>
      </c>
      <c r="G669" s="3">
        <f t="shared" si="108"/>
        <v>0</v>
      </c>
      <c r="H669" s="11">
        <f t="shared" si="104"/>
        <v>0</v>
      </c>
      <c r="I669" s="11">
        <f t="shared" si="105"/>
        <v>0</v>
      </c>
      <c r="J669" s="4">
        <f t="shared" si="106"/>
        <v>0</v>
      </c>
      <c r="K669" s="3">
        <f t="shared" si="109"/>
        <v>0</v>
      </c>
      <c r="L669" s="11">
        <f t="shared" si="110"/>
        <v>0</v>
      </c>
    </row>
    <row r="670" spans="1:12" x14ac:dyDescent="0.25">
      <c r="A670" s="9">
        <f>IF('Lease Quarterly'!$H$4="Monthly",DATE(YEAR('Quarterly Journal entry'!A669),MONTH('Quarterly Journal entry'!A669)+1,DAY('Quarterly Journal entry'!A669)),IF('Lease Quarterly'!$H$4="Quarterly",DATE(YEAR('Quarterly Journal entry'!A669),MONTH('Quarterly Journal entry'!A669)+3,DAY('Quarterly Journal entry'!A669)),DATE(YEAR('Quarterly Journal entry'!A669)+1,MONTH('Quarterly Journal entry'!A669),DAY('Quarterly Journal entry'!A669))))</f>
        <v>104735</v>
      </c>
      <c r="B670" s="9">
        <f t="shared" si="101"/>
        <v>104735</v>
      </c>
      <c r="C670" s="9">
        <f t="shared" si="107"/>
        <v>104765</v>
      </c>
      <c r="D670" s="3">
        <f t="shared" si="102"/>
        <v>31</v>
      </c>
      <c r="E670" s="10">
        <f t="shared" si="103"/>
        <v>31</v>
      </c>
      <c r="F670" s="4">
        <f>'Lease Quarterly'!K680</f>
        <v>0</v>
      </c>
      <c r="G670" s="3">
        <f t="shared" si="108"/>
        <v>0</v>
      </c>
      <c r="H670" s="11">
        <f t="shared" si="104"/>
        <v>0</v>
      </c>
      <c r="I670" s="11">
        <f t="shared" si="105"/>
        <v>0</v>
      </c>
      <c r="J670" s="4">
        <f t="shared" si="106"/>
        <v>0</v>
      </c>
      <c r="K670" s="3">
        <f t="shared" si="109"/>
        <v>0</v>
      </c>
      <c r="L670" s="11">
        <f t="shared" si="110"/>
        <v>0</v>
      </c>
    </row>
    <row r="671" spans="1:12" x14ac:dyDescent="0.25">
      <c r="A671" s="9">
        <f>IF('Lease Quarterly'!$H$4="Monthly",DATE(YEAR('Quarterly Journal entry'!A670),MONTH('Quarterly Journal entry'!A670)+1,DAY('Quarterly Journal entry'!A670)),IF('Lease Quarterly'!$H$4="Quarterly",DATE(YEAR('Quarterly Journal entry'!A670),MONTH('Quarterly Journal entry'!A670)+3,DAY('Quarterly Journal entry'!A670)),DATE(YEAR('Quarterly Journal entry'!A670)+1,MONTH('Quarterly Journal entry'!A670),DAY('Quarterly Journal entry'!A670))))</f>
        <v>104827</v>
      </c>
      <c r="B671" s="9">
        <f t="shared" si="101"/>
        <v>104827</v>
      </c>
      <c r="C671" s="9">
        <f t="shared" si="107"/>
        <v>104857</v>
      </c>
      <c r="D671" s="3">
        <f t="shared" si="102"/>
        <v>31</v>
      </c>
      <c r="E671" s="10">
        <f t="shared" si="103"/>
        <v>31</v>
      </c>
      <c r="F671" s="4">
        <f>'Lease Quarterly'!K681</f>
        <v>0</v>
      </c>
      <c r="G671" s="3">
        <f t="shared" si="108"/>
        <v>0</v>
      </c>
      <c r="H671" s="11">
        <f t="shared" si="104"/>
        <v>0</v>
      </c>
      <c r="I671" s="11">
        <f t="shared" si="105"/>
        <v>0</v>
      </c>
      <c r="J671" s="4">
        <f t="shared" si="106"/>
        <v>0</v>
      </c>
      <c r="K671" s="3">
        <f t="shared" si="109"/>
        <v>0</v>
      </c>
      <c r="L671" s="11">
        <f t="shared" si="110"/>
        <v>0</v>
      </c>
    </row>
    <row r="672" spans="1:12" x14ac:dyDescent="0.25">
      <c r="A672" s="9">
        <f>IF('Lease Quarterly'!$H$4="Monthly",DATE(YEAR('Quarterly Journal entry'!A671),MONTH('Quarterly Journal entry'!A671)+1,DAY('Quarterly Journal entry'!A671)),IF('Lease Quarterly'!$H$4="Quarterly",DATE(YEAR('Quarterly Journal entry'!A671),MONTH('Quarterly Journal entry'!A671)+3,DAY('Quarterly Journal entry'!A671)),DATE(YEAR('Quarterly Journal entry'!A671)+1,MONTH('Quarterly Journal entry'!A671),DAY('Quarterly Journal entry'!A671))))</f>
        <v>104917</v>
      </c>
      <c r="B672" s="9">
        <f t="shared" si="101"/>
        <v>104917</v>
      </c>
      <c r="C672" s="9">
        <f t="shared" si="107"/>
        <v>104946</v>
      </c>
      <c r="D672" s="3">
        <f t="shared" si="102"/>
        <v>30</v>
      </c>
      <c r="E672" s="10">
        <f t="shared" si="103"/>
        <v>30</v>
      </c>
      <c r="F672" s="4">
        <f>'Lease Quarterly'!K682</f>
        <v>0</v>
      </c>
      <c r="G672" s="3">
        <f t="shared" si="108"/>
        <v>0</v>
      </c>
      <c r="H672" s="11">
        <f t="shared" si="104"/>
        <v>0</v>
      </c>
      <c r="I672" s="11">
        <f t="shared" si="105"/>
        <v>0</v>
      </c>
      <c r="J672" s="4">
        <f t="shared" si="106"/>
        <v>0</v>
      </c>
      <c r="K672" s="3">
        <f t="shared" si="109"/>
        <v>0</v>
      </c>
      <c r="L672" s="11">
        <f t="shared" si="110"/>
        <v>0</v>
      </c>
    </row>
    <row r="673" spans="1:12" x14ac:dyDescent="0.25">
      <c r="A673" s="9">
        <f>IF('Lease Quarterly'!$H$4="Monthly",DATE(YEAR('Quarterly Journal entry'!A672),MONTH('Quarterly Journal entry'!A672)+1,DAY('Quarterly Journal entry'!A672)),IF('Lease Quarterly'!$H$4="Quarterly",DATE(YEAR('Quarterly Journal entry'!A672),MONTH('Quarterly Journal entry'!A672)+3,DAY('Quarterly Journal entry'!A672)),DATE(YEAR('Quarterly Journal entry'!A672)+1,MONTH('Quarterly Journal entry'!A672),DAY('Quarterly Journal entry'!A672))))</f>
        <v>105008</v>
      </c>
      <c r="B673" s="9">
        <f t="shared" si="101"/>
        <v>105008</v>
      </c>
      <c r="C673" s="9">
        <f t="shared" si="107"/>
        <v>105038</v>
      </c>
      <c r="D673" s="3">
        <f t="shared" si="102"/>
        <v>31</v>
      </c>
      <c r="E673" s="10">
        <f t="shared" si="103"/>
        <v>31</v>
      </c>
      <c r="F673" s="4">
        <f>'Lease Quarterly'!K683</f>
        <v>0</v>
      </c>
      <c r="G673" s="3">
        <f t="shared" si="108"/>
        <v>0</v>
      </c>
      <c r="H673" s="11">
        <f t="shared" si="104"/>
        <v>0</v>
      </c>
      <c r="I673" s="11">
        <f t="shared" si="105"/>
        <v>0</v>
      </c>
      <c r="J673" s="4">
        <f t="shared" si="106"/>
        <v>0</v>
      </c>
      <c r="K673" s="3">
        <f t="shared" si="109"/>
        <v>0</v>
      </c>
      <c r="L673" s="11">
        <f t="shared" si="110"/>
        <v>0</v>
      </c>
    </row>
    <row r="674" spans="1:12" x14ac:dyDescent="0.25">
      <c r="A674" s="9">
        <f>IF('Lease Quarterly'!$H$4="Monthly",DATE(YEAR('Quarterly Journal entry'!A673),MONTH('Quarterly Journal entry'!A673)+1,DAY('Quarterly Journal entry'!A673)),IF('Lease Quarterly'!$H$4="Quarterly",DATE(YEAR('Quarterly Journal entry'!A673),MONTH('Quarterly Journal entry'!A673)+3,DAY('Quarterly Journal entry'!A673)),DATE(YEAR('Quarterly Journal entry'!A673)+1,MONTH('Quarterly Journal entry'!A673),DAY('Quarterly Journal entry'!A673))))</f>
        <v>105100</v>
      </c>
      <c r="B674" s="9">
        <f t="shared" si="101"/>
        <v>105100</v>
      </c>
      <c r="C674" s="9">
        <f t="shared" si="107"/>
        <v>105130</v>
      </c>
      <c r="D674" s="3">
        <f t="shared" si="102"/>
        <v>31</v>
      </c>
      <c r="E674" s="10">
        <f t="shared" si="103"/>
        <v>31</v>
      </c>
      <c r="F674" s="4">
        <f>'Lease Quarterly'!K684</f>
        <v>0</v>
      </c>
      <c r="G674" s="3">
        <f t="shared" si="108"/>
        <v>0</v>
      </c>
      <c r="H674" s="11">
        <f t="shared" si="104"/>
        <v>0</v>
      </c>
      <c r="I674" s="11">
        <f t="shared" si="105"/>
        <v>0</v>
      </c>
      <c r="J674" s="4">
        <f t="shared" si="106"/>
        <v>0</v>
      </c>
      <c r="K674" s="3">
        <f t="shared" si="109"/>
        <v>0</v>
      </c>
      <c r="L674" s="11">
        <f t="shared" si="110"/>
        <v>0</v>
      </c>
    </row>
    <row r="675" spans="1:12" x14ac:dyDescent="0.25">
      <c r="A675" s="9">
        <f>IF('Lease Quarterly'!$H$4="Monthly",DATE(YEAR('Quarterly Journal entry'!A674),MONTH('Quarterly Journal entry'!A674)+1,DAY('Quarterly Journal entry'!A674)),IF('Lease Quarterly'!$H$4="Quarterly",DATE(YEAR('Quarterly Journal entry'!A674),MONTH('Quarterly Journal entry'!A674)+3,DAY('Quarterly Journal entry'!A674)),DATE(YEAR('Quarterly Journal entry'!A674)+1,MONTH('Quarterly Journal entry'!A674),DAY('Quarterly Journal entry'!A674))))</f>
        <v>105192</v>
      </c>
      <c r="B675" s="9">
        <f t="shared" si="101"/>
        <v>105192</v>
      </c>
      <c r="C675" s="9">
        <f t="shared" si="107"/>
        <v>105222</v>
      </c>
      <c r="D675" s="3">
        <f t="shared" si="102"/>
        <v>31</v>
      </c>
      <c r="E675" s="10">
        <f t="shared" si="103"/>
        <v>31</v>
      </c>
      <c r="F675" s="4">
        <f>'Lease Quarterly'!K685</f>
        <v>0</v>
      </c>
      <c r="G675" s="3">
        <f t="shared" si="108"/>
        <v>0</v>
      </c>
      <c r="H675" s="11">
        <f t="shared" si="104"/>
        <v>0</v>
      </c>
      <c r="I675" s="11">
        <f t="shared" si="105"/>
        <v>0</v>
      </c>
      <c r="J675" s="4">
        <f t="shared" si="106"/>
        <v>0</v>
      </c>
      <c r="K675" s="3">
        <f t="shared" si="109"/>
        <v>0</v>
      </c>
      <c r="L675" s="11">
        <f t="shared" si="110"/>
        <v>0</v>
      </c>
    </row>
    <row r="676" spans="1:12" x14ac:dyDescent="0.25">
      <c r="A676" s="9">
        <f>IF('Lease Quarterly'!$H$4="Monthly",DATE(YEAR('Quarterly Journal entry'!A675),MONTH('Quarterly Journal entry'!A675)+1,DAY('Quarterly Journal entry'!A675)),IF('Lease Quarterly'!$H$4="Quarterly",DATE(YEAR('Quarterly Journal entry'!A675),MONTH('Quarterly Journal entry'!A675)+3,DAY('Quarterly Journal entry'!A675)),DATE(YEAR('Quarterly Journal entry'!A675)+1,MONTH('Quarterly Journal entry'!A675),DAY('Quarterly Journal entry'!A675))))</f>
        <v>105283</v>
      </c>
      <c r="B676" s="9">
        <f t="shared" si="101"/>
        <v>105283</v>
      </c>
      <c r="C676" s="9">
        <f t="shared" si="107"/>
        <v>105312</v>
      </c>
      <c r="D676" s="3">
        <f t="shared" si="102"/>
        <v>30</v>
      </c>
      <c r="E676" s="10">
        <f t="shared" si="103"/>
        <v>30</v>
      </c>
      <c r="F676" s="4">
        <f>'Lease Quarterly'!K686</f>
        <v>0</v>
      </c>
      <c r="G676" s="3">
        <f t="shared" si="108"/>
        <v>0</v>
      </c>
      <c r="H676" s="11">
        <f t="shared" si="104"/>
        <v>0</v>
      </c>
      <c r="I676" s="11">
        <f t="shared" si="105"/>
        <v>0</v>
      </c>
      <c r="J676" s="4">
        <f t="shared" si="106"/>
        <v>0</v>
      </c>
      <c r="K676" s="3">
        <f t="shared" si="109"/>
        <v>0</v>
      </c>
      <c r="L676" s="11">
        <f t="shared" si="110"/>
        <v>0</v>
      </c>
    </row>
    <row r="677" spans="1:12" x14ac:dyDescent="0.25">
      <c r="A677" s="9">
        <f>IF('Lease Quarterly'!$H$4="Monthly",DATE(YEAR('Quarterly Journal entry'!A676),MONTH('Quarterly Journal entry'!A676)+1,DAY('Quarterly Journal entry'!A676)),IF('Lease Quarterly'!$H$4="Quarterly",DATE(YEAR('Quarterly Journal entry'!A676),MONTH('Quarterly Journal entry'!A676)+3,DAY('Quarterly Journal entry'!A676)),DATE(YEAR('Quarterly Journal entry'!A676)+1,MONTH('Quarterly Journal entry'!A676),DAY('Quarterly Journal entry'!A676))))</f>
        <v>105374</v>
      </c>
      <c r="B677" s="9">
        <f t="shared" si="101"/>
        <v>105374</v>
      </c>
      <c r="C677" s="9">
        <f t="shared" si="107"/>
        <v>105404</v>
      </c>
      <c r="D677" s="3">
        <f t="shared" si="102"/>
        <v>31</v>
      </c>
      <c r="E677" s="10">
        <f t="shared" si="103"/>
        <v>31</v>
      </c>
      <c r="F677" s="4">
        <f>'Lease Quarterly'!K687</f>
        <v>0</v>
      </c>
      <c r="G677" s="3">
        <f t="shared" si="108"/>
        <v>0</v>
      </c>
      <c r="H677" s="11">
        <f t="shared" si="104"/>
        <v>0</v>
      </c>
      <c r="I677" s="11">
        <f t="shared" si="105"/>
        <v>0</v>
      </c>
      <c r="J677" s="4">
        <f t="shared" si="106"/>
        <v>0</v>
      </c>
      <c r="K677" s="3">
        <f t="shared" si="109"/>
        <v>0</v>
      </c>
      <c r="L677" s="11">
        <f t="shared" si="110"/>
        <v>0</v>
      </c>
    </row>
    <row r="678" spans="1:12" x14ac:dyDescent="0.25">
      <c r="A678" s="9">
        <f>IF('Lease Quarterly'!$H$4="Monthly",DATE(YEAR('Quarterly Journal entry'!A677),MONTH('Quarterly Journal entry'!A677)+1,DAY('Quarterly Journal entry'!A677)),IF('Lease Quarterly'!$H$4="Quarterly",DATE(YEAR('Quarterly Journal entry'!A677),MONTH('Quarterly Journal entry'!A677)+3,DAY('Quarterly Journal entry'!A677)),DATE(YEAR('Quarterly Journal entry'!A677)+1,MONTH('Quarterly Journal entry'!A677),DAY('Quarterly Journal entry'!A677))))</f>
        <v>105466</v>
      </c>
      <c r="B678" s="9">
        <f t="shared" si="101"/>
        <v>105466</v>
      </c>
      <c r="C678" s="9">
        <f t="shared" si="107"/>
        <v>105496</v>
      </c>
      <c r="D678" s="3">
        <f t="shared" si="102"/>
        <v>31</v>
      </c>
      <c r="E678" s="10">
        <f t="shared" si="103"/>
        <v>31</v>
      </c>
      <c r="F678" s="4">
        <f>'Lease Quarterly'!K688</f>
        <v>0</v>
      </c>
      <c r="G678" s="3">
        <f t="shared" si="108"/>
        <v>0</v>
      </c>
      <c r="H678" s="11">
        <f t="shared" si="104"/>
        <v>0</v>
      </c>
      <c r="I678" s="11">
        <f t="shared" si="105"/>
        <v>0</v>
      </c>
      <c r="J678" s="4">
        <f t="shared" si="106"/>
        <v>0</v>
      </c>
      <c r="K678" s="3">
        <f t="shared" si="109"/>
        <v>0</v>
      </c>
      <c r="L678" s="11">
        <f t="shared" si="110"/>
        <v>0</v>
      </c>
    </row>
    <row r="679" spans="1:12" x14ac:dyDescent="0.25">
      <c r="A679" s="9">
        <f>IF('Lease Quarterly'!$H$4="Monthly",DATE(YEAR('Quarterly Journal entry'!A678),MONTH('Quarterly Journal entry'!A678)+1,DAY('Quarterly Journal entry'!A678)),IF('Lease Quarterly'!$H$4="Quarterly",DATE(YEAR('Quarterly Journal entry'!A678),MONTH('Quarterly Journal entry'!A678)+3,DAY('Quarterly Journal entry'!A678)),DATE(YEAR('Quarterly Journal entry'!A678)+1,MONTH('Quarterly Journal entry'!A678),DAY('Quarterly Journal entry'!A678))))</f>
        <v>105558</v>
      </c>
      <c r="B679" s="9">
        <f t="shared" si="101"/>
        <v>105558</v>
      </c>
      <c r="C679" s="9">
        <f t="shared" si="107"/>
        <v>105588</v>
      </c>
      <c r="D679" s="3">
        <f t="shared" si="102"/>
        <v>31</v>
      </c>
      <c r="E679" s="10">
        <f t="shared" si="103"/>
        <v>31</v>
      </c>
      <c r="F679" s="4">
        <f>'Lease Quarterly'!K689</f>
        <v>0</v>
      </c>
      <c r="G679" s="3">
        <f t="shared" si="108"/>
        <v>0</v>
      </c>
      <c r="H679" s="11">
        <f t="shared" si="104"/>
        <v>0</v>
      </c>
      <c r="I679" s="11">
        <f t="shared" si="105"/>
        <v>0</v>
      </c>
      <c r="J679" s="4">
        <f t="shared" si="106"/>
        <v>0</v>
      </c>
      <c r="K679" s="3">
        <f t="shared" si="109"/>
        <v>0</v>
      </c>
      <c r="L679" s="11">
        <f t="shared" si="110"/>
        <v>0</v>
      </c>
    </row>
    <row r="680" spans="1:12" x14ac:dyDescent="0.25">
      <c r="A680" s="9">
        <f>IF('Lease Quarterly'!$H$4="Monthly",DATE(YEAR('Quarterly Journal entry'!A679),MONTH('Quarterly Journal entry'!A679)+1,DAY('Quarterly Journal entry'!A679)),IF('Lease Quarterly'!$H$4="Quarterly",DATE(YEAR('Quarterly Journal entry'!A679),MONTH('Quarterly Journal entry'!A679)+3,DAY('Quarterly Journal entry'!A679)),DATE(YEAR('Quarterly Journal entry'!A679)+1,MONTH('Quarterly Journal entry'!A679),DAY('Quarterly Journal entry'!A679))))</f>
        <v>105648</v>
      </c>
      <c r="B680" s="9">
        <f t="shared" si="101"/>
        <v>105648</v>
      </c>
      <c r="C680" s="9">
        <f t="shared" si="107"/>
        <v>105677</v>
      </c>
      <c r="D680" s="3">
        <f t="shared" si="102"/>
        <v>30</v>
      </c>
      <c r="E680" s="10">
        <f t="shared" si="103"/>
        <v>30</v>
      </c>
      <c r="F680" s="4">
        <f>'Lease Quarterly'!K690</f>
        <v>0</v>
      </c>
      <c r="G680" s="3">
        <f t="shared" si="108"/>
        <v>0</v>
      </c>
      <c r="H680" s="11">
        <f t="shared" si="104"/>
        <v>0</v>
      </c>
      <c r="I680" s="11">
        <f t="shared" si="105"/>
        <v>0</v>
      </c>
      <c r="J680" s="4">
        <f t="shared" si="106"/>
        <v>0</v>
      </c>
      <c r="K680" s="3">
        <f t="shared" si="109"/>
        <v>0</v>
      </c>
      <c r="L680" s="11">
        <f t="shared" si="110"/>
        <v>0</v>
      </c>
    </row>
    <row r="681" spans="1:12" x14ac:dyDescent="0.25">
      <c r="A681" s="9">
        <f>IF('Lease Quarterly'!$H$4="Monthly",DATE(YEAR('Quarterly Journal entry'!A680),MONTH('Quarterly Journal entry'!A680)+1,DAY('Quarterly Journal entry'!A680)),IF('Lease Quarterly'!$H$4="Quarterly",DATE(YEAR('Quarterly Journal entry'!A680),MONTH('Quarterly Journal entry'!A680)+3,DAY('Quarterly Journal entry'!A680)),DATE(YEAR('Quarterly Journal entry'!A680)+1,MONTH('Quarterly Journal entry'!A680),DAY('Quarterly Journal entry'!A680))))</f>
        <v>105739</v>
      </c>
      <c r="B681" s="9">
        <f t="shared" si="101"/>
        <v>105739</v>
      </c>
      <c r="C681" s="9">
        <f t="shared" si="107"/>
        <v>105769</v>
      </c>
      <c r="D681" s="3">
        <f t="shared" si="102"/>
        <v>31</v>
      </c>
      <c r="E681" s="10">
        <f t="shared" si="103"/>
        <v>31</v>
      </c>
      <c r="F681" s="4">
        <f>'Lease Quarterly'!K691</f>
        <v>0</v>
      </c>
      <c r="G681" s="3">
        <f t="shared" si="108"/>
        <v>0</v>
      </c>
      <c r="H681" s="11">
        <f t="shared" si="104"/>
        <v>0</v>
      </c>
      <c r="I681" s="11">
        <f t="shared" si="105"/>
        <v>0</v>
      </c>
      <c r="J681" s="4">
        <f t="shared" si="106"/>
        <v>0</v>
      </c>
      <c r="K681" s="3">
        <f t="shared" si="109"/>
        <v>0</v>
      </c>
      <c r="L681" s="11">
        <f t="shared" si="110"/>
        <v>0</v>
      </c>
    </row>
    <row r="682" spans="1:12" x14ac:dyDescent="0.25">
      <c r="A682" s="9">
        <f>IF('Lease Quarterly'!$H$4="Monthly",DATE(YEAR('Quarterly Journal entry'!A681),MONTH('Quarterly Journal entry'!A681)+1,DAY('Quarterly Journal entry'!A681)),IF('Lease Quarterly'!$H$4="Quarterly",DATE(YEAR('Quarterly Journal entry'!A681),MONTH('Quarterly Journal entry'!A681)+3,DAY('Quarterly Journal entry'!A681)),DATE(YEAR('Quarterly Journal entry'!A681)+1,MONTH('Quarterly Journal entry'!A681),DAY('Quarterly Journal entry'!A681))))</f>
        <v>105831</v>
      </c>
      <c r="B682" s="9">
        <f t="shared" si="101"/>
        <v>105831</v>
      </c>
      <c r="C682" s="9">
        <f t="shared" si="107"/>
        <v>105861</v>
      </c>
      <c r="D682" s="3">
        <f t="shared" si="102"/>
        <v>31</v>
      </c>
      <c r="E682" s="10">
        <f t="shared" si="103"/>
        <v>31</v>
      </c>
      <c r="F682" s="4">
        <f>'Lease Quarterly'!K692</f>
        <v>0</v>
      </c>
      <c r="G682" s="3">
        <f t="shared" si="108"/>
        <v>0</v>
      </c>
      <c r="H682" s="11">
        <f t="shared" si="104"/>
        <v>0</v>
      </c>
      <c r="I682" s="11">
        <f t="shared" si="105"/>
        <v>0</v>
      </c>
      <c r="J682" s="4">
        <f t="shared" si="106"/>
        <v>0</v>
      </c>
      <c r="K682" s="3">
        <f t="shared" si="109"/>
        <v>0</v>
      </c>
      <c r="L682" s="11">
        <f t="shared" si="110"/>
        <v>0</v>
      </c>
    </row>
    <row r="683" spans="1:12" x14ac:dyDescent="0.25">
      <c r="A683" s="9">
        <f>IF('Lease Quarterly'!$H$4="Monthly",DATE(YEAR('Quarterly Journal entry'!A682),MONTH('Quarterly Journal entry'!A682)+1,DAY('Quarterly Journal entry'!A682)),IF('Lease Quarterly'!$H$4="Quarterly",DATE(YEAR('Quarterly Journal entry'!A682),MONTH('Quarterly Journal entry'!A682)+3,DAY('Quarterly Journal entry'!A682)),DATE(YEAR('Quarterly Journal entry'!A682)+1,MONTH('Quarterly Journal entry'!A682),DAY('Quarterly Journal entry'!A682))))</f>
        <v>105923</v>
      </c>
      <c r="B683" s="9">
        <f t="shared" si="101"/>
        <v>105923</v>
      </c>
      <c r="C683" s="9">
        <f t="shared" si="107"/>
        <v>105953</v>
      </c>
      <c r="D683" s="3">
        <f t="shared" si="102"/>
        <v>31</v>
      </c>
      <c r="E683" s="10">
        <f t="shared" si="103"/>
        <v>31</v>
      </c>
      <c r="F683" s="4">
        <f>'Lease Quarterly'!K693</f>
        <v>0</v>
      </c>
      <c r="G683" s="3">
        <f t="shared" si="108"/>
        <v>0</v>
      </c>
      <c r="H683" s="11">
        <f t="shared" si="104"/>
        <v>0</v>
      </c>
      <c r="I683" s="11">
        <f t="shared" si="105"/>
        <v>0</v>
      </c>
      <c r="J683" s="4">
        <f t="shared" si="106"/>
        <v>0</v>
      </c>
      <c r="K683" s="3">
        <f t="shared" si="109"/>
        <v>0</v>
      </c>
      <c r="L683" s="11">
        <f t="shared" si="110"/>
        <v>0</v>
      </c>
    </row>
    <row r="684" spans="1:12" x14ac:dyDescent="0.25">
      <c r="A684" s="9">
        <f>IF('Lease Quarterly'!$H$4="Monthly",DATE(YEAR('Quarterly Journal entry'!A683),MONTH('Quarterly Journal entry'!A683)+1,DAY('Quarterly Journal entry'!A683)),IF('Lease Quarterly'!$H$4="Quarterly",DATE(YEAR('Quarterly Journal entry'!A683),MONTH('Quarterly Journal entry'!A683)+3,DAY('Quarterly Journal entry'!A683)),DATE(YEAR('Quarterly Journal entry'!A683)+1,MONTH('Quarterly Journal entry'!A683),DAY('Quarterly Journal entry'!A683))))</f>
        <v>106013</v>
      </c>
      <c r="B684" s="9">
        <f t="shared" si="101"/>
        <v>106013</v>
      </c>
      <c r="C684" s="9">
        <f t="shared" si="107"/>
        <v>106042</v>
      </c>
      <c r="D684" s="3">
        <f t="shared" si="102"/>
        <v>30</v>
      </c>
      <c r="E684" s="10">
        <f t="shared" si="103"/>
        <v>30</v>
      </c>
      <c r="F684" s="4">
        <f>'Lease Quarterly'!K694</f>
        <v>0</v>
      </c>
      <c r="G684" s="3">
        <f t="shared" si="108"/>
        <v>0</v>
      </c>
      <c r="H684" s="11">
        <f t="shared" si="104"/>
        <v>0</v>
      </c>
      <c r="I684" s="11">
        <f t="shared" si="105"/>
        <v>0</v>
      </c>
      <c r="J684" s="4">
        <f t="shared" si="106"/>
        <v>0</v>
      </c>
      <c r="K684" s="3">
        <f t="shared" si="109"/>
        <v>0</v>
      </c>
      <c r="L684" s="11">
        <f t="shared" si="110"/>
        <v>0</v>
      </c>
    </row>
    <row r="685" spans="1:12" x14ac:dyDescent="0.25">
      <c r="A685" s="9">
        <f>IF('Lease Quarterly'!$H$4="Monthly",DATE(YEAR('Quarterly Journal entry'!A684),MONTH('Quarterly Journal entry'!A684)+1,DAY('Quarterly Journal entry'!A684)),IF('Lease Quarterly'!$H$4="Quarterly",DATE(YEAR('Quarterly Journal entry'!A684),MONTH('Quarterly Journal entry'!A684)+3,DAY('Quarterly Journal entry'!A684)),DATE(YEAR('Quarterly Journal entry'!A684)+1,MONTH('Quarterly Journal entry'!A684),DAY('Quarterly Journal entry'!A684))))</f>
        <v>106104</v>
      </c>
      <c r="B685" s="9">
        <f t="shared" si="101"/>
        <v>106104</v>
      </c>
      <c r="C685" s="9">
        <f t="shared" si="107"/>
        <v>106134</v>
      </c>
      <c r="D685" s="3">
        <f t="shared" si="102"/>
        <v>31</v>
      </c>
      <c r="E685" s="10">
        <f t="shared" si="103"/>
        <v>31</v>
      </c>
      <c r="F685" s="4">
        <f>'Lease Quarterly'!K695</f>
        <v>0</v>
      </c>
      <c r="G685" s="3">
        <f t="shared" si="108"/>
        <v>0</v>
      </c>
      <c r="H685" s="11">
        <f t="shared" si="104"/>
        <v>0</v>
      </c>
      <c r="I685" s="11">
        <f t="shared" si="105"/>
        <v>0</v>
      </c>
      <c r="J685" s="4">
        <f t="shared" si="106"/>
        <v>0</v>
      </c>
      <c r="K685" s="3">
        <f t="shared" si="109"/>
        <v>0</v>
      </c>
      <c r="L685" s="11">
        <f t="shared" si="110"/>
        <v>0</v>
      </c>
    </row>
    <row r="686" spans="1:12" x14ac:dyDescent="0.25">
      <c r="A686" s="9">
        <f>IF('Lease Quarterly'!$H$4="Monthly",DATE(YEAR('Quarterly Journal entry'!A685),MONTH('Quarterly Journal entry'!A685)+1,DAY('Quarterly Journal entry'!A685)),IF('Lease Quarterly'!$H$4="Quarterly",DATE(YEAR('Quarterly Journal entry'!A685),MONTH('Quarterly Journal entry'!A685)+3,DAY('Quarterly Journal entry'!A685)),DATE(YEAR('Quarterly Journal entry'!A685)+1,MONTH('Quarterly Journal entry'!A685),DAY('Quarterly Journal entry'!A685))))</f>
        <v>106196</v>
      </c>
      <c r="B686" s="9">
        <f t="shared" si="101"/>
        <v>106196</v>
      </c>
      <c r="C686" s="9">
        <f t="shared" si="107"/>
        <v>106226</v>
      </c>
      <c r="D686" s="3">
        <f t="shared" si="102"/>
        <v>31</v>
      </c>
      <c r="E686" s="10">
        <f t="shared" si="103"/>
        <v>31</v>
      </c>
      <c r="F686" s="4">
        <f>'Lease Quarterly'!K696</f>
        <v>0</v>
      </c>
      <c r="G686" s="3">
        <f t="shared" si="108"/>
        <v>0</v>
      </c>
      <c r="H686" s="11">
        <f t="shared" si="104"/>
        <v>0</v>
      </c>
      <c r="I686" s="11">
        <f t="shared" si="105"/>
        <v>0</v>
      </c>
      <c r="J686" s="4">
        <f t="shared" si="106"/>
        <v>0</v>
      </c>
      <c r="K686" s="3">
        <f t="shared" si="109"/>
        <v>0</v>
      </c>
      <c r="L686" s="11">
        <f t="shared" si="110"/>
        <v>0</v>
      </c>
    </row>
    <row r="687" spans="1:12" x14ac:dyDescent="0.25">
      <c r="A687" s="9">
        <f>IF('Lease Quarterly'!$H$4="Monthly",DATE(YEAR('Quarterly Journal entry'!A686),MONTH('Quarterly Journal entry'!A686)+1,DAY('Quarterly Journal entry'!A686)),IF('Lease Quarterly'!$H$4="Quarterly",DATE(YEAR('Quarterly Journal entry'!A686),MONTH('Quarterly Journal entry'!A686)+3,DAY('Quarterly Journal entry'!A686)),DATE(YEAR('Quarterly Journal entry'!A686)+1,MONTH('Quarterly Journal entry'!A686),DAY('Quarterly Journal entry'!A686))))</f>
        <v>106288</v>
      </c>
      <c r="B687" s="9">
        <f t="shared" si="101"/>
        <v>106288</v>
      </c>
      <c r="C687" s="9">
        <f t="shared" si="107"/>
        <v>106318</v>
      </c>
      <c r="D687" s="3">
        <f t="shared" si="102"/>
        <v>31</v>
      </c>
      <c r="E687" s="10">
        <f t="shared" si="103"/>
        <v>31</v>
      </c>
      <c r="F687" s="4">
        <f>'Lease Quarterly'!K697</f>
        <v>0</v>
      </c>
      <c r="G687" s="3">
        <f t="shared" si="108"/>
        <v>0</v>
      </c>
      <c r="H687" s="11">
        <f t="shared" si="104"/>
        <v>0</v>
      </c>
      <c r="I687" s="11">
        <f t="shared" si="105"/>
        <v>0</v>
      </c>
      <c r="J687" s="4">
        <f t="shared" si="106"/>
        <v>0</v>
      </c>
      <c r="K687" s="3">
        <f t="shared" si="109"/>
        <v>0</v>
      </c>
      <c r="L687" s="11">
        <f t="shared" si="110"/>
        <v>0</v>
      </c>
    </row>
    <row r="688" spans="1:12" x14ac:dyDescent="0.25">
      <c r="A688" s="9">
        <f>IF('Lease Quarterly'!$H$4="Monthly",DATE(YEAR('Quarterly Journal entry'!A687),MONTH('Quarterly Journal entry'!A687)+1,DAY('Quarterly Journal entry'!A687)),IF('Lease Quarterly'!$H$4="Quarterly",DATE(YEAR('Quarterly Journal entry'!A687),MONTH('Quarterly Journal entry'!A687)+3,DAY('Quarterly Journal entry'!A687)),DATE(YEAR('Quarterly Journal entry'!A687)+1,MONTH('Quarterly Journal entry'!A687),DAY('Quarterly Journal entry'!A687))))</f>
        <v>106378</v>
      </c>
      <c r="B688" s="9">
        <f t="shared" si="101"/>
        <v>106378</v>
      </c>
      <c r="C688" s="9">
        <f t="shared" si="107"/>
        <v>106407</v>
      </c>
      <c r="D688" s="3">
        <f t="shared" si="102"/>
        <v>30</v>
      </c>
      <c r="E688" s="10">
        <f t="shared" si="103"/>
        <v>30</v>
      </c>
      <c r="F688" s="4">
        <f>'Lease Quarterly'!K698</f>
        <v>0</v>
      </c>
      <c r="G688" s="3">
        <f t="shared" si="108"/>
        <v>0</v>
      </c>
      <c r="H688" s="11">
        <f t="shared" si="104"/>
        <v>0</v>
      </c>
      <c r="I688" s="11">
        <f t="shared" si="105"/>
        <v>0</v>
      </c>
      <c r="J688" s="4">
        <f t="shared" si="106"/>
        <v>0</v>
      </c>
      <c r="K688" s="3">
        <f t="shared" si="109"/>
        <v>0</v>
      </c>
      <c r="L688" s="11">
        <f t="shared" si="110"/>
        <v>0</v>
      </c>
    </row>
    <row r="689" spans="1:12" x14ac:dyDescent="0.25">
      <c r="A689" s="9">
        <f>IF('Lease Quarterly'!$H$4="Monthly",DATE(YEAR('Quarterly Journal entry'!A688),MONTH('Quarterly Journal entry'!A688)+1,DAY('Quarterly Journal entry'!A688)),IF('Lease Quarterly'!$H$4="Quarterly",DATE(YEAR('Quarterly Journal entry'!A688),MONTH('Quarterly Journal entry'!A688)+3,DAY('Quarterly Journal entry'!A688)),DATE(YEAR('Quarterly Journal entry'!A688)+1,MONTH('Quarterly Journal entry'!A688),DAY('Quarterly Journal entry'!A688))))</f>
        <v>106469</v>
      </c>
      <c r="B689" s="9">
        <f t="shared" si="101"/>
        <v>106469</v>
      </c>
      <c r="C689" s="9">
        <f t="shared" si="107"/>
        <v>106499</v>
      </c>
      <c r="D689" s="3">
        <f t="shared" si="102"/>
        <v>31</v>
      </c>
      <c r="E689" s="10">
        <f t="shared" si="103"/>
        <v>31</v>
      </c>
      <c r="F689" s="4">
        <f>'Lease Quarterly'!K699</f>
        <v>0</v>
      </c>
      <c r="G689" s="3">
        <f t="shared" si="108"/>
        <v>0</v>
      </c>
      <c r="H689" s="11">
        <f t="shared" si="104"/>
        <v>0</v>
      </c>
      <c r="I689" s="11">
        <f t="shared" si="105"/>
        <v>0</v>
      </c>
      <c r="J689" s="4">
        <f t="shared" si="106"/>
        <v>0</v>
      </c>
      <c r="K689" s="3">
        <f t="shared" si="109"/>
        <v>0</v>
      </c>
      <c r="L689" s="11">
        <f t="shared" si="110"/>
        <v>0</v>
      </c>
    </row>
    <row r="690" spans="1:12" x14ac:dyDescent="0.25">
      <c r="A690" s="9">
        <f>IF('Lease Quarterly'!$H$4="Monthly",DATE(YEAR('Quarterly Journal entry'!A689),MONTH('Quarterly Journal entry'!A689)+1,DAY('Quarterly Journal entry'!A689)),IF('Lease Quarterly'!$H$4="Quarterly",DATE(YEAR('Quarterly Journal entry'!A689),MONTH('Quarterly Journal entry'!A689)+3,DAY('Quarterly Journal entry'!A689)),DATE(YEAR('Quarterly Journal entry'!A689)+1,MONTH('Quarterly Journal entry'!A689),DAY('Quarterly Journal entry'!A689))))</f>
        <v>106561</v>
      </c>
      <c r="B690" s="9">
        <f t="shared" si="101"/>
        <v>106561</v>
      </c>
      <c r="C690" s="9">
        <f t="shared" si="107"/>
        <v>106591</v>
      </c>
      <c r="D690" s="3">
        <f t="shared" si="102"/>
        <v>31</v>
      </c>
      <c r="E690" s="10">
        <f t="shared" si="103"/>
        <v>31</v>
      </c>
      <c r="F690" s="4">
        <f>'Lease Quarterly'!K700</f>
        <v>0</v>
      </c>
      <c r="G690" s="3">
        <f t="shared" si="108"/>
        <v>0</v>
      </c>
      <c r="H690" s="11">
        <f t="shared" si="104"/>
        <v>0</v>
      </c>
      <c r="I690" s="11">
        <f t="shared" si="105"/>
        <v>0</v>
      </c>
      <c r="J690" s="4">
        <f t="shared" si="106"/>
        <v>0</v>
      </c>
      <c r="K690" s="3">
        <f t="shared" si="109"/>
        <v>0</v>
      </c>
      <c r="L690" s="11">
        <f t="shared" si="110"/>
        <v>0</v>
      </c>
    </row>
    <row r="691" spans="1:12" x14ac:dyDescent="0.25">
      <c r="A691" s="9">
        <f>IF('Lease Quarterly'!$H$4="Monthly",DATE(YEAR('Quarterly Journal entry'!A690),MONTH('Quarterly Journal entry'!A690)+1,DAY('Quarterly Journal entry'!A690)),IF('Lease Quarterly'!$H$4="Quarterly",DATE(YEAR('Quarterly Journal entry'!A690),MONTH('Quarterly Journal entry'!A690)+3,DAY('Quarterly Journal entry'!A690)),DATE(YEAR('Quarterly Journal entry'!A690)+1,MONTH('Quarterly Journal entry'!A690),DAY('Quarterly Journal entry'!A690))))</f>
        <v>106653</v>
      </c>
      <c r="B691" s="9">
        <f t="shared" si="101"/>
        <v>106653</v>
      </c>
      <c r="C691" s="9">
        <f t="shared" si="107"/>
        <v>106683</v>
      </c>
      <c r="D691" s="3">
        <f t="shared" si="102"/>
        <v>31</v>
      </c>
      <c r="E691" s="10">
        <f t="shared" si="103"/>
        <v>31</v>
      </c>
      <c r="F691" s="4">
        <f>'Lease Quarterly'!K701</f>
        <v>0</v>
      </c>
      <c r="G691" s="3">
        <f t="shared" si="108"/>
        <v>0</v>
      </c>
      <c r="H691" s="11">
        <f t="shared" si="104"/>
        <v>0</v>
      </c>
      <c r="I691" s="11">
        <f t="shared" si="105"/>
        <v>0</v>
      </c>
      <c r="J691" s="4">
        <f t="shared" si="106"/>
        <v>0</v>
      </c>
      <c r="K691" s="3">
        <f t="shared" si="109"/>
        <v>0</v>
      </c>
      <c r="L691" s="11">
        <f t="shared" si="110"/>
        <v>0</v>
      </c>
    </row>
    <row r="692" spans="1:12" x14ac:dyDescent="0.25">
      <c r="A692" s="9">
        <f>IF('Lease Quarterly'!$H$4="Monthly",DATE(YEAR('Quarterly Journal entry'!A691),MONTH('Quarterly Journal entry'!A691)+1,DAY('Quarterly Journal entry'!A691)),IF('Lease Quarterly'!$H$4="Quarterly",DATE(YEAR('Quarterly Journal entry'!A691),MONTH('Quarterly Journal entry'!A691)+3,DAY('Quarterly Journal entry'!A691)),DATE(YEAR('Quarterly Journal entry'!A691)+1,MONTH('Quarterly Journal entry'!A691),DAY('Quarterly Journal entry'!A691))))</f>
        <v>106744</v>
      </c>
      <c r="B692" s="9">
        <f t="shared" si="101"/>
        <v>106744</v>
      </c>
      <c r="C692" s="9">
        <f t="shared" si="107"/>
        <v>106773</v>
      </c>
      <c r="D692" s="3">
        <f t="shared" si="102"/>
        <v>30</v>
      </c>
      <c r="E692" s="10">
        <f t="shared" si="103"/>
        <v>30</v>
      </c>
      <c r="F692" s="4">
        <f>'Lease Quarterly'!K702</f>
        <v>0</v>
      </c>
      <c r="G692" s="3">
        <f t="shared" si="108"/>
        <v>0</v>
      </c>
      <c r="H692" s="11">
        <f t="shared" si="104"/>
        <v>0</v>
      </c>
      <c r="I692" s="11">
        <f t="shared" si="105"/>
        <v>0</v>
      </c>
      <c r="J692" s="4">
        <f t="shared" si="106"/>
        <v>0</v>
      </c>
      <c r="K692" s="3">
        <f t="shared" si="109"/>
        <v>0</v>
      </c>
      <c r="L692" s="11">
        <f t="shared" si="110"/>
        <v>0</v>
      </c>
    </row>
    <row r="693" spans="1:12" x14ac:dyDescent="0.25">
      <c r="A693" s="9">
        <f>IF('Lease Quarterly'!$H$4="Monthly",DATE(YEAR('Quarterly Journal entry'!A692),MONTH('Quarterly Journal entry'!A692)+1,DAY('Quarterly Journal entry'!A692)),IF('Lease Quarterly'!$H$4="Quarterly",DATE(YEAR('Quarterly Journal entry'!A692),MONTH('Quarterly Journal entry'!A692)+3,DAY('Quarterly Journal entry'!A692)),DATE(YEAR('Quarterly Journal entry'!A692)+1,MONTH('Quarterly Journal entry'!A692),DAY('Quarterly Journal entry'!A692))))</f>
        <v>106835</v>
      </c>
      <c r="B693" s="9">
        <f t="shared" si="101"/>
        <v>106835</v>
      </c>
      <c r="C693" s="9">
        <f t="shared" si="107"/>
        <v>106865</v>
      </c>
      <c r="D693" s="3">
        <f t="shared" si="102"/>
        <v>31</v>
      </c>
      <c r="E693" s="10">
        <f t="shared" si="103"/>
        <v>31</v>
      </c>
      <c r="F693" s="4">
        <f>'Lease Quarterly'!K703</f>
        <v>0</v>
      </c>
      <c r="G693" s="3">
        <f t="shared" si="108"/>
        <v>0</v>
      </c>
      <c r="H693" s="11">
        <f t="shared" si="104"/>
        <v>0</v>
      </c>
      <c r="I693" s="11">
        <f t="shared" si="105"/>
        <v>0</v>
      </c>
      <c r="J693" s="4">
        <f t="shared" si="106"/>
        <v>0</v>
      </c>
      <c r="K693" s="3">
        <f t="shared" si="109"/>
        <v>0</v>
      </c>
      <c r="L693" s="11">
        <f t="shared" si="110"/>
        <v>0</v>
      </c>
    </row>
    <row r="694" spans="1:12" x14ac:dyDescent="0.25">
      <c r="A694" s="9">
        <f>IF('Lease Quarterly'!$H$4="Monthly",DATE(YEAR('Quarterly Journal entry'!A693),MONTH('Quarterly Journal entry'!A693)+1,DAY('Quarterly Journal entry'!A693)),IF('Lease Quarterly'!$H$4="Quarterly",DATE(YEAR('Quarterly Journal entry'!A693),MONTH('Quarterly Journal entry'!A693)+3,DAY('Quarterly Journal entry'!A693)),DATE(YEAR('Quarterly Journal entry'!A693)+1,MONTH('Quarterly Journal entry'!A693),DAY('Quarterly Journal entry'!A693))))</f>
        <v>106927</v>
      </c>
      <c r="B694" s="9">
        <f t="shared" si="101"/>
        <v>106927</v>
      </c>
      <c r="C694" s="9">
        <f t="shared" si="107"/>
        <v>106957</v>
      </c>
      <c r="D694" s="3">
        <f t="shared" si="102"/>
        <v>31</v>
      </c>
      <c r="E694" s="10">
        <f t="shared" si="103"/>
        <v>31</v>
      </c>
      <c r="F694" s="4">
        <f>'Lease Quarterly'!K704</f>
        <v>0</v>
      </c>
      <c r="G694" s="3">
        <f t="shared" si="108"/>
        <v>0</v>
      </c>
      <c r="H694" s="11">
        <f t="shared" si="104"/>
        <v>0</v>
      </c>
      <c r="I694" s="11">
        <f t="shared" si="105"/>
        <v>0</v>
      </c>
      <c r="J694" s="4">
        <f t="shared" si="106"/>
        <v>0</v>
      </c>
      <c r="K694" s="3">
        <f t="shared" si="109"/>
        <v>0</v>
      </c>
      <c r="L694" s="11">
        <f t="shared" si="110"/>
        <v>0</v>
      </c>
    </row>
    <row r="695" spans="1:12" x14ac:dyDescent="0.25">
      <c r="A695" s="9">
        <f>IF('Lease Quarterly'!$H$4="Monthly",DATE(YEAR('Quarterly Journal entry'!A694),MONTH('Quarterly Journal entry'!A694)+1,DAY('Quarterly Journal entry'!A694)),IF('Lease Quarterly'!$H$4="Quarterly",DATE(YEAR('Quarterly Journal entry'!A694),MONTH('Quarterly Journal entry'!A694)+3,DAY('Quarterly Journal entry'!A694)),DATE(YEAR('Quarterly Journal entry'!A694)+1,MONTH('Quarterly Journal entry'!A694),DAY('Quarterly Journal entry'!A694))))</f>
        <v>107019</v>
      </c>
      <c r="B695" s="9">
        <f t="shared" si="101"/>
        <v>107019</v>
      </c>
      <c r="C695" s="9">
        <f t="shared" si="107"/>
        <v>107049</v>
      </c>
      <c r="D695" s="3">
        <f t="shared" si="102"/>
        <v>31</v>
      </c>
      <c r="E695" s="10">
        <f t="shared" si="103"/>
        <v>31</v>
      </c>
      <c r="F695" s="4">
        <f>'Lease Quarterly'!K705</f>
        <v>0</v>
      </c>
      <c r="G695" s="3">
        <f t="shared" si="108"/>
        <v>0</v>
      </c>
      <c r="H695" s="11">
        <f t="shared" si="104"/>
        <v>0</v>
      </c>
      <c r="I695" s="11">
        <f t="shared" si="105"/>
        <v>0</v>
      </c>
      <c r="J695" s="4">
        <f t="shared" si="106"/>
        <v>0</v>
      </c>
      <c r="K695" s="3">
        <f t="shared" si="109"/>
        <v>0</v>
      </c>
      <c r="L695" s="11">
        <f t="shared" si="110"/>
        <v>0</v>
      </c>
    </row>
    <row r="696" spans="1:12" x14ac:dyDescent="0.25">
      <c r="A696" s="9">
        <f>IF('Lease Quarterly'!$H$4="Monthly",DATE(YEAR('Quarterly Journal entry'!A695),MONTH('Quarterly Journal entry'!A695)+1,DAY('Quarterly Journal entry'!A695)),IF('Lease Quarterly'!$H$4="Quarterly",DATE(YEAR('Quarterly Journal entry'!A695),MONTH('Quarterly Journal entry'!A695)+3,DAY('Quarterly Journal entry'!A695)),DATE(YEAR('Quarterly Journal entry'!A695)+1,MONTH('Quarterly Journal entry'!A695),DAY('Quarterly Journal entry'!A695))))</f>
        <v>107109</v>
      </c>
      <c r="B696" s="9">
        <f t="shared" si="101"/>
        <v>107109</v>
      </c>
      <c r="C696" s="9">
        <f t="shared" si="107"/>
        <v>107138</v>
      </c>
      <c r="D696" s="3">
        <f t="shared" si="102"/>
        <v>30</v>
      </c>
      <c r="E696" s="10">
        <f t="shared" si="103"/>
        <v>30</v>
      </c>
      <c r="F696" s="4">
        <f>'Lease Quarterly'!K706</f>
        <v>0</v>
      </c>
      <c r="G696" s="3">
        <f t="shared" si="108"/>
        <v>0</v>
      </c>
      <c r="H696" s="11">
        <f t="shared" si="104"/>
        <v>0</v>
      </c>
      <c r="I696" s="11">
        <f t="shared" si="105"/>
        <v>0</v>
      </c>
      <c r="J696" s="4">
        <f t="shared" si="106"/>
        <v>0</v>
      </c>
      <c r="K696" s="3">
        <f t="shared" si="109"/>
        <v>0</v>
      </c>
      <c r="L696" s="11">
        <f t="shared" si="110"/>
        <v>0</v>
      </c>
    </row>
    <row r="697" spans="1:12" x14ac:dyDescent="0.25">
      <c r="A697" s="9">
        <f>IF('Lease Quarterly'!$H$4="Monthly",DATE(YEAR('Quarterly Journal entry'!A696),MONTH('Quarterly Journal entry'!A696)+1,DAY('Quarterly Journal entry'!A696)),IF('Lease Quarterly'!$H$4="Quarterly",DATE(YEAR('Quarterly Journal entry'!A696),MONTH('Quarterly Journal entry'!A696)+3,DAY('Quarterly Journal entry'!A696)),DATE(YEAR('Quarterly Journal entry'!A696)+1,MONTH('Quarterly Journal entry'!A696),DAY('Quarterly Journal entry'!A696))))</f>
        <v>107200</v>
      </c>
      <c r="B697" s="9">
        <f t="shared" si="101"/>
        <v>107200</v>
      </c>
      <c r="C697" s="9">
        <f t="shared" si="107"/>
        <v>107230</v>
      </c>
      <c r="D697" s="3">
        <f t="shared" si="102"/>
        <v>31</v>
      </c>
      <c r="E697" s="10">
        <f t="shared" si="103"/>
        <v>31</v>
      </c>
      <c r="F697" s="4">
        <f>'Lease Quarterly'!K707</f>
        <v>0</v>
      </c>
      <c r="G697" s="3">
        <f t="shared" si="108"/>
        <v>0</v>
      </c>
      <c r="H697" s="11">
        <f t="shared" si="104"/>
        <v>0</v>
      </c>
      <c r="I697" s="11">
        <f t="shared" si="105"/>
        <v>0</v>
      </c>
      <c r="J697" s="4">
        <f t="shared" si="106"/>
        <v>0</v>
      </c>
      <c r="K697" s="3">
        <f t="shared" si="109"/>
        <v>0</v>
      </c>
      <c r="L697" s="11">
        <f t="shared" si="110"/>
        <v>0</v>
      </c>
    </row>
    <row r="698" spans="1:12" x14ac:dyDescent="0.25">
      <c r="A698" s="9">
        <f>IF('Lease Quarterly'!$H$4="Monthly",DATE(YEAR('Quarterly Journal entry'!A697),MONTH('Quarterly Journal entry'!A697)+1,DAY('Quarterly Journal entry'!A697)),IF('Lease Quarterly'!$H$4="Quarterly",DATE(YEAR('Quarterly Journal entry'!A697),MONTH('Quarterly Journal entry'!A697)+3,DAY('Quarterly Journal entry'!A697)),DATE(YEAR('Quarterly Journal entry'!A697)+1,MONTH('Quarterly Journal entry'!A697),DAY('Quarterly Journal entry'!A697))))</f>
        <v>107292</v>
      </c>
      <c r="B698" s="9">
        <f t="shared" si="101"/>
        <v>107292</v>
      </c>
      <c r="C698" s="9">
        <f t="shared" si="107"/>
        <v>107322</v>
      </c>
      <c r="D698" s="3">
        <f t="shared" si="102"/>
        <v>31</v>
      </c>
      <c r="E698" s="10">
        <f t="shared" si="103"/>
        <v>31</v>
      </c>
      <c r="F698" s="4">
        <f>'Lease Quarterly'!K708</f>
        <v>0</v>
      </c>
      <c r="G698" s="3">
        <f t="shared" si="108"/>
        <v>0</v>
      </c>
      <c r="H698" s="11">
        <f t="shared" si="104"/>
        <v>0</v>
      </c>
      <c r="I698" s="11">
        <f t="shared" si="105"/>
        <v>0</v>
      </c>
      <c r="J698" s="4">
        <f t="shared" si="106"/>
        <v>0</v>
      </c>
      <c r="K698" s="3">
        <f t="shared" si="109"/>
        <v>0</v>
      </c>
      <c r="L698" s="11">
        <f t="shared" si="110"/>
        <v>0</v>
      </c>
    </row>
    <row r="699" spans="1:12" x14ac:dyDescent="0.25">
      <c r="A699" s="9">
        <f>IF('Lease Quarterly'!$H$4="Monthly",DATE(YEAR('Quarterly Journal entry'!A698),MONTH('Quarterly Journal entry'!A698)+1,DAY('Quarterly Journal entry'!A698)),IF('Lease Quarterly'!$H$4="Quarterly",DATE(YEAR('Quarterly Journal entry'!A698),MONTH('Quarterly Journal entry'!A698)+3,DAY('Quarterly Journal entry'!A698)),DATE(YEAR('Quarterly Journal entry'!A698)+1,MONTH('Quarterly Journal entry'!A698),DAY('Quarterly Journal entry'!A698))))</f>
        <v>107384</v>
      </c>
      <c r="B699" s="9">
        <f t="shared" si="101"/>
        <v>107384</v>
      </c>
      <c r="C699" s="9">
        <f t="shared" si="107"/>
        <v>107414</v>
      </c>
      <c r="D699" s="3">
        <f t="shared" si="102"/>
        <v>31</v>
      </c>
      <c r="E699" s="10">
        <f t="shared" si="103"/>
        <v>31</v>
      </c>
      <c r="F699" s="4">
        <f>'Lease Quarterly'!K709</f>
        <v>0</v>
      </c>
      <c r="G699" s="3">
        <f t="shared" si="108"/>
        <v>0</v>
      </c>
      <c r="H699" s="11">
        <f t="shared" si="104"/>
        <v>0</v>
      </c>
      <c r="I699" s="11">
        <f t="shared" si="105"/>
        <v>0</v>
      </c>
      <c r="J699" s="4">
        <f t="shared" si="106"/>
        <v>0</v>
      </c>
      <c r="K699" s="3">
        <f t="shared" si="109"/>
        <v>0</v>
      </c>
      <c r="L699" s="11">
        <f t="shared" si="110"/>
        <v>0</v>
      </c>
    </row>
    <row r="700" spans="1:12" x14ac:dyDescent="0.25">
      <c r="A700" s="9">
        <f>IF('Lease Quarterly'!$H$4="Monthly",DATE(YEAR('Quarterly Journal entry'!A699),MONTH('Quarterly Journal entry'!A699)+1,DAY('Quarterly Journal entry'!A699)),IF('Lease Quarterly'!$H$4="Quarterly",DATE(YEAR('Quarterly Journal entry'!A699),MONTH('Quarterly Journal entry'!A699)+3,DAY('Quarterly Journal entry'!A699)),DATE(YEAR('Quarterly Journal entry'!A699)+1,MONTH('Quarterly Journal entry'!A699),DAY('Quarterly Journal entry'!A699))))</f>
        <v>107474</v>
      </c>
      <c r="B700" s="9">
        <f t="shared" si="101"/>
        <v>107474</v>
      </c>
      <c r="C700" s="9">
        <f t="shared" si="107"/>
        <v>107503</v>
      </c>
      <c r="D700" s="3">
        <f t="shared" si="102"/>
        <v>30</v>
      </c>
      <c r="E700" s="10">
        <f t="shared" si="103"/>
        <v>30</v>
      </c>
      <c r="F700" s="4">
        <f>'Lease Quarterly'!K710</f>
        <v>0</v>
      </c>
      <c r="G700" s="3">
        <f t="shared" si="108"/>
        <v>0</v>
      </c>
      <c r="H700" s="11">
        <f t="shared" si="104"/>
        <v>0</v>
      </c>
      <c r="I700" s="11">
        <f t="shared" si="105"/>
        <v>0</v>
      </c>
      <c r="J700" s="4">
        <f t="shared" si="106"/>
        <v>0</v>
      </c>
      <c r="K700" s="3">
        <f t="shared" si="109"/>
        <v>0</v>
      </c>
      <c r="L700" s="11">
        <f t="shared" si="110"/>
        <v>0</v>
      </c>
    </row>
    <row r="701" spans="1:12" x14ac:dyDescent="0.25">
      <c r="A701" s="9">
        <f>IF('Lease Quarterly'!$H$4="Monthly",DATE(YEAR('Quarterly Journal entry'!A700),MONTH('Quarterly Journal entry'!A700)+1,DAY('Quarterly Journal entry'!A700)),IF('Lease Quarterly'!$H$4="Quarterly",DATE(YEAR('Quarterly Journal entry'!A700),MONTH('Quarterly Journal entry'!A700)+3,DAY('Quarterly Journal entry'!A700)),DATE(YEAR('Quarterly Journal entry'!A700)+1,MONTH('Quarterly Journal entry'!A700),DAY('Quarterly Journal entry'!A700))))</f>
        <v>107565</v>
      </c>
      <c r="B701" s="9">
        <f t="shared" si="101"/>
        <v>107565</v>
      </c>
      <c r="C701" s="9">
        <f t="shared" si="107"/>
        <v>107595</v>
      </c>
      <c r="D701" s="3">
        <f t="shared" si="102"/>
        <v>31</v>
      </c>
      <c r="E701" s="10">
        <f t="shared" si="103"/>
        <v>31</v>
      </c>
      <c r="F701" s="4">
        <f>'Lease Quarterly'!K711</f>
        <v>0</v>
      </c>
      <c r="G701" s="3">
        <f t="shared" si="108"/>
        <v>0</v>
      </c>
      <c r="H701" s="11">
        <f t="shared" si="104"/>
        <v>0</v>
      </c>
      <c r="I701" s="11">
        <f t="shared" si="105"/>
        <v>0</v>
      </c>
      <c r="J701" s="4">
        <f t="shared" si="106"/>
        <v>0</v>
      </c>
      <c r="K701" s="3">
        <f t="shared" si="109"/>
        <v>0</v>
      </c>
      <c r="L701" s="11">
        <f t="shared" si="110"/>
        <v>0</v>
      </c>
    </row>
    <row r="702" spans="1:12" x14ac:dyDescent="0.25">
      <c r="A702" s="9">
        <f>IF('Lease Quarterly'!$H$4="Monthly",DATE(YEAR('Quarterly Journal entry'!A701),MONTH('Quarterly Journal entry'!A701)+1,DAY('Quarterly Journal entry'!A701)),IF('Lease Quarterly'!$H$4="Quarterly",DATE(YEAR('Quarterly Journal entry'!A701),MONTH('Quarterly Journal entry'!A701)+3,DAY('Quarterly Journal entry'!A701)),DATE(YEAR('Quarterly Journal entry'!A701)+1,MONTH('Quarterly Journal entry'!A701),DAY('Quarterly Journal entry'!A701))))</f>
        <v>107657</v>
      </c>
      <c r="B702" s="9">
        <f t="shared" si="101"/>
        <v>107657</v>
      </c>
      <c r="C702" s="9">
        <f t="shared" si="107"/>
        <v>107687</v>
      </c>
      <c r="D702" s="3">
        <f t="shared" si="102"/>
        <v>31</v>
      </c>
      <c r="E702" s="10">
        <f t="shared" si="103"/>
        <v>31</v>
      </c>
      <c r="F702" s="4">
        <f>'Lease Quarterly'!K712</f>
        <v>0</v>
      </c>
      <c r="G702" s="3">
        <f t="shared" si="108"/>
        <v>0</v>
      </c>
      <c r="H702" s="11">
        <f t="shared" si="104"/>
        <v>0</v>
      </c>
      <c r="I702" s="11">
        <f t="shared" si="105"/>
        <v>0</v>
      </c>
      <c r="J702" s="4">
        <f t="shared" si="106"/>
        <v>0</v>
      </c>
      <c r="K702" s="3">
        <f t="shared" si="109"/>
        <v>0</v>
      </c>
      <c r="L702" s="11">
        <f t="shared" si="110"/>
        <v>0</v>
      </c>
    </row>
    <row r="703" spans="1:12" x14ac:dyDescent="0.25">
      <c r="A703" s="9">
        <f>IF('Lease Quarterly'!$H$4="Monthly",DATE(YEAR('Quarterly Journal entry'!A702),MONTH('Quarterly Journal entry'!A702)+1,DAY('Quarterly Journal entry'!A702)),IF('Lease Quarterly'!$H$4="Quarterly",DATE(YEAR('Quarterly Journal entry'!A702),MONTH('Quarterly Journal entry'!A702)+3,DAY('Quarterly Journal entry'!A702)),DATE(YEAR('Quarterly Journal entry'!A702)+1,MONTH('Quarterly Journal entry'!A702),DAY('Quarterly Journal entry'!A702))))</f>
        <v>107749</v>
      </c>
      <c r="B703" s="9">
        <f t="shared" si="101"/>
        <v>107749</v>
      </c>
      <c r="C703" s="9">
        <f t="shared" si="107"/>
        <v>107779</v>
      </c>
      <c r="D703" s="3">
        <f t="shared" si="102"/>
        <v>31</v>
      </c>
      <c r="E703" s="10">
        <f t="shared" si="103"/>
        <v>31</v>
      </c>
      <c r="F703" s="4">
        <f>'Lease Quarterly'!K713</f>
        <v>0</v>
      </c>
      <c r="G703" s="3">
        <f t="shared" si="108"/>
        <v>0</v>
      </c>
      <c r="H703" s="11">
        <f t="shared" si="104"/>
        <v>0</v>
      </c>
      <c r="I703" s="11">
        <f t="shared" si="105"/>
        <v>0</v>
      </c>
      <c r="J703" s="4">
        <f t="shared" si="106"/>
        <v>0</v>
      </c>
      <c r="K703" s="3">
        <f t="shared" si="109"/>
        <v>0</v>
      </c>
      <c r="L703" s="11">
        <f t="shared" si="110"/>
        <v>0</v>
      </c>
    </row>
    <row r="704" spans="1:12" x14ac:dyDescent="0.25">
      <c r="A704" s="9">
        <f>IF('Lease Quarterly'!$H$4="Monthly",DATE(YEAR('Quarterly Journal entry'!A703),MONTH('Quarterly Journal entry'!A703)+1,DAY('Quarterly Journal entry'!A703)),IF('Lease Quarterly'!$H$4="Quarterly",DATE(YEAR('Quarterly Journal entry'!A703),MONTH('Quarterly Journal entry'!A703)+3,DAY('Quarterly Journal entry'!A703)),DATE(YEAR('Quarterly Journal entry'!A703)+1,MONTH('Quarterly Journal entry'!A703),DAY('Quarterly Journal entry'!A703))))</f>
        <v>107839</v>
      </c>
      <c r="B704" s="9">
        <f t="shared" si="101"/>
        <v>107839</v>
      </c>
      <c r="C704" s="9">
        <f t="shared" si="107"/>
        <v>107868</v>
      </c>
      <c r="D704" s="3">
        <f t="shared" si="102"/>
        <v>30</v>
      </c>
      <c r="E704" s="10">
        <f t="shared" si="103"/>
        <v>30</v>
      </c>
      <c r="F704" s="4">
        <f>'Lease Quarterly'!K714</f>
        <v>0</v>
      </c>
      <c r="G704" s="3">
        <f t="shared" si="108"/>
        <v>0</v>
      </c>
      <c r="H704" s="11">
        <f t="shared" si="104"/>
        <v>0</v>
      </c>
      <c r="I704" s="11">
        <f t="shared" si="105"/>
        <v>0</v>
      </c>
      <c r="J704" s="4">
        <f t="shared" si="106"/>
        <v>0</v>
      </c>
      <c r="K704" s="3">
        <f t="shared" si="109"/>
        <v>0</v>
      </c>
      <c r="L704" s="11">
        <f t="shared" si="110"/>
        <v>0</v>
      </c>
    </row>
    <row r="705" spans="1:12" x14ac:dyDescent="0.25">
      <c r="A705" s="9">
        <f>IF('Lease Quarterly'!$H$4="Monthly",DATE(YEAR('Quarterly Journal entry'!A704),MONTH('Quarterly Journal entry'!A704)+1,DAY('Quarterly Journal entry'!A704)),IF('Lease Quarterly'!$H$4="Quarterly",DATE(YEAR('Quarterly Journal entry'!A704),MONTH('Quarterly Journal entry'!A704)+3,DAY('Quarterly Journal entry'!A704)),DATE(YEAR('Quarterly Journal entry'!A704)+1,MONTH('Quarterly Journal entry'!A704),DAY('Quarterly Journal entry'!A704))))</f>
        <v>107930</v>
      </c>
      <c r="B705" s="9">
        <f t="shared" si="101"/>
        <v>107930</v>
      </c>
      <c r="C705" s="9">
        <f t="shared" si="107"/>
        <v>107960</v>
      </c>
      <c r="D705" s="3">
        <f t="shared" si="102"/>
        <v>31</v>
      </c>
      <c r="E705" s="10">
        <f t="shared" si="103"/>
        <v>31</v>
      </c>
      <c r="F705" s="4">
        <f>'Lease Quarterly'!K715</f>
        <v>0</v>
      </c>
      <c r="G705" s="3">
        <f t="shared" si="108"/>
        <v>0</v>
      </c>
      <c r="H705" s="11">
        <f t="shared" si="104"/>
        <v>0</v>
      </c>
      <c r="I705" s="11">
        <f t="shared" si="105"/>
        <v>0</v>
      </c>
      <c r="J705" s="4">
        <f t="shared" si="106"/>
        <v>0</v>
      </c>
      <c r="K705" s="3">
        <f t="shared" si="109"/>
        <v>0</v>
      </c>
      <c r="L705" s="11">
        <f t="shared" si="110"/>
        <v>0</v>
      </c>
    </row>
    <row r="706" spans="1:12" x14ac:dyDescent="0.25">
      <c r="A706" s="9">
        <f>IF('Lease Quarterly'!$H$4="Monthly",DATE(YEAR('Quarterly Journal entry'!A705),MONTH('Quarterly Journal entry'!A705)+1,DAY('Quarterly Journal entry'!A705)),IF('Lease Quarterly'!$H$4="Quarterly",DATE(YEAR('Quarterly Journal entry'!A705),MONTH('Quarterly Journal entry'!A705)+3,DAY('Quarterly Journal entry'!A705)),DATE(YEAR('Quarterly Journal entry'!A705)+1,MONTH('Quarterly Journal entry'!A705),DAY('Quarterly Journal entry'!A705))))</f>
        <v>108022</v>
      </c>
      <c r="B706" s="9">
        <f t="shared" si="101"/>
        <v>108022</v>
      </c>
      <c r="C706" s="9">
        <f t="shared" si="107"/>
        <v>108052</v>
      </c>
      <c r="D706" s="3">
        <f t="shared" si="102"/>
        <v>31</v>
      </c>
      <c r="E706" s="10">
        <f t="shared" si="103"/>
        <v>31</v>
      </c>
      <c r="F706" s="4">
        <f>'Lease Quarterly'!K716</f>
        <v>0</v>
      </c>
      <c r="G706" s="3">
        <f t="shared" si="108"/>
        <v>0</v>
      </c>
      <c r="H706" s="11">
        <f t="shared" si="104"/>
        <v>0</v>
      </c>
      <c r="I706" s="11">
        <f t="shared" si="105"/>
        <v>0</v>
      </c>
      <c r="J706" s="4">
        <f t="shared" si="106"/>
        <v>0</v>
      </c>
      <c r="K706" s="3">
        <f t="shared" si="109"/>
        <v>0</v>
      </c>
      <c r="L706" s="11">
        <f t="shared" si="110"/>
        <v>0</v>
      </c>
    </row>
    <row r="707" spans="1:12" x14ac:dyDescent="0.25">
      <c r="A707" s="9">
        <f>IF('Lease Quarterly'!$H$4="Monthly",DATE(YEAR('Quarterly Journal entry'!A706),MONTH('Quarterly Journal entry'!A706)+1,DAY('Quarterly Journal entry'!A706)),IF('Lease Quarterly'!$H$4="Quarterly",DATE(YEAR('Quarterly Journal entry'!A706),MONTH('Quarterly Journal entry'!A706)+3,DAY('Quarterly Journal entry'!A706)),DATE(YEAR('Quarterly Journal entry'!A706)+1,MONTH('Quarterly Journal entry'!A706),DAY('Quarterly Journal entry'!A706))))</f>
        <v>108114</v>
      </c>
      <c r="B707" s="9">
        <f t="shared" si="101"/>
        <v>108114</v>
      </c>
      <c r="C707" s="9">
        <f t="shared" si="107"/>
        <v>108144</v>
      </c>
      <c r="D707" s="3">
        <f t="shared" si="102"/>
        <v>31</v>
      </c>
      <c r="E707" s="10">
        <f t="shared" si="103"/>
        <v>31</v>
      </c>
      <c r="F707" s="4">
        <f>'Lease Quarterly'!K717</f>
        <v>0</v>
      </c>
      <c r="G707" s="3">
        <f t="shared" si="108"/>
        <v>0</v>
      </c>
      <c r="H707" s="11">
        <f t="shared" si="104"/>
        <v>0</v>
      </c>
      <c r="I707" s="11">
        <f t="shared" si="105"/>
        <v>0</v>
      </c>
      <c r="J707" s="4">
        <f t="shared" si="106"/>
        <v>0</v>
      </c>
      <c r="K707" s="3">
        <f t="shared" si="109"/>
        <v>0</v>
      </c>
      <c r="L707" s="11">
        <f t="shared" si="110"/>
        <v>0</v>
      </c>
    </row>
    <row r="708" spans="1:12" x14ac:dyDescent="0.25">
      <c r="A708" s="9">
        <f>IF('Lease Quarterly'!$H$4="Monthly",DATE(YEAR('Quarterly Journal entry'!A707),MONTH('Quarterly Journal entry'!A707)+1,DAY('Quarterly Journal entry'!A707)),IF('Lease Quarterly'!$H$4="Quarterly",DATE(YEAR('Quarterly Journal entry'!A707),MONTH('Quarterly Journal entry'!A707)+3,DAY('Quarterly Journal entry'!A707)),DATE(YEAR('Quarterly Journal entry'!A707)+1,MONTH('Quarterly Journal entry'!A707),DAY('Quarterly Journal entry'!A707))))</f>
        <v>108205</v>
      </c>
      <c r="B708" s="9">
        <f t="shared" si="101"/>
        <v>108205</v>
      </c>
      <c r="C708" s="9">
        <f t="shared" si="107"/>
        <v>108234</v>
      </c>
      <c r="D708" s="3">
        <f t="shared" si="102"/>
        <v>30</v>
      </c>
      <c r="E708" s="10">
        <f t="shared" si="103"/>
        <v>30</v>
      </c>
      <c r="F708" s="4">
        <f>'Lease Quarterly'!K718</f>
        <v>0</v>
      </c>
      <c r="G708" s="3">
        <f t="shared" si="108"/>
        <v>0</v>
      </c>
      <c r="H708" s="11">
        <f t="shared" si="104"/>
        <v>0</v>
      </c>
      <c r="I708" s="11">
        <f t="shared" si="105"/>
        <v>0</v>
      </c>
      <c r="J708" s="4">
        <f t="shared" si="106"/>
        <v>0</v>
      </c>
      <c r="K708" s="3">
        <f t="shared" si="109"/>
        <v>0</v>
      </c>
      <c r="L708" s="11">
        <f t="shared" si="110"/>
        <v>0</v>
      </c>
    </row>
    <row r="709" spans="1:12" x14ac:dyDescent="0.25">
      <c r="A709" s="9">
        <f>IF('Lease Quarterly'!$H$4="Monthly",DATE(YEAR('Quarterly Journal entry'!A708),MONTH('Quarterly Journal entry'!A708)+1,DAY('Quarterly Journal entry'!A708)),IF('Lease Quarterly'!$H$4="Quarterly",DATE(YEAR('Quarterly Journal entry'!A708),MONTH('Quarterly Journal entry'!A708)+3,DAY('Quarterly Journal entry'!A708)),DATE(YEAR('Quarterly Journal entry'!A708)+1,MONTH('Quarterly Journal entry'!A708),DAY('Quarterly Journal entry'!A708))))</f>
        <v>108296</v>
      </c>
      <c r="B709" s="9">
        <f t="shared" si="101"/>
        <v>108296</v>
      </c>
      <c r="C709" s="9">
        <f t="shared" si="107"/>
        <v>108326</v>
      </c>
      <c r="D709" s="3">
        <f t="shared" si="102"/>
        <v>31</v>
      </c>
      <c r="E709" s="10">
        <f t="shared" si="103"/>
        <v>31</v>
      </c>
      <c r="F709" s="4">
        <f>'Lease Quarterly'!K719</f>
        <v>0</v>
      </c>
      <c r="G709" s="3">
        <f t="shared" si="108"/>
        <v>0</v>
      </c>
      <c r="H709" s="11">
        <f t="shared" si="104"/>
        <v>0</v>
      </c>
      <c r="I709" s="11">
        <f t="shared" si="105"/>
        <v>0</v>
      </c>
      <c r="J709" s="4">
        <f t="shared" si="106"/>
        <v>0</v>
      </c>
      <c r="K709" s="3">
        <f t="shared" si="109"/>
        <v>0</v>
      </c>
      <c r="L709" s="11">
        <f t="shared" si="110"/>
        <v>0</v>
      </c>
    </row>
    <row r="710" spans="1:12" x14ac:dyDescent="0.25">
      <c r="A710" s="9">
        <f>IF('Lease Quarterly'!$H$4="Monthly",DATE(YEAR('Quarterly Journal entry'!A709),MONTH('Quarterly Journal entry'!A709)+1,DAY('Quarterly Journal entry'!A709)),IF('Lease Quarterly'!$H$4="Quarterly",DATE(YEAR('Quarterly Journal entry'!A709),MONTH('Quarterly Journal entry'!A709)+3,DAY('Quarterly Journal entry'!A709)),DATE(YEAR('Quarterly Journal entry'!A709)+1,MONTH('Quarterly Journal entry'!A709),DAY('Quarterly Journal entry'!A709))))</f>
        <v>108388</v>
      </c>
      <c r="B710" s="9">
        <f t="shared" ref="B710:B773" si="111">EOMONTH(A710,-1)+1</f>
        <v>108388</v>
      </c>
      <c r="C710" s="9">
        <f t="shared" si="107"/>
        <v>108418</v>
      </c>
      <c r="D710" s="3">
        <f t="shared" ref="D710:D773" si="112">C710-B710+1</f>
        <v>31</v>
      </c>
      <c r="E710" s="10">
        <f t="shared" ref="E710:E773" si="113">C710-A710+1</f>
        <v>31</v>
      </c>
      <c r="F710" s="4">
        <f>'Lease Quarterly'!K720</f>
        <v>0</v>
      </c>
      <c r="G710" s="3">
        <f t="shared" si="108"/>
        <v>0</v>
      </c>
      <c r="H710" s="11">
        <f t="shared" ref="H710:H773" si="114">(F711)/(A711-A710+1)*((((EOMONTH(DATE(YEAR(A710),MONTH(A710)+1,DAY(A710)),0)))-DATE(YEAR(A710),MONTH(EOMONTH(A710,-1)+1)+1,1))+1)</f>
        <v>0</v>
      </c>
      <c r="I710" s="11">
        <f t="shared" ref="I710:I773" si="115">(F711)/(A711-A710+1)*(((((EOMONTH(DATE(YEAR(A710),MONTH(A710)+2,DAY(A710)),0)))-DATE(YEAR(A710),MONTH(EOMONTH(A710,-1)+2)+2,1)))+1)</f>
        <v>0</v>
      </c>
      <c r="J710" s="4">
        <f t="shared" ref="J710:J773" si="116">F711/(A711-A710+1)*(A711-DATE(YEAR(A711),MONTH(EOMONTH(A711,-1)+1),DAY(1))+1)</f>
        <v>0</v>
      </c>
      <c r="K710" s="3">
        <f t="shared" si="109"/>
        <v>0</v>
      </c>
      <c r="L710" s="11">
        <f t="shared" si="110"/>
        <v>0</v>
      </c>
    </row>
    <row r="711" spans="1:12" x14ac:dyDescent="0.25">
      <c r="A711" s="9">
        <f>IF('Lease Quarterly'!$H$4="Monthly",DATE(YEAR('Quarterly Journal entry'!A710),MONTH('Quarterly Journal entry'!A710)+1,DAY('Quarterly Journal entry'!A710)),IF('Lease Quarterly'!$H$4="Quarterly",DATE(YEAR('Quarterly Journal entry'!A710),MONTH('Quarterly Journal entry'!A710)+3,DAY('Quarterly Journal entry'!A710)),DATE(YEAR('Quarterly Journal entry'!A710)+1,MONTH('Quarterly Journal entry'!A710),DAY('Quarterly Journal entry'!A710))))</f>
        <v>108480</v>
      </c>
      <c r="B711" s="9">
        <f t="shared" si="111"/>
        <v>108480</v>
      </c>
      <c r="C711" s="9">
        <f t="shared" ref="C711:C774" si="117">EOMONTH(A711,0)</f>
        <v>108510</v>
      </c>
      <c r="D711" s="3">
        <f t="shared" si="112"/>
        <v>31</v>
      </c>
      <c r="E711" s="10">
        <f t="shared" si="113"/>
        <v>31</v>
      </c>
      <c r="F711" s="4">
        <f>'Lease Quarterly'!K721</f>
        <v>0</v>
      </c>
      <c r="G711" s="3">
        <f t="shared" ref="G711:G774" si="118">(F712/(A712-A711+1)*E711)+J710</f>
        <v>0</v>
      </c>
      <c r="H711" s="11">
        <f t="shared" si="114"/>
        <v>0</v>
      </c>
      <c r="I711" s="11">
        <f t="shared" si="115"/>
        <v>0</v>
      </c>
      <c r="J711" s="4">
        <f t="shared" si="116"/>
        <v>0</v>
      </c>
      <c r="K711" s="3">
        <f t="shared" si="109"/>
        <v>0</v>
      </c>
      <c r="L711" s="11">
        <f t="shared" si="110"/>
        <v>0</v>
      </c>
    </row>
    <row r="712" spans="1:12" x14ac:dyDescent="0.25">
      <c r="A712" s="9">
        <f>IF('Lease Quarterly'!$H$4="Monthly",DATE(YEAR('Quarterly Journal entry'!A711),MONTH('Quarterly Journal entry'!A711)+1,DAY('Quarterly Journal entry'!A711)),IF('Lease Quarterly'!$H$4="Quarterly",DATE(YEAR('Quarterly Journal entry'!A711),MONTH('Quarterly Journal entry'!A711)+3,DAY('Quarterly Journal entry'!A711)),DATE(YEAR('Quarterly Journal entry'!A711)+1,MONTH('Quarterly Journal entry'!A711),DAY('Quarterly Journal entry'!A711))))</f>
        <v>108570</v>
      </c>
      <c r="B712" s="9">
        <f t="shared" si="111"/>
        <v>108570</v>
      </c>
      <c r="C712" s="9">
        <f t="shared" si="117"/>
        <v>108599</v>
      </c>
      <c r="D712" s="3">
        <f t="shared" si="112"/>
        <v>30</v>
      </c>
      <c r="E712" s="10">
        <f t="shared" si="113"/>
        <v>30</v>
      </c>
      <c r="F712" s="4">
        <f>'Lease Quarterly'!K722</f>
        <v>0</v>
      </c>
      <c r="G712" s="3">
        <f t="shared" si="118"/>
        <v>0</v>
      </c>
      <c r="H712" s="11">
        <f t="shared" si="114"/>
        <v>0</v>
      </c>
      <c r="I712" s="11">
        <f t="shared" si="115"/>
        <v>0</v>
      </c>
      <c r="J712" s="4">
        <f t="shared" si="116"/>
        <v>0</v>
      </c>
      <c r="K712" s="3">
        <f t="shared" ref="K712:K775" si="119">G712+J712+I712+H712-J711</f>
        <v>0</v>
      </c>
      <c r="L712" s="11">
        <f t="shared" ref="L712:L775" si="120">J712-J711</f>
        <v>0</v>
      </c>
    </row>
    <row r="713" spans="1:12" x14ac:dyDescent="0.25">
      <c r="A713" s="9">
        <f>IF('Lease Quarterly'!$H$4="Monthly",DATE(YEAR('Quarterly Journal entry'!A712),MONTH('Quarterly Journal entry'!A712)+1,DAY('Quarterly Journal entry'!A712)),IF('Lease Quarterly'!$H$4="Quarterly",DATE(YEAR('Quarterly Journal entry'!A712),MONTH('Quarterly Journal entry'!A712)+3,DAY('Quarterly Journal entry'!A712)),DATE(YEAR('Quarterly Journal entry'!A712)+1,MONTH('Quarterly Journal entry'!A712),DAY('Quarterly Journal entry'!A712))))</f>
        <v>108661</v>
      </c>
      <c r="B713" s="9">
        <f t="shared" si="111"/>
        <v>108661</v>
      </c>
      <c r="C713" s="9">
        <f t="shared" si="117"/>
        <v>108691</v>
      </c>
      <c r="D713" s="3">
        <f t="shared" si="112"/>
        <v>31</v>
      </c>
      <c r="E713" s="10">
        <f t="shared" si="113"/>
        <v>31</v>
      </c>
      <c r="F713" s="4">
        <f>'Lease Quarterly'!K723</f>
        <v>0</v>
      </c>
      <c r="G713" s="3">
        <f t="shared" si="118"/>
        <v>0</v>
      </c>
      <c r="H713" s="11">
        <f t="shared" si="114"/>
        <v>0</v>
      </c>
      <c r="I713" s="11">
        <f t="shared" si="115"/>
        <v>0</v>
      </c>
      <c r="J713" s="4">
        <f t="shared" si="116"/>
        <v>0</v>
      </c>
      <c r="K713" s="3">
        <f t="shared" si="119"/>
        <v>0</v>
      </c>
      <c r="L713" s="11">
        <f t="shared" si="120"/>
        <v>0</v>
      </c>
    </row>
    <row r="714" spans="1:12" x14ac:dyDescent="0.25">
      <c r="A714" s="9">
        <f>IF('Lease Quarterly'!$H$4="Monthly",DATE(YEAR('Quarterly Journal entry'!A713),MONTH('Quarterly Journal entry'!A713)+1,DAY('Quarterly Journal entry'!A713)),IF('Lease Quarterly'!$H$4="Quarterly",DATE(YEAR('Quarterly Journal entry'!A713),MONTH('Quarterly Journal entry'!A713)+3,DAY('Quarterly Journal entry'!A713)),DATE(YEAR('Quarterly Journal entry'!A713)+1,MONTH('Quarterly Journal entry'!A713),DAY('Quarterly Journal entry'!A713))))</f>
        <v>108753</v>
      </c>
      <c r="B714" s="9">
        <f t="shared" si="111"/>
        <v>108753</v>
      </c>
      <c r="C714" s="9">
        <f t="shared" si="117"/>
        <v>108783</v>
      </c>
      <c r="D714" s="3">
        <f t="shared" si="112"/>
        <v>31</v>
      </c>
      <c r="E714" s="10">
        <f t="shared" si="113"/>
        <v>31</v>
      </c>
      <c r="F714" s="4">
        <f>'Lease Quarterly'!K724</f>
        <v>0</v>
      </c>
      <c r="G714" s="3">
        <f t="shared" si="118"/>
        <v>0</v>
      </c>
      <c r="H714" s="11">
        <f t="shared" si="114"/>
        <v>0</v>
      </c>
      <c r="I714" s="11">
        <f t="shared" si="115"/>
        <v>0</v>
      </c>
      <c r="J714" s="4">
        <f t="shared" si="116"/>
        <v>0</v>
      </c>
      <c r="K714" s="3">
        <f t="shared" si="119"/>
        <v>0</v>
      </c>
      <c r="L714" s="11">
        <f t="shared" si="120"/>
        <v>0</v>
      </c>
    </row>
    <row r="715" spans="1:12" x14ac:dyDescent="0.25">
      <c r="A715" s="9">
        <f>IF('Lease Quarterly'!$H$4="Monthly",DATE(YEAR('Quarterly Journal entry'!A714),MONTH('Quarterly Journal entry'!A714)+1,DAY('Quarterly Journal entry'!A714)),IF('Lease Quarterly'!$H$4="Quarterly",DATE(YEAR('Quarterly Journal entry'!A714),MONTH('Quarterly Journal entry'!A714)+3,DAY('Quarterly Journal entry'!A714)),DATE(YEAR('Quarterly Journal entry'!A714)+1,MONTH('Quarterly Journal entry'!A714),DAY('Quarterly Journal entry'!A714))))</f>
        <v>108845</v>
      </c>
      <c r="B715" s="9">
        <f t="shared" si="111"/>
        <v>108845</v>
      </c>
      <c r="C715" s="9">
        <f t="shared" si="117"/>
        <v>108875</v>
      </c>
      <c r="D715" s="3">
        <f t="shared" si="112"/>
        <v>31</v>
      </c>
      <c r="E715" s="10">
        <f t="shared" si="113"/>
        <v>31</v>
      </c>
      <c r="F715" s="4">
        <f>'Lease Quarterly'!K725</f>
        <v>0</v>
      </c>
      <c r="G715" s="3">
        <f t="shared" si="118"/>
        <v>0</v>
      </c>
      <c r="H715" s="11">
        <f t="shared" si="114"/>
        <v>0</v>
      </c>
      <c r="I715" s="11">
        <f t="shared" si="115"/>
        <v>0</v>
      </c>
      <c r="J715" s="4">
        <f t="shared" si="116"/>
        <v>0</v>
      </c>
      <c r="K715" s="3">
        <f t="shared" si="119"/>
        <v>0</v>
      </c>
      <c r="L715" s="11">
        <f t="shared" si="120"/>
        <v>0</v>
      </c>
    </row>
    <row r="716" spans="1:12" x14ac:dyDescent="0.25">
      <c r="A716" s="9">
        <f>IF('Lease Quarterly'!$H$4="Monthly",DATE(YEAR('Quarterly Journal entry'!A715),MONTH('Quarterly Journal entry'!A715)+1,DAY('Quarterly Journal entry'!A715)),IF('Lease Quarterly'!$H$4="Quarterly",DATE(YEAR('Quarterly Journal entry'!A715),MONTH('Quarterly Journal entry'!A715)+3,DAY('Quarterly Journal entry'!A715)),DATE(YEAR('Quarterly Journal entry'!A715)+1,MONTH('Quarterly Journal entry'!A715),DAY('Quarterly Journal entry'!A715))))</f>
        <v>108935</v>
      </c>
      <c r="B716" s="9">
        <f t="shared" si="111"/>
        <v>108935</v>
      </c>
      <c r="C716" s="9">
        <f t="shared" si="117"/>
        <v>108964</v>
      </c>
      <c r="D716" s="3">
        <f t="shared" si="112"/>
        <v>30</v>
      </c>
      <c r="E716" s="10">
        <f t="shared" si="113"/>
        <v>30</v>
      </c>
      <c r="F716" s="4">
        <f>'Lease Quarterly'!K726</f>
        <v>0</v>
      </c>
      <c r="G716" s="3">
        <f t="shared" si="118"/>
        <v>0</v>
      </c>
      <c r="H716" s="11">
        <f t="shared" si="114"/>
        <v>0</v>
      </c>
      <c r="I716" s="11">
        <f t="shared" si="115"/>
        <v>0</v>
      </c>
      <c r="J716" s="4">
        <f t="shared" si="116"/>
        <v>0</v>
      </c>
      <c r="K716" s="3">
        <f t="shared" si="119"/>
        <v>0</v>
      </c>
      <c r="L716" s="11">
        <f t="shared" si="120"/>
        <v>0</v>
      </c>
    </row>
    <row r="717" spans="1:12" x14ac:dyDescent="0.25">
      <c r="A717" s="9">
        <f>IF('Lease Quarterly'!$H$4="Monthly",DATE(YEAR('Quarterly Journal entry'!A716),MONTH('Quarterly Journal entry'!A716)+1,DAY('Quarterly Journal entry'!A716)),IF('Lease Quarterly'!$H$4="Quarterly",DATE(YEAR('Quarterly Journal entry'!A716),MONTH('Quarterly Journal entry'!A716)+3,DAY('Quarterly Journal entry'!A716)),DATE(YEAR('Quarterly Journal entry'!A716)+1,MONTH('Quarterly Journal entry'!A716),DAY('Quarterly Journal entry'!A716))))</f>
        <v>109026</v>
      </c>
      <c r="B717" s="9">
        <f t="shared" si="111"/>
        <v>109026</v>
      </c>
      <c r="C717" s="9">
        <f t="shared" si="117"/>
        <v>109056</v>
      </c>
      <c r="D717" s="3">
        <f t="shared" si="112"/>
        <v>31</v>
      </c>
      <c r="E717" s="10">
        <f t="shared" si="113"/>
        <v>31</v>
      </c>
      <c r="F717" s="4">
        <f>'Lease Quarterly'!K727</f>
        <v>0</v>
      </c>
      <c r="G717" s="3">
        <f t="shared" si="118"/>
        <v>0</v>
      </c>
      <c r="H717" s="11">
        <f t="shared" si="114"/>
        <v>0</v>
      </c>
      <c r="I717" s="11">
        <f t="shared" si="115"/>
        <v>0</v>
      </c>
      <c r="J717" s="4">
        <f t="shared" si="116"/>
        <v>0</v>
      </c>
      <c r="K717" s="3">
        <f t="shared" si="119"/>
        <v>0</v>
      </c>
      <c r="L717" s="11">
        <f t="shared" si="120"/>
        <v>0</v>
      </c>
    </row>
    <row r="718" spans="1:12" x14ac:dyDescent="0.25">
      <c r="A718" s="9">
        <f>IF('Lease Quarterly'!$H$4="Monthly",DATE(YEAR('Quarterly Journal entry'!A717),MONTH('Quarterly Journal entry'!A717)+1,DAY('Quarterly Journal entry'!A717)),IF('Lease Quarterly'!$H$4="Quarterly",DATE(YEAR('Quarterly Journal entry'!A717),MONTH('Quarterly Journal entry'!A717)+3,DAY('Quarterly Journal entry'!A717)),DATE(YEAR('Quarterly Journal entry'!A717)+1,MONTH('Quarterly Journal entry'!A717),DAY('Quarterly Journal entry'!A717))))</f>
        <v>109118</v>
      </c>
      <c r="B718" s="9">
        <f t="shared" si="111"/>
        <v>109118</v>
      </c>
      <c r="C718" s="9">
        <f t="shared" si="117"/>
        <v>109148</v>
      </c>
      <c r="D718" s="3">
        <f t="shared" si="112"/>
        <v>31</v>
      </c>
      <c r="E718" s="10">
        <f t="shared" si="113"/>
        <v>31</v>
      </c>
      <c r="F718" s="4">
        <f>'Lease Quarterly'!K728</f>
        <v>0</v>
      </c>
      <c r="G718" s="3">
        <f t="shared" si="118"/>
        <v>0</v>
      </c>
      <c r="H718" s="11">
        <f t="shared" si="114"/>
        <v>0</v>
      </c>
      <c r="I718" s="11">
        <f t="shared" si="115"/>
        <v>0</v>
      </c>
      <c r="J718" s="4">
        <f t="shared" si="116"/>
        <v>0</v>
      </c>
      <c r="K718" s="3">
        <f t="shared" si="119"/>
        <v>0</v>
      </c>
      <c r="L718" s="11">
        <f t="shared" si="120"/>
        <v>0</v>
      </c>
    </row>
    <row r="719" spans="1:12" x14ac:dyDescent="0.25">
      <c r="A719" s="9">
        <f>IF('Lease Quarterly'!$H$4="Monthly",DATE(YEAR('Quarterly Journal entry'!A718),MONTH('Quarterly Journal entry'!A718)+1,DAY('Quarterly Journal entry'!A718)),IF('Lease Quarterly'!$H$4="Quarterly",DATE(YEAR('Quarterly Journal entry'!A718),MONTH('Quarterly Journal entry'!A718)+3,DAY('Quarterly Journal entry'!A718)),DATE(YEAR('Quarterly Journal entry'!A718)+1,MONTH('Quarterly Journal entry'!A718),DAY('Quarterly Journal entry'!A718))))</f>
        <v>109210</v>
      </c>
      <c r="B719" s="9">
        <f t="shared" si="111"/>
        <v>109210</v>
      </c>
      <c r="C719" s="9">
        <f t="shared" si="117"/>
        <v>109240</v>
      </c>
      <c r="D719" s="3">
        <f t="shared" si="112"/>
        <v>31</v>
      </c>
      <c r="E719" s="10">
        <f t="shared" si="113"/>
        <v>31</v>
      </c>
      <c r="F719" s="4">
        <f>'Lease Quarterly'!K729</f>
        <v>0</v>
      </c>
      <c r="G719" s="3">
        <f t="shared" si="118"/>
        <v>0</v>
      </c>
      <c r="H719" s="11">
        <f t="shared" si="114"/>
        <v>0</v>
      </c>
      <c r="I719" s="11">
        <f t="shared" si="115"/>
        <v>0</v>
      </c>
      <c r="J719" s="4">
        <f t="shared" si="116"/>
        <v>0</v>
      </c>
      <c r="K719" s="3">
        <f t="shared" si="119"/>
        <v>0</v>
      </c>
      <c r="L719" s="11">
        <f t="shared" si="120"/>
        <v>0</v>
      </c>
    </row>
    <row r="720" spans="1:12" x14ac:dyDescent="0.25">
      <c r="A720" s="9">
        <f>IF('Lease Quarterly'!$H$4="Monthly",DATE(YEAR('Quarterly Journal entry'!A719),MONTH('Quarterly Journal entry'!A719)+1,DAY('Quarterly Journal entry'!A719)),IF('Lease Quarterly'!$H$4="Quarterly",DATE(YEAR('Quarterly Journal entry'!A719),MONTH('Quarterly Journal entry'!A719)+3,DAY('Quarterly Journal entry'!A719)),DATE(YEAR('Quarterly Journal entry'!A719)+1,MONTH('Quarterly Journal entry'!A719),DAY('Quarterly Journal entry'!A719))))</f>
        <v>109300</v>
      </c>
      <c r="B720" s="9">
        <f t="shared" si="111"/>
        <v>109300</v>
      </c>
      <c r="C720" s="9">
        <f t="shared" si="117"/>
        <v>109329</v>
      </c>
      <c r="D720" s="3">
        <f t="shared" si="112"/>
        <v>30</v>
      </c>
      <c r="E720" s="10">
        <f t="shared" si="113"/>
        <v>30</v>
      </c>
      <c r="F720" s="4">
        <f>'Lease Quarterly'!K730</f>
        <v>0</v>
      </c>
      <c r="G720" s="3">
        <f t="shared" si="118"/>
        <v>0</v>
      </c>
      <c r="H720" s="11">
        <f t="shared" si="114"/>
        <v>0</v>
      </c>
      <c r="I720" s="11">
        <f t="shared" si="115"/>
        <v>0</v>
      </c>
      <c r="J720" s="4">
        <f t="shared" si="116"/>
        <v>0</v>
      </c>
      <c r="K720" s="3">
        <f t="shared" si="119"/>
        <v>0</v>
      </c>
      <c r="L720" s="11">
        <f t="shared" si="120"/>
        <v>0</v>
      </c>
    </row>
    <row r="721" spans="1:12" x14ac:dyDescent="0.25">
      <c r="A721" s="9">
        <f>IF('Lease Quarterly'!$H$4="Monthly",DATE(YEAR('Quarterly Journal entry'!A720),MONTH('Quarterly Journal entry'!A720)+1,DAY('Quarterly Journal entry'!A720)),IF('Lease Quarterly'!$H$4="Quarterly",DATE(YEAR('Quarterly Journal entry'!A720),MONTH('Quarterly Journal entry'!A720)+3,DAY('Quarterly Journal entry'!A720)),DATE(YEAR('Quarterly Journal entry'!A720)+1,MONTH('Quarterly Journal entry'!A720),DAY('Quarterly Journal entry'!A720))))</f>
        <v>109391</v>
      </c>
      <c r="B721" s="9">
        <f t="shared" si="111"/>
        <v>109391</v>
      </c>
      <c r="C721" s="9">
        <f t="shared" si="117"/>
        <v>109421</v>
      </c>
      <c r="D721" s="3">
        <f t="shared" si="112"/>
        <v>31</v>
      </c>
      <c r="E721" s="10">
        <f t="shared" si="113"/>
        <v>31</v>
      </c>
      <c r="F721" s="4">
        <f>'Lease Quarterly'!K731</f>
        <v>0</v>
      </c>
      <c r="G721" s="3">
        <f t="shared" si="118"/>
        <v>0</v>
      </c>
      <c r="H721" s="11">
        <f t="shared" si="114"/>
        <v>0</v>
      </c>
      <c r="I721" s="11">
        <f t="shared" si="115"/>
        <v>0</v>
      </c>
      <c r="J721" s="4">
        <f t="shared" si="116"/>
        <v>0</v>
      </c>
      <c r="K721" s="3">
        <f t="shared" si="119"/>
        <v>0</v>
      </c>
      <c r="L721" s="11">
        <f t="shared" si="120"/>
        <v>0</v>
      </c>
    </row>
    <row r="722" spans="1:12" x14ac:dyDescent="0.25">
      <c r="A722" s="9">
        <f>IF('Lease Quarterly'!$H$4="Monthly",DATE(YEAR('Quarterly Journal entry'!A721),MONTH('Quarterly Journal entry'!A721)+1,DAY('Quarterly Journal entry'!A721)),IF('Lease Quarterly'!$H$4="Quarterly",DATE(YEAR('Quarterly Journal entry'!A721),MONTH('Quarterly Journal entry'!A721)+3,DAY('Quarterly Journal entry'!A721)),DATE(YEAR('Quarterly Journal entry'!A721)+1,MONTH('Quarterly Journal entry'!A721),DAY('Quarterly Journal entry'!A721))))</f>
        <v>109483</v>
      </c>
      <c r="B722" s="9">
        <f t="shared" si="111"/>
        <v>109483</v>
      </c>
      <c r="C722" s="9">
        <f t="shared" si="117"/>
        <v>109513</v>
      </c>
      <c r="D722" s="3">
        <f t="shared" si="112"/>
        <v>31</v>
      </c>
      <c r="E722" s="10">
        <f t="shared" si="113"/>
        <v>31</v>
      </c>
      <c r="F722" s="4">
        <f>'Lease Quarterly'!K732</f>
        <v>0</v>
      </c>
      <c r="G722" s="3">
        <f t="shared" si="118"/>
        <v>0</v>
      </c>
      <c r="H722" s="11">
        <f t="shared" si="114"/>
        <v>0</v>
      </c>
      <c r="I722" s="11">
        <f t="shared" si="115"/>
        <v>0</v>
      </c>
      <c r="J722" s="4">
        <f t="shared" si="116"/>
        <v>0</v>
      </c>
      <c r="K722" s="3">
        <f t="shared" si="119"/>
        <v>0</v>
      </c>
      <c r="L722" s="11">
        <f t="shared" si="120"/>
        <v>0</v>
      </c>
    </row>
    <row r="723" spans="1:12" x14ac:dyDescent="0.25">
      <c r="A723" s="9">
        <f>IF('Lease Quarterly'!$H$4="Monthly",DATE(YEAR('Quarterly Journal entry'!A722),MONTH('Quarterly Journal entry'!A722)+1,DAY('Quarterly Journal entry'!A722)),IF('Lease Quarterly'!$H$4="Quarterly",DATE(YEAR('Quarterly Journal entry'!A722),MONTH('Quarterly Journal entry'!A722)+3,DAY('Quarterly Journal entry'!A722)),DATE(YEAR('Quarterly Journal entry'!A722)+1,MONTH('Quarterly Journal entry'!A722),DAY('Quarterly Journal entry'!A722))))</f>
        <v>109575</v>
      </c>
      <c r="B723" s="9">
        <f t="shared" si="111"/>
        <v>109575</v>
      </c>
      <c r="C723" s="9">
        <f t="shared" si="117"/>
        <v>109605</v>
      </c>
      <c r="D723" s="3">
        <f t="shared" si="112"/>
        <v>31</v>
      </c>
      <c r="E723" s="10">
        <f t="shared" si="113"/>
        <v>31</v>
      </c>
      <c r="F723" s="4">
        <f>'Lease Quarterly'!K733</f>
        <v>0</v>
      </c>
      <c r="G723" s="3">
        <f t="shared" si="118"/>
        <v>0</v>
      </c>
      <c r="H723" s="11">
        <f t="shared" si="114"/>
        <v>0</v>
      </c>
      <c r="I723" s="11">
        <f t="shared" si="115"/>
        <v>0</v>
      </c>
      <c r="J723" s="4">
        <f t="shared" si="116"/>
        <v>0</v>
      </c>
      <c r="K723" s="3">
        <f t="shared" si="119"/>
        <v>0</v>
      </c>
      <c r="L723" s="11">
        <f t="shared" si="120"/>
        <v>0</v>
      </c>
    </row>
    <row r="724" spans="1:12" x14ac:dyDescent="0.25">
      <c r="A724" s="9">
        <f>IF('Lease Quarterly'!$H$4="Monthly",DATE(YEAR('Quarterly Journal entry'!A723),MONTH('Quarterly Journal entry'!A723)+1,DAY('Quarterly Journal entry'!A723)),IF('Lease Quarterly'!$H$4="Quarterly",DATE(YEAR('Quarterly Journal entry'!A723),MONTH('Quarterly Journal entry'!A723)+3,DAY('Quarterly Journal entry'!A723)),DATE(YEAR('Quarterly Journal entry'!A723)+1,MONTH('Quarterly Journal entry'!A723),DAY('Quarterly Journal entry'!A723))))</f>
        <v>109665</v>
      </c>
      <c r="B724" s="9">
        <f t="shared" si="111"/>
        <v>109665</v>
      </c>
      <c r="C724" s="9">
        <f t="shared" si="117"/>
        <v>109694</v>
      </c>
      <c r="D724" s="3">
        <f t="shared" si="112"/>
        <v>30</v>
      </c>
      <c r="E724" s="10">
        <f t="shared" si="113"/>
        <v>30</v>
      </c>
      <c r="F724" s="4">
        <f>'Lease Quarterly'!K734</f>
        <v>0</v>
      </c>
      <c r="G724" s="3">
        <f t="shared" si="118"/>
        <v>0</v>
      </c>
      <c r="H724" s="11">
        <f t="shared" si="114"/>
        <v>0</v>
      </c>
      <c r="I724" s="11">
        <f t="shared" si="115"/>
        <v>0</v>
      </c>
      <c r="J724" s="4">
        <f t="shared" si="116"/>
        <v>0</v>
      </c>
      <c r="K724" s="3">
        <f t="shared" si="119"/>
        <v>0</v>
      </c>
      <c r="L724" s="11">
        <f t="shared" si="120"/>
        <v>0</v>
      </c>
    </row>
    <row r="725" spans="1:12" x14ac:dyDescent="0.25">
      <c r="A725" s="9">
        <f>IF('Lease Quarterly'!$H$4="Monthly",DATE(YEAR('Quarterly Journal entry'!A724),MONTH('Quarterly Journal entry'!A724)+1,DAY('Quarterly Journal entry'!A724)),IF('Lease Quarterly'!$H$4="Quarterly",DATE(YEAR('Quarterly Journal entry'!A724),MONTH('Quarterly Journal entry'!A724)+3,DAY('Quarterly Journal entry'!A724)),DATE(YEAR('Quarterly Journal entry'!A724)+1,MONTH('Quarterly Journal entry'!A724),DAY('Quarterly Journal entry'!A724))))</f>
        <v>109756</v>
      </c>
      <c r="B725" s="9">
        <f t="shared" si="111"/>
        <v>109756</v>
      </c>
      <c r="C725" s="9">
        <f t="shared" si="117"/>
        <v>109786</v>
      </c>
      <c r="D725" s="3">
        <f t="shared" si="112"/>
        <v>31</v>
      </c>
      <c r="E725" s="10">
        <f t="shared" si="113"/>
        <v>31</v>
      </c>
      <c r="F725" s="4">
        <f>'Lease Quarterly'!K735</f>
        <v>0</v>
      </c>
      <c r="G725" s="3">
        <f t="shared" si="118"/>
        <v>0</v>
      </c>
      <c r="H725" s="11">
        <f t="shared" si="114"/>
        <v>0</v>
      </c>
      <c r="I725" s="11">
        <f t="shared" si="115"/>
        <v>0</v>
      </c>
      <c r="J725" s="4">
        <f t="shared" si="116"/>
        <v>0</v>
      </c>
      <c r="K725" s="3">
        <f t="shared" si="119"/>
        <v>0</v>
      </c>
      <c r="L725" s="11">
        <f t="shared" si="120"/>
        <v>0</v>
      </c>
    </row>
    <row r="726" spans="1:12" x14ac:dyDescent="0.25">
      <c r="A726" s="9">
        <f>IF('Lease Quarterly'!$H$4="Monthly",DATE(YEAR('Quarterly Journal entry'!A725),MONTH('Quarterly Journal entry'!A725)+1,DAY('Quarterly Journal entry'!A725)),IF('Lease Quarterly'!$H$4="Quarterly",DATE(YEAR('Quarterly Journal entry'!A725),MONTH('Quarterly Journal entry'!A725)+3,DAY('Quarterly Journal entry'!A725)),DATE(YEAR('Quarterly Journal entry'!A725)+1,MONTH('Quarterly Journal entry'!A725),DAY('Quarterly Journal entry'!A725))))</f>
        <v>109848</v>
      </c>
      <c r="B726" s="9">
        <f t="shared" si="111"/>
        <v>109848</v>
      </c>
      <c r="C726" s="9">
        <f t="shared" si="117"/>
        <v>109878</v>
      </c>
      <c r="D726" s="3">
        <f t="shared" si="112"/>
        <v>31</v>
      </c>
      <c r="E726" s="10">
        <f t="shared" si="113"/>
        <v>31</v>
      </c>
      <c r="F726" s="4">
        <f>'Lease Quarterly'!K736</f>
        <v>0</v>
      </c>
      <c r="G726" s="3">
        <f t="shared" si="118"/>
        <v>0</v>
      </c>
      <c r="H726" s="11">
        <f t="shared" si="114"/>
        <v>0</v>
      </c>
      <c r="I726" s="11">
        <f t="shared" si="115"/>
        <v>0</v>
      </c>
      <c r="J726" s="4">
        <f t="shared" si="116"/>
        <v>0</v>
      </c>
      <c r="K726" s="3">
        <f t="shared" si="119"/>
        <v>0</v>
      </c>
      <c r="L726" s="11">
        <f t="shared" si="120"/>
        <v>0</v>
      </c>
    </row>
    <row r="727" spans="1:12" x14ac:dyDescent="0.25">
      <c r="A727" s="9">
        <f>IF('Lease Quarterly'!$H$4="Monthly",DATE(YEAR('Quarterly Journal entry'!A726),MONTH('Quarterly Journal entry'!A726)+1,DAY('Quarterly Journal entry'!A726)),IF('Lease Quarterly'!$H$4="Quarterly",DATE(YEAR('Quarterly Journal entry'!A726),MONTH('Quarterly Journal entry'!A726)+3,DAY('Quarterly Journal entry'!A726)),DATE(YEAR('Quarterly Journal entry'!A726)+1,MONTH('Quarterly Journal entry'!A726),DAY('Quarterly Journal entry'!A726))))</f>
        <v>109940</v>
      </c>
      <c r="B727" s="9">
        <f t="shared" si="111"/>
        <v>109940</v>
      </c>
      <c r="C727" s="9">
        <f t="shared" si="117"/>
        <v>109970</v>
      </c>
      <c r="D727" s="3">
        <f t="shared" si="112"/>
        <v>31</v>
      </c>
      <c r="E727" s="10">
        <f t="shared" si="113"/>
        <v>31</v>
      </c>
      <c r="F727" s="4">
        <f>'Lease Quarterly'!K737</f>
        <v>0</v>
      </c>
      <c r="G727" s="3">
        <f t="shared" si="118"/>
        <v>0</v>
      </c>
      <c r="H727" s="11">
        <f t="shared" si="114"/>
        <v>0</v>
      </c>
      <c r="I727" s="11">
        <f t="shared" si="115"/>
        <v>0</v>
      </c>
      <c r="J727" s="4">
        <f t="shared" si="116"/>
        <v>0</v>
      </c>
      <c r="K727" s="3">
        <f t="shared" si="119"/>
        <v>0</v>
      </c>
      <c r="L727" s="11">
        <f t="shared" si="120"/>
        <v>0</v>
      </c>
    </row>
    <row r="728" spans="1:12" x14ac:dyDescent="0.25">
      <c r="A728" s="9">
        <f>IF('Lease Quarterly'!$H$4="Monthly",DATE(YEAR('Quarterly Journal entry'!A727),MONTH('Quarterly Journal entry'!A727)+1,DAY('Quarterly Journal entry'!A727)),IF('Lease Quarterly'!$H$4="Quarterly",DATE(YEAR('Quarterly Journal entry'!A727),MONTH('Quarterly Journal entry'!A727)+3,DAY('Quarterly Journal entry'!A727)),DATE(YEAR('Quarterly Journal entry'!A727)+1,MONTH('Quarterly Journal entry'!A727),DAY('Quarterly Journal entry'!A727))))</f>
        <v>110030</v>
      </c>
      <c r="B728" s="9">
        <f t="shared" si="111"/>
        <v>110030</v>
      </c>
      <c r="C728" s="9">
        <f t="shared" si="117"/>
        <v>110059</v>
      </c>
      <c r="D728" s="3">
        <f t="shared" si="112"/>
        <v>30</v>
      </c>
      <c r="E728" s="10">
        <f t="shared" si="113"/>
        <v>30</v>
      </c>
      <c r="F728" s="4">
        <f>'Lease Quarterly'!K738</f>
        <v>0</v>
      </c>
      <c r="G728" s="3">
        <f t="shared" si="118"/>
        <v>0</v>
      </c>
      <c r="H728" s="11">
        <f t="shared" si="114"/>
        <v>0</v>
      </c>
      <c r="I728" s="11">
        <f t="shared" si="115"/>
        <v>0</v>
      </c>
      <c r="J728" s="4">
        <f t="shared" si="116"/>
        <v>0</v>
      </c>
      <c r="K728" s="3">
        <f t="shared" si="119"/>
        <v>0</v>
      </c>
      <c r="L728" s="11">
        <f t="shared" si="120"/>
        <v>0</v>
      </c>
    </row>
    <row r="729" spans="1:12" x14ac:dyDescent="0.25">
      <c r="A729" s="9">
        <f>IF('Lease Quarterly'!$H$4="Monthly",DATE(YEAR('Quarterly Journal entry'!A728),MONTH('Quarterly Journal entry'!A728)+1,DAY('Quarterly Journal entry'!A728)),IF('Lease Quarterly'!$H$4="Quarterly",DATE(YEAR('Quarterly Journal entry'!A728),MONTH('Quarterly Journal entry'!A728)+3,DAY('Quarterly Journal entry'!A728)),DATE(YEAR('Quarterly Journal entry'!A728)+1,MONTH('Quarterly Journal entry'!A728),DAY('Quarterly Journal entry'!A728))))</f>
        <v>110121</v>
      </c>
      <c r="B729" s="9">
        <f t="shared" si="111"/>
        <v>110121</v>
      </c>
      <c r="C729" s="9">
        <f t="shared" si="117"/>
        <v>110151</v>
      </c>
      <c r="D729" s="3">
        <f t="shared" si="112"/>
        <v>31</v>
      </c>
      <c r="E729" s="10">
        <f t="shared" si="113"/>
        <v>31</v>
      </c>
      <c r="F729" s="4">
        <f>'Lease Quarterly'!K739</f>
        <v>0</v>
      </c>
      <c r="G729" s="3">
        <f t="shared" si="118"/>
        <v>0</v>
      </c>
      <c r="H729" s="11">
        <f t="shared" si="114"/>
        <v>0</v>
      </c>
      <c r="I729" s="11">
        <f t="shared" si="115"/>
        <v>0</v>
      </c>
      <c r="J729" s="4">
        <f t="shared" si="116"/>
        <v>0</v>
      </c>
      <c r="K729" s="3">
        <f t="shared" si="119"/>
        <v>0</v>
      </c>
      <c r="L729" s="11">
        <f t="shared" si="120"/>
        <v>0</v>
      </c>
    </row>
    <row r="730" spans="1:12" x14ac:dyDescent="0.25">
      <c r="A730" s="9">
        <f>IF('Lease Quarterly'!$H$4="Monthly",DATE(YEAR('Quarterly Journal entry'!A729),MONTH('Quarterly Journal entry'!A729)+1,DAY('Quarterly Journal entry'!A729)),IF('Lease Quarterly'!$H$4="Quarterly",DATE(YEAR('Quarterly Journal entry'!A729),MONTH('Quarterly Journal entry'!A729)+3,DAY('Quarterly Journal entry'!A729)),DATE(YEAR('Quarterly Journal entry'!A729)+1,MONTH('Quarterly Journal entry'!A729),DAY('Quarterly Journal entry'!A729))))</f>
        <v>110213</v>
      </c>
      <c r="B730" s="9">
        <f t="shared" si="111"/>
        <v>110213</v>
      </c>
      <c r="C730" s="9">
        <f t="shared" si="117"/>
        <v>110243</v>
      </c>
      <c r="D730" s="3">
        <f t="shared" si="112"/>
        <v>31</v>
      </c>
      <c r="E730" s="10">
        <f t="shared" si="113"/>
        <v>31</v>
      </c>
      <c r="F730" s="4">
        <f>'Lease Quarterly'!K740</f>
        <v>0</v>
      </c>
      <c r="G730" s="3">
        <f t="shared" si="118"/>
        <v>0</v>
      </c>
      <c r="H730" s="11">
        <f t="shared" si="114"/>
        <v>0</v>
      </c>
      <c r="I730" s="11">
        <f t="shared" si="115"/>
        <v>0</v>
      </c>
      <c r="J730" s="4">
        <f t="shared" si="116"/>
        <v>0</v>
      </c>
      <c r="K730" s="3">
        <f t="shared" si="119"/>
        <v>0</v>
      </c>
      <c r="L730" s="11">
        <f t="shared" si="120"/>
        <v>0</v>
      </c>
    </row>
    <row r="731" spans="1:12" x14ac:dyDescent="0.25">
      <c r="A731" s="9">
        <f>IF('Lease Quarterly'!$H$4="Monthly",DATE(YEAR('Quarterly Journal entry'!A730),MONTH('Quarterly Journal entry'!A730)+1,DAY('Quarterly Journal entry'!A730)),IF('Lease Quarterly'!$H$4="Quarterly",DATE(YEAR('Quarterly Journal entry'!A730),MONTH('Quarterly Journal entry'!A730)+3,DAY('Quarterly Journal entry'!A730)),DATE(YEAR('Quarterly Journal entry'!A730)+1,MONTH('Quarterly Journal entry'!A730),DAY('Quarterly Journal entry'!A730))))</f>
        <v>110305</v>
      </c>
      <c r="B731" s="9">
        <f t="shared" si="111"/>
        <v>110305</v>
      </c>
      <c r="C731" s="9">
        <f t="shared" si="117"/>
        <v>110335</v>
      </c>
      <c r="D731" s="3">
        <f t="shared" si="112"/>
        <v>31</v>
      </c>
      <c r="E731" s="10">
        <f t="shared" si="113"/>
        <v>31</v>
      </c>
      <c r="F731" s="4">
        <f>'Lease Quarterly'!K741</f>
        <v>0</v>
      </c>
      <c r="G731" s="3">
        <f t="shared" si="118"/>
        <v>0</v>
      </c>
      <c r="H731" s="11">
        <f t="shared" si="114"/>
        <v>0</v>
      </c>
      <c r="I731" s="11">
        <f t="shared" si="115"/>
        <v>0</v>
      </c>
      <c r="J731" s="4">
        <f t="shared" si="116"/>
        <v>0</v>
      </c>
      <c r="K731" s="3">
        <f t="shared" si="119"/>
        <v>0</v>
      </c>
      <c r="L731" s="11">
        <f t="shared" si="120"/>
        <v>0</v>
      </c>
    </row>
    <row r="732" spans="1:12" x14ac:dyDescent="0.25">
      <c r="A732" s="9">
        <f>IF('Lease Quarterly'!$H$4="Monthly",DATE(YEAR('Quarterly Journal entry'!A731),MONTH('Quarterly Journal entry'!A731)+1,DAY('Quarterly Journal entry'!A731)),IF('Lease Quarterly'!$H$4="Quarterly",DATE(YEAR('Quarterly Journal entry'!A731),MONTH('Quarterly Journal entry'!A731)+3,DAY('Quarterly Journal entry'!A731)),DATE(YEAR('Quarterly Journal entry'!A731)+1,MONTH('Quarterly Journal entry'!A731),DAY('Quarterly Journal entry'!A731))))</f>
        <v>110395</v>
      </c>
      <c r="B732" s="9">
        <f t="shared" si="111"/>
        <v>110395</v>
      </c>
      <c r="C732" s="9">
        <f t="shared" si="117"/>
        <v>110424</v>
      </c>
      <c r="D732" s="3">
        <f t="shared" si="112"/>
        <v>30</v>
      </c>
      <c r="E732" s="10">
        <f t="shared" si="113"/>
        <v>30</v>
      </c>
      <c r="F732" s="4">
        <f>'Lease Quarterly'!K742</f>
        <v>0</v>
      </c>
      <c r="G732" s="3">
        <f t="shared" si="118"/>
        <v>0</v>
      </c>
      <c r="H732" s="11">
        <f t="shared" si="114"/>
        <v>0</v>
      </c>
      <c r="I732" s="11">
        <f t="shared" si="115"/>
        <v>0</v>
      </c>
      <c r="J732" s="4">
        <f t="shared" si="116"/>
        <v>0</v>
      </c>
      <c r="K732" s="3">
        <f t="shared" si="119"/>
        <v>0</v>
      </c>
      <c r="L732" s="11">
        <f t="shared" si="120"/>
        <v>0</v>
      </c>
    </row>
    <row r="733" spans="1:12" x14ac:dyDescent="0.25">
      <c r="A733" s="9">
        <f>IF('Lease Quarterly'!$H$4="Monthly",DATE(YEAR('Quarterly Journal entry'!A732),MONTH('Quarterly Journal entry'!A732)+1,DAY('Quarterly Journal entry'!A732)),IF('Lease Quarterly'!$H$4="Quarterly",DATE(YEAR('Quarterly Journal entry'!A732),MONTH('Quarterly Journal entry'!A732)+3,DAY('Quarterly Journal entry'!A732)),DATE(YEAR('Quarterly Journal entry'!A732)+1,MONTH('Quarterly Journal entry'!A732),DAY('Quarterly Journal entry'!A732))))</f>
        <v>110486</v>
      </c>
      <c r="B733" s="9">
        <f t="shared" si="111"/>
        <v>110486</v>
      </c>
      <c r="C733" s="9">
        <f t="shared" si="117"/>
        <v>110516</v>
      </c>
      <c r="D733" s="3">
        <f t="shared" si="112"/>
        <v>31</v>
      </c>
      <c r="E733" s="10">
        <f t="shared" si="113"/>
        <v>31</v>
      </c>
      <c r="F733" s="4">
        <f>'Lease Quarterly'!K743</f>
        <v>0</v>
      </c>
      <c r="G733" s="3">
        <f t="shared" si="118"/>
        <v>0</v>
      </c>
      <c r="H733" s="11">
        <f t="shared" si="114"/>
        <v>0</v>
      </c>
      <c r="I733" s="11">
        <f t="shared" si="115"/>
        <v>0</v>
      </c>
      <c r="J733" s="4">
        <f t="shared" si="116"/>
        <v>0</v>
      </c>
      <c r="K733" s="3">
        <f t="shared" si="119"/>
        <v>0</v>
      </c>
      <c r="L733" s="11">
        <f t="shared" si="120"/>
        <v>0</v>
      </c>
    </row>
    <row r="734" spans="1:12" x14ac:dyDescent="0.25">
      <c r="A734" s="9">
        <f>IF('Lease Quarterly'!$H$4="Monthly",DATE(YEAR('Quarterly Journal entry'!A733),MONTH('Quarterly Journal entry'!A733)+1,DAY('Quarterly Journal entry'!A733)),IF('Lease Quarterly'!$H$4="Quarterly",DATE(YEAR('Quarterly Journal entry'!A733),MONTH('Quarterly Journal entry'!A733)+3,DAY('Quarterly Journal entry'!A733)),DATE(YEAR('Quarterly Journal entry'!A733)+1,MONTH('Quarterly Journal entry'!A733),DAY('Quarterly Journal entry'!A733))))</f>
        <v>110578</v>
      </c>
      <c r="B734" s="9">
        <f t="shared" si="111"/>
        <v>110578</v>
      </c>
      <c r="C734" s="9">
        <f t="shared" si="117"/>
        <v>110608</v>
      </c>
      <c r="D734" s="3">
        <f t="shared" si="112"/>
        <v>31</v>
      </c>
      <c r="E734" s="10">
        <f t="shared" si="113"/>
        <v>31</v>
      </c>
      <c r="F734" s="4">
        <f>'Lease Quarterly'!K744</f>
        <v>0</v>
      </c>
      <c r="G734" s="3">
        <f t="shared" si="118"/>
        <v>0</v>
      </c>
      <c r="H734" s="11">
        <f t="shared" si="114"/>
        <v>0</v>
      </c>
      <c r="I734" s="11">
        <f t="shared" si="115"/>
        <v>0</v>
      </c>
      <c r="J734" s="4">
        <f t="shared" si="116"/>
        <v>0</v>
      </c>
      <c r="K734" s="3">
        <f t="shared" si="119"/>
        <v>0</v>
      </c>
      <c r="L734" s="11">
        <f t="shared" si="120"/>
        <v>0</v>
      </c>
    </row>
    <row r="735" spans="1:12" x14ac:dyDescent="0.25">
      <c r="A735" s="9">
        <f>IF('Lease Quarterly'!$H$4="Monthly",DATE(YEAR('Quarterly Journal entry'!A734),MONTH('Quarterly Journal entry'!A734)+1,DAY('Quarterly Journal entry'!A734)),IF('Lease Quarterly'!$H$4="Quarterly",DATE(YEAR('Quarterly Journal entry'!A734),MONTH('Quarterly Journal entry'!A734)+3,DAY('Quarterly Journal entry'!A734)),DATE(YEAR('Quarterly Journal entry'!A734)+1,MONTH('Quarterly Journal entry'!A734),DAY('Quarterly Journal entry'!A734))))</f>
        <v>110670</v>
      </c>
      <c r="B735" s="9">
        <f t="shared" si="111"/>
        <v>110670</v>
      </c>
      <c r="C735" s="9">
        <f t="shared" si="117"/>
        <v>110700</v>
      </c>
      <c r="D735" s="3">
        <f t="shared" si="112"/>
        <v>31</v>
      </c>
      <c r="E735" s="10">
        <f t="shared" si="113"/>
        <v>31</v>
      </c>
      <c r="F735" s="4">
        <f>'Lease Quarterly'!K745</f>
        <v>0</v>
      </c>
      <c r="G735" s="3">
        <f t="shared" si="118"/>
        <v>0</v>
      </c>
      <c r="H735" s="11">
        <f t="shared" si="114"/>
        <v>0</v>
      </c>
      <c r="I735" s="11">
        <f t="shared" si="115"/>
        <v>0</v>
      </c>
      <c r="J735" s="4">
        <f t="shared" si="116"/>
        <v>0</v>
      </c>
      <c r="K735" s="3">
        <f t="shared" si="119"/>
        <v>0</v>
      </c>
      <c r="L735" s="11">
        <f t="shared" si="120"/>
        <v>0</v>
      </c>
    </row>
    <row r="736" spans="1:12" x14ac:dyDescent="0.25">
      <c r="A736" s="9">
        <f>IF('Lease Quarterly'!$H$4="Monthly",DATE(YEAR('Quarterly Journal entry'!A735),MONTH('Quarterly Journal entry'!A735)+1,DAY('Quarterly Journal entry'!A735)),IF('Lease Quarterly'!$H$4="Quarterly",DATE(YEAR('Quarterly Journal entry'!A735),MONTH('Quarterly Journal entry'!A735)+3,DAY('Quarterly Journal entry'!A735)),DATE(YEAR('Quarterly Journal entry'!A735)+1,MONTH('Quarterly Journal entry'!A735),DAY('Quarterly Journal entry'!A735))))</f>
        <v>110760</v>
      </c>
      <c r="B736" s="9">
        <f t="shared" si="111"/>
        <v>110760</v>
      </c>
      <c r="C736" s="9">
        <f t="shared" si="117"/>
        <v>110789</v>
      </c>
      <c r="D736" s="3">
        <f t="shared" si="112"/>
        <v>30</v>
      </c>
      <c r="E736" s="10">
        <f t="shared" si="113"/>
        <v>30</v>
      </c>
      <c r="F736" s="4">
        <f>'Lease Quarterly'!K746</f>
        <v>0</v>
      </c>
      <c r="G736" s="3">
        <f t="shared" si="118"/>
        <v>0</v>
      </c>
      <c r="H736" s="11">
        <f t="shared" si="114"/>
        <v>0</v>
      </c>
      <c r="I736" s="11">
        <f t="shared" si="115"/>
        <v>0</v>
      </c>
      <c r="J736" s="4">
        <f t="shared" si="116"/>
        <v>0</v>
      </c>
      <c r="K736" s="3">
        <f t="shared" si="119"/>
        <v>0</v>
      </c>
      <c r="L736" s="11">
        <f t="shared" si="120"/>
        <v>0</v>
      </c>
    </row>
    <row r="737" spans="1:12" x14ac:dyDescent="0.25">
      <c r="A737" s="9">
        <f>IF('Lease Quarterly'!$H$4="Monthly",DATE(YEAR('Quarterly Journal entry'!A736),MONTH('Quarterly Journal entry'!A736)+1,DAY('Quarterly Journal entry'!A736)),IF('Lease Quarterly'!$H$4="Quarterly",DATE(YEAR('Quarterly Journal entry'!A736),MONTH('Quarterly Journal entry'!A736)+3,DAY('Quarterly Journal entry'!A736)),DATE(YEAR('Quarterly Journal entry'!A736)+1,MONTH('Quarterly Journal entry'!A736),DAY('Quarterly Journal entry'!A736))))</f>
        <v>110851</v>
      </c>
      <c r="B737" s="9">
        <f t="shared" si="111"/>
        <v>110851</v>
      </c>
      <c r="C737" s="9">
        <f t="shared" si="117"/>
        <v>110881</v>
      </c>
      <c r="D737" s="3">
        <f t="shared" si="112"/>
        <v>31</v>
      </c>
      <c r="E737" s="10">
        <f t="shared" si="113"/>
        <v>31</v>
      </c>
      <c r="F737" s="4">
        <f>'Lease Quarterly'!K747</f>
        <v>0</v>
      </c>
      <c r="G737" s="3">
        <f t="shared" si="118"/>
        <v>0</v>
      </c>
      <c r="H737" s="11">
        <f t="shared" si="114"/>
        <v>0</v>
      </c>
      <c r="I737" s="11">
        <f t="shared" si="115"/>
        <v>0</v>
      </c>
      <c r="J737" s="4">
        <f t="shared" si="116"/>
        <v>0</v>
      </c>
      <c r="K737" s="3">
        <f t="shared" si="119"/>
        <v>0</v>
      </c>
      <c r="L737" s="11">
        <f t="shared" si="120"/>
        <v>0</v>
      </c>
    </row>
    <row r="738" spans="1:12" x14ac:dyDescent="0.25">
      <c r="A738" s="9">
        <f>IF('Lease Quarterly'!$H$4="Monthly",DATE(YEAR('Quarterly Journal entry'!A737),MONTH('Quarterly Journal entry'!A737)+1,DAY('Quarterly Journal entry'!A737)),IF('Lease Quarterly'!$H$4="Quarterly",DATE(YEAR('Quarterly Journal entry'!A737),MONTH('Quarterly Journal entry'!A737)+3,DAY('Quarterly Journal entry'!A737)),DATE(YEAR('Quarterly Journal entry'!A737)+1,MONTH('Quarterly Journal entry'!A737),DAY('Quarterly Journal entry'!A737))))</f>
        <v>110943</v>
      </c>
      <c r="B738" s="9">
        <f t="shared" si="111"/>
        <v>110943</v>
      </c>
      <c r="C738" s="9">
        <f t="shared" si="117"/>
        <v>110973</v>
      </c>
      <c r="D738" s="3">
        <f t="shared" si="112"/>
        <v>31</v>
      </c>
      <c r="E738" s="10">
        <f t="shared" si="113"/>
        <v>31</v>
      </c>
      <c r="F738" s="4">
        <f>'Lease Quarterly'!K748</f>
        <v>0</v>
      </c>
      <c r="G738" s="3">
        <f t="shared" si="118"/>
        <v>0</v>
      </c>
      <c r="H738" s="11">
        <f t="shared" si="114"/>
        <v>0</v>
      </c>
      <c r="I738" s="11">
        <f t="shared" si="115"/>
        <v>0</v>
      </c>
      <c r="J738" s="4">
        <f t="shared" si="116"/>
        <v>0</v>
      </c>
      <c r="K738" s="3">
        <f t="shared" si="119"/>
        <v>0</v>
      </c>
      <c r="L738" s="11">
        <f t="shared" si="120"/>
        <v>0</v>
      </c>
    </row>
    <row r="739" spans="1:12" x14ac:dyDescent="0.25">
      <c r="A739" s="9">
        <f>IF('Lease Quarterly'!$H$4="Monthly",DATE(YEAR('Quarterly Journal entry'!A738),MONTH('Quarterly Journal entry'!A738)+1,DAY('Quarterly Journal entry'!A738)),IF('Lease Quarterly'!$H$4="Quarterly",DATE(YEAR('Quarterly Journal entry'!A738),MONTH('Quarterly Journal entry'!A738)+3,DAY('Quarterly Journal entry'!A738)),DATE(YEAR('Quarterly Journal entry'!A738)+1,MONTH('Quarterly Journal entry'!A738),DAY('Quarterly Journal entry'!A738))))</f>
        <v>111035</v>
      </c>
      <c r="B739" s="9">
        <f t="shared" si="111"/>
        <v>111035</v>
      </c>
      <c r="C739" s="9">
        <f t="shared" si="117"/>
        <v>111065</v>
      </c>
      <c r="D739" s="3">
        <f t="shared" si="112"/>
        <v>31</v>
      </c>
      <c r="E739" s="10">
        <f t="shared" si="113"/>
        <v>31</v>
      </c>
      <c r="F739" s="4">
        <f>'Lease Quarterly'!K749</f>
        <v>0</v>
      </c>
      <c r="G739" s="3">
        <f t="shared" si="118"/>
        <v>0</v>
      </c>
      <c r="H739" s="11">
        <f t="shared" si="114"/>
        <v>0</v>
      </c>
      <c r="I739" s="11">
        <f t="shared" si="115"/>
        <v>0</v>
      </c>
      <c r="J739" s="4">
        <f t="shared" si="116"/>
        <v>0</v>
      </c>
      <c r="K739" s="3">
        <f t="shared" si="119"/>
        <v>0</v>
      </c>
      <c r="L739" s="11">
        <f t="shared" si="120"/>
        <v>0</v>
      </c>
    </row>
    <row r="740" spans="1:12" x14ac:dyDescent="0.25">
      <c r="A740" s="9">
        <f>IF('Lease Quarterly'!$H$4="Monthly",DATE(YEAR('Quarterly Journal entry'!A739),MONTH('Quarterly Journal entry'!A739)+1,DAY('Quarterly Journal entry'!A739)),IF('Lease Quarterly'!$H$4="Quarterly",DATE(YEAR('Quarterly Journal entry'!A739),MONTH('Quarterly Journal entry'!A739)+3,DAY('Quarterly Journal entry'!A739)),DATE(YEAR('Quarterly Journal entry'!A739)+1,MONTH('Quarterly Journal entry'!A739),DAY('Quarterly Journal entry'!A739))))</f>
        <v>111126</v>
      </c>
      <c r="B740" s="9">
        <f t="shared" si="111"/>
        <v>111126</v>
      </c>
      <c r="C740" s="9">
        <f t="shared" si="117"/>
        <v>111155</v>
      </c>
      <c r="D740" s="3">
        <f t="shared" si="112"/>
        <v>30</v>
      </c>
      <c r="E740" s="10">
        <f t="shared" si="113"/>
        <v>30</v>
      </c>
      <c r="F740" s="4">
        <f>'Lease Quarterly'!K750</f>
        <v>0</v>
      </c>
      <c r="G740" s="3">
        <f t="shared" si="118"/>
        <v>0</v>
      </c>
      <c r="H740" s="11">
        <f t="shared" si="114"/>
        <v>0</v>
      </c>
      <c r="I740" s="11">
        <f t="shared" si="115"/>
        <v>0</v>
      </c>
      <c r="J740" s="4">
        <f t="shared" si="116"/>
        <v>0</v>
      </c>
      <c r="K740" s="3">
        <f t="shared" si="119"/>
        <v>0</v>
      </c>
      <c r="L740" s="11">
        <f t="shared" si="120"/>
        <v>0</v>
      </c>
    </row>
    <row r="741" spans="1:12" x14ac:dyDescent="0.25">
      <c r="A741" s="9">
        <f>IF('Lease Quarterly'!$H$4="Monthly",DATE(YEAR('Quarterly Journal entry'!A740),MONTH('Quarterly Journal entry'!A740)+1,DAY('Quarterly Journal entry'!A740)),IF('Lease Quarterly'!$H$4="Quarterly",DATE(YEAR('Quarterly Journal entry'!A740),MONTH('Quarterly Journal entry'!A740)+3,DAY('Quarterly Journal entry'!A740)),DATE(YEAR('Quarterly Journal entry'!A740)+1,MONTH('Quarterly Journal entry'!A740),DAY('Quarterly Journal entry'!A740))))</f>
        <v>111217</v>
      </c>
      <c r="B741" s="9">
        <f t="shared" si="111"/>
        <v>111217</v>
      </c>
      <c r="C741" s="9">
        <f t="shared" si="117"/>
        <v>111247</v>
      </c>
      <c r="D741" s="3">
        <f t="shared" si="112"/>
        <v>31</v>
      </c>
      <c r="E741" s="10">
        <f t="shared" si="113"/>
        <v>31</v>
      </c>
      <c r="F741" s="4">
        <f>'Lease Quarterly'!K751</f>
        <v>0</v>
      </c>
      <c r="G741" s="3">
        <f t="shared" si="118"/>
        <v>0</v>
      </c>
      <c r="H741" s="11">
        <f t="shared" si="114"/>
        <v>0</v>
      </c>
      <c r="I741" s="11">
        <f t="shared" si="115"/>
        <v>0</v>
      </c>
      <c r="J741" s="4">
        <f t="shared" si="116"/>
        <v>0</v>
      </c>
      <c r="K741" s="3">
        <f t="shared" si="119"/>
        <v>0</v>
      </c>
      <c r="L741" s="11">
        <f t="shared" si="120"/>
        <v>0</v>
      </c>
    </row>
    <row r="742" spans="1:12" x14ac:dyDescent="0.25">
      <c r="A742" s="9">
        <f>IF('Lease Quarterly'!$H$4="Monthly",DATE(YEAR('Quarterly Journal entry'!A741),MONTH('Quarterly Journal entry'!A741)+1,DAY('Quarterly Journal entry'!A741)),IF('Lease Quarterly'!$H$4="Quarterly",DATE(YEAR('Quarterly Journal entry'!A741),MONTH('Quarterly Journal entry'!A741)+3,DAY('Quarterly Journal entry'!A741)),DATE(YEAR('Quarterly Journal entry'!A741)+1,MONTH('Quarterly Journal entry'!A741),DAY('Quarterly Journal entry'!A741))))</f>
        <v>111309</v>
      </c>
      <c r="B742" s="9">
        <f t="shared" si="111"/>
        <v>111309</v>
      </c>
      <c r="C742" s="9">
        <f t="shared" si="117"/>
        <v>111339</v>
      </c>
      <c r="D742" s="3">
        <f t="shared" si="112"/>
        <v>31</v>
      </c>
      <c r="E742" s="10">
        <f t="shared" si="113"/>
        <v>31</v>
      </c>
      <c r="F742" s="4">
        <f>'Lease Quarterly'!K752</f>
        <v>0</v>
      </c>
      <c r="G742" s="3">
        <f t="shared" si="118"/>
        <v>0</v>
      </c>
      <c r="H742" s="11">
        <f t="shared" si="114"/>
        <v>0</v>
      </c>
      <c r="I742" s="11">
        <f t="shared" si="115"/>
        <v>0</v>
      </c>
      <c r="J742" s="4">
        <f t="shared" si="116"/>
        <v>0</v>
      </c>
      <c r="K742" s="3">
        <f t="shared" si="119"/>
        <v>0</v>
      </c>
      <c r="L742" s="11">
        <f t="shared" si="120"/>
        <v>0</v>
      </c>
    </row>
    <row r="743" spans="1:12" x14ac:dyDescent="0.25">
      <c r="A743" s="9">
        <f>IF('Lease Quarterly'!$H$4="Monthly",DATE(YEAR('Quarterly Journal entry'!A742),MONTH('Quarterly Journal entry'!A742)+1,DAY('Quarterly Journal entry'!A742)),IF('Lease Quarterly'!$H$4="Quarterly",DATE(YEAR('Quarterly Journal entry'!A742),MONTH('Quarterly Journal entry'!A742)+3,DAY('Quarterly Journal entry'!A742)),DATE(YEAR('Quarterly Journal entry'!A742)+1,MONTH('Quarterly Journal entry'!A742),DAY('Quarterly Journal entry'!A742))))</f>
        <v>111401</v>
      </c>
      <c r="B743" s="9">
        <f t="shared" si="111"/>
        <v>111401</v>
      </c>
      <c r="C743" s="9">
        <f t="shared" si="117"/>
        <v>111431</v>
      </c>
      <c r="D743" s="3">
        <f t="shared" si="112"/>
        <v>31</v>
      </c>
      <c r="E743" s="10">
        <f t="shared" si="113"/>
        <v>31</v>
      </c>
      <c r="F743" s="4">
        <f>'Lease Quarterly'!K753</f>
        <v>0</v>
      </c>
      <c r="G743" s="3">
        <f t="shared" si="118"/>
        <v>0</v>
      </c>
      <c r="H743" s="11">
        <f t="shared" si="114"/>
        <v>0</v>
      </c>
      <c r="I743" s="11">
        <f t="shared" si="115"/>
        <v>0</v>
      </c>
      <c r="J743" s="4">
        <f t="shared" si="116"/>
        <v>0</v>
      </c>
      <c r="K743" s="3">
        <f t="shared" si="119"/>
        <v>0</v>
      </c>
      <c r="L743" s="11">
        <f t="shared" si="120"/>
        <v>0</v>
      </c>
    </row>
    <row r="744" spans="1:12" x14ac:dyDescent="0.25">
      <c r="A744" s="9">
        <f>IF('Lease Quarterly'!$H$4="Monthly",DATE(YEAR('Quarterly Journal entry'!A743),MONTH('Quarterly Journal entry'!A743)+1,DAY('Quarterly Journal entry'!A743)),IF('Lease Quarterly'!$H$4="Quarterly",DATE(YEAR('Quarterly Journal entry'!A743),MONTH('Quarterly Journal entry'!A743)+3,DAY('Quarterly Journal entry'!A743)),DATE(YEAR('Quarterly Journal entry'!A743)+1,MONTH('Quarterly Journal entry'!A743),DAY('Quarterly Journal entry'!A743))))</f>
        <v>111491</v>
      </c>
      <c r="B744" s="9">
        <f t="shared" si="111"/>
        <v>111491</v>
      </c>
      <c r="C744" s="9">
        <f t="shared" si="117"/>
        <v>111520</v>
      </c>
      <c r="D744" s="3">
        <f t="shared" si="112"/>
        <v>30</v>
      </c>
      <c r="E744" s="10">
        <f t="shared" si="113"/>
        <v>30</v>
      </c>
      <c r="F744" s="4">
        <f>'Lease Quarterly'!K754</f>
        <v>0</v>
      </c>
      <c r="G744" s="3">
        <f t="shared" si="118"/>
        <v>0</v>
      </c>
      <c r="H744" s="11">
        <f t="shared" si="114"/>
        <v>0</v>
      </c>
      <c r="I744" s="11">
        <f t="shared" si="115"/>
        <v>0</v>
      </c>
      <c r="J744" s="4">
        <f t="shared" si="116"/>
        <v>0</v>
      </c>
      <c r="K744" s="3">
        <f t="shared" si="119"/>
        <v>0</v>
      </c>
      <c r="L744" s="11">
        <f t="shared" si="120"/>
        <v>0</v>
      </c>
    </row>
    <row r="745" spans="1:12" x14ac:dyDescent="0.25">
      <c r="A745" s="9">
        <f>IF('Lease Quarterly'!$H$4="Monthly",DATE(YEAR('Quarterly Journal entry'!A744),MONTH('Quarterly Journal entry'!A744)+1,DAY('Quarterly Journal entry'!A744)),IF('Lease Quarterly'!$H$4="Quarterly",DATE(YEAR('Quarterly Journal entry'!A744),MONTH('Quarterly Journal entry'!A744)+3,DAY('Quarterly Journal entry'!A744)),DATE(YEAR('Quarterly Journal entry'!A744)+1,MONTH('Quarterly Journal entry'!A744),DAY('Quarterly Journal entry'!A744))))</f>
        <v>111582</v>
      </c>
      <c r="B745" s="9">
        <f t="shared" si="111"/>
        <v>111582</v>
      </c>
      <c r="C745" s="9">
        <f t="shared" si="117"/>
        <v>111612</v>
      </c>
      <c r="D745" s="3">
        <f t="shared" si="112"/>
        <v>31</v>
      </c>
      <c r="E745" s="10">
        <f t="shared" si="113"/>
        <v>31</v>
      </c>
      <c r="F745" s="4">
        <f>'Lease Quarterly'!K755</f>
        <v>0</v>
      </c>
      <c r="G745" s="3">
        <f t="shared" si="118"/>
        <v>0</v>
      </c>
      <c r="H745" s="11">
        <f t="shared" si="114"/>
        <v>0</v>
      </c>
      <c r="I745" s="11">
        <f t="shared" si="115"/>
        <v>0</v>
      </c>
      <c r="J745" s="4">
        <f t="shared" si="116"/>
        <v>0</v>
      </c>
      <c r="K745" s="3">
        <f t="shared" si="119"/>
        <v>0</v>
      </c>
      <c r="L745" s="11">
        <f t="shared" si="120"/>
        <v>0</v>
      </c>
    </row>
    <row r="746" spans="1:12" x14ac:dyDescent="0.25">
      <c r="A746" s="9">
        <f>IF('Lease Quarterly'!$H$4="Monthly",DATE(YEAR('Quarterly Journal entry'!A745),MONTH('Quarterly Journal entry'!A745)+1,DAY('Quarterly Journal entry'!A745)),IF('Lease Quarterly'!$H$4="Quarterly",DATE(YEAR('Quarterly Journal entry'!A745),MONTH('Quarterly Journal entry'!A745)+3,DAY('Quarterly Journal entry'!A745)),DATE(YEAR('Quarterly Journal entry'!A745)+1,MONTH('Quarterly Journal entry'!A745),DAY('Quarterly Journal entry'!A745))))</f>
        <v>111674</v>
      </c>
      <c r="B746" s="9">
        <f t="shared" si="111"/>
        <v>111674</v>
      </c>
      <c r="C746" s="9">
        <f t="shared" si="117"/>
        <v>111704</v>
      </c>
      <c r="D746" s="3">
        <f t="shared" si="112"/>
        <v>31</v>
      </c>
      <c r="E746" s="10">
        <f t="shared" si="113"/>
        <v>31</v>
      </c>
      <c r="F746" s="4">
        <f>'Lease Quarterly'!K756</f>
        <v>0</v>
      </c>
      <c r="G746" s="3">
        <f t="shared" si="118"/>
        <v>0</v>
      </c>
      <c r="H746" s="11">
        <f t="shared" si="114"/>
        <v>0</v>
      </c>
      <c r="I746" s="11">
        <f t="shared" si="115"/>
        <v>0</v>
      </c>
      <c r="J746" s="4">
        <f t="shared" si="116"/>
        <v>0</v>
      </c>
      <c r="K746" s="3">
        <f t="shared" si="119"/>
        <v>0</v>
      </c>
      <c r="L746" s="11">
        <f t="shared" si="120"/>
        <v>0</v>
      </c>
    </row>
    <row r="747" spans="1:12" x14ac:dyDescent="0.25">
      <c r="A747" s="9">
        <f>IF('Lease Quarterly'!$H$4="Monthly",DATE(YEAR('Quarterly Journal entry'!A746),MONTH('Quarterly Journal entry'!A746)+1,DAY('Quarterly Journal entry'!A746)),IF('Lease Quarterly'!$H$4="Quarterly",DATE(YEAR('Quarterly Journal entry'!A746),MONTH('Quarterly Journal entry'!A746)+3,DAY('Quarterly Journal entry'!A746)),DATE(YEAR('Quarterly Journal entry'!A746)+1,MONTH('Quarterly Journal entry'!A746),DAY('Quarterly Journal entry'!A746))))</f>
        <v>111766</v>
      </c>
      <c r="B747" s="9">
        <f t="shared" si="111"/>
        <v>111766</v>
      </c>
      <c r="C747" s="9">
        <f t="shared" si="117"/>
        <v>111796</v>
      </c>
      <c r="D747" s="3">
        <f t="shared" si="112"/>
        <v>31</v>
      </c>
      <c r="E747" s="10">
        <f t="shared" si="113"/>
        <v>31</v>
      </c>
      <c r="F747" s="4">
        <f>'Lease Quarterly'!K757</f>
        <v>0</v>
      </c>
      <c r="G747" s="3">
        <f t="shared" si="118"/>
        <v>0</v>
      </c>
      <c r="H747" s="11">
        <f t="shared" si="114"/>
        <v>0</v>
      </c>
      <c r="I747" s="11">
        <f t="shared" si="115"/>
        <v>0</v>
      </c>
      <c r="J747" s="4">
        <f t="shared" si="116"/>
        <v>0</v>
      </c>
      <c r="K747" s="3">
        <f t="shared" si="119"/>
        <v>0</v>
      </c>
      <c r="L747" s="11">
        <f t="shared" si="120"/>
        <v>0</v>
      </c>
    </row>
    <row r="748" spans="1:12" x14ac:dyDescent="0.25">
      <c r="A748" s="9">
        <f>IF('Lease Quarterly'!$H$4="Monthly",DATE(YEAR('Quarterly Journal entry'!A747),MONTH('Quarterly Journal entry'!A747)+1,DAY('Quarterly Journal entry'!A747)),IF('Lease Quarterly'!$H$4="Quarterly",DATE(YEAR('Quarterly Journal entry'!A747),MONTH('Quarterly Journal entry'!A747)+3,DAY('Quarterly Journal entry'!A747)),DATE(YEAR('Quarterly Journal entry'!A747)+1,MONTH('Quarterly Journal entry'!A747),DAY('Quarterly Journal entry'!A747))))</f>
        <v>111856</v>
      </c>
      <c r="B748" s="9">
        <f t="shared" si="111"/>
        <v>111856</v>
      </c>
      <c r="C748" s="9">
        <f t="shared" si="117"/>
        <v>111885</v>
      </c>
      <c r="D748" s="3">
        <f t="shared" si="112"/>
        <v>30</v>
      </c>
      <c r="E748" s="10">
        <f t="shared" si="113"/>
        <v>30</v>
      </c>
      <c r="F748" s="4">
        <f>'Lease Quarterly'!K758</f>
        <v>0</v>
      </c>
      <c r="G748" s="3">
        <f t="shared" si="118"/>
        <v>0</v>
      </c>
      <c r="H748" s="11">
        <f t="shared" si="114"/>
        <v>0</v>
      </c>
      <c r="I748" s="11">
        <f t="shared" si="115"/>
        <v>0</v>
      </c>
      <c r="J748" s="4">
        <f t="shared" si="116"/>
        <v>0</v>
      </c>
      <c r="K748" s="3">
        <f t="shared" si="119"/>
        <v>0</v>
      </c>
      <c r="L748" s="11">
        <f t="shared" si="120"/>
        <v>0</v>
      </c>
    </row>
    <row r="749" spans="1:12" x14ac:dyDescent="0.25">
      <c r="A749" s="9">
        <f>IF('Lease Quarterly'!$H$4="Monthly",DATE(YEAR('Quarterly Journal entry'!A748),MONTH('Quarterly Journal entry'!A748)+1,DAY('Quarterly Journal entry'!A748)),IF('Lease Quarterly'!$H$4="Quarterly",DATE(YEAR('Quarterly Journal entry'!A748),MONTH('Quarterly Journal entry'!A748)+3,DAY('Quarterly Journal entry'!A748)),DATE(YEAR('Quarterly Journal entry'!A748)+1,MONTH('Quarterly Journal entry'!A748),DAY('Quarterly Journal entry'!A748))))</f>
        <v>111947</v>
      </c>
      <c r="B749" s="9">
        <f t="shared" si="111"/>
        <v>111947</v>
      </c>
      <c r="C749" s="9">
        <f t="shared" si="117"/>
        <v>111977</v>
      </c>
      <c r="D749" s="3">
        <f t="shared" si="112"/>
        <v>31</v>
      </c>
      <c r="E749" s="10">
        <f t="shared" si="113"/>
        <v>31</v>
      </c>
      <c r="F749" s="4">
        <f>'Lease Quarterly'!K759</f>
        <v>0</v>
      </c>
      <c r="G749" s="3">
        <f t="shared" si="118"/>
        <v>0</v>
      </c>
      <c r="H749" s="11">
        <f t="shared" si="114"/>
        <v>0</v>
      </c>
      <c r="I749" s="11">
        <f t="shared" si="115"/>
        <v>0</v>
      </c>
      <c r="J749" s="4">
        <f t="shared" si="116"/>
        <v>0</v>
      </c>
      <c r="K749" s="3">
        <f t="shared" si="119"/>
        <v>0</v>
      </c>
      <c r="L749" s="11">
        <f t="shared" si="120"/>
        <v>0</v>
      </c>
    </row>
    <row r="750" spans="1:12" x14ac:dyDescent="0.25">
      <c r="A750" s="9">
        <f>IF('Lease Quarterly'!$H$4="Monthly",DATE(YEAR('Quarterly Journal entry'!A749),MONTH('Quarterly Journal entry'!A749)+1,DAY('Quarterly Journal entry'!A749)),IF('Lease Quarterly'!$H$4="Quarterly",DATE(YEAR('Quarterly Journal entry'!A749),MONTH('Quarterly Journal entry'!A749)+3,DAY('Quarterly Journal entry'!A749)),DATE(YEAR('Quarterly Journal entry'!A749)+1,MONTH('Quarterly Journal entry'!A749),DAY('Quarterly Journal entry'!A749))))</f>
        <v>112039</v>
      </c>
      <c r="B750" s="9">
        <f t="shared" si="111"/>
        <v>112039</v>
      </c>
      <c r="C750" s="9">
        <f t="shared" si="117"/>
        <v>112069</v>
      </c>
      <c r="D750" s="3">
        <f t="shared" si="112"/>
        <v>31</v>
      </c>
      <c r="E750" s="10">
        <f t="shared" si="113"/>
        <v>31</v>
      </c>
      <c r="F750" s="4">
        <f>'Lease Quarterly'!K760</f>
        <v>0</v>
      </c>
      <c r="G750" s="3">
        <f t="shared" si="118"/>
        <v>0</v>
      </c>
      <c r="H750" s="11">
        <f t="shared" si="114"/>
        <v>0</v>
      </c>
      <c r="I750" s="11">
        <f t="shared" si="115"/>
        <v>0</v>
      </c>
      <c r="J750" s="4">
        <f t="shared" si="116"/>
        <v>0</v>
      </c>
      <c r="K750" s="3">
        <f t="shared" si="119"/>
        <v>0</v>
      </c>
      <c r="L750" s="11">
        <f t="shared" si="120"/>
        <v>0</v>
      </c>
    </row>
    <row r="751" spans="1:12" x14ac:dyDescent="0.25">
      <c r="A751" s="9">
        <f>IF('Lease Quarterly'!$H$4="Monthly",DATE(YEAR('Quarterly Journal entry'!A750),MONTH('Quarterly Journal entry'!A750)+1,DAY('Quarterly Journal entry'!A750)),IF('Lease Quarterly'!$H$4="Quarterly",DATE(YEAR('Quarterly Journal entry'!A750),MONTH('Quarterly Journal entry'!A750)+3,DAY('Quarterly Journal entry'!A750)),DATE(YEAR('Quarterly Journal entry'!A750)+1,MONTH('Quarterly Journal entry'!A750),DAY('Quarterly Journal entry'!A750))))</f>
        <v>112131</v>
      </c>
      <c r="B751" s="9">
        <f t="shared" si="111"/>
        <v>112131</v>
      </c>
      <c r="C751" s="9">
        <f t="shared" si="117"/>
        <v>112161</v>
      </c>
      <c r="D751" s="3">
        <f t="shared" si="112"/>
        <v>31</v>
      </c>
      <c r="E751" s="10">
        <f t="shared" si="113"/>
        <v>31</v>
      </c>
      <c r="F751" s="4">
        <f>'Lease Quarterly'!K761</f>
        <v>0</v>
      </c>
      <c r="G751" s="3">
        <f t="shared" si="118"/>
        <v>0</v>
      </c>
      <c r="H751" s="11">
        <f t="shared" si="114"/>
        <v>0</v>
      </c>
      <c r="I751" s="11">
        <f t="shared" si="115"/>
        <v>0</v>
      </c>
      <c r="J751" s="4">
        <f t="shared" si="116"/>
        <v>0</v>
      </c>
      <c r="K751" s="3">
        <f t="shared" si="119"/>
        <v>0</v>
      </c>
      <c r="L751" s="11">
        <f t="shared" si="120"/>
        <v>0</v>
      </c>
    </row>
    <row r="752" spans="1:12" x14ac:dyDescent="0.25">
      <c r="A752" s="9">
        <f>IF('Lease Quarterly'!$H$4="Monthly",DATE(YEAR('Quarterly Journal entry'!A751),MONTH('Quarterly Journal entry'!A751)+1,DAY('Quarterly Journal entry'!A751)),IF('Lease Quarterly'!$H$4="Quarterly",DATE(YEAR('Quarterly Journal entry'!A751),MONTH('Quarterly Journal entry'!A751)+3,DAY('Quarterly Journal entry'!A751)),DATE(YEAR('Quarterly Journal entry'!A751)+1,MONTH('Quarterly Journal entry'!A751),DAY('Quarterly Journal entry'!A751))))</f>
        <v>112221</v>
      </c>
      <c r="B752" s="9">
        <f t="shared" si="111"/>
        <v>112221</v>
      </c>
      <c r="C752" s="9">
        <f t="shared" si="117"/>
        <v>112250</v>
      </c>
      <c r="D752" s="3">
        <f t="shared" si="112"/>
        <v>30</v>
      </c>
      <c r="E752" s="10">
        <f t="shared" si="113"/>
        <v>30</v>
      </c>
      <c r="F752" s="4">
        <f>'Lease Quarterly'!K762</f>
        <v>0</v>
      </c>
      <c r="G752" s="3">
        <f t="shared" si="118"/>
        <v>0</v>
      </c>
      <c r="H752" s="11">
        <f t="shared" si="114"/>
        <v>0</v>
      </c>
      <c r="I752" s="11">
        <f t="shared" si="115"/>
        <v>0</v>
      </c>
      <c r="J752" s="4">
        <f t="shared" si="116"/>
        <v>0</v>
      </c>
      <c r="K752" s="3">
        <f t="shared" si="119"/>
        <v>0</v>
      </c>
      <c r="L752" s="11">
        <f t="shared" si="120"/>
        <v>0</v>
      </c>
    </row>
    <row r="753" spans="1:12" x14ac:dyDescent="0.25">
      <c r="A753" s="9">
        <f>IF('Lease Quarterly'!$H$4="Monthly",DATE(YEAR('Quarterly Journal entry'!A752),MONTH('Quarterly Journal entry'!A752)+1,DAY('Quarterly Journal entry'!A752)),IF('Lease Quarterly'!$H$4="Quarterly",DATE(YEAR('Quarterly Journal entry'!A752),MONTH('Quarterly Journal entry'!A752)+3,DAY('Quarterly Journal entry'!A752)),DATE(YEAR('Quarterly Journal entry'!A752)+1,MONTH('Quarterly Journal entry'!A752),DAY('Quarterly Journal entry'!A752))))</f>
        <v>112312</v>
      </c>
      <c r="B753" s="9">
        <f t="shared" si="111"/>
        <v>112312</v>
      </c>
      <c r="C753" s="9">
        <f t="shared" si="117"/>
        <v>112342</v>
      </c>
      <c r="D753" s="3">
        <f t="shared" si="112"/>
        <v>31</v>
      </c>
      <c r="E753" s="10">
        <f t="shared" si="113"/>
        <v>31</v>
      </c>
      <c r="F753" s="4">
        <f>'Lease Quarterly'!K763</f>
        <v>0</v>
      </c>
      <c r="G753" s="3">
        <f t="shared" si="118"/>
        <v>0</v>
      </c>
      <c r="H753" s="11">
        <f t="shared" si="114"/>
        <v>0</v>
      </c>
      <c r="I753" s="11">
        <f t="shared" si="115"/>
        <v>0</v>
      </c>
      <c r="J753" s="4">
        <f t="shared" si="116"/>
        <v>0</v>
      </c>
      <c r="K753" s="3">
        <f t="shared" si="119"/>
        <v>0</v>
      </c>
      <c r="L753" s="11">
        <f t="shared" si="120"/>
        <v>0</v>
      </c>
    </row>
    <row r="754" spans="1:12" x14ac:dyDescent="0.25">
      <c r="A754" s="9">
        <f>IF('Lease Quarterly'!$H$4="Monthly",DATE(YEAR('Quarterly Journal entry'!A753),MONTH('Quarterly Journal entry'!A753)+1,DAY('Quarterly Journal entry'!A753)),IF('Lease Quarterly'!$H$4="Quarterly",DATE(YEAR('Quarterly Journal entry'!A753),MONTH('Quarterly Journal entry'!A753)+3,DAY('Quarterly Journal entry'!A753)),DATE(YEAR('Quarterly Journal entry'!A753)+1,MONTH('Quarterly Journal entry'!A753),DAY('Quarterly Journal entry'!A753))))</f>
        <v>112404</v>
      </c>
      <c r="B754" s="9">
        <f t="shared" si="111"/>
        <v>112404</v>
      </c>
      <c r="C754" s="9">
        <f t="shared" si="117"/>
        <v>112434</v>
      </c>
      <c r="D754" s="3">
        <f t="shared" si="112"/>
        <v>31</v>
      </c>
      <c r="E754" s="10">
        <f t="shared" si="113"/>
        <v>31</v>
      </c>
      <c r="F754" s="4">
        <f>'Lease Quarterly'!K764</f>
        <v>0</v>
      </c>
      <c r="G754" s="3">
        <f t="shared" si="118"/>
        <v>0</v>
      </c>
      <c r="H754" s="11">
        <f t="shared" si="114"/>
        <v>0</v>
      </c>
      <c r="I754" s="11">
        <f t="shared" si="115"/>
        <v>0</v>
      </c>
      <c r="J754" s="4">
        <f t="shared" si="116"/>
        <v>0</v>
      </c>
      <c r="K754" s="3">
        <f t="shared" si="119"/>
        <v>0</v>
      </c>
      <c r="L754" s="11">
        <f t="shared" si="120"/>
        <v>0</v>
      </c>
    </row>
    <row r="755" spans="1:12" x14ac:dyDescent="0.25">
      <c r="A755" s="9">
        <f>IF('Lease Quarterly'!$H$4="Monthly",DATE(YEAR('Quarterly Journal entry'!A754),MONTH('Quarterly Journal entry'!A754)+1,DAY('Quarterly Journal entry'!A754)),IF('Lease Quarterly'!$H$4="Quarterly",DATE(YEAR('Quarterly Journal entry'!A754),MONTH('Quarterly Journal entry'!A754)+3,DAY('Quarterly Journal entry'!A754)),DATE(YEAR('Quarterly Journal entry'!A754)+1,MONTH('Quarterly Journal entry'!A754),DAY('Quarterly Journal entry'!A754))))</f>
        <v>112496</v>
      </c>
      <c r="B755" s="9">
        <f t="shared" si="111"/>
        <v>112496</v>
      </c>
      <c r="C755" s="9">
        <f t="shared" si="117"/>
        <v>112526</v>
      </c>
      <c r="D755" s="3">
        <f t="shared" si="112"/>
        <v>31</v>
      </c>
      <c r="E755" s="10">
        <f t="shared" si="113"/>
        <v>31</v>
      </c>
      <c r="F755" s="4">
        <f>'Lease Quarterly'!K765</f>
        <v>0</v>
      </c>
      <c r="G755" s="3">
        <f t="shared" si="118"/>
        <v>0</v>
      </c>
      <c r="H755" s="11">
        <f t="shared" si="114"/>
        <v>0</v>
      </c>
      <c r="I755" s="11">
        <f t="shared" si="115"/>
        <v>0</v>
      </c>
      <c r="J755" s="4">
        <f t="shared" si="116"/>
        <v>0</v>
      </c>
      <c r="K755" s="3">
        <f t="shared" si="119"/>
        <v>0</v>
      </c>
      <c r="L755" s="11">
        <f t="shared" si="120"/>
        <v>0</v>
      </c>
    </row>
    <row r="756" spans="1:12" x14ac:dyDescent="0.25">
      <c r="A756" s="9">
        <f>IF('Lease Quarterly'!$H$4="Monthly",DATE(YEAR('Quarterly Journal entry'!A755),MONTH('Quarterly Journal entry'!A755)+1,DAY('Quarterly Journal entry'!A755)),IF('Lease Quarterly'!$H$4="Quarterly",DATE(YEAR('Quarterly Journal entry'!A755),MONTH('Quarterly Journal entry'!A755)+3,DAY('Quarterly Journal entry'!A755)),DATE(YEAR('Quarterly Journal entry'!A755)+1,MONTH('Quarterly Journal entry'!A755),DAY('Quarterly Journal entry'!A755))))</f>
        <v>112587</v>
      </c>
      <c r="B756" s="9">
        <f t="shared" si="111"/>
        <v>112587</v>
      </c>
      <c r="C756" s="9">
        <f t="shared" si="117"/>
        <v>112616</v>
      </c>
      <c r="D756" s="3">
        <f t="shared" si="112"/>
        <v>30</v>
      </c>
      <c r="E756" s="10">
        <f t="shared" si="113"/>
        <v>30</v>
      </c>
      <c r="F756" s="4">
        <f>'Lease Quarterly'!K766</f>
        <v>0</v>
      </c>
      <c r="G756" s="3">
        <f t="shared" si="118"/>
        <v>0</v>
      </c>
      <c r="H756" s="11">
        <f t="shared" si="114"/>
        <v>0</v>
      </c>
      <c r="I756" s="11">
        <f t="shared" si="115"/>
        <v>0</v>
      </c>
      <c r="J756" s="4">
        <f t="shared" si="116"/>
        <v>0</v>
      </c>
      <c r="K756" s="3">
        <f t="shared" si="119"/>
        <v>0</v>
      </c>
      <c r="L756" s="11">
        <f t="shared" si="120"/>
        <v>0</v>
      </c>
    </row>
    <row r="757" spans="1:12" x14ac:dyDescent="0.25">
      <c r="A757" s="9">
        <f>IF('Lease Quarterly'!$H$4="Monthly",DATE(YEAR('Quarterly Journal entry'!A756),MONTH('Quarterly Journal entry'!A756)+1,DAY('Quarterly Journal entry'!A756)),IF('Lease Quarterly'!$H$4="Quarterly",DATE(YEAR('Quarterly Journal entry'!A756),MONTH('Quarterly Journal entry'!A756)+3,DAY('Quarterly Journal entry'!A756)),DATE(YEAR('Quarterly Journal entry'!A756)+1,MONTH('Quarterly Journal entry'!A756),DAY('Quarterly Journal entry'!A756))))</f>
        <v>112678</v>
      </c>
      <c r="B757" s="9">
        <f t="shared" si="111"/>
        <v>112678</v>
      </c>
      <c r="C757" s="9">
        <f t="shared" si="117"/>
        <v>112708</v>
      </c>
      <c r="D757" s="3">
        <f t="shared" si="112"/>
        <v>31</v>
      </c>
      <c r="E757" s="10">
        <f t="shared" si="113"/>
        <v>31</v>
      </c>
      <c r="F757" s="4">
        <f>'Lease Quarterly'!K767</f>
        <v>0</v>
      </c>
      <c r="G757" s="3">
        <f t="shared" si="118"/>
        <v>0</v>
      </c>
      <c r="H757" s="11">
        <f t="shared" si="114"/>
        <v>0</v>
      </c>
      <c r="I757" s="11">
        <f t="shared" si="115"/>
        <v>0</v>
      </c>
      <c r="J757" s="4">
        <f t="shared" si="116"/>
        <v>0</v>
      </c>
      <c r="K757" s="3">
        <f t="shared" si="119"/>
        <v>0</v>
      </c>
      <c r="L757" s="11">
        <f t="shared" si="120"/>
        <v>0</v>
      </c>
    </row>
    <row r="758" spans="1:12" x14ac:dyDescent="0.25">
      <c r="A758" s="9">
        <f>IF('Lease Quarterly'!$H$4="Monthly",DATE(YEAR('Quarterly Journal entry'!A757),MONTH('Quarterly Journal entry'!A757)+1,DAY('Quarterly Journal entry'!A757)),IF('Lease Quarterly'!$H$4="Quarterly",DATE(YEAR('Quarterly Journal entry'!A757),MONTH('Quarterly Journal entry'!A757)+3,DAY('Quarterly Journal entry'!A757)),DATE(YEAR('Quarterly Journal entry'!A757)+1,MONTH('Quarterly Journal entry'!A757),DAY('Quarterly Journal entry'!A757))))</f>
        <v>112770</v>
      </c>
      <c r="B758" s="9">
        <f t="shared" si="111"/>
        <v>112770</v>
      </c>
      <c r="C758" s="9">
        <f t="shared" si="117"/>
        <v>112800</v>
      </c>
      <c r="D758" s="3">
        <f t="shared" si="112"/>
        <v>31</v>
      </c>
      <c r="E758" s="10">
        <f t="shared" si="113"/>
        <v>31</v>
      </c>
      <c r="F758" s="4">
        <f>'Lease Quarterly'!K768</f>
        <v>0</v>
      </c>
      <c r="G758" s="3">
        <f t="shared" si="118"/>
        <v>0</v>
      </c>
      <c r="H758" s="11">
        <f t="shared" si="114"/>
        <v>0</v>
      </c>
      <c r="I758" s="11">
        <f t="shared" si="115"/>
        <v>0</v>
      </c>
      <c r="J758" s="4">
        <f t="shared" si="116"/>
        <v>0</v>
      </c>
      <c r="K758" s="3">
        <f t="shared" si="119"/>
        <v>0</v>
      </c>
      <c r="L758" s="11">
        <f t="shared" si="120"/>
        <v>0</v>
      </c>
    </row>
    <row r="759" spans="1:12" x14ac:dyDescent="0.25">
      <c r="A759" s="9">
        <f>IF('Lease Quarterly'!$H$4="Monthly",DATE(YEAR('Quarterly Journal entry'!A758),MONTH('Quarterly Journal entry'!A758)+1,DAY('Quarterly Journal entry'!A758)),IF('Lease Quarterly'!$H$4="Quarterly",DATE(YEAR('Quarterly Journal entry'!A758),MONTH('Quarterly Journal entry'!A758)+3,DAY('Quarterly Journal entry'!A758)),DATE(YEAR('Quarterly Journal entry'!A758)+1,MONTH('Quarterly Journal entry'!A758),DAY('Quarterly Journal entry'!A758))))</f>
        <v>112862</v>
      </c>
      <c r="B759" s="9">
        <f t="shared" si="111"/>
        <v>112862</v>
      </c>
      <c r="C759" s="9">
        <f t="shared" si="117"/>
        <v>112892</v>
      </c>
      <c r="D759" s="3">
        <f t="shared" si="112"/>
        <v>31</v>
      </c>
      <c r="E759" s="10">
        <f t="shared" si="113"/>
        <v>31</v>
      </c>
      <c r="F759" s="4">
        <f>'Lease Quarterly'!K769</f>
        <v>0</v>
      </c>
      <c r="G759" s="3">
        <f t="shared" si="118"/>
        <v>0</v>
      </c>
      <c r="H759" s="11">
        <f t="shared" si="114"/>
        <v>0</v>
      </c>
      <c r="I759" s="11">
        <f t="shared" si="115"/>
        <v>0</v>
      </c>
      <c r="J759" s="4">
        <f t="shared" si="116"/>
        <v>0</v>
      </c>
      <c r="K759" s="3">
        <f t="shared" si="119"/>
        <v>0</v>
      </c>
      <c r="L759" s="11">
        <f t="shared" si="120"/>
        <v>0</v>
      </c>
    </row>
    <row r="760" spans="1:12" x14ac:dyDescent="0.25">
      <c r="A760" s="9">
        <f>IF('Lease Quarterly'!$H$4="Monthly",DATE(YEAR('Quarterly Journal entry'!A759),MONTH('Quarterly Journal entry'!A759)+1,DAY('Quarterly Journal entry'!A759)),IF('Lease Quarterly'!$H$4="Quarterly",DATE(YEAR('Quarterly Journal entry'!A759),MONTH('Quarterly Journal entry'!A759)+3,DAY('Quarterly Journal entry'!A759)),DATE(YEAR('Quarterly Journal entry'!A759)+1,MONTH('Quarterly Journal entry'!A759),DAY('Quarterly Journal entry'!A759))))</f>
        <v>112952</v>
      </c>
      <c r="B760" s="9">
        <f t="shared" si="111"/>
        <v>112952</v>
      </c>
      <c r="C760" s="9">
        <f t="shared" si="117"/>
        <v>112981</v>
      </c>
      <c r="D760" s="3">
        <f t="shared" si="112"/>
        <v>30</v>
      </c>
      <c r="E760" s="10">
        <f t="shared" si="113"/>
        <v>30</v>
      </c>
      <c r="F760" s="4">
        <f>'Lease Quarterly'!K770</f>
        <v>0</v>
      </c>
      <c r="G760" s="3">
        <f t="shared" si="118"/>
        <v>0</v>
      </c>
      <c r="H760" s="11">
        <f t="shared" si="114"/>
        <v>0</v>
      </c>
      <c r="I760" s="11">
        <f t="shared" si="115"/>
        <v>0</v>
      </c>
      <c r="J760" s="4">
        <f t="shared" si="116"/>
        <v>0</v>
      </c>
      <c r="K760" s="3">
        <f t="shared" si="119"/>
        <v>0</v>
      </c>
      <c r="L760" s="11">
        <f t="shared" si="120"/>
        <v>0</v>
      </c>
    </row>
    <row r="761" spans="1:12" x14ac:dyDescent="0.25">
      <c r="A761" s="9">
        <f>IF('Lease Quarterly'!$H$4="Monthly",DATE(YEAR('Quarterly Journal entry'!A760),MONTH('Quarterly Journal entry'!A760)+1,DAY('Quarterly Journal entry'!A760)),IF('Lease Quarterly'!$H$4="Quarterly",DATE(YEAR('Quarterly Journal entry'!A760),MONTH('Quarterly Journal entry'!A760)+3,DAY('Quarterly Journal entry'!A760)),DATE(YEAR('Quarterly Journal entry'!A760)+1,MONTH('Quarterly Journal entry'!A760),DAY('Quarterly Journal entry'!A760))))</f>
        <v>113043</v>
      </c>
      <c r="B761" s="9">
        <f t="shared" si="111"/>
        <v>113043</v>
      </c>
      <c r="C761" s="9">
        <f t="shared" si="117"/>
        <v>113073</v>
      </c>
      <c r="D761" s="3">
        <f t="shared" si="112"/>
        <v>31</v>
      </c>
      <c r="E761" s="10">
        <f t="shared" si="113"/>
        <v>31</v>
      </c>
      <c r="F761" s="4">
        <f>'Lease Quarterly'!K771</f>
        <v>0</v>
      </c>
      <c r="G761" s="3">
        <f t="shared" si="118"/>
        <v>0</v>
      </c>
      <c r="H761" s="11">
        <f t="shared" si="114"/>
        <v>0</v>
      </c>
      <c r="I761" s="11">
        <f t="shared" si="115"/>
        <v>0</v>
      </c>
      <c r="J761" s="4">
        <f t="shared" si="116"/>
        <v>0</v>
      </c>
      <c r="K761" s="3">
        <f t="shared" si="119"/>
        <v>0</v>
      </c>
      <c r="L761" s="11">
        <f t="shared" si="120"/>
        <v>0</v>
      </c>
    </row>
    <row r="762" spans="1:12" x14ac:dyDescent="0.25">
      <c r="A762" s="9">
        <f>IF('Lease Quarterly'!$H$4="Monthly",DATE(YEAR('Quarterly Journal entry'!A761),MONTH('Quarterly Journal entry'!A761)+1,DAY('Quarterly Journal entry'!A761)),IF('Lease Quarterly'!$H$4="Quarterly",DATE(YEAR('Quarterly Journal entry'!A761),MONTH('Quarterly Journal entry'!A761)+3,DAY('Quarterly Journal entry'!A761)),DATE(YEAR('Quarterly Journal entry'!A761)+1,MONTH('Quarterly Journal entry'!A761),DAY('Quarterly Journal entry'!A761))))</f>
        <v>113135</v>
      </c>
      <c r="B762" s="9">
        <f t="shared" si="111"/>
        <v>113135</v>
      </c>
      <c r="C762" s="9">
        <f t="shared" si="117"/>
        <v>113165</v>
      </c>
      <c r="D762" s="3">
        <f t="shared" si="112"/>
        <v>31</v>
      </c>
      <c r="E762" s="10">
        <f t="shared" si="113"/>
        <v>31</v>
      </c>
      <c r="F762" s="4">
        <f>'Lease Quarterly'!K772</f>
        <v>0</v>
      </c>
      <c r="G762" s="3">
        <f t="shared" si="118"/>
        <v>0</v>
      </c>
      <c r="H762" s="11">
        <f t="shared" si="114"/>
        <v>0</v>
      </c>
      <c r="I762" s="11">
        <f t="shared" si="115"/>
        <v>0</v>
      </c>
      <c r="J762" s="4">
        <f t="shared" si="116"/>
        <v>0</v>
      </c>
      <c r="K762" s="3">
        <f t="shared" si="119"/>
        <v>0</v>
      </c>
      <c r="L762" s="11">
        <f t="shared" si="120"/>
        <v>0</v>
      </c>
    </row>
    <row r="763" spans="1:12" x14ac:dyDescent="0.25">
      <c r="A763" s="9">
        <f>IF('Lease Quarterly'!$H$4="Monthly",DATE(YEAR('Quarterly Journal entry'!A762),MONTH('Quarterly Journal entry'!A762)+1,DAY('Quarterly Journal entry'!A762)),IF('Lease Quarterly'!$H$4="Quarterly",DATE(YEAR('Quarterly Journal entry'!A762),MONTH('Quarterly Journal entry'!A762)+3,DAY('Quarterly Journal entry'!A762)),DATE(YEAR('Quarterly Journal entry'!A762)+1,MONTH('Quarterly Journal entry'!A762),DAY('Quarterly Journal entry'!A762))))</f>
        <v>113227</v>
      </c>
      <c r="B763" s="9">
        <f t="shared" si="111"/>
        <v>113227</v>
      </c>
      <c r="C763" s="9">
        <f t="shared" si="117"/>
        <v>113257</v>
      </c>
      <c r="D763" s="3">
        <f t="shared" si="112"/>
        <v>31</v>
      </c>
      <c r="E763" s="10">
        <f t="shared" si="113"/>
        <v>31</v>
      </c>
      <c r="F763" s="4">
        <f>'Lease Quarterly'!K773</f>
        <v>0</v>
      </c>
      <c r="G763" s="3">
        <f t="shared" si="118"/>
        <v>0</v>
      </c>
      <c r="H763" s="11">
        <f t="shared" si="114"/>
        <v>0</v>
      </c>
      <c r="I763" s="11">
        <f t="shared" si="115"/>
        <v>0</v>
      </c>
      <c r="J763" s="4">
        <f t="shared" si="116"/>
        <v>0</v>
      </c>
      <c r="K763" s="3">
        <f t="shared" si="119"/>
        <v>0</v>
      </c>
      <c r="L763" s="11">
        <f t="shared" si="120"/>
        <v>0</v>
      </c>
    </row>
    <row r="764" spans="1:12" x14ac:dyDescent="0.25">
      <c r="A764" s="9">
        <f>IF('Lease Quarterly'!$H$4="Monthly",DATE(YEAR('Quarterly Journal entry'!A763),MONTH('Quarterly Journal entry'!A763)+1,DAY('Quarterly Journal entry'!A763)),IF('Lease Quarterly'!$H$4="Quarterly",DATE(YEAR('Quarterly Journal entry'!A763),MONTH('Quarterly Journal entry'!A763)+3,DAY('Quarterly Journal entry'!A763)),DATE(YEAR('Quarterly Journal entry'!A763)+1,MONTH('Quarterly Journal entry'!A763),DAY('Quarterly Journal entry'!A763))))</f>
        <v>113317</v>
      </c>
      <c r="B764" s="9">
        <f t="shared" si="111"/>
        <v>113317</v>
      </c>
      <c r="C764" s="9">
        <f t="shared" si="117"/>
        <v>113346</v>
      </c>
      <c r="D764" s="3">
        <f t="shared" si="112"/>
        <v>30</v>
      </c>
      <c r="E764" s="10">
        <f t="shared" si="113"/>
        <v>30</v>
      </c>
      <c r="F764" s="4">
        <f>'Lease Quarterly'!K774</f>
        <v>0</v>
      </c>
      <c r="G764" s="3">
        <f t="shared" si="118"/>
        <v>0</v>
      </c>
      <c r="H764" s="11">
        <f t="shared" si="114"/>
        <v>0</v>
      </c>
      <c r="I764" s="11">
        <f t="shared" si="115"/>
        <v>0</v>
      </c>
      <c r="J764" s="4">
        <f t="shared" si="116"/>
        <v>0</v>
      </c>
      <c r="K764" s="3">
        <f t="shared" si="119"/>
        <v>0</v>
      </c>
      <c r="L764" s="11">
        <f t="shared" si="120"/>
        <v>0</v>
      </c>
    </row>
    <row r="765" spans="1:12" x14ac:dyDescent="0.25">
      <c r="A765" s="9">
        <f>IF('Lease Quarterly'!$H$4="Monthly",DATE(YEAR('Quarterly Journal entry'!A764),MONTH('Quarterly Journal entry'!A764)+1,DAY('Quarterly Journal entry'!A764)),IF('Lease Quarterly'!$H$4="Quarterly",DATE(YEAR('Quarterly Journal entry'!A764),MONTH('Quarterly Journal entry'!A764)+3,DAY('Quarterly Journal entry'!A764)),DATE(YEAR('Quarterly Journal entry'!A764)+1,MONTH('Quarterly Journal entry'!A764),DAY('Quarterly Journal entry'!A764))))</f>
        <v>113408</v>
      </c>
      <c r="B765" s="9">
        <f t="shared" si="111"/>
        <v>113408</v>
      </c>
      <c r="C765" s="9">
        <f t="shared" si="117"/>
        <v>113438</v>
      </c>
      <c r="D765" s="3">
        <f t="shared" si="112"/>
        <v>31</v>
      </c>
      <c r="E765" s="10">
        <f t="shared" si="113"/>
        <v>31</v>
      </c>
      <c r="F765" s="4">
        <f>'Lease Quarterly'!K775</f>
        <v>0</v>
      </c>
      <c r="G765" s="3">
        <f t="shared" si="118"/>
        <v>0</v>
      </c>
      <c r="H765" s="11">
        <f t="shared" si="114"/>
        <v>0</v>
      </c>
      <c r="I765" s="11">
        <f t="shared" si="115"/>
        <v>0</v>
      </c>
      <c r="J765" s="4">
        <f t="shared" si="116"/>
        <v>0</v>
      </c>
      <c r="K765" s="3">
        <f t="shared" si="119"/>
        <v>0</v>
      </c>
      <c r="L765" s="11">
        <f t="shared" si="120"/>
        <v>0</v>
      </c>
    </row>
    <row r="766" spans="1:12" x14ac:dyDescent="0.25">
      <c r="A766" s="9">
        <f>IF('Lease Quarterly'!$H$4="Monthly",DATE(YEAR('Quarterly Journal entry'!A765),MONTH('Quarterly Journal entry'!A765)+1,DAY('Quarterly Journal entry'!A765)),IF('Lease Quarterly'!$H$4="Quarterly",DATE(YEAR('Quarterly Journal entry'!A765),MONTH('Quarterly Journal entry'!A765)+3,DAY('Quarterly Journal entry'!A765)),DATE(YEAR('Quarterly Journal entry'!A765)+1,MONTH('Quarterly Journal entry'!A765),DAY('Quarterly Journal entry'!A765))))</f>
        <v>113500</v>
      </c>
      <c r="B766" s="9">
        <f t="shared" si="111"/>
        <v>113500</v>
      </c>
      <c r="C766" s="9">
        <f t="shared" si="117"/>
        <v>113530</v>
      </c>
      <c r="D766" s="3">
        <f t="shared" si="112"/>
        <v>31</v>
      </c>
      <c r="E766" s="10">
        <f t="shared" si="113"/>
        <v>31</v>
      </c>
      <c r="F766" s="4">
        <f>'Lease Quarterly'!K776</f>
        <v>0</v>
      </c>
      <c r="G766" s="3">
        <f t="shared" si="118"/>
        <v>0</v>
      </c>
      <c r="H766" s="11">
        <f t="shared" si="114"/>
        <v>0</v>
      </c>
      <c r="I766" s="11">
        <f t="shared" si="115"/>
        <v>0</v>
      </c>
      <c r="J766" s="4">
        <f t="shared" si="116"/>
        <v>0</v>
      </c>
      <c r="K766" s="3">
        <f t="shared" si="119"/>
        <v>0</v>
      </c>
      <c r="L766" s="11">
        <f t="shared" si="120"/>
        <v>0</v>
      </c>
    </row>
    <row r="767" spans="1:12" x14ac:dyDescent="0.25">
      <c r="A767" s="9">
        <f>IF('Lease Quarterly'!$H$4="Monthly",DATE(YEAR('Quarterly Journal entry'!A766),MONTH('Quarterly Journal entry'!A766)+1,DAY('Quarterly Journal entry'!A766)),IF('Lease Quarterly'!$H$4="Quarterly",DATE(YEAR('Quarterly Journal entry'!A766),MONTH('Quarterly Journal entry'!A766)+3,DAY('Quarterly Journal entry'!A766)),DATE(YEAR('Quarterly Journal entry'!A766)+1,MONTH('Quarterly Journal entry'!A766),DAY('Quarterly Journal entry'!A766))))</f>
        <v>113592</v>
      </c>
      <c r="B767" s="9">
        <f t="shared" si="111"/>
        <v>113592</v>
      </c>
      <c r="C767" s="9">
        <f t="shared" si="117"/>
        <v>113622</v>
      </c>
      <c r="D767" s="3">
        <f t="shared" si="112"/>
        <v>31</v>
      </c>
      <c r="E767" s="10">
        <f t="shared" si="113"/>
        <v>31</v>
      </c>
      <c r="F767" s="4">
        <f>'Lease Quarterly'!K777</f>
        <v>0</v>
      </c>
      <c r="G767" s="3">
        <f t="shared" si="118"/>
        <v>0</v>
      </c>
      <c r="H767" s="11">
        <f t="shared" si="114"/>
        <v>0</v>
      </c>
      <c r="I767" s="11">
        <f t="shared" si="115"/>
        <v>0</v>
      </c>
      <c r="J767" s="4">
        <f t="shared" si="116"/>
        <v>0</v>
      </c>
      <c r="K767" s="3">
        <f t="shared" si="119"/>
        <v>0</v>
      </c>
      <c r="L767" s="11">
        <f t="shared" si="120"/>
        <v>0</v>
      </c>
    </row>
    <row r="768" spans="1:12" x14ac:dyDescent="0.25">
      <c r="A768" s="9">
        <f>IF('Lease Quarterly'!$H$4="Monthly",DATE(YEAR('Quarterly Journal entry'!A767),MONTH('Quarterly Journal entry'!A767)+1,DAY('Quarterly Journal entry'!A767)),IF('Lease Quarterly'!$H$4="Quarterly",DATE(YEAR('Quarterly Journal entry'!A767),MONTH('Quarterly Journal entry'!A767)+3,DAY('Quarterly Journal entry'!A767)),DATE(YEAR('Quarterly Journal entry'!A767)+1,MONTH('Quarterly Journal entry'!A767),DAY('Quarterly Journal entry'!A767))))</f>
        <v>113682</v>
      </c>
      <c r="B768" s="9">
        <f t="shared" si="111"/>
        <v>113682</v>
      </c>
      <c r="C768" s="9">
        <f t="shared" si="117"/>
        <v>113711</v>
      </c>
      <c r="D768" s="3">
        <f t="shared" si="112"/>
        <v>30</v>
      </c>
      <c r="E768" s="10">
        <f t="shared" si="113"/>
        <v>30</v>
      </c>
      <c r="F768" s="4">
        <f>'Lease Quarterly'!K778</f>
        <v>0</v>
      </c>
      <c r="G768" s="3">
        <f t="shared" si="118"/>
        <v>0</v>
      </c>
      <c r="H768" s="11">
        <f t="shared" si="114"/>
        <v>0</v>
      </c>
      <c r="I768" s="11">
        <f t="shared" si="115"/>
        <v>0</v>
      </c>
      <c r="J768" s="4">
        <f t="shared" si="116"/>
        <v>0</v>
      </c>
      <c r="K768" s="3">
        <f t="shared" si="119"/>
        <v>0</v>
      </c>
      <c r="L768" s="11">
        <f t="shared" si="120"/>
        <v>0</v>
      </c>
    </row>
    <row r="769" spans="1:12" x14ac:dyDescent="0.25">
      <c r="A769" s="9">
        <f>IF('Lease Quarterly'!$H$4="Monthly",DATE(YEAR('Quarterly Journal entry'!A768),MONTH('Quarterly Journal entry'!A768)+1,DAY('Quarterly Journal entry'!A768)),IF('Lease Quarterly'!$H$4="Quarterly",DATE(YEAR('Quarterly Journal entry'!A768),MONTH('Quarterly Journal entry'!A768)+3,DAY('Quarterly Journal entry'!A768)),DATE(YEAR('Quarterly Journal entry'!A768)+1,MONTH('Quarterly Journal entry'!A768),DAY('Quarterly Journal entry'!A768))))</f>
        <v>113773</v>
      </c>
      <c r="B769" s="9">
        <f t="shared" si="111"/>
        <v>113773</v>
      </c>
      <c r="C769" s="9">
        <f t="shared" si="117"/>
        <v>113803</v>
      </c>
      <c r="D769" s="3">
        <f t="shared" si="112"/>
        <v>31</v>
      </c>
      <c r="E769" s="10">
        <f t="shared" si="113"/>
        <v>31</v>
      </c>
      <c r="F769" s="4">
        <f>'Lease Quarterly'!K779</f>
        <v>0</v>
      </c>
      <c r="G769" s="3">
        <f t="shared" si="118"/>
        <v>0</v>
      </c>
      <c r="H769" s="11">
        <f t="shared" si="114"/>
        <v>0</v>
      </c>
      <c r="I769" s="11">
        <f t="shared" si="115"/>
        <v>0</v>
      </c>
      <c r="J769" s="4">
        <f t="shared" si="116"/>
        <v>0</v>
      </c>
      <c r="K769" s="3">
        <f t="shared" si="119"/>
        <v>0</v>
      </c>
      <c r="L769" s="11">
        <f t="shared" si="120"/>
        <v>0</v>
      </c>
    </row>
    <row r="770" spans="1:12" x14ac:dyDescent="0.25">
      <c r="A770" s="9">
        <f>IF('Lease Quarterly'!$H$4="Monthly",DATE(YEAR('Quarterly Journal entry'!A769),MONTH('Quarterly Journal entry'!A769)+1,DAY('Quarterly Journal entry'!A769)),IF('Lease Quarterly'!$H$4="Quarterly",DATE(YEAR('Quarterly Journal entry'!A769),MONTH('Quarterly Journal entry'!A769)+3,DAY('Quarterly Journal entry'!A769)),DATE(YEAR('Quarterly Journal entry'!A769)+1,MONTH('Quarterly Journal entry'!A769),DAY('Quarterly Journal entry'!A769))))</f>
        <v>113865</v>
      </c>
      <c r="B770" s="9">
        <f t="shared" si="111"/>
        <v>113865</v>
      </c>
      <c r="C770" s="9">
        <f t="shared" si="117"/>
        <v>113895</v>
      </c>
      <c r="D770" s="3">
        <f t="shared" si="112"/>
        <v>31</v>
      </c>
      <c r="E770" s="10">
        <f t="shared" si="113"/>
        <v>31</v>
      </c>
      <c r="F770" s="4">
        <f>'Lease Quarterly'!K780</f>
        <v>0</v>
      </c>
      <c r="G770" s="3">
        <f t="shared" si="118"/>
        <v>0</v>
      </c>
      <c r="H770" s="11">
        <f t="shared" si="114"/>
        <v>0</v>
      </c>
      <c r="I770" s="11">
        <f t="shared" si="115"/>
        <v>0</v>
      </c>
      <c r="J770" s="4">
        <f t="shared" si="116"/>
        <v>0</v>
      </c>
      <c r="K770" s="3">
        <f t="shared" si="119"/>
        <v>0</v>
      </c>
      <c r="L770" s="11">
        <f t="shared" si="120"/>
        <v>0</v>
      </c>
    </row>
    <row r="771" spans="1:12" x14ac:dyDescent="0.25">
      <c r="A771" s="9">
        <f>IF('Lease Quarterly'!$H$4="Monthly",DATE(YEAR('Quarterly Journal entry'!A770),MONTH('Quarterly Journal entry'!A770)+1,DAY('Quarterly Journal entry'!A770)),IF('Lease Quarterly'!$H$4="Quarterly",DATE(YEAR('Quarterly Journal entry'!A770),MONTH('Quarterly Journal entry'!A770)+3,DAY('Quarterly Journal entry'!A770)),DATE(YEAR('Quarterly Journal entry'!A770)+1,MONTH('Quarterly Journal entry'!A770),DAY('Quarterly Journal entry'!A770))))</f>
        <v>113957</v>
      </c>
      <c r="B771" s="9">
        <f t="shared" si="111"/>
        <v>113957</v>
      </c>
      <c r="C771" s="9">
        <f t="shared" si="117"/>
        <v>113987</v>
      </c>
      <c r="D771" s="3">
        <f t="shared" si="112"/>
        <v>31</v>
      </c>
      <c r="E771" s="10">
        <f t="shared" si="113"/>
        <v>31</v>
      </c>
      <c r="F771" s="4">
        <f>'Lease Quarterly'!K781</f>
        <v>0</v>
      </c>
      <c r="G771" s="3">
        <f t="shared" si="118"/>
        <v>0</v>
      </c>
      <c r="H771" s="11">
        <f t="shared" si="114"/>
        <v>0</v>
      </c>
      <c r="I771" s="11">
        <f t="shared" si="115"/>
        <v>0</v>
      </c>
      <c r="J771" s="4">
        <f t="shared" si="116"/>
        <v>0</v>
      </c>
      <c r="K771" s="3">
        <f t="shared" si="119"/>
        <v>0</v>
      </c>
      <c r="L771" s="11">
        <f t="shared" si="120"/>
        <v>0</v>
      </c>
    </row>
    <row r="772" spans="1:12" x14ac:dyDescent="0.25">
      <c r="A772" s="9">
        <f>IF('Lease Quarterly'!$H$4="Monthly",DATE(YEAR('Quarterly Journal entry'!A771),MONTH('Quarterly Journal entry'!A771)+1,DAY('Quarterly Journal entry'!A771)),IF('Lease Quarterly'!$H$4="Quarterly",DATE(YEAR('Quarterly Journal entry'!A771),MONTH('Quarterly Journal entry'!A771)+3,DAY('Quarterly Journal entry'!A771)),DATE(YEAR('Quarterly Journal entry'!A771)+1,MONTH('Quarterly Journal entry'!A771),DAY('Quarterly Journal entry'!A771))))</f>
        <v>114048</v>
      </c>
      <c r="B772" s="9">
        <f t="shared" si="111"/>
        <v>114048</v>
      </c>
      <c r="C772" s="9">
        <f t="shared" si="117"/>
        <v>114077</v>
      </c>
      <c r="D772" s="3">
        <f t="shared" si="112"/>
        <v>30</v>
      </c>
      <c r="E772" s="10">
        <f t="shared" si="113"/>
        <v>30</v>
      </c>
      <c r="F772" s="4">
        <f>'Lease Quarterly'!K782</f>
        <v>0</v>
      </c>
      <c r="G772" s="3">
        <f t="shared" si="118"/>
        <v>0</v>
      </c>
      <c r="H772" s="11">
        <f t="shared" si="114"/>
        <v>0</v>
      </c>
      <c r="I772" s="11">
        <f t="shared" si="115"/>
        <v>0</v>
      </c>
      <c r="J772" s="4">
        <f t="shared" si="116"/>
        <v>0</v>
      </c>
      <c r="K772" s="3">
        <f t="shared" si="119"/>
        <v>0</v>
      </c>
      <c r="L772" s="11">
        <f t="shared" si="120"/>
        <v>0</v>
      </c>
    </row>
    <row r="773" spans="1:12" x14ac:dyDescent="0.25">
      <c r="A773" s="9">
        <f>IF('Lease Quarterly'!$H$4="Monthly",DATE(YEAR('Quarterly Journal entry'!A772),MONTH('Quarterly Journal entry'!A772)+1,DAY('Quarterly Journal entry'!A772)),IF('Lease Quarterly'!$H$4="Quarterly",DATE(YEAR('Quarterly Journal entry'!A772),MONTH('Quarterly Journal entry'!A772)+3,DAY('Quarterly Journal entry'!A772)),DATE(YEAR('Quarterly Journal entry'!A772)+1,MONTH('Quarterly Journal entry'!A772),DAY('Quarterly Journal entry'!A772))))</f>
        <v>114139</v>
      </c>
      <c r="B773" s="9">
        <f t="shared" si="111"/>
        <v>114139</v>
      </c>
      <c r="C773" s="9">
        <f t="shared" si="117"/>
        <v>114169</v>
      </c>
      <c r="D773" s="3">
        <f t="shared" si="112"/>
        <v>31</v>
      </c>
      <c r="E773" s="10">
        <f t="shared" si="113"/>
        <v>31</v>
      </c>
      <c r="F773" s="4">
        <f>'Lease Quarterly'!K783</f>
        <v>0</v>
      </c>
      <c r="G773" s="3">
        <f t="shared" si="118"/>
        <v>0</v>
      </c>
      <c r="H773" s="11">
        <f t="shared" si="114"/>
        <v>0</v>
      </c>
      <c r="I773" s="11">
        <f t="shared" si="115"/>
        <v>0</v>
      </c>
      <c r="J773" s="4">
        <f t="shared" si="116"/>
        <v>0</v>
      </c>
      <c r="K773" s="3">
        <f t="shared" si="119"/>
        <v>0</v>
      </c>
      <c r="L773" s="11">
        <f t="shared" si="120"/>
        <v>0</v>
      </c>
    </row>
    <row r="774" spans="1:12" x14ac:dyDescent="0.25">
      <c r="A774" s="9">
        <f>IF('Lease Quarterly'!$H$4="Monthly",DATE(YEAR('Quarterly Journal entry'!A773),MONTH('Quarterly Journal entry'!A773)+1,DAY('Quarterly Journal entry'!A773)),IF('Lease Quarterly'!$H$4="Quarterly",DATE(YEAR('Quarterly Journal entry'!A773),MONTH('Quarterly Journal entry'!A773)+3,DAY('Quarterly Journal entry'!A773)),DATE(YEAR('Quarterly Journal entry'!A773)+1,MONTH('Quarterly Journal entry'!A773),DAY('Quarterly Journal entry'!A773))))</f>
        <v>114231</v>
      </c>
      <c r="B774" s="9">
        <f t="shared" ref="B774:B837" si="121">EOMONTH(A774,-1)+1</f>
        <v>114231</v>
      </c>
      <c r="C774" s="9">
        <f t="shared" si="117"/>
        <v>114261</v>
      </c>
      <c r="D774" s="3">
        <f t="shared" ref="D774:D837" si="122">C774-B774+1</f>
        <v>31</v>
      </c>
      <c r="E774" s="10">
        <f t="shared" ref="E774:E837" si="123">C774-A774+1</f>
        <v>31</v>
      </c>
      <c r="F774" s="4">
        <f>'Lease Quarterly'!K784</f>
        <v>0</v>
      </c>
      <c r="G774" s="3">
        <f t="shared" si="118"/>
        <v>0</v>
      </c>
      <c r="H774" s="11">
        <f t="shared" ref="H774:H837" si="124">(F775)/(A775-A774+1)*((((EOMONTH(DATE(YEAR(A774),MONTH(A774)+1,DAY(A774)),0)))-DATE(YEAR(A774),MONTH(EOMONTH(A774,-1)+1)+1,1))+1)</f>
        <v>0</v>
      </c>
      <c r="I774" s="11">
        <f t="shared" ref="I774:I837" si="125">(F775)/(A775-A774+1)*(((((EOMONTH(DATE(YEAR(A774),MONTH(A774)+2,DAY(A774)),0)))-DATE(YEAR(A774),MONTH(EOMONTH(A774,-1)+2)+2,1)))+1)</f>
        <v>0</v>
      </c>
      <c r="J774" s="4">
        <f t="shared" ref="J774:J837" si="126">F775/(A775-A774+1)*(A775-DATE(YEAR(A775),MONTH(EOMONTH(A775,-1)+1),DAY(1))+1)</f>
        <v>0</v>
      </c>
      <c r="K774" s="3">
        <f t="shared" si="119"/>
        <v>0</v>
      </c>
      <c r="L774" s="11">
        <f t="shared" si="120"/>
        <v>0</v>
      </c>
    </row>
    <row r="775" spans="1:12" x14ac:dyDescent="0.25">
      <c r="A775" s="9">
        <f>IF('Lease Quarterly'!$H$4="Monthly",DATE(YEAR('Quarterly Journal entry'!A774),MONTH('Quarterly Journal entry'!A774)+1,DAY('Quarterly Journal entry'!A774)),IF('Lease Quarterly'!$H$4="Quarterly",DATE(YEAR('Quarterly Journal entry'!A774),MONTH('Quarterly Journal entry'!A774)+3,DAY('Quarterly Journal entry'!A774)),DATE(YEAR('Quarterly Journal entry'!A774)+1,MONTH('Quarterly Journal entry'!A774),DAY('Quarterly Journal entry'!A774))))</f>
        <v>114323</v>
      </c>
      <c r="B775" s="9">
        <f t="shared" si="121"/>
        <v>114323</v>
      </c>
      <c r="C775" s="9">
        <f t="shared" ref="C775:C838" si="127">EOMONTH(A775,0)</f>
        <v>114353</v>
      </c>
      <c r="D775" s="3">
        <f t="shared" si="122"/>
        <v>31</v>
      </c>
      <c r="E775" s="10">
        <f t="shared" si="123"/>
        <v>31</v>
      </c>
      <c r="F775" s="4">
        <f>'Lease Quarterly'!K785</f>
        <v>0</v>
      </c>
      <c r="G775" s="3">
        <f t="shared" ref="G775:G838" si="128">(F776/(A776-A775+1)*E775)+J774</f>
        <v>0</v>
      </c>
      <c r="H775" s="11">
        <f t="shared" si="124"/>
        <v>0</v>
      </c>
      <c r="I775" s="11">
        <f t="shared" si="125"/>
        <v>0</v>
      </c>
      <c r="J775" s="4">
        <f t="shared" si="126"/>
        <v>0</v>
      </c>
      <c r="K775" s="3">
        <f t="shared" si="119"/>
        <v>0</v>
      </c>
      <c r="L775" s="11">
        <f t="shared" si="120"/>
        <v>0</v>
      </c>
    </row>
    <row r="776" spans="1:12" x14ac:dyDescent="0.25">
      <c r="A776" s="9">
        <f>IF('Lease Quarterly'!$H$4="Monthly",DATE(YEAR('Quarterly Journal entry'!A775),MONTH('Quarterly Journal entry'!A775)+1,DAY('Quarterly Journal entry'!A775)),IF('Lease Quarterly'!$H$4="Quarterly",DATE(YEAR('Quarterly Journal entry'!A775),MONTH('Quarterly Journal entry'!A775)+3,DAY('Quarterly Journal entry'!A775)),DATE(YEAR('Quarterly Journal entry'!A775)+1,MONTH('Quarterly Journal entry'!A775),DAY('Quarterly Journal entry'!A775))))</f>
        <v>114413</v>
      </c>
      <c r="B776" s="9">
        <f t="shared" si="121"/>
        <v>114413</v>
      </c>
      <c r="C776" s="9">
        <f t="shared" si="127"/>
        <v>114442</v>
      </c>
      <c r="D776" s="3">
        <f t="shared" si="122"/>
        <v>30</v>
      </c>
      <c r="E776" s="10">
        <f t="shared" si="123"/>
        <v>30</v>
      </c>
      <c r="F776" s="4">
        <f>'Lease Quarterly'!K786</f>
        <v>0</v>
      </c>
      <c r="G776" s="3">
        <f t="shared" si="128"/>
        <v>0</v>
      </c>
      <c r="H776" s="11">
        <f t="shared" si="124"/>
        <v>0</v>
      </c>
      <c r="I776" s="11">
        <f t="shared" si="125"/>
        <v>0</v>
      </c>
      <c r="J776" s="4">
        <f t="shared" si="126"/>
        <v>0</v>
      </c>
      <c r="K776" s="3">
        <f t="shared" ref="K776:K839" si="129">G776+J776+I776+H776-J775</f>
        <v>0</v>
      </c>
      <c r="L776" s="11">
        <f t="shared" ref="L776:L839" si="130">J776-J775</f>
        <v>0</v>
      </c>
    </row>
    <row r="777" spans="1:12" x14ac:dyDescent="0.25">
      <c r="A777" s="9">
        <f>IF('Lease Quarterly'!$H$4="Monthly",DATE(YEAR('Quarterly Journal entry'!A776),MONTH('Quarterly Journal entry'!A776)+1,DAY('Quarterly Journal entry'!A776)),IF('Lease Quarterly'!$H$4="Quarterly",DATE(YEAR('Quarterly Journal entry'!A776),MONTH('Quarterly Journal entry'!A776)+3,DAY('Quarterly Journal entry'!A776)),DATE(YEAR('Quarterly Journal entry'!A776)+1,MONTH('Quarterly Journal entry'!A776),DAY('Quarterly Journal entry'!A776))))</f>
        <v>114504</v>
      </c>
      <c r="B777" s="9">
        <f t="shared" si="121"/>
        <v>114504</v>
      </c>
      <c r="C777" s="9">
        <f t="shared" si="127"/>
        <v>114534</v>
      </c>
      <c r="D777" s="3">
        <f t="shared" si="122"/>
        <v>31</v>
      </c>
      <c r="E777" s="10">
        <f t="shared" si="123"/>
        <v>31</v>
      </c>
      <c r="F777" s="4">
        <f>'Lease Quarterly'!K787</f>
        <v>0</v>
      </c>
      <c r="G777" s="3">
        <f t="shared" si="128"/>
        <v>0</v>
      </c>
      <c r="H777" s="11">
        <f t="shared" si="124"/>
        <v>0</v>
      </c>
      <c r="I777" s="11">
        <f t="shared" si="125"/>
        <v>0</v>
      </c>
      <c r="J777" s="4">
        <f t="shared" si="126"/>
        <v>0</v>
      </c>
      <c r="K777" s="3">
        <f t="shared" si="129"/>
        <v>0</v>
      </c>
      <c r="L777" s="11">
        <f t="shared" si="130"/>
        <v>0</v>
      </c>
    </row>
    <row r="778" spans="1:12" x14ac:dyDescent="0.25">
      <c r="A778" s="9">
        <f>IF('Lease Quarterly'!$H$4="Monthly",DATE(YEAR('Quarterly Journal entry'!A777),MONTH('Quarterly Journal entry'!A777)+1,DAY('Quarterly Journal entry'!A777)),IF('Lease Quarterly'!$H$4="Quarterly",DATE(YEAR('Quarterly Journal entry'!A777),MONTH('Quarterly Journal entry'!A777)+3,DAY('Quarterly Journal entry'!A777)),DATE(YEAR('Quarterly Journal entry'!A777)+1,MONTH('Quarterly Journal entry'!A777),DAY('Quarterly Journal entry'!A777))))</f>
        <v>114596</v>
      </c>
      <c r="B778" s="9">
        <f t="shared" si="121"/>
        <v>114596</v>
      </c>
      <c r="C778" s="9">
        <f t="shared" si="127"/>
        <v>114626</v>
      </c>
      <c r="D778" s="3">
        <f t="shared" si="122"/>
        <v>31</v>
      </c>
      <c r="E778" s="10">
        <f t="shared" si="123"/>
        <v>31</v>
      </c>
      <c r="F778" s="4">
        <f>'Lease Quarterly'!K788</f>
        <v>0</v>
      </c>
      <c r="G778" s="3">
        <f t="shared" si="128"/>
        <v>0</v>
      </c>
      <c r="H778" s="11">
        <f t="shared" si="124"/>
        <v>0</v>
      </c>
      <c r="I778" s="11">
        <f t="shared" si="125"/>
        <v>0</v>
      </c>
      <c r="J778" s="4">
        <f t="shared" si="126"/>
        <v>0</v>
      </c>
      <c r="K778" s="3">
        <f t="shared" si="129"/>
        <v>0</v>
      </c>
      <c r="L778" s="11">
        <f t="shared" si="130"/>
        <v>0</v>
      </c>
    </row>
    <row r="779" spans="1:12" x14ac:dyDescent="0.25">
      <c r="A779" s="9">
        <f>IF('Lease Quarterly'!$H$4="Monthly",DATE(YEAR('Quarterly Journal entry'!A778),MONTH('Quarterly Journal entry'!A778)+1,DAY('Quarterly Journal entry'!A778)),IF('Lease Quarterly'!$H$4="Quarterly",DATE(YEAR('Quarterly Journal entry'!A778),MONTH('Quarterly Journal entry'!A778)+3,DAY('Quarterly Journal entry'!A778)),DATE(YEAR('Quarterly Journal entry'!A778)+1,MONTH('Quarterly Journal entry'!A778),DAY('Quarterly Journal entry'!A778))))</f>
        <v>114688</v>
      </c>
      <c r="B779" s="9">
        <f t="shared" si="121"/>
        <v>114688</v>
      </c>
      <c r="C779" s="9">
        <f t="shared" si="127"/>
        <v>114718</v>
      </c>
      <c r="D779" s="3">
        <f t="shared" si="122"/>
        <v>31</v>
      </c>
      <c r="E779" s="10">
        <f t="shared" si="123"/>
        <v>31</v>
      </c>
      <c r="F779" s="4">
        <f>'Lease Quarterly'!K789</f>
        <v>0</v>
      </c>
      <c r="G779" s="3">
        <f t="shared" si="128"/>
        <v>0</v>
      </c>
      <c r="H779" s="11">
        <f t="shared" si="124"/>
        <v>0</v>
      </c>
      <c r="I779" s="11">
        <f t="shared" si="125"/>
        <v>0</v>
      </c>
      <c r="J779" s="4">
        <f t="shared" si="126"/>
        <v>0</v>
      </c>
      <c r="K779" s="3">
        <f t="shared" si="129"/>
        <v>0</v>
      </c>
      <c r="L779" s="11">
        <f t="shared" si="130"/>
        <v>0</v>
      </c>
    </row>
    <row r="780" spans="1:12" x14ac:dyDescent="0.25">
      <c r="A780" s="9">
        <f>IF('Lease Quarterly'!$H$4="Monthly",DATE(YEAR('Quarterly Journal entry'!A779),MONTH('Quarterly Journal entry'!A779)+1,DAY('Quarterly Journal entry'!A779)),IF('Lease Quarterly'!$H$4="Quarterly",DATE(YEAR('Quarterly Journal entry'!A779),MONTH('Quarterly Journal entry'!A779)+3,DAY('Quarterly Journal entry'!A779)),DATE(YEAR('Quarterly Journal entry'!A779)+1,MONTH('Quarterly Journal entry'!A779),DAY('Quarterly Journal entry'!A779))))</f>
        <v>114778</v>
      </c>
      <c r="B780" s="9">
        <f t="shared" si="121"/>
        <v>114778</v>
      </c>
      <c r="C780" s="9">
        <f t="shared" si="127"/>
        <v>114807</v>
      </c>
      <c r="D780" s="3">
        <f t="shared" si="122"/>
        <v>30</v>
      </c>
      <c r="E780" s="10">
        <f t="shared" si="123"/>
        <v>30</v>
      </c>
      <c r="F780" s="4">
        <f>'Lease Quarterly'!K790</f>
        <v>0</v>
      </c>
      <c r="G780" s="3">
        <f t="shared" si="128"/>
        <v>0</v>
      </c>
      <c r="H780" s="11">
        <f t="shared" si="124"/>
        <v>0</v>
      </c>
      <c r="I780" s="11">
        <f t="shared" si="125"/>
        <v>0</v>
      </c>
      <c r="J780" s="4">
        <f t="shared" si="126"/>
        <v>0</v>
      </c>
      <c r="K780" s="3">
        <f t="shared" si="129"/>
        <v>0</v>
      </c>
      <c r="L780" s="11">
        <f t="shared" si="130"/>
        <v>0</v>
      </c>
    </row>
    <row r="781" spans="1:12" x14ac:dyDescent="0.25">
      <c r="A781" s="9">
        <f>IF('Lease Quarterly'!$H$4="Monthly",DATE(YEAR('Quarterly Journal entry'!A780),MONTH('Quarterly Journal entry'!A780)+1,DAY('Quarterly Journal entry'!A780)),IF('Lease Quarterly'!$H$4="Quarterly",DATE(YEAR('Quarterly Journal entry'!A780),MONTH('Quarterly Journal entry'!A780)+3,DAY('Quarterly Journal entry'!A780)),DATE(YEAR('Quarterly Journal entry'!A780)+1,MONTH('Quarterly Journal entry'!A780),DAY('Quarterly Journal entry'!A780))))</f>
        <v>114869</v>
      </c>
      <c r="B781" s="9">
        <f t="shared" si="121"/>
        <v>114869</v>
      </c>
      <c r="C781" s="9">
        <f t="shared" si="127"/>
        <v>114899</v>
      </c>
      <c r="D781" s="3">
        <f t="shared" si="122"/>
        <v>31</v>
      </c>
      <c r="E781" s="10">
        <f t="shared" si="123"/>
        <v>31</v>
      </c>
      <c r="F781" s="4">
        <f>'Lease Quarterly'!K791</f>
        <v>0</v>
      </c>
      <c r="G781" s="3">
        <f t="shared" si="128"/>
        <v>0</v>
      </c>
      <c r="H781" s="11">
        <f t="shared" si="124"/>
        <v>0</v>
      </c>
      <c r="I781" s="11">
        <f t="shared" si="125"/>
        <v>0</v>
      </c>
      <c r="J781" s="4">
        <f t="shared" si="126"/>
        <v>0</v>
      </c>
      <c r="K781" s="3">
        <f t="shared" si="129"/>
        <v>0</v>
      </c>
      <c r="L781" s="11">
        <f t="shared" si="130"/>
        <v>0</v>
      </c>
    </row>
    <row r="782" spans="1:12" x14ac:dyDescent="0.25">
      <c r="A782" s="9">
        <f>IF('Lease Quarterly'!$H$4="Monthly",DATE(YEAR('Quarterly Journal entry'!A781),MONTH('Quarterly Journal entry'!A781)+1,DAY('Quarterly Journal entry'!A781)),IF('Lease Quarterly'!$H$4="Quarterly",DATE(YEAR('Quarterly Journal entry'!A781),MONTH('Quarterly Journal entry'!A781)+3,DAY('Quarterly Journal entry'!A781)),DATE(YEAR('Quarterly Journal entry'!A781)+1,MONTH('Quarterly Journal entry'!A781),DAY('Quarterly Journal entry'!A781))))</f>
        <v>114961</v>
      </c>
      <c r="B782" s="9">
        <f t="shared" si="121"/>
        <v>114961</v>
      </c>
      <c r="C782" s="9">
        <f t="shared" si="127"/>
        <v>114991</v>
      </c>
      <c r="D782" s="3">
        <f t="shared" si="122"/>
        <v>31</v>
      </c>
      <c r="E782" s="10">
        <f t="shared" si="123"/>
        <v>31</v>
      </c>
      <c r="F782" s="4">
        <f>'Lease Quarterly'!K792</f>
        <v>0</v>
      </c>
      <c r="G782" s="3">
        <f t="shared" si="128"/>
        <v>0</v>
      </c>
      <c r="H782" s="11">
        <f t="shared" si="124"/>
        <v>0</v>
      </c>
      <c r="I782" s="11">
        <f t="shared" si="125"/>
        <v>0</v>
      </c>
      <c r="J782" s="4">
        <f t="shared" si="126"/>
        <v>0</v>
      </c>
      <c r="K782" s="3">
        <f t="shared" si="129"/>
        <v>0</v>
      </c>
      <c r="L782" s="11">
        <f t="shared" si="130"/>
        <v>0</v>
      </c>
    </row>
    <row r="783" spans="1:12" x14ac:dyDescent="0.25">
      <c r="A783" s="9">
        <f>IF('Lease Quarterly'!$H$4="Monthly",DATE(YEAR('Quarterly Journal entry'!A782),MONTH('Quarterly Journal entry'!A782)+1,DAY('Quarterly Journal entry'!A782)),IF('Lease Quarterly'!$H$4="Quarterly",DATE(YEAR('Quarterly Journal entry'!A782),MONTH('Quarterly Journal entry'!A782)+3,DAY('Quarterly Journal entry'!A782)),DATE(YEAR('Quarterly Journal entry'!A782)+1,MONTH('Quarterly Journal entry'!A782),DAY('Quarterly Journal entry'!A782))))</f>
        <v>115053</v>
      </c>
      <c r="B783" s="9">
        <f t="shared" si="121"/>
        <v>115053</v>
      </c>
      <c r="C783" s="9">
        <f t="shared" si="127"/>
        <v>115083</v>
      </c>
      <c r="D783" s="3">
        <f t="shared" si="122"/>
        <v>31</v>
      </c>
      <c r="E783" s="10">
        <f t="shared" si="123"/>
        <v>31</v>
      </c>
      <c r="F783" s="4">
        <f>'Lease Quarterly'!K793</f>
        <v>0</v>
      </c>
      <c r="G783" s="3">
        <f t="shared" si="128"/>
        <v>0</v>
      </c>
      <c r="H783" s="11">
        <f t="shared" si="124"/>
        <v>0</v>
      </c>
      <c r="I783" s="11">
        <f t="shared" si="125"/>
        <v>0</v>
      </c>
      <c r="J783" s="4">
        <f t="shared" si="126"/>
        <v>0</v>
      </c>
      <c r="K783" s="3">
        <f t="shared" si="129"/>
        <v>0</v>
      </c>
      <c r="L783" s="11">
        <f t="shared" si="130"/>
        <v>0</v>
      </c>
    </row>
    <row r="784" spans="1:12" x14ac:dyDescent="0.25">
      <c r="A784" s="9">
        <f>IF('Lease Quarterly'!$H$4="Monthly",DATE(YEAR('Quarterly Journal entry'!A783),MONTH('Quarterly Journal entry'!A783)+1,DAY('Quarterly Journal entry'!A783)),IF('Lease Quarterly'!$H$4="Quarterly",DATE(YEAR('Quarterly Journal entry'!A783),MONTH('Quarterly Journal entry'!A783)+3,DAY('Quarterly Journal entry'!A783)),DATE(YEAR('Quarterly Journal entry'!A783)+1,MONTH('Quarterly Journal entry'!A783),DAY('Quarterly Journal entry'!A783))))</f>
        <v>115143</v>
      </c>
      <c r="B784" s="9">
        <f t="shared" si="121"/>
        <v>115143</v>
      </c>
      <c r="C784" s="9">
        <f t="shared" si="127"/>
        <v>115172</v>
      </c>
      <c r="D784" s="3">
        <f t="shared" si="122"/>
        <v>30</v>
      </c>
      <c r="E784" s="10">
        <f t="shared" si="123"/>
        <v>30</v>
      </c>
      <c r="F784" s="4">
        <f>'Lease Quarterly'!K794</f>
        <v>0</v>
      </c>
      <c r="G784" s="3">
        <f t="shared" si="128"/>
        <v>0</v>
      </c>
      <c r="H784" s="11">
        <f t="shared" si="124"/>
        <v>0</v>
      </c>
      <c r="I784" s="11">
        <f t="shared" si="125"/>
        <v>0</v>
      </c>
      <c r="J784" s="4">
        <f t="shared" si="126"/>
        <v>0</v>
      </c>
      <c r="K784" s="3">
        <f t="shared" si="129"/>
        <v>0</v>
      </c>
      <c r="L784" s="11">
        <f t="shared" si="130"/>
        <v>0</v>
      </c>
    </row>
    <row r="785" spans="1:12" x14ac:dyDescent="0.25">
      <c r="A785" s="9">
        <f>IF('Lease Quarterly'!$H$4="Monthly",DATE(YEAR('Quarterly Journal entry'!A784),MONTH('Quarterly Journal entry'!A784)+1,DAY('Quarterly Journal entry'!A784)),IF('Lease Quarterly'!$H$4="Quarterly",DATE(YEAR('Quarterly Journal entry'!A784),MONTH('Quarterly Journal entry'!A784)+3,DAY('Quarterly Journal entry'!A784)),DATE(YEAR('Quarterly Journal entry'!A784)+1,MONTH('Quarterly Journal entry'!A784),DAY('Quarterly Journal entry'!A784))))</f>
        <v>115234</v>
      </c>
      <c r="B785" s="9">
        <f t="shared" si="121"/>
        <v>115234</v>
      </c>
      <c r="C785" s="9">
        <f t="shared" si="127"/>
        <v>115264</v>
      </c>
      <c r="D785" s="3">
        <f t="shared" si="122"/>
        <v>31</v>
      </c>
      <c r="E785" s="10">
        <f t="shared" si="123"/>
        <v>31</v>
      </c>
      <c r="F785" s="4">
        <f>'Lease Quarterly'!K795</f>
        <v>0</v>
      </c>
      <c r="G785" s="3">
        <f t="shared" si="128"/>
        <v>0</v>
      </c>
      <c r="H785" s="11">
        <f t="shared" si="124"/>
        <v>0</v>
      </c>
      <c r="I785" s="11">
        <f t="shared" si="125"/>
        <v>0</v>
      </c>
      <c r="J785" s="4">
        <f t="shared" si="126"/>
        <v>0</v>
      </c>
      <c r="K785" s="3">
        <f t="shared" si="129"/>
        <v>0</v>
      </c>
      <c r="L785" s="11">
        <f t="shared" si="130"/>
        <v>0</v>
      </c>
    </row>
    <row r="786" spans="1:12" x14ac:dyDescent="0.25">
      <c r="A786" s="9">
        <f>IF('Lease Quarterly'!$H$4="Monthly",DATE(YEAR('Quarterly Journal entry'!A785),MONTH('Quarterly Journal entry'!A785)+1,DAY('Quarterly Journal entry'!A785)),IF('Lease Quarterly'!$H$4="Quarterly",DATE(YEAR('Quarterly Journal entry'!A785),MONTH('Quarterly Journal entry'!A785)+3,DAY('Quarterly Journal entry'!A785)),DATE(YEAR('Quarterly Journal entry'!A785)+1,MONTH('Quarterly Journal entry'!A785),DAY('Quarterly Journal entry'!A785))))</f>
        <v>115326</v>
      </c>
      <c r="B786" s="9">
        <f t="shared" si="121"/>
        <v>115326</v>
      </c>
      <c r="C786" s="9">
        <f t="shared" si="127"/>
        <v>115356</v>
      </c>
      <c r="D786" s="3">
        <f t="shared" si="122"/>
        <v>31</v>
      </c>
      <c r="E786" s="10">
        <f t="shared" si="123"/>
        <v>31</v>
      </c>
      <c r="F786" s="4">
        <f>'Lease Quarterly'!K796</f>
        <v>0</v>
      </c>
      <c r="G786" s="3">
        <f t="shared" si="128"/>
        <v>0</v>
      </c>
      <c r="H786" s="11">
        <f t="shared" si="124"/>
        <v>0</v>
      </c>
      <c r="I786" s="11">
        <f t="shared" si="125"/>
        <v>0</v>
      </c>
      <c r="J786" s="4">
        <f t="shared" si="126"/>
        <v>0</v>
      </c>
      <c r="K786" s="3">
        <f t="shared" si="129"/>
        <v>0</v>
      </c>
      <c r="L786" s="11">
        <f t="shared" si="130"/>
        <v>0</v>
      </c>
    </row>
    <row r="787" spans="1:12" x14ac:dyDescent="0.25">
      <c r="A787" s="9">
        <f>IF('Lease Quarterly'!$H$4="Monthly",DATE(YEAR('Quarterly Journal entry'!A786),MONTH('Quarterly Journal entry'!A786)+1,DAY('Quarterly Journal entry'!A786)),IF('Lease Quarterly'!$H$4="Quarterly",DATE(YEAR('Quarterly Journal entry'!A786),MONTH('Quarterly Journal entry'!A786)+3,DAY('Quarterly Journal entry'!A786)),DATE(YEAR('Quarterly Journal entry'!A786)+1,MONTH('Quarterly Journal entry'!A786),DAY('Quarterly Journal entry'!A786))))</f>
        <v>115418</v>
      </c>
      <c r="B787" s="9">
        <f t="shared" si="121"/>
        <v>115418</v>
      </c>
      <c r="C787" s="9">
        <f t="shared" si="127"/>
        <v>115448</v>
      </c>
      <c r="D787" s="3">
        <f t="shared" si="122"/>
        <v>31</v>
      </c>
      <c r="E787" s="10">
        <f t="shared" si="123"/>
        <v>31</v>
      </c>
      <c r="F787" s="4">
        <f>'Lease Quarterly'!K797</f>
        <v>0</v>
      </c>
      <c r="G787" s="3">
        <f t="shared" si="128"/>
        <v>0</v>
      </c>
      <c r="H787" s="11">
        <f t="shared" si="124"/>
        <v>0</v>
      </c>
      <c r="I787" s="11">
        <f t="shared" si="125"/>
        <v>0</v>
      </c>
      <c r="J787" s="4">
        <f t="shared" si="126"/>
        <v>0</v>
      </c>
      <c r="K787" s="3">
        <f t="shared" si="129"/>
        <v>0</v>
      </c>
      <c r="L787" s="11">
        <f t="shared" si="130"/>
        <v>0</v>
      </c>
    </row>
    <row r="788" spans="1:12" x14ac:dyDescent="0.25">
      <c r="A788" s="9">
        <f>IF('Lease Quarterly'!$H$4="Monthly",DATE(YEAR('Quarterly Journal entry'!A787),MONTH('Quarterly Journal entry'!A787)+1,DAY('Quarterly Journal entry'!A787)),IF('Lease Quarterly'!$H$4="Quarterly",DATE(YEAR('Quarterly Journal entry'!A787),MONTH('Quarterly Journal entry'!A787)+3,DAY('Quarterly Journal entry'!A787)),DATE(YEAR('Quarterly Journal entry'!A787)+1,MONTH('Quarterly Journal entry'!A787),DAY('Quarterly Journal entry'!A787))))</f>
        <v>115509</v>
      </c>
      <c r="B788" s="9">
        <f t="shared" si="121"/>
        <v>115509</v>
      </c>
      <c r="C788" s="9">
        <f t="shared" si="127"/>
        <v>115538</v>
      </c>
      <c r="D788" s="3">
        <f t="shared" si="122"/>
        <v>30</v>
      </c>
      <c r="E788" s="10">
        <f t="shared" si="123"/>
        <v>30</v>
      </c>
      <c r="F788" s="4">
        <f>'Lease Quarterly'!K798</f>
        <v>0</v>
      </c>
      <c r="G788" s="3">
        <f t="shared" si="128"/>
        <v>0</v>
      </c>
      <c r="H788" s="11">
        <f t="shared" si="124"/>
        <v>0</v>
      </c>
      <c r="I788" s="11">
        <f t="shared" si="125"/>
        <v>0</v>
      </c>
      <c r="J788" s="4">
        <f t="shared" si="126"/>
        <v>0</v>
      </c>
      <c r="K788" s="3">
        <f t="shared" si="129"/>
        <v>0</v>
      </c>
      <c r="L788" s="11">
        <f t="shared" si="130"/>
        <v>0</v>
      </c>
    </row>
    <row r="789" spans="1:12" x14ac:dyDescent="0.25">
      <c r="A789" s="9">
        <f>IF('Lease Quarterly'!$H$4="Monthly",DATE(YEAR('Quarterly Journal entry'!A788),MONTH('Quarterly Journal entry'!A788)+1,DAY('Quarterly Journal entry'!A788)),IF('Lease Quarterly'!$H$4="Quarterly",DATE(YEAR('Quarterly Journal entry'!A788),MONTH('Quarterly Journal entry'!A788)+3,DAY('Quarterly Journal entry'!A788)),DATE(YEAR('Quarterly Journal entry'!A788)+1,MONTH('Quarterly Journal entry'!A788),DAY('Quarterly Journal entry'!A788))))</f>
        <v>115600</v>
      </c>
      <c r="B789" s="9">
        <f t="shared" si="121"/>
        <v>115600</v>
      </c>
      <c r="C789" s="9">
        <f t="shared" si="127"/>
        <v>115630</v>
      </c>
      <c r="D789" s="3">
        <f t="shared" si="122"/>
        <v>31</v>
      </c>
      <c r="E789" s="10">
        <f t="shared" si="123"/>
        <v>31</v>
      </c>
      <c r="F789" s="4">
        <f>'Lease Quarterly'!K799</f>
        <v>0</v>
      </c>
      <c r="G789" s="3">
        <f t="shared" si="128"/>
        <v>0</v>
      </c>
      <c r="H789" s="11">
        <f t="shared" si="124"/>
        <v>0</v>
      </c>
      <c r="I789" s="11">
        <f t="shared" si="125"/>
        <v>0</v>
      </c>
      <c r="J789" s="4">
        <f t="shared" si="126"/>
        <v>0</v>
      </c>
      <c r="K789" s="3">
        <f t="shared" si="129"/>
        <v>0</v>
      </c>
      <c r="L789" s="11">
        <f t="shared" si="130"/>
        <v>0</v>
      </c>
    </row>
    <row r="790" spans="1:12" x14ac:dyDescent="0.25">
      <c r="A790" s="9">
        <f>IF('Lease Quarterly'!$H$4="Monthly",DATE(YEAR('Quarterly Journal entry'!A789),MONTH('Quarterly Journal entry'!A789)+1,DAY('Quarterly Journal entry'!A789)),IF('Lease Quarterly'!$H$4="Quarterly",DATE(YEAR('Quarterly Journal entry'!A789),MONTH('Quarterly Journal entry'!A789)+3,DAY('Quarterly Journal entry'!A789)),DATE(YEAR('Quarterly Journal entry'!A789)+1,MONTH('Quarterly Journal entry'!A789),DAY('Quarterly Journal entry'!A789))))</f>
        <v>115692</v>
      </c>
      <c r="B790" s="9">
        <f t="shared" si="121"/>
        <v>115692</v>
      </c>
      <c r="C790" s="9">
        <f t="shared" si="127"/>
        <v>115722</v>
      </c>
      <c r="D790" s="3">
        <f t="shared" si="122"/>
        <v>31</v>
      </c>
      <c r="E790" s="10">
        <f t="shared" si="123"/>
        <v>31</v>
      </c>
      <c r="F790" s="4">
        <f>'Lease Quarterly'!K800</f>
        <v>0</v>
      </c>
      <c r="G790" s="3">
        <f t="shared" si="128"/>
        <v>0</v>
      </c>
      <c r="H790" s="11">
        <f t="shared" si="124"/>
        <v>0</v>
      </c>
      <c r="I790" s="11">
        <f t="shared" si="125"/>
        <v>0</v>
      </c>
      <c r="J790" s="4">
        <f t="shared" si="126"/>
        <v>0</v>
      </c>
      <c r="K790" s="3">
        <f t="shared" si="129"/>
        <v>0</v>
      </c>
      <c r="L790" s="11">
        <f t="shared" si="130"/>
        <v>0</v>
      </c>
    </row>
    <row r="791" spans="1:12" x14ac:dyDescent="0.25">
      <c r="A791" s="9">
        <f>IF('Lease Quarterly'!$H$4="Monthly",DATE(YEAR('Quarterly Journal entry'!A790),MONTH('Quarterly Journal entry'!A790)+1,DAY('Quarterly Journal entry'!A790)),IF('Lease Quarterly'!$H$4="Quarterly",DATE(YEAR('Quarterly Journal entry'!A790),MONTH('Quarterly Journal entry'!A790)+3,DAY('Quarterly Journal entry'!A790)),DATE(YEAR('Quarterly Journal entry'!A790)+1,MONTH('Quarterly Journal entry'!A790),DAY('Quarterly Journal entry'!A790))))</f>
        <v>115784</v>
      </c>
      <c r="B791" s="9">
        <f t="shared" si="121"/>
        <v>115784</v>
      </c>
      <c r="C791" s="9">
        <f t="shared" si="127"/>
        <v>115814</v>
      </c>
      <c r="D791" s="3">
        <f t="shared" si="122"/>
        <v>31</v>
      </c>
      <c r="E791" s="10">
        <f t="shared" si="123"/>
        <v>31</v>
      </c>
      <c r="F791" s="4">
        <f>'Lease Quarterly'!K801</f>
        <v>0</v>
      </c>
      <c r="G791" s="3">
        <f t="shared" si="128"/>
        <v>0</v>
      </c>
      <c r="H791" s="11">
        <f t="shared" si="124"/>
        <v>0</v>
      </c>
      <c r="I791" s="11">
        <f t="shared" si="125"/>
        <v>0</v>
      </c>
      <c r="J791" s="4">
        <f t="shared" si="126"/>
        <v>0</v>
      </c>
      <c r="K791" s="3">
        <f t="shared" si="129"/>
        <v>0</v>
      </c>
      <c r="L791" s="11">
        <f t="shared" si="130"/>
        <v>0</v>
      </c>
    </row>
    <row r="792" spans="1:12" x14ac:dyDescent="0.25">
      <c r="A792" s="9">
        <f>IF('Lease Quarterly'!$H$4="Monthly",DATE(YEAR('Quarterly Journal entry'!A791),MONTH('Quarterly Journal entry'!A791)+1,DAY('Quarterly Journal entry'!A791)),IF('Lease Quarterly'!$H$4="Quarterly",DATE(YEAR('Quarterly Journal entry'!A791),MONTH('Quarterly Journal entry'!A791)+3,DAY('Quarterly Journal entry'!A791)),DATE(YEAR('Quarterly Journal entry'!A791)+1,MONTH('Quarterly Journal entry'!A791),DAY('Quarterly Journal entry'!A791))))</f>
        <v>115874</v>
      </c>
      <c r="B792" s="9">
        <f t="shared" si="121"/>
        <v>115874</v>
      </c>
      <c r="C792" s="9">
        <f t="shared" si="127"/>
        <v>115903</v>
      </c>
      <c r="D792" s="3">
        <f t="shared" si="122"/>
        <v>30</v>
      </c>
      <c r="E792" s="10">
        <f t="shared" si="123"/>
        <v>30</v>
      </c>
      <c r="F792" s="4">
        <f>'Lease Quarterly'!K802</f>
        <v>0</v>
      </c>
      <c r="G792" s="3">
        <f t="shared" si="128"/>
        <v>0</v>
      </c>
      <c r="H792" s="11">
        <f t="shared" si="124"/>
        <v>0</v>
      </c>
      <c r="I792" s="11">
        <f t="shared" si="125"/>
        <v>0</v>
      </c>
      <c r="J792" s="4">
        <f t="shared" si="126"/>
        <v>0</v>
      </c>
      <c r="K792" s="3">
        <f t="shared" si="129"/>
        <v>0</v>
      </c>
      <c r="L792" s="11">
        <f t="shared" si="130"/>
        <v>0</v>
      </c>
    </row>
    <row r="793" spans="1:12" x14ac:dyDescent="0.25">
      <c r="A793" s="9">
        <f>IF('Lease Quarterly'!$H$4="Monthly",DATE(YEAR('Quarterly Journal entry'!A792),MONTH('Quarterly Journal entry'!A792)+1,DAY('Quarterly Journal entry'!A792)),IF('Lease Quarterly'!$H$4="Quarterly",DATE(YEAR('Quarterly Journal entry'!A792),MONTH('Quarterly Journal entry'!A792)+3,DAY('Quarterly Journal entry'!A792)),DATE(YEAR('Quarterly Journal entry'!A792)+1,MONTH('Quarterly Journal entry'!A792),DAY('Quarterly Journal entry'!A792))))</f>
        <v>115965</v>
      </c>
      <c r="B793" s="9">
        <f t="shared" si="121"/>
        <v>115965</v>
      </c>
      <c r="C793" s="9">
        <f t="shared" si="127"/>
        <v>115995</v>
      </c>
      <c r="D793" s="3">
        <f t="shared" si="122"/>
        <v>31</v>
      </c>
      <c r="E793" s="10">
        <f t="shared" si="123"/>
        <v>31</v>
      </c>
      <c r="F793" s="4">
        <f>'Lease Quarterly'!K803</f>
        <v>0</v>
      </c>
      <c r="G793" s="3">
        <f t="shared" si="128"/>
        <v>0</v>
      </c>
      <c r="H793" s="11">
        <f t="shared" si="124"/>
        <v>0</v>
      </c>
      <c r="I793" s="11">
        <f t="shared" si="125"/>
        <v>0</v>
      </c>
      <c r="J793" s="4">
        <f t="shared" si="126"/>
        <v>0</v>
      </c>
      <c r="K793" s="3">
        <f t="shared" si="129"/>
        <v>0</v>
      </c>
      <c r="L793" s="11">
        <f t="shared" si="130"/>
        <v>0</v>
      </c>
    </row>
    <row r="794" spans="1:12" x14ac:dyDescent="0.25">
      <c r="A794" s="9">
        <f>IF('Lease Quarterly'!$H$4="Monthly",DATE(YEAR('Quarterly Journal entry'!A793),MONTH('Quarterly Journal entry'!A793)+1,DAY('Quarterly Journal entry'!A793)),IF('Lease Quarterly'!$H$4="Quarterly",DATE(YEAR('Quarterly Journal entry'!A793),MONTH('Quarterly Journal entry'!A793)+3,DAY('Quarterly Journal entry'!A793)),DATE(YEAR('Quarterly Journal entry'!A793)+1,MONTH('Quarterly Journal entry'!A793),DAY('Quarterly Journal entry'!A793))))</f>
        <v>116057</v>
      </c>
      <c r="B794" s="9">
        <f t="shared" si="121"/>
        <v>116057</v>
      </c>
      <c r="C794" s="9">
        <f t="shared" si="127"/>
        <v>116087</v>
      </c>
      <c r="D794" s="3">
        <f t="shared" si="122"/>
        <v>31</v>
      </c>
      <c r="E794" s="10">
        <f t="shared" si="123"/>
        <v>31</v>
      </c>
      <c r="F794" s="4">
        <f>'Lease Quarterly'!K804</f>
        <v>0</v>
      </c>
      <c r="G794" s="3">
        <f t="shared" si="128"/>
        <v>0</v>
      </c>
      <c r="H794" s="11">
        <f t="shared" si="124"/>
        <v>0</v>
      </c>
      <c r="I794" s="11">
        <f t="shared" si="125"/>
        <v>0</v>
      </c>
      <c r="J794" s="4">
        <f t="shared" si="126"/>
        <v>0</v>
      </c>
      <c r="K794" s="3">
        <f t="shared" si="129"/>
        <v>0</v>
      </c>
      <c r="L794" s="11">
        <f t="shared" si="130"/>
        <v>0</v>
      </c>
    </row>
    <row r="795" spans="1:12" x14ac:dyDescent="0.25">
      <c r="A795" s="9">
        <f>IF('Lease Quarterly'!$H$4="Monthly",DATE(YEAR('Quarterly Journal entry'!A794),MONTH('Quarterly Journal entry'!A794)+1,DAY('Quarterly Journal entry'!A794)),IF('Lease Quarterly'!$H$4="Quarterly",DATE(YEAR('Quarterly Journal entry'!A794),MONTH('Quarterly Journal entry'!A794)+3,DAY('Quarterly Journal entry'!A794)),DATE(YEAR('Quarterly Journal entry'!A794)+1,MONTH('Quarterly Journal entry'!A794),DAY('Quarterly Journal entry'!A794))))</f>
        <v>116149</v>
      </c>
      <c r="B795" s="9">
        <f t="shared" si="121"/>
        <v>116149</v>
      </c>
      <c r="C795" s="9">
        <f t="shared" si="127"/>
        <v>116179</v>
      </c>
      <c r="D795" s="3">
        <f t="shared" si="122"/>
        <v>31</v>
      </c>
      <c r="E795" s="10">
        <f t="shared" si="123"/>
        <v>31</v>
      </c>
      <c r="F795" s="4">
        <f>'Lease Quarterly'!K805</f>
        <v>0</v>
      </c>
      <c r="G795" s="3">
        <f t="shared" si="128"/>
        <v>0</v>
      </c>
      <c r="H795" s="11">
        <f t="shared" si="124"/>
        <v>0</v>
      </c>
      <c r="I795" s="11">
        <f t="shared" si="125"/>
        <v>0</v>
      </c>
      <c r="J795" s="4">
        <f t="shared" si="126"/>
        <v>0</v>
      </c>
      <c r="K795" s="3">
        <f t="shared" si="129"/>
        <v>0</v>
      </c>
      <c r="L795" s="11">
        <f t="shared" si="130"/>
        <v>0</v>
      </c>
    </row>
    <row r="796" spans="1:12" x14ac:dyDescent="0.25">
      <c r="A796" s="9">
        <f>IF('Lease Quarterly'!$H$4="Monthly",DATE(YEAR('Quarterly Journal entry'!A795),MONTH('Quarterly Journal entry'!A795)+1,DAY('Quarterly Journal entry'!A795)),IF('Lease Quarterly'!$H$4="Quarterly",DATE(YEAR('Quarterly Journal entry'!A795),MONTH('Quarterly Journal entry'!A795)+3,DAY('Quarterly Journal entry'!A795)),DATE(YEAR('Quarterly Journal entry'!A795)+1,MONTH('Quarterly Journal entry'!A795),DAY('Quarterly Journal entry'!A795))))</f>
        <v>116239</v>
      </c>
      <c r="B796" s="9">
        <f t="shared" si="121"/>
        <v>116239</v>
      </c>
      <c r="C796" s="9">
        <f t="shared" si="127"/>
        <v>116268</v>
      </c>
      <c r="D796" s="3">
        <f t="shared" si="122"/>
        <v>30</v>
      </c>
      <c r="E796" s="10">
        <f t="shared" si="123"/>
        <v>30</v>
      </c>
      <c r="F796" s="4">
        <f>'Lease Quarterly'!K806</f>
        <v>0</v>
      </c>
      <c r="G796" s="3">
        <f t="shared" si="128"/>
        <v>0</v>
      </c>
      <c r="H796" s="11">
        <f t="shared" si="124"/>
        <v>0</v>
      </c>
      <c r="I796" s="11">
        <f t="shared" si="125"/>
        <v>0</v>
      </c>
      <c r="J796" s="4">
        <f t="shared" si="126"/>
        <v>0</v>
      </c>
      <c r="K796" s="3">
        <f t="shared" si="129"/>
        <v>0</v>
      </c>
      <c r="L796" s="11">
        <f t="shared" si="130"/>
        <v>0</v>
      </c>
    </row>
    <row r="797" spans="1:12" x14ac:dyDescent="0.25">
      <c r="A797" s="9">
        <f>IF('Lease Quarterly'!$H$4="Monthly",DATE(YEAR('Quarterly Journal entry'!A796),MONTH('Quarterly Journal entry'!A796)+1,DAY('Quarterly Journal entry'!A796)),IF('Lease Quarterly'!$H$4="Quarterly",DATE(YEAR('Quarterly Journal entry'!A796),MONTH('Quarterly Journal entry'!A796)+3,DAY('Quarterly Journal entry'!A796)),DATE(YEAR('Quarterly Journal entry'!A796)+1,MONTH('Quarterly Journal entry'!A796),DAY('Quarterly Journal entry'!A796))))</f>
        <v>116330</v>
      </c>
      <c r="B797" s="9">
        <f t="shared" si="121"/>
        <v>116330</v>
      </c>
      <c r="C797" s="9">
        <f t="shared" si="127"/>
        <v>116360</v>
      </c>
      <c r="D797" s="3">
        <f t="shared" si="122"/>
        <v>31</v>
      </c>
      <c r="E797" s="10">
        <f t="shared" si="123"/>
        <v>31</v>
      </c>
      <c r="F797" s="4">
        <f>'Lease Quarterly'!K807</f>
        <v>0</v>
      </c>
      <c r="G797" s="3">
        <f t="shared" si="128"/>
        <v>0</v>
      </c>
      <c r="H797" s="11">
        <f t="shared" si="124"/>
        <v>0</v>
      </c>
      <c r="I797" s="11">
        <f t="shared" si="125"/>
        <v>0</v>
      </c>
      <c r="J797" s="4">
        <f t="shared" si="126"/>
        <v>0</v>
      </c>
      <c r="K797" s="3">
        <f t="shared" si="129"/>
        <v>0</v>
      </c>
      <c r="L797" s="11">
        <f t="shared" si="130"/>
        <v>0</v>
      </c>
    </row>
    <row r="798" spans="1:12" x14ac:dyDescent="0.25">
      <c r="A798" s="9">
        <f>IF('Lease Quarterly'!$H$4="Monthly",DATE(YEAR('Quarterly Journal entry'!A797),MONTH('Quarterly Journal entry'!A797)+1,DAY('Quarterly Journal entry'!A797)),IF('Lease Quarterly'!$H$4="Quarterly",DATE(YEAR('Quarterly Journal entry'!A797),MONTH('Quarterly Journal entry'!A797)+3,DAY('Quarterly Journal entry'!A797)),DATE(YEAR('Quarterly Journal entry'!A797)+1,MONTH('Quarterly Journal entry'!A797),DAY('Quarterly Journal entry'!A797))))</f>
        <v>116422</v>
      </c>
      <c r="B798" s="9">
        <f t="shared" si="121"/>
        <v>116422</v>
      </c>
      <c r="C798" s="9">
        <f t="shared" si="127"/>
        <v>116452</v>
      </c>
      <c r="D798" s="3">
        <f t="shared" si="122"/>
        <v>31</v>
      </c>
      <c r="E798" s="10">
        <f t="shared" si="123"/>
        <v>31</v>
      </c>
      <c r="F798" s="4">
        <f>'Lease Quarterly'!K808</f>
        <v>0</v>
      </c>
      <c r="G798" s="3">
        <f t="shared" si="128"/>
        <v>0</v>
      </c>
      <c r="H798" s="11">
        <f t="shared" si="124"/>
        <v>0</v>
      </c>
      <c r="I798" s="11">
        <f t="shared" si="125"/>
        <v>0</v>
      </c>
      <c r="J798" s="4">
        <f t="shared" si="126"/>
        <v>0</v>
      </c>
      <c r="K798" s="3">
        <f t="shared" si="129"/>
        <v>0</v>
      </c>
      <c r="L798" s="11">
        <f t="shared" si="130"/>
        <v>0</v>
      </c>
    </row>
    <row r="799" spans="1:12" x14ac:dyDescent="0.25">
      <c r="A799" s="9">
        <f>IF('Lease Quarterly'!$H$4="Monthly",DATE(YEAR('Quarterly Journal entry'!A798),MONTH('Quarterly Journal entry'!A798)+1,DAY('Quarterly Journal entry'!A798)),IF('Lease Quarterly'!$H$4="Quarterly",DATE(YEAR('Quarterly Journal entry'!A798),MONTH('Quarterly Journal entry'!A798)+3,DAY('Quarterly Journal entry'!A798)),DATE(YEAR('Quarterly Journal entry'!A798)+1,MONTH('Quarterly Journal entry'!A798),DAY('Quarterly Journal entry'!A798))))</f>
        <v>116514</v>
      </c>
      <c r="B799" s="9">
        <f t="shared" si="121"/>
        <v>116514</v>
      </c>
      <c r="C799" s="9">
        <f t="shared" si="127"/>
        <v>116544</v>
      </c>
      <c r="D799" s="3">
        <f t="shared" si="122"/>
        <v>31</v>
      </c>
      <c r="E799" s="10">
        <f t="shared" si="123"/>
        <v>31</v>
      </c>
      <c r="F799" s="4">
        <f>'Lease Quarterly'!K809</f>
        <v>0</v>
      </c>
      <c r="G799" s="3">
        <f t="shared" si="128"/>
        <v>0</v>
      </c>
      <c r="H799" s="11">
        <f t="shared" si="124"/>
        <v>0</v>
      </c>
      <c r="I799" s="11">
        <f t="shared" si="125"/>
        <v>0</v>
      </c>
      <c r="J799" s="4">
        <f t="shared" si="126"/>
        <v>0</v>
      </c>
      <c r="K799" s="3">
        <f t="shared" si="129"/>
        <v>0</v>
      </c>
      <c r="L799" s="11">
        <f t="shared" si="130"/>
        <v>0</v>
      </c>
    </row>
    <row r="800" spans="1:12" x14ac:dyDescent="0.25">
      <c r="A800" s="9">
        <f>IF('Lease Quarterly'!$H$4="Monthly",DATE(YEAR('Quarterly Journal entry'!A799),MONTH('Quarterly Journal entry'!A799)+1,DAY('Quarterly Journal entry'!A799)),IF('Lease Quarterly'!$H$4="Quarterly",DATE(YEAR('Quarterly Journal entry'!A799),MONTH('Quarterly Journal entry'!A799)+3,DAY('Quarterly Journal entry'!A799)),DATE(YEAR('Quarterly Journal entry'!A799)+1,MONTH('Quarterly Journal entry'!A799),DAY('Quarterly Journal entry'!A799))))</f>
        <v>116604</v>
      </c>
      <c r="B800" s="9">
        <f t="shared" si="121"/>
        <v>116604</v>
      </c>
      <c r="C800" s="9">
        <f t="shared" si="127"/>
        <v>116633</v>
      </c>
      <c r="D800" s="3">
        <f t="shared" si="122"/>
        <v>30</v>
      </c>
      <c r="E800" s="10">
        <f t="shared" si="123"/>
        <v>30</v>
      </c>
      <c r="F800" s="4">
        <f>'Lease Quarterly'!K810</f>
        <v>0</v>
      </c>
      <c r="G800" s="3">
        <f t="shared" si="128"/>
        <v>0</v>
      </c>
      <c r="H800" s="11">
        <f t="shared" si="124"/>
        <v>0</v>
      </c>
      <c r="I800" s="11">
        <f t="shared" si="125"/>
        <v>0</v>
      </c>
      <c r="J800" s="4">
        <f t="shared" si="126"/>
        <v>0</v>
      </c>
      <c r="K800" s="3">
        <f t="shared" si="129"/>
        <v>0</v>
      </c>
      <c r="L800" s="11">
        <f t="shared" si="130"/>
        <v>0</v>
      </c>
    </row>
    <row r="801" spans="1:12" x14ac:dyDescent="0.25">
      <c r="A801" s="9">
        <f>IF('Lease Quarterly'!$H$4="Monthly",DATE(YEAR('Quarterly Journal entry'!A800),MONTH('Quarterly Journal entry'!A800)+1,DAY('Quarterly Journal entry'!A800)),IF('Lease Quarterly'!$H$4="Quarterly",DATE(YEAR('Quarterly Journal entry'!A800),MONTH('Quarterly Journal entry'!A800)+3,DAY('Quarterly Journal entry'!A800)),DATE(YEAR('Quarterly Journal entry'!A800)+1,MONTH('Quarterly Journal entry'!A800),DAY('Quarterly Journal entry'!A800))))</f>
        <v>116695</v>
      </c>
      <c r="B801" s="9">
        <f t="shared" si="121"/>
        <v>116695</v>
      </c>
      <c r="C801" s="9">
        <f t="shared" si="127"/>
        <v>116725</v>
      </c>
      <c r="D801" s="3">
        <f t="shared" si="122"/>
        <v>31</v>
      </c>
      <c r="E801" s="10">
        <f t="shared" si="123"/>
        <v>31</v>
      </c>
      <c r="F801" s="4">
        <f>'Lease Quarterly'!K811</f>
        <v>0</v>
      </c>
      <c r="G801" s="3">
        <f t="shared" si="128"/>
        <v>0</v>
      </c>
      <c r="H801" s="11">
        <f t="shared" si="124"/>
        <v>0</v>
      </c>
      <c r="I801" s="11">
        <f t="shared" si="125"/>
        <v>0</v>
      </c>
      <c r="J801" s="4">
        <f t="shared" si="126"/>
        <v>0</v>
      </c>
      <c r="K801" s="3">
        <f t="shared" si="129"/>
        <v>0</v>
      </c>
      <c r="L801" s="11">
        <f t="shared" si="130"/>
        <v>0</v>
      </c>
    </row>
    <row r="802" spans="1:12" x14ac:dyDescent="0.25">
      <c r="A802" s="9">
        <f>IF('Lease Quarterly'!$H$4="Monthly",DATE(YEAR('Quarterly Journal entry'!A801),MONTH('Quarterly Journal entry'!A801)+1,DAY('Quarterly Journal entry'!A801)),IF('Lease Quarterly'!$H$4="Quarterly",DATE(YEAR('Quarterly Journal entry'!A801),MONTH('Quarterly Journal entry'!A801)+3,DAY('Quarterly Journal entry'!A801)),DATE(YEAR('Quarterly Journal entry'!A801)+1,MONTH('Quarterly Journal entry'!A801),DAY('Quarterly Journal entry'!A801))))</f>
        <v>116787</v>
      </c>
      <c r="B802" s="9">
        <f t="shared" si="121"/>
        <v>116787</v>
      </c>
      <c r="C802" s="9">
        <f t="shared" si="127"/>
        <v>116817</v>
      </c>
      <c r="D802" s="3">
        <f t="shared" si="122"/>
        <v>31</v>
      </c>
      <c r="E802" s="10">
        <f t="shared" si="123"/>
        <v>31</v>
      </c>
      <c r="F802" s="4">
        <f>'Lease Quarterly'!K812</f>
        <v>0</v>
      </c>
      <c r="G802" s="3">
        <f t="shared" si="128"/>
        <v>0</v>
      </c>
      <c r="H802" s="11">
        <f t="shared" si="124"/>
        <v>0</v>
      </c>
      <c r="I802" s="11">
        <f t="shared" si="125"/>
        <v>0</v>
      </c>
      <c r="J802" s="4">
        <f t="shared" si="126"/>
        <v>0</v>
      </c>
      <c r="K802" s="3">
        <f t="shared" si="129"/>
        <v>0</v>
      </c>
      <c r="L802" s="11">
        <f t="shared" si="130"/>
        <v>0</v>
      </c>
    </row>
    <row r="803" spans="1:12" x14ac:dyDescent="0.25">
      <c r="A803" s="9">
        <f>IF('Lease Quarterly'!$H$4="Monthly",DATE(YEAR('Quarterly Journal entry'!A802),MONTH('Quarterly Journal entry'!A802)+1,DAY('Quarterly Journal entry'!A802)),IF('Lease Quarterly'!$H$4="Quarterly",DATE(YEAR('Quarterly Journal entry'!A802),MONTH('Quarterly Journal entry'!A802)+3,DAY('Quarterly Journal entry'!A802)),DATE(YEAR('Quarterly Journal entry'!A802)+1,MONTH('Quarterly Journal entry'!A802),DAY('Quarterly Journal entry'!A802))))</f>
        <v>116879</v>
      </c>
      <c r="B803" s="9">
        <f t="shared" si="121"/>
        <v>116879</v>
      </c>
      <c r="C803" s="9">
        <f t="shared" si="127"/>
        <v>116909</v>
      </c>
      <c r="D803" s="3">
        <f t="shared" si="122"/>
        <v>31</v>
      </c>
      <c r="E803" s="10">
        <f t="shared" si="123"/>
        <v>31</v>
      </c>
      <c r="F803" s="4">
        <f>'Lease Quarterly'!K813</f>
        <v>0</v>
      </c>
      <c r="G803" s="3">
        <f t="shared" si="128"/>
        <v>0</v>
      </c>
      <c r="H803" s="11">
        <f t="shared" si="124"/>
        <v>0</v>
      </c>
      <c r="I803" s="11">
        <f t="shared" si="125"/>
        <v>0</v>
      </c>
      <c r="J803" s="4">
        <f t="shared" si="126"/>
        <v>0</v>
      </c>
      <c r="K803" s="3">
        <f t="shared" si="129"/>
        <v>0</v>
      </c>
      <c r="L803" s="11">
        <f t="shared" si="130"/>
        <v>0</v>
      </c>
    </row>
    <row r="804" spans="1:12" x14ac:dyDescent="0.25">
      <c r="A804" s="9">
        <f>IF('Lease Quarterly'!$H$4="Monthly",DATE(YEAR('Quarterly Journal entry'!A803),MONTH('Quarterly Journal entry'!A803)+1,DAY('Quarterly Journal entry'!A803)),IF('Lease Quarterly'!$H$4="Quarterly",DATE(YEAR('Quarterly Journal entry'!A803),MONTH('Quarterly Journal entry'!A803)+3,DAY('Quarterly Journal entry'!A803)),DATE(YEAR('Quarterly Journal entry'!A803)+1,MONTH('Quarterly Journal entry'!A803),DAY('Quarterly Journal entry'!A803))))</f>
        <v>116970</v>
      </c>
      <c r="B804" s="9">
        <f t="shared" si="121"/>
        <v>116970</v>
      </c>
      <c r="C804" s="9">
        <f t="shared" si="127"/>
        <v>116999</v>
      </c>
      <c r="D804" s="3">
        <f t="shared" si="122"/>
        <v>30</v>
      </c>
      <c r="E804" s="10">
        <f t="shared" si="123"/>
        <v>30</v>
      </c>
      <c r="F804" s="4">
        <f>'Lease Quarterly'!K814</f>
        <v>0</v>
      </c>
      <c r="G804" s="3">
        <f t="shared" si="128"/>
        <v>0</v>
      </c>
      <c r="H804" s="11">
        <f t="shared" si="124"/>
        <v>0</v>
      </c>
      <c r="I804" s="11">
        <f t="shared" si="125"/>
        <v>0</v>
      </c>
      <c r="J804" s="4">
        <f t="shared" si="126"/>
        <v>0</v>
      </c>
      <c r="K804" s="3">
        <f t="shared" si="129"/>
        <v>0</v>
      </c>
      <c r="L804" s="11">
        <f t="shared" si="130"/>
        <v>0</v>
      </c>
    </row>
    <row r="805" spans="1:12" x14ac:dyDescent="0.25">
      <c r="A805" s="9">
        <f>IF('Lease Quarterly'!$H$4="Monthly",DATE(YEAR('Quarterly Journal entry'!A804),MONTH('Quarterly Journal entry'!A804)+1,DAY('Quarterly Journal entry'!A804)),IF('Lease Quarterly'!$H$4="Quarterly",DATE(YEAR('Quarterly Journal entry'!A804),MONTH('Quarterly Journal entry'!A804)+3,DAY('Quarterly Journal entry'!A804)),DATE(YEAR('Quarterly Journal entry'!A804)+1,MONTH('Quarterly Journal entry'!A804),DAY('Quarterly Journal entry'!A804))))</f>
        <v>117061</v>
      </c>
      <c r="B805" s="9">
        <f t="shared" si="121"/>
        <v>117061</v>
      </c>
      <c r="C805" s="9">
        <f t="shared" si="127"/>
        <v>117091</v>
      </c>
      <c r="D805" s="3">
        <f t="shared" si="122"/>
        <v>31</v>
      </c>
      <c r="E805" s="10">
        <f t="shared" si="123"/>
        <v>31</v>
      </c>
      <c r="F805" s="4">
        <f>'Lease Quarterly'!K815</f>
        <v>0</v>
      </c>
      <c r="G805" s="3">
        <f t="shared" si="128"/>
        <v>0</v>
      </c>
      <c r="H805" s="11">
        <f t="shared" si="124"/>
        <v>0</v>
      </c>
      <c r="I805" s="11">
        <f t="shared" si="125"/>
        <v>0</v>
      </c>
      <c r="J805" s="4">
        <f t="shared" si="126"/>
        <v>0</v>
      </c>
      <c r="K805" s="3">
        <f t="shared" si="129"/>
        <v>0</v>
      </c>
      <c r="L805" s="11">
        <f t="shared" si="130"/>
        <v>0</v>
      </c>
    </row>
    <row r="806" spans="1:12" x14ac:dyDescent="0.25">
      <c r="A806" s="9">
        <f>IF('Lease Quarterly'!$H$4="Monthly",DATE(YEAR('Quarterly Journal entry'!A805),MONTH('Quarterly Journal entry'!A805)+1,DAY('Quarterly Journal entry'!A805)),IF('Lease Quarterly'!$H$4="Quarterly",DATE(YEAR('Quarterly Journal entry'!A805),MONTH('Quarterly Journal entry'!A805)+3,DAY('Quarterly Journal entry'!A805)),DATE(YEAR('Quarterly Journal entry'!A805)+1,MONTH('Quarterly Journal entry'!A805),DAY('Quarterly Journal entry'!A805))))</f>
        <v>117153</v>
      </c>
      <c r="B806" s="9">
        <f t="shared" si="121"/>
        <v>117153</v>
      </c>
      <c r="C806" s="9">
        <f t="shared" si="127"/>
        <v>117183</v>
      </c>
      <c r="D806" s="3">
        <f t="shared" si="122"/>
        <v>31</v>
      </c>
      <c r="E806" s="10">
        <f t="shared" si="123"/>
        <v>31</v>
      </c>
      <c r="F806" s="4">
        <f>'Lease Quarterly'!K816</f>
        <v>0</v>
      </c>
      <c r="G806" s="3">
        <f t="shared" si="128"/>
        <v>0</v>
      </c>
      <c r="H806" s="11">
        <f t="shared" si="124"/>
        <v>0</v>
      </c>
      <c r="I806" s="11">
        <f t="shared" si="125"/>
        <v>0</v>
      </c>
      <c r="J806" s="4">
        <f t="shared" si="126"/>
        <v>0</v>
      </c>
      <c r="K806" s="3">
        <f t="shared" si="129"/>
        <v>0</v>
      </c>
      <c r="L806" s="11">
        <f t="shared" si="130"/>
        <v>0</v>
      </c>
    </row>
    <row r="807" spans="1:12" x14ac:dyDescent="0.25">
      <c r="A807" s="9">
        <f>IF('Lease Quarterly'!$H$4="Monthly",DATE(YEAR('Quarterly Journal entry'!A806),MONTH('Quarterly Journal entry'!A806)+1,DAY('Quarterly Journal entry'!A806)),IF('Lease Quarterly'!$H$4="Quarterly",DATE(YEAR('Quarterly Journal entry'!A806),MONTH('Quarterly Journal entry'!A806)+3,DAY('Quarterly Journal entry'!A806)),DATE(YEAR('Quarterly Journal entry'!A806)+1,MONTH('Quarterly Journal entry'!A806),DAY('Quarterly Journal entry'!A806))))</f>
        <v>117245</v>
      </c>
      <c r="B807" s="9">
        <f t="shared" si="121"/>
        <v>117245</v>
      </c>
      <c r="C807" s="9">
        <f t="shared" si="127"/>
        <v>117275</v>
      </c>
      <c r="D807" s="3">
        <f t="shared" si="122"/>
        <v>31</v>
      </c>
      <c r="E807" s="10">
        <f t="shared" si="123"/>
        <v>31</v>
      </c>
      <c r="F807" s="4">
        <f>'Lease Quarterly'!K817</f>
        <v>0</v>
      </c>
      <c r="G807" s="3">
        <f t="shared" si="128"/>
        <v>0</v>
      </c>
      <c r="H807" s="11">
        <f t="shared" si="124"/>
        <v>0</v>
      </c>
      <c r="I807" s="11">
        <f t="shared" si="125"/>
        <v>0</v>
      </c>
      <c r="J807" s="4">
        <f t="shared" si="126"/>
        <v>0</v>
      </c>
      <c r="K807" s="3">
        <f t="shared" si="129"/>
        <v>0</v>
      </c>
      <c r="L807" s="11">
        <f t="shared" si="130"/>
        <v>0</v>
      </c>
    </row>
    <row r="808" spans="1:12" x14ac:dyDescent="0.25">
      <c r="A808" s="9">
        <f>IF('Lease Quarterly'!$H$4="Monthly",DATE(YEAR('Quarterly Journal entry'!A807),MONTH('Quarterly Journal entry'!A807)+1,DAY('Quarterly Journal entry'!A807)),IF('Lease Quarterly'!$H$4="Quarterly",DATE(YEAR('Quarterly Journal entry'!A807),MONTH('Quarterly Journal entry'!A807)+3,DAY('Quarterly Journal entry'!A807)),DATE(YEAR('Quarterly Journal entry'!A807)+1,MONTH('Quarterly Journal entry'!A807),DAY('Quarterly Journal entry'!A807))))</f>
        <v>117335</v>
      </c>
      <c r="B808" s="9">
        <f t="shared" si="121"/>
        <v>117335</v>
      </c>
      <c r="C808" s="9">
        <f t="shared" si="127"/>
        <v>117364</v>
      </c>
      <c r="D808" s="3">
        <f t="shared" si="122"/>
        <v>30</v>
      </c>
      <c r="E808" s="10">
        <f t="shared" si="123"/>
        <v>30</v>
      </c>
      <c r="F808" s="4">
        <f>'Lease Quarterly'!K818</f>
        <v>0</v>
      </c>
      <c r="G808" s="3">
        <f t="shared" si="128"/>
        <v>0</v>
      </c>
      <c r="H808" s="11">
        <f t="shared" si="124"/>
        <v>0</v>
      </c>
      <c r="I808" s="11">
        <f t="shared" si="125"/>
        <v>0</v>
      </c>
      <c r="J808" s="4">
        <f t="shared" si="126"/>
        <v>0</v>
      </c>
      <c r="K808" s="3">
        <f t="shared" si="129"/>
        <v>0</v>
      </c>
      <c r="L808" s="11">
        <f t="shared" si="130"/>
        <v>0</v>
      </c>
    </row>
    <row r="809" spans="1:12" x14ac:dyDescent="0.25">
      <c r="A809" s="9">
        <f>IF('Lease Quarterly'!$H$4="Monthly",DATE(YEAR('Quarterly Journal entry'!A808),MONTH('Quarterly Journal entry'!A808)+1,DAY('Quarterly Journal entry'!A808)),IF('Lease Quarterly'!$H$4="Quarterly",DATE(YEAR('Quarterly Journal entry'!A808),MONTH('Quarterly Journal entry'!A808)+3,DAY('Quarterly Journal entry'!A808)),DATE(YEAR('Quarterly Journal entry'!A808)+1,MONTH('Quarterly Journal entry'!A808),DAY('Quarterly Journal entry'!A808))))</f>
        <v>117426</v>
      </c>
      <c r="B809" s="9">
        <f t="shared" si="121"/>
        <v>117426</v>
      </c>
      <c r="C809" s="9">
        <f t="shared" si="127"/>
        <v>117456</v>
      </c>
      <c r="D809" s="3">
        <f t="shared" si="122"/>
        <v>31</v>
      </c>
      <c r="E809" s="10">
        <f t="shared" si="123"/>
        <v>31</v>
      </c>
      <c r="F809" s="4">
        <f>'Lease Quarterly'!K819</f>
        <v>0</v>
      </c>
      <c r="G809" s="3">
        <f t="shared" si="128"/>
        <v>0</v>
      </c>
      <c r="H809" s="11">
        <f t="shared" si="124"/>
        <v>0</v>
      </c>
      <c r="I809" s="11">
        <f t="shared" si="125"/>
        <v>0</v>
      </c>
      <c r="J809" s="4">
        <f t="shared" si="126"/>
        <v>0</v>
      </c>
      <c r="K809" s="3">
        <f t="shared" si="129"/>
        <v>0</v>
      </c>
      <c r="L809" s="11">
        <f t="shared" si="130"/>
        <v>0</v>
      </c>
    </row>
    <row r="810" spans="1:12" x14ac:dyDescent="0.25">
      <c r="A810" s="9">
        <f>IF('Lease Quarterly'!$H$4="Monthly",DATE(YEAR('Quarterly Journal entry'!A809),MONTH('Quarterly Journal entry'!A809)+1,DAY('Quarterly Journal entry'!A809)),IF('Lease Quarterly'!$H$4="Quarterly",DATE(YEAR('Quarterly Journal entry'!A809),MONTH('Quarterly Journal entry'!A809)+3,DAY('Quarterly Journal entry'!A809)),DATE(YEAR('Quarterly Journal entry'!A809)+1,MONTH('Quarterly Journal entry'!A809),DAY('Quarterly Journal entry'!A809))))</f>
        <v>117518</v>
      </c>
      <c r="B810" s="9">
        <f t="shared" si="121"/>
        <v>117518</v>
      </c>
      <c r="C810" s="9">
        <f t="shared" si="127"/>
        <v>117548</v>
      </c>
      <c r="D810" s="3">
        <f t="shared" si="122"/>
        <v>31</v>
      </c>
      <c r="E810" s="10">
        <f t="shared" si="123"/>
        <v>31</v>
      </c>
      <c r="F810" s="4">
        <f>'Lease Quarterly'!K820</f>
        <v>0</v>
      </c>
      <c r="G810" s="3">
        <f t="shared" si="128"/>
        <v>0</v>
      </c>
      <c r="H810" s="11">
        <f t="shared" si="124"/>
        <v>0</v>
      </c>
      <c r="I810" s="11">
        <f t="shared" si="125"/>
        <v>0</v>
      </c>
      <c r="J810" s="4">
        <f t="shared" si="126"/>
        <v>0</v>
      </c>
      <c r="K810" s="3">
        <f t="shared" si="129"/>
        <v>0</v>
      </c>
      <c r="L810" s="11">
        <f t="shared" si="130"/>
        <v>0</v>
      </c>
    </row>
    <row r="811" spans="1:12" x14ac:dyDescent="0.25">
      <c r="A811" s="9">
        <f>IF('Lease Quarterly'!$H$4="Monthly",DATE(YEAR('Quarterly Journal entry'!A810),MONTH('Quarterly Journal entry'!A810)+1,DAY('Quarterly Journal entry'!A810)),IF('Lease Quarterly'!$H$4="Quarterly",DATE(YEAR('Quarterly Journal entry'!A810),MONTH('Quarterly Journal entry'!A810)+3,DAY('Quarterly Journal entry'!A810)),DATE(YEAR('Quarterly Journal entry'!A810)+1,MONTH('Quarterly Journal entry'!A810),DAY('Quarterly Journal entry'!A810))))</f>
        <v>117610</v>
      </c>
      <c r="B811" s="9">
        <f t="shared" si="121"/>
        <v>117610</v>
      </c>
      <c r="C811" s="9">
        <f t="shared" si="127"/>
        <v>117640</v>
      </c>
      <c r="D811" s="3">
        <f t="shared" si="122"/>
        <v>31</v>
      </c>
      <c r="E811" s="10">
        <f t="shared" si="123"/>
        <v>31</v>
      </c>
      <c r="F811" s="4">
        <f>'Lease Quarterly'!K821</f>
        <v>0</v>
      </c>
      <c r="G811" s="3">
        <f t="shared" si="128"/>
        <v>0</v>
      </c>
      <c r="H811" s="11">
        <f t="shared" si="124"/>
        <v>0</v>
      </c>
      <c r="I811" s="11">
        <f t="shared" si="125"/>
        <v>0</v>
      </c>
      <c r="J811" s="4">
        <f t="shared" si="126"/>
        <v>0</v>
      </c>
      <c r="K811" s="3">
        <f t="shared" si="129"/>
        <v>0</v>
      </c>
      <c r="L811" s="11">
        <f t="shared" si="130"/>
        <v>0</v>
      </c>
    </row>
    <row r="812" spans="1:12" x14ac:dyDescent="0.25">
      <c r="A812" s="9">
        <f>IF('Lease Quarterly'!$H$4="Monthly",DATE(YEAR('Quarterly Journal entry'!A811),MONTH('Quarterly Journal entry'!A811)+1,DAY('Quarterly Journal entry'!A811)),IF('Lease Quarterly'!$H$4="Quarterly",DATE(YEAR('Quarterly Journal entry'!A811),MONTH('Quarterly Journal entry'!A811)+3,DAY('Quarterly Journal entry'!A811)),DATE(YEAR('Quarterly Journal entry'!A811)+1,MONTH('Quarterly Journal entry'!A811),DAY('Quarterly Journal entry'!A811))))</f>
        <v>117700</v>
      </c>
      <c r="B812" s="9">
        <f t="shared" si="121"/>
        <v>117700</v>
      </c>
      <c r="C812" s="9">
        <f t="shared" si="127"/>
        <v>117729</v>
      </c>
      <c r="D812" s="3">
        <f t="shared" si="122"/>
        <v>30</v>
      </c>
      <c r="E812" s="10">
        <f t="shared" si="123"/>
        <v>30</v>
      </c>
      <c r="F812" s="4">
        <f>'Lease Quarterly'!K822</f>
        <v>0</v>
      </c>
      <c r="G812" s="3">
        <f t="shared" si="128"/>
        <v>0</v>
      </c>
      <c r="H812" s="11">
        <f t="shared" si="124"/>
        <v>0</v>
      </c>
      <c r="I812" s="11">
        <f t="shared" si="125"/>
        <v>0</v>
      </c>
      <c r="J812" s="4">
        <f t="shared" si="126"/>
        <v>0</v>
      </c>
      <c r="K812" s="3">
        <f t="shared" si="129"/>
        <v>0</v>
      </c>
      <c r="L812" s="11">
        <f t="shared" si="130"/>
        <v>0</v>
      </c>
    </row>
    <row r="813" spans="1:12" x14ac:dyDescent="0.25">
      <c r="A813" s="9">
        <f>IF('Lease Quarterly'!$H$4="Monthly",DATE(YEAR('Quarterly Journal entry'!A812),MONTH('Quarterly Journal entry'!A812)+1,DAY('Quarterly Journal entry'!A812)),IF('Lease Quarterly'!$H$4="Quarterly",DATE(YEAR('Quarterly Journal entry'!A812),MONTH('Quarterly Journal entry'!A812)+3,DAY('Quarterly Journal entry'!A812)),DATE(YEAR('Quarterly Journal entry'!A812)+1,MONTH('Quarterly Journal entry'!A812),DAY('Quarterly Journal entry'!A812))))</f>
        <v>117791</v>
      </c>
      <c r="B813" s="9">
        <f t="shared" si="121"/>
        <v>117791</v>
      </c>
      <c r="C813" s="9">
        <f t="shared" si="127"/>
        <v>117821</v>
      </c>
      <c r="D813" s="3">
        <f t="shared" si="122"/>
        <v>31</v>
      </c>
      <c r="E813" s="10">
        <f t="shared" si="123"/>
        <v>31</v>
      </c>
      <c r="F813" s="4">
        <f>'Lease Quarterly'!K823</f>
        <v>0</v>
      </c>
      <c r="G813" s="3">
        <f t="shared" si="128"/>
        <v>0</v>
      </c>
      <c r="H813" s="11">
        <f t="shared" si="124"/>
        <v>0</v>
      </c>
      <c r="I813" s="11">
        <f t="shared" si="125"/>
        <v>0</v>
      </c>
      <c r="J813" s="4">
        <f t="shared" si="126"/>
        <v>0</v>
      </c>
      <c r="K813" s="3">
        <f t="shared" si="129"/>
        <v>0</v>
      </c>
      <c r="L813" s="11">
        <f t="shared" si="130"/>
        <v>0</v>
      </c>
    </row>
    <row r="814" spans="1:12" x14ac:dyDescent="0.25">
      <c r="A814" s="9">
        <f>IF('Lease Quarterly'!$H$4="Monthly",DATE(YEAR('Quarterly Journal entry'!A813),MONTH('Quarterly Journal entry'!A813)+1,DAY('Quarterly Journal entry'!A813)),IF('Lease Quarterly'!$H$4="Quarterly",DATE(YEAR('Quarterly Journal entry'!A813),MONTH('Quarterly Journal entry'!A813)+3,DAY('Quarterly Journal entry'!A813)),DATE(YEAR('Quarterly Journal entry'!A813)+1,MONTH('Quarterly Journal entry'!A813),DAY('Quarterly Journal entry'!A813))))</f>
        <v>117883</v>
      </c>
      <c r="B814" s="9">
        <f t="shared" si="121"/>
        <v>117883</v>
      </c>
      <c r="C814" s="9">
        <f t="shared" si="127"/>
        <v>117913</v>
      </c>
      <c r="D814" s="3">
        <f t="shared" si="122"/>
        <v>31</v>
      </c>
      <c r="E814" s="10">
        <f t="shared" si="123"/>
        <v>31</v>
      </c>
      <c r="F814" s="4">
        <f>'Lease Quarterly'!K824</f>
        <v>0</v>
      </c>
      <c r="G814" s="3">
        <f t="shared" si="128"/>
        <v>0</v>
      </c>
      <c r="H814" s="11">
        <f t="shared" si="124"/>
        <v>0</v>
      </c>
      <c r="I814" s="11">
        <f t="shared" si="125"/>
        <v>0</v>
      </c>
      <c r="J814" s="4">
        <f t="shared" si="126"/>
        <v>0</v>
      </c>
      <c r="K814" s="3">
        <f t="shared" si="129"/>
        <v>0</v>
      </c>
      <c r="L814" s="11">
        <f t="shared" si="130"/>
        <v>0</v>
      </c>
    </row>
    <row r="815" spans="1:12" x14ac:dyDescent="0.25">
      <c r="A815" s="9">
        <f>IF('Lease Quarterly'!$H$4="Monthly",DATE(YEAR('Quarterly Journal entry'!A814),MONTH('Quarterly Journal entry'!A814)+1,DAY('Quarterly Journal entry'!A814)),IF('Lease Quarterly'!$H$4="Quarterly",DATE(YEAR('Quarterly Journal entry'!A814),MONTH('Quarterly Journal entry'!A814)+3,DAY('Quarterly Journal entry'!A814)),DATE(YEAR('Quarterly Journal entry'!A814)+1,MONTH('Quarterly Journal entry'!A814),DAY('Quarterly Journal entry'!A814))))</f>
        <v>117975</v>
      </c>
      <c r="B815" s="9">
        <f t="shared" si="121"/>
        <v>117975</v>
      </c>
      <c r="C815" s="9">
        <f t="shared" si="127"/>
        <v>118005</v>
      </c>
      <c r="D815" s="3">
        <f t="shared" si="122"/>
        <v>31</v>
      </c>
      <c r="E815" s="10">
        <f t="shared" si="123"/>
        <v>31</v>
      </c>
      <c r="F815" s="4">
        <f>'Lease Quarterly'!K825</f>
        <v>0</v>
      </c>
      <c r="G815" s="3">
        <f t="shared" si="128"/>
        <v>0</v>
      </c>
      <c r="H815" s="11">
        <f t="shared" si="124"/>
        <v>0</v>
      </c>
      <c r="I815" s="11">
        <f t="shared" si="125"/>
        <v>0</v>
      </c>
      <c r="J815" s="4">
        <f t="shared" si="126"/>
        <v>0</v>
      </c>
      <c r="K815" s="3">
        <f t="shared" si="129"/>
        <v>0</v>
      </c>
      <c r="L815" s="11">
        <f t="shared" si="130"/>
        <v>0</v>
      </c>
    </row>
    <row r="816" spans="1:12" x14ac:dyDescent="0.25">
      <c r="A816" s="9">
        <f>IF('Lease Quarterly'!$H$4="Monthly",DATE(YEAR('Quarterly Journal entry'!A815),MONTH('Quarterly Journal entry'!A815)+1,DAY('Quarterly Journal entry'!A815)),IF('Lease Quarterly'!$H$4="Quarterly",DATE(YEAR('Quarterly Journal entry'!A815),MONTH('Quarterly Journal entry'!A815)+3,DAY('Quarterly Journal entry'!A815)),DATE(YEAR('Quarterly Journal entry'!A815)+1,MONTH('Quarterly Journal entry'!A815),DAY('Quarterly Journal entry'!A815))))</f>
        <v>118065</v>
      </c>
      <c r="B816" s="9">
        <f t="shared" si="121"/>
        <v>118065</v>
      </c>
      <c r="C816" s="9">
        <f t="shared" si="127"/>
        <v>118094</v>
      </c>
      <c r="D816" s="3">
        <f t="shared" si="122"/>
        <v>30</v>
      </c>
      <c r="E816" s="10">
        <f t="shared" si="123"/>
        <v>30</v>
      </c>
      <c r="F816" s="4">
        <f>'Lease Quarterly'!K826</f>
        <v>0</v>
      </c>
      <c r="G816" s="3">
        <f t="shared" si="128"/>
        <v>0</v>
      </c>
      <c r="H816" s="11">
        <f t="shared" si="124"/>
        <v>0</v>
      </c>
      <c r="I816" s="11">
        <f t="shared" si="125"/>
        <v>0</v>
      </c>
      <c r="J816" s="4">
        <f t="shared" si="126"/>
        <v>0</v>
      </c>
      <c r="K816" s="3">
        <f t="shared" si="129"/>
        <v>0</v>
      </c>
      <c r="L816" s="11">
        <f t="shared" si="130"/>
        <v>0</v>
      </c>
    </row>
    <row r="817" spans="1:12" x14ac:dyDescent="0.25">
      <c r="A817" s="9">
        <f>IF('Lease Quarterly'!$H$4="Monthly",DATE(YEAR('Quarterly Journal entry'!A816),MONTH('Quarterly Journal entry'!A816)+1,DAY('Quarterly Journal entry'!A816)),IF('Lease Quarterly'!$H$4="Quarterly",DATE(YEAR('Quarterly Journal entry'!A816),MONTH('Quarterly Journal entry'!A816)+3,DAY('Quarterly Journal entry'!A816)),DATE(YEAR('Quarterly Journal entry'!A816)+1,MONTH('Quarterly Journal entry'!A816),DAY('Quarterly Journal entry'!A816))))</f>
        <v>118156</v>
      </c>
      <c r="B817" s="9">
        <f t="shared" si="121"/>
        <v>118156</v>
      </c>
      <c r="C817" s="9">
        <f t="shared" si="127"/>
        <v>118186</v>
      </c>
      <c r="D817" s="3">
        <f t="shared" si="122"/>
        <v>31</v>
      </c>
      <c r="E817" s="10">
        <f t="shared" si="123"/>
        <v>31</v>
      </c>
      <c r="F817" s="4">
        <f>'Lease Quarterly'!K827</f>
        <v>0</v>
      </c>
      <c r="G817" s="3">
        <f t="shared" si="128"/>
        <v>0</v>
      </c>
      <c r="H817" s="11">
        <f t="shared" si="124"/>
        <v>0</v>
      </c>
      <c r="I817" s="11">
        <f t="shared" si="125"/>
        <v>0</v>
      </c>
      <c r="J817" s="4">
        <f t="shared" si="126"/>
        <v>0</v>
      </c>
      <c r="K817" s="3">
        <f t="shared" si="129"/>
        <v>0</v>
      </c>
      <c r="L817" s="11">
        <f t="shared" si="130"/>
        <v>0</v>
      </c>
    </row>
    <row r="818" spans="1:12" x14ac:dyDescent="0.25">
      <c r="A818" s="9">
        <f>IF('Lease Quarterly'!$H$4="Monthly",DATE(YEAR('Quarterly Journal entry'!A817),MONTH('Quarterly Journal entry'!A817)+1,DAY('Quarterly Journal entry'!A817)),IF('Lease Quarterly'!$H$4="Quarterly",DATE(YEAR('Quarterly Journal entry'!A817),MONTH('Quarterly Journal entry'!A817)+3,DAY('Quarterly Journal entry'!A817)),DATE(YEAR('Quarterly Journal entry'!A817)+1,MONTH('Quarterly Journal entry'!A817),DAY('Quarterly Journal entry'!A817))))</f>
        <v>118248</v>
      </c>
      <c r="B818" s="9">
        <f t="shared" si="121"/>
        <v>118248</v>
      </c>
      <c r="C818" s="9">
        <f t="shared" si="127"/>
        <v>118278</v>
      </c>
      <c r="D818" s="3">
        <f t="shared" si="122"/>
        <v>31</v>
      </c>
      <c r="E818" s="10">
        <f t="shared" si="123"/>
        <v>31</v>
      </c>
      <c r="F818" s="4">
        <f>'Lease Quarterly'!K828</f>
        <v>0</v>
      </c>
      <c r="G818" s="3">
        <f t="shared" si="128"/>
        <v>0</v>
      </c>
      <c r="H818" s="11">
        <f t="shared" si="124"/>
        <v>0</v>
      </c>
      <c r="I818" s="11">
        <f t="shared" si="125"/>
        <v>0</v>
      </c>
      <c r="J818" s="4">
        <f t="shared" si="126"/>
        <v>0</v>
      </c>
      <c r="K818" s="3">
        <f t="shared" si="129"/>
        <v>0</v>
      </c>
      <c r="L818" s="11">
        <f t="shared" si="130"/>
        <v>0</v>
      </c>
    </row>
    <row r="819" spans="1:12" x14ac:dyDescent="0.25">
      <c r="A819" s="9">
        <f>IF('Lease Quarterly'!$H$4="Monthly",DATE(YEAR('Quarterly Journal entry'!A818),MONTH('Quarterly Journal entry'!A818)+1,DAY('Quarterly Journal entry'!A818)),IF('Lease Quarterly'!$H$4="Quarterly",DATE(YEAR('Quarterly Journal entry'!A818),MONTH('Quarterly Journal entry'!A818)+3,DAY('Quarterly Journal entry'!A818)),DATE(YEAR('Quarterly Journal entry'!A818)+1,MONTH('Quarterly Journal entry'!A818),DAY('Quarterly Journal entry'!A818))))</f>
        <v>118340</v>
      </c>
      <c r="B819" s="9">
        <f t="shared" si="121"/>
        <v>118340</v>
      </c>
      <c r="C819" s="9">
        <f t="shared" si="127"/>
        <v>118370</v>
      </c>
      <c r="D819" s="3">
        <f t="shared" si="122"/>
        <v>31</v>
      </c>
      <c r="E819" s="10">
        <f t="shared" si="123"/>
        <v>31</v>
      </c>
      <c r="F819" s="4">
        <f>'Lease Quarterly'!K829</f>
        <v>0</v>
      </c>
      <c r="G819" s="3">
        <f t="shared" si="128"/>
        <v>0</v>
      </c>
      <c r="H819" s="11">
        <f t="shared" si="124"/>
        <v>0</v>
      </c>
      <c r="I819" s="11">
        <f t="shared" si="125"/>
        <v>0</v>
      </c>
      <c r="J819" s="4">
        <f t="shared" si="126"/>
        <v>0</v>
      </c>
      <c r="K819" s="3">
        <f t="shared" si="129"/>
        <v>0</v>
      </c>
      <c r="L819" s="11">
        <f t="shared" si="130"/>
        <v>0</v>
      </c>
    </row>
    <row r="820" spans="1:12" x14ac:dyDescent="0.25">
      <c r="A820" s="9">
        <f>IF('Lease Quarterly'!$H$4="Monthly",DATE(YEAR('Quarterly Journal entry'!A819),MONTH('Quarterly Journal entry'!A819)+1,DAY('Quarterly Journal entry'!A819)),IF('Lease Quarterly'!$H$4="Quarterly",DATE(YEAR('Quarterly Journal entry'!A819),MONTH('Quarterly Journal entry'!A819)+3,DAY('Quarterly Journal entry'!A819)),DATE(YEAR('Quarterly Journal entry'!A819)+1,MONTH('Quarterly Journal entry'!A819),DAY('Quarterly Journal entry'!A819))))</f>
        <v>118431</v>
      </c>
      <c r="B820" s="9">
        <f t="shared" si="121"/>
        <v>118431</v>
      </c>
      <c r="C820" s="9">
        <f t="shared" si="127"/>
        <v>118460</v>
      </c>
      <c r="D820" s="3">
        <f t="shared" si="122"/>
        <v>30</v>
      </c>
      <c r="E820" s="10">
        <f t="shared" si="123"/>
        <v>30</v>
      </c>
      <c r="F820" s="4">
        <f>'Lease Quarterly'!K830</f>
        <v>0</v>
      </c>
      <c r="G820" s="3">
        <f t="shared" si="128"/>
        <v>0</v>
      </c>
      <c r="H820" s="11">
        <f t="shared" si="124"/>
        <v>0</v>
      </c>
      <c r="I820" s="11">
        <f t="shared" si="125"/>
        <v>0</v>
      </c>
      <c r="J820" s="4">
        <f t="shared" si="126"/>
        <v>0</v>
      </c>
      <c r="K820" s="3">
        <f t="shared" si="129"/>
        <v>0</v>
      </c>
      <c r="L820" s="11">
        <f t="shared" si="130"/>
        <v>0</v>
      </c>
    </row>
    <row r="821" spans="1:12" x14ac:dyDescent="0.25">
      <c r="A821" s="9">
        <f>IF('Lease Quarterly'!$H$4="Monthly",DATE(YEAR('Quarterly Journal entry'!A820),MONTH('Quarterly Journal entry'!A820)+1,DAY('Quarterly Journal entry'!A820)),IF('Lease Quarterly'!$H$4="Quarterly",DATE(YEAR('Quarterly Journal entry'!A820),MONTH('Quarterly Journal entry'!A820)+3,DAY('Quarterly Journal entry'!A820)),DATE(YEAR('Quarterly Journal entry'!A820)+1,MONTH('Quarterly Journal entry'!A820),DAY('Quarterly Journal entry'!A820))))</f>
        <v>118522</v>
      </c>
      <c r="B821" s="9">
        <f t="shared" si="121"/>
        <v>118522</v>
      </c>
      <c r="C821" s="9">
        <f t="shared" si="127"/>
        <v>118552</v>
      </c>
      <c r="D821" s="3">
        <f t="shared" si="122"/>
        <v>31</v>
      </c>
      <c r="E821" s="10">
        <f t="shared" si="123"/>
        <v>31</v>
      </c>
      <c r="F821" s="4">
        <f>'Lease Quarterly'!K831</f>
        <v>0</v>
      </c>
      <c r="G821" s="3">
        <f t="shared" si="128"/>
        <v>0</v>
      </c>
      <c r="H821" s="11">
        <f t="shared" si="124"/>
        <v>0</v>
      </c>
      <c r="I821" s="11">
        <f t="shared" si="125"/>
        <v>0</v>
      </c>
      <c r="J821" s="4">
        <f t="shared" si="126"/>
        <v>0</v>
      </c>
      <c r="K821" s="3">
        <f t="shared" si="129"/>
        <v>0</v>
      </c>
      <c r="L821" s="11">
        <f t="shared" si="130"/>
        <v>0</v>
      </c>
    </row>
    <row r="822" spans="1:12" x14ac:dyDescent="0.25">
      <c r="A822" s="9">
        <f>IF('Lease Quarterly'!$H$4="Monthly",DATE(YEAR('Quarterly Journal entry'!A821),MONTH('Quarterly Journal entry'!A821)+1,DAY('Quarterly Journal entry'!A821)),IF('Lease Quarterly'!$H$4="Quarterly",DATE(YEAR('Quarterly Journal entry'!A821),MONTH('Quarterly Journal entry'!A821)+3,DAY('Quarterly Journal entry'!A821)),DATE(YEAR('Quarterly Journal entry'!A821)+1,MONTH('Quarterly Journal entry'!A821),DAY('Quarterly Journal entry'!A821))))</f>
        <v>118614</v>
      </c>
      <c r="B822" s="9">
        <f t="shared" si="121"/>
        <v>118614</v>
      </c>
      <c r="C822" s="9">
        <f t="shared" si="127"/>
        <v>118644</v>
      </c>
      <c r="D822" s="3">
        <f t="shared" si="122"/>
        <v>31</v>
      </c>
      <c r="E822" s="10">
        <f t="shared" si="123"/>
        <v>31</v>
      </c>
      <c r="F822" s="4">
        <f>'Lease Quarterly'!K832</f>
        <v>0</v>
      </c>
      <c r="G822" s="3">
        <f t="shared" si="128"/>
        <v>0</v>
      </c>
      <c r="H822" s="11">
        <f t="shared" si="124"/>
        <v>0</v>
      </c>
      <c r="I822" s="11">
        <f t="shared" si="125"/>
        <v>0</v>
      </c>
      <c r="J822" s="4">
        <f t="shared" si="126"/>
        <v>0</v>
      </c>
      <c r="K822" s="3">
        <f t="shared" si="129"/>
        <v>0</v>
      </c>
      <c r="L822" s="11">
        <f t="shared" si="130"/>
        <v>0</v>
      </c>
    </row>
    <row r="823" spans="1:12" x14ac:dyDescent="0.25">
      <c r="A823" s="9">
        <f>IF('Lease Quarterly'!$H$4="Monthly",DATE(YEAR('Quarterly Journal entry'!A822),MONTH('Quarterly Journal entry'!A822)+1,DAY('Quarterly Journal entry'!A822)),IF('Lease Quarterly'!$H$4="Quarterly",DATE(YEAR('Quarterly Journal entry'!A822),MONTH('Quarterly Journal entry'!A822)+3,DAY('Quarterly Journal entry'!A822)),DATE(YEAR('Quarterly Journal entry'!A822)+1,MONTH('Quarterly Journal entry'!A822),DAY('Quarterly Journal entry'!A822))))</f>
        <v>118706</v>
      </c>
      <c r="B823" s="9">
        <f t="shared" si="121"/>
        <v>118706</v>
      </c>
      <c r="C823" s="9">
        <f t="shared" si="127"/>
        <v>118736</v>
      </c>
      <c r="D823" s="3">
        <f t="shared" si="122"/>
        <v>31</v>
      </c>
      <c r="E823" s="10">
        <f t="shared" si="123"/>
        <v>31</v>
      </c>
      <c r="F823" s="4">
        <f>'Lease Quarterly'!K833</f>
        <v>0</v>
      </c>
      <c r="G823" s="3">
        <f t="shared" si="128"/>
        <v>0</v>
      </c>
      <c r="H823" s="11">
        <f t="shared" si="124"/>
        <v>0</v>
      </c>
      <c r="I823" s="11">
        <f t="shared" si="125"/>
        <v>0</v>
      </c>
      <c r="J823" s="4">
        <f t="shared" si="126"/>
        <v>0</v>
      </c>
      <c r="K823" s="3">
        <f t="shared" si="129"/>
        <v>0</v>
      </c>
      <c r="L823" s="11">
        <f t="shared" si="130"/>
        <v>0</v>
      </c>
    </row>
    <row r="824" spans="1:12" x14ac:dyDescent="0.25">
      <c r="A824" s="9">
        <f>IF('Lease Quarterly'!$H$4="Monthly",DATE(YEAR('Quarterly Journal entry'!A823),MONTH('Quarterly Journal entry'!A823)+1,DAY('Quarterly Journal entry'!A823)),IF('Lease Quarterly'!$H$4="Quarterly",DATE(YEAR('Quarterly Journal entry'!A823),MONTH('Quarterly Journal entry'!A823)+3,DAY('Quarterly Journal entry'!A823)),DATE(YEAR('Quarterly Journal entry'!A823)+1,MONTH('Quarterly Journal entry'!A823),DAY('Quarterly Journal entry'!A823))))</f>
        <v>118796</v>
      </c>
      <c r="B824" s="9">
        <f t="shared" si="121"/>
        <v>118796</v>
      </c>
      <c r="C824" s="9">
        <f t="shared" si="127"/>
        <v>118825</v>
      </c>
      <c r="D824" s="3">
        <f t="shared" si="122"/>
        <v>30</v>
      </c>
      <c r="E824" s="10">
        <f t="shared" si="123"/>
        <v>30</v>
      </c>
      <c r="F824" s="4">
        <f>'Lease Quarterly'!K834</f>
        <v>0</v>
      </c>
      <c r="G824" s="3">
        <f t="shared" si="128"/>
        <v>0</v>
      </c>
      <c r="H824" s="11">
        <f t="shared" si="124"/>
        <v>0</v>
      </c>
      <c r="I824" s="11">
        <f t="shared" si="125"/>
        <v>0</v>
      </c>
      <c r="J824" s="4">
        <f t="shared" si="126"/>
        <v>0</v>
      </c>
      <c r="K824" s="3">
        <f t="shared" si="129"/>
        <v>0</v>
      </c>
      <c r="L824" s="11">
        <f t="shared" si="130"/>
        <v>0</v>
      </c>
    </row>
    <row r="825" spans="1:12" x14ac:dyDescent="0.25">
      <c r="A825" s="9">
        <f>IF('Lease Quarterly'!$H$4="Monthly",DATE(YEAR('Quarterly Journal entry'!A824),MONTH('Quarterly Journal entry'!A824)+1,DAY('Quarterly Journal entry'!A824)),IF('Lease Quarterly'!$H$4="Quarterly",DATE(YEAR('Quarterly Journal entry'!A824),MONTH('Quarterly Journal entry'!A824)+3,DAY('Quarterly Journal entry'!A824)),DATE(YEAR('Quarterly Journal entry'!A824)+1,MONTH('Quarterly Journal entry'!A824),DAY('Quarterly Journal entry'!A824))))</f>
        <v>118887</v>
      </c>
      <c r="B825" s="9">
        <f t="shared" si="121"/>
        <v>118887</v>
      </c>
      <c r="C825" s="9">
        <f t="shared" si="127"/>
        <v>118917</v>
      </c>
      <c r="D825" s="3">
        <f t="shared" si="122"/>
        <v>31</v>
      </c>
      <c r="E825" s="10">
        <f t="shared" si="123"/>
        <v>31</v>
      </c>
      <c r="F825" s="4">
        <f>'Lease Quarterly'!K835</f>
        <v>0</v>
      </c>
      <c r="G825" s="3">
        <f t="shared" si="128"/>
        <v>0</v>
      </c>
      <c r="H825" s="11">
        <f t="shared" si="124"/>
        <v>0</v>
      </c>
      <c r="I825" s="11">
        <f t="shared" si="125"/>
        <v>0</v>
      </c>
      <c r="J825" s="4">
        <f t="shared" si="126"/>
        <v>0</v>
      </c>
      <c r="K825" s="3">
        <f t="shared" si="129"/>
        <v>0</v>
      </c>
      <c r="L825" s="11">
        <f t="shared" si="130"/>
        <v>0</v>
      </c>
    </row>
    <row r="826" spans="1:12" x14ac:dyDescent="0.25">
      <c r="A826" s="9">
        <f>IF('Lease Quarterly'!$H$4="Monthly",DATE(YEAR('Quarterly Journal entry'!A825),MONTH('Quarterly Journal entry'!A825)+1,DAY('Quarterly Journal entry'!A825)),IF('Lease Quarterly'!$H$4="Quarterly",DATE(YEAR('Quarterly Journal entry'!A825),MONTH('Quarterly Journal entry'!A825)+3,DAY('Quarterly Journal entry'!A825)),DATE(YEAR('Quarterly Journal entry'!A825)+1,MONTH('Quarterly Journal entry'!A825),DAY('Quarterly Journal entry'!A825))))</f>
        <v>118979</v>
      </c>
      <c r="B826" s="9">
        <f t="shared" si="121"/>
        <v>118979</v>
      </c>
      <c r="C826" s="9">
        <f t="shared" si="127"/>
        <v>119009</v>
      </c>
      <c r="D826" s="3">
        <f t="shared" si="122"/>
        <v>31</v>
      </c>
      <c r="E826" s="10">
        <f t="shared" si="123"/>
        <v>31</v>
      </c>
      <c r="F826" s="4">
        <f>'Lease Quarterly'!K836</f>
        <v>0</v>
      </c>
      <c r="G826" s="3">
        <f t="shared" si="128"/>
        <v>0</v>
      </c>
      <c r="H826" s="11">
        <f t="shared" si="124"/>
        <v>0</v>
      </c>
      <c r="I826" s="11">
        <f t="shared" si="125"/>
        <v>0</v>
      </c>
      <c r="J826" s="4">
        <f t="shared" si="126"/>
        <v>0</v>
      </c>
      <c r="K826" s="3">
        <f t="shared" si="129"/>
        <v>0</v>
      </c>
      <c r="L826" s="11">
        <f t="shared" si="130"/>
        <v>0</v>
      </c>
    </row>
    <row r="827" spans="1:12" x14ac:dyDescent="0.25">
      <c r="A827" s="9">
        <f>IF('Lease Quarterly'!$H$4="Monthly",DATE(YEAR('Quarterly Journal entry'!A826),MONTH('Quarterly Journal entry'!A826)+1,DAY('Quarterly Journal entry'!A826)),IF('Lease Quarterly'!$H$4="Quarterly",DATE(YEAR('Quarterly Journal entry'!A826),MONTH('Quarterly Journal entry'!A826)+3,DAY('Quarterly Journal entry'!A826)),DATE(YEAR('Quarterly Journal entry'!A826)+1,MONTH('Quarterly Journal entry'!A826),DAY('Quarterly Journal entry'!A826))))</f>
        <v>119071</v>
      </c>
      <c r="B827" s="9">
        <f t="shared" si="121"/>
        <v>119071</v>
      </c>
      <c r="C827" s="9">
        <f t="shared" si="127"/>
        <v>119101</v>
      </c>
      <c r="D827" s="3">
        <f t="shared" si="122"/>
        <v>31</v>
      </c>
      <c r="E827" s="10">
        <f t="shared" si="123"/>
        <v>31</v>
      </c>
      <c r="F827" s="4">
        <f>'Lease Quarterly'!K837</f>
        <v>0</v>
      </c>
      <c r="G827" s="3">
        <f t="shared" si="128"/>
        <v>0</v>
      </c>
      <c r="H827" s="11">
        <f t="shared" si="124"/>
        <v>0</v>
      </c>
      <c r="I827" s="11">
        <f t="shared" si="125"/>
        <v>0</v>
      </c>
      <c r="J827" s="4">
        <f t="shared" si="126"/>
        <v>0</v>
      </c>
      <c r="K827" s="3">
        <f t="shared" si="129"/>
        <v>0</v>
      </c>
      <c r="L827" s="11">
        <f t="shared" si="130"/>
        <v>0</v>
      </c>
    </row>
    <row r="828" spans="1:12" x14ac:dyDescent="0.25">
      <c r="A828" s="9">
        <f>IF('Lease Quarterly'!$H$4="Monthly",DATE(YEAR('Quarterly Journal entry'!A827),MONTH('Quarterly Journal entry'!A827)+1,DAY('Quarterly Journal entry'!A827)),IF('Lease Quarterly'!$H$4="Quarterly",DATE(YEAR('Quarterly Journal entry'!A827),MONTH('Quarterly Journal entry'!A827)+3,DAY('Quarterly Journal entry'!A827)),DATE(YEAR('Quarterly Journal entry'!A827)+1,MONTH('Quarterly Journal entry'!A827),DAY('Quarterly Journal entry'!A827))))</f>
        <v>119161</v>
      </c>
      <c r="B828" s="9">
        <f t="shared" si="121"/>
        <v>119161</v>
      </c>
      <c r="C828" s="9">
        <f t="shared" si="127"/>
        <v>119190</v>
      </c>
      <c r="D828" s="3">
        <f t="shared" si="122"/>
        <v>30</v>
      </c>
      <c r="E828" s="10">
        <f t="shared" si="123"/>
        <v>30</v>
      </c>
      <c r="F828" s="4">
        <f>'Lease Quarterly'!K838</f>
        <v>0</v>
      </c>
      <c r="G828" s="3">
        <f t="shared" si="128"/>
        <v>0</v>
      </c>
      <c r="H828" s="11">
        <f t="shared" si="124"/>
        <v>0</v>
      </c>
      <c r="I828" s="11">
        <f t="shared" si="125"/>
        <v>0</v>
      </c>
      <c r="J828" s="4">
        <f t="shared" si="126"/>
        <v>0</v>
      </c>
      <c r="K828" s="3">
        <f t="shared" si="129"/>
        <v>0</v>
      </c>
      <c r="L828" s="11">
        <f t="shared" si="130"/>
        <v>0</v>
      </c>
    </row>
    <row r="829" spans="1:12" x14ac:dyDescent="0.25">
      <c r="A829" s="9">
        <f>IF('Lease Quarterly'!$H$4="Monthly",DATE(YEAR('Quarterly Journal entry'!A828),MONTH('Quarterly Journal entry'!A828)+1,DAY('Quarterly Journal entry'!A828)),IF('Lease Quarterly'!$H$4="Quarterly",DATE(YEAR('Quarterly Journal entry'!A828),MONTH('Quarterly Journal entry'!A828)+3,DAY('Quarterly Journal entry'!A828)),DATE(YEAR('Quarterly Journal entry'!A828)+1,MONTH('Quarterly Journal entry'!A828),DAY('Quarterly Journal entry'!A828))))</f>
        <v>119252</v>
      </c>
      <c r="B829" s="9">
        <f t="shared" si="121"/>
        <v>119252</v>
      </c>
      <c r="C829" s="9">
        <f t="shared" si="127"/>
        <v>119282</v>
      </c>
      <c r="D829" s="3">
        <f t="shared" si="122"/>
        <v>31</v>
      </c>
      <c r="E829" s="10">
        <f t="shared" si="123"/>
        <v>31</v>
      </c>
      <c r="F829" s="4">
        <f>'Lease Quarterly'!K839</f>
        <v>0</v>
      </c>
      <c r="G829" s="3">
        <f t="shared" si="128"/>
        <v>0</v>
      </c>
      <c r="H829" s="11">
        <f t="shared" si="124"/>
        <v>0</v>
      </c>
      <c r="I829" s="11">
        <f t="shared" si="125"/>
        <v>0</v>
      </c>
      <c r="J829" s="4">
        <f t="shared" si="126"/>
        <v>0</v>
      </c>
      <c r="K829" s="3">
        <f t="shared" si="129"/>
        <v>0</v>
      </c>
      <c r="L829" s="11">
        <f t="shared" si="130"/>
        <v>0</v>
      </c>
    </row>
    <row r="830" spans="1:12" x14ac:dyDescent="0.25">
      <c r="A830" s="9">
        <f>IF('Lease Quarterly'!$H$4="Monthly",DATE(YEAR('Quarterly Journal entry'!A829),MONTH('Quarterly Journal entry'!A829)+1,DAY('Quarterly Journal entry'!A829)),IF('Lease Quarterly'!$H$4="Quarterly",DATE(YEAR('Quarterly Journal entry'!A829),MONTH('Quarterly Journal entry'!A829)+3,DAY('Quarterly Journal entry'!A829)),DATE(YEAR('Quarterly Journal entry'!A829)+1,MONTH('Quarterly Journal entry'!A829),DAY('Quarterly Journal entry'!A829))))</f>
        <v>119344</v>
      </c>
      <c r="B830" s="9">
        <f t="shared" si="121"/>
        <v>119344</v>
      </c>
      <c r="C830" s="9">
        <f t="shared" si="127"/>
        <v>119374</v>
      </c>
      <c r="D830" s="3">
        <f t="shared" si="122"/>
        <v>31</v>
      </c>
      <c r="E830" s="10">
        <f t="shared" si="123"/>
        <v>31</v>
      </c>
      <c r="F830" s="4">
        <f>'Lease Quarterly'!K840</f>
        <v>0</v>
      </c>
      <c r="G830" s="3">
        <f t="shared" si="128"/>
        <v>0</v>
      </c>
      <c r="H830" s="11">
        <f t="shared" si="124"/>
        <v>0</v>
      </c>
      <c r="I830" s="11">
        <f t="shared" si="125"/>
        <v>0</v>
      </c>
      <c r="J830" s="4">
        <f t="shared" si="126"/>
        <v>0</v>
      </c>
      <c r="K830" s="3">
        <f t="shared" si="129"/>
        <v>0</v>
      </c>
      <c r="L830" s="11">
        <f t="shared" si="130"/>
        <v>0</v>
      </c>
    </row>
    <row r="831" spans="1:12" x14ac:dyDescent="0.25">
      <c r="A831" s="9">
        <f>IF('Lease Quarterly'!$H$4="Monthly",DATE(YEAR('Quarterly Journal entry'!A830),MONTH('Quarterly Journal entry'!A830)+1,DAY('Quarterly Journal entry'!A830)),IF('Lease Quarterly'!$H$4="Quarterly",DATE(YEAR('Quarterly Journal entry'!A830),MONTH('Quarterly Journal entry'!A830)+3,DAY('Quarterly Journal entry'!A830)),DATE(YEAR('Quarterly Journal entry'!A830)+1,MONTH('Quarterly Journal entry'!A830),DAY('Quarterly Journal entry'!A830))))</f>
        <v>119436</v>
      </c>
      <c r="B831" s="9">
        <f t="shared" si="121"/>
        <v>119436</v>
      </c>
      <c r="C831" s="9">
        <f t="shared" si="127"/>
        <v>119466</v>
      </c>
      <c r="D831" s="3">
        <f t="shared" si="122"/>
        <v>31</v>
      </c>
      <c r="E831" s="10">
        <f t="shared" si="123"/>
        <v>31</v>
      </c>
      <c r="F831" s="4">
        <f>'Lease Quarterly'!K841</f>
        <v>0</v>
      </c>
      <c r="G831" s="3">
        <f t="shared" si="128"/>
        <v>0</v>
      </c>
      <c r="H831" s="11">
        <f t="shared" si="124"/>
        <v>0</v>
      </c>
      <c r="I831" s="11">
        <f t="shared" si="125"/>
        <v>0</v>
      </c>
      <c r="J831" s="4">
        <f t="shared" si="126"/>
        <v>0</v>
      </c>
      <c r="K831" s="3">
        <f t="shared" si="129"/>
        <v>0</v>
      </c>
      <c r="L831" s="11">
        <f t="shared" si="130"/>
        <v>0</v>
      </c>
    </row>
    <row r="832" spans="1:12" x14ac:dyDescent="0.25">
      <c r="A832" s="9">
        <f>IF('Lease Quarterly'!$H$4="Monthly",DATE(YEAR('Quarterly Journal entry'!A831),MONTH('Quarterly Journal entry'!A831)+1,DAY('Quarterly Journal entry'!A831)),IF('Lease Quarterly'!$H$4="Quarterly",DATE(YEAR('Quarterly Journal entry'!A831),MONTH('Quarterly Journal entry'!A831)+3,DAY('Quarterly Journal entry'!A831)),DATE(YEAR('Quarterly Journal entry'!A831)+1,MONTH('Quarterly Journal entry'!A831),DAY('Quarterly Journal entry'!A831))))</f>
        <v>119526</v>
      </c>
      <c r="B832" s="9">
        <f t="shared" si="121"/>
        <v>119526</v>
      </c>
      <c r="C832" s="9">
        <f t="shared" si="127"/>
        <v>119555</v>
      </c>
      <c r="D832" s="3">
        <f t="shared" si="122"/>
        <v>30</v>
      </c>
      <c r="E832" s="10">
        <f t="shared" si="123"/>
        <v>30</v>
      </c>
      <c r="F832" s="4">
        <f>'Lease Quarterly'!K842</f>
        <v>0</v>
      </c>
      <c r="G832" s="3">
        <f t="shared" si="128"/>
        <v>0</v>
      </c>
      <c r="H832" s="11">
        <f t="shared" si="124"/>
        <v>0</v>
      </c>
      <c r="I832" s="11">
        <f t="shared" si="125"/>
        <v>0</v>
      </c>
      <c r="J832" s="4">
        <f t="shared" si="126"/>
        <v>0</v>
      </c>
      <c r="K832" s="3">
        <f t="shared" si="129"/>
        <v>0</v>
      </c>
      <c r="L832" s="11">
        <f t="shared" si="130"/>
        <v>0</v>
      </c>
    </row>
    <row r="833" spans="1:12" x14ac:dyDescent="0.25">
      <c r="A833" s="9">
        <f>IF('Lease Quarterly'!$H$4="Monthly",DATE(YEAR('Quarterly Journal entry'!A832),MONTH('Quarterly Journal entry'!A832)+1,DAY('Quarterly Journal entry'!A832)),IF('Lease Quarterly'!$H$4="Quarterly",DATE(YEAR('Quarterly Journal entry'!A832),MONTH('Quarterly Journal entry'!A832)+3,DAY('Quarterly Journal entry'!A832)),DATE(YEAR('Quarterly Journal entry'!A832)+1,MONTH('Quarterly Journal entry'!A832),DAY('Quarterly Journal entry'!A832))))</f>
        <v>119617</v>
      </c>
      <c r="B833" s="9">
        <f t="shared" si="121"/>
        <v>119617</v>
      </c>
      <c r="C833" s="9">
        <f t="shared" si="127"/>
        <v>119647</v>
      </c>
      <c r="D833" s="3">
        <f t="shared" si="122"/>
        <v>31</v>
      </c>
      <c r="E833" s="10">
        <f t="shared" si="123"/>
        <v>31</v>
      </c>
      <c r="F833" s="4">
        <f>'Lease Quarterly'!K843</f>
        <v>0</v>
      </c>
      <c r="G833" s="3">
        <f t="shared" si="128"/>
        <v>0</v>
      </c>
      <c r="H833" s="11">
        <f t="shared" si="124"/>
        <v>0</v>
      </c>
      <c r="I833" s="11">
        <f t="shared" si="125"/>
        <v>0</v>
      </c>
      <c r="J833" s="4">
        <f t="shared" si="126"/>
        <v>0</v>
      </c>
      <c r="K833" s="3">
        <f t="shared" si="129"/>
        <v>0</v>
      </c>
      <c r="L833" s="11">
        <f t="shared" si="130"/>
        <v>0</v>
      </c>
    </row>
    <row r="834" spans="1:12" x14ac:dyDescent="0.25">
      <c r="A834" s="9">
        <f>IF('Lease Quarterly'!$H$4="Monthly",DATE(YEAR('Quarterly Journal entry'!A833),MONTH('Quarterly Journal entry'!A833)+1,DAY('Quarterly Journal entry'!A833)),IF('Lease Quarterly'!$H$4="Quarterly",DATE(YEAR('Quarterly Journal entry'!A833),MONTH('Quarterly Journal entry'!A833)+3,DAY('Quarterly Journal entry'!A833)),DATE(YEAR('Quarterly Journal entry'!A833)+1,MONTH('Quarterly Journal entry'!A833),DAY('Quarterly Journal entry'!A833))))</f>
        <v>119709</v>
      </c>
      <c r="B834" s="9">
        <f t="shared" si="121"/>
        <v>119709</v>
      </c>
      <c r="C834" s="9">
        <f t="shared" si="127"/>
        <v>119739</v>
      </c>
      <c r="D834" s="3">
        <f t="shared" si="122"/>
        <v>31</v>
      </c>
      <c r="E834" s="10">
        <f t="shared" si="123"/>
        <v>31</v>
      </c>
      <c r="F834" s="4">
        <f>'Lease Quarterly'!K844</f>
        <v>0</v>
      </c>
      <c r="G834" s="3">
        <f t="shared" si="128"/>
        <v>0</v>
      </c>
      <c r="H834" s="11">
        <f t="shared" si="124"/>
        <v>0</v>
      </c>
      <c r="I834" s="11">
        <f t="shared" si="125"/>
        <v>0</v>
      </c>
      <c r="J834" s="4">
        <f t="shared" si="126"/>
        <v>0</v>
      </c>
      <c r="K834" s="3">
        <f t="shared" si="129"/>
        <v>0</v>
      </c>
      <c r="L834" s="11">
        <f t="shared" si="130"/>
        <v>0</v>
      </c>
    </row>
    <row r="835" spans="1:12" x14ac:dyDescent="0.25">
      <c r="A835" s="9">
        <f>IF('Lease Quarterly'!$H$4="Monthly",DATE(YEAR('Quarterly Journal entry'!A834),MONTH('Quarterly Journal entry'!A834)+1,DAY('Quarterly Journal entry'!A834)),IF('Lease Quarterly'!$H$4="Quarterly",DATE(YEAR('Quarterly Journal entry'!A834),MONTH('Quarterly Journal entry'!A834)+3,DAY('Quarterly Journal entry'!A834)),DATE(YEAR('Quarterly Journal entry'!A834)+1,MONTH('Quarterly Journal entry'!A834),DAY('Quarterly Journal entry'!A834))))</f>
        <v>119801</v>
      </c>
      <c r="B835" s="9">
        <f t="shared" si="121"/>
        <v>119801</v>
      </c>
      <c r="C835" s="9">
        <f t="shared" si="127"/>
        <v>119831</v>
      </c>
      <c r="D835" s="3">
        <f t="shared" si="122"/>
        <v>31</v>
      </c>
      <c r="E835" s="10">
        <f t="shared" si="123"/>
        <v>31</v>
      </c>
      <c r="F835" s="4">
        <f>'Lease Quarterly'!K845</f>
        <v>0</v>
      </c>
      <c r="G835" s="3">
        <f t="shared" si="128"/>
        <v>0</v>
      </c>
      <c r="H835" s="11">
        <f t="shared" si="124"/>
        <v>0</v>
      </c>
      <c r="I835" s="11">
        <f t="shared" si="125"/>
        <v>0</v>
      </c>
      <c r="J835" s="4">
        <f t="shared" si="126"/>
        <v>0</v>
      </c>
      <c r="K835" s="3">
        <f t="shared" si="129"/>
        <v>0</v>
      </c>
      <c r="L835" s="11">
        <f t="shared" si="130"/>
        <v>0</v>
      </c>
    </row>
    <row r="836" spans="1:12" x14ac:dyDescent="0.25">
      <c r="A836" s="9">
        <f>IF('Lease Quarterly'!$H$4="Monthly",DATE(YEAR('Quarterly Journal entry'!A835),MONTH('Quarterly Journal entry'!A835)+1,DAY('Quarterly Journal entry'!A835)),IF('Lease Quarterly'!$H$4="Quarterly",DATE(YEAR('Quarterly Journal entry'!A835),MONTH('Quarterly Journal entry'!A835)+3,DAY('Quarterly Journal entry'!A835)),DATE(YEAR('Quarterly Journal entry'!A835)+1,MONTH('Quarterly Journal entry'!A835),DAY('Quarterly Journal entry'!A835))))</f>
        <v>119892</v>
      </c>
      <c r="B836" s="9">
        <f t="shared" si="121"/>
        <v>119892</v>
      </c>
      <c r="C836" s="9">
        <f t="shared" si="127"/>
        <v>119921</v>
      </c>
      <c r="D836" s="3">
        <f t="shared" si="122"/>
        <v>30</v>
      </c>
      <c r="E836" s="10">
        <f t="shared" si="123"/>
        <v>30</v>
      </c>
      <c r="F836" s="4">
        <f>'Lease Quarterly'!K846</f>
        <v>0</v>
      </c>
      <c r="G836" s="3">
        <f t="shared" si="128"/>
        <v>0</v>
      </c>
      <c r="H836" s="11">
        <f t="shared" si="124"/>
        <v>0</v>
      </c>
      <c r="I836" s="11">
        <f t="shared" si="125"/>
        <v>0</v>
      </c>
      <c r="J836" s="4">
        <f t="shared" si="126"/>
        <v>0</v>
      </c>
      <c r="K836" s="3">
        <f t="shared" si="129"/>
        <v>0</v>
      </c>
      <c r="L836" s="11">
        <f t="shared" si="130"/>
        <v>0</v>
      </c>
    </row>
    <row r="837" spans="1:12" x14ac:dyDescent="0.25">
      <c r="A837" s="9">
        <f>IF('Lease Quarterly'!$H$4="Monthly",DATE(YEAR('Quarterly Journal entry'!A836),MONTH('Quarterly Journal entry'!A836)+1,DAY('Quarterly Journal entry'!A836)),IF('Lease Quarterly'!$H$4="Quarterly",DATE(YEAR('Quarterly Journal entry'!A836),MONTH('Quarterly Journal entry'!A836)+3,DAY('Quarterly Journal entry'!A836)),DATE(YEAR('Quarterly Journal entry'!A836)+1,MONTH('Quarterly Journal entry'!A836),DAY('Quarterly Journal entry'!A836))))</f>
        <v>119983</v>
      </c>
      <c r="B837" s="9">
        <f t="shared" si="121"/>
        <v>119983</v>
      </c>
      <c r="C837" s="9">
        <f t="shared" si="127"/>
        <v>120013</v>
      </c>
      <c r="D837" s="3">
        <f t="shared" si="122"/>
        <v>31</v>
      </c>
      <c r="E837" s="10">
        <f t="shared" si="123"/>
        <v>31</v>
      </c>
      <c r="F837" s="4">
        <f>'Lease Quarterly'!K847</f>
        <v>0</v>
      </c>
      <c r="G837" s="3">
        <f t="shared" si="128"/>
        <v>0</v>
      </c>
      <c r="H837" s="11">
        <f t="shared" si="124"/>
        <v>0</v>
      </c>
      <c r="I837" s="11">
        <f t="shared" si="125"/>
        <v>0</v>
      </c>
      <c r="J837" s="4">
        <f t="shared" si="126"/>
        <v>0</v>
      </c>
      <c r="K837" s="3">
        <f t="shared" si="129"/>
        <v>0</v>
      </c>
      <c r="L837" s="11">
        <f t="shared" si="130"/>
        <v>0</v>
      </c>
    </row>
    <row r="838" spans="1:12" x14ac:dyDescent="0.25">
      <c r="A838" s="9">
        <f>IF('Lease Quarterly'!$H$4="Monthly",DATE(YEAR('Quarterly Journal entry'!A837),MONTH('Quarterly Journal entry'!A837)+1,DAY('Quarterly Journal entry'!A837)),IF('Lease Quarterly'!$H$4="Quarterly",DATE(YEAR('Quarterly Journal entry'!A837),MONTH('Quarterly Journal entry'!A837)+3,DAY('Quarterly Journal entry'!A837)),DATE(YEAR('Quarterly Journal entry'!A837)+1,MONTH('Quarterly Journal entry'!A837),DAY('Quarterly Journal entry'!A837))))</f>
        <v>120075</v>
      </c>
      <c r="B838" s="9">
        <f t="shared" ref="B838:B901" si="131">EOMONTH(A838,-1)+1</f>
        <v>120075</v>
      </c>
      <c r="C838" s="9">
        <f t="shared" si="127"/>
        <v>120105</v>
      </c>
      <c r="D838" s="3">
        <f t="shared" ref="D838:D901" si="132">C838-B838+1</f>
        <v>31</v>
      </c>
      <c r="E838" s="10">
        <f t="shared" ref="E838:E901" si="133">C838-A838+1</f>
        <v>31</v>
      </c>
      <c r="F838" s="4">
        <f>'Lease Quarterly'!K848</f>
        <v>0</v>
      </c>
      <c r="G838" s="3">
        <f t="shared" si="128"/>
        <v>0</v>
      </c>
      <c r="H838" s="11">
        <f t="shared" ref="H838:H901" si="134">(F839)/(A839-A838+1)*((((EOMONTH(DATE(YEAR(A838),MONTH(A838)+1,DAY(A838)),0)))-DATE(YEAR(A838),MONTH(EOMONTH(A838,-1)+1)+1,1))+1)</f>
        <v>0</v>
      </c>
      <c r="I838" s="11">
        <f t="shared" ref="I838:I901" si="135">(F839)/(A839-A838+1)*(((((EOMONTH(DATE(YEAR(A838),MONTH(A838)+2,DAY(A838)),0)))-DATE(YEAR(A838),MONTH(EOMONTH(A838,-1)+2)+2,1)))+1)</f>
        <v>0</v>
      </c>
      <c r="J838" s="4">
        <f t="shared" ref="J838:J901" si="136">F839/(A839-A838+1)*(A839-DATE(YEAR(A839),MONTH(EOMONTH(A839,-1)+1),DAY(1))+1)</f>
        <v>0</v>
      </c>
      <c r="K838" s="3">
        <f t="shared" si="129"/>
        <v>0</v>
      </c>
      <c r="L838" s="11">
        <f t="shared" si="130"/>
        <v>0</v>
      </c>
    </row>
    <row r="839" spans="1:12" x14ac:dyDescent="0.25">
      <c r="A839" s="9">
        <f>IF('Lease Quarterly'!$H$4="Monthly",DATE(YEAR('Quarterly Journal entry'!A838),MONTH('Quarterly Journal entry'!A838)+1,DAY('Quarterly Journal entry'!A838)),IF('Lease Quarterly'!$H$4="Quarterly",DATE(YEAR('Quarterly Journal entry'!A838),MONTH('Quarterly Journal entry'!A838)+3,DAY('Quarterly Journal entry'!A838)),DATE(YEAR('Quarterly Journal entry'!A838)+1,MONTH('Quarterly Journal entry'!A838),DAY('Quarterly Journal entry'!A838))))</f>
        <v>120167</v>
      </c>
      <c r="B839" s="9">
        <f t="shared" si="131"/>
        <v>120167</v>
      </c>
      <c r="C839" s="9">
        <f t="shared" ref="C839:C902" si="137">EOMONTH(A839,0)</f>
        <v>120197</v>
      </c>
      <c r="D839" s="3">
        <f t="shared" si="132"/>
        <v>31</v>
      </c>
      <c r="E839" s="10">
        <f t="shared" si="133"/>
        <v>31</v>
      </c>
      <c r="F839" s="4">
        <f>'Lease Quarterly'!K849</f>
        <v>0</v>
      </c>
      <c r="G839" s="3">
        <f t="shared" ref="G839:G902" si="138">(F840/(A840-A839+1)*E839)+J838</f>
        <v>0</v>
      </c>
      <c r="H839" s="11">
        <f t="shared" si="134"/>
        <v>0</v>
      </c>
      <c r="I839" s="11">
        <f t="shared" si="135"/>
        <v>0</v>
      </c>
      <c r="J839" s="4">
        <f t="shared" si="136"/>
        <v>0</v>
      </c>
      <c r="K839" s="3">
        <f t="shared" si="129"/>
        <v>0</v>
      </c>
      <c r="L839" s="11">
        <f t="shared" si="130"/>
        <v>0</v>
      </c>
    </row>
    <row r="840" spans="1:12" x14ac:dyDescent="0.25">
      <c r="A840" s="9">
        <f>IF('Lease Quarterly'!$H$4="Monthly",DATE(YEAR('Quarterly Journal entry'!A839),MONTH('Quarterly Journal entry'!A839)+1,DAY('Quarterly Journal entry'!A839)),IF('Lease Quarterly'!$H$4="Quarterly",DATE(YEAR('Quarterly Journal entry'!A839),MONTH('Quarterly Journal entry'!A839)+3,DAY('Quarterly Journal entry'!A839)),DATE(YEAR('Quarterly Journal entry'!A839)+1,MONTH('Quarterly Journal entry'!A839),DAY('Quarterly Journal entry'!A839))))</f>
        <v>120257</v>
      </c>
      <c r="B840" s="9">
        <f t="shared" si="131"/>
        <v>120257</v>
      </c>
      <c r="C840" s="9">
        <f t="shared" si="137"/>
        <v>120286</v>
      </c>
      <c r="D840" s="3">
        <f t="shared" si="132"/>
        <v>30</v>
      </c>
      <c r="E840" s="10">
        <f t="shared" si="133"/>
        <v>30</v>
      </c>
      <c r="F840" s="4">
        <f>'Lease Quarterly'!K850</f>
        <v>0</v>
      </c>
      <c r="G840" s="3">
        <f t="shared" si="138"/>
        <v>0</v>
      </c>
      <c r="H840" s="11">
        <f t="shared" si="134"/>
        <v>0</v>
      </c>
      <c r="I840" s="11">
        <f t="shared" si="135"/>
        <v>0</v>
      </c>
      <c r="J840" s="4">
        <f t="shared" si="136"/>
        <v>0</v>
      </c>
      <c r="K840" s="3">
        <f t="shared" ref="K840:K903" si="139">G840+J840+I840+H840-J839</f>
        <v>0</v>
      </c>
      <c r="L840" s="11">
        <f t="shared" ref="L840:L903" si="140">J840-J839</f>
        <v>0</v>
      </c>
    </row>
    <row r="841" spans="1:12" x14ac:dyDescent="0.25">
      <c r="A841" s="9">
        <f>IF('Lease Quarterly'!$H$4="Monthly",DATE(YEAR('Quarterly Journal entry'!A840),MONTH('Quarterly Journal entry'!A840)+1,DAY('Quarterly Journal entry'!A840)),IF('Lease Quarterly'!$H$4="Quarterly",DATE(YEAR('Quarterly Journal entry'!A840),MONTH('Quarterly Journal entry'!A840)+3,DAY('Quarterly Journal entry'!A840)),DATE(YEAR('Quarterly Journal entry'!A840)+1,MONTH('Quarterly Journal entry'!A840),DAY('Quarterly Journal entry'!A840))))</f>
        <v>120348</v>
      </c>
      <c r="B841" s="9">
        <f t="shared" si="131"/>
        <v>120348</v>
      </c>
      <c r="C841" s="9">
        <f t="shared" si="137"/>
        <v>120378</v>
      </c>
      <c r="D841" s="3">
        <f t="shared" si="132"/>
        <v>31</v>
      </c>
      <c r="E841" s="10">
        <f t="shared" si="133"/>
        <v>31</v>
      </c>
      <c r="F841" s="4">
        <f>'Lease Quarterly'!K851</f>
        <v>0</v>
      </c>
      <c r="G841" s="3">
        <f t="shared" si="138"/>
        <v>0</v>
      </c>
      <c r="H841" s="11">
        <f t="shared" si="134"/>
        <v>0</v>
      </c>
      <c r="I841" s="11">
        <f t="shared" si="135"/>
        <v>0</v>
      </c>
      <c r="J841" s="4">
        <f t="shared" si="136"/>
        <v>0</v>
      </c>
      <c r="K841" s="3">
        <f t="shared" si="139"/>
        <v>0</v>
      </c>
      <c r="L841" s="11">
        <f t="shared" si="140"/>
        <v>0</v>
      </c>
    </row>
    <row r="842" spans="1:12" x14ac:dyDescent="0.25">
      <c r="A842" s="9">
        <f>IF('Lease Quarterly'!$H$4="Monthly",DATE(YEAR('Quarterly Journal entry'!A841),MONTH('Quarterly Journal entry'!A841)+1,DAY('Quarterly Journal entry'!A841)),IF('Lease Quarterly'!$H$4="Quarterly",DATE(YEAR('Quarterly Journal entry'!A841),MONTH('Quarterly Journal entry'!A841)+3,DAY('Quarterly Journal entry'!A841)),DATE(YEAR('Quarterly Journal entry'!A841)+1,MONTH('Quarterly Journal entry'!A841),DAY('Quarterly Journal entry'!A841))))</f>
        <v>120440</v>
      </c>
      <c r="B842" s="9">
        <f t="shared" si="131"/>
        <v>120440</v>
      </c>
      <c r="C842" s="9">
        <f t="shared" si="137"/>
        <v>120470</v>
      </c>
      <c r="D842" s="3">
        <f t="shared" si="132"/>
        <v>31</v>
      </c>
      <c r="E842" s="10">
        <f t="shared" si="133"/>
        <v>31</v>
      </c>
      <c r="F842" s="4">
        <f>'Lease Quarterly'!K852</f>
        <v>0</v>
      </c>
      <c r="G842" s="3">
        <f t="shared" si="138"/>
        <v>0</v>
      </c>
      <c r="H842" s="11">
        <f t="shared" si="134"/>
        <v>0</v>
      </c>
      <c r="I842" s="11">
        <f t="shared" si="135"/>
        <v>0</v>
      </c>
      <c r="J842" s="4">
        <f t="shared" si="136"/>
        <v>0</v>
      </c>
      <c r="K842" s="3">
        <f t="shared" si="139"/>
        <v>0</v>
      </c>
      <c r="L842" s="11">
        <f t="shared" si="140"/>
        <v>0</v>
      </c>
    </row>
    <row r="843" spans="1:12" x14ac:dyDescent="0.25">
      <c r="A843" s="9">
        <f>IF('Lease Quarterly'!$H$4="Monthly",DATE(YEAR('Quarterly Journal entry'!A842),MONTH('Quarterly Journal entry'!A842)+1,DAY('Quarterly Journal entry'!A842)),IF('Lease Quarterly'!$H$4="Quarterly",DATE(YEAR('Quarterly Journal entry'!A842),MONTH('Quarterly Journal entry'!A842)+3,DAY('Quarterly Journal entry'!A842)),DATE(YEAR('Quarterly Journal entry'!A842)+1,MONTH('Quarterly Journal entry'!A842),DAY('Quarterly Journal entry'!A842))))</f>
        <v>120532</v>
      </c>
      <c r="B843" s="9">
        <f t="shared" si="131"/>
        <v>120532</v>
      </c>
      <c r="C843" s="9">
        <f t="shared" si="137"/>
        <v>120562</v>
      </c>
      <c r="D843" s="3">
        <f t="shared" si="132"/>
        <v>31</v>
      </c>
      <c r="E843" s="10">
        <f t="shared" si="133"/>
        <v>31</v>
      </c>
      <c r="F843" s="4">
        <f>'Lease Quarterly'!K853</f>
        <v>0</v>
      </c>
      <c r="G843" s="3">
        <f t="shared" si="138"/>
        <v>0</v>
      </c>
      <c r="H843" s="11">
        <f t="shared" si="134"/>
        <v>0</v>
      </c>
      <c r="I843" s="11">
        <f t="shared" si="135"/>
        <v>0</v>
      </c>
      <c r="J843" s="4">
        <f t="shared" si="136"/>
        <v>0</v>
      </c>
      <c r="K843" s="3">
        <f t="shared" si="139"/>
        <v>0</v>
      </c>
      <c r="L843" s="11">
        <f t="shared" si="140"/>
        <v>0</v>
      </c>
    </row>
    <row r="844" spans="1:12" x14ac:dyDescent="0.25">
      <c r="A844" s="9">
        <f>IF('Lease Quarterly'!$H$4="Monthly",DATE(YEAR('Quarterly Journal entry'!A843),MONTH('Quarterly Journal entry'!A843)+1,DAY('Quarterly Journal entry'!A843)),IF('Lease Quarterly'!$H$4="Quarterly",DATE(YEAR('Quarterly Journal entry'!A843),MONTH('Quarterly Journal entry'!A843)+3,DAY('Quarterly Journal entry'!A843)),DATE(YEAR('Quarterly Journal entry'!A843)+1,MONTH('Quarterly Journal entry'!A843),DAY('Quarterly Journal entry'!A843))))</f>
        <v>120622</v>
      </c>
      <c r="B844" s="9">
        <f t="shared" si="131"/>
        <v>120622</v>
      </c>
      <c r="C844" s="9">
        <f t="shared" si="137"/>
        <v>120651</v>
      </c>
      <c r="D844" s="3">
        <f t="shared" si="132"/>
        <v>30</v>
      </c>
      <c r="E844" s="10">
        <f t="shared" si="133"/>
        <v>30</v>
      </c>
      <c r="F844" s="4">
        <f>'Lease Quarterly'!K854</f>
        <v>0</v>
      </c>
      <c r="G844" s="3">
        <f t="shared" si="138"/>
        <v>0</v>
      </c>
      <c r="H844" s="11">
        <f t="shared" si="134"/>
        <v>0</v>
      </c>
      <c r="I844" s="11">
        <f t="shared" si="135"/>
        <v>0</v>
      </c>
      <c r="J844" s="4">
        <f t="shared" si="136"/>
        <v>0</v>
      </c>
      <c r="K844" s="3">
        <f t="shared" si="139"/>
        <v>0</v>
      </c>
      <c r="L844" s="11">
        <f t="shared" si="140"/>
        <v>0</v>
      </c>
    </row>
    <row r="845" spans="1:12" x14ac:dyDescent="0.25">
      <c r="A845" s="9">
        <f>IF('Lease Quarterly'!$H$4="Monthly",DATE(YEAR('Quarterly Journal entry'!A844),MONTH('Quarterly Journal entry'!A844)+1,DAY('Quarterly Journal entry'!A844)),IF('Lease Quarterly'!$H$4="Quarterly",DATE(YEAR('Quarterly Journal entry'!A844),MONTH('Quarterly Journal entry'!A844)+3,DAY('Quarterly Journal entry'!A844)),DATE(YEAR('Quarterly Journal entry'!A844)+1,MONTH('Quarterly Journal entry'!A844),DAY('Quarterly Journal entry'!A844))))</f>
        <v>120713</v>
      </c>
      <c r="B845" s="9">
        <f t="shared" si="131"/>
        <v>120713</v>
      </c>
      <c r="C845" s="9">
        <f t="shared" si="137"/>
        <v>120743</v>
      </c>
      <c r="D845" s="3">
        <f t="shared" si="132"/>
        <v>31</v>
      </c>
      <c r="E845" s="10">
        <f t="shared" si="133"/>
        <v>31</v>
      </c>
      <c r="F845" s="4">
        <f>'Lease Quarterly'!K855</f>
        <v>0</v>
      </c>
      <c r="G845" s="3">
        <f t="shared" si="138"/>
        <v>0</v>
      </c>
      <c r="H845" s="11">
        <f t="shared" si="134"/>
        <v>0</v>
      </c>
      <c r="I845" s="11">
        <f t="shared" si="135"/>
        <v>0</v>
      </c>
      <c r="J845" s="4">
        <f t="shared" si="136"/>
        <v>0</v>
      </c>
      <c r="K845" s="3">
        <f t="shared" si="139"/>
        <v>0</v>
      </c>
      <c r="L845" s="11">
        <f t="shared" si="140"/>
        <v>0</v>
      </c>
    </row>
    <row r="846" spans="1:12" x14ac:dyDescent="0.25">
      <c r="A846" s="9">
        <f>IF('Lease Quarterly'!$H$4="Monthly",DATE(YEAR('Quarterly Journal entry'!A845),MONTH('Quarterly Journal entry'!A845)+1,DAY('Quarterly Journal entry'!A845)),IF('Lease Quarterly'!$H$4="Quarterly",DATE(YEAR('Quarterly Journal entry'!A845),MONTH('Quarterly Journal entry'!A845)+3,DAY('Quarterly Journal entry'!A845)),DATE(YEAR('Quarterly Journal entry'!A845)+1,MONTH('Quarterly Journal entry'!A845),DAY('Quarterly Journal entry'!A845))))</f>
        <v>120805</v>
      </c>
      <c r="B846" s="9">
        <f t="shared" si="131"/>
        <v>120805</v>
      </c>
      <c r="C846" s="9">
        <f t="shared" si="137"/>
        <v>120835</v>
      </c>
      <c r="D846" s="3">
        <f t="shared" si="132"/>
        <v>31</v>
      </c>
      <c r="E846" s="10">
        <f t="shared" si="133"/>
        <v>31</v>
      </c>
      <c r="F846" s="4">
        <f>'Lease Quarterly'!K856</f>
        <v>0</v>
      </c>
      <c r="G846" s="3">
        <f t="shared" si="138"/>
        <v>0</v>
      </c>
      <c r="H846" s="11">
        <f t="shared" si="134"/>
        <v>0</v>
      </c>
      <c r="I846" s="11">
        <f t="shared" si="135"/>
        <v>0</v>
      </c>
      <c r="J846" s="4">
        <f t="shared" si="136"/>
        <v>0</v>
      </c>
      <c r="K846" s="3">
        <f t="shared" si="139"/>
        <v>0</v>
      </c>
      <c r="L846" s="11">
        <f t="shared" si="140"/>
        <v>0</v>
      </c>
    </row>
    <row r="847" spans="1:12" x14ac:dyDescent="0.25">
      <c r="A847" s="9">
        <f>IF('Lease Quarterly'!$H$4="Monthly",DATE(YEAR('Quarterly Journal entry'!A846),MONTH('Quarterly Journal entry'!A846)+1,DAY('Quarterly Journal entry'!A846)),IF('Lease Quarterly'!$H$4="Quarterly",DATE(YEAR('Quarterly Journal entry'!A846),MONTH('Quarterly Journal entry'!A846)+3,DAY('Quarterly Journal entry'!A846)),DATE(YEAR('Quarterly Journal entry'!A846)+1,MONTH('Quarterly Journal entry'!A846),DAY('Quarterly Journal entry'!A846))))</f>
        <v>120897</v>
      </c>
      <c r="B847" s="9">
        <f t="shared" si="131"/>
        <v>120897</v>
      </c>
      <c r="C847" s="9">
        <f t="shared" si="137"/>
        <v>120927</v>
      </c>
      <c r="D847" s="3">
        <f t="shared" si="132"/>
        <v>31</v>
      </c>
      <c r="E847" s="10">
        <f t="shared" si="133"/>
        <v>31</v>
      </c>
      <c r="F847" s="4">
        <f>'Lease Quarterly'!K857</f>
        <v>0</v>
      </c>
      <c r="G847" s="3">
        <f t="shared" si="138"/>
        <v>0</v>
      </c>
      <c r="H847" s="11">
        <f t="shared" si="134"/>
        <v>0</v>
      </c>
      <c r="I847" s="11">
        <f t="shared" si="135"/>
        <v>0</v>
      </c>
      <c r="J847" s="4">
        <f t="shared" si="136"/>
        <v>0</v>
      </c>
      <c r="K847" s="3">
        <f t="shared" si="139"/>
        <v>0</v>
      </c>
      <c r="L847" s="11">
        <f t="shared" si="140"/>
        <v>0</v>
      </c>
    </row>
    <row r="848" spans="1:12" x14ac:dyDescent="0.25">
      <c r="A848" s="9">
        <f>IF('Lease Quarterly'!$H$4="Monthly",DATE(YEAR('Quarterly Journal entry'!A847),MONTH('Quarterly Journal entry'!A847)+1,DAY('Quarterly Journal entry'!A847)),IF('Lease Quarterly'!$H$4="Quarterly",DATE(YEAR('Quarterly Journal entry'!A847),MONTH('Quarterly Journal entry'!A847)+3,DAY('Quarterly Journal entry'!A847)),DATE(YEAR('Quarterly Journal entry'!A847)+1,MONTH('Quarterly Journal entry'!A847),DAY('Quarterly Journal entry'!A847))))</f>
        <v>120987</v>
      </c>
      <c r="B848" s="9">
        <f t="shared" si="131"/>
        <v>120987</v>
      </c>
      <c r="C848" s="9">
        <f t="shared" si="137"/>
        <v>121016</v>
      </c>
      <c r="D848" s="3">
        <f t="shared" si="132"/>
        <v>30</v>
      </c>
      <c r="E848" s="10">
        <f t="shared" si="133"/>
        <v>30</v>
      </c>
      <c r="F848" s="4">
        <f>'Lease Quarterly'!K858</f>
        <v>0</v>
      </c>
      <c r="G848" s="3">
        <f t="shared" si="138"/>
        <v>0</v>
      </c>
      <c r="H848" s="11">
        <f t="shared" si="134"/>
        <v>0</v>
      </c>
      <c r="I848" s="11">
        <f t="shared" si="135"/>
        <v>0</v>
      </c>
      <c r="J848" s="4">
        <f t="shared" si="136"/>
        <v>0</v>
      </c>
      <c r="K848" s="3">
        <f t="shared" si="139"/>
        <v>0</v>
      </c>
      <c r="L848" s="11">
        <f t="shared" si="140"/>
        <v>0</v>
      </c>
    </row>
    <row r="849" spans="1:12" x14ac:dyDescent="0.25">
      <c r="A849" s="9">
        <f>IF('Lease Quarterly'!$H$4="Monthly",DATE(YEAR('Quarterly Journal entry'!A848),MONTH('Quarterly Journal entry'!A848)+1,DAY('Quarterly Journal entry'!A848)),IF('Lease Quarterly'!$H$4="Quarterly",DATE(YEAR('Quarterly Journal entry'!A848),MONTH('Quarterly Journal entry'!A848)+3,DAY('Quarterly Journal entry'!A848)),DATE(YEAR('Quarterly Journal entry'!A848)+1,MONTH('Quarterly Journal entry'!A848),DAY('Quarterly Journal entry'!A848))))</f>
        <v>121078</v>
      </c>
      <c r="B849" s="9">
        <f t="shared" si="131"/>
        <v>121078</v>
      </c>
      <c r="C849" s="9">
        <f t="shared" si="137"/>
        <v>121108</v>
      </c>
      <c r="D849" s="3">
        <f t="shared" si="132"/>
        <v>31</v>
      </c>
      <c r="E849" s="10">
        <f t="shared" si="133"/>
        <v>31</v>
      </c>
      <c r="F849" s="4">
        <f>'Lease Quarterly'!K859</f>
        <v>0</v>
      </c>
      <c r="G849" s="3">
        <f t="shared" si="138"/>
        <v>0</v>
      </c>
      <c r="H849" s="11">
        <f t="shared" si="134"/>
        <v>0</v>
      </c>
      <c r="I849" s="11">
        <f t="shared" si="135"/>
        <v>0</v>
      </c>
      <c r="J849" s="4">
        <f t="shared" si="136"/>
        <v>0</v>
      </c>
      <c r="K849" s="3">
        <f t="shared" si="139"/>
        <v>0</v>
      </c>
      <c r="L849" s="11">
        <f t="shared" si="140"/>
        <v>0</v>
      </c>
    </row>
    <row r="850" spans="1:12" x14ac:dyDescent="0.25">
      <c r="A850" s="9">
        <f>IF('Lease Quarterly'!$H$4="Monthly",DATE(YEAR('Quarterly Journal entry'!A849),MONTH('Quarterly Journal entry'!A849)+1,DAY('Quarterly Journal entry'!A849)),IF('Lease Quarterly'!$H$4="Quarterly",DATE(YEAR('Quarterly Journal entry'!A849),MONTH('Quarterly Journal entry'!A849)+3,DAY('Quarterly Journal entry'!A849)),DATE(YEAR('Quarterly Journal entry'!A849)+1,MONTH('Quarterly Journal entry'!A849),DAY('Quarterly Journal entry'!A849))))</f>
        <v>121170</v>
      </c>
      <c r="B850" s="9">
        <f t="shared" si="131"/>
        <v>121170</v>
      </c>
      <c r="C850" s="9">
        <f t="shared" si="137"/>
        <v>121200</v>
      </c>
      <c r="D850" s="3">
        <f t="shared" si="132"/>
        <v>31</v>
      </c>
      <c r="E850" s="10">
        <f t="shared" si="133"/>
        <v>31</v>
      </c>
      <c r="F850" s="4">
        <f>'Lease Quarterly'!K860</f>
        <v>0</v>
      </c>
      <c r="G850" s="3">
        <f t="shared" si="138"/>
        <v>0</v>
      </c>
      <c r="H850" s="11">
        <f t="shared" si="134"/>
        <v>0</v>
      </c>
      <c r="I850" s="11">
        <f t="shared" si="135"/>
        <v>0</v>
      </c>
      <c r="J850" s="4">
        <f t="shared" si="136"/>
        <v>0</v>
      </c>
      <c r="K850" s="3">
        <f t="shared" si="139"/>
        <v>0</v>
      </c>
      <c r="L850" s="11">
        <f t="shared" si="140"/>
        <v>0</v>
      </c>
    </row>
    <row r="851" spans="1:12" x14ac:dyDescent="0.25">
      <c r="A851" s="9">
        <f>IF('Lease Quarterly'!$H$4="Monthly",DATE(YEAR('Quarterly Journal entry'!A850),MONTH('Quarterly Journal entry'!A850)+1,DAY('Quarterly Journal entry'!A850)),IF('Lease Quarterly'!$H$4="Quarterly",DATE(YEAR('Quarterly Journal entry'!A850),MONTH('Quarterly Journal entry'!A850)+3,DAY('Quarterly Journal entry'!A850)),DATE(YEAR('Quarterly Journal entry'!A850)+1,MONTH('Quarterly Journal entry'!A850),DAY('Quarterly Journal entry'!A850))))</f>
        <v>121262</v>
      </c>
      <c r="B851" s="9">
        <f t="shared" si="131"/>
        <v>121262</v>
      </c>
      <c r="C851" s="9">
        <f t="shared" si="137"/>
        <v>121292</v>
      </c>
      <c r="D851" s="3">
        <f t="shared" si="132"/>
        <v>31</v>
      </c>
      <c r="E851" s="10">
        <f t="shared" si="133"/>
        <v>31</v>
      </c>
      <c r="F851" s="4">
        <f>'Lease Quarterly'!K861</f>
        <v>0</v>
      </c>
      <c r="G851" s="3">
        <f t="shared" si="138"/>
        <v>0</v>
      </c>
      <c r="H851" s="11">
        <f t="shared" si="134"/>
        <v>0</v>
      </c>
      <c r="I851" s="11">
        <f t="shared" si="135"/>
        <v>0</v>
      </c>
      <c r="J851" s="4">
        <f t="shared" si="136"/>
        <v>0</v>
      </c>
      <c r="K851" s="3">
        <f t="shared" si="139"/>
        <v>0</v>
      </c>
      <c r="L851" s="11">
        <f t="shared" si="140"/>
        <v>0</v>
      </c>
    </row>
    <row r="852" spans="1:12" x14ac:dyDescent="0.25">
      <c r="A852" s="9">
        <f>IF('Lease Quarterly'!$H$4="Monthly",DATE(YEAR('Quarterly Journal entry'!A851),MONTH('Quarterly Journal entry'!A851)+1,DAY('Quarterly Journal entry'!A851)),IF('Lease Quarterly'!$H$4="Quarterly",DATE(YEAR('Quarterly Journal entry'!A851),MONTH('Quarterly Journal entry'!A851)+3,DAY('Quarterly Journal entry'!A851)),DATE(YEAR('Quarterly Journal entry'!A851)+1,MONTH('Quarterly Journal entry'!A851),DAY('Quarterly Journal entry'!A851))))</f>
        <v>121353</v>
      </c>
      <c r="B852" s="9">
        <f t="shared" si="131"/>
        <v>121353</v>
      </c>
      <c r="C852" s="9">
        <f t="shared" si="137"/>
        <v>121382</v>
      </c>
      <c r="D852" s="3">
        <f t="shared" si="132"/>
        <v>30</v>
      </c>
      <c r="E852" s="10">
        <f t="shared" si="133"/>
        <v>30</v>
      </c>
      <c r="F852" s="4">
        <f>'Lease Quarterly'!K862</f>
        <v>0</v>
      </c>
      <c r="G852" s="3">
        <f t="shared" si="138"/>
        <v>0</v>
      </c>
      <c r="H852" s="11">
        <f t="shared" si="134"/>
        <v>0</v>
      </c>
      <c r="I852" s="11">
        <f t="shared" si="135"/>
        <v>0</v>
      </c>
      <c r="J852" s="4">
        <f t="shared" si="136"/>
        <v>0</v>
      </c>
      <c r="K852" s="3">
        <f t="shared" si="139"/>
        <v>0</v>
      </c>
      <c r="L852" s="11">
        <f t="shared" si="140"/>
        <v>0</v>
      </c>
    </row>
    <row r="853" spans="1:12" x14ac:dyDescent="0.25">
      <c r="A853" s="9">
        <f>IF('Lease Quarterly'!$H$4="Monthly",DATE(YEAR('Quarterly Journal entry'!A852),MONTH('Quarterly Journal entry'!A852)+1,DAY('Quarterly Journal entry'!A852)),IF('Lease Quarterly'!$H$4="Quarterly",DATE(YEAR('Quarterly Journal entry'!A852),MONTH('Quarterly Journal entry'!A852)+3,DAY('Quarterly Journal entry'!A852)),DATE(YEAR('Quarterly Journal entry'!A852)+1,MONTH('Quarterly Journal entry'!A852),DAY('Quarterly Journal entry'!A852))))</f>
        <v>121444</v>
      </c>
      <c r="B853" s="9">
        <f t="shared" si="131"/>
        <v>121444</v>
      </c>
      <c r="C853" s="9">
        <f t="shared" si="137"/>
        <v>121474</v>
      </c>
      <c r="D853" s="3">
        <f t="shared" si="132"/>
        <v>31</v>
      </c>
      <c r="E853" s="10">
        <f t="shared" si="133"/>
        <v>31</v>
      </c>
      <c r="F853" s="4">
        <f>'Lease Quarterly'!K863</f>
        <v>0</v>
      </c>
      <c r="G853" s="3">
        <f t="shared" si="138"/>
        <v>0</v>
      </c>
      <c r="H853" s="11">
        <f t="shared" si="134"/>
        <v>0</v>
      </c>
      <c r="I853" s="11">
        <f t="shared" si="135"/>
        <v>0</v>
      </c>
      <c r="J853" s="4">
        <f t="shared" si="136"/>
        <v>0</v>
      </c>
      <c r="K853" s="3">
        <f t="shared" si="139"/>
        <v>0</v>
      </c>
      <c r="L853" s="11">
        <f t="shared" si="140"/>
        <v>0</v>
      </c>
    </row>
    <row r="854" spans="1:12" x14ac:dyDescent="0.25">
      <c r="A854" s="9">
        <f>IF('Lease Quarterly'!$H$4="Monthly",DATE(YEAR('Quarterly Journal entry'!A853),MONTH('Quarterly Journal entry'!A853)+1,DAY('Quarterly Journal entry'!A853)),IF('Lease Quarterly'!$H$4="Quarterly",DATE(YEAR('Quarterly Journal entry'!A853),MONTH('Quarterly Journal entry'!A853)+3,DAY('Quarterly Journal entry'!A853)),DATE(YEAR('Quarterly Journal entry'!A853)+1,MONTH('Quarterly Journal entry'!A853),DAY('Quarterly Journal entry'!A853))))</f>
        <v>121536</v>
      </c>
      <c r="B854" s="9">
        <f t="shared" si="131"/>
        <v>121536</v>
      </c>
      <c r="C854" s="9">
        <f t="shared" si="137"/>
        <v>121566</v>
      </c>
      <c r="D854" s="3">
        <f t="shared" si="132"/>
        <v>31</v>
      </c>
      <c r="E854" s="10">
        <f t="shared" si="133"/>
        <v>31</v>
      </c>
      <c r="F854" s="4">
        <f>'Lease Quarterly'!K864</f>
        <v>0</v>
      </c>
      <c r="G854" s="3">
        <f t="shared" si="138"/>
        <v>0</v>
      </c>
      <c r="H854" s="11">
        <f t="shared" si="134"/>
        <v>0</v>
      </c>
      <c r="I854" s="11">
        <f t="shared" si="135"/>
        <v>0</v>
      </c>
      <c r="J854" s="4">
        <f t="shared" si="136"/>
        <v>0</v>
      </c>
      <c r="K854" s="3">
        <f t="shared" si="139"/>
        <v>0</v>
      </c>
      <c r="L854" s="11">
        <f t="shared" si="140"/>
        <v>0</v>
      </c>
    </row>
    <row r="855" spans="1:12" x14ac:dyDescent="0.25">
      <c r="A855" s="9">
        <f>IF('Lease Quarterly'!$H$4="Monthly",DATE(YEAR('Quarterly Journal entry'!A854),MONTH('Quarterly Journal entry'!A854)+1,DAY('Quarterly Journal entry'!A854)),IF('Lease Quarterly'!$H$4="Quarterly",DATE(YEAR('Quarterly Journal entry'!A854),MONTH('Quarterly Journal entry'!A854)+3,DAY('Quarterly Journal entry'!A854)),DATE(YEAR('Quarterly Journal entry'!A854)+1,MONTH('Quarterly Journal entry'!A854),DAY('Quarterly Journal entry'!A854))))</f>
        <v>121628</v>
      </c>
      <c r="B855" s="9">
        <f t="shared" si="131"/>
        <v>121628</v>
      </c>
      <c r="C855" s="9">
        <f t="shared" si="137"/>
        <v>121658</v>
      </c>
      <c r="D855" s="3">
        <f t="shared" si="132"/>
        <v>31</v>
      </c>
      <c r="E855" s="10">
        <f t="shared" si="133"/>
        <v>31</v>
      </c>
      <c r="F855" s="4">
        <f>'Lease Quarterly'!K865</f>
        <v>0</v>
      </c>
      <c r="G855" s="3">
        <f t="shared" si="138"/>
        <v>0</v>
      </c>
      <c r="H855" s="11">
        <f t="shared" si="134"/>
        <v>0</v>
      </c>
      <c r="I855" s="11">
        <f t="shared" si="135"/>
        <v>0</v>
      </c>
      <c r="J855" s="4">
        <f t="shared" si="136"/>
        <v>0</v>
      </c>
      <c r="K855" s="3">
        <f t="shared" si="139"/>
        <v>0</v>
      </c>
      <c r="L855" s="11">
        <f t="shared" si="140"/>
        <v>0</v>
      </c>
    </row>
    <row r="856" spans="1:12" x14ac:dyDescent="0.25">
      <c r="A856" s="9">
        <f>IF('Lease Quarterly'!$H$4="Monthly",DATE(YEAR('Quarterly Journal entry'!A855),MONTH('Quarterly Journal entry'!A855)+1,DAY('Quarterly Journal entry'!A855)),IF('Lease Quarterly'!$H$4="Quarterly",DATE(YEAR('Quarterly Journal entry'!A855),MONTH('Quarterly Journal entry'!A855)+3,DAY('Quarterly Journal entry'!A855)),DATE(YEAR('Quarterly Journal entry'!A855)+1,MONTH('Quarterly Journal entry'!A855),DAY('Quarterly Journal entry'!A855))))</f>
        <v>121718</v>
      </c>
      <c r="B856" s="9">
        <f t="shared" si="131"/>
        <v>121718</v>
      </c>
      <c r="C856" s="9">
        <f t="shared" si="137"/>
        <v>121747</v>
      </c>
      <c r="D856" s="3">
        <f t="shared" si="132"/>
        <v>30</v>
      </c>
      <c r="E856" s="10">
        <f t="shared" si="133"/>
        <v>30</v>
      </c>
      <c r="F856" s="4">
        <f>'Lease Quarterly'!K866</f>
        <v>0</v>
      </c>
      <c r="G856" s="3">
        <f t="shared" si="138"/>
        <v>0</v>
      </c>
      <c r="H856" s="11">
        <f t="shared" si="134"/>
        <v>0</v>
      </c>
      <c r="I856" s="11">
        <f t="shared" si="135"/>
        <v>0</v>
      </c>
      <c r="J856" s="4">
        <f t="shared" si="136"/>
        <v>0</v>
      </c>
      <c r="K856" s="3">
        <f t="shared" si="139"/>
        <v>0</v>
      </c>
      <c r="L856" s="11">
        <f t="shared" si="140"/>
        <v>0</v>
      </c>
    </row>
    <row r="857" spans="1:12" x14ac:dyDescent="0.25">
      <c r="A857" s="9">
        <f>IF('Lease Quarterly'!$H$4="Monthly",DATE(YEAR('Quarterly Journal entry'!A856),MONTH('Quarterly Journal entry'!A856)+1,DAY('Quarterly Journal entry'!A856)),IF('Lease Quarterly'!$H$4="Quarterly",DATE(YEAR('Quarterly Journal entry'!A856),MONTH('Quarterly Journal entry'!A856)+3,DAY('Quarterly Journal entry'!A856)),DATE(YEAR('Quarterly Journal entry'!A856)+1,MONTH('Quarterly Journal entry'!A856),DAY('Quarterly Journal entry'!A856))))</f>
        <v>121809</v>
      </c>
      <c r="B857" s="9">
        <f t="shared" si="131"/>
        <v>121809</v>
      </c>
      <c r="C857" s="9">
        <f t="shared" si="137"/>
        <v>121839</v>
      </c>
      <c r="D857" s="3">
        <f t="shared" si="132"/>
        <v>31</v>
      </c>
      <c r="E857" s="10">
        <f t="shared" si="133"/>
        <v>31</v>
      </c>
      <c r="F857" s="4">
        <f>'Lease Quarterly'!K867</f>
        <v>0</v>
      </c>
      <c r="G857" s="3">
        <f t="shared" si="138"/>
        <v>0</v>
      </c>
      <c r="H857" s="11">
        <f t="shared" si="134"/>
        <v>0</v>
      </c>
      <c r="I857" s="11">
        <f t="shared" si="135"/>
        <v>0</v>
      </c>
      <c r="J857" s="4">
        <f t="shared" si="136"/>
        <v>0</v>
      </c>
      <c r="K857" s="3">
        <f t="shared" si="139"/>
        <v>0</v>
      </c>
      <c r="L857" s="11">
        <f t="shared" si="140"/>
        <v>0</v>
      </c>
    </row>
    <row r="858" spans="1:12" x14ac:dyDescent="0.25">
      <c r="A858" s="9">
        <f>IF('Lease Quarterly'!$H$4="Monthly",DATE(YEAR('Quarterly Journal entry'!A857),MONTH('Quarterly Journal entry'!A857)+1,DAY('Quarterly Journal entry'!A857)),IF('Lease Quarterly'!$H$4="Quarterly",DATE(YEAR('Quarterly Journal entry'!A857),MONTH('Quarterly Journal entry'!A857)+3,DAY('Quarterly Journal entry'!A857)),DATE(YEAR('Quarterly Journal entry'!A857)+1,MONTH('Quarterly Journal entry'!A857),DAY('Quarterly Journal entry'!A857))))</f>
        <v>121901</v>
      </c>
      <c r="B858" s="9">
        <f t="shared" si="131"/>
        <v>121901</v>
      </c>
      <c r="C858" s="9">
        <f t="shared" si="137"/>
        <v>121931</v>
      </c>
      <c r="D858" s="3">
        <f t="shared" si="132"/>
        <v>31</v>
      </c>
      <c r="E858" s="10">
        <f t="shared" si="133"/>
        <v>31</v>
      </c>
      <c r="F858" s="4">
        <f>'Lease Quarterly'!K868</f>
        <v>0</v>
      </c>
      <c r="G858" s="3">
        <f t="shared" si="138"/>
        <v>0</v>
      </c>
      <c r="H858" s="11">
        <f t="shared" si="134"/>
        <v>0</v>
      </c>
      <c r="I858" s="11">
        <f t="shared" si="135"/>
        <v>0</v>
      </c>
      <c r="J858" s="4">
        <f t="shared" si="136"/>
        <v>0</v>
      </c>
      <c r="K858" s="3">
        <f t="shared" si="139"/>
        <v>0</v>
      </c>
      <c r="L858" s="11">
        <f t="shared" si="140"/>
        <v>0</v>
      </c>
    </row>
    <row r="859" spans="1:12" x14ac:dyDescent="0.25">
      <c r="A859" s="9">
        <f>IF('Lease Quarterly'!$H$4="Monthly",DATE(YEAR('Quarterly Journal entry'!A858),MONTH('Quarterly Journal entry'!A858)+1,DAY('Quarterly Journal entry'!A858)),IF('Lease Quarterly'!$H$4="Quarterly",DATE(YEAR('Quarterly Journal entry'!A858),MONTH('Quarterly Journal entry'!A858)+3,DAY('Quarterly Journal entry'!A858)),DATE(YEAR('Quarterly Journal entry'!A858)+1,MONTH('Quarterly Journal entry'!A858),DAY('Quarterly Journal entry'!A858))))</f>
        <v>121993</v>
      </c>
      <c r="B859" s="9">
        <f t="shared" si="131"/>
        <v>121993</v>
      </c>
      <c r="C859" s="9">
        <f t="shared" si="137"/>
        <v>122023</v>
      </c>
      <c r="D859" s="3">
        <f t="shared" si="132"/>
        <v>31</v>
      </c>
      <c r="E859" s="10">
        <f t="shared" si="133"/>
        <v>31</v>
      </c>
      <c r="F859" s="4">
        <f>'Lease Quarterly'!K869</f>
        <v>0</v>
      </c>
      <c r="G859" s="3">
        <f t="shared" si="138"/>
        <v>0</v>
      </c>
      <c r="H859" s="11">
        <f t="shared" si="134"/>
        <v>0</v>
      </c>
      <c r="I859" s="11">
        <f t="shared" si="135"/>
        <v>0</v>
      </c>
      <c r="J859" s="4">
        <f t="shared" si="136"/>
        <v>0</v>
      </c>
      <c r="K859" s="3">
        <f t="shared" si="139"/>
        <v>0</v>
      </c>
      <c r="L859" s="11">
        <f t="shared" si="140"/>
        <v>0</v>
      </c>
    </row>
    <row r="860" spans="1:12" x14ac:dyDescent="0.25">
      <c r="A860" s="9">
        <f>IF('Lease Quarterly'!$H$4="Monthly",DATE(YEAR('Quarterly Journal entry'!A859),MONTH('Quarterly Journal entry'!A859)+1,DAY('Quarterly Journal entry'!A859)),IF('Lease Quarterly'!$H$4="Quarterly",DATE(YEAR('Quarterly Journal entry'!A859),MONTH('Quarterly Journal entry'!A859)+3,DAY('Quarterly Journal entry'!A859)),DATE(YEAR('Quarterly Journal entry'!A859)+1,MONTH('Quarterly Journal entry'!A859),DAY('Quarterly Journal entry'!A859))))</f>
        <v>122083</v>
      </c>
      <c r="B860" s="9">
        <f t="shared" si="131"/>
        <v>122083</v>
      </c>
      <c r="C860" s="9">
        <f t="shared" si="137"/>
        <v>122112</v>
      </c>
      <c r="D860" s="3">
        <f t="shared" si="132"/>
        <v>30</v>
      </c>
      <c r="E860" s="10">
        <f t="shared" si="133"/>
        <v>30</v>
      </c>
      <c r="F860" s="4">
        <f>'Lease Quarterly'!K870</f>
        <v>0</v>
      </c>
      <c r="G860" s="3">
        <f t="shared" si="138"/>
        <v>0</v>
      </c>
      <c r="H860" s="11">
        <f t="shared" si="134"/>
        <v>0</v>
      </c>
      <c r="I860" s="11">
        <f t="shared" si="135"/>
        <v>0</v>
      </c>
      <c r="J860" s="4">
        <f t="shared" si="136"/>
        <v>0</v>
      </c>
      <c r="K860" s="3">
        <f t="shared" si="139"/>
        <v>0</v>
      </c>
      <c r="L860" s="11">
        <f t="shared" si="140"/>
        <v>0</v>
      </c>
    </row>
    <row r="861" spans="1:12" x14ac:dyDescent="0.25">
      <c r="A861" s="9">
        <f>IF('Lease Quarterly'!$H$4="Monthly",DATE(YEAR('Quarterly Journal entry'!A860),MONTH('Quarterly Journal entry'!A860)+1,DAY('Quarterly Journal entry'!A860)),IF('Lease Quarterly'!$H$4="Quarterly",DATE(YEAR('Quarterly Journal entry'!A860),MONTH('Quarterly Journal entry'!A860)+3,DAY('Quarterly Journal entry'!A860)),DATE(YEAR('Quarterly Journal entry'!A860)+1,MONTH('Quarterly Journal entry'!A860),DAY('Quarterly Journal entry'!A860))))</f>
        <v>122174</v>
      </c>
      <c r="B861" s="9">
        <f t="shared" si="131"/>
        <v>122174</v>
      </c>
      <c r="C861" s="9">
        <f t="shared" si="137"/>
        <v>122204</v>
      </c>
      <c r="D861" s="3">
        <f t="shared" si="132"/>
        <v>31</v>
      </c>
      <c r="E861" s="10">
        <f t="shared" si="133"/>
        <v>31</v>
      </c>
      <c r="F861" s="4">
        <f>'Lease Quarterly'!K871</f>
        <v>0</v>
      </c>
      <c r="G861" s="3">
        <f t="shared" si="138"/>
        <v>0</v>
      </c>
      <c r="H861" s="11">
        <f t="shared" si="134"/>
        <v>0</v>
      </c>
      <c r="I861" s="11">
        <f t="shared" si="135"/>
        <v>0</v>
      </c>
      <c r="J861" s="4">
        <f t="shared" si="136"/>
        <v>0</v>
      </c>
      <c r="K861" s="3">
        <f t="shared" si="139"/>
        <v>0</v>
      </c>
      <c r="L861" s="11">
        <f t="shared" si="140"/>
        <v>0</v>
      </c>
    </row>
    <row r="862" spans="1:12" x14ac:dyDescent="0.25">
      <c r="A862" s="9">
        <f>IF('Lease Quarterly'!$H$4="Monthly",DATE(YEAR('Quarterly Journal entry'!A861),MONTH('Quarterly Journal entry'!A861)+1,DAY('Quarterly Journal entry'!A861)),IF('Lease Quarterly'!$H$4="Quarterly",DATE(YEAR('Quarterly Journal entry'!A861),MONTH('Quarterly Journal entry'!A861)+3,DAY('Quarterly Journal entry'!A861)),DATE(YEAR('Quarterly Journal entry'!A861)+1,MONTH('Quarterly Journal entry'!A861),DAY('Quarterly Journal entry'!A861))))</f>
        <v>122266</v>
      </c>
      <c r="B862" s="9">
        <f t="shared" si="131"/>
        <v>122266</v>
      </c>
      <c r="C862" s="9">
        <f t="shared" si="137"/>
        <v>122296</v>
      </c>
      <c r="D862" s="3">
        <f t="shared" si="132"/>
        <v>31</v>
      </c>
      <c r="E862" s="10">
        <f t="shared" si="133"/>
        <v>31</v>
      </c>
      <c r="F862" s="4">
        <f>'Lease Quarterly'!K872</f>
        <v>0</v>
      </c>
      <c r="G862" s="3">
        <f t="shared" si="138"/>
        <v>0</v>
      </c>
      <c r="H862" s="11">
        <f t="shared" si="134"/>
        <v>0</v>
      </c>
      <c r="I862" s="11">
        <f t="shared" si="135"/>
        <v>0</v>
      </c>
      <c r="J862" s="4">
        <f t="shared" si="136"/>
        <v>0</v>
      </c>
      <c r="K862" s="3">
        <f t="shared" si="139"/>
        <v>0</v>
      </c>
      <c r="L862" s="11">
        <f t="shared" si="140"/>
        <v>0</v>
      </c>
    </row>
    <row r="863" spans="1:12" x14ac:dyDescent="0.25">
      <c r="A863" s="9">
        <f>IF('Lease Quarterly'!$H$4="Monthly",DATE(YEAR('Quarterly Journal entry'!A862),MONTH('Quarterly Journal entry'!A862)+1,DAY('Quarterly Journal entry'!A862)),IF('Lease Quarterly'!$H$4="Quarterly",DATE(YEAR('Quarterly Journal entry'!A862),MONTH('Quarterly Journal entry'!A862)+3,DAY('Quarterly Journal entry'!A862)),DATE(YEAR('Quarterly Journal entry'!A862)+1,MONTH('Quarterly Journal entry'!A862),DAY('Quarterly Journal entry'!A862))))</f>
        <v>122358</v>
      </c>
      <c r="B863" s="9">
        <f t="shared" si="131"/>
        <v>122358</v>
      </c>
      <c r="C863" s="9">
        <f t="shared" si="137"/>
        <v>122388</v>
      </c>
      <c r="D863" s="3">
        <f t="shared" si="132"/>
        <v>31</v>
      </c>
      <c r="E863" s="10">
        <f t="shared" si="133"/>
        <v>31</v>
      </c>
      <c r="F863" s="4">
        <f>'Lease Quarterly'!K873</f>
        <v>0</v>
      </c>
      <c r="G863" s="3">
        <f t="shared" si="138"/>
        <v>0</v>
      </c>
      <c r="H863" s="11">
        <f t="shared" si="134"/>
        <v>0</v>
      </c>
      <c r="I863" s="11">
        <f t="shared" si="135"/>
        <v>0</v>
      </c>
      <c r="J863" s="4">
        <f t="shared" si="136"/>
        <v>0</v>
      </c>
      <c r="K863" s="3">
        <f t="shared" si="139"/>
        <v>0</v>
      </c>
      <c r="L863" s="11">
        <f t="shared" si="140"/>
        <v>0</v>
      </c>
    </row>
    <row r="864" spans="1:12" x14ac:dyDescent="0.25">
      <c r="A864" s="9">
        <f>IF('Lease Quarterly'!$H$4="Monthly",DATE(YEAR('Quarterly Journal entry'!A863),MONTH('Quarterly Journal entry'!A863)+1,DAY('Quarterly Journal entry'!A863)),IF('Lease Quarterly'!$H$4="Quarterly",DATE(YEAR('Quarterly Journal entry'!A863),MONTH('Quarterly Journal entry'!A863)+3,DAY('Quarterly Journal entry'!A863)),DATE(YEAR('Quarterly Journal entry'!A863)+1,MONTH('Quarterly Journal entry'!A863),DAY('Quarterly Journal entry'!A863))))</f>
        <v>122448</v>
      </c>
      <c r="B864" s="9">
        <f t="shared" si="131"/>
        <v>122448</v>
      </c>
      <c r="C864" s="9">
        <f t="shared" si="137"/>
        <v>122477</v>
      </c>
      <c r="D864" s="3">
        <f t="shared" si="132"/>
        <v>30</v>
      </c>
      <c r="E864" s="10">
        <f t="shared" si="133"/>
        <v>30</v>
      </c>
      <c r="F864" s="4">
        <f>'Lease Quarterly'!K874</f>
        <v>0</v>
      </c>
      <c r="G864" s="3">
        <f t="shared" si="138"/>
        <v>0</v>
      </c>
      <c r="H864" s="11">
        <f t="shared" si="134"/>
        <v>0</v>
      </c>
      <c r="I864" s="11">
        <f t="shared" si="135"/>
        <v>0</v>
      </c>
      <c r="J864" s="4">
        <f t="shared" si="136"/>
        <v>0</v>
      </c>
      <c r="K864" s="3">
        <f t="shared" si="139"/>
        <v>0</v>
      </c>
      <c r="L864" s="11">
        <f t="shared" si="140"/>
        <v>0</v>
      </c>
    </row>
    <row r="865" spans="1:12" x14ac:dyDescent="0.25">
      <c r="A865" s="9">
        <f>IF('Lease Quarterly'!$H$4="Monthly",DATE(YEAR('Quarterly Journal entry'!A864),MONTH('Quarterly Journal entry'!A864)+1,DAY('Quarterly Journal entry'!A864)),IF('Lease Quarterly'!$H$4="Quarterly",DATE(YEAR('Quarterly Journal entry'!A864),MONTH('Quarterly Journal entry'!A864)+3,DAY('Quarterly Journal entry'!A864)),DATE(YEAR('Quarterly Journal entry'!A864)+1,MONTH('Quarterly Journal entry'!A864),DAY('Quarterly Journal entry'!A864))))</f>
        <v>122539</v>
      </c>
      <c r="B865" s="9">
        <f t="shared" si="131"/>
        <v>122539</v>
      </c>
      <c r="C865" s="9">
        <f t="shared" si="137"/>
        <v>122569</v>
      </c>
      <c r="D865" s="3">
        <f t="shared" si="132"/>
        <v>31</v>
      </c>
      <c r="E865" s="10">
        <f t="shared" si="133"/>
        <v>31</v>
      </c>
      <c r="F865" s="4">
        <f>'Lease Quarterly'!K875</f>
        <v>0</v>
      </c>
      <c r="G865" s="3">
        <f t="shared" si="138"/>
        <v>0</v>
      </c>
      <c r="H865" s="11">
        <f t="shared" si="134"/>
        <v>0</v>
      </c>
      <c r="I865" s="11">
        <f t="shared" si="135"/>
        <v>0</v>
      </c>
      <c r="J865" s="4">
        <f t="shared" si="136"/>
        <v>0</v>
      </c>
      <c r="K865" s="3">
        <f t="shared" si="139"/>
        <v>0</v>
      </c>
      <c r="L865" s="11">
        <f t="shared" si="140"/>
        <v>0</v>
      </c>
    </row>
    <row r="866" spans="1:12" x14ac:dyDescent="0.25">
      <c r="A866" s="9">
        <f>IF('Lease Quarterly'!$H$4="Monthly",DATE(YEAR('Quarterly Journal entry'!A865),MONTH('Quarterly Journal entry'!A865)+1,DAY('Quarterly Journal entry'!A865)),IF('Lease Quarterly'!$H$4="Quarterly",DATE(YEAR('Quarterly Journal entry'!A865),MONTH('Quarterly Journal entry'!A865)+3,DAY('Quarterly Journal entry'!A865)),DATE(YEAR('Quarterly Journal entry'!A865)+1,MONTH('Quarterly Journal entry'!A865),DAY('Quarterly Journal entry'!A865))))</f>
        <v>122631</v>
      </c>
      <c r="B866" s="9">
        <f t="shared" si="131"/>
        <v>122631</v>
      </c>
      <c r="C866" s="9">
        <f t="shared" si="137"/>
        <v>122661</v>
      </c>
      <c r="D866" s="3">
        <f t="shared" si="132"/>
        <v>31</v>
      </c>
      <c r="E866" s="10">
        <f t="shared" si="133"/>
        <v>31</v>
      </c>
      <c r="F866" s="4">
        <f>'Lease Quarterly'!K876</f>
        <v>0</v>
      </c>
      <c r="G866" s="3">
        <f t="shared" si="138"/>
        <v>0</v>
      </c>
      <c r="H866" s="11">
        <f t="shared" si="134"/>
        <v>0</v>
      </c>
      <c r="I866" s="11">
        <f t="shared" si="135"/>
        <v>0</v>
      </c>
      <c r="J866" s="4">
        <f t="shared" si="136"/>
        <v>0</v>
      </c>
      <c r="K866" s="3">
        <f t="shared" si="139"/>
        <v>0</v>
      </c>
      <c r="L866" s="11">
        <f t="shared" si="140"/>
        <v>0</v>
      </c>
    </row>
    <row r="867" spans="1:12" x14ac:dyDescent="0.25">
      <c r="A867" s="9">
        <f>IF('Lease Quarterly'!$H$4="Monthly",DATE(YEAR('Quarterly Journal entry'!A866),MONTH('Quarterly Journal entry'!A866)+1,DAY('Quarterly Journal entry'!A866)),IF('Lease Quarterly'!$H$4="Quarterly",DATE(YEAR('Quarterly Journal entry'!A866),MONTH('Quarterly Journal entry'!A866)+3,DAY('Quarterly Journal entry'!A866)),DATE(YEAR('Quarterly Journal entry'!A866)+1,MONTH('Quarterly Journal entry'!A866),DAY('Quarterly Journal entry'!A866))))</f>
        <v>122723</v>
      </c>
      <c r="B867" s="9">
        <f t="shared" si="131"/>
        <v>122723</v>
      </c>
      <c r="C867" s="9">
        <f t="shared" si="137"/>
        <v>122753</v>
      </c>
      <c r="D867" s="3">
        <f t="shared" si="132"/>
        <v>31</v>
      </c>
      <c r="E867" s="10">
        <f t="shared" si="133"/>
        <v>31</v>
      </c>
      <c r="F867" s="4">
        <f>'Lease Quarterly'!K877</f>
        <v>0</v>
      </c>
      <c r="G867" s="3">
        <f t="shared" si="138"/>
        <v>0</v>
      </c>
      <c r="H867" s="11">
        <f t="shared" si="134"/>
        <v>0</v>
      </c>
      <c r="I867" s="11">
        <f t="shared" si="135"/>
        <v>0</v>
      </c>
      <c r="J867" s="4">
        <f t="shared" si="136"/>
        <v>0</v>
      </c>
      <c r="K867" s="3">
        <f t="shared" si="139"/>
        <v>0</v>
      </c>
      <c r="L867" s="11">
        <f t="shared" si="140"/>
        <v>0</v>
      </c>
    </row>
    <row r="868" spans="1:12" x14ac:dyDescent="0.25">
      <c r="A868" s="9">
        <f>IF('Lease Quarterly'!$H$4="Monthly",DATE(YEAR('Quarterly Journal entry'!A867),MONTH('Quarterly Journal entry'!A867)+1,DAY('Quarterly Journal entry'!A867)),IF('Lease Quarterly'!$H$4="Quarterly",DATE(YEAR('Quarterly Journal entry'!A867),MONTH('Quarterly Journal entry'!A867)+3,DAY('Quarterly Journal entry'!A867)),DATE(YEAR('Quarterly Journal entry'!A867)+1,MONTH('Quarterly Journal entry'!A867),DAY('Quarterly Journal entry'!A867))))</f>
        <v>122814</v>
      </c>
      <c r="B868" s="9">
        <f t="shared" si="131"/>
        <v>122814</v>
      </c>
      <c r="C868" s="9">
        <f t="shared" si="137"/>
        <v>122843</v>
      </c>
      <c r="D868" s="3">
        <f t="shared" si="132"/>
        <v>30</v>
      </c>
      <c r="E868" s="10">
        <f t="shared" si="133"/>
        <v>30</v>
      </c>
      <c r="F868" s="4">
        <f>'Lease Quarterly'!K878</f>
        <v>0</v>
      </c>
      <c r="G868" s="3">
        <f t="shared" si="138"/>
        <v>0</v>
      </c>
      <c r="H868" s="11">
        <f t="shared" si="134"/>
        <v>0</v>
      </c>
      <c r="I868" s="11">
        <f t="shared" si="135"/>
        <v>0</v>
      </c>
      <c r="J868" s="4">
        <f t="shared" si="136"/>
        <v>0</v>
      </c>
      <c r="K868" s="3">
        <f t="shared" si="139"/>
        <v>0</v>
      </c>
      <c r="L868" s="11">
        <f t="shared" si="140"/>
        <v>0</v>
      </c>
    </row>
    <row r="869" spans="1:12" x14ac:dyDescent="0.25">
      <c r="A869" s="9">
        <f>IF('Lease Quarterly'!$H$4="Monthly",DATE(YEAR('Quarterly Journal entry'!A868),MONTH('Quarterly Journal entry'!A868)+1,DAY('Quarterly Journal entry'!A868)),IF('Lease Quarterly'!$H$4="Quarterly",DATE(YEAR('Quarterly Journal entry'!A868),MONTH('Quarterly Journal entry'!A868)+3,DAY('Quarterly Journal entry'!A868)),DATE(YEAR('Quarterly Journal entry'!A868)+1,MONTH('Quarterly Journal entry'!A868),DAY('Quarterly Journal entry'!A868))))</f>
        <v>122905</v>
      </c>
      <c r="B869" s="9">
        <f t="shared" si="131"/>
        <v>122905</v>
      </c>
      <c r="C869" s="9">
        <f t="shared" si="137"/>
        <v>122935</v>
      </c>
      <c r="D869" s="3">
        <f t="shared" si="132"/>
        <v>31</v>
      </c>
      <c r="E869" s="10">
        <f t="shared" si="133"/>
        <v>31</v>
      </c>
      <c r="F869" s="4">
        <f>'Lease Quarterly'!K879</f>
        <v>0</v>
      </c>
      <c r="G869" s="3">
        <f t="shared" si="138"/>
        <v>0</v>
      </c>
      <c r="H869" s="11">
        <f t="shared" si="134"/>
        <v>0</v>
      </c>
      <c r="I869" s="11">
        <f t="shared" si="135"/>
        <v>0</v>
      </c>
      <c r="J869" s="4">
        <f t="shared" si="136"/>
        <v>0</v>
      </c>
      <c r="K869" s="3">
        <f t="shared" si="139"/>
        <v>0</v>
      </c>
      <c r="L869" s="11">
        <f t="shared" si="140"/>
        <v>0</v>
      </c>
    </row>
    <row r="870" spans="1:12" x14ac:dyDescent="0.25">
      <c r="A870" s="9">
        <f>IF('Lease Quarterly'!$H$4="Monthly",DATE(YEAR('Quarterly Journal entry'!A869),MONTH('Quarterly Journal entry'!A869)+1,DAY('Quarterly Journal entry'!A869)),IF('Lease Quarterly'!$H$4="Quarterly",DATE(YEAR('Quarterly Journal entry'!A869),MONTH('Quarterly Journal entry'!A869)+3,DAY('Quarterly Journal entry'!A869)),DATE(YEAR('Quarterly Journal entry'!A869)+1,MONTH('Quarterly Journal entry'!A869),DAY('Quarterly Journal entry'!A869))))</f>
        <v>122997</v>
      </c>
      <c r="B870" s="9">
        <f t="shared" si="131"/>
        <v>122997</v>
      </c>
      <c r="C870" s="9">
        <f t="shared" si="137"/>
        <v>123027</v>
      </c>
      <c r="D870" s="3">
        <f t="shared" si="132"/>
        <v>31</v>
      </c>
      <c r="E870" s="10">
        <f t="shared" si="133"/>
        <v>31</v>
      </c>
      <c r="F870" s="4">
        <f>'Lease Quarterly'!K880</f>
        <v>0</v>
      </c>
      <c r="G870" s="3">
        <f t="shared" si="138"/>
        <v>0</v>
      </c>
      <c r="H870" s="11">
        <f t="shared" si="134"/>
        <v>0</v>
      </c>
      <c r="I870" s="11">
        <f t="shared" si="135"/>
        <v>0</v>
      </c>
      <c r="J870" s="4">
        <f t="shared" si="136"/>
        <v>0</v>
      </c>
      <c r="K870" s="3">
        <f t="shared" si="139"/>
        <v>0</v>
      </c>
      <c r="L870" s="11">
        <f t="shared" si="140"/>
        <v>0</v>
      </c>
    </row>
    <row r="871" spans="1:12" x14ac:dyDescent="0.25">
      <c r="A871" s="9">
        <f>IF('Lease Quarterly'!$H$4="Monthly",DATE(YEAR('Quarterly Journal entry'!A870),MONTH('Quarterly Journal entry'!A870)+1,DAY('Quarterly Journal entry'!A870)),IF('Lease Quarterly'!$H$4="Quarterly",DATE(YEAR('Quarterly Journal entry'!A870),MONTH('Quarterly Journal entry'!A870)+3,DAY('Quarterly Journal entry'!A870)),DATE(YEAR('Quarterly Journal entry'!A870)+1,MONTH('Quarterly Journal entry'!A870),DAY('Quarterly Journal entry'!A870))))</f>
        <v>123089</v>
      </c>
      <c r="B871" s="9">
        <f t="shared" si="131"/>
        <v>123089</v>
      </c>
      <c r="C871" s="9">
        <f t="shared" si="137"/>
        <v>123119</v>
      </c>
      <c r="D871" s="3">
        <f t="shared" si="132"/>
        <v>31</v>
      </c>
      <c r="E871" s="10">
        <f t="shared" si="133"/>
        <v>31</v>
      </c>
      <c r="F871" s="4">
        <f>'Lease Quarterly'!K881</f>
        <v>0</v>
      </c>
      <c r="G871" s="3">
        <f t="shared" si="138"/>
        <v>0</v>
      </c>
      <c r="H871" s="11">
        <f t="shared" si="134"/>
        <v>0</v>
      </c>
      <c r="I871" s="11">
        <f t="shared" si="135"/>
        <v>0</v>
      </c>
      <c r="J871" s="4">
        <f t="shared" si="136"/>
        <v>0</v>
      </c>
      <c r="K871" s="3">
        <f t="shared" si="139"/>
        <v>0</v>
      </c>
      <c r="L871" s="11">
        <f t="shared" si="140"/>
        <v>0</v>
      </c>
    </row>
    <row r="872" spans="1:12" x14ac:dyDescent="0.25">
      <c r="A872" s="9">
        <f>IF('Lease Quarterly'!$H$4="Monthly",DATE(YEAR('Quarterly Journal entry'!A871),MONTH('Quarterly Journal entry'!A871)+1,DAY('Quarterly Journal entry'!A871)),IF('Lease Quarterly'!$H$4="Quarterly",DATE(YEAR('Quarterly Journal entry'!A871),MONTH('Quarterly Journal entry'!A871)+3,DAY('Quarterly Journal entry'!A871)),DATE(YEAR('Quarterly Journal entry'!A871)+1,MONTH('Quarterly Journal entry'!A871),DAY('Quarterly Journal entry'!A871))))</f>
        <v>123179</v>
      </c>
      <c r="B872" s="9">
        <f t="shared" si="131"/>
        <v>123179</v>
      </c>
      <c r="C872" s="9">
        <f t="shared" si="137"/>
        <v>123208</v>
      </c>
      <c r="D872" s="3">
        <f t="shared" si="132"/>
        <v>30</v>
      </c>
      <c r="E872" s="10">
        <f t="shared" si="133"/>
        <v>30</v>
      </c>
      <c r="F872" s="4">
        <f>'Lease Quarterly'!K882</f>
        <v>0</v>
      </c>
      <c r="G872" s="3">
        <f t="shared" si="138"/>
        <v>0</v>
      </c>
      <c r="H872" s="11">
        <f t="shared" si="134"/>
        <v>0</v>
      </c>
      <c r="I872" s="11">
        <f t="shared" si="135"/>
        <v>0</v>
      </c>
      <c r="J872" s="4">
        <f t="shared" si="136"/>
        <v>0</v>
      </c>
      <c r="K872" s="3">
        <f t="shared" si="139"/>
        <v>0</v>
      </c>
      <c r="L872" s="11">
        <f t="shared" si="140"/>
        <v>0</v>
      </c>
    </row>
    <row r="873" spans="1:12" x14ac:dyDescent="0.25">
      <c r="A873" s="9">
        <f>IF('Lease Quarterly'!$H$4="Monthly",DATE(YEAR('Quarterly Journal entry'!A872),MONTH('Quarterly Journal entry'!A872)+1,DAY('Quarterly Journal entry'!A872)),IF('Lease Quarterly'!$H$4="Quarterly",DATE(YEAR('Quarterly Journal entry'!A872),MONTH('Quarterly Journal entry'!A872)+3,DAY('Quarterly Journal entry'!A872)),DATE(YEAR('Quarterly Journal entry'!A872)+1,MONTH('Quarterly Journal entry'!A872),DAY('Quarterly Journal entry'!A872))))</f>
        <v>123270</v>
      </c>
      <c r="B873" s="9">
        <f t="shared" si="131"/>
        <v>123270</v>
      </c>
      <c r="C873" s="9">
        <f t="shared" si="137"/>
        <v>123300</v>
      </c>
      <c r="D873" s="3">
        <f t="shared" si="132"/>
        <v>31</v>
      </c>
      <c r="E873" s="10">
        <f t="shared" si="133"/>
        <v>31</v>
      </c>
      <c r="F873" s="4">
        <f>'Lease Quarterly'!K883</f>
        <v>0</v>
      </c>
      <c r="G873" s="3">
        <f t="shared" si="138"/>
        <v>0</v>
      </c>
      <c r="H873" s="11">
        <f t="shared" si="134"/>
        <v>0</v>
      </c>
      <c r="I873" s="11">
        <f t="shared" si="135"/>
        <v>0</v>
      </c>
      <c r="J873" s="4">
        <f t="shared" si="136"/>
        <v>0</v>
      </c>
      <c r="K873" s="3">
        <f t="shared" si="139"/>
        <v>0</v>
      </c>
      <c r="L873" s="11">
        <f t="shared" si="140"/>
        <v>0</v>
      </c>
    </row>
    <row r="874" spans="1:12" x14ac:dyDescent="0.25">
      <c r="A874" s="9">
        <f>IF('Lease Quarterly'!$H$4="Monthly",DATE(YEAR('Quarterly Journal entry'!A873),MONTH('Quarterly Journal entry'!A873)+1,DAY('Quarterly Journal entry'!A873)),IF('Lease Quarterly'!$H$4="Quarterly",DATE(YEAR('Quarterly Journal entry'!A873),MONTH('Quarterly Journal entry'!A873)+3,DAY('Quarterly Journal entry'!A873)),DATE(YEAR('Quarterly Journal entry'!A873)+1,MONTH('Quarterly Journal entry'!A873),DAY('Quarterly Journal entry'!A873))))</f>
        <v>123362</v>
      </c>
      <c r="B874" s="9">
        <f t="shared" si="131"/>
        <v>123362</v>
      </c>
      <c r="C874" s="9">
        <f t="shared" si="137"/>
        <v>123392</v>
      </c>
      <c r="D874" s="3">
        <f t="shared" si="132"/>
        <v>31</v>
      </c>
      <c r="E874" s="10">
        <f t="shared" si="133"/>
        <v>31</v>
      </c>
      <c r="F874" s="4">
        <f>'Lease Quarterly'!K884</f>
        <v>0</v>
      </c>
      <c r="G874" s="3">
        <f t="shared" si="138"/>
        <v>0</v>
      </c>
      <c r="H874" s="11">
        <f t="shared" si="134"/>
        <v>0</v>
      </c>
      <c r="I874" s="11">
        <f t="shared" si="135"/>
        <v>0</v>
      </c>
      <c r="J874" s="4">
        <f t="shared" si="136"/>
        <v>0</v>
      </c>
      <c r="K874" s="3">
        <f t="shared" si="139"/>
        <v>0</v>
      </c>
      <c r="L874" s="11">
        <f t="shared" si="140"/>
        <v>0</v>
      </c>
    </row>
    <row r="875" spans="1:12" x14ac:dyDescent="0.25">
      <c r="A875" s="9">
        <f>IF('Lease Quarterly'!$H$4="Monthly",DATE(YEAR('Quarterly Journal entry'!A874),MONTH('Quarterly Journal entry'!A874)+1,DAY('Quarterly Journal entry'!A874)),IF('Lease Quarterly'!$H$4="Quarterly",DATE(YEAR('Quarterly Journal entry'!A874),MONTH('Quarterly Journal entry'!A874)+3,DAY('Quarterly Journal entry'!A874)),DATE(YEAR('Quarterly Journal entry'!A874)+1,MONTH('Quarterly Journal entry'!A874),DAY('Quarterly Journal entry'!A874))))</f>
        <v>123454</v>
      </c>
      <c r="B875" s="9">
        <f t="shared" si="131"/>
        <v>123454</v>
      </c>
      <c r="C875" s="9">
        <f t="shared" si="137"/>
        <v>123484</v>
      </c>
      <c r="D875" s="3">
        <f t="shared" si="132"/>
        <v>31</v>
      </c>
      <c r="E875" s="10">
        <f t="shared" si="133"/>
        <v>31</v>
      </c>
      <c r="F875" s="4">
        <f>'Lease Quarterly'!K885</f>
        <v>0</v>
      </c>
      <c r="G875" s="3">
        <f t="shared" si="138"/>
        <v>0</v>
      </c>
      <c r="H875" s="11">
        <f t="shared" si="134"/>
        <v>0</v>
      </c>
      <c r="I875" s="11">
        <f t="shared" si="135"/>
        <v>0</v>
      </c>
      <c r="J875" s="4">
        <f t="shared" si="136"/>
        <v>0</v>
      </c>
      <c r="K875" s="3">
        <f t="shared" si="139"/>
        <v>0</v>
      </c>
      <c r="L875" s="11">
        <f t="shared" si="140"/>
        <v>0</v>
      </c>
    </row>
    <row r="876" spans="1:12" x14ac:dyDescent="0.25">
      <c r="A876" s="9">
        <f>IF('Lease Quarterly'!$H$4="Monthly",DATE(YEAR('Quarterly Journal entry'!A875),MONTH('Quarterly Journal entry'!A875)+1,DAY('Quarterly Journal entry'!A875)),IF('Lease Quarterly'!$H$4="Quarterly",DATE(YEAR('Quarterly Journal entry'!A875),MONTH('Quarterly Journal entry'!A875)+3,DAY('Quarterly Journal entry'!A875)),DATE(YEAR('Quarterly Journal entry'!A875)+1,MONTH('Quarterly Journal entry'!A875),DAY('Quarterly Journal entry'!A875))))</f>
        <v>123544</v>
      </c>
      <c r="B876" s="9">
        <f t="shared" si="131"/>
        <v>123544</v>
      </c>
      <c r="C876" s="9">
        <f t="shared" si="137"/>
        <v>123573</v>
      </c>
      <c r="D876" s="3">
        <f t="shared" si="132"/>
        <v>30</v>
      </c>
      <c r="E876" s="10">
        <f t="shared" si="133"/>
        <v>30</v>
      </c>
      <c r="F876" s="4">
        <f>'Lease Quarterly'!K886</f>
        <v>0</v>
      </c>
      <c r="G876" s="3">
        <f t="shared" si="138"/>
        <v>0</v>
      </c>
      <c r="H876" s="11">
        <f t="shared" si="134"/>
        <v>0</v>
      </c>
      <c r="I876" s="11">
        <f t="shared" si="135"/>
        <v>0</v>
      </c>
      <c r="J876" s="4">
        <f t="shared" si="136"/>
        <v>0</v>
      </c>
      <c r="K876" s="3">
        <f t="shared" si="139"/>
        <v>0</v>
      </c>
      <c r="L876" s="11">
        <f t="shared" si="140"/>
        <v>0</v>
      </c>
    </row>
    <row r="877" spans="1:12" x14ac:dyDescent="0.25">
      <c r="A877" s="9">
        <f>IF('Lease Quarterly'!$H$4="Monthly",DATE(YEAR('Quarterly Journal entry'!A876),MONTH('Quarterly Journal entry'!A876)+1,DAY('Quarterly Journal entry'!A876)),IF('Lease Quarterly'!$H$4="Quarterly",DATE(YEAR('Quarterly Journal entry'!A876),MONTH('Quarterly Journal entry'!A876)+3,DAY('Quarterly Journal entry'!A876)),DATE(YEAR('Quarterly Journal entry'!A876)+1,MONTH('Quarterly Journal entry'!A876),DAY('Quarterly Journal entry'!A876))))</f>
        <v>123635</v>
      </c>
      <c r="B877" s="9">
        <f t="shared" si="131"/>
        <v>123635</v>
      </c>
      <c r="C877" s="9">
        <f t="shared" si="137"/>
        <v>123665</v>
      </c>
      <c r="D877" s="3">
        <f t="shared" si="132"/>
        <v>31</v>
      </c>
      <c r="E877" s="10">
        <f t="shared" si="133"/>
        <v>31</v>
      </c>
      <c r="F877" s="4">
        <f>'Lease Quarterly'!K887</f>
        <v>0</v>
      </c>
      <c r="G877" s="3">
        <f t="shared" si="138"/>
        <v>0</v>
      </c>
      <c r="H877" s="11">
        <f t="shared" si="134"/>
        <v>0</v>
      </c>
      <c r="I877" s="11">
        <f t="shared" si="135"/>
        <v>0</v>
      </c>
      <c r="J877" s="4">
        <f t="shared" si="136"/>
        <v>0</v>
      </c>
      <c r="K877" s="3">
        <f t="shared" si="139"/>
        <v>0</v>
      </c>
      <c r="L877" s="11">
        <f t="shared" si="140"/>
        <v>0</v>
      </c>
    </row>
    <row r="878" spans="1:12" x14ac:dyDescent="0.25">
      <c r="A878" s="9">
        <f>IF('Lease Quarterly'!$H$4="Monthly",DATE(YEAR('Quarterly Journal entry'!A877),MONTH('Quarterly Journal entry'!A877)+1,DAY('Quarterly Journal entry'!A877)),IF('Lease Quarterly'!$H$4="Quarterly",DATE(YEAR('Quarterly Journal entry'!A877),MONTH('Quarterly Journal entry'!A877)+3,DAY('Quarterly Journal entry'!A877)),DATE(YEAR('Quarterly Journal entry'!A877)+1,MONTH('Quarterly Journal entry'!A877),DAY('Quarterly Journal entry'!A877))))</f>
        <v>123727</v>
      </c>
      <c r="B878" s="9">
        <f t="shared" si="131"/>
        <v>123727</v>
      </c>
      <c r="C878" s="9">
        <f t="shared" si="137"/>
        <v>123757</v>
      </c>
      <c r="D878" s="3">
        <f t="shared" si="132"/>
        <v>31</v>
      </c>
      <c r="E878" s="10">
        <f t="shared" si="133"/>
        <v>31</v>
      </c>
      <c r="F878" s="4">
        <f>'Lease Quarterly'!K888</f>
        <v>0</v>
      </c>
      <c r="G878" s="3">
        <f t="shared" si="138"/>
        <v>0</v>
      </c>
      <c r="H878" s="11">
        <f t="shared" si="134"/>
        <v>0</v>
      </c>
      <c r="I878" s="11">
        <f t="shared" si="135"/>
        <v>0</v>
      </c>
      <c r="J878" s="4">
        <f t="shared" si="136"/>
        <v>0</v>
      </c>
      <c r="K878" s="3">
        <f t="shared" si="139"/>
        <v>0</v>
      </c>
      <c r="L878" s="11">
        <f t="shared" si="140"/>
        <v>0</v>
      </c>
    </row>
    <row r="879" spans="1:12" x14ac:dyDescent="0.25">
      <c r="A879" s="9">
        <f>IF('Lease Quarterly'!$H$4="Monthly",DATE(YEAR('Quarterly Journal entry'!A878),MONTH('Quarterly Journal entry'!A878)+1,DAY('Quarterly Journal entry'!A878)),IF('Lease Quarterly'!$H$4="Quarterly",DATE(YEAR('Quarterly Journal entry'!A878),MONTH('Quarterly Journal entry'!A878)+3,DAY('Quarterly Journal entry'!A878)),DATE(YEAR('Quarterly Journal entry'!A878)+1,MONTH('Quarterly Journal entry'!A878),DAY('Quarterly Journal entry'!A878))))</f>
        <v>123819</v>
      </c>
      <c r="B879" s="9">
        <f t="shared" si="131"/>
        <v>123819</v>
      </c>
      <c r="C879" s="9">
        <f t="shared" si="137"/>
        <v>123849</v>
      </c>
      <c r="D879" s="3">
        <f t="shared" si="132"/>
        <v>31</v>
      </c>
      <c r="E879" s="10">
        <f t="shared" si="133"/>
        <v>31</v>
      </c>
      <c r="F879" s="4">
        <f>'Lease Quarterly'!K889</f>
        <v>0</v>
      </c>
      <c r="G879" s="3">
        <f t="shared" si="138"/>
        <v>0</v>
      </c>
      <c r="H879" s="11">
        <f t="shared" si="134"/>
        <v>0</v>
      </c>
      <c r="I879" s="11">
        <f t="shared" si="135"/>
        <v>0</v>
      </c>
      <c r="J879" s="4">
        <f t="shared" si="136"/>
        <v>0</v>
      </c>
      <c r="K879" s="3">
        <f t="shared" si="139"/>
        <v>0</v>
      </c>
      <c r="L879" s="11">
        <f t="shared" si="140"/>
        <v>0</v>
      </c>
    </row>
    <row r="880" spans="1:12" x14ac:dyDescent="0.25">
      <c r="A880" s="9">
        <f>IF('Lease Quarterly'!$H$4="Monthly",DATE(YEAR('Quarterly Journal entry'!A879),MONTH('Quarterly Journal entry'!A879)+1,DAY('Quarterly Journal entry'!A879)),IF('Lease Quarterly'!$H$4="Quarterly",DATE(YEAR('Quarterly Journal entry'!A879),MONTH('Quarterly Journal entry'!A879)+3,DAY('Quarterly Journal entry'!A879)),DATE(YEAR('Quarterly Journal entry'!A879)+1,MONTH('Quarterly Journal entry'!A879),DAY('Quarterly Journal entry'!A879))))</f>
        <v>123909</v>
      </c>
      <c r="B880" s="9">
        <f t="shared" si="131"/>
        <v>123909</v>
      </c>
      <c r="C880" s="9">
        <f t="shared" si="137"/>
        <v>123938</v>
      </c>
      <c r="D880" s="3">
        <f t="shared" si="132"/>
        <v>30</v>
      </c>
      <c r="E880" s="10">
        <f t="shared" si="133"/>
        <v>30</v>
      </c>
      <c r="F880" s="4">
        <f>'Lease Quarterly'!K890</f>
        <v>0</v>
      </c>
      <c r="G880" s="3">
        <f t="shared" si="138"/>
        <v>0</v>
      </c>
      <c r="H880" s="11">
        <f t="shared" si="134"/>
        <v>0</v>
      </c>
      <c r="I880" s="11">
        <f t="shared" si="135"/>
        <v>0</v>
      </c>
      <c r="J880" s="4">
        <f t="shared" si="136"/>
        <v>0</v>
      </c>
      <c r="K880" s="3">
        <f t="shared" si="139"/>
        <v>0</v>
      </c>
      <c r="L880" s="11">
        <f t="shared" si="140"/>
        <v>0</v>
      </c>
    </row>
    <row r="881" spans="1:12" x14ac:dyDescent="0.25">
      <c r="A881" s="9">
        <f>IF('Lease Quarterly'!$H$4="Monthly",DATE(YEAR('Quarterly Journal entry'!A880),MONTH('Quarterly Journal entry'!A880)+1,DAY('Quarterly Journal entry'!A880)),IF('Lease Quarterly'!$H$4="Quarterly",DATE(YEAR('Quarterly Journal entry'!A880),MONTH('Quarterly Journal entry'!A880)+3,DAY('Quarterly Journal entry'!A880)),DATE(YEAR('Quarterly Journal entry'!A880)+1,MONTH('Quarterly Journal entry'!A880),DAY('Quarterly Journal entry'!A880))))</f>
        <v>124000</v>
      </c>
      <c r="B881" s="9">
        <f t="shared" si="131"/>
        <v>124000</v>
      </c>
      <c r="C881" s="9">
        <f t="shared" si="137"/>
        <v>124030</v>
      </c>
      <c r="D881" s="3">
        <f t="shared" si="132"/>
        <v>31</v>
      </c>
      <c r="E881" s="10">
        <f t="shared" si="133"/>
        <v>31</v>
      </c>
      <c r="F881" s="4">
        <f>'Lease Quarterly'!K891</f>
        <v>0</v>
      </c>
      <c r="G881" s="3">
        <f t="shared" si="138"/>
        <v>0</v>
      </c>
      <c r="H881" s="11">
        <f t="shared" si="134"/>
        <v>0</v>
      </c>
      <c r="I881" s="11">
        <f t="shared" si="135"/>
        <v>0</v>
      </c>
      <c r="J881" s="4">
        <f t="shared" si="136"/>
        <v>0</v>
      </c>
      <c r="K881" s="3">
        <f t="shared" si="139"/>
        <v>0</v>
      </c>
      <c r="L881" s="11">
        <f t="shared" si="140"/>
        <v>0</v>
      </c>
    </row>
    <row r="882" spans="1:12" x14ac:dyDescent="0.25">
      <c r="A882" s="9">
        <f>IF('Lease Quarterly'!$H$4="Monthly",DATE(YEAR('Quarterly Journal entry'!A881),MONTH('Quarterly Journal entry'!A881)+1,DAY('Quarterly Journal entry'!A881)),IF('Lease Quarterly'!$H$4="Quarterly",DATE(YEAR('Quarterly Journal entry'!A881),MONTH('Quarterly Journal entry'!A881)+3,DAY('Quarterly Journal entry'!A881)),DATE(YEAR('Quarterly Journal entry'!A881)+1,MONTH('Quarterly Journal entry'!A881),DAY('Quarterly Journal entry'!A881))))</f>
        <v>124092</v>
      </c>
      <c r="B882" s="9">
        <f t="shared" si="131"/>
        <v>124092</v>
      </c>
      <c r="C882" s="9">
        <f t="shared" si="137"/>
        <v>124122</v>
      </c>
      <c r="D882" s="3">
        <f t="shared" si="132"/>
        <v>31</v>
      </c>
      <c r="E882" s="10">
        <f t="shared" si="133"/>
        <v>31</v>
      </c>
      <c r="F882" s="4">
        <f>'Lease Quarterly'!K892</f>
        <v>0</v>
      </c>
      <c r="G882" s="3">
        <f t="shared" si="138"/>
        <v>0</v>
      </c>
      <c r="H882" s="11">
        <f t="shared" si="134"/>
        <v>0</v>
      </c>
      <c r="I882" s="11">
        <f t="shared" si="135"/>
        <v>0</v>
      </c>
      <c r="J882" s="4">
        <f t="shared" si="136"/>
        <v>0</v>
      </c>
      <c r="K882" s="3">
        <f t="shared" si="139"/>
        <v>0</v>
      </c>
      <c r="L882" s="11">
        <f t="shared" si="140"/>
        <v>0</v>
      </c>
    </row>
    <row r="883" spans="1:12" x14ac:dyDescent="0.25">
      <c r="A883" s="9">
        <f>IF('Lease Quarterly'!$H$4="Monthly",DATE(YEAR('Quarterly Journal entry'!A882),MONTH('Quarterly Journal entry'!A882)+1,DAY('Quarterly Journal entry'!A882)),IF('Lease Quarterly'!$H$4="Quarterly",DATE(YEAR('Quarterly Journal entry'!A882),MONTH('Quarterly Journal entry'!A882)+3,DAY('Quarterly Journal entry'!A882)),DATE(YEAR('Quarterly Journal entry'!A882)+1,MONTH('Quarterly Journal entry'!A882),DAY('Quarterly Journal entry'!A882))))</f>
        <v>124184</v>
      </c>
      <c r="B883" s="9">
        <f t="shared" si="131"/>
        <v>124184</v>
      </c>
      <c r="C883" s="9">
        <f t="shared" si="137"/>
        <v>124214</v>
      </c>
      <c r="D883" s="3">
        <f t="shared" si="132"/>
        <v>31</v>
      </c>
      <c r="E883" s="10">
        <f t="shared" si="133"/>
        <v>31</v>
      </c>
      <c r="F883" s="4">
        <f>'Lease Quarterly'!K893</f>
        <v>0</v>
      </c>
      <c r="G883" s="3">
        <f t="shared" si="138"/>
        <v>0</v>
      </c>
      <c r="H883" s="11">
        <f t="shared" si="134"/>
        <v>0</v>
      </c>
      <c r="I883" s="11">
        <f t="shared" si="135"/>
        <v>0</v>
      </c>
      <c r="J883" s="4">
        <f t="shared" si="136"/>
        <v>0</v>
      </c>
      <c r="K883" s="3">
        <f t="shared" si="139"/>
        <v>0</v>
      </c>
      <c r="L883" s="11">
        <f t="shared" si="140"/>
        <v>0</v>
      </c>
    </row>
    <row r="884" spans="1:12" x14ac:dyDescent="0.25">
      <c r="A884" s="9">
        <f>IF('Lease Quarterly'!$H$4="Monthly",DATE(YEAR('Quarterly Journal entry'!A883),MONTH('Quarterly Journal entry'!A883)+1,DAY('Quarterly Journal entry'!A883)),IF('Lease Quarterly'!$H$4="Quarterly",DATE(YEAR('Quarterly Journal entry'!A883),MONTH('Quarterly Journal entry'!A883)+3,DAY('Quarterly Journal entry'!A883)),DATE(YEAR('Quarterly Journal entry'!A883)+1,MONTH('Quarterly Journal entry'!A883),DAY('Quarterly Journal entry'!A883))))</f>
        <v>124275</v>
      </c>
      <c r="B884" s="9">
        <f t="shared" si="131"/>
        <v>124275</v>
      </c>
      <c r="C884" s="9">
        <f t="shared" si="137"/>
        <v>124304</v>
      </c>
      <c r="D884" s="3">
        <f t="shared" si="132"/>
        <v>30</v>
      </c>
      <c r="E884" s="10">
        <f t="shared" si="133"/>
        <v>30</v>
      </c>
      <c r="F884" s="4">
        <f>'Lease Quarterly'!K894</f>
        <v>0</v>
      </c>
      <c r="G884" s="3">
        <f t="shared" si="138"/>
        <v>0</v>
      </c>
      <c r="H884" s="11">
        <f t="shared" si="134"/>
        <v>0</v>
      </c>
      <c r="I884" s="11">
        <f t="shared" si="135"/>
        <v>0</v>
      </c>
      <c r="J884" s="4">
        <f t="shared" si="136"/>
        <v>0</v>
      </c>
      <c r="K884" s="3">
        <f t="shared" si="139"/>
        <v>0</v>
      </c>
      <c r="L884" s="11">
        <f t="shared" si="140"/>
        <v>0</v>
      </c>
    </row>
    <row r="885" spans="1:12" x14ac:dyDescent="0.25">
      <c r="A885" s="9">
        <f>IF('Lease Quarterly'!$H$4="Monthly",DATE(YEAR('Quarterly Journal entry'!A884),MONTH('Quarterly Journal entry'!A884)+1,DAY('Quarterly Journal entry'!A884)),IF('Lease Quarterly'!$H$4="Quarterly",DATE(YEAR('Quarterly Journal entry'!A884),MONTH('Quarterly Journal entry'!A884)+3,DAY('Quarterly Journal entry'!A884)),DATE(YEAR('Quarterly Journal entry'!A884)+1,MONTH('Quarterly Journal entry'!A884),DAY('Quarterly Journal entry'!A884))))</f>
        <v>124366</v>
      </c>
      <c r="B885" s="9">
        <f t="shared" si="131"/>
        <v>124366</v>
      </c>
      <c r="C885" s="9">
        <f t="shared" si="137"/>
        <v>124396</v>
      </c>
      <c r="D885" s="3">
        <f t="shared" si="132"/>
        <v>31</v>
      </c>
      <c r="E885" s="10">
        <f t="shared" si="133"/>
        <v>31</v>
      </c>
      <c r="F885" s="4">
        <f>'Lease Quarterly'!K895</f>
        <v>0</v>
      </c>
      <c r="G885" s="3">
        <f t="shared" si="138"/>
        <v>0</v>
      </c>
      <c r="H885" s="11">
        <f t="shared" si="134"/>
        <v>0</v>
      </c>
      <c r="I885" s="11">
        <f t="shared" si="135"/>
        <v>0</v>
      </c>
      <c r="J885" s="4">
        <f t="shared" si="136"/>
        <v>0</v>
      </c>
      <c r="K885" s="3">
        <f t="shared" si="139"/>
        <v>0</v>
      </c>
      <c r="L885" s="11">
        <f t="shared" si="140"/>
        <v>0</v>
      </c>
    </row>
    <row r="886" spans="1:12" x14ac:dyDescent="0.25">
      <c r="A886" s="9">
        <f>IF('Lease Quarterly'!$H$4="Monthly",DATE(YEAR('Quarterly Journal entry'!A885),MONTH('Quarterly Journal entry'!A885)+1,DAY('Quarterly Journal entry'!A885)),IF('Lease Quarterly'!$H$4="Quarterly",DATE(YEAR('Quarterly Journal entry'!A885),MONTH('Quarterly Journal entry'!A885)+3,DAY('Quarterly Journal entry'!A885)),DATE(YEAR('Quarterly Journal entry'!A885)+1,MONTH('Quarterly Journal entry'!A885),DAY('Quarterly Journal entry'!A885))))</f>
        <v>124458</v>
      </c>
      <c r="B886" s="9">
        <f t="shared" si="131"/>
        <v>124458</v>
      </c>
      <c r="C886" s="9">
        <f t="shared" si="137"/>
        <v>124488</v>
      </c>
      <c r="D886" s="3">
        <f t="shared" si="132"/>
        <v>31</v>
      </c>
      <c r="E886" s="10">
        <f t="shared" si="133"/>
        <v>31</v>
      </c>
      <c r="F886" s="4">
        <f>'Lease Quarterly'!K896</f>
        <v>0</v>
      </c>
      <c r="G886" s="3">
        <f t="shared" si="138"/>
        <v>0</v>
      </c>
      <c r="H886" s="11">
        <f t="shared" si="134"/>
        <v>0</v>
      </c>
      <c r="I886" s="11">
        <f t="shared" si="135"/>
        <v>0</v>
      </c>
      <c r="J886" s="4">
        <f t="shared" si="136"/>
        <v>0</v>
      </c>
      <c r="K886" s="3">
        <f t="shared" si="139"/>
        <v>0</v>
      </c>
      <c r="L886" s="11">
        <f t="shared" si="140"/>
        <v>0</v>
      </c>
    </row>
    <row r="887" spans="1:12" x14ac:dyDescent="0.25">
      <c r="A887" s="9">
        <f>IF('Lease Quarterly'!$H$4="Monthly",DATE(YEAR('Quarterly Journal entry'!A886),MONTH('Quarterly Journal entry'!A886)+1,DAY('Quarterly Journal entry'!A886)),IF('Lease Quarterly'!$H$4="Quarterly",DATE(YEAR('Quarterly Journal entry'!A886),MONTH('Quarterly Journal entry'!A886)+3,DAY('Quarterly Journal entry'!A886)),DATE(YEAR('Quarterly Journal entry'!A886)+1,MONTH('Quarterly Journal entry'!A886),DAY('Quarterly Journal entry'!A886))))</f>
        <v>124550</v>
      </c>
      <c r="B887" s="9">
        <f t="shared" si="131"/>
        <v>124550</v>
      </c>
      <c r="C887" s="9">
        <f t="shared" si="137"/>
        <v>124580</v>
      </c>
      <c r="D887" s="3">
        <f t="shared" si="132"/>
        <v>31</v>
      </c>
      <c r="E887" s="10">
        <f t="shared" si="133"/>
        <v>31</v>
      </c>
      <c r="F887" s="4">
        <f>'Lease Quarterly'!K897</f>
        <v>0</v>
      </c>
      <c r="G887" s="3">
        <f t="shared" si="138"/>
        <v>0</v>
      </c>
      <c r="H887" s="11">
        <f t="shared" si="134"/>
        <v>0</v>
      </c>
      <c r="I887" s="11">
        <f t="shared" si="135"/>
        <v>0</v>
      </c>
      <c r="J887" s="4">
        <f t="shared" si="136"/>
        <v>0</v>
      </c>
      <c r="K887" s="3">
        <f t="shared" si="139"/>
        <v>0</v>
      </c>
      <c r="L887" s="11">
        <f t="shared" si="140"/>
        <v>0</v>
      </c>
    </row>
    <row r="888" spans="1:12" x14ac:dyDescent="0.25">
      <c r="A888" s="9">
        <f>IF('Lease Quarterly'!$H$4="Monthly",DATE(YEAR('Quarterly Journal entry'!A887),MONTH('Quarterly Journal entry'!A887)+1,DAY('Quarterly Journal entry'!A887)),IF('Lease Quarterly'!$H$4="Quarterly",DATE(YEAR('Quarterly Journal entry'!A887),MONTH('Quarterly Journal entry'!A887)+3,DAY('Quarterly Journal entry'!A887)),DATE(YEAR('Quarterly Journal entry'!A887)+1,MONTH('Quarterly Journal entry'!A887),DAY('Quarterly Journal entry'!A887))))</f>
        <v>124640</v>
      </c>
      <c r="B888" s="9">
        <f t="shared" si="131"/>
        <v>124640</v>
      </c>
      <c r="C888" s="9">
        <f t="shared" si="137"/>
        <v>124669</v>
      </c>
      <c r="D888" s="3">
        <f t="shared" si="132"/>
        <v>30</v>
      </c>
      <c r="E888" s="10">
        <f t="shared" si="133"/>
        <v>30</v>
      </c>
      <c r="F888" s="4">
        <f>'Lease Quarterly'!K898</f>
        <v>0</v>
      </c>
      <c r="G888" s="3">
        <f t="shared" si="138"/>
        <v>0</v>
      </c>
      <c r="H888" s="11">
        <f t="shared" si="134"/>
        <v>0</v>
      </c>
      <c r="I888" s="11">
        <f t="shared" si="135"/>
        <v>0</v>
      </c>
      <c r="J888" s="4">
        <f t="shared" si="136"/>
        <v>0</v>
      </c>
      <c r="K888" s="3">
        <f t="shared" si="139"/>
        <v>0</v>
      </c>
      <c r="L888" s="11">
        <f t="shared" si="140"/>
        <v>0</v>
      </c>
    </row>
    <row r="889" spans="1:12" x14ac:dyDescent="0.25">
      <c r="A889" s="9">
        <f>IF('Lease Quarterly'!$H$4="Monthly",DATE(YEAR('Quarterly Journal entry'!A888),MONTH('Quarterly Journal entry'!A888)+1,DAY('Quarterly Journal entry'!A888)),IF('Lease Quarterly'!$H$4="Quarterly",DATE(YEAR('Quarterly Journal entry'!A888),MONTH('Quarterly Journal entry'!A888)+3,DAY('Quarterly Journal entry'!A888)),DATE(YEAR('Quarterly Journal entry'!A888)+1,MONTH('Quarterly Journal entry'!A888),DAY('Quarterly Journal entry'!A888))))</f>
        <v>124731</v>
      </c>
      <c r="B889" s="9">
        <f t="shared" si="131"/>
        <v>124731</v>
      </c>
      <c r="C889" s="9">
        <f t="shared" si="137"/>
        <v>124761</v>
      </c>
      <c r="D889" s="3">
        <f t="shared" si="132"/>
        <v>31</v>
      </c>
      <c r="E889" s="10">
        <f t="shared" si="133"/>
        <v>31</v>
      </c>
      <c r="F889" s="4">
        <f>'Lease Quarterly'!K899</f>
        <v>0</v>
      </c>
      <c r="G889" s="3">
        <f t="shared" si="138"/>
        <v>0</v>
      </c>
      <c r="H889" s="11">
        <f t="shared" si="134"/>
        <v>0</v>
      </c>
      <c r="I889" s="11">
        <f t="shared" si="135"/>
        <v>0</v>
      </c>
      <c r="J889" s="4">
        <f t="shared" si="136"/>
        <v>0</v>
      </c>
      <c r="K889" s="3">
        <f t="shared" si="139"/>
        <v>0</v>
      </c>
      <c r="L889" s="11">
        <f t="shared" si="140"/>
        <v>0</v>
      </c>
    </row>
    <row r="890" spans="1:12" x14ac:dyDescent="0.25">
      <c r="A890" s="9">
        <f>IF('Lease Quarterly'!$H$4="Monthly",DATE(YEAR('Quarterly Journal entry'!A889),MONTH('Quarterly Journal entry'!A889)+1,DAY('Quarterly Journal entry'!A889)),IF('Lease Quarterly'!$H$4="Quarterly",DATE(YEAR('Quarterly Journal entry'!A889),MONTH('Quarterly Journal entry'!A889)+3,DAY('Quarterly Journal entry'!A889)),DATE(YEAR('Quarterly Journal entry'!A889)+1,MONTH('Quarterly Journal entry'!A889),DAY('Quarterly Journal entry'!A889))))</f>
        <v>124823</v>
      </c>
      <c r="B890" s="9">
        <f t="shared" si="131"/>
        <v>124823</v>
      </c>
      <c r="C890" s="9">
        <f t="shared" si="137"/>
        <v>124853</v>
      </c>
      <c r="D890" s="3">
        <f t="shared" si="132"/>
        <v>31</v>
      </c>
      <c r="E890" s="10">
        <f t="shared" si="133"/>
        <v>31</v>
      </c>
      <c r="F890" s="4">
        <f>'Lease Quarterly'!K900</f>
        <v>0</v>
      </c>
      <c r="G890" s="3">
        <f t="shared" si="138"/>
        <v>0</v>
      </c>
      <c r="H890" s="11">
        <f t="shared" si="134"/>
        <v>0</v>
      </c>
      <c r="I890" s="11">
        <f t="shared" si="135"/>
        <v>0</v>
      </c>
      <c r="J890" s="4">
        <f t="shared" si="136"/>
        <v>0</v>
      </c>
      <c r="K890" s="3">
        <f t="shared" si="139"/>
        <v>0</v>
      </c>
      <c r="L890" s="11">
        <f t="shared" si="140"/>
        <v>0</v>
      </c>
    </row>
    <row r="891" spans="1:12" x14ac:dyDescent="0.25">
      <c r="A891" s="9">
        <f>IF('Lease Quarterly'!$H$4="Monthly",DATE(YEAR('Quarterly Journal entry'!A890),MONTH('Quarterly Journal entry'!A890)+1,DAY('Quarterly Journal entry'!A890)),IF('Lease Quarterly'!$H$4="Quarterly",DATE(YEAR('Quarterly Journal entry'!A890),MONTH('Quarterly Journal entry'!A890)+3,DAY('Quarterly Journal entry'!A890)),DATE(YEAR('Quarterly Journal entry'!A890)+1,MONTH('Quarterly Journal entry'!A890),DAY('Quarterly Journal entry'!A890))))</f>
        <v>124915</v>
      </c>
      <c r="B891" s="9">
        <f t="shared" si="131"/>
        <v>124915</v>
      </c>
      <c r="C891" s="9">
        <f t="shared" si="137"/>
        <v>124945</v>
      </c>
      <c r="D891" s="3">
        <f t="shared" si="132"/>
        <v>31</v>
      </c>
      <c r="E891" s="10">
        <f t="shared" si="133"/>
        <v>31</v>
      </c>
      <c r="F891" s="4">
        <f>'Lease Quarterly'!K901</f>
        <v>0</v>
      </c>
      <c r="G891" s="3">
        <f t="shared" si="138"/>
        <v>0</v>
      </c>
      <c r="H891" s="11">
        <f t="shared" si="134"/>
        <v>0</v>
      </c>
      <c r="I891" s="11">
        <f t="shared" si="135"/>
        <v>0</v>
      </c>
      <c r="J891" s="4">
        <f t="shared" si="136"/>
        <v>0</v>
      </c>
      <c r="K891" s="3">
        <f t="shared" si="139"/>
        <v>0</v>
      </c>
      <c r="L891" s="11">
        <f t="shared" si="140"/>
        <v>0</v>
      </c>
    </row>
    <row r="892" spans="1:12" x14ac:dyDescent="0.25">
      <c r="A892" s="9">
        <f>IF('Lease Quarterly'!$H$4="Monthly",DATE(YEAR('Quarterly Journal entry'!A891),MONTH('Quarterly Journal entry'!A891)+1,DAY('Quarterly Journal entry'!A891)),IF('Lease Quarterly'!$H$4="Quarterly",DATE(YEAR('Quarterly Journal entry'!A891),MONTH('Quarterly Journal entry'!A891)+3,DAY('Quarterly Journal entry'!A891)),DATE(YEAR('Quarterly Journal entry'!A891)+1,MONTH('Quarterly Journal entry'!A891),DAY('Quarterly Journal entry'!A891))))</f>
        <v>125005</v>
      </c>
      <c r="B892" s="9">
        <f t="shared" si="131"/>
        <v>125005</v>
      </c>
      <c r="C892" s="9">
        <f t="shared" si="137"/>
        <v>125034</v>
      </c>
      <c r="D892" s="3">
        <f t="shared" si="132"/>
        <v>30</v>
      </c>
      <c r="E892" s="10">
        <f t="shared" si="133"/>
        <v>30</v>
      </c>
      <c r="F892" s="4">
        <f>'Lease Quarterly'!K902</f>
        <v>0</v>
      </c>
      <c r="G892" s="3">
        <f t="shared" si="138"/>
        <v>0</v>
      </c>
      <c r="H892" s="11">
        <f t="shared" si="134"/>
        <v>0</v>
      </c>
      <c r="I892" s="11">
        <f t="shared" si="135"/>
        <v>0</v>
      </c>
      <c r="J892" s="4">
        <f t="shared" si="136"/>
        <v>0</v>
      </c>
      <c r="K892" s="3">
        <f t="shared" si="139"/>
        <v>0</v>
      </c>
      <c r="L892" s="11">
        <f t="shared" si="140"/>
        <v>0</v>
      </c>
    </row>
    <row r="893" spans="1:12" x14ac:dyDescent="0.25">
      <c r="A893" s="9">
        <f>IF('Lease Quarterly'!$H$4="Monthly",DATE(YEAR('Quarterly Journal entry'!A892),MONTH('Quarterly Journal entry'!A892)+1,DAY('Quarterly Journal entry'!A892)),IF('Lease Quarterly'!$H$4="Quarterly",DATE(YEAR('Quarterly Journal entry'!A892),MONTH('Quarterly Journal entry'!A892)+3,DAY('Quarterly Journal entry'!A892)),DATE(YEAR('Quarterly Journal entry'!A892)+1,MONTH('Quarterly Journal entry'!A892),DAY('Quarterly Journal entry'!A892))))</f>
        <v>125096</v>
      </c>
      <c r="B893" s="9">
        <f t="shared" si="131"/>
        <v>125096</v>
      </c>
      <c r="C893" s="9">
        <f t="shared" si="137"/>
        <v>125126</v>
      </c>
      <c r="D893" s="3">
        <f t="shared" si="132"/>
        <v>31</v>
      </c>
      <c r="E893" s="10">
        <f t="shared" si="133"/>
        <v>31</v>
      </c>
      <c r="F893" s="4">
        <f>'Lease Quarterly'!K903</f>
        <v>0</v>
      </c>
      <c r="G893" s="3">
        <f t="shared" si="138"/>
        <v>0</v>
      </c>
      <c r="H893" s="11">
        <f t="shared" si="134"/>
        <v>0</v>
      </c>
      <c r="I893" s="11">
        <f t="shared" si="135"/>
        <v>0</v>
      </c>
      <c r="J893" s="4">
        <f t="shared" si="136"/>
        <v>0</v>
      </c>
      <c r="K893" s="3">
        <f t="shared" si="139"/>
        <v>0</v>
      </c>
      <c r="L893" s="11">
        <f t="shared" si="140"/>
        <v>0</v>
      </c>
    </row>
    <row r="894" spans="1:12" x14ac:dyDescent="0.25">
      <c r="A894" s="9">
        <f>IF('Lease Quarterly'!$H$4="Monthly",DATE(YEAR('Quarterly Journal entry'!A893),MONTH('Quarterly Journal entry'!A893)+1,DAY('Quarterly Journal entry'!A893)),IF('Lease Quarterly'!$H$4="Quarterly",DATE(YEAR('Quarterly Journal entry'!A893),MONTH('Quarterly Journal entry'!A893)+3,DAY('Quarterly Journal entry'!A893)),DATE(YEAR('Quarterly Journal entry'!A893)+1,MONTH('Quarterly Journal entry'!A893),DAY('Quarterly Journal entry'!A893))))</f>
        <v>125188</v>
      </c>
      <c r="B894" s="9">
        <f t="shared" si="131"/>
        <v>125188</v>
      </c>
      <c r="C894" s="9">
        <f t="shared" si="137"/>
        <v>125218</v>
      </c>
      <c r="D894" s="3">
        <f t="shared" si="132"/>
        <v>31</v>
      </c>
      <c r="E894" s="10">
        <f t="shared" si="133"/>
        <v>31</v>
      </c>
      <c r="F894" s="4">
        <f>'Lease Quarterly'!K904</f>
        <v>0</v>
      </c>
      <c r="G894" s="3">
        <f t="shared" si="138"/>
        <v>0</v>
      </c>
      <c r="H894" s="11">
        <f t="shared" si="134"/>
        <v>0</v>
      </c>
      <c r="I894" s="11">
        <f t="shared" si="135"/>
        <v>0</v>
      </c>
      <c r="J894" s="4">
        <f t="shared" si="136"/>
        <v>0</v>
      </c>
      <c r="K894" s="3">
        <f t="shared" si="139"/>
        <v>0</v>
      </c>
      <c r="L894" s="11">
        <f t="shared" si="140"/>
        <v>0</v>
      </c>
    </row>
    <row r="895" spans="1:12" x14ac:dyDescent="0.25">
      <c r="A895" s="9">
        <f>IF('Lease Quarterly'!$H$4="Monthly",DATE(YEAR('Quarterly Journal entry'!A894),MONTH('Quarterly Journal entry'!A894)+1,DAY('Quarterly Journal entry'!A894)),IF('Lease Quarterly'!$H$4="Quarterly",DATE(YEAR('Quarterly Journal entry'!A894),MONTH('Quarterly Journal entry'!A894)+3,DAY('Quarterly Journal entry'!A894)),DATE(YEAR('Quarterly Journal entry'!A894)+1,MONTH('Quarterly Journal entry'!A894),DAY('Quarterly Journal entry'!A894))))</f>
        <v>125280</v>
      </c>
      <c r="B895" s="9">
        <f t="shared" si="131"/>
        <v>125280</v>
      </c>
      <c r="C895" s="9">
        <f t="shared" si="137"/>
        <v>125310</v>
      </c>
      <c r="D895" s="3">
        <f t="shared" si="132"/>
        <v>31</v>
      </c>
      <c r="E895" s="10">
        <f t="shared" si="133"/>
        <v>31</v>
      </c>
      <c r="F895" s="4">
        <f>'Lease Quarterly'!K905</f>
        <v>0</v>
      </c>
      <c r="G895" s="3">
        <f t="shared" si="138"/>
        <v>0</v>
      </c>
      <c r="H895" s="11">
        <f t="shared" si="134"/>
        <v>0</v>
      </c>
      <c r="I895" s="11">
        <f t="shared" si="135"/>
        <v>0</v>
      </c>
      <c r="J895" s="4">
        <f t="shared" si="136"/>
        <v>0</v>
      </c>
      <c r="K895" s="3">
        <f t="shared" si="139"/>
        <v>0</v>
      </c>
      <c r="L895" s="11">
        <f t="shared" si="140"/>
        <v>0</v>
      </c>
    </row>
    <row r="896" spans="1:12" x14ac:dyDescent="0.25">
      <c r="A896" s="9">
        <f>IF('Lease Quarterly'!$H$4="Monthly",DATE(YEAR('Quarterly Journal entry'!A895),MONTH('Quarterly Journal entry'!A895)+1,DAY('Quarterly Journal entry'!A895)),IF('Lease Quarterly'!$H$4="Quarterly",DATE(YEAR('Quarterly Journal entry'!A895),MONTH('Quarterly Journal entry'!A895)+3,DAY('Quarterly Journal entry'!A895)),DATE(YEAR('Quarterly Journal entry'!A895)+1,MONTH('Quarterly Journal entry'!A895),DAY('Quarterly Journal entry'!A895))))</f>
        <v>125370</v>
      </c>
      <c r="B896" s="9">
        <f t="shared" si="131"/>
        <v>125370</v>
      </c>
      <c r="C896" s="9">
        <f t="shared" si="137"/>
        <v>125399</v>
      </c>
      <c r="D896" s="3">
        <f t="shared" si="132"/>
        <v>30</v>
      </c>
      <c r="E896" s="10">
        <f t="shared" si="133"/>
        <v>30</v>
      </c>
      <c r="F896" s="4">
        <f>'Lease Quarterly'!K906</f>
        <v>0</v>
      </c>
      <c r="G896" s="3">
        <f t="shared" si="138"/>
        <v>0</v>
      </c>
      <c r="H896" s="11">
        <f t="shared" si="134"/>
        <v>0</v>
      </c>
      <c r="I896" s="11">
        <f t="shared" si="135"/>
        <v>0</v>
      </c>
      <c r="J896" s="4">
        <f t="shared" si="136"/>
        <v>0</v>
      </c>
      <c r="K896" s="3">
        <f t="shared" si="139"/>
        <v>0</v>
      </c>
      <c r="L896" s="11">
        <f t="shared" si="140"/>
        <v>0</v>
      </c>
    </row>
    <row r="897" spans="1:12" x14ac:dyDescent="0.25">
      <c r="A897" s="9">
        <f>IF('Lease Quarterly'!$H$4="Monthly",DATE(YEAR('Quarterly Journal entry'!A896),MONTH('Quarterly Journal entry'!A896)+1,DAY('Quarterly Journal entry'!A896)),IF('Lease Quarterly'!$H$4="Quarterly",DATE(YEAR('Quarterly Journal entry'!A896),MONTH('Quarterly Journal entry'!A896)+3,DAY('Quarterly Journal entry'!A896)),DATE(YEAR('Quarterly Journal entry'!A896)+1,MONTH('Quarterly Journal entry'!A896),DAY('Quarterly Journal entry'!A896))))</f>
        <v>125461</v>
      </c>
      <c r="B897" s="9">
        <f t="shared" si="131"/>
        <v>125461</v>
      </c>
      <c r="C897" s="9">
        <f t="shared" si="137"/>
        <v>125491</v>
      </c>
      <c r="D897" s="3">
        <f t="shared" si="132"/>
        <v>31</v>
      </c>
      <c r="E897" s="10">
        <f t="shared" si="133"/>
        <v>31</v>
      </c>
      <c r="F897" s="4">
        <f>'Lease Quarterly'!K907</f>
        <v>0</v>
      </c>
      <c r="G897" s="3">
        <f t="shared" si="138"/>
        <v>0</v>
      </c>
      <c r="H897" s="11">
        <f t="shared" si="134"/>
        <v>0</v>
      </c>
      <c r="I897" s="11">
        <f t="shared" si="135"/>
        <v>0</v>
      </c>
      <c r="J897" s="4">
        <f t="shared" si="136"/>
        <v>0</v>
      </c>
      <c r="K897" s="3">
        <f t="shared" si="139"/>
        <v>0</v>
      </c>
      <c r="L897" s="11">
        <f t="shared" si="140"/>
        <v>0</v>
      </c>
    </row>
    <row r="898" spans="1:12" x14ac:dyDescent="0.25">
      <c r="A898" s="9">
        <f>IF('Lease Quarterly'!$H$4="Monthly",DATE(YEAR('Quarterly Journal entry'!A897),MONTH('Quarterly Journal entry'!A897)+1,DAY('Quarterly Journal entry'!A897)),IF('Lease Quarterly'!$H$4="Quarterly",DATE(YEAR('Quarterly Journal entry'!A897),MONTH('Quarterly Journal entry'!A897)+3,DAY('Quarterly Journal entry'!A897)),DATE(YEAR('Quarterly Journal entry'!A897)+1,MONTH('Quarterly Journal entry'!A897),DAY('Quarterly Journal entry'!A897))))</f>
        <v>125553</v>
      </c>
      <c r="B898" s="9">
        <f t="shared" si="131"/>
        <v>125553</v>
      </c>
      <c r="C898" s="9">
        <f t="shared" si="137"/>
        <v>125583</v>
      </c>
      <c r="D898" s="3">
        <f t="shared" si="132"/>
        <v>31</v>
      </c>
      <c r="E898" s="10">
        <f t="shared" si="133"/>
        <v>31</v>
      </c>
      <c r="F898" s="4">
        <f>'Lease Quarterly'!K908</f>
        <v>0</v>
      </c>
      <c r="G898" s="3">
        <f t="shared" si="138"/>
        <v>0</v>
      </c>
      <c r="H898" s="11">
        <f t="shared" si="134"/>
        <v>0</v>
      </c>
      <c r="I898" s="11">
        <f t="shared" si="135"/>
        <v>0</v>
      </c>
      <c r="J898" s="4">
        <f t="shared" si="136"/>
        <v>0</v>
      </c>
      <c r="K898" s="3">
        <f t="shared" si="139"/>
        <v>0</v>
      </c>
      <c r="L898" s="11">
        <f t="shared" si="140"/>
        <v>0</v>
      </c>
    </row>
    <row r="899" spans="1:12" x14ac:dyDescent="0.25">
      <c r="A899" s="9">
        <f>IF('Lease Quarterly'!$H$4="Monthly",DATE(YEAR('Quarterly Journal entry'!A898),MONTH('Quarterly Journal entry'!A898)+1,DAY('Quarterly Journal entry'!A898)),IF('Lease Quarterly'!$H$4="Quarterly",DATE(YEAR('Quarterly Journal entry'!A898),MONTH('Quarterly Journal entry'!A898)+3,DAY('Quarterly Journal entry'!A898)),DATE(YEAR('Quarterly Journal entry'!A898)+1,MONTH('Quarterly Journal entry'!A898),DAY('Quarterly Journal entry'!A898))))</f>
        <v>125645</v>
      </c>
      <c r="B899" s="9">
        <f t="shared" si="131"/>
        <v>125645</v>
      </c>
      <c r="C899" s="9">
        <f t="shared" si="137"/>
        <v>125675</v>
      </c>
      <c r="D899" s="3">
        <f t="shared" si="132"/>
        <v>31</v>
      </c>
      <c r="E899" s="10">
        <f t="shared" si="133"/>
        <v>31</v>
      </c>
      <c r="F899" s="4">
        <f>'Lease Quarterly'!K909</f>
        <v>0</v>
      </c>
      <c r="G899" s="3">
        <f t="shared" si="138"/>
        <v>0</v>
      </c>
      <c r="H899" s="11">
        <f t="shared" si="134"/>
        <v>0</v>
      </c>
      <c r="I899" s="11">
        <f t="shared" si="135"/>
        <v>0</v>
      </c>
      <c r="J899" s="4">
        <f t="shared" si="136"/>
        <v>0</v>
      </c>
      <c r="K899" s="3">
        <f t="shared" si="139"/>
        <v>0</v>
      </c>
      <c r="L899" s="11">
        <f t="shared" si="140"/>
        <v>0</v>
      </c>
    </row>
    <row r="900" spans="1:12" x14ac:dyDescent="0.25">
      <c r="A900" s="9">
        <f>IF('Lease Quarterly'!$H$4="Monthly",DATE(YEAR('Quarterly Journal entry'!A899),MONTH('Quarterly Journal entry'!A899)+1,DAY('Quarterly Journal entry'!A899)),IF('Lease Quarterly'!$H$4="Quarterly",DATE(YEAR('Quarterly Journal entry'!A899),MONTH('Quarterly Journal entry'!A899)+3,DAY('Quarterly Journal entry'!A899)),DATE(YEAR('Quarterly Journal entry'!A899)+1,MONTH('Quarterly Journal entry'!A899),DAY('Quarterly Journal entry'!A899))))</f>
        <v>125736</v>
      </c>
      <c r="B900" s="9">
        <f t="shared" si="131"/>
        <v>125736</v>
      </c>
      <c r="C900" s="9">
        <f t="shared" si="137"/>
        <v>125765</v>
      </c>
      <c r="D900" s="3">
        <f t="shared" si="132"/>
        <v>30</v>
      </c>
      <c r="E900" s="10">
        <f t="shared" si="133"/>
        <v>30</v>
      </c>
      <c r="F900" s="4">
        <f>'Lease Quarterly'!K910</f>
        <v>0</v>
      </c>
      <c r="G900" s="3">
        <f t="shared" si="138"/>
        <v>0</v>
      </c>
      <c r="H900" s="11">
        <f t="shared" si="134"/>
        <v>0</v>
      </c>
      <c r="I900" s="11">
        <f t="shared" si="135"/>
        <v>0</v>
      </c>
      <c r="J900" s="4">
        <f t="shared" si="136"/>
        <v>0</v>
      </c>
      <c r="K900" s="3">
        <f t="shared" si="139"/>
        <v>0</v>
      </c>
      <c r="L900" s="11">
        <f t="shared" si="140"/>
        <v>0</v>
      </c>
    </row>
    <row r="901" spans="1:12" x14ac:dyDescent="0.25">
      <c r="A901" s="9">
        <f>IF('Lease Quarterly'!$H$4="Monthly",DATE(YEAR('Quarterly Journal entry'!A900),MONTH('Quarterly Journal entry'!A900)+1,DAY('Quarterly Journal entry'!A900)),IF('Lease Quarterly'!$H$4="Quarterly",DATE(YEAR('Quarterly Journal entry'!A900),MONTH('Quarterly Journal entry'!A900)+3,DAY('Quarterly Journal entry'!A900)),DATE(YEAR('Quarterly Journal entry'!A900)+1,MONTH('Quarterly Journal entry'!A900),DAY('Quarterly Journal entry'!A900))))</f>
        <v>125827</v>
      </c>
      <c r="B901" s="9">
        <f t="shared" si="131"/>
        <v>125827</v>
      </c>
      <c r="C901" s="9">
        <f t="shared" si="137"/>
        <v>125857</v>
      </c>
      <c r="D901" s="3">
        <f t="shared" si="132"/>
        <v>31</v>
      </c>
      <c r="E901" s="10">
        <f t="shared" si="133"/>
        <v>31</v>
      </c>
      <c r="F901" s="4">
        <f>'Lease Quarterly'!K911</f>
        <v>0</v>
      </c>
      <c r="G901" s="3">
        <f t="shared" si="138"/>
        <v>0</v>
      </c>
      <c r="H901" s="11">
        <f t="shared" si="134"/>
        <v>0</v>
      </c>
      <c r="I901" s="11">
        <f t="shared" si="135"/>
        <v>0</v>
      </c>
      <c r="J901" s="4">
        <f t="shared" si="136"/>
        <v>0</v>
      </c>
      <c r="K901" s="3">
        <f t="shared" si="139"/>
        <v>0</v>
      </c>
      <c r="L901" s="11">
        <f t="shared" si="140"/>
        <v>0</v>
      </c>
    </row>
    <row r="902" spans="1:12" x14ac:dyDescent="0.25">
      <c r="A902" s="9">
        <f>IF('Lease Quarterly'!$H$4="Monthly",DATE(YEAR('Quarterly Journal entry'!A901),MONTH('Quarterly Journal entry'!A901)+1,DAY('Quarterly Journal entry'!A901)),IF('Lease Quarterly'!$H$4="Quarterly",DATE(YEAR('Quarterly Journal entry'!A901),MONTH('Quarterly Journal entry'!A901)+3,DAY('Quarterly Journal entry'!A901)),DATE(YEAR('Quarterly Journal entry'!A901)+1,MONTH('Quarterly Journal entry'!A901),DAY('Quarterly Journal entry'!A901))))</f>
        <v>125919</v>
      </c>
      <c r="B902" s="9">
        <f t="shared" ref="B902:B965" si="141">EOMONTH(A902,-1)+1</f>
        <v>125919</v>
      </c>
      <c r="C902" s="9">
        <f t="shared" si="137"/>
        <v>125949</v>
      </c>
      <c r="D902" s="3">
        <f t="shared" ref="D902:D965" si="142">C902-B902+1</f>
        <v>31</v>
      </c>
      <c r="E902" s="10">
        <f t="shared" ref="E902:E965" si="143">C902-A902+1</f>
        <v>31</v>
      </c>
      <c r="F902" s="4">
        <f>'Lease Quarterly'!K912</f>
        <v>0</v>
      </c>
      <c r="G902" s="3">
        <f t="shared" si="138"/>
        <v>0</v>
      </c>
      <c r="H902" s="11">
        <f t="shared" ref="H902:H965" si="144">(F903)/(A903-A902+1)*((((EOMONTH(DATE(YEAR(A902),MONTH(A902)+1,DAY(A902)),0)))-DATE(YEAR(A902),MONTH(EOMONTH(A902,-1)+1)+1,1))+1)</f>
        <v>0</v>
      </c>
      <c r="I902" s="11">
        <f t="shared" ref="I902:I965" si="145">(F903)/(A903-A902+1)*(((((EOMONTH(DATE(YEAR(A902),MONTH(A902)+2,DAY(A902)),0)))-DATE(YEAR(A902),MONTH(EOMONTH(A902,-1)+2)+2,1)))+1)</f>
        <v>0</v>
      </c>
      <c r="J902" s="4">
        <f t="shared" ref="J902:J965" si="146">F903/(A903-A902+1)*(A903-DATE(YEAR(A903),MONTH(EOMONTH(A903,-1)+1),DAY(1))+1)</f>
        <v>0</v>
      </c>
      <c r="K902" s="3">
        <f t="shared" si="139"/>
        <v>0</v>
      </c>
      <c r="L902" s="11">
        <f t="shared" si="140"/>
        <v>0</v>
      </c>
    </row>
    <row r="903" spans="1:12" x14ac:dyDescent="0.25">
      <c r="A903" s="9">
        <f>IF('Lease Quarterly'!$H$4="Monthly",DATE(YEAR('Quarterly Journal entry'!A902),MONTH('Quarterly Journal entry'!A902)+1,DAY('Quarterly Journal entry'!A902)),IF('Lease Quarterly'!$H$4="Quarterly",DATE(YEAR('Quarterly Journal entry'!A902),MONTH('Quarterly Journal entry'!A902)+3,DAY('Quarterly Journal entry'!A902)),DATE(YEAR('Quarterly Journal entry'!A902)+1,MONTH('Quarterly Journal entry'!A902),DAY('Quarterly Journal entry'!A902))))</f>
        <v>126011</v>
      </c>
      <c r="B903" s="9">
        <f t="shared" si="141"/>
        <v>126011</v>
      </c>
      <c r="C903" s="9">
        <f t="shared" ref="C903:C966" si="147">EOMONTH(A903,0)</f>
        <v>126041</v>
      </c>
      <c r="D903" s="3">
        <f t="shared" si="142"/>
        <v>31</v>
      </c>
      <c r="E903" s="10">
        <f t="shared" si="143"/>
        <v>31</v>
      </c>
      <c r="F903" s="4">
        <f>'Lease Quarterly'!K913</f>
        <v>0</v>
      </c>
      <c r="G903" s="3">
        <f t="shared" ref="G903:G966" si="148">(F904/(A904-A903+1)*E903)+J902</f>
        <v>0</v>
      </c>
      <c r="H903" s="11">
        <f t="shared" si="144"/>
        <v>0</v>
      </c>
      <c r="I903" s="11">
        <f t="shared" si="145"/>
        <v>0</v>
      </c>
      <c r="J903" s="4">
        <f t="shared" si="146"/>
        <v>0</v>
      </c>
      <c r="K903" s="3">
        <f t="shared" si="139"/>
        <v>0</v>
      </c>
      <c r="L903" s="11">
        <f t="shared" si="140"/>
        <v>0</v>
      </c>
    </row>
    <row r="904" spans="1:12" x14ac:dyDescent="0.25">
      <c r="A904" s="9">
        <f>IF('Lease Quarterly'!$H$4="Monthly",DATE(YEAR('Quarterly Journal entry'!A903),MONTH('Quarterly Journal entry'!A903)+1,DAY('Quarterly Journal entry'!A903)),IF('Lease Quarterly'!$H$4="Quarterly",DATE(YEAR('Quarterly Journal entry'!A903),MONTH('Quarterly Journal entry'!A903)+3,DAY('Quarterly Journal entry'!A903)),DATE(YEAR('Quarterly Journal entry'!A903)+1,MONTH('Quarterly Journal entry'!A903),DAY('Quarterly Journal entry'!A903))))</f>
        <v>126101</v>
      </c>
      <c r="B904" s="9">
        <f t="shared" si="141"/>
        <v>126101</v>
      </c>
      <c r="C904" s="9">
        <f t="shared" si="147"/>
        <v>126130</v>
      </c>
      <c r="D904" s="3">
        <f t="shared" si="142"/>
        <v>30</v>
      </c>
      <c r="E904" s="10">
        <f t="shared" si="143"/>
        <v>30</v>
      </c>
      <c r="F904" s="4">
        <f>'Lease Quarterly'!K914</f>
        <v>0</v>
      </c>
      <c r="G904" s="3">
        <f t="shared" si="148"/>
        <v>0</v>
      </c>
      <c r="H904" s="11">
        <f t="shared" si="144"/>
        <v>0</v>
      </c>
      <c r="I904" s="11">
        <f t="shared" si="145"/>
        <v>0</v>
      </c>
      <c r="J904" s="4">
        <f t="shared" si="146"/>
        <v>0</v>
      </c>
      <c r="K904" s="3">
        <f t="shared" ref="K904:K967" si="149">G904+J904+I904+H904-J903</f>
        <v>0</v>
      </c>
      <c r="L904" s="11">
        <f t="shared" ref="L904:L967" si="150">J904-J903</f>
        <v>0</v>
      </c>
    </row>
    <row r="905" spans="1:12" x14ac:dyDescent="0.25">
      <c r="A905" s="9">
        <f>IF('Lease Quarterly'!$H$4="Monthly",DATE(YEAR('Quarterly Journal entry'!A904),MONTH('Quarterly Journal entry'!A904)+1,DAY('Quarterly Journal entry'!A904)),IF('Lease Quarterly'!$H$4="Quarterly",DATE(YEAR('Quarterly Journal entry'!A904),MONTH('Quarterly Journal entry'!A904)+3,DAY('Quarterly Journal entry'!A904)),DATE(YEAR('Quarterly Journal entry'!A904)+1,MONTH('Quarterly Journal entry'!A904),DAY('Quarterly Journal entry'!A904))))</f>
        <v>126192</v>
      </c>
      <c r="B905" s="9">
        <f t="shared" si="141"/>
        <v>126192</v>
      </c>
      <c r="C905" s="9">
        <f t="shared" si="147"/>
        <v>126222</v>
      </c>
      <c r="D905" s="3">
        <f t="shared" si="142"/>
        <v>31</v>
      </c>
      <c r="E905" s="10">
        <f t="shared" si="143"/>
        <v>31</v>
      </c>
      <c r="F905" s="4">
        <f>'Lease Quarterly'!K915</f>
        <v>0</v>
      </c>
      <c r="G905" s="3">
        <f t="shared" si="148"/>
        <v>0</v>
      </c>
      <c r="H905" s="11">
        <f t="shared" si="144"/>
        <v>0</v>
      </c>
      <c r="I905" s="11">
        <f t="shared" si="145"/>
        <v>0</v>
      </c>
      <c r="J905" s="4">
        <f t="shared" si="146"/>
        <v>0</v>
      </c>
      <c r="K905" s="3">
        <f t="shared" si="149"/>
        <v>0</v>
      </c>
      <c r="L905" s="11">
        <f t="shared" si="150"/>
        <v>0</v>
      </c>
    </row>
    <row r="906" spans="1:12" x14ac:dyDescent="0.25">
      <c r="A906" s="9">
        <f>IF('Lease Quarterly'!$H$4="Monthly",DATE(YEAR('Quarterly Journal entry'!A905),MONTH('Quarterly Journal entry'!A905)+1,DAY('Quarterly Journal entry'!A905)),IF('Lease Quarterly'!$H$4="Quarterly",DATE(YEAR('Quarterly Journal entry'!A905),MONTH('Quarterly Journal entry'!A905)+3,DAY('Quarterly Journal entry'!A905)),DATE(YEAR('Quarterly Journal entry'!A905)+1,MONTH('Quarterly Journal entry'!A905),DAY('Quarterly Journal entry'!A905))))</f>
        <v>126284</v>
      </c>
      <c r="B906" s="9">
        <f t="shared" si="141"/>
        <v>126284</v>
      </c>
      <c r="C906" s="9">
        <f t="shared" si="147"/>
        <v>126314</v>
      </c>
      <c r="D906" s="3">
        <f t="shared" si="142"/>
        <v>31</v>
      </c>
      <c r="E906" s="10">
        <f t="shared" si="143"/>
        <v>31</v>
      </c>
      <c r="F906" s="4">
        <f>'Lease Quarterly'!K916</f>
        <v>0</v>
      </c>
      <c r="G906" s="3">
        <f t="shared" si="148"/>
        <v>0</v>
      </c>
      <c r="H906" s="11">
        <f t="shared" si="144"/>
        <v>0</v>
      </c>
      <c r="I906" s="11">
        <f t="shared" si="145"/>
        <v>0</v>
      </c>
      <c r="J906" s="4">
        <f t="shared" si="146"/>
        <v>0</v>
      </c>
      <c r="K906" s="3">
        <f t="shared" si="149"/>
        <v>0</v>
      </c>
      <c r="L906" s="11">
        <f t="shared" si="150"/>
        <v>0</v>
      </c>
    </row>
    <row r="907" spans="1:12" x14ac:dyDescent="0.25">
      <c r="A907" s="9">
        <f>IF('Lease Quarterly'!$H$4="Monthly",DATE(YEAR('Quarterly Journal entry'!A906),MONTH('Quarterly Journal entry'!A906)+1,DAY('Quarterly Journal entry'!A906)),IF('Lease Quarterly'!$H$4="Quarterly",DATE(YEAR('Quarterly Journal entry'!A906),MONTH('Quarterly Journal entry'!A906)+3,DAY('Quarterly Journal entry'!A906)),DATE(YEAR('Quarterly Journal entry'!A906)+1,MONTH('Quarterly Journal entry'!A906),DAY('Quarterly Journal entry'!A906))))</f>
        <v>126376</v>
      </c>
      <c r="B907" s="9">
        <f t="shared" si="141"/>
        <v>126376</v>
      </c>
      <c r="C907" s="9">
        <f t="shared" si="147"/>
        <v>126406</v>
      </c>
      <c r="D907" s="3">
        <f t="shared" si="142"/>
        <v>31</v>
      </c>
      <c r="E907" s="10">
        <f t="shared" si="143"/>
        <v>31</v>
      </c>
      <c r="F907" s="4">
        <f>'Lease Quarterly'!K917</f>
        <v>0</v>
      </c>
      <c r="G907" s="3">
        <f t="shared" si="148"/>
        <v>0</v>
      </c>
      <c r="H907" s="11">
        <f t="shared" si="144"/>
        <v>0</v>
      </c>
      <c r="I907" s="11">
        <f t="shared" si="145"/>
        <v>0</v>
      </c>
      <c r="J907" s="4">
        <f t="shared" si="146"/>
        <v>0</v>
      </c>
      <c r="K907" s="3">
        <f t="shared" si="149"/>
        <v>0</v>
      </c>
      <c r="L907" s="11">
        <f t="shared" si="150"/>
        <v>0</v>
      </c>
    </row>
    <row r="908" spans="1:12" x14ac:dyDescent="0.25">
      <c r="A908" s="9">
        <f>IF('Lease Quarterly'!$H$4="Monthly",DATE(YEAR('Quarterly Journal entry'!A907),MONTH('Quarterly Journal entry'!A907)+1,DAY('Quarterly Journal entry'!A907)),IF('Lease Quarterly'!$H$4="Quarterly",DATE(YEAR('Quarterly Journal entry'!A907),MONTH('Quarterly Journal entry'!A907)+3,DAY('Quarterly Journal entry'!A907)),DATE(YEAR('Quarterly Journal entry'!A907)+1,MONTH('Quarterly Journal entry'!A907),DAY('Quarterly Journal entry'!A907))))</f>
        <v>126466</v>
      </c>
      <c r="B908" s="9">
        <f t="shared" si="141"/>
        <v>126466</v>
      </c>
      <c r="C908" s="9">
        <f t="shared" si="147"/>
        <v>126495</v>
      </c>
      <c r="D908" s="3">
        <f t="shared" si="142"/>
        <v>30</v>
      </c>
      <c r="E908" s="10">
        <f t="shared" si="143"/>
        <v>30</v>
      </c>
      <c r="F908" s="4">
        <f>'Lease Quarterly'!K918</f>
        <v>0</v>
      </c>
      <c r="G908" s="3">
        <f t="shared" si="148"/>
        <v>0</v>
      </c>
      <c r="H908" s="11">
        <f t="shared" si="144"/>
        <v>0</v>
      </c>
      <c r="I908" s="11">
        <f t="shared" si="145"/>
        <v>0</v>
      </c>
      <c r="J908" s="4">
        <f t="shared" si="146"/>
        <v>0</v>
      </c>
      <c r="K908" s="3">
        <f t="shared" si="149"/>
        <v>0</v>
      </c>
      <c r="L908" s="11">
        <f t="shared" si="150"/>
        <v>0</v>
      </c>
    </row>
    <row r="909" spans="1:12" x14ac:dyDescent="0.25">
      <c r="A909" s="9">
        <f>IF('Lease Quarterly'!$H$4="Monthly",DATE(YEAR('Quarterly Journal entry'!A908),MONTH('Quarterly Journal entry'!A908)+1,DAY('Quarterly Journal entry'!A908)),IF('Lease Quarterly'!$H$4="Quarterly",DATE(YEAR('Quarterly Journal entry'!A908),MONTH('Quarterly Journal entry'!A908)+3,DAY('Quarterly Journal entry'!A908)),DATE(YEAR('Quarterly Journal entry'!A908)+1,MONTH('Quarterly Journal entry'!A908),DAY('Quarterly Journal entry'!A908))))</f>
        <v>126557</v>
      </c>
      <c r="B909" s="9">
        <f t="shared" si="141"/>
        <v>126557</v>
      </c>
      <c r="C909" s="9">
        <f t="shared" si="147"/>
        <v>126587</v>
      </c>
      <c r="D909" s="3">
        <f t="shared" si="142"/>
        <v>31</v>
      </c>
      <c r="E909" s="10">
        <f t="shared" si="143"/>
        <v>31</v>
      </c>
      <c r="F909" s="4">
        <f>'Lease Quarterly'!K919</f>
        <v>0</v>
      </c>
      <c r="G909" s="3">
        <f t="shared" si="148"/>
        <v>0</v>
      </c>
      <c r="H909" s="11">
        <f t="shared" si="144"/>
        <v>0</v>
      </c>
      <c r="I909" s="11">
        <f t="shared" si="145"/>
        <v>0</v>
      </c>
      <c r="J909" s="4">
        <f t="shared" si="146"/>
        <v>0</v>
      </c>
      <c r="K909" s="3">
        <f t="shared" si="149"/>
        <v>0</v>
      </c>
      <c r="L909" s="11">
        <f t="shared" si="150"/>
        <v>0</v>
      </c>
    </row>
    <row r="910" spans="1:12" x14ac:dyDescent="0.25">
      <c r="A910" s="9">
        <f>IF('Lease Quarterly'!$H$4="Monthly",DATE(YEAR('Quarterly Journal entry'!A909),MONTH('Quarterly Journal entry'!A909)+1,DAY('Quarterly Journal entry'!A909)),IF('Lease Quarterly'!$H$4="Quarterly",DATE(YEAR('Quarterly Journal entry'!A909),MONTH('Quarterly Journal entry'!A909)+3,DAY('Quarterly Journal entry'!A909)),DATE(YEAR('Quarterly Journal entry'!A909)+1,MONTH('Quarterly Journal entry'!A909),DAY('Quarterly Journal entry'!A909))))</f>
        <v>126649</v>
      </c>
      <c r="B910" s="9">
        <f t="shared" si="141"/>
        <v>126649</v>
      </c>
      <c r="C910" s="9">
        <f t="shared" si="147"/>
        <v>126679</v>
      </c>
      <c r="D910" s="3">
        <f t="shared" si="142"/>
        <v>31</v>
      </c>
      <c r="E910" s="10">
        <f t="shared" si="143"/>
        <v>31</v>
      </c>
      <c r="F910" s="4">
        <f>'Lease Quarterly'!K920</f>
        <v>0</v>
      </c>
      <c r="G910" s="3">
        <f t="shared" si="148"/>
        <v>0</v>
      </c>
      <c r="H910" s="11">
        <f t="shared" si="144"/>
        <v>0</v>
      </c>
      <c r="I910" s="11">
        <f t="shared" si="145"/>
        <v>0</v>
      </c>
      <c r="J910" s="4">
        <f t="shared" si="146"/>
        <v>0</v>
      </c>
      <c r="K910" s="3">
        <f t="shared" si="149"/>
        <v>0</v>
      </c>
      <c r="L910" s="11">
        <f t="shared" si="150"/>
        <v>0</v>
      </c>
    </row>
    <row r="911" spans="1:12" x14ac:dyDescent="0.25">
      <c r="A911" s="9">
        <f>IF('Lease Quarterly'!$H$4="Monthly",DATE(YEAR('Quarterly Journal entry'!A910),MONTH('Quarterly Journal entry'!A910)+1,DAY('Quarterly Journal entry'!A910)),IF('Lease Quarterly'!$H$4="Quarterly",DATE(YEAR('Quarterly Journal entry'!A910),MONTH('Quarterly Journal entry'!A910)+3,DAY('Quarterly Journal entry'!A910)),DATE(YEAR('Quarterly Journal entry'!A910)+1,MONTH('Quarterly Journal entry'!A910),DAY('Quarterly Journal entry'!A910))))</f>
        <v>126741</v>
      </c>
      <c r="B911" s="9">
        <f t="shared" si="141"/>
        <v>126741</v>
      </c>
      <c r="C911" s="9">
        <f t="shared" si="147"/>
        <v>126771</v>
      </c>
      <c r="D911" s="3">
        <f t="shared" si="142"/>
        <v>31</v>
      </c>
      <c r="E911" s="10">
        <f t="shared" si="143"/>
        <v>31</v>
      </c>
      <c r="F911" s="4">
        <f>'Lease Quarterly'!K921</f>
        <v>0</v>
      </c>
      <c r="G911" s="3">
        <f t="shared" si="148"/>
        <v>0</v>
      </c>
      <c r="H911" s="11">
        <f t="shared" si="144"/>
        <v>0</v>
      </c>
      <c r="I911" s="11">
        <f t="shared" si="145"/>
        <v>0</v>
      </c>
      <c r="J911" s="4">
        <f t="shared" si="146"/>
        <v>0</v>
      </c>
      <c r="K911" s="3">
        <f t="shared" si="149"/>
        <v>0</v>
      </c>
      <c r="L911" s="11">
        <f t="shared" si="150"/>
        <v>0</v>
      </c>
    </row>
    <row r="912" spans="1:12" x14ac:dyDescent="0.25">
      <c r="A912" s="9">
        <f>IF('Lease Quarterly'!$H$4="Monthly",DATE(YEAR('Quarterly Journal entry'!A911),MONTH('Quarterly Journal entry'!A911)+1,DAY('Quarterly Journal entry'!A911)),IF('Lease Quarterly'!$H$4="Quarterly",DATE(YEAR('Quarterly Journal entry'!A911),MONTH('Quarterly Journal entry'!A911)+3,DAY('Quarterly Journal entry'!A911)),DATE(YEAR('Quarterly Journal entry'!A911)+1,MONTH('Quarterly Journal entry'!A911),DAY('Quarterly Journal entry'!A911))))</f>
        <v>126831</v>
      </c>
      <c r="B912" s="9">
        <f t="shared" si="141"/>
        <v>126831</v>
      </c>
      <c r="C912" s="9">
        <f t="shared" si="147"/>
        <v>126860</v>
      </c>
      <c r="D912" s="3">
        <f t="shared" si="142"/>
        <v>30</v>
      </c>
      <c r="E912" s="10">
        <f t="shared" si="143"/>
        <v>30</v>
      </c>
      <c r="F912" s="4">
        <f>'Lease Quarterly'!K922</f>
        <v>0</v>
      </c>
      <c r="G912" s="3">
        <f t="shared" si="148"/>
        <v>0</v>
      </c>
      <c r="H912" s="11">
        <f t="shared" si="144"/>
        <v>0</v>
      </c>
      <c r="I912" s="11">
        <f t="shared" si="145"/>
        <v>0</v>
      </c>
      <c r="J912" s="4">
        <f t="shared" si="146"/>
        <v>0</v>
      </c>
      <c r="K912" s="3">
        <f t="shared" si="149"/>
        <v>0</v>
      </c>
      <c r="L912" s="11">
        <f t="shared" si="150"/>
        <v>0</v>
      </c>
    </row>
    <row r="913" spans="1:12" x14ac:dyDescent="0.25">
      <c r="A913" s="9">
        <f>IF('Lease Quarterly'!$H$4="Monthly",DATE(YEAR('Quarterly Journal entry'!A912),MONTH('Quarterly Journal entry'!A912)+1,DAY('Quarterly Journal entry'!A912)),IF('Lease Quarterly'!$H$4="Quarterly",DATE(YEAR('Quarterly Journal entry'!A912),MONTH('Quarterly Journal entry'!A912)+3,DAY('Quarterly Journal entry'!A912)),DATE(YEAR('Quarterly Journal entry'!A912)+1,MONTH('Quarterly Journal entry'!A912),DAY('Quarterly Journal entry'!A912))))</f>
        <v>126922</v>
      </c>
      <c r="B913" s="9">
        <f t="shared" si="141"/>
        <v>126922</v>
      </c>
      <c r="C913" s="9">
        <f t="shared" si="147"/>
        <v>126952</v>
      </c>
      <c r="D913" s="3">
        <f t="shared" si="142"/>
        <v>31</v>
      </c>
      <c r="E913" s="10">
        <f t="shared" si="143"/>
        <v>31</v>
      </c>
      <c r="F913" s="4">
        <f>'Lease Quarterly'!K923</f>
        <v>0</v>
      </c>
      <c r="G913" s="3">
        <f t="shared" si="148"/>
        <v>0</v>
      </c>
      <c r="H913" s="11">
        <f t="shared" si="144"/>
        <v>0</v>
      </c>
      <c r="I913" s="11">
        <f t="shared" si="145"/>
        <v>0</v>
      </c>
      <c r="J913" s="4">
        <f t="shared" si="146"/>
        <v>0</v>
      </c>
      <c r="K913" s="3">
        <f t="shared" si="149"/>
        <v>0</v>
      </c>
      <c r="L913" s="11">
        <f t="shared" si="150"/>
        <v>0</v>
      </c>
    </row>
    <row r="914" spans="1:12" x14ac:dyDescent="0.25">
      <c r="A914" s="9">
        <f>IF('Lease Quarterly'!$H$4="Monthly",DATE(YEAR('Quarterly Journal entry'!A913),MONTH('Quarterly Journal entry'!A913)+1,DAY('Quarterly Journal entry'!A913)),IF('Lease Quarterly'!$H$4="Quarterly",DATE(YEAR('Quarterly Journal entry'!A913),MONTH('Quarterly Journal entry'!A913)+3,DAY('Quarterly Journal entry'!A913)),DATE(YEAR('Quarterly Journal entry'!A913)+1,MONTH('Quarterly Journal entry'!A913),DAY('Quarterly Journal entry'!A913))))</f>
        <v>127014</v>
      </c>
      <c r="B914" s="9">
        <f t="shared" si="141"/>
        <v>127014</v>
      </c>
      <c r="C914" s="9">
        <f t="shared" si="147"/>
        <v>127044</v>
      </c>
      <c r="D914" s="3">
        <f t="shared" si="142"/>
        <v>31</v>
      </c>
      <c r="E914" s="10">
        <f t="shared" si="143"/>
        <v>31</v>
      </c>
      <c r="F914" s="4">
        <f>'Lease Quarterly'!K924</f>
        <v>0</v>
      </c>
      <c r="G914" s="3">
        <f t="shared" si="148"/>
        <v>0</v>
      </c>
      <c r="H914" s="11">
        <f t="shared" si="144"/>
        <v>0</v>
      </c>
      <c r="I914" s="11">
        <f t="shared" si="145"/>
        <v>0</v>
      </c>
      <c r="J914" s="4">
        <f t="shared" si="146"/>
        <v>0</v>
      </c>
      <c r="K914" s="3">
        <f t="shared" si="149"/>
        <v>0</v>
      </c>
      <c r="L914" s="11">
        <f t="shared" si="150"/>
        <v>0</v>
      </c>
    </row>
    <row r="915" spans="1:12" x14ac:dyDescent="0.25">
      <c r="A915" s="9">
        <f>IF('Lease Quarterly'!$H$4="Monthly",DATE(YEAR('Quarterly Journal entry'!A914),MONTH('Quarterly Journal entry'!A914)+1,DAY('Quarterly Journal entry'!A914)),IF('Lease Quarterly'!$H$4="Quarterly",DATE(YEAR('Quarterly Journal entry'!A914),MONTH('Quarterly Journal entry'!A914)+3,DAY('Quarterly Journal entry'!A914)),DATE(YEAR('Quarterly Journal entry'!A914)+1,MONTH('Quarterly Journal entry'!A914),DAY('Quarterly Journal entry'!A914))))</f>
        <v>127106</v>
      </c>
      <c r="B915" s="9">
        <f t="shared" si="141"/>
        <v>127106</v>
      </c>
      <c r="C915" s="9">
        <f t="shared" si="147"/>
        <v>127136</v>
      </c>
      <c r="D915" s="3">
        <f t="shared" si="142"/>
        <v>31</v>
      </c>
      <c r="E915" s="10">
        <f t="shared" si="143"/>
        <v>31</v>
      </c>
      <c r="F915" s="4">
        <f>'Lease Quarterly'!K925</f>
        <v>0</v>
      </c>
      <c r="G915" s="3">
        <f t="shared" si="148"/>
        <v>0</v>
      </c>
      <c r="H915" s="11">
        <f t="shared" si="144"/>
        <v>0</v>
      </c>
      <c r="I915" s="11">
        <f t="shared" si="145"/>
        <v>0</v>
      </c>
      <c r="J915" s="4">
        <f t="shared" si="146"/>
        <v>0</v>
      </c>
      <c r="K915" s="3">
        <f t="shared" si="149"/>
        <v>0</v>
      </c>
      <c r="L915" s="11">
        <f t="shared" si="150"/>
        <v>0</v>
      </c>
    </row>
    <row r="916" spans="1:12" x14ac:dyDescent="0.25">
      <c r="A916" s="9">
        <f>IF('Lease Quarterly'!$H$4="Monthly",DATE(YEAR('Quarterly Journal entry'!A915),MONTH('Quarterly Journal entry'!A915)+1,DAY('Quarterly Journal entry'!A915)),IF('Lease Quarterly'!$H$4="Quarterly",DATE(YEAR('Quarterly Journal entry'!A915),MONTH('Quarterly Journal entry'!A915)+3,DAY('Quarterly Journal entry'!A915)),DATE(YEAR('Quarterly Journal entry'!A915)+1,MONTH('Quarterly Journal entry'!A915),DAY('Quarterly Journal entry'!A915))))</f>
        <v>127197</v>
      </c>
      <c r="B916" s="9">
        <f t="shared" si="141"/>
        <v>127197</v>
      </c>
      <c r="C916" s="9">
        <f t="shared" si="147"/>
        <v>127226</v>
      </c>
      <c r="D916" s="3">
        <f t="shared" si="142"/>
        <v>30</v>
      </c>
      <c r="E916" s="10">
        <f t="shared" si="143"/>
        <v>30</v>
      </c>
      <c r="F916" s="4">
        <f>'Lease Quarterly'!K926</f>
        <v>0</v>
      </c>
      <c r="G916" s="3">
        <f t="shared" si="148"/>
        <v>0</v>
      </c>
      <c r="H916" s="11">
        <f t="shared" si="144"/>
        <v>0</v>
      </c>
      <c r="I916" s="11">
        <f t="shared" si="145"/>
        <v>0</v>
      </c>
      <c r="J916" s="4">
        <f t="shared" si="146"/>
        <v>0</v>
      </c>
      <c r="K916" s="3">
        <f t="shared" si="149"/>
        <v>0</v>
      </c>
      <c r="L916" s="11">
        <f t="shared" si="150"/>
        <v>0</v>
      </c>
    </row>
    <row r="917" spans="1:12" x14ac:dyDescent="0.25">
      <c r="A917" s="9">
        <f>IF('Lease Quarterly'!$H$4="Monthly",DATE(YEAR('Quarterly Journal entry'!A916),MONTH('Quarterly Journal entry'!A916)+1,DAY('Quarterly Journal entry'!A916)),IF('Lease Quarterly'!$H$4="Quarterly",DATE(YEAR('Quarterly Journal entry'!A916),MONTH('Quarterly Journal entry'!A916)+3,DAY('Quarterly Journal entry'!A916)),DATE(YEAR('Quarterly Journal entry'!A916)+1,MONTH('Quarterly Journal entry'!A916),DAY('Quarterly Journal entry'!A916))))</f>
        <v>127288</v>
      </c>
      <c r="B917" s="9">
        <f t="shared" si="141"/>
        <v>127288</v>
      </c>
      <c r="C917" s="9">
        <f t="shared" si="147"/>
        <v>127318</v>
      </c>
      <c r="D917" s="3">
        <f t="shared" si="142"/>
        <v>31</v>
      </c>
      <c r="E917" s="10">
        <f t="shared" si="143"/>
        <v>31</v>
      </c>
      <c r="F917" s="4">
        <f>'Lease Quarterly'!K927</f>
        <v>0</v>
      </c>
      <c r="G917" s="3">
        <f t="shared" si="148"/>
        <v>0</v>
      </c>
      <c r="H917" s="11">
        <f t="shared" si="144"/>
        <v>0</v>
      </c>
      <c r="I917" s="11">
        <f t="shared" si="145"/>
        <v>0</v>
      </c>
      <c r="J917" s="4">
        <f t="shared" si="146"/>
        <v>0</v>
      </c>
      <c r="K917" s="3">
        <f t="shared" si="149"/>
        <v>0</v>
      </c>
      <c r="L917" s="11">
        <f t="shared" si="150"/>
        <v>0</v>
      </c>
    </row>
    <row r="918" spans="1:12" x14ac:dyDescent="0.25">
      <c r="A918" s="9">
        <f>IF('Lease Quarterly'!$H$4="Monthly",DATE(YEAR('Quarterly Journal entry'!A917),MONTH('Quarterly Journal entry'!A917)+1,DAY('Quarterly Journal entry'!A917)),IF('Lease Quarterly'!$H$4="Quarterly",DATE(YEAR('Quarterly Journal entry'!A917),MONTH('Quarterly Journal entry'!A917)+3,DAY('Quarterly Journal entry'!A917)),DATE(YEAR('Quarterly Journal entry'!A917)+1,MONTH('Quarterly Journal entry'!A917),DAY('Quarterly Journal entry'!A917))))</f>
        <v>127380</v>
      </c>
      <c r="B918" s="9">
        <f t="shared" si="141"/>
        <v>127380</v>
      </c>
      <c r="C918" s="9">
        <f t="shared" si="147"/>
        <v>127410</v>
      </c>
      <c r="D918" s="3">
        <f t="shared" si="142"/>
        <v>31</v>
      </c>
      <c r="E918" s="10">
        <f t="shared" si="143"/>
        <v>31</v>
      </c>
      <c r="F918" s="4">
        <f>'Lease Quarterly'!K928</f>
        <v>0</v>
      </c>
      <c r="G918" s="3">
        <f t="shared" si="148"/>
        <v>0</v>
      </c>
      <c r="H918" s="11">
        <f t="shared" si="144"/>
        <v>0</v>
      </c>
      <c r="I918" s="11">
        <f t="shared" si="145"/>
        <v>0</v>
      </c>
      <c r="J918" s="4">
        <f t="shared" si="146"/>
        <v>0</v>
      </c>
      <c r="K918" s="3">
        <f t="shared" si="149"/>
        <v>0</v>
      </c>
      <c r="L918" s="11">
        <f t="shared" si="150"/>
        <v>0</v>
      </c>
    </row>
    <row r="919" spans="1:12" x14ac:dyDescent="0.25">
      <c r="A919" s="9">
        <f>IF('Lease Quarterly'!$H$4="Monthly",DATE(YEAR('Quarterly Journal entry'!A918),MONTH('Quarterly Journal entry'!A918)+1,DAY('Quarterly Journal entry'!A918)),IF('Lease Quarterly'!$H$4="Quarterly",DATE(YEAR('Quarterly Journal entry'!A918),MONTH('Quarterly Journal entry'!A918)+3,DAY('Quarterly Journal entry'!A918)),DATE(YEAR('Quarterly Journal entry'!A918)+1,MONTH('Quarterly Journal entry'!A918),DAY('Quarterly Journal entry'!A918))))</f>
        <v>127472</v>
      </c>
      <c r="B919" s="9">
        <f t="shared" si="141"/>
        <v>127472</v>
      </c>
      <c r="C919" s="9">
        <f t="shared" si="147"/>
        <v>127502</v>
      </c>
      <c r="D919" s="3">
        <f t="shared" si="142"/>
        <v>31</v>
      </c>
      <c r="E919" s="10">
        <f t="shared" si="143"/>
        <v>31</v>
      </c>
      <c r="F919" s="4">
        <f>'Lease Quarterly'!K929</f>
        <v>0</v>
      </c>
      <c r="G919" s="3">
        <f t="shared" si="148"/>
        <v>0</v>
      </c>
      <c r="H919" s="11">
        <f t="shared" si="144"/>
        <v>0</v>
      </c>
      <c r="I919" s="11">
        <f t="shared" si="145"/>
        <v>0</v>
      </c>
      <c r="J919" s="4">
        <f t="shared" si="146"/>
        <v>0</v>
      </c>
      <c r="K919" s="3">
        <f t="shared" si="149"/>
        <v>0</v>
      </c>
      <c r="L919" s="11">
        <f t="shared" si="150"/>
        <v>0</v>
      </c>
    </row>
    <row r="920" spans="1:12" x14ac:dyDescent="0.25">
      <c r="A920" s="9">
        <f>IF('Lease Quarterly'!$H$4="Monthly",DATE(YEAR('Quarterly Journal entry'!A919),MONTH('Quarterly Journal entry'!A919)+1,DAY('Quarterly Journal entry'!A919)),IF('Lease Quarterly'!$H$4="Quarterly",DATE(YEAR('Quarterly Journal entry'!A919),MONTH('Quarterly Journal entry'!A919)+3,DAY('Quarterly Journal entry'!A919)),DATE(YEAR('Quarterly Journal entry'!A919)+1,MONTH('Quarterly Journal entry'!A919),DAY('Quarterly Journal entry'!A919))))</f>
        <v>127562</v>
      </c>
      <c r="B920" s="9">
        <f t="shared" si="141"/>
        <v>127562</v>
      </c>
      <c r="C920" s="9">
        <f t="shared" si="147"/>
        <v>127591</v>
      </c>
      <c r="D920" s="3">
        <f t="shared" si="142"/>
        <v>30</v>
      </c>
      <c r="E920" s="10">
        <f t="shared" si="143"/>
        <v>30</v>
      </c>
      <c r="F920" s="4">
        <f>'Lease Quarterly'!K930</f>
        <v>0</v>
      </c>
      <c r="G920" s="3">
        <f t="shared" si="148"/>
        <v>0</v>
      </c>
      <c r="H920" s="11">
        <f t="shared" si="144"/>
        <v>0</v>
      </c>
      <c r="I920" s="11">
        <f t="shared" si="145"/>
        <v>0</v>
      </c>
      <c r="J920" s="4">
        <f t="shared" si="146"/>
        <v>0</v>
      </c>
      <c r="K920" s="3">
        <f t="shared" si="149"/>
        <v>0</v>
      </c>
      <c r="L920" s="11">
        <f t="shared" si="150"/>
        <v>0</v>
      </c>
    </row>
    <row r="921" spans="1:12" x14ac:dyDescent="0.25">
      <c r="A921" s="9">
        <f>IF('Lease Quarterly'!$H$4="Monthly",DATE(YEAR('Quarterly Journal entry'!A920),MONTH('Quarterly Journal entry'!A920)+1,DAY('Quarterly Journal entry'!A920)),IF('Lease Quarterly'!$H$4="Quarterly",DATE(YEAR('Quarterly Journal entry'!A920),MONTH('Quarterly Journal entry'!A920)+3,DAY('Quarterly Journal entry'!A920)),DATE(YEAR('Quarterly Journal entry'!A920)+1,MONTH('Quarterly Journal entry'!A920),DAY('Quarterly Journal entry'!A920))))</f>
        <v>127653</v>
      </c>
      <c r="B921" s="9">
        <f t="shared" si="141"/>
        <v>127653</v>
      </c>
      <c r="C921" s="9">
        <f t="shared" si="147"/>
        <v>127683</v>
      </c>
      <c r="D921" s="3">
        <f t="shared" si="142"/>
        <v>31</v>
      </c>
      <c r="E921" s="10">
        <f t="shared" si="143"/>
        <v>31</v>
      </c>
      <c r="F921" s="4">
        <f>'Lease Quarterly'!K931</f>
        <v>0</v>
      </c>
      <c r="G921" s="3">
        <f t="shared" si="148"/>
        <v>0</v>
      </c>
      <c r="H921" s="11">
        <f t="shared" si="144"/>
        <v>0</v>
      </c>
      <c r="I921" s="11">
        <f t="shared" si="145"/>
        <v>0</v>
      </c>
      <c r="J921" s="4">
        <f t="shared" si="146"/>
        <v>0</v>
      </c>
      <c r="K921" s="3">
        <f t="shared" si="149"/>
        <v>0</v>
      </c>
      <c r="L921" s="11">
        <f t="shared" si="150"/>
        <v>0</v>
      </c>
    </row>
    <row r="922" spans="1:12" x14ac:dyDescent="0.25">
      <c r="A922" s="9">
        <f>IF('Lease Quarterly'!$H$4="Monthly",DATE(YEAR('Quarterly Journal entry'!A921),MONTH('Quarterly Journal entry'!A921)+1,DAY('Quarterly Journal entry'!A921)),IF('Lease Quarterly'!$H$4="Quarterly",DATE(YEAR('Quarterly Journal entry'!A921),MONTH('Quarterly Journal entry'!A921)+3,DAY('Quarterly Journal entry'!A921)),DATE(YEAR('Quarterly Journal entry'!A921)+1,MONTH('Quarterly Journal entry'!A921),DAY('Quarterly Journal entry'!A921))))</f>
        <v>127745</v>
      </c>
      <c r="B922" s="9">
        <f t="shared" si="141"/>
        <v>127745</v>
      </c>
      <c r="C922" s="9">
        <f t="shared" si="147"/>
        <v>127775</v>
      </c>
      <c r="D922" s="3">
        <f t="shared" si="142"/>
        <v>31</v>
      </c>
      <c r="E922" s="10">
        <f t="shared" si="143"/>
        <v>31</v>
      </c>
      <c r="F922" s="4">
        <f>'Lease Quarterly'!K932</f>
        <v>0</v>
      </c>
      <c r="G922" s="3">
        <f t="shared" si="148"/>
        <v>0</v>
      </c>
      <c r="H922" s="11">
        <f t="shared" si="144"/>
        <v>0</v>
      </c>
      <c r="I922" s="11">
        <f t="shared" si="145"/>
        <v>0</v>
      </c>
      <c r="J922" s="4">
        <f t="shared" si="146"/>
        <v>0</v>
      </c>
      <c r="K922" s="3">
        <f t="shared" si="149"/>
        <v>0</v>
      </c>
      <c r="L922" s="11">
        <f t="shared" si="150"/>
        <v>0</v>
      </c>
    </row>
    <row r="923" spans="1:12" x14ac:dyDescent="0.25">
      <c r="A923" s="9">
        <f>IF('Lease Quarterly'!$H$4="Monthly",DATE(YEAR('Quarterly Journal entry'!A922),MONTH('Quarterly Journal entry'!A922)+1,DAY('Quarterly Journal entry'!A922)),IF('Lease Quarterly'!$H$4="Quarterly",DATE(YEAR('Quarterly Journal entry'!A922),MONTH('Quarterly Journal entry'!A922)+3,DAY('Quarterly Journal entry'!A922)),DATE(YEAR('Quarterly Journal entry'!A922)+1,MONTH('Quarterly Journal entry'!A922),DAY('Quarterly Journal entry'!A922))))</f>
        <v>127837</v>
      </c>
      <c r="B923" s="9">
        <f t="shared" si="141"/>
        <v>127837</v>
      </c>
      <c r="C923" s="9">
        <f t="shared" si="147"/>
        <v>127867</v>
      </c>
      <c r="D923" s="3">
        <f t="shared" si="142"/>
        <v>31</v>
      </c>
      <c r="E923" s="10">
        <f t="shared" si="143"/>
        <v>31</v>
      </c>
      <c r="F923" s="4">
        <f>'Lease Quarterly'!K933</f>
        <v>0</v>
      </c>
      <c r="G923" s="3">
        <f t="shared" si="148"/>
        <v>0</v>
      </c>
      <c r="H923" s="11">
        <f t="shared" si="144"/>
        <v>0</v>
      </c>
      <c r="I923" s="11">
        <f t="shared" si="145"/>
        <v>0</v>
      </c>
      <c r="J923" s="4">
        <f t="shared" si="146"/>
        <v>0</v>
      </c>
      <c r="K923" s="3">
        <f t="shared" si="149"/>
        <v>0</v>
      </c>
      <c r="L923" s="11">
        <f t="shared" si="150"/>
        <v>0</v>
      </c>
    </row>
    <row r="924" spans="1:12" x14ac:dyDescent="0.25">
      <c r="A924" s="9">
        <f>IF('Lease Quarterly'!$H$4="Monthly",DATE(YEAR('Quarterly Journal entry'!A923),MONTH('Quarterly Journal entry'!A923)+1,DAY('Quarterly Journal entry'!A923)),IF('Lease Quarterly'!$H$4="Quarterly",DATE(YEAR('Quarterly Journal entry'!A923),MONTH('Quarterly Journal entry'!A923)+3,DAY('Quarterly Journal entry'!A923)),DATE(YEAR('Quarterly Journal entry'!A923)+1,MONTH('Quarterly Journal entry'!A923),DAY('Quarterly Journal entry'!A923))))</f>
        <v>127927</v>
      </c>
      <c r="B924" s="9">
        <f t="shared" si="141"/>
        <v>127927</v>
      </c>
      <c r="C924" s="9">
        <f t="shared" si="147"/>
        <v>127956</v>
      </c>
      <c r="D924" s="3">
        <f t="shared" si="142"/>
        <v>30</v>
      </c>
      <c r="E924" s="10">
        <f t="shared" si="143"/>
        <v>30</v>
      </c>
      <c r="F924" s="4">
        <f>'Lease Quarterly'!K934</f>
        <v>0</v>
      </c>
      <c r="G924" s="3">
        <f t="shared" si="148"/>
        <v>0</v>
      </c>
      <c r="H924" s="11">
        <f t="shared" si="144"/>
        <v>0</v>
      </c>
      <c r="I924" s="11">
        <f t="shared" si="145"/>
        <v>0</v>
      </c>
      <c r="J924" s="4">
        <f t="shared" si="146"/>
        <v>0</v>
      </c>
      <c r="K924" s="3">
        <f t="shared" si="149"/>
        <v>0</v>
      </c>
      <c r="L924" s="11">
        <f t="shared" si="150"/>
        <v>0</v>
      </c>
    </row>
    <row r="925" spans="1:12" x14ac:dyDescent="0.25">
      <c r="A925" s="9">
        <f>IF('Lease Quarterly'!$H$4="Monthly",DATE(YEAR('Quarterly Journal entry'!A924),MONTH('Quarterly Journal entry'!A924)+1,DAY('Quarterly Journal entry'!A924)),IF('Lease Quarterly'!$H$4="Quarterly",DATE(YEAR('Quarterly Journal entry'!A924),MONTH('Quarterly Journal entry'!A924)+3,DAY('Quarterly Journal entry'!A924)),DATE(YEAR('Quarterly Journal entry'!A924)+1,MONTH('Quarterly Journal entry'!A924),DAY('Quarterly Journal entry'!A924))))</f>
        <v>128018</v>
      </c>
      <c r="B925" s="9">
        <f t="shared" si="141"/>
        <v>128018</v>
      </c>
      <c r="C925" s="9">
        <f t="shared" si="147"/>
        <v>128048</v>
      </c>
      <c r="D925" s="3">
        <f t="shared" si="142"/>
        <v>31</v>
      </c>
      <c r="E925" s="10">
        <f t="shared" si="143"/>
        <v>31</v>
      </c>
      <c r="F925" s="4">
        <f>'Lease Quarterly'!K935</f>
        <v>0</v>
      </c>
      <c r="G925" s="3">
        <f t="shared" si="148"/>
        <v>0</v>
      </c>
      <c r="H925" s="11">
        <f t="shared" si="144"/>
        <v>0</v>
      </c>
      <c r="I925" s="11">
        <f t="shared" si="145"/>
        <v>0</v>
      </c>
      <c r="J925" s="4">
        <f t="shared" si="146"/>
        <v>0</v>
      </c>
      <c r="K925" s="3">
        <f t="shared" si="149"/>
        <v>0</v>
      </c>
      <c r="L925" s="11">
        <f t="shared" si="150"/>
        <v>0</v>
      </c>
    </row>
    <row r="926" spans="1:12" x14ac:dyDescent="0.25">
      <c r="A926" s="9">
        <f>IF('Lease Quarterly'!$H$4="Monthly",DATE(YEAR('Quarterly Journal entry'!A925),MONTH('Quarterly Journal entry'!A925)+1,DAY('Quarterly Journal entry'!A925)),IF('Lease Quarterly'!$H$4="Quarterly",DATE(YEAR('Quarterly Journal entry'!A925),MONTH('Quarterly Journal entry'!A925)+3,DAY('Quarterly Journal entry'!A925)),DATE(YEAR('Quarterly Journal entry'!A925)+1,MONTH('Quarterly Journal entry'!A925),DAY('Quarterly Journal entry'!A925))))</f>
        <v>128110</v>
      </c>
      <c r="B926" s="9">
        <f t="shared" si="141"/>
        <v>128110</v>
      </c>
      <c r="C926" s="9">
        <f t="shared" si="147"/>
        <v>128140</v>
      </c>
      <c r="D926" s="3">
        <f t="shared" si="142"/>
        <v>31</v>
      </c>
      <c r="E926" s="10">
        <f t="shared" si="143"/>
        <v>31</v>
      </c>
      <c r="F926" s="4">
        <f>'Lease Quarterly'!K936</f>
        <v>0</v>
      </c>
      <c r="G926" s="3">
        <f t="shared" si="148"/>
        <v>0</v>
      </c>
      <c r="H926" s="11">
        <f t="shared" si="144"/>
        <v>0</v>
      </c>
      <c r="I926" s="11">
        <f t="shared" si="145"/>
        <v>0</v>
      </c>
      <c r="J926" s="4">
        <f t="shared" si="146"/>
        <v>0</v>
      </c>
      <c r="K926" s="3">
        <f t="shared" si="149"/>
        <v>0</v>
      </c>
      <c r="L926" s="11">
        <f t="shared" si="150"/>
        <v>0</v>
      </c>
    </row>
    <row r="927" spans="1:12" x14ac:dyDescent="0.25">
      <c r="A927" s="9">
        <f>IF('Lease Quarterly'!$H$4="Monthly",DATE(YEAR('Quarterly Journal entry'!A926),MONTH('Quarterly Journal entry'!A926)+1,DAY('Quarterly Journal entry'!A926)),IF('Lease Quarterly'!$H$4="Quarterly",DATE(YEAR('Quarterly Journal entry'!A926),MONTH('Quarterly Journal entry'!A926)+3,DAY('Quarterly Journal entry'!A926)),DATE(YEAR('Quarterly Journal entry'!A926)+1,MONTH('Quarterly Journal entry'!A926),DAY('Quarterly Journal entry'!A926))))</f>
        <v>128202</v>
      </c>
      <c r="B927" s="9">
        <f t="shared" si="141"/>
        <v>128202</v>
      </c>
      <c r="C927" s="9">
        <f t="shared" si="147"/>
        <v>128232</v>
      </c>
      <c r="D927" s="3">
        <f t="shared" si="142"/>
        <v>31</v>
      </c>
      <c r="E927" s="10">
        <f t="shared" si="143"/>
        <v>31</v>
      </c>
      <c r="F927" s="4">
        <f>'Lease Quarterly'!K937</f>
        <v>0</v>
      </c>
      <c r="G927" s="3">
        <f t="shared" si="148"/>
        <v>0</v>
      </c>
      <c r="H927" s="11">
        <f t="shared" si="144"/>
        <v>0</v>
      </c>
      <c r="I927" s="11">
        <f t="shared" si="145"/>
        <v>0</v>
      </c>
      <c r="J927" s="4">
        <f t="shared" si="146"/>
        <v>0</v>
      </c>
      <c r="K927" s="3">
        <f t="shared" si="149"/>
        <v>0</v>
      </c>
      <c r="L927" s="11">
        <f t="shared" si="150"/>
        <v>0</v>
      </c>
    </row>
    <row r="928" spans="1:12" x14ac:dyDescent="0.25">
      <c r="A928" s="9">
        <f>IF('Lease Quarterly'!$H$4="Monthly",DATE(YEAR('Quarterly Journal entry'!A927),MONTH('Quarterly Journal entry'!A927)+1,DAY('Quarterly Journal entry'!A927)),IF('Lease Quarterly'!$H$4="Quarterly",DATE(YEAR('Quarterly Journal entry'!A927),MONTH('Quarterly Journal entry'!A927)+3,DAY('Quarterly Journal entry'!A927)),DATE(YEAR('Quarterly Journal entry'!A927)+1,MONTH('Quarterly Journal entry'!A927),DAY('Quarterly Journal entry'!A927))))</f>
        <v>128292</v>
      </c>
      <c r="B928" s="9">
        <f t="shared" si="141"/>
        <v>128292</v>
      </c>
      <c r="C928" s="9">
        <f t="shared" si="147"/>
        <v>128321</v>
      </c>
      <c r="D928" s="3">
        <f t="shared" si="142"/>
        <v>30</v>
      </c>
      <c r="E928" s="10">
        <f t="shared" si="143"/>
        <v>30</v>
      </c>
      <c r="F928" s="4">
        <f>'Lease Quarterly'!K938</f>
        <v>0</v>
      </c>
      <c r="G928" s="3">
        <f t="shared" si="148"/>
        <v>0</v>
      </c>
      <c r="H928" s="11">
        <f t="shared" si="144"/>
        <v>0</v>
      </c>
      <c r="I928" s="11">
        <f t="shared" si="145"/>
        <v>0</v>
      </c>
      <c r="J928" s="4">
        <f t="shared" si="146"/>
        <v>0</v>
      </c>
      <c r="K928" s="3">
        <f t="shared" si="149"/>
        <v>0</v>
      </c>
      <c r="L928" s="11">
        <f t="shared" si="150"/>
        <v>0</v>
      </c>
    </row>
    <row r="929" spans="1:12" x14ac:dyDescent="0.25">
      <c r="A929" s="9">
        <f>IF('Lease Quarterly'!$H$4="Monthly",DATE(YEAR('Quarterly Journal entry'!A928),MONTH('Quarterly Journal entry'!A928)+1,DAY('Quarterly Journal entry'!A928)),IF('Lease Quarterly'!$H$4="Quarterly",DATE(YEAR('Quarterly Journal entry'!A928),MONTH('Quarterly Journal entry'!A928)+3,DAY('Quarterly Journal entry'!A928)),DATE(YEAR('Quarterly Journal entry'!A928)+1,MONTH('Quarterly Journal entry'!A928),DAY('Quarterly Journal entry'!A928))))</f>
        <v>128383</v>
      </c>
      <c r="B929" s="9">
        <f t="shared" si="141"/>
        <v>128383</v>
      </c>
      <c r="C929" s="9">
        <f t="shared" si="147"/>
        <v>128413</v>
      </c>
      <c r="D929" s="3">
        <f t="shared" si="142"/>
        <v>31</v>
      </c>
      <c r="E929" s="10">
        <f t="shared" si="143"/>
        <v>31</v>
      </c>
      <c r="F929" s="4">
        <f>'Lease Quarterly'!K939</f>
        <v>0</v>
      </c>
      <c r="G929" s="3">
        <f t="shared" si="148"/>
        <v>0</v>
      </c>
      <c r="H929" s="11">
        <f t="shared" si="144"/>
        <v>0</v>
      </c>
      <c r="I929" s="11">
        <f t="shared" si="145"/>
        <v>0</v>
      </c>
      <c r="J929" s="4">
        <f t="shared" si="146"/>
        <v>0</v>
      </c>
      <c r="K929" s="3">
        <f t="shared" si="149"/>
        <v>0</v>
      </c>
      <c r="L929" s="11">
        <f t="shared" si="150"/>
        <v>0</v>
      </c>
    </row>
    <row r="930" spans="1:12" x14ac:dyDescent="0.25">
      <c r="A930" s="9">
        <f>IF('Lease Quarterly'!$H$4="Monthly",DATE(YEAR('Quarterly Journal entry'!A929),MONTH('Quarterly Journal entry'!A929)+1,DAY('Quarterly Journal entry'!A929)),IF('Lease Quarterly'!$H$4="Quarterly",DATE(YEAR('Quarterly Journal entry'!A929),MONTH('Quarterly Journal entry'!A929)+3,DAY('Quarterly Journal entry'!A929)),DATE(YEAR('Quarterly Journal entry'!A929)+1,MONTH('Quarterly Journal entry'!A929),DAY('Quarterly Journal entry'!A929))))</f>
        <v>128475</v>
      </c>
      <c r="B930" s="9">
        <f t="shared" si="141"/>
        <v>128475</v>
      </c>
      <c r="C930" s="9">
        <f t="shared" si="147"/>
        <v>128505</v>
      </c>
      <c r="D930" s="3">
        <f t="shared" si="142"/>
        <v>31</v>
      </c>
      <c r="E930" s="10">
        <f t="shared" si="143"/>
        <v>31</v>
      </c>
      <c r="F930" s="4">
        <f>'Lease Quarterly'!K940</f>
        <v>0</v>
      </c>
      <c r="G930" s="3">
        <f t="shared" si="148"/>
        <v>0</v>
      </c>
      <c r="H930" s="11">
        <f t="shared" si="144"/>
        <v>0</v>
      </c>
      <c r="I930" s="11">
        <f t="shared" si="145"/>
        <v>0</v>
      </c>
      <c r="J930" s="4">
        <f t="shared" si="146"/>
        <v>0</v>
      </c>
      <c r="K930" s="3">
        <f t="shared" si="149"/>
        <v>0</v>
      </c>
      <c r="L930" s="11">
        <f t="shared" si="150"/>
        <v>0</v>
      </c>
    </row>
    <row r="931" spans="1:12" x14ac:dyDescent="0.25">
      <c r="A931" s="9">
        <f>IF('Lease Quarterly'!$H$4="Monthly",DATE(YEAR('Quarterly Journal entry'!A930),MONTH('Quarterly Journal entry'!A930)+1,DAY('Quarterly Journal entry'!A930)),IF('Lease Quarterly'!$H$4="Quarterly",DATE(YEAR('Quarterly Journal entry'!A930),MONTH('Quarterly Journal entry'!A930)+3,DAY('Quarterly Journal entry'!A930)),DATE(YEAR('Quarterly Journal entry'!A930)+1,MONTH('Quarterly Journal entry'!A930),DAY('Quarterly Journal entry'!A930))))</f>
        <v>128567</v>
      </c>
      <c r="B931" s="9">
        <f t="shared" si="141"/>
        <v>128567</v>
      </c>
      <c r="C931" s="9">
        <f t="shared" si="147"/>
        <v>128597</v>
      </c>
      <c r="D931" s="3">
        <f t="shared" si="142"/>
        <v>31</v>
      </c>
      <c r="E931" s="10">
        <f t="shared" si="143"/>
        <v>31</v>
      </c>
      <c r="F931" s="4">
        <f>'Lease Quarterly'!K941</f>
        <v>0</v>
      </c>
      <c r="G931" s="3">
        <f t="shared" si="148"/>
        <v>0</v>
      </c>
      <c r="H931" s="11">
        <f t="shared" si="144"/>
        <v>0</v>
      </c>
      <c r="I931" s="11">
        <f t="shared" si="145"/>
        <v>0</v>
      </c>
      <c r="J931" s="4">
        <f t="shared" si="146"/>
        <v>0</v>
      </c>
      <c r="K931" s="3">
        <f t="shared" si="149"/>
        <v>0</v>
      </c>
      <c r="L931" s="11">
        <f t="shared" si="150"/>
        <v>0</v>
      </c>
    </row>
    <row r="932" spans="1:12" x14ac:dyDescent="0.25">
      <c r="A932" s="9">
        <f>IF('Lease Quarterly'!$H$4="Monthly",DATE(YEAR('Quarterly Journal entry'!A931),MONTH('Quarterly Journal entry'!A931)+1,DAY('Quarterly Journal entry'!A931)),IF('Lease Quarterly'!$H$4="Quarterly",DATE(YEAR('Quarterly Journal entry'!A931),MONTH('Quarterly Journal entry'!A931)+3,DAY('Quarterly Journal entry'!A931)),DATE(YEAR('Quarterly Journal entry'!A931)+1,MONTH('Quarterly Journal entry'!A931),DAY('Quarterly Journal entry'!A931))))</f>
        <v>128658</v>
      </c>
      <c r="B932" s="9">
        <f t="shared" si="141"/>
        <v>128658</v>
      </c>
      <c r="C932" s="9">
        <f t="shared" si="147"/>
        <v>128687</v>
      </c>
      <c r="D932" s="3">
        <f t="shared" si="142"/>
        <v>30</v>
      </c>
      <c r="E932" s="10">
        <f t="shared" si="143"/>
        <v>30</v>
      </c>
      <c r="F932" s="4">
        <f>'Lease Quarterly'!K942</f>
        <v>0</v>
      </c>
      <c r="G932" s="3">
        <f t="shared" si="148"/>
        <v>0</v>
      </c>
      <c r="H932" s="11">
        <f t="shared" si="144"/>
        <v>0</v>
      </c>
      <c r="I932" s="11">
        <f t="shared" si="145"/>
        <v>0</v>
      </c>
      <c r="J932" s="4">
        <f t="shared" si="146"/>
        <v>0</v>
      </c>
      <c r="K932" s="3">
        <f t="shared" si="149"/>
        <v>0</v>
      </c>
      <c r="L932" s="11">
        <f t="shared" si="150"/>
        <v>0</v>
      </c>
    </row>
    <row r="933" spans="1:12" x14ac:dyDescent="0.25">
      <c r="A933" s="9">
        <f>IF('Lease Quarterly'!$H$4="Monthly",DATE(YEAR('Quarterly Journal entry'!A932),MONTH('Quarterly Journal entry'!A932)+1,DAY('Quarterly Journal entry'!A932)),IF('Lease Quarterly'!$H$4="Quarterly",DATE(YEAR('Quarterly Journal entry'!A932),MONTH('Quarterly Journal entry'!A932)+3,DAY('Quarterly Journal entry'!A932)),DATE(YEAR('Quarterly Journal entry'!A932)+1,MONTH('Quarterly Journal entry'!A932),DAY('Quarterly Journal entry'!A932))))</f>
        <v>128749</v>
      </c>
      <c r="B933" s="9">
        <f t="shared" si="141"/>
        <v>128749</v>
      </c>
      <c r="C933" s="9">
        <f t="shared" si="147"/>
        <v>128779</v>
      </c>
      <c r="D933" s="3">
        <f t="shared" si="142"/>
        <v>31</v>
      </c>
      <c r="E933" s="10">
        <f t="shared" si="143"/>
        <v>31</v>
      </c>
      <c r="F933" s="4">
        <f>'Lease Quarterly'!K943</f>
        <v>0</v>
      </c>
      <c r="G933" s="3">
        <f t="shared" si="148"/>
        <v>0</v>
      </c>
      <c r="H933" s="11">
        <f t="shared" si="144"/>
        <v>0</v>
      </c>
      <c r="I933" s="11">
        <f t="shared" si="145"/>
        <v>0</v>
      </c>
      <c r="J933" s="4">
        <f t="shared" si="146"/>
        <v>0</v>
      </c>
      <c r="K933" s="3">
        <f t="shared" si="149"/>
        <v>0</v>
      </c>
      <c r="L933" s="11">
        <f t="shared" si="150"/>
        <v>0</v>
      </c>
    </row>
    <row r="934" spans="1:12" x14ac:dyDescent="0.25">
      <c r="A934" s="9">
        <f>IF('Lease Quarterly'!$H$4="Monthly",DATE(YEAR('Quarterly Journal entry'!A933),MONTH('Quarterly Journal entry'!A933)+1,DAY('Quarterly Journal entry'!A933)),IF('Lease Quarterly'!$H$4="Quarterly",DATE(YEAR('Quarterly Journal entry'!A933),MONTH('Quarterly Journal entry'!A933)+3,DAY('Quarterly Journal entry'!A933)),DATE(YEAR('Quarterly Journal entry'!A933)+1,MONTH('Quarterly Journal entry'!A933),DAY('Quarterly Journal entry'!A933))))</f>
        <v>128841</v>
      </c>
      <c r="B934" s="9">
        <f t="shared" si="141"/>
        <v>128841</v>
      </c>
      <c r="C934" s="9">
        <f t="shared" si="147"/>
        <v>128871</v>
      </c>
      <c r="D934" s="3">
        <f t="shared" si="142"/>
        <v>31</v>
      </c>
      <c r="E934" s="10">
        <f t="shared" si="143"/>
        <v>31</v>
      </c>
      <c r="F934" s="4">
        <f>'Lease Quarterly'!K944</f>
        <v>0</v>
      </c>
      <c r="G934" s="3">
        <f t="shared" si="148"/>
        <v>0</v>
      </c>
      <c r="H934" s="11">
        <f t="shared" si="144"/>
        <v>0</v>
      </c>
      <c r="I934" s="11">
        <f t="shared" si="145"/>
        <v>0</v>
      </c>
      <c r="J934" s="4">
        <f t="shared" si="146"/>
        <v>0</v>
      </c>
      <c r="K934" s="3">
        <f t="shared" si="149"/>
        <v>0</v>
      </c>
      <c r="L934" s="11">
        <f t="shared" si="150"/>
        <v>0</v>
      </c>
    </row>
    <row r="935" spans="1:12" x14ac:dyDescent="0.25">
      <c r="A935" s="9">
        <f>IF('Lease Quarterly'!$H$4="Monthly",DATE(YEAR('Quarterly Journal entry'!A934),MONTH('Quarterly Journal entry'!A934)+1,DAY('Quarterly Journal entry'!A934)),IF('Lease Quarterly'!$H$4="Quarterly",DATE(YEAR('Quarterly Journal entry'!A934),MONTH('Quarterly Journal entry'!A934)+3,DAY('Quarterly Journal entry'!A934)),DATE(YEAR('Quarterly Journal entry'!A934)+1,MONTH('Quarterly Journal entry'!A934),DAY('Quarterly Journal entry'!A934))))</f>
        <v>128933</v>
      </c>
      <c r="B935" s="9">
        <f t="shared" si="141"/>
        <v>128933</v>
      </c>
      <c r="C935" s="9">
        <f t="shared" si="147"/>
        <v>128963</v>
      </c>
      <c r="D935" s="3">
        <f t="shared" si="142"/>
        <v>31</v>
      </c>
      <c r="E935" s="10">
        <f t="shared" si="143"/>
        <v>31</v>
      </c>
      <c r="F935" s="4">
        <f>'Lease Quarterly'!K945</f>
        <v>0</v>
      </c>
      <c r="G935" s="3">
        <f t="shared" si="148"/>
        <v>0</v>
      </c>
      <c r="H935" s="11">
        <f t="shared" si="144"/>
        <v>0</v>
      </c>
      <c r="I935" s="11">
        <f t="shared" si="145"/>
        <v>0</v>
      </c>
      <c r="J935" s="4">
        <f t="shared" si="146"/>
        <v>0</v>
      </c>
      <c r="K935" s="3">
        <f t="shared" si="149"/>
        <v>0</v>
      </c>
      <c r="L935" s="11">
        <f t="shared" si="150"/>
        <v>0</v>
      </c>
    </row>
    <row r="936" spans="1:12" x14ac:dyDescent="0.25">
      <c r="A936" s="9">
        <f>IF('Lease Quarterly'!$H$4="Monthly",DATE(YEAR('Quarterly Journal entry'!A935),MONTH('Quarterly Journal entry'!A935)+1,DAY('Quarterly Journal entry'!A935)),IF('Lease Quarterly'!$H$4="Quarterly",DATE(YEAR('Quarterly Journal entry'!A935),MONTH('Quarterly Journal entry'!A935)+3,DAY('Quarterly Journal entry'!A935)),DATE(YEAR('Quarterly Journal entry'!A935)+1,MONTH('Quarterly Journal entry'!A935),DAY('Quarterly Journal entry'!A935))))</f>
        <v>129023</v>
      </c>
      <c r="B936" s="9">
        <f t="shared" si="141"/>
        <v>129023</v>
      </c>
      <c r="C936" s="9">
        <f t="shared" si="147"/>
        <v>129052</v>
      </c>
      <c r="D936" s="3">
        <f t="shared" si="142"/>
        <v>30</v>
      </c>
      <c r="E936" s="10">
        <f t="shared" si="143"/>
        <v>30</v>
      </c>
      <c r="F936" s="4">
        <f>'Lease Quarterly'!K946</f>
        <v>0</v>
      </c>
      <c r="G936" s="3">
        <f t="shared" si="148"/>
        <v>0</v>
      </c>
      <c r="H936" s="11">
        <f t="shared" si="144"/>
        <v>0</v>
      </c>
      <c r="I936" s="11">
        <f t="shared" si="145"/>
        <v>0</v>
      </c>
      <c r="J936" s="4">
        <f t="shared" si="146"/>
        <v>0</v>
      </c>
      <c r="K936" s="3">
        <f t="shared" si="149"/>
        <v>0</v>
      </c>
      <c r="L936" s="11">
        <f t="shared" si="150"/>
        <v>0</v>
      </c>
    </row>
    <row r="937" spans="1:12" x14ac:dyDescent="0.25">
      <c r="A937" s="9">
        <f>IF('Lease Quarterly'!$H$4="Monthly",DATE(YEAR('Quarterly Journal entry'!A936),MONTH('Quarterly Journal entry'!A936)+1,DAY('Quarterly Journal entry'!A936)),IF('Lease Quarterly'!$H$4="Quarterly",DATE(YEAR('Quarterly Journal entry'!A936),MONTH('Quarterly Journal entry'!A936)+3,DAY('Quarterly Journal entry'!A936)),DATE(YEAR('Quarterly Journal entry'!A936)+1,MONTH('Quarterly Journal entry'!A936),DAY('Quarterly Journal entry'!A936))))</f>
        <v>129114</v>
      </c>
      <c r="B937" s="9">
        <f t="shared" si="141"/>
        <v>129114</v>
      </c>
      <c r="C937" s="9">
        <f t="shared" si="147"/>
        <v>129144</v>
      </c>
      <c r="D937" s="3">
        <f t="shared" si="142"/>
        <v>31</v>
      </c>
      <c r="E937" s="10">
        <f t="shared" si="143"/>
        <v>31</v>
      </c>
      <c r="F937" s="4">
        <f>'Lease Quarterly'!K947</f>
        <v>0</v>
      </c>
      <c r="G937" s="3">
        <f t="shared" si="148"/>
        <v>0</v>
      </c>
      <c r="H937" s="11">
        <f t="shared" si="144"/>
        <v>0</v>
      </c>
      <c r="I937" s="11">
        <f t="shared" si="145"/>
        <v>0</v>
      </c>
      <c r="J937" s="4">
        <f t="shared" si="146"/>
        <v>0</v>
      </c>
      <c r="K937" s="3">
        <f t="shared" si="149"/>
        <v>0</v>
      </c>
      <c r="L937" s="11">
        <f t="shared" si="150"/>
        <v>0</v>
      </c>
    </row>
    <row r="938" spans="1:12" x14ac:dyDescent="0.25">
      <c r="A938" s="9">
        <f>IF('Lease Quarterly'!$H$4="Monthly",DATE(YEAR('Quarterly Journal entry'!A937),MONTH('Quarterly Journal entry'!A937)+1,DAY('Quarterly Journal entry'!A937)),IF('Lease Quarterly'!$H$4="Quarterly",DATE(YEAR('Quarterly Journal entry'!A937),MONTH('Quarterly Journal entry'!A937)+3,DAY('Quarterly Journal entry'!A937)),DATE(YEAR('Quarterly Journal entry'!A937)+1,MONTH('Quarterly Journal entry'!A937),DAY('Quarterly Journal entry'!A937))))</f>
        <v>129206</v>
      </c>
      <c r="B938" s="9">
        <f t="shared" si="141"/>
        <v>129206</v>
      </c>
      <c r="C938" s="9">
        <f t="shared" si="147"/>
        <v>129236</v>
      </c>
      <c r="D938" s="3">
        <f t="shared" si="142"/>
        <v>31</v>
      </c>
      <c r="E938" s="10">
        <f t="shared" si="143"/>
        <v>31</v>
      </c>
      <c r="F938" s="4">
        <f>'Lease Quarterly'!K948</f>
        <v>0</v>
      </c>
      <c r="G938" s="3">
        <f t="shared" si="148"/>
        <v>0</v>
      </c>
      <c r="H938" s="11">
        <f t="shared" si="144"/>
        <v>0</v>
      </c>
      <c r="I938" s="11">
        <f t="shared" si="145"/>
        <v>0</v>
      </c>
      <c r="J938" s="4">
        <f t="shared" si="146"/>
        <v>0</v>
      </c>
      <c r="K938" s="3">
        <f t="shared" si="149"/>
        <v>0</v>
      </c>
      <c r="L938" s="11">
        <f t="shared" si="150"/>
        <v>0</v>
      </c>
    </row>
    <row r="939" spans="1:12" x14ac:dyDescent="0.25">
      <c r="A939" s="9">
        <f>IF('Lease Quarterly'!$H$4="Monthly",DATE(YEAR('Quarterly Journal entry'!A938),MONTH('Quarterly Journal entry'!A938)+1,DAY('Quarterly Journal entry'!A938)),IF('Lease Quarterly'!$H$4="Quarterly",DATE(YEAR('Quarterly Journal entry'!A938),MONTH('Quarterly Journal entry'!A938)+3,DAY('Quarterly Journal entry'!A938)),DATE(YEAR('Quarterly Journal entry'!A938)+1,MONTH('Quarterly Journal entry'!A938),DAY('Quarterly Journal entry'!A938))))</f>
        <v>129298</v>
      </c>
      <c r="B939" s="9">
        <f t="shared" si="141"/>
        <v>129298</v>
      </c>
      <c r="C939" s="9">
        <f t="shared" si="147"/>
        <v>129328</v>
      </c>
      <c r="D939" s="3">
        <f t="shared" si="142"/>
        <v>31</v>
      </c>
      <c r="E939" s="10">
        <f t="shared" si="143"/>
        <v>31</v>
      </c>
      <c r="F939" s="4">
        <f>'Lease Quarterly'!K949</f>
        <v>0</v>
      </c>
      <c r="G939" s="3">
        <f t="shared" si="148"/>
        <v>0</v>
      </c>
      <c r="H939" s="11">
        <f t="shared" si="144"/>
        <v>0</v>
      </c>
      <c r="I939" s="11">
        <f t="shared" si="145"/>
        <v>0</v>
      </c>
      <c r="J939" s="4">
        <f t="shared" si="146"/>
        <v>0</v>
      </c>
      <c r="K939" s="3">
        <f t="shared" si="149"/>
        <v>0</v>
      </c>
      <c r="L939" s="11">
        <f t="shared" si="150"/>
        <v>0</v>
      </c>
    </row>
    <row r="940" spans="1:12" x14ac:dyDescent="0.25">
      <c r="A940" s="9">
        <f>IF('Lease Quarterly'!$H$4="Monthly",DATE(YEAR('Quarterly Journal entry'!A939),MONTH('Quarterly Journal entry'!A939)+1,DAY('Quarterly Journal entry'!A939)),IF('Lease Quarterly'!$H$4="Quarterly",DATE(YEAR('Quarterly Journal entry'!A939),MONTH('Quarterly Journal entry'!A939)+3,DAY('Quarterly Journal entry'!A939)),DATE(YEAR('Quarterly Journal entry'!A939)+1,MONTH('Quarterly Journal entry'!A939),DAY('Quarterly Journal entry'!A939))))</f>
        <v>129388</v>
      </c>
      <c r="B940" s="9">
        <f t="shared" si="141"/>
        <v>129388</v>
      </c>
      <c r="C940" s="9">
        <f t="shared" si="147"/>
        <v>129417</v>
      </c>
      <c r="D940" s="3">
        <f t="shared" si="142"/>
        <v>30</v>
      </c>
      <c r="E940" s="10">
        <f t="shared" si="143"/>
        <v>30</v>
      </c>
      <c r="F940" s="4">
        <f>'Lease Quarterly'!K950</f>
        <v>0</v>
      </c>
      <c r="G940" s="3">
        <f t="shared" si="148"/>
        <v>0</v>
      </c>
      <c r="H940" s="11">
        <f t="shared" si="144"/>
        <v>0</v>
      </c>
      <c r="I940" s="11">
        <f t="shared" si="145"/>
        <v>0</v>
      </c>
      <c r="J940" s="4">
        <f t="shared" si="146"/>
        <v>0</v>
      </c>
      <c r="K940" s="3">
        <f t="shared" si="149"/>
        <v>0</v>
      </c>
      <c r="L940" s="11">
        <f t="shared" si="150"/>
        <v>0</v>
      </c>
    </row>
    <row r="941" spans="1:12" x14ac:dyDescent="0.25">
      <c r="A941" s="9">
        <f>IF('Lease Quarterly'!$H$4="Monthly",DATE(YEAR('Quarterly Journal entry'!A940),MONTH('Quarterly Journal entry'!A940)+1,DAY('Quarterly Journal entry'!A940)),IF('Lease Quarterly'!$H$4="Quarterly",DATE(YEAR('Quarterly Journal entry'!A940),MONTH('Quarterly Journal entry'!A940)+3,DAY('Quarterly Journal entry'!A940)),DATE(YEAR('Quarterly Journal entry'!A940)+1,MONTH('Quarterly Journal entry'!A940),DAY('Quarterly Journal entry'!A940))))</f>
        <v>129479</v>
      </c>
      <c r="B941" s="9">
        <f t="shared" si="141"/>
        <v>129479</v>
      </c>
      <c r="C941" s="9">
        <f t="shared" si="147"/>
        <v>129509</v>
      </c>
      <c r="D941" s="3">
        <f t="shared" si="142"/>
        <v>31</v>
      </c>
      <c r="E941" s="10">
        <f t="shared" si="143"/>
        <v>31</v>
      </c>
      <c r="F941" s="4">
        <f>'Lease Quarterly'!K951</f>
        <v>0</v>
      </c>
      <c r="G941" s="3">
        <f t="shared" si="148"/>
        <v>0</v>
      </c>
      <c r="H941" s="11">
        <f t="shared" si="144"/>
        <v>0</v>
      </c>
      <c r="I941" s="11">
        <f t="shared" si="145"/>
        <v>0</v>
      </c>
      <c r="J941" s="4">
        <f t="shared" si="146"/>
        <v>0</v>
      </c>
      <c r="K941" s="3">
        <f t="shared" si="149"/>
        <v>0</v>
      </c>
      <c r="L941" s="11">
        <f t="shared" si="150"/>
        <v>0</v>
      </c>
    </row>
    <row r="942" spans="1:12" x14ac:dyDescent="0.25">
      <c r="A942" s="9">
        <f>IF('Lease Quarterly'!$H$4="Monthly",DATE(YEAR('Quarterly Journal entry'!A941),MONTH('Quarterly Journal entry'!A941)+1,DAY('Quarterly Journal entry'!A941)),IF('Lease Quarterly'!$H$4="Quarterly",DATE(YEAR('Quarterly Journal entry'!A941),MONTH('Quarterly Journal entry'!A941)+3,DAY('Quarterly Journal entry'!A941)),DATE(YEAR('Quarterly Journal entry'!A941)+1,MONTH('Quarterly Journal entry'!A941),DAY('Quarterly Journal entry'!A941))))</f>
        <v>129571</v>
      </c>
      <c r="B942" s="9">
        <f t="shared" si="141"/>
        <v>129571</v>
      </c>
      <c r="C942" s="9">
        <f t="shared" si="147"/>
        <v>129601</v>
      </c>
      <c r="D942" s="3">
        <f t="shared" si="142"/>
        <v>31</v>
      </c>
      <c r="E942" s="10">
        <f t="shared" si="143"/>
        <v>31</v>
      </c>
      <c r="F942" s="4">
        <f>'Lease Quarterly'!K952</f>
        <v>0</v>
      </c>
      <c r="G942" s="3">
        <f t="shared" si="148"/>
        <v>0</v>
      </c>
      <c r="H942" s="11">
        <f t="shared" si="144"/>
        <v>0</v>
      </c>
      <c r="I942" s="11">
        <f t="shared" si="145"/>
        <v>0</v>
      </c>
      <c r="J942" s="4">
        <f t="shared" si="146"/>
        <v>0</v>
      </c>
      <c r="K942" s="3">
        <f t="shared" si="149"/>
        <v>0</v>
      </c>
      <c r="L942" s="11">
        <f t="shared" si="150"/>
        <v>0</v>
      </c>
    </row>
    <row r="943" spans="1:12" x14ac:dyDescent="0.25">
      <c r="A943" s="9">
        <f>IF('Lease Quarterly'!$H$4="Monthly",DATE(YEAR('Quarterly Journal entry'!A942),MONTH('Quarterly Journal entry'!A942)+1,DAY('Quarterly Journal entry'!A942)),IF('Lease Quarterly'!$H$4="Quarterly",DATE(YEAR('Quarterly Journal entry'!A942),MONTH('Quarterly Journal entry'!A942)+3,DAY('Quarterly Journal entry'!A942)),DATE(YEAR('Quarterly Journal entry'!A942)+1,MONTH('Quarterly Journal entry'!A942),DAY('Quarterly Journal entry'!A942))))</f>
        <v>129663</v>
      </c>
      <c r="B943" s="9">
        <f t="shared" si="141"/>
        <v>129663</v>
      </c>
      <c r="C943" s="9">
        <f t="shared" si="147"/>
        <v>129693</v>
      </c>
      <c r="D943" s="3">
        <f t="shared" si="142"/>
        <v>31</v>
      </c>
      <c r="E943" s="10">
        <f t="shared" si="143"/>
        <v>31</v>
      </c>
      <c r="F943" s="4">
        <f>'Lease Quarterly'!K953</f>
        <v>0</v>
      </c>
      <c r="G943" s="3">
        <f t="shared" si="148"/>
        <v>0</v>
      </c>
      <c r="H943" s="11">
        <f t="shared" si="144"/>
        <v>0</v>
      </c>
      <c r="I943" s="11">
        <f t="shared" si="145"/>
        <v>0</v>
      </c>
      <c r="J943" s="4">
        <f t="shared" si="146"/>
        <v>0</v>
      </c>
      <c r="K943" s="3">
        <f t="shared" si="149"/>
        <v>0</v>
      </c>
      <c r="L943" s="11">
        <f t="shared" si="150"/>
        <v>0</v>
      </c>
    </row>
    <row r="944" spans="1:12" x14ac:dyDescent="0.25">
      <c r="A944" s="9">
        <f>IF('Lease Quarterly'!$H$4="Monthly",DATE(YEAR('Quarterly Journal entry'!A943),MONTH('Quarterly Journal entry'!A943)+1,DAY('Quarterly Journal entry'!A943)),IF('Lease Quarterly'!$H$4="Quarterly",DATE(YEAR('Quarterly Journal entry'!A943),MONTH('Quarterly Journal entry'!A943)+3,DAY('Quarterly Journal entry'!A943)),DATE(YEAR('Quarterly Journal entry'!A943)+1,MONTH('Quarterly Journal entry'!A943),DAY('Quarterly Journal entry'!A943))))</f>
        <v>129753</v>
      </c>
      <c r="B944" s="9">
        <f t="shared" si="141"/>
        <v>129753</v>
      </c>
      <c r="C944" s="9">
        <f t="shared" si="147"/>
        <v>129782</v>
      </c>
      <c r="D944" s="3">
        <f t="shared" si="142"/>
        <v>30</v>
      </c>
      <c r="E944" s="10">
        <f t="shared" si="143"/>
        <v>30</v>
      </c>
      <c r="F944" s="4">
        <f>'Lease Quarterly'!K954</f>
        <v>0</v>
      </c>
      <c r="G944" s="3">
        <f t="shared" si="148"/>
        <v>0</v>
      </c>
      <c r="H944" s="11">
        <f t="shared" si="144"/>
        <v>0</v>
      </c>
      <c r="I944" s="11">
        <f t="shared" si="145"/>
        <v>0</v>
      </c>
      <c r="J944" s="4">
        <f t="shared" si="146"/>
        <v>0</v>
      </c>
      <c r="K944" s="3">
        <f t="shared" si="149"/>
        <v>0</v>
      </c>
      <c r="L944" s="11">
        <f t="shared" si="150"/>
        <v>0</v>
      </c>
    </row>
    <row r="945" spans="1:12" x14ac:dyDescent="0.25">
      <c r="A945" s="9">
        <f>IF('Lease Quarterly'!$H$4="Monthly",DATE(YEAR('Quarterly Journal entry'!A944),MONTH('Quarterly Journal entry'!A944)+1,DAY('Quarterly Journal entry'!A944)),IF('Lease Quarterly'!$H$4="Quarterly",DATE(YEAR('Quarterly Journal entry'!A944),MONTH('Quarterly Journal entry'!A944)+3,DAY('Quarterly Journal entry'!A944)),DATE(YEAR('Quarterly Journal entry'!A944)+1,MONTH('Quarterly Journal entry'!A944),DAY('Quarterly Journal entry'!A944))))</f>
        <v>129844</v>
      </c>
      <c r="B945" s="9">
        <f t="shared" si="141"/>
        <v>129844</v>
      </c>
      <c r="C945" s="9">
        <f t="shared" si="147"/>
        <v>129874</v>
      </c>
      <c r="D945" s="3">
        <f t="shared" si="142"/>
        <v>31</v>
      </c>
      <c r="E945" s="10">
        <f t="shared" si="143"/>
        <v>31</v>
      </c>
      <c r="F945" s="4">
        <f>'Lease Quarterly'!K955</f>
        <v>0</v>
      </c>
      <c r="G945" s="3">
        <f t="shared" si="148"/>
        <v>0</v>
      </c>
      <c r="H945" s="11">
        <f t="shared" si="144"/>
        <v>0</v>
      </c>
      <c r="I945" s="11">
        <f t="shared" si="145"/>
        <v>0</v>
      </c>
      <c r="J945" s="4">
        <f t="shared" si="146"/>
        <v>0</v>
      </c>
      <c r="K945" s="3">
        <f t="shared" si="149"/>
        <v>0</v>
      </c>
      <c r="L945" s="11">
        <f t="shared" si="150"/>
        <v>0</v>
      </c>
    </row>
    <row r="946" spans="1:12" x14ac:dyDescent="0.25">
      <c r="A946" s="9">
        <f>IF('Lease Quarterly'!$H$4="Monthly",DATE(YEAR('Quarterly Journal entry'!A945),MONTH('Quarterly Journal entry'!A945)+1,DAY('Quarterly Journal entry'!A945)),IF('Lease Quarterly'!$H$4="Quarterly",DATE(YEAR('Quarterly Journal entry'!A945),MONTH('Quarterly Journal entry'!A945)+3,DAY('Quarterly Journal entry'!A945)),DATE(YEAR('Quarterly Journal entry'!A945)+1,MONTH('Quarterly Journal entry'!A945),DAY('Quarterly Journal entry'!A945))))</f>
        <v>129936</v>
      </c>
      <c r="B946" s="9">
        <f t="shared" si="141"/>
        <v>129936</v>
      </c>
      <c r="C946" s="9">
        <f t="shared" si="147"/>
        <v>129966</v>
      </c>
      <c r="D946" s="3">
        <f t="shared" si="142"/>
        <v>31</v>
      </c>
      <c r="E946" s="10">
        <f t="shared" si="143"/>
        <v>31</v>
      </c>
      <c r="F946" s="4">
        <f>'Lease Quarterly'!K956</f>
        <v>0</v>
      </c>
      <c r="G946" s="3">
        <f t="shared" si="148"/>
        <v>0</v>
      </c>
      <c r="H946" s="11">
        <f t="shared" si="144"/>
        <v>0</v>
      </c>
      <c r="I946" s="11">
        <f t="shared" si="145"/>
        <v>0</v>
      </c>
      <c r="J946" s="4">
        <f t="shared" si="146"/>
        <v>0</v>
      </c>
      <c r="K946" s="3">
        <f t="shared" si="149"/>
        <v>0</v>
      </c>
      <c r="L946" s="11">
        <f t="shared" si="150"/>
        <v>0</v>
      </c>
    </row>
    <row r="947" spans="1:12" x14ac:dyDescent="0.25">
      <c r="A947" s="9">
        <f>IF('Lease Quarterly'!$H$4="Monthly",DATE(YEAR('Quarterly Journal entry'!A946),MONTH('Quarterly Journal entry'!A946)+1,DAY('Quarterly Journal entry'!A946)),IF('Lease Quarterly'!$H$4="Quarterly",DATE(YEAR('Quarterly Journal entry'!A946),MONTH('Quarterly Journal entry'!A946)+3,DAY('Quarterly Journal entry'!A946)),DATE(YEAR('Quarterly Journal entry'!A946)+1,MONTH('Quarterly Journal entry'!A946),DAY('Quarterly Journal entry'!A946))))</f>
        <v>130028</v>
      </c>
      <c r="B947" s="9">
        <f t="shared" si="141"/>
        <v>130028</v>
      </c>
      <c r="C947" s="9">
        <f t="shared" si="147"/>
        <v>130058</v>
      </c>
      <c r="D947" s="3">
        <f t="shared" si="142"/>
        <v>31</v>
      </c>
      <c r="E947" s="10">
        <f t="shared" si="143"/>
        <v>31</v>
      </c>
      <c r="F947" s="4">
        <f>'Lease Quarterly'!K957</f>
        <v>0</v>
      </c>
      <c r="G947" s="3">
        <f t="shared" si="148"/>
        <v>0</v>
      </c>
      <c r="H947" s="11">
        <f t="shared" si="144"/>
        <v>0</v>
      </c>
      <c r="I947" s="11">
        <f t="shared" si="145"/>
        <v>0</v>
      </c>
      <c r="J947" s="4">
        <f t="shared" si="146"/>
        <v>0</v>
      </c>
      <c r="K947" s="3">
        <f t="shared" si="149"/>
        <v>0</v>
      </c>
      <c r="L947" s="11">
        <f t="shared" si="150"/>
        <v>0</v>
      </c>
    </row>
    <row r="948" spans="1:12" x14ac:dyDescent="0.25">
      <c r="A948" s="9">
        <f>IF('Lease Quarterly'!$H$4="Monthly",DATE(YEAR('Quarterly Journal entry'!A947),MONTH('Quarterly Journal entry'!A947)+1,DAY('Quarterly Journal entry'!A947)),IF('Lease Quarterly'!$H$4="Quarterly",DATE(YEAR('Quarterly Journal entry'!A947),MONTH('Quarterly Journal entry'!A947)+3,DAY('Quarterly Journal entry'!A947)),DATE(YEAR('Quarterly Journal entry'!A947)+1,MONTH('Quarterly Journal entry'!A947),DAY('Quarterly Journal entry'!A947))))</f>
        <v>130119</v>
      </c>
      <c r="B948" s="9">
        <f t="shared" si="141"/>
        <v>130119</v>
      </c>
      <c r="C948" s="9">
        <f t="shared" si="147"/>
        <v>130148</v>
      </c>
      <c r="D948" s="3">
        <f t="shared" si="142"/>
        <v>30</v>
      </c>
      <c r="E948" s="10">
        <f t="shared" si="143"/>
        <v>30</v>
      </c>
      <c r="F948" s="4">
        <f>'Lease Quarterly'!K958</f>
        <v>0</v>
      </c>
      <c r="G948" s="3">
        <f t="shared" si="148"/>
        <v>0</v>
      </c>
      <c r="H948" s="11">
        <f t="shared" si="144"/>
        <v>0</v>
      </c>
      <c r="I948" s="11">
        <f t="shared" si="145"/>
        <v>0</v>
      </c>
      <c r="J948" s="4">
        <f t="shared" si="146"/>
        <v>0</v>
      </c>
      <c r="K948" s="3">
        <f t="shared" si="149"/>
        <v>0</v>
      </c>
      <c r="L948" s="11">
        <f t="shared" si="150"/>
        <v>0</v>
      </c>
    </row>
    <row r="949" spans="1:12" x14ac:dyDescent="0.25">
      <c r="A949" s="9">
        <f>IF('Lease Quarterly'!$H$4="Monthly",DATE(YEAR('Quarterly Journal entry'!A948),MONTH('Quarterly Journal entry'!A948)+1,DAY('Quarterly Journal entry'!A948)),IF('Lease Quarterly'!$H$4="Quarterly",DATE(YEAR('Quarterly Journal entry'!A948),MONTH('Quarterly Journal entry'!A948)+3,DAY('Quarterly Journal entry'!A948)),DATE(YEAR('Quarterly Journal entry'!A948)+1,MONTH('Quarterly Journal entry'!A948),DAY('Quarterly Journal entry'!A948))))</f>
        <v>130210</v>
      </c>
      <c r="B949" s="9">
        <f t="shared" si="141"/>
        <v>130210</v>
      </c>
      <c r="C949" s="9">
        <f t="shared" si="147"/>
        <v>130240</v>
      </c>
      <c r="D949" s="3">
        <f t="shared" si="142"/>
        <v>31</v>
      </c>
      <c r="E949" s="10">
        <f t="shared" si="143"/>
        <v>31</v>
      </c>
      <c r="F949" s="4">
        <f>'Lease Quarterly'!K959</f>
        <v>0</v>
      </c>
      <c r="G949" s="3">
        <f t="shared" si="148"/>
        <v>0</v>
      </c>
      <c r="H949" s="11">
        <f t="shared" si="144"/>
        <v>0</v>
      </c>
      <c r="I949" s="11">
        <f t="shared" si="145"/>
        <v>0</v>
      </c>
      <c r="J949" s="4">
        <f t="shared" si="146"/>
        <v>0</v>
      </c>
      <c r="K949" s="3">
        <f t="shared" si="149"/>
        <v>0</v>
      </c>
      <c r="L949" s="11">
        <f t="shared" si="150"/>
        <v>0</v>
      </c>
    </row>
    <row r="950" spans="1:12" x14ac:dyDescent="0.25">
      <c r="A950" s="9">
        <f>IF('Lease Quarterly'!$H$4="Monthly",DATE(YEAR('Quarterly Journal entry'!A949),MONTH('Quarterly Journal entry'!A949)+1,DAY('Quarterly Journal entry'!A949)),IF('Lease Quarterly'!$H$4="Quarterly",DATE(YEAR('Quarterly Journal entry'!A949),MONTH('Quarterly Journal entry'!A949)+3,DAY('Quarterly Journal entry'!A949)),DATE(YEAR('Quarterly Journal entry'!A949)+1,MONTH('Quarterly Journal entry'!A949),DAY('Quarterly Journal entry'!A949))))</f>
        <v>130302</v>
      </c>
      <c r="B950" s="9">
        <f t="shared" si="141"/>
        <v>130302</v>
      </c>
      <c r="C950" s="9">
        <f t="shared" si="147"/>
        <v>130332</v>
      </c>
      <c r="D950" s="3">
        <f t="shared" si="142"/>
        <v>31</v>
      </c>
      <c r="E950" s="10">
        <f t="shared" si="143"/>
        <v>31</v>
      </c>
      <c r="F950" s="4">
        <f>'Lease Quarterly'!K960</f>
        <v>0</v>
      </c>
      <c r="G950" s="3">
        <f t="shared" si="148"/>
        <v>0</v>
      </c>
      <c r="H950" s="11">
        <f t="shared" si="144"/>
        <v>0</v>
      </c>
      <c r="I950" s="11">
        <f t="shared" si="145"/>
        <v>0</v>
      </c>
      <c r="J950" s="4">
        <f t="shared" si="146"/>
        <v>0</v>
      </c>
      <c r="K950" s="3">
        <f t="shared" si="149"/>
        <v>0</v>
      </c>
      <c r="L950" s="11">
        <f t="shared" si="150"/>
        <v>0</v>
      </c>
    </row>
    <row r="951" spans="1:12" x14ac:dyDescent="0.25">
      <c r="A951" s="9">
        <f>IF('Lease Quarterly'!$H$4="Monthly",DATE(YEAR('Quarterly Journal entry'!A950),MONTH('Quarterly Journal entry'!A950)+1,DAY('Quarterly Journal entry'!A950)),IF('Lease Quarterly'!$H$4="Quarterly",DATE(YEAR('Quarterly Journal entry'!A950),MONTH('Quarterly Journal entry'!A950)+3,DAY('Quarterly Journal entry'!A950)),DATE(YEAR('Quarterly Journal entry'!A950)+1,MONTH('Quarterly Journal entry'!A950),DAY('Quarterly Journal entry'!A950))))</f>
        <v>130394</v>
      </c>
      <c r="B951" s="9">
        <f t="shared" si="141"/>
        <v>130394</v>
      </c>
      <c r="C951" s="9">
        <f t="shared" si="147"/>
        <v>130424</v>
      </c>
      <c r="D951" s="3">
        <f t="shared" si="142"/>
        <v>31</v>
      </c>
      <c r="E951" s="10">
        <f t="shared" si="143"/>
        <v>31</v>
      </c>
      <c r="F951" s="4">
        <f>'Lease Quarterly'!K961</f>
        <v>0</v>
      </c>
      <c r="G951" s="3">
        <f t="shared" si="148"/>
        <v>0</v>
      </c>
      <c r="H951" s="11">
        <f t="shared" si="144"/>
        <v>0</v>
      </c>
      <c r="I951" s="11">
        <f t="shared" si="145"/>
        <v>0</v>
      </c>
      <c r="J951" s="4">
        <f t="shared" si="146"/>
        <v>0</v>
      </c>
      <c r="K951" s="3">
        <f t="shared" si="149"/>
        <v>0</v>
      </c>
      <c r="L951" s="11">
        <f t="shared" si="150"/>
        <v>0</v>
      </c>
    </row>
    <row r="952" spans="1:12" x14ac:dyDescent="0.25">
      <c r="A952" s="9">
        <f>IF('Lease Quarterly'!$H$4="Monthly",DATE(YEAR('Quarterly Journal entry'!A951),MONTH('Quarterly Journal entry'!A951)+1,DAY('Quarterly Journal entry'!A951)),IF('Lease Quarterly'!$H$4="Quarterly",DATE(YEAR('Quarterly Journal entry'!A951),MONTH('Quarterly Journal entry'!A951)+3,DAY('Quarterly Journal entry'!A951)),DATE(YEAR('Quarterly Journal entry'!A951)+1,MONTH('Quarterly Journal entry'!A951),DAY('Quarterly Journal entry'!A951))))</f>
        <v>130484</v>
      </c>
      <c r="B952" s="9">
        <f t="shared" si="141"/>
        <v>130484</v>
      </c>
      <c r="C952" s="9">
        <f t="shared" si="147"/>
        <v>130513</v>
      </c>
      <c r="D952" s="3">
        <f t="shared" si="142"/>
        <v>30</v>
      </c>
      <c r="E952" s="10">
        <f t="shared" si="143"/>
        <v>30</v>
      </c>
      <c r="F952" s="4">
        <f>'Lease Quarterly'!K962</f>
        <v>0</v>
      </c>
      <c r="G952" s="3">
        <f t="shared" si="148"/>
        <v>0</v>
      </c>
      <c r="H952" s="11">
        <f t="shared" si="144"/>
        <v>0</v>
      </c>
      <c r="I952" s="11">
        <f t="shared" si="145"/>
        <v>0</v>
      </c>
      <c r="J952" s="4">
        <f t="shared" si="146"/>
        <v>0</v>
      </c>
      <c r="K952" s="3">
        <f t="shared" si="149"/>
        <v>0</v>
      </c>
      <c r="L952" s="11">
        <f t="shared" si="150"/>
        <v>0</v>
      </c>
    </row>
    <row r="953" spans="1:12" x14ac:dyDescent="0.25">
      <c r="A953" s="9">
        <f>IF('Lease Quarterly'!$H$4="Monthly",DATE(YEAR('Quarterly Journal entry'!A952),MONTH('Quarterly Journal entry'!A952)+1,DAY('Quarterly Journal entry'!A952)),IF('Lease Quarterly'!$H$4="Quarterly",DATE(YEAR('Quarterly Journal entry'!A952),MONTH('Quarterly Journal entry'!A952)+3,DAY('Quarterly Journal entry'!A952)),DATE(YEAR('Quarterly Journal entry'!A952)+1,MONTH('Quarterly Journal entry'!A952),DAY('Quarterly Journal entry'!A952))))</f>
        <v>130575</v>
      </c>
      <c r="B953" s="9">
        <f t="shared" si="141"/>
        <v>130575</v>
      </c>
      <c r="C953" s="9">
        <f t="shared" si="147"/>
        <v>130605</v>
      </c>
      <c r="D953" s="3">
        <f t="shared" si="142"/>
        <v>31</v>
      </c>
      <c r="E953" s="10">
        <f t="shared" si="143"/>
        <v>31</v>
      </c>
      <c r="F953" s="4">
        <f>'Lease Quarterly'!K963</f>
        <v>0</v>
      </c>
      <c r="G953" s="3">
        <f t="shared" si="148"/>
        <v>0</v>
      </c>
      <c r="H953" s="11">
        <f t="shared" si="144"/>
        <v>0</v>
      </c>
      <c r="I953" s="11">
        <f t="shared" si="145"/>
        <v>0</v>
      </c>
      <c r="J953" s="4">
        <f t="shared" si="146"/>
        <v>0</v>
      </c>
      <c r="K953" s="3">
        <f t="shared" si="149"/>
        <v>0</v>
      </c>
      <c r="L953" s="11">
        <f t="shared" si="150"/>
        <v>0</v>
      </c>
    </row>
    <row r="954" spans="1:12" x14ac:dyDescent="0.25">
      <c r="A954" s="9">
        <f>IF('Lease Quarterly'!$H$4="Monthly",DATE(YEAR('Quarterly Journal entry'!A953),MONTH('Quarterly Journal entry'!A953)+1,DAY('Quarterly Journal entry'!A953)),IF('Lease Quarterly'!$H$4="Quarterly",DATE(YEAR('Quarterly Journal entry'!A953),MONTH('Quarterly Journal entry'!A953)+3,DAY('Quarterly Journal entry'!A953)),DATE(YEAR('Quarterly Journal entry'!A953)+1,MONTH('Quarterly Journal entry'!A953),DAY('Quarterly Journal entry'!A953))))</f>
        <v>130667</v>
      </c>
      <c r="B954" s="9">
        <f t="shared" si="141"/>
        <v>130667</v>
      </c>
      <c r="C954" s="9">
        <f t="shared" si="147"/>
        <v>130697</v>
      </c>
      <c r="D954" s="3">
        <f t="shared" si="142"/>
        <v>31</v>
      </c>
      <c r="E954" s="10">
        <f t="shared" si="143"/>
        <v>31</v>
      </c>
      <c r="F954" s="4">
        <f>'Lease Quarterly'!K964</f>
        <v>0</v>
      </c>
      <c r="G954" s="3">
        <f t="shared" si="148"/>
        <v>0</v>
      </c>
      <c r="H954" s="11">
        <f t="shared" si="144"/>
        <v>0</v>
      </c>
      <c r="I954" s="11">
        <f t="shared" si="145"/>
        <v>0</v>
      </c>
      <c r="J954" s="4">
        <f t="shared" si="146"/>
        <v>0</v>
      </c>
      <c r="K954" s="3">
        <f t="shared" si="149"/>
        <v>0</v>
      </c>
      <c r="L954" s="11">
        <f t="shared" si="150"/>
        <v>0</v>
      </c>
    </row>
    <row r="955" spans="1:12" x14ac:dyDescent="0.25">
      <c r="A955" s="9">
        <f>IF('Lease Quarterly'!$H$4="Monthly",DATE(YEAR('Quarterly Journal entry'!A954),MONTH('Quarterly Journal entry'!A954)+1,DAY('Quarterly Journal entry'!A954)),IF('Lease Quarterly'!$H$4="Quarterly",DATE(YEAR('Quarterly Journal entry'!A954),MONTH('Quarterly Journal entry'!A954)+3,DAY('Quarterly Journal entry'!A954)),DATE(YEAR('Quarterly Journal entry'!A954)+1,MONTH('Quarterly Journal entry'!A954),DAY('Quarterly Journal entry'!A954))))</f>
        <v>130759</v>
      </c>
      <c r="B955" s="9">
        <f t="shared" si="141"/>
        <v>130759</v>
      </c>
      <c r="C955" s="9">
        <f t="shared" si="147"/>
        <v>130789</v>
      </c>
      <c r="D955" s="3">
        <f t="shared" si="142"/>
        <v>31</v>
      </c>
      <c r="E955" s="10">
        <f t="shared" si="143"/>
        <v>31</v>
      </c>
      <c r="F955" s="4">
        <f>'Lease Quarterly'!K965</f>
        <v>0</v>
      </c>
      <c r="G955" s="3">
        <f t="shared" si="148"/>
        <v>0</v>
      </c>
      <c r="H955" s="11">
        <f t="shared" si="144"/>
        <v>0</v>
      </c>
      <c r="I955" s="11">
        <f t="shared" si="145"/>
        <v>0</v>
      </c>
      <c r="J955" s="4">
        <f t="shared" si="146"/>
        <v>0</v>
      </c>
      <c r="K955" s="3">
        <f t="shared" si="149"/>
        <v>0</v>
      </c>
      <c r="L955" s="11">
        <f t="shared" si="150"/>
        <v>0</v>
      </c>
    </row>
    <row r="956" spans="1:12" x14ac:dyDescent="0.25">
      <c r="A956" s="9">
        <f>IF('Lease Quarterly'!$H$4="Monthly",DATE(YEAR('Quarterly Journal entry'!A955),MONTH('Quarterly Journal entry'!A955)+1,DAY('Quarterly Journal entry'!A955)),IF('Lease Quarterly'!$H$4="Quarterly",DATE(YEAR('Quarterly Journal entry'!A955),MONTH('Quarterly Journal entry'!A955)+3,DAY('Quarterly Journal entry'!A955)),DATE(YEAR('Quarterly Journal entry'!A955)+1,MONTH('Quarterly Journal entry'!A955),DAY('Quarterly Journal entry'!A955))))</f>
        <v>130849</v>
      </c>
      <c r="B956" s="9">
        <f t="shared" si="141"/>
        <v>130849</v>
      </c>
      <c r="C956" s="9">
        <f t="shared" si="147"/>
        <v>130878</v>
      </c>
      <c r="D956" s="3">
        <f t="shared" si="142"/>
        <v>30</v>
      </c>
      <c r="E956" s="10">
        <f t="shared" si="143"/>
        <v>30</v>
      </c>
      <c r="F956" s="4">
        <f>'Lease Quarterly'!K966</f>
        <v>0</v>
      </c>
      <c r="G956" s="3">
        <f t="shared" si="148"/>
        <v>0</v>
      </c>
      <c r="H956" s="11">
        <f t="shared" si="144"/>
        <v>0</v>
      </c>
      <c r="I956" s="11">
        <f t="shared" si="145"/>
        <v>0</v>
      </c>
      <c r="J956" s="4">
        <f t="shared" si="146"/>
        <v>0</v>
      </c>
      <c r="K956" s="3">
        <f t="shared" si="149"/>
        <v>0</v>
      </c>
      <c r="L956" s="11">
        <f t="shared" si="150"/>
        <v>0</v>
      </c>
    </row>
    <row r="957" spans="1:12" x14ac:dyDescent="0.25">
      <c r="A957" s="9">
        <f>IF('Lease Quarterly'!$H$4="Monthly",DATE(YEAR('Quarterly Journal entry'!A956),MONTH('Quarterly Journal entry'!A956)+1,DAY('Quarterly Journal entry'!A956)),IF('Lease Quarterly'!$H$4="Quarterly",DATE(YEAR('Quarterly Journal entry'!A956),MONTH('Quarterly Journal entry'!A956)+3,DAY('Quarterly Journal entry'!A956)),DATE(YEAR('Quarterly Journal entry'!A956)+1,MONTH('Quarterly Journal entry'!A956),DAY('Quarterly Journal entry'!A956))))</f>
        <v>130940</v>
      </c>
      <c r="B957" s="9">
        <f t="shared" si="141"/>
        <v>130940</v>
      </c>
      <c r="C957" s="9">
        <f t="shared" si="147"/>
        <v>130970</v>
      </c>
      <c r="D957" s="3">
        <f t="shared" si="142"/>
        <v>31</v>
      </c>
      <c r="E957" s="10">
        <f t="shared" si="143"/>
        <v>31</v>
      </c>
      <c r="F957" s="4">
        <f>'Lease Quarterly'!K967</f>
        <v>0</v>
      </c>
      <c r="G957" s="3">
        <f t="shared" si="148"/>
        <v>0</v>
      </c>
      <c r="H957" s="11">
        <f t="shared" si="144"/>
        <v>0</v>
      </c>
      <c r="I957" s="11">
        <f t="shared" si="145"/>
        <v>0</v>
      </c>
      <c r="J957" s="4">
        <f t="shared" si="146"/>
        <v>0</v>
      </c>
      <c r="K957" s="3">
        <f t="shared" si="149"/>
        <v>0</v>
      </c>
      <c r="L957" s="11">
        <f t="shared" si="150"/>
        <v>0</v>
      </c>
    </row>
    <row r="958" spans="1:12" x14ac:dyDescent="0.25">
      <c r="A958" s="9">
        <f>IF('Lease Quarterly'!$H$4="Monthly",DATE(YEAR('Quarterly Journal entry'!A957),MONTH('Quarterly Journal entry'!A957)+1,DAY('Quarterly Journal entry'!A957)),IF('Lease Quarterly'!$H$4="Quarterly",DATE(YEAR('Quarterly Journal entry'!A957),MONTH('Quarterly Journal entry'!A957)+3,DAY('Quarterly Journal entry'!A957)),DATE(YEAR('Quarterly Journal entry'!A957)+1,MONTH('Quarterly Journal entry'!A957),DAY('Quarterly Journal entry'!A957))))</f>
        <v>131032</v>
      </c>
      <c r="B958" s="9">
        <f t="shared" si="141"/>
        <v>131032</v>
      </c>
      <c r="C958" s="9">
        <f t="shared" si="147"/>
        <v>131062</v>
      </c>
      <c r="D958" s="3">
        <f t="shared" si="142"/>
        <v>31</v>
      </c>
      <c r="E958" s="10">
        <f t="shared" si="143"/>
        <v>31</v>
      </c>
      <c r="F958" s="4">
        <f>'Lease Quarterly'!K968</f>
        <v>0</v>
      </c>
      <c r="G958" s="3">
        <f t="shared" si="148"/>
        <v>0</v>
      </c>
      <c r="H958" s="11">
        <f t="shared" si="144"/>
        <v>0</v>
      </c>
      <c r="I958" s="11">
        <f t="shared" si="145"/>
        <v>0</v>
      </c>
      <c r="J958" s="4">
        <f t="shared" si="146"/>
        <v>0</v>
      </c>
      <c r="K958" s="3">
        <f t="shared" si="149"/>
        <v>0</v>
      </c>
      <c r="L958" s="11">
        <f t="shared" si="150"/>
        <v>0</v>
      </c>
    </row>
    <row r="959" spans="1:12" x14ac:dyDescent="0.25">
      <c r="A959" s="9">
        <f>IF('Lease Quarterly'!$H$4="Monthly",DATE(YEAR('Quarterly Journal entry'!A958),MONTH('Quarterly Journal entry'!A958)+1,DAY('Quarterly Journal entry'!A958)),IF('Lease Quarterly'!$H$4="Quarterly",DATE(YEAR('Quarterly Journal entry'!A958),MONTH('Quarterly Journal entry'!A958)+3,DAY('Quarterly Journal entry'!A958)),DATE(YEAR('Quarterly Journal entry'!A958)+1,MONTH('Quarterly Journal entry'!A958),DAY('Quarterly Journal entry'!A958))))</f>
        <v>131124</v>
      </c>
      <c r="B959" s="9">
        <f t="shared" si="141"/>
        <v>131124</v>
      </c>
      <c r="C959" s="9">
        <f t="shared" si="147"/>
        <v>131154</v>
      </c>
      <c r="D959" s="3">
        <f t="shared" si="142"/>
        <v>31</v>
      </c>
      <c r="E959" s="10">
        <f t="shared" si="143"/>
        <v>31</v>
      </c>
      <c r="F959" s="4">
        <f>'Lease Quarterly'!K969</f>
        <v>0</v>
      </c>
      <c r="G959" s="3">
        <f t="shared" si="148"/>
        <v>0</v>
      </c>
      <c r="H959" s="11">
        <f t="shared" si="144"/>
        <v>0</v>
      </c>
      <c r="I959" s="11">
        <f t="shared" si="145"/>
        <v>0</v>
      </c>
      <c r="J959" s="4">
        <f t="shared" si="146"/>
        <v>0</v>
      </c>
      <c r="K959" s="3">
        <f t="shared" si="149"/>
        <v>0</v>
      </c>
      <c r="L959" s="11">
        <f t="shared" si="150"/>
        <v>0</v>
      </c>
    </row>
    <row r="960" spans="1:12" x14ac:dyDescent="0.25">
      <c r="A960" s="9">
        <f>IF('Lease Quarterly'!$H$4="Monthly",DATE(YEAR('Quarterly Journal entry'!A959),MONTH('Quarterly Journal entry'!A959)+1,DAY('Quarterly Journal entry'!A959)),IF('Lease Quarterly'!$H$4="Quarterly",DATE(YEAR('Quarterly Journal entry'!A959),MONTH('Quarterly Journal entry'!A959)+3,DAY('Quarterly Journal entry'!A959)),DATE(YEAR('Quarterly Journal entry'!A959)+1,MONTH('Quarterly Journal entry'!A959),DAY('Quarterly Journal entry'!A959))))</f>
        <v>131214</v>
      </c>
      <c r="B960" s="9">
        <f t="shared" si="141"/>
        <v>131214</v>
      </c>
      <c r="C960" s="9">
        <f t="shared" si="147"/>
        <v>131243</v>
      </c>
      <c r="D960" s="3">
        <f t="shared" si="142"/>
        <v>30</v>
      </c>
      <c r="E960" s="10">
        <f t="shared" si="143"/>
        <v>30</v>
      </c>
      <c r="F960" s="4">
        <f>'Lease Quarterly'!K970</f>
        <v>0</v>
      </c>
      <c r="G960" s="3">
        <f t="shared" si="148"/>
        <v>0</v>
      </c>
      <c r="H960" s="11">
        <f t="shared" si="144"/>
        <v>0</v>
      </c>
      <c r="I960" s="11">
        <f t="shared" si="145"/>
        <v>0</v>
      </c>
      <c r="J960" s="4">
        <f t="shared" si="146"/>
        <v>0</v>
      </c>
      <c r="K960" s="3">
        <f t="shared" si="149"/>
        <v>0</v>
      </c>
      <c r="L960" s="11">
        <f t="shared" si="150"/>
        <v>0</v>
      </c>
    </row>
    <row r="961" spans="1:12" x14ac:dyDescent="0.25">
      <c r="A961" s="9">
        <f>IF('Lease Quarterly'!$H$4="Monthly",DATE(YEAR('Quarterly Journal entry'!A960),MONTH('Quarterly Journal entry'!A960)+1,DAY('Quarterly Journal entry'!A960)),IF('Lease Quarterly'!$H$4="Quarterly",DATE(YEAR('Quarterly Journal entry'!A960),MONTH('Quarterly Journal entry'!A960)+3,DAY('Quarterly Journal entry'!A960)),DATE(YEAR('Quarterly Journal entry'!A960)+1,MONTH('Quarterly Journal entry'!A960),DAY('Quarterly Journal entry'!A960))))</f>
        <v>131305</v>
      </c>
      <c r="B961" s="9">
        <f t="shared" si="141"/>
        <v>131305</v>
      </c>
      <c r="C961" s="9">
        <f t="shared" si="147"/>
        <v>131335</v>
      </c>
      <c r="D961" s="3">
        <f t="shared" si="142"/>
        <v>31</v>
      </c>
      <c r="E961" s="10">
        <f t="shared" si="143"/>
        <v>31</v>
      </c>
      <c r="F961" s="4">
        <f>'Lease Quarterly'!K971</f>
        <v>0</v>
      </c>
      <c r="G961" s="3">
        <f t="shared" si="148"/>
        <v>0</v>
      </c>
      <c r="H961" s="11">
        <f t="shared" si="144"/>
        <v>0</v>
      </c>
      <c r="I961" s="11">
        <f t="shared" si="145"/>
        <v>0</v>
      </c>
      <c r="J961" s="4">
        <f t="shared" si="146"/>
        <v>0</v>
      </c>
      <c r="K961" s="3">
        <f t="shared" si="149"/>
        <v>0</v>
      </c>
      <c r="L961" s="11">
        <f t="shared" si="150"/>
        <v>0</v>
      </c>
    </row>
    <row r="962" spans="1:12" x14ac:dyDescent="0.25">
      <c r="A962" s="9">
        <f>IF('Lease Quarterly'!$H$4="Monthly",DATE(YEAR('Quarterly Journal entry'!A961),MONTH('Quarterly Journal entry'!A961)+1,DAY('Quarterly Journal entry'!A961)),IF('Lease Quarterly'!$H$4="Quarterly",DATE(YEAR('Quarterly Journal entry'!A961),MONTH('Quarterly Journal entry'!A961)+3,DAY('Quarterly Journal entry'!A961)),DATE(YEAR('Quarterly Journal entry'!A961)+1,MONTH('Quarterly Journal entry'!A961),DAY('Quarterly Journal entry'!A961))))</f>
        <v>131397</v>
      </c>
      <c r="B962" s="9">
        <f t="shared" si="141"/>
        <v>131397</v>
      </c>
      <c r="C962" s="9">
        <f t="shared" si="147"/>
        <v>131427</v>
      </c>
      <c r="D962" s="3">
        <f t="shared" si="142"/>
        <v>31</v>
      </c>
      <c r="E962" s="10">
        <f t="shared" si="143"/>
        <v>31</v>
      </c>
      <c r="F962" s="4">
        <f>'Lease Quarterly'!K972</f>
        <v>0</v>
      </c>
      <c r="G962" s="3">
        <f t="shared" si="148"/>
        <v>0</v>
      </c>
      <c r="H962" s="11">
        <f t="shared" si="144"/>
        <v>0</v>
      </c>
      <c r="I962" s="11">
        <f t="shared" si="145"/>
        <v>0</v>
      </c>
      <c r="J962" s="4">
        <f t="shared" si="146"/>
        <v>0</v>
      </c>
      <c r="K962" s="3">
        <f t="shared" si="149"/>
        <v>0</v>
      </c>
      <c r="L962" s="11">
        <f t="shared" si="150"/>
        <v>0</v>
      </c>
    </row>
    <row r="963" spans="1:12" x14ac:dyDescent="0.25">
      <c r="A963" s="9">
        <f>IF('Lease Quarterly'!$H$4="Monthly",DATE(YEAR('Quarterly Journal entry'!A962),MONTH('Quarterly Journal entry'!A962)+1,DAY('Quarterly Journal entry'!A962)),IF('Lease Quarterly'!$H$4="Quarterly",DATE(YEAR('Quarterly Journal entry'!A962),MONTH('Quarterly Journal entry'!A962)+3,DAY('Quarterly Journal entry'!A962)),DATE(YEAR('Quarterly Journal entry'!A962)+1,MONTH('Quarterly Journal entry'!A962),DAY('Quarterly Journal entry'!A962))))</f>
        <v>131489</v>
      </c>
      <c r="B963" s="9">
        <f t="shared" si="141"/>
        <v>131489</v>
      </c>
      <c r="C963" s="9">
        <f t="shared" si="147"/>
        <v>131519</v>
      </c>
      <c r="D963" s="3">
        <f t="shared" si="142"/>
        <v>31</v>
      </c>
      <c r="E963" s="10">
        <f t="shared" si="143"/>
        <v>31</v>
      </c>
      <c r="F963" s="4">
        <f>'Lease Quarterly'!K973</f>
        <v>0</v>
      </c>
      <c r="G963" s="3">
        <f t="shared" si="148"/>
        <v>0</v>
      </c>
      <c r="H963" s="11">
        <f t="shared" si="144"/>
        <v>0</v>
      </c>
      <c r="I963" s="11">
        <f t="shared" si="145"/>
        <v>0</v>
      </c>
      <c r="J963" s="4">
        <f t="shared" si="146"/>
        <v>0</v>
      </c>
      <c r="K963" s="3">
        <f t="shared" si="149"/>
        <v>0</v>
      </c>
      <c r="L963" s="11">
        <f t="shared" si="150"/>
        <v>0</v>
      </c>
    </row>
    <row r="964" spans="1:12" x14ac:dyDescent="0.25">
      <c r="A964" s="9">
        <f>IF('Lease Quarterly'!$H$4="Monthly",DATE(YEAR('Quarterly Journal entry'!A963),MONTH('Quarterly Journal entry'!A963)+1,DAY('Quarterly Journal entry'!A963)),IF('Lease Quarterly'!$H$4="Quarterly",DATE(YEAR('Quarterly Journal entry'!A963),MONTH('Quarterly Journal entry'!A963)+3,DAY('Quarterly Journal entry'!A963)),DATE(YEAR('Quarterly Journal entry'!A963)+1,MONTH('Quarterly Journal entry'!A963),DAY('Quarterly Journal entry'!A963))))</f>
        <v>131580</v>
      </c>
      <c r="B964" s="9">
        <f t="shared" si="141"/>
        <v>131580</v>
      </c>
      <c r="C964" s="9">
        <f t="shared" si="147"/>
        <v>131609</v>
      </c>
      <c r="D964" s="3">
        <f t="shared" si="142"/>
        <v>30</v>
      </c>
      <c r="E964" s="10">
        <f t="shared" si="143"/>
        <v>30</v>
      </c>
      <c r="F964" s="4">
        <f>'Lease Quarterly'!K974</f>
        <v>0</v>
      </c>
      <c r="G964" s="3">
        <f t="shared" si="148"/>
        <v>0</v>
      </c>
      <c r="H964" s="11">
        <f t="shared" si="144"/>
        <v>0</v>
      </c>
      <c r="I964" s="11">
        <f t="shared" si="145"/>
        <v>0</v>
      </c>
      <c r="J964" s="4">
        <f t="shared" si="146"/>
        <v>0</v>
      </c>
      <c r="K964" s="3">
        <f t="shared" si="149"/>
        <v>0</v>
      </c>
      <c r="L964" s="11">
        <f t="shared" si="150"/>
        <v>0</v>
      </c>
    </row>
    <row r="965" spans="1:12" x14ac:dyDescent="0.25">
      <c r="A965" s="9">
        <f>IF('Lease Quarterly'!$H$4="Monthly",DATE(YEAR('Quarterly Journal entry'!A964),MONTH('Quarterly Journal entry'!A964)+1,DAY('Quarterly Journal entry'!A964)),IF('Lease Quarterly'!$H$4="Quarterly",DATE(YEAR('Quarterly Journal entry'!A964),MONTH('Quarterly Journal entry'!A964)+3,DAY('Quarterly Journal entry'!A964)),DATE(YEAR('Quarterly Journal entry'!A964)+1,MONTH('Quarterly Journal entry'!A964),DAY('Quarterly Journal entry'!A964))))</f>
        <v>131671</v>
      </c>
      <c r="B965" s="9">
        <f t="shared" si="141"/>
        <v>131671</v>
      </c>
      <c r="C965" s="9">
        <f t="shared" si="147"/>
        <v>131701</v>
      </c>
      <c r="D965" s="3">
        <f t="shared" si="142"/>
        <v>31</v>
      </c>
      <c r="E965" s="10">
        <f t="shared" si="143"/>
        <v>31</v>
      </c>
      <c r="F965" s="4">
        <f>'Lease Quarterly'!K975</f>
        <v>0</v>
      </c>
      <c r="G965" s="3">
        <f t="shared" si="148"/>
        <v>0</v>
      </c>
      <c r="H965" s="11">
        <f t="shared" si="144"/>
        <v>0</v>
      </c>
      <c r="I965" s="11">
        <f t="shared" si="145"/>
        <v>0</v>
      </c>
      <c r="J965" s="4">
        <f t="shared" si="146"/>
        <v>0</v>
      </c>
      <c r="K965" s="3">
        <f t="shared" si="149"/>
        <v>0</v>
      </c>
      <c r="L965" s="11">
        <f t="shared" si="150"/>
        <v>0</v>
      </c>
    </row>
    <row r="966" spans="1:12" x14ac:dyDescent="0.25">
      <c r="A966" s="9">
        <f>IF('Lease Quarterly'!$H$4="Monthly",DATE(YEAR('Quarterly Journal entry'!A965),MONTH('Quarterly Journal entry'!A965)+1,DAY('Quarterly Journal entry'!A965)),IF('Lease Quarterly'!$H$4="Quarterly",DATE(YEAR('Quarterly Journal entry'!A965),MONTH('Quarterly Journal entry'!A965)+3,DAY('Quarterly Journal entry'!A965)),DATE(YEAR('Quarterly Journal entry'!A965)+1,MONTH('Quarterly Journal entry'!A965),DAY('Quarterly Journal entry'!A965))))</f>
        <v>131763</v>
      </c>
      <c r="B966" s="9">
        <f t="shared" ref="B966:B1029" si="151">EOMONTH(A966,-1)+1</f>
        <v>131763</v>
      </c>
      <c r="C966" s="9">
        <f t="shared" si="147"/>
        <v>131793</v>
      </c>
      <c r="D966" s="3">
        <f t="shared" ref="D966:D1029" si="152">C966-B966+1</f>
        <v>31</v>
      </c>
      <c r="E966" s="10">
        <f t="shared" ref="E966:E1029" si="153">C966-A966+1</f>
        <v>31</v>
      </c>
      <c r="F966" s="4">
        <f>'Lease Quarterly'!K976</f>
        <v>0</v>
      </c>
      <c r="G966" s="3">
        <f t="shared" si="148"/>
        <v>0</v>
      </c>
      <c r="H966" s="11">
        <f t="shared" ref="H966:H1029" si="154">(F967)/(A967-A966+1)*((((EOMONTH(DATE(YEAR(A966),MONTH(A966)+1,DAY(A966)),0)))-DATE(YEAR(A966),MONTH(EOMONTH(A966,-1)+1)+1,1))+1)</f>
        <v>0</v>
      </c>
      <c r="I966" s="11">
        <f t="shared" ref="I966:I1029" si="155">(F967)/(A967-A966+1)*(((((EOMONTH(DATE(YEAR(A966),MONTH(A966)+2,DAY(A966)),0)))-DATE(YEAR(A966),MONTH(EOMONTH(A966,-1)+2)+2,1)))+1)</f>
        <v>0</v>
      </c>
      <c r="J966" s="4">
        <f t="shared" ref="J966:J1029" si="156">F967/(A967-A966+1)*(A967-DATE(YEAR(A967),MONTH(EOMONTH(A967,-1)+1),DAY(1))+1)</f>
        <v>0</v>
      </c>
      <c r="K966" s="3">
        <f t="shared" si="149"/>
        <v>0</v>
      </c>
      <c r="L966" s="11">
        <f t="shared" si="150"/>
        <v>0</v>
      </c>
    </row>
    <row r="967" spans="1:12" x14ac:dyDescent="0.25">
      <c r="A967" s="9">
        <f>IF('Lease Quarterly'!$H$4="Monthly",DATE(YEAR('Quarterly Journal entry'!A966),MONTH('Quarterly Journal entry'!A966)+1,DAY('Quarterly Journal entry'!A966)),IF('Lease Quarterly'!$H$4="Quarterly",DATE(YEAR('Quarterly Journal entry'!A966),MONTH('Quarterly Journal entry'!A966)+3,DAY('Quarterly Journal entry'!A966)),DATE(YEAR('Quarterly Journal entry'!A966)+1,MONTH('Quarterly Journal entry'!A966),DAY('Quarterly Journal entry'!A966))))</f>
        <v>131855</v>
      </c>
      <c r="B967" s="9">
        <f t="shared" si="151"/>
        <v>131855</v>
      </c>
      <c r="C967" s="9">
        <f t="shared" ref="C967:C1030" si="157">EOMONTH(A967,0)</f>
        <v>131885</v>
      </c>
      <c r="D967" s="3">
        <f t="shared" si="152"/>
        <v>31</v>
      </c>
      <c r="E967" s="10">
        <f t="shared" si="153"/>
        <v>31</v>
      </c>
      <c r="F967" s="4">
        <f>'Lease Quarterly'!K977</f>
        <v>0</v>
      </c>
      <c r="G967" s="3">
        <f t="shared" ref="G967:G1030" si="158">(F968/(A968-A967+1)*E967)+J966</f>
        <v>0</v>
      </c>
      <c r="H967" s="11">
        <f t="shared" si="154"/>
        <v>0</v>
      </c>
      <c r="I967" s="11">
        <f t="shared" si="155"/>
        <v>0</v>
      </c>
      <c r="J967" s="4">
        <f t="shared" si="156"/>
        <v>0</v>
      </c>
      <c r="K967" s="3">
        <f t="shared" si="149"/>
        <v>0</v>
      </c>
      <c r="L967" s="11">
        <f t="shared" si="150"/>
        <v>0</v>
      </c>
    </row>
    <row r="968" spans="1:12" x14ac:dyDescent="0.25">
      <c r="A968" s="9">
        <f>IF('Lease Quarterly'!$H$4="Monthly",DATE(YEAR('Quarterly Journal entry'!A967),MONTH('Quarterly Journal entry'!A967)+1,DAY('Quarterly Journal entry'!A967)),IF('Lease Quarterly'!$H$4="Quarterly",DATE(YEAR('Quarterly Journal entry'!A967),MONTH('Quarterly Journal entry'!A967)+3,DAY('Quarterly Journal entry'!A967)),DATE(YEAR('Quarterly Journal entry'!A967)+1,MONTH('Quarterly Journal entry'!A967),DAY('Quarterly Journal entry'!A967))))</f>
        <v>131945</v>
      </c>
      <c r="B968" s="9">
        <f t="shared" si="151"/>
        <v>131945</v>
      </c>
      <c r="C968" s="9">
        <f t="shared" si="157"/>
        <v>131974</v>
      </c>
      <c r="D968" s="3">
        <f t="shared" si="152"/>
        <v>30</v>
      </c>
      <c r="E968" s="10">
        <f t="shared" si="153"/>
        <v>30</v>
      </c>
      <c r="F968" s="4">
        <f>'Lease Quarterly'!K978</f>
        <v>0</v>
      </c>
      <c r="G968" s="3">
        <f t="shared" si="158"/>
        <v>0</v>
      </c>
      <c r="H968" s="11">
        <f t="shared" si="154"/>
        <v>0</v>
      </c>
      <c r="I968" s="11">
        <f t="shared" si="155"/>
        <v>0</v>
      </c>
      <c r="J968" s="4">
        <f t="shared" si="156"/>
        <v>0</v>
      </c>
      <c r="K968" s="3">
        <f t="shared" ref="K968:K1031" si="159">G968+J968+I968+H968-J967</f>
        <v>0</v>
      </c>
      <c r="L968" s="11">
        <f t="shared" ref="L968:L1031" si="160">J968-J967</f>
        <v>0</v>
      </c>
    </row>
    <row r="969" spans="1:12" x14ac:dyDescent="0.25">
      <c r="A969" s="9">
        <f>IF('Lease Quarterly'!$H$4="Monthly",DATE(YEAR('Quarterly Journal entry'!A968),MONTH('Quarterly Journal entry'!A968)+1,DAY('Quarterly Journal entry'!A968)),IF('Lease Quarterly'!$H$4="Quarterly",DATE(YEAR('Quarterly Journal entry'!A968),MONTH('Quarterly Journal entry'!A968)+3,DAY('Quarterly Journal entry'!A968)),DATE(YEAR('Quarterly Journal entry'!A968)+1,MONTH('Quarterly Journal entry'!A968),DAY('Quarterly Journal entry'!A968))))</f>
        <v>132036</v>
      </c>
      <c r="B969" s="9">
        <f t="shared" si="151"/>
        <v>132036</v>
      </c>
      <c r="C969" s="9">
        <f t="shared" si="157"/>
        <v>132066</v>
      </c>
      <c r="D969" s="3">
        <f t="shared" si="152"/>
        <v>31</v>
      </c>
      <c r="E969" s="10">
        <f t="shared" si="153"/>
        <v>31</v>
      </c>
      <c r="F969" s="4">
        <f>'Lease Quarterly'!K979</f>
        <v>0</v>
      </c>
      <c r="G969" s="3">
        <f t="shared" si="158"/>
        <v>0</v>
      </c>
      <c r="H969" s="11">
        <f t="shared" si="154"/>
        <v>0</v>
      </c>
      <c r="I969" s="11">
        <f t="shared" si="155"/>
        <v>0</v>
      </c>
      <c r="J969" s="4">
        <f t="shared" si="156"/>
        <v>0</v>
      </c>
      <c r="K969" s="3">
        <f t="shared" si="159"/>
        <v>0</v>
      </c>
      <c r="L969" s="11">
        <f t="shared" si="160"/>
        <v>0</v>
      </c>
    </row>
    <row r="970" spans="1:12" x14ac:dyDescent="0.25">
      <c r="A970" s="9">
        <f>IF('Lease Quarterly'!$H$4="Monthly",DATE(YEAR('Quarterly Journal entry'!A969),MONTH('Quarterly Journal entry'!A969)+1,DAY('Quarterly Journal entry'!A969)),IF('Lease Quarterly'!$H$4="Quarterly",DATE(YEAR('Quarterly Journal entry'!A969),MONTH('Quarterly Journal entry'!A969)+3,DAY('Quarterly Journal entry'!A969)),DATE(YEAR('Quarterly Journal entry'!A969)+1,MONTH('Quarterly Journal entry'!A969),DAY('Quarterly Journal entry'!A969))))</f>
        <v>132128</v>
      </c>
      <c r="B970" s="9">
        <f t="shared" si="151"/>
        <v>132128</v>
      </c>
      <c r="C970" s="9">
        <f t="shared" si="157"/>
        <v>132158</v>
      </c>
      <c r="D970" s="3">
        <f t="shared" si="152"/>
        <v>31</v>
      </c>
      <c r="E970" s="10">
        <f t="shared" si="153"/>
        <v>31</v>
      </c>
      <c r="F970" s="4">
        <f>'Lease Quarterly'!K980</f>
        <v>0</v>
      </c>
      <c r="G970" s="3">
        <f t="shared" si="158"/>
        <v>0</v>
      </c>
      <c r="H970" s="11">
        <f t="shared" si="154"/>
        <v>0</v>
      </c>
      <c r="I970" s="11">
        <f t="shared" si="155"/>
        <v>0</v>
      </c>
      <c r="J970" s="4">
        <f t="shared" si="156"/>
        <v>0</v>
      </c>
      <c r="K970" s="3">
        <f t="shared" si="159"/>
        <v>0</v>
      </c>
      <c r="L970" s="11">
        <f t="shared" si="160"/>
        <v>0</v>
      </c>
    </row>
    <row r="971" spans="1:12" x14ac:dyDescent="0.25">
      <c r="A971" s="9">
        <f>IF('Lease Quarterly'!$H$4="Monthly",DATE(YEAR('Quarterly Journal entry'!A970),MONTH('Quarterly Journal entry'!A970)+1,DAY('Quarterly Journal entry'!A970)),IF('Lease Quarterly'!$H$4="Quarterly",DATE(YEAR('Quarterly Journal entry'!A970),MONTH('Quarterly Journal entry'!A970)+3,DAY('Quarterly Journal entry'!A970)),DATE(YEAR('Quarterly Journal entry'!A970)+1,MONTH('Quarterly Journal entry'!A970),DAY('Quarterly Journal entry'!A970))))</f>
        <v>132220</v>
      </c>
      <c r="B971" s="9">
        <f t="shared" si="151"/>
        <v>132220</v>
      </c>
      <c r="C971" s="9">
        <f t="shared" si="157"/>
        <v>132250</v>
      </c>
      <c r="D971" s="3">
        <f t="shared" si="152"/>
        <v>31</v>
      </c>
      <c r="E971" s="10">
        <f t="shared" si="153"/>
        <v>31</v>
      </c>
      <c r="F971" s="4">
        <f>'Lease Quarterly'!K981</f>
        <v>0</v>
      </c>
      <c r="G971" s="3">
        <f t="shared" si="158"/>
        <v>0</v>
      </c>
      <c r="H971" s="11">
        <f t="shared" si="154"/>
        <v>0</v>
      </c>
      <c r="I971" s="11">
        <f t="shared" si="155"/>
        <v>0</v>
      </c>
      <c r="J971" s="4">
        <f t="shared" si="156"/>
        <v>0</v>
      </c>
      <c r="K971" s="3">
        <f t="shared" si="159"/>
        <v>0</v>
      </c>
      <c r="L971" s="11">
        <f t="shared" si="160"/>
        <v>0</v>
      </c>
    </row>
    <row r="972" spans="1:12" x14ac:dyDescent="0.25">
      <c r="A972" s="9">
        <f>IF('Lease Quarterly'!$H$4="Monthly",DATE(YEAR('Quarterly Journal entry'!A971),MONTH('Quarterly Journal entry'!A971)+1,DAY('Quarterly Journal entry'!A971)),IF('Lease Quarterly'!$H$4="Quarterly",DATE(YEAR('Quarterly Journal entry'!A971),MONTH('Quarterly Journal entry'!A971)+3,DAY('Quarterly Journal entry'!A971)),DATE(YEAR('Quarterly Journal entry'!A971)+1,MONTH('Quarterly Journal entry'!A971),DAY('Quarterly Journal entry'!A971))))</f>
        <v>132310</v>
      </c>
      <c r="B972" s="9">
        <f t="shared" si="151"/>
        <v>132310</v>
      </c>
      <c r="C972" s="9">
        <f t="shared" si="157"/>
        <v>132339</v>
      </c>
      <c r="D972" s="3">
        <f t="shared" si="152"/>
        <v>30</v>
      </c>
      <c r="E972" s="10">
        <f t="shared" si="153"/>
        <v>30</v>
      </c>
      <c r="F972" s="4">
        <f>'Lease Quarterly'!K982</f>
        <v>0</v>
      </c>
      <c r="G972" s="3">
        <f t="shared" si="158"/>
        <v>0</v>
      </c>
      <c r="H972" s="11">
        <f t="shared" si="154"/>
        <v>0</v>
      </c>
      <c r="I972" s="11">
        <f t="shared" si="155"/>
        <v>0</v>
      </c>
      <c r="J972" s="4">
        <f t="shared" si="156"/>
        <v>0</v>
      </c>
      <c r="K972" s="3">
        <f t="shared" si="159"/>
        <v>0</v>
      </c>
      <c r="L972" s="11">
        <f t="shared" si="160"/>
        <v>0</v>
      </c>
    </row>
    <row r="973" spans="1:12" x14ac:dyDescent="0.25">
      <c r="A973" s="9">
        <f>IF('Lease Quarterly'!$H$4="Monthly",DATE(YEAR('Quarterly Journal entry'!A972),MONTH('Quarterly Journal entry'!A972)+1,DAY('Quarterly Journal entry'!A972)),IF('Lease Quarterly'!$H$4="Quarterly",DATE(YEAR('Quarterly Journal entry'!A972),MONTH('Quarterly Journal entry'!A972)+3,DAY('Quarterly Journal entry'!A972)),DATE(YEAR('Quarterly Journal entry'!A972)+1,MONTH('Quarterly Journal entry'!A972),DAY('Quarterly Journal entry'!A972))))</f>
        <v>132401</v>
      </c>
      <c r="B973" s="9">
        <f t="shared" si="151"/>
        <v>132401</v>
      </c>
      <c r="C973" s="9">
        <f t="shared" si="157"/>
        <v>132431</v>
      </c>
      <c r="D973" s="3">
        <f t="shared" si="152"/>
        <v>31</v>
      </c>
      <c r="E973" s="10">
        <f t="shared" si="153"/>
        <v>31</v>
      </c>
      <c r="F973" s="4">
        <f>'Lease Quarterly'!K983</f>
        <v>0</v>
      </c>
      <c r="G973" s="3">
        <f t="shared" si="158"/>
        <v>0</v>
      </c>
      <c r="H973" s="11">
        <f t="shared" si="154"/>
        <v>0</v>
      </c>
      <c r="I973" s="11">
        <f t="shared" si="155"/>
        <v>0</v>
      </c>
      <c r="J973" s="4">
        <f t="shared" si="156"/>
        <v>0</v>
      </c>
      <c r="K973" s="3">
        <f t="shared" si="159"/>
        <v>0</v>
      </c>
      <c r="L973" s="11">
        <f t="shared" si="160"/>
        <v>0</v>
      </c>
    </row>
    <row r="974" spans="1:12" x14ac:dyDescent="0.25">
      <c r="A974" s="9">
        <f>IF('Lease Quarterly'!$H$4="Monthly",DATE(YEAR('Quarterly Journal entry'!A973),MONTH('Quarterly Journal entry'!A973)+1,DAY('Quarterly Journal entry'!A973)),IF('Lease Quarterly'!$H$4="Quarterly",DATE(YEAR('Quarterly Journal entry'!A973),MONTH('Quarterly Journal entry'!A973)+3,DAY('Quarterly Journal entry'!A973)),DATE(YEAR('Quarterly Journal entry'!A973)+1,MONTH('Quarterly Journal entry'!A973),DAY('Quarterly Journal entry'!A973))))</f>
        <v>132493</v>
      </c>
      <c r="B974" s="9">
        <f t="shared" si="151"/>
        <v>132493</v>
      </c>
      <c r="C974" s="9">
        <f t="shared" si="157"/>
        <v>132523</v>
      </c>
      <c r="D974" s="3">
        <f t="shared" si="152"/>
        <v>31</v>
      </c>
      <c r="E974" s="10">
        <f t="shared" si="153"/>
        <v>31</v>
      </c>
      <c r="F974" s="4">
        <f>'Lease Quarterly'!K984</f>
        <v>0</v>
      </c>
      <c r="G974" s="3">
        <f t="shared" si="158"/>
        <v>0</v>
      </c>
      <c r="H974" s="11">
        <f t="shared" si="154"/>
        <v>0</v>
      </c>
      <c r="I974" s="11">
        <f t="shared" si="155"/>
        <v>0</v>
      </c>
      <c r="J974" s="4">
        <f t="shared" si="156"/>
        <v>0</v>
      </c>
      <c r="K974" s="3">
        <f t="shared" si="159"/>
        <v>0</v>
      </c>
      <c r="L974" s="11">
        <f t="shared" si="160"/>
        <v>0</v>
      </c>
    </row>
    <row r="975" spans="1:12" x14ac:dyDescent="0.25">
      <c r="A975" s="9">
        <f>IF('Lease Quarterly'!$H$4="Monthly",DATE(YEAR('Quarterly Journal entry'!A974),MONTH('Quarterly Journal entry'!A974)+1,DAY('Quarterly Journal entry'!A974)),IF('Lease Quarterly'!$H$4="Quarterly",DATE(YEAR('Quarterly Journal entry'!A974),MONTH('Quarterly Journal entry'!A974)+3,DAY('Quarterly Journal entry'!A974)),DATE(YEAR('Quarterly Journal entry'!A974)+1,MONTH('Quarterly Journal entry'!A974),DAY('Quarterly Journal entry'!A974))))</f>
        <v>132585</v>
      </c>
      <c r="B975" s="9">
        <f t="shared" si="151"/>
        <v>132585</v>
      </c>
      <c r="C975" s="9">
        <f t="shared" si="157"/>
        <v>132615</v>
      </c>
      <c r="D975" s="3">
        <f t="shared" si="152"/>
        <v>31</v>
      </c>
      <c r="E975" s="10">
        <f t="shared" si="153"/>
        <v>31</v>
      </c>
      <c r="F975" s="4">
        <f>'Lease Quarterly'!K985</f>
        <v>0</v>
      </c>
      <c r="G975" s="3">
        <f t="shared" si="158"/>
        <v>0</v>
      </c>
      <c r="H975" s="11">
        <f t="shared" si="154"/>
        <v>0</v>
      </c>
      <c r="I975" s="11">
        <f t="shared" si="155"/>
        <v>0</v>
      </c>
      <c r="J975" s="4">
        <f t="shared" si="156"/>
        <v>0</v>
      </c>
      <c r="K975" s="3">
        <f t="shared" si="159"/>
        <v>0</v>
      </c>
      <c r="L975" s="11">
        <f t="shared" si="160"/>
        <v>0</v>
      </c>
    </row>
    <row r="976" spans="1:12" x14ac:dyDescent="0.25">
      <c r="A976" s="9">
        <f>IF('Lease Quarterly'!$H$4="Monthly",DATE(YEAR('Quarterly Journal entry'!A975),MONTH('Quarterly Journal entry'!A975)+1,DAY('Quarterly Journal entry'!A975)),IF('Lease Quarterly'!$H$4="Quarterly",DATE(YEAR('Quarterly Journal entry'!A975),MONTH('Quarterly Journal entry'!A975)+3,DAY('Quarterly Journal entry'!A975)),DATE(YEAR('Quarterly Journal entry'!A975)+1,MONTH('Quarterly Journal entry'!A975),DAY('Quarterly Journal entry'!A975))))</f>
        <v>132675</v>
      </c>
      <c r="B976" s="9">
        <f t="shared" si="151"/>
        <v>132675</v>
      </c>
      <c r="C976" s="9">
        <f t="shared" si="157"/>
        <v>132704</v>
      </c>
      <c r="D976" s="3">
        <f t="shared" si="152"/>
        <v>30</v>
      </c>
      <c r="E976" s="10">
        <f t="shared" si="153"/>
        <v>30</v>
      </c>
      <c r="F976" s="4">
        <f>'Lease Quarterly'!K986</f>
        <v>0</v>
      </c>
      <c r="G976" s="3">
        <f t="shared" si="158"/>
        <v>0</v>
      </c>
      <c r="H976" s="11">
        <f t="shared" si="154"/>
        <v>0</v>
      </c>
      <c r="I976" s="11">
        <f t="shared" si="155"/>
        <v>0</v>
      </c>
      <c r="J976" s="4">
        <f t="shared" si="156"/>
        <v>0</v>
      </c>
      <c r="K976" s="3">
        <f t="shared" si="159"/>
        <v>0</v>
      </c>
      <c r="L976" s="11">
        <f t="shared" si="160"/>
        <v>0</v>
      </c>
    </row>
    <row r="977" spans="1:12" x14ac:dyDescent="0.25">
      <c r="A977" s="9">
        <f>IF('Lease Quarterly'!$H$4="Monthly",DATE(YEAR('Quarterly Journal entry'!A976),MONTH('Quarterly Journal entry'!A976)+1,DAY('Quarterly Journal entry'!A976)),IF('Lease Quarterly'!$H$4="Quarterly",DATE(YEAR('Quarterly Journal entry'!A976),MONTH('Quarterly Journal entry'!A976)+3,DAY('Quarterly Journal entry'!A976)),DATE(YEAR('Quarterly Journal entry'!A976)+1,MONTH('Quarterly Journal entry'!A976),DAY('Quarterly Journal entry'!A976))))</f>
        <v>132766</v>
      </c>
      <c r="B977" s="9">
        <f t="shared" si="151"/>
        <v>132766</v>
      </c>
      <c r="C977" s="9">
        <f t="shared" si="157"/>
        <v>132796</v>
      </c>
      <c r="D977" s="3">
        <f t="shared" si="152"/>
        <v>31</v>
      </c>
      <c r="E977" s="10">
        <f t="shared" si="153"/>
        <v>31</v>
      </c>
      <c r="F977" s="4">
        <f>'Lease Quarterly'!K987</f>
        <v>0</v>
      </c>
      <c r="G977" s="3">
        <f t="shared" si="158"/>
        <v>0</v>
      </c>
      <c r="H977" s="11">
        <f t="shared" si="154"/>
        <v>0</v>
      </c>
      <c r="I977" s="11">
        <f t="shared" si="155"/>
        <v>0</v>
      </c>
      <c r="J977" s="4">
        <f t="shared" si="156"/>
        <v>0</v>
      </c>
      <c r="K977" s="3">
        <f t="shared" si="159"/>
        <v>0</v>
      </c>
      <c r="L977" s="11">
        <f t="shared" si="160"/>
        <v>0</v>
      </c>
    </row>
    <row r="978" spans="1:12" x14ac:dyDescent="0.25">
      <c r="A978" s="9">
        <f>IF('Lease Quarterly'!$H$4="Monthly",DATE(YEAR('Quarterly Journal entry'!A977),MONTH('Quarterly Journal entry'!A977)+1,DAY('Quarterly Journal entry'!A977)),IF('Lease Quarterly'!$H$4="Quarterly",DATE(YEAR('Quarterly Journal entry'!A977),MONTH('Quarterly Journal entry'!A977)+3,DAY('Quarterly Journal entry'!A977)),DATE(YEAR('Quarterly Journal entry'!A977)+1,MONTH('Quarterly Journal entry'!A977),DAY('Quarterly Journal entry'!A977))))</f>
        <v>132858</v>
      </c>
      <c r="B978" s="9">
        <f t="shared" si="151"/>
        <v>132858</v>
      </c>
      <c r="C978" s="9">
        <f t="shared" si="157"/>
        <v>132888</v>
      </c>
      <c r="D978" s="3">
        <f t="shared" si="152"/>
        <v>31</v>
      </c>
      <c r="E978" s="10">
        <f t="shared" si="153"/>
        <v>31</v>
      </c>
      <c r="F978" s="4">
        <f>'Lease Quarterly'!K988</f>
        <v>0</v>
      </c>
      <c r="G978" s="3">
        <f t="shared" si="158"/>
        <v>0</v>
      </c>
      <c r="H978" s="11">
        <f t="shared" si="154"/>
        <v>0</v>
      </c>
      <c r="I978" s="11">
        <f t="shared" si="155"/>
        <v>0</v>
      </c>
      <c r="J978" s="4">
        <f t="shared" si="156"/>
        <v>0</v>
      </c>
      <c r="K978" s="3">
        <f t="shared" si="159"/>
        <v>0</v>
      </c>
      <c r="L978" s="11">
        <f t="shared" si="160"/>
        <v>0</v>
      </c>
    </row>
    <row r="979" spans="1:12" x14ac:dyDescent="0.25">
      <c r="A979" s="9">
        <f>IF('Lease Quarterly'!$H$4="Monthly",DATE(YEAR('Quarterly Journal entry'!A978),MONTH('Quarterly Journal entry'!A978)+1,DAY('Quarterly Journal entry'!A978)),IF('Lease Quarterly'!$H$4="Quarterly",DATE(YEAR('Quarterly Journal entry'!A978),MONTH('Quarterly Journal entry'!A978)+3,DAY('Quarterly Journal entry'!A978)),DATE(YEAR('Quarterly Journal entry'!A978)+1,MONTH('Quarterly Journal entry'!A978),DAY('Quarterly Journal entry'!A978))))</f>
        <v>132950</v>
      </c>
      <c r="B979" s="9">
        <f t="shared" si="151"/>
        <v>132950</v>
      </c>
      <c r="C979" s="9">
        <f t="shared" si="157"/>
        <v>132980</v>
      </c>
      <c r="D979" s="3">
        <f t="shared" si="152"/>
        <v>31</v>
      </c>
      <c r="E979" s="10">
        <f t="shared" si="153"/>
        <v>31</v>
      </c>
      <c r="F979" s="4">
        <f>'Lease Quarterly'!K989</f>
        <v>0</v>
      </c>
      <c r="G979" s="3">
        <f t="shared" si="158"/>
        <v>0</v>
      </c>
      <c r="H979" s="11">
        <f t="shared" si="154"/>
        <v>0</v>
      </c>
      <c r="I979" s="11">
        <f t="shared" si="155"/>
        <v>0</v>
      </c>
      <c r="J979" s="4">
        <f t="shared" si="156"/>
        <v>0</v>
      </c>
      <c r="K979" s="3">
        <f t="shared" si="159"/>
        <v>0</v>
      </c>
      <c r="L979" s="11">
        <f t="shared" si="160"/>
        <v>0</v>
      </c>
    </row>
    <row r="980" spans="1:12" x14ac:dyDescent="0.25">
      <c r="A980" s="9">
        <f>IF('Lease Quarterly'!$H$4="Monthly",DATE(YEAR('Quarterly Journal entry'!A979),MONTH('Quarterly Journal entry'!A979)+1,DAY('Quarterly Journal entry'!A979)),IF('Lease Quarterly'!$H$4="Quarterly",DATE(YEAR('Quarterly Journal entry'!A979),MONTH('Quarterly Journal entry'!A979)+3,DAY('Quarterly Journal entry'!A979)),DATE(YEAR('Quarterly Journal entry'!A979)+1,MONTH('Quarterly Journal entry'!A979),DAY('Quarterly Journal entry'!A979))))</f>
        <v>133041</v>
      </c>
      <c r="B980" s="9">
        <f t="shared" si="151"/>
        <v>133041</v>
      </c>
      <c r="C980" s="9">
        <f t="shared" si="157"/>
        <v>133070</v>
      </c>
      <c r="D980" s="3">
        <f t="shared" si="152"/>
        <v>30</v>
      </c>
      <c r="E980" s="10">
        <f t="shared" si="153"/>
        <v>30</v>
      </c>
      <c r="F980" s="4">
        <f>'Lease Quarterly'!K990</f>
        <v>0</v>
      </c>
      <c r="G980" s="3">
        <f t="shared" si="158"/>
        <v>0</v>
      </c>
      <c r="H980" s="11">
        <f t="shared" si="154"/>
        <v>0</v>
      </c>
      <c r="I980" s="11">
        <f t="shared" si="155"/>
        <v>0</v>
      </c>
      <c r="J980" s="4">
        <f t="shared" si="156"/>
        <v>0</v>
      </c>
      <c r="K980" s="3">
        <f t="shared" si="159"/>
        <v>0</v>
      </c>
      <c r="L980" s="11">
        <f t="shared" si="160"/>
        <v>0</v>
      </c>
    </row>
    <row r="981" spans="1:12" x14ac:dyDescent="0.25">
      <c r="A981" s="9">
        <f>IF('Lease Quarterly'!$H$4="Monthly",DATE(YEAR('Quarterly Journal entry'!A980),MONTH('Quarterly Journal entry'!A980)+1,DAY('Quarterly Journal entry'!A980)),IF('Lease Quarterly'!$H$4="Quarterly",DATE(YEAR('Quarterly Journal entry'!A980),MONTH('Quarterly Journal entry'!A980)+3,DAY('Quarterly Journal entry'!A980)),DATE(YEAR('Quarterly Journal entry'!A980)+1,MONTH('Quarterly Journal entry'!A980),DAY('Quarterly Journal entry'!A980))))</f>
        <v>133132</v>
      </c>
      <c r="B981" s="9">
        <f t="shared" si="151"/>
        <v>133132</v>
      </c>
      <c r="C981" s="9">
        <f t="shared" si="157"/>
        <v>133162</v>
      </c>
      <c r="D981" s="3">
        <f t="shared" si="152"/>
        <v>31</v>
      </c>
      <c r="E981" s="10">
        <f t="shared" si="153"/>
        <v>31</v>
      </c>
      <c r="F981" s="4">
        <f>'Lease Quarterly'!K991</f>
        <v>0</v>
      </c>
      <c r="G981" s="3">
        <f t="shared" si="158"/>
        <v>0</v>
      </c>
      <c r="H981" s="11">
        <f t="shared" si="154"/>
        <v>0</v>
      </c>
      <c r="I981" s="11">
        <f t="shared" si="155"/>
        <v>0</v>
      </c>
      <c r="J981" s="4">
        <f t="shared" si="156"/>
        <v>0</v>
      </c>
      <c r="K981" s="3">
        <f t="shared" si="159"/>
        <v>0</v>
      </c>
      <c r="L981" s="11">
        <f t="shared" si="160"/>
        <v>0</v>
      </c>
    </row>
    <row r="982" spans="1:12" x14ac:dyDescent="0.25">
      <c r="A982" s="9">
        <f>IF('Lease Quarterly'!$H$4="Monthly",DATE(YEAR('Quarterly Journal entry'!A981),MONTH('Quarterly Journal entry'!A981)+1,DAY('Quarterly Journal entry'!A981)),IF('Lease Quarterly'!$H$4="Quarterly",DATE(YEAR('Quarterly Journal entry'!A981),MONTH('Quarterly Journal entry'!A981)+3,DAY('Quarterly Journal entry'!A981)),DATE(YEAR('Quarterly Journal entry'!A981)+1,MONTH('Quarterly Journal entry'!A981),DAY('Quarterly Journal entry'!A981))))</f>
        <v>133224</v>
      </c>
      <c r="B982" s="9">
        <f t="shared" si="151"/>
        <v>133224</v>
      </c>
      <c r="C982" s="9">
        <f t="shared" si="157"/>
        <v>133254</v>
      </c>
      <c r="D982" s="3">
        <f t="shared" si="152"/>
        <v>31</v>
      </c>
      <c r="E982" s="10">
        <f t="shared" si="153"/>
        <v>31</v>
      </c>
      <c r="F982" s="4">
        <f>'Lease Quarterly'!K992</f>
        <v>0</v>
      </c>
      <c r="G982" s="3">
        <f t="shared" si="158"/>
        <v>0</v>
      </c>
      <c r="H982" s="11">
        <f t="shared" si="154"/>
        <v>0</v>
      </c>
      <c r="I982" s="11">
        <f t="shared" si="155"/>
        <v>0</v>
      </c>
      <c r="J982" s="4">
        <f t="shared" si="156"/>
        <v>0</v>
      </c>
      <c r="K982" s="3">
        <f t="shared" si="159"/>
        <v>0</v>
      </c>
      <c r="L982" s="11">
        <f t="shared" si="160"/>
        <v>0</v>
      </c>
    </row>
    <row r="983" spans="1:12" x14ac:dyDescent="0.25">
      <c r="A983" s="9">
        <f>IF('Lease Quarterly'!$H$4="Monthly",DATE(YEAR('Quarterly Journal entry'!A982),MONTH('Quarterly Journal entry'!A982)+1,DAY('Quarterly Journal entry'!A982)),IF('Lease Quarterly'!$H$4="Quarterly",DATE(YEAR('Quarterly Journal entry'!A982),MONTH('Quarterly Journal entry'!A982)+3,DAY('Quarterly Journal entry'!A982)),DATE(YEAR('Quarterly Journal entry'!A982)+1,MONTH('Quarterly Journal entry'!A982),DAY('Quarterly Journal entry'!A982))))</f>
        <v>133316</v>
      </c>
      <c r="B983" s="9">
        <f t="shared" si="151"/>
        <v>133316</v>
      </c>
      <c r="C983" s="9">
        <f t="shared" si="157"/>
        <v>133346</v>
      </c>
      <c r="D983" s="3">
        <f t="shared" si="152"/>
        <v>31</v>
      </c>
      <c r="E983" s="10">
        <f t="shared" si="153"/>
        <v>31</v>
      </c>
      <c r="F983" s="4">
        <f>'Lease Quarterly'!K993</f>
        <v>0</v>
      </c>
      <c r="G983" s="3">
        <f t="shared" si="158"/>
        <v>0</v>
      </c>
      <c r="H983" s="11">
        <f t="shared" si="154"/>
        <v>0</v>
      </c>
      <c r="I983" s="11">
        <f t="shared" si="155"/>
        <v>0</v>
      </c>
      <c r="J983" s="4">
        <f t="shared" si="156"/>
        <v>0</v>
      </c>
      <c r="K983" s="3">
        <f t="shared" si="159"/>
        <v>0</v>
      </c>
      <c r="L983" s="11">
        <f t="shared" si="160"/>
        <v>0</v>
      </c>
    </row>
    <row r="984" spans="1:12" x14ac:dyDescent="0.25">
      <c r="A984" s="9">
        <f>IF('Lease Quarterly'!$H$4="Monthly",DATE(YEAR('Quarterly Journal entry'!A983),MONTH('Quarterly Journal entry'!A983)+1,DAY('Quarterly Journal entry'!A983)),IF('Lease Quarterly'!$H$4="Quarterly",DATE(YEAR('Quarterly Journal entry'!A983),MONTH('Quarterly Journal entry'!A983)+3,DAY('Quarterly Journal entry'!A983)),DATE(YEAR('Quarterly Journal entry'!A983)+1,MONTH('Quarterly Journal entry'!A983),DAY('Quarterly Journal entry'!A983))))</f>
        <v>133406</v>
      </c>
      <c r="B984" s="9">
        <f t="shared" si="151"/>
        <v>133406</v>
      </c>
      <c r="C984" s="9">
        <f t="shared" si="157"/>
        <v>133435</v>
      </c>
      <c r="D984" s="3">
        <f t="shared" si="152"/>
        <v>30</v>
      </c>
      <c r="E984" s="10">
        <f t="shared" si="153"/>
        <v>30</v>
      </c>
      <c r="F984" s="4">
        <f>'Lease Quarterly'!K994</f>
        <v>0</v>
      </c>
      <c r="G984" s="3">
        <f t="shared" si="158"/>
        <v>0</v>
      </c>
      <c r="H984" s="11">
        <f t="shared" si="154"/>
        <v>0</v>
      </c>
      <c r="I984" s="11">
        <f t="shared" si="155"/>
        <v>0</v>
      </c>
      <c r="J984" s="4">
        <f t="shared" si="156"/>
        <v>0</v>
      </c>
      <c r="K984" s="3">
        <f t="shared" si="159"/>
        <v>0</v>
      </c>
      <c r="L984" s="11">
        <f t="shared" si="160"/>
        <v>0</v>
      </c>
    </row>
    <row r="985" spans="1:12" x14ac:dyDescent="0.25">
      <c r="A985" s="9">
        <f>IF('Lease Quarterly'!$H$4="Monthly",DATE(YEAR('Quarterly Journal entry'!A984),MONTH('Quarterly Journal entry'!A984)+1,DAY('Quarterly Journal entry'!A984)),IF('Lease Quarterly'!$H$4="Quarterly",DATE(YEAR('Quarterly Journal entry'!A984),MONTH('Quarterly Journal entry'!A984)+3,DAY('Quarterly Journal entry'!A984)),DATE(YEAR('Quarterly Journal entry'!A984)+1,MONTH('Quarterly Journal entry'!A984),DAY('Quarterly Journal entry'!A984))))</f>
        <v>133497</v>
      </c>
      <c r="B985" s="9">
        <f t="shared" si="151"/>
        <v>133497</v>
      </c>
      <c r="C985" s="9">
        <f t="shared" si="157"/>
        <v>133527</v>
      </c>
      <c r="D985" s="3">
        <f t="shared" si="152"/>
        <v>31</v>
      </c>
      <c r="E985" s="10">
        <f t="shared" si="153"/>
        <v>31</v>
      </c>
      <c r="F985" s="4">
        <f>'Lease Quarterly'!K995</f>
        <v>0</v>
      </c>
      <c r="G985" s="3">
        <f t="shared" si="158"/>
        <v>0</v>
      </c>
      <c r="H985" s="11">
        <f t="shared" si="154"/>
        <v>0</v>
      </c>
      <c r="I985" s="11">
        <f t="shared" si="155"/>
        <v>0</v>
      </c>
      <c r="J985" s="4">
        <f t="shared" si="156"/>
        <v>0</v>
      </c>
      <c r="K985" s="3">
        <f t="shared" si="159"/>
        <v>0</v>
      </c>
      <c r="L985" s="11">
        <f t="shared" si="160"/>
        <v>0</v>
      </c>
    </row>
    <row r="986" spans="1:12" x14ac:dyDescent="0.25">
      <c r="A986" s="9">
        <f>IF('Lease Quarterly'!$H$4="Monthly",DATE(YEAR('Quarterly Journal entry'!A985),MONTH('Quarterly Journal entry'!A985)+1,DAY('Quarterly Journal entry'!A985)),IF('Lease Quarterly'!$H$4="Quarterly",DATE(YEAR('Quarterly Journal entry'!A985),MONTH('Quarterly Journal entry'!A985)+3,DAY('Quarterly Journal entry'!A985)),DATE(YEAR('Quarterly Journal entry'!A985)+1,MONTH('Quarterly Journal entry'!A985),DAY('Quarterly Journal entry'!A985))))</f>
        <v>133589</v>
      </c>
      <c r="B986" s="9">
        <f t="shared" si="151"/>
        <v>133589</v>
      </c>
      <c r="C986" s="9">
        <f t="shared" si="157"/>
        <v>133619</v>
      </c>
      <c r="D986" s="3">
        <f t="shared" si="152"/>
        <v>31</v>
      </c>
      <c r="E986" s="10">
        <f t="shared" si="153"/>
        <v>31</v>
      </c>
      <c r="F986" s="4">
        <f>'Lease Quarterly'!K996</f>
        <v>0</v>
      </c>
      <c r="G986" s="3">
        <f t="shared" si="158"/>
        <v>0</v>
      </c>
      <c r="H986" s="11">
        <f t="shared" si="154"/>
        <v>0</v>
      </c>
      <c r="I986" s="11">
        <f t="shared" si="155"/>
        <v>0</v>
      </c>
      <c r="J986" s="4">
        <f t="shared" si="156"/>
        <v>0</v>
      </c>
      <c r="K986" s="3">
        <f t="shared" si="159"/>
        <v>0</v>
      </c>
      <c r="L986" s="11">
        <f t="shared" si="160"/>
        <v>0</v>
      </c>
    </row>
    <row r="987" spans="1:12" x14ac:dyDescent="0.25">
      <c r="A987" s="9">
        <f>IF('Lease Quarterly'!$H$4="Monthly",DATE(YEAR('Quarterly Journal entry'!A986),MONTH('Quarterly Journal entry'!A986)+1,DAY('Quarterly Journal entry'!A986)),IF('Lease Quarterly'!$H$4="Quarterly",DATE(YEAR('Quarterly Journal entry'!A986),MONTH('Quarterly Journal entry'!A986)+3,DAY('Quarterly Journal entry'!A986)),DATE(YEAR('Quarterly Journal entry'!A986)+1,MONTH('Quarterly Journal entry'!A986),DAY('Quarterly Journal entry'!A986))))</f>
        <v>133681</v>
      </c>
      <c r="B987" s="9">
        <f t="shared" si="151"/>
        <v>133681</v>
      </c>
      <c r="C987" s="9">
        <f t="shared" si="157"/>
        <v>133711</v>
      </c>
      <c r="D987" s="3">
        <f t="shared" si="152"/>
        <v>31</v>
      </c>
      <c r="E987" s="10">
        <f t="shared" si="153"/>
        <v>31</v>
      </c>
      <c r="F987" s="4">
        <f>'Lease Quarterly'!K997</f>
        <v>0</v>
      </c>
      <c r="G987" s="3">
        <f t="shared" si="158"/>
        <v>0</v>
      </c>
      <c r="H987" s="11">
        <f t="shared" si="154"/>
        <v>0</v>
      </c>
      <c r="I987" s="11">
        <f t="shared" si="155"/>
        <v>0</v>
      </c>
      <c r="J987" s="4">
        <f t="shared" si="156"/>
        <v>0</v>
      </c>
      <c r="K987" s="3">
        <f t="shared" si="159"/>
        <v>0</v>
      </c>
      <c r="L987" s="11">
        <f t="shared" si="160"/>
        <v>0</v>
      </c>
    </row>
    <row r="988" spans="1:12" x14ac:dyDescent="0.25">
      <c r="A988" s="9">
        <f>IF('Lease Quarterly'!$H$4="Monthly",DATE(YEAR('Quarterly Journal entry'!A987),MONTH('Quarterly Journal entry'!A987)+1,DAY('Quarterly Journal entry'!A987)),IF('Lease Quarterly'!$H$4="Quarterly",DATE(YEAR('Quarterly Journal entry'!A987),MONTH('Quarterly Journal entry'!A987)+3,DAY('Quarterly Journal entry'!A987)),DATE(YEAR('Quarterly Journal entry'!A987)+1,MONTH('Quarterly Journal entry'!A987),DAY('Quarterly Journal entry'!A987))))</f>
        <v>133771</v>
      </c>
      <c r="B988" s="9">
        <f t="shared" si="151"/>
        <v>133771</v>
      </c>
      <c r="C988" s="9">
        <f t="shared" si="157"/>
        <v>133800</v>
      </c>
      <c r="D988" s="3">
        <f t="shared" si="152"/>
        <v>30</v>
      </c>
      <c r="E988" s="10">
        <f t="shared" si="153"/>
        <v>30</v>
      </c>
      <c r="F988" s="4">
        <f>'Lease Quarterly'!K998</f>
        <v>0</v>
      </c>
      <c r="G988" s="3">
        <f t="shared" si="158"/>
        <v>0</v>
      </c>
      <c r="H988" s="11">
        <f t="shared" si="154"/>
        <v>0</v>
      </c>
      <c r="I988" s="11">
        <f t="shared" si="155"/>
        <v>0</v>
      </c>
      <c r="J988" s="4">
        <f t="shared" si="156"/>
        <v>0</v>
      </c>
      <c r="K988" s="3">
        <f t="shared" si="159"/>
        <v>0</v>
      </c>
      <c r="L988" s="11">
        <f t="shared" si="160"/>
        <v>0</v>
      </c>
    </row>
    <row r="989" spans="1:12" x14ac:dyDescent="0.25">
      <c r="A989" s="9">
        <f>IF('Lease Quarterly'!$H$4="Monthly",DATE(YEAR('Quarterly Journal entry'!A988),MONTH('Quarterly Journal entry'!A988)+1,DAY('Quarterly Journal entry'!A988)),IF('Lease Quarterly'!$H$4="Quarterly",DATE(YEAR('Quarterly Journal entry'!A988),MONTH('Quarterly Journal entry'!A988)+3,DAY('Quarterly Journal entry'!A988)),DATE(YEAR('Quarterly Journal entry'!A988)+1,MONTH('Quarterly Journal entry'!A988),DAY('Quarterly Journal entry'!A988))))</f>
        <v>133862</v>
      </c>
      <c r="B989" s="9">
        <f t="shared" si="151"/>
        <v>133862</v>
      </c>
      <c r="C989" s="9">
        <f t="shared" si="157"/>
        <v>133892</v>
      </c>
      <c r="D989" s="3">
        <f t="shared" si="152"/>
        <v>31</v>
      </c>
      <c r="E989" s="10">
        <f t="shared" si="153"/>
        <v>31</v>
      </c>
      <c r="F989" s="4">
        <f>'Lease Quarterly'!K999</f>
        <v>0</v>
      </c>
      <c r="G989" s="3">
        <f t="shared" si="158"/>
        <v>0</v>
      </c>
      <c r="H989" s="11">
        <f t="shared" si="154"/>
        <v>0</v>
      </c>
      <c r="I989" s="11">
        <f t="shared" si="155"/>
        <v>0</v>
      </c>
      <c r="J989" s="4">
        <f t="shared" si="156"/>
        <v>0</v>
      </c>
      <c r="K989" s="3">
        <f t="shared" si="159"/>
        <v>0</v>
      </c>
      <c r="L989" s="11">
        <f t="shared" si="160"/>
        <v>0</v>
      </c>
    </row>
    <row r="990" spans="1:12" x14ac:dyDescent="0.25">
      <c r="A990" s="9">
        <f>IF('Lease Quarterly'!$H$4="Monthly",DATE(YEAR('Quarterly Journal entry'!A989),MONTH('Quarterly Journal entry'!A989)+1,DAY('Quarterly Journal entry'!A989)),IF('Lease Quarterly'!$H$4="Quarterly",DATE(YEAR('Quarterly Journal entry'!A989),MONTH('Quarterly Journal entry'!A989)+3,DAY('Quarterly Journal entry'!A989)),DATE(YEAR('Quarterly Journal entry'!A989)+1,MONTH('Quarterly Journal entry'!A989),DAY('Quarterly Journal entry'!A989))))</f>
        <v>133954</v>
      </c>
      <c r="B990" s="9">
        <f t="shared" si="151"/>
        <v>133954</v>
      </c>
      <c r="C990" s="9">
        <f t="shared" si="157"/>
        <v>133984</v>
      </c>
      <c r="D990" s="3">
        <f t="shared" si="152"/>
        <v>31</v>
      </c>
      <c r="E990" s="10">
        <f t="shared" si="153"/>
        <v>31</v>
      </c>
      <c r="F990" s="4">
        <f>'Lease Quarterly'!K1000</f>
        <v>0</v>
      </c>
      <c r="G990" s="3">
        <f t="shared" si="158"/>
        <v>0</v>
      </c>
      <c r="H990" s="11">
        <f t="shared" si="154"/>
        <v>0</v>
      </c>
      <c r="I990" s="11">
        <f t="shared" si="155"/>
        <v>0</v>
      </c>
      <c r="J990" s="4">
        <f t="shared" si="156"/>
        <v>0</v>
      </c>
      <c r="K990" s="3">
        <f t="shared" si="159"/>
        <v>0</v>
      </c>
      <c r="L990" s="11">
        <f t="shared" si="160"/>
        <v>0</v>
      </c>
    </row>
    <row r="991" spans="1:12" x14ac:dyDescent="0.25">
      <c r="A991" s="9">
        <f>IF('Lease Quarterly'!$H$4="Monthly",DATE(YEAR('Quarterly Journal entry'!A990),MONTH('Quarterly Journal entry'!A990)+1,DAY('Quarterly Journal entry'!A990)),IF('Lease Quarterly'!$H$4="Quarterly",DATE(YEAR('Quarterly Journal entry'!A990),MONTH('Quarterly Journal entry'!A990)+3,DAY('Quarterly Journal entry'!A990)),DATE(YEAR('Quarterly Journal entry'!A990)+1,MONTH('Quarterly Journal entry'!A990),DAY('Quarterly Journal entry'!A990))))</f>
        <v>134046</v>
      </c>
      <c r="B991" s="9">
        <f t="shared" si="151"/>
        <v>134046</v>
      </c>
      <c r="C991" s="9">
        <f t="shared" si="157"/>
        <v>134076</v>
      </c>
      <c r="D991" s="3">
        <f t="shared" si="152"/>
        <v>31</v>
      </c>
      <c r="E991" s="10">
        <f t="shared" si="153"/>
        <v>31</v>
      </c>
      <c r="F991" s="4">
        <f>'Lease Quarterly'!K1001</f>
        <v>0</v>
      </c>
      <c r="G991" s="3">
        <f t="shared" si="158"/>
        <v>0</v>
      </c>
      <c r="H991" s="11">
        <f t="shared" si="154"/>
        <v>0</v>
      </c>
      <c r="I991" s="11">
        <f t="shared" si="155"/>
        <v>0</v>
      </c>
      <c r="J991" s="4">
        <f t="shared" si="156"/>
        <v>0</v>
      </c>
      <c r="K991" s="3">
        <f t="shared" si="159"/>
        <v>0</v>
      </c>
      <c r="L991" s="11">
        <f t="shared" si="160"/>
        <v>0</v>
      </c>
    </row>
    <row r="992" spans="1:12" x14ac:dyDescent="0.25">
      <c r="A992" s="9">
        <f>IF('Lease Quarterly'!$H$4="Monthly",DATE(YEAR('Quarterly Journal entry'!A991),MONTH('Quarterly Journal entry'!A991)+1,DAY('Quarterly Journal entry'!A991)),IF('Lease Quarterly'!$H$4="Quarterly",DATE(YEAR('Quarterly Journal entry'!A991),MONTH('Quarterly Journal entry'!A991)+3,DAY('Quarterly Journal entry'!A991)),DATE(YEAR('Quarterly Journal entry'!A991)+1,MONTH('Quarterly Journal entry'!A991),DAY('Quarterly Journal entry'!A991))))</f>
        <v>134136</v>
      </c>
      <c r="B992" s="9">
        <f t="shared" si="151"/>
        <v>134136</v>
      </c>
      <c r="C992" s="9">
        <f t="shared" si="157"/>
        <v>134165</v>
      </c>
      <c r="D992" s="3">
        <f t="shared" si="152"/>
        <v>30</v>
      </c>
      <c r="E992" s="10">
        <f t="shared" si="153"/>
        <v>30</v>
      </c>
      <c r="F992" s="4">
        <f>'Lease Quarterly'!K1002</f>
        <v>0</v>
      </c>
      <c r="G992" s="3">
        <f t="shared" si="158"/>
        <v>0</v>
      </c>
      <c r="H992" s="11">
        <f t="shared" si="154"/>
        <v>0</v>
      </c>
      <c r="I992" s="11">
        <f t="shared" si="155"/>
        <v>0</v>
      </c>
      <c r="J992" s="4">
        <f t="shared" si="156"/>
        <v>0</v>
      </c>
      <c r="K992" s="3">
        <f t="shared" si="159"/>
        <v>0</v>
      </c>
      <c r="L992" s="11">
        <f t="shared" si="160"/>
        <v>0</v>
      </c>
    </row>
    <row r="993" spans="1:12" x14ac:dyDescent="0.25">
      <c r="A993" s="9">
        <f>IF('Lease Quarterly'!$H$4="Monthly",DATE(YEAR('Quarterly Journal entry'!A992),MONTH('Quarterly Journal entry'!A992)+1,DAY('Quarterly Journal entry'!A992)),IF('Lease Quarterly'!$H$4="Quarterly",DATE(YEAR('Quarterly Journal entry'!A992),MONTH('Quarterly Journal entry'!A992)+3,DAY('Quarterly Journal entry'!A992)),DATE(YEAR('Quarterly Journal entry'!A992)+1,MONTH('Quarterly Journal entry'!A992),DAY('Quarterly Journal entry'!A992))))</f>
        <v>134227</v>
      </c>
      <c r="B993" s="9">
        <f t="shared" si="151"/>
        <v>134227</v>
      </c>
      <c r="C993" s="9">
        <f t="shared" si="157"/>
        <v>134257</v>
      </c>
      <c r="D993" s="3">
        <f t="shared" si="152"/>
        <v>31</v>
      </c>
      <c r="E993" s="10">
        <f t="shared" si="153"/>
        <v>31</v>
      </c>
      <c r="F993" s="4">
        <f>'Lease Quarterly'!K1003</f>
        <v>0</v>
      </c>
      <c r="G993" s="3">
        <f t="shared" si="158"/>
        <v>0</v>
      </c>
      <c r="H993" s="11">
        <f t="shared" si="154"/>
        <v>0</v>
      </c>
      <c r="I993" s="11">
        <f t="shared" si="155"/>
        <v>0</v>
      </c>
      <c r="J993" s="4">
        <f t="shared" si="156"/>
        <v>0</v>
      </c>
      <c r="K993" s="3">
        <f t="shared" si="159"/>
        <v>0</v>
      </c>
      <c r="L993" s="11">
        <f t="shared" si="160"/>
        <v>0</v>
      </c>
    </row>
    <row r="994" spans="1:12" x14ac:dyDescent="0.25">
      <c r="A994" s="9">
        <f>IF('Lease Quarterly'!$H$4="Monthly",DATE(YEAR('Quarterly Journal entry'!A993),MONTH('Quarterly Journal entry'!A993)+1,DAY('Quarterly Journal entry'!A993)),IF('Lease Quarterly'!$H$4="Quarterly",DATE(YEAR('Quarterly Journal entry'!A993),MONTH('Quarterly Journal entry'!A993)+3,DAY('Quarterly Journal entry'!A993)),DATE(YEAR('Quarterly Journal entry'!A993)+1,MONTH('Quarterly Journal entry'!A993),DAY('Quarterly Journal entry'!A993))))</f>
        <v>134319</v>
      </c>
      <c r="B994" s="9">
        <f t="shared" si="151"/>
        <v>134319</v>
      </c>
      <c r="C994" s="9">
        <f t="shared" si="157"/>
        <v>134349</v>
      </c>
      <c r="D994" s="3">
        <f t="shared" si="152"/>
        <v>31</v>
      </c>
      <c r="E994" s="10">
        <f t="shared" si="153"/>
        <v>31</v>
      </c>
      <c r="F994" s="4">
        <f>'Lease Quarterly'!K1004</f>
        <v>0</v>
      </c>
      <c r="G994" s="3">
        <f t="shared" si="158"/>
        <v>0</v>
      </c>
      <c r="H994" s="11">
        <f t="shared" si="154"/>
        <v>0</v>
      </c>
      <c r="I994" s="11">
        <f t="shared" si="155"/>
        <v>0</v>
      </c>
      <c r="J994" s="4">
        <f t="shared" si="156"/>
        <v>0</v>
      </c>
      <c r="K994" s="3">
        <f t="shared" si="159"/>
        <v>0</v>
      </c>
      <c r="L994" s="11">
        <f t="shared" si="160"/>
        <v>0</v>
      </c>
    </row>
    <row r="995" spans="1:12" x14ac:dyDescent="0.25">
      <c r="A995" s="9">
        <f>IF('Lease Quarterly'!$H$4="Monthly",DATE(YEAR('Quarterly Journal entry'!A994),MONTH('Quarterly Journal entry'!A994)+1,DAY('Quarterly Journal entry'!A994)),IF('Lease Quarterly'!$H$4="Quarterly",DATE(YEAR('Quarterly Journal entry'!A994),MONTH('Quarterly Journal entry'!A994)+3,DAY('Quarterly Journal entry'!A994)),DATE(YEAR('Quarterly Journal entry'!A994)+1,MONTH('Quarterly Journal entry'!A994),DAY('Quarterly Journal entry'!A994))))</f>
        <v>134411</v>
      </c>
      <c r="B995" s="9">
        <f t="shared" si="151"/>
        <v>134411</v>
      </c>
      <c r="C995" s="9">
        <f t="shared" si="157"/>
        <v>134441</v>
      </c>
      <c r="D995" s="3">
        <f t="shared" si="152"/>
        <v>31</v>
      </c>
      <c r="E995" s="10">
        <f t="shared" si="153"/>
        <v>31</v>
      </c>
      <c r="F995" s="4">
        <f>'Lease Quarterly'!K1005</f>
        <v>0</v>
      </c>
      <c r="G995" s="3">
        <f t="shared" si="158"/>
        <v>0</v>
      </c>
      <c r="H995" s="11">
        <f t="shared" si="154"/>
        <v>0</v>
      </c>
      <c r="I995" s="11">
        <f t="shared" si="155"/>
        <v>0</v>
      </c>
      <c r="J995" s="4">
        <f t="shared" si="156"/>
        <v>0</v>
      </c>
      <c r="K995" s="3">
        <f t="shared" si="159"/>
        <v>0</v>
      </c>
      <c r="L995" s="11">
        <f t="shared" si="160"/>
        <v>0</v>
      </c>
    </row>
    <row r="996" spans="1:12" x14ac:dyDescent="0.25">
      <c r="A996" s="9">
        <f>IF('Lease Quarterly'!$H$4="Monthly",DATE(YEAR('Quarterly Journal entry'!A995),MONTH('Quarterly Journal entry'!A995)+1,DAY('Quarterly Journal entry'!A995)),IF('Lease Quarterly'!$H$4="Quarterly",DATE(YEAR('Quarterly Journal entry'!A995),MONTH('Quarterly Journal entry'!A995)+3,DAY('Quarterly Journal entry'!A995)),DATE(YEAR('Quarterly Journal entry'!A995)+1,MONTH('Quarterly Journal entry'!A995),DAY('Quarterly Journal entry'!A995))))</f>
        <v>134502</v>
      </c>
      <c r="B996" s="9">
        <f t="shared" si="151"/>
        <v>134502</v>
      </c>
      <c r="C996" s="9">
        <f t="shared" si="157"/>
        <v>134531</v>
      </c>
      <c r="D996" s="3">
        <f t="shared" si="152"/>
        <v>30</v>
      </c>
      <c r="E996" s="10">
        <f t="shared" si="153"/>
        <v>30</v>
      </c>
      <c r="F996" s="4">
        <f>'Lease Quarterly'!K1006</f>
        <v>0</v>
      </c>
      <c r="G996" s="3">
        <f t="shared" si="158"/>
        <v>0</v>
      </c>
      <c r="H996" s="11">
        <f t="shared" si="154"/>
        <v>0</v>
      </c>
      <c r="I996" s="11">
        <f t="shared" si="155"/>
        <v>0</v>
      </c>
      <c r="J996" s="4">
        <f t="shared" si="156"/>
        <v>0</v>
      </c>
      <c r="K996" s="3">
        <f t="shared" si="159"/>
        <v>0</v>
      </c>
      <c r="L996" s="11">
        <f t="shared" si="160"/>
        <v>0</v>
      </c>
    </row>
    <row r="997" spans="1:12" x14ac:dyDescent="0.25">
      <c r="A997" s="9">
        <f>IF('Lease Quarterly'!$H$4="Monthly",DATE(YEAR('Quarterly Journal entry'!A996),MONTH('Quarterly Journal entry'!A996)+1,DAY('Quarterly Journal entry'!A996)),IF('Lease Quarterly'!$H$4="Quarterly",DATE(YEAR('Quarterly Journal entry'!A996),MONTH('Quarterly Journal entry'!A996)+3,DAY('Quarterly Journal entry'!A996)),DATE(YEAR('Quarterly Journal entry'!A996)+1,MONTH('Quarterly Journal entry'!A996),DAY('Quarterly Journal entry'!A996))))</f>
        <v>134593</v>
      </c>
      <c r="B997" s="9">
        <f t="shared" si="151"/>
        <v>134593</v>
      </c>
      <c r="C997" s="9">
        <f t="shared" si="157"/>
        <v>134623</v>
      </c>
      <c r="D997" s="3">
        <f t="shared" si="152"/>
        <v>31</v>
      </c>
      <c r="E997" s="10">
        <f t="shared" si="153"/>
        <v>31</v>
      </c>
      <c r="F997" s="4">
        <f>'Lease Quarterly'!K1007</f>
        <v>0</v>
      </c>
      <c r="G997" s="3">
        <f t="shared" si="158"/>
        <v>0</v>
      </c>
      <c r="H997" s="11">
        <f t="shared" si="154"/>
        <v>0</v>
      </c>
      <c r="I997" s="11">
        <f t="shared" si="155"/>
        <v>0</v>
      </c>
      <c r="J997" s="4">
        <f t="shared" si="156"/>
        <v>0</v>
      </c>
      <c r="K997" s="3">
        <f t="shared" si="159"/>
        <v>0</v>
      </c>
      <c r="L997" s="11">
        <f t="shared" si="160"/>
        <v>0</v>
      </c>
    </row>
    <row r="998" spans="1:12" x14ac:dyDescent="0.25">
      <c r="A998" s="9">
        <f>IF('Lease Quarterly'!$H$4="Monthly",DATE(YEAR('Quarterly Journal entry'!A997),MONTH('Quarterly Journal entry'!A997)+1,DAY('Quarterly Journal entry'!A997)),IF('Lease Quarterly'!$H$4="Quarterly",DATE(YEAR('Quarterly Journal entry'!A997),MONTH('Quarterly Journal entry'!A997)+3,DAY('Quarterly Journal entry'!A997)),DATE(YEAR('Quarterly Journal entry'!A997)+1,MONTH('Quarterly Journal entry'!A997),DAY('Quarterly Journal entry'!A997))))</f>
        <v>134685</v>
      </c>
      <c r="B998" s="9">
        <f t="shared" si="151"/>
        <v>134685</v>
      </c>
      <c r="C998" s="9">
        <f t="shared" si="157"/>
        <v>134715</v>
      </c>
      <c r="D998" s="3">
        <f t="shared" si="152"/>
        <v>31</v>
      </c>
      <c r="E998" s="10">
        <f t="shared" si="153"/>
        <v>31</v>
      </c>
      <c r="F998" s="4">
        <f>'Lease Quarterly'!K1008</f>
        <v>0</v>
      </c>
      <c r="G998" s="3">
        <f t="shared" si="158"/>
        <v>0</v>
      </c>
      <c r="H998" s="11">
        <f t="shared" si="154"/>
        <v>0</v>
      </c>
      <c r="I998" s="11">
        <f t="shared" si="155"/>
        <v>0</v>
      </c>
      <c r="J998" s="4">
        <f t="shared" si="156"/>
        <v>0</v>
      </c>
      <c r="K998" s="3">
        <f t="shared" si="159"/>
        <v>0</v>
      </c>
      <c r="L998" s="11">
        <f t="shared" si="160"/>
        <v>0</v>
      </c>
    </row>
    <row r="999" spans="1:12" x14ac:dyDescent="0.25">
      <c r="A999" s="9">
        <f>IF('Lease Quarterly'!$H$4="Monthly",DATE(YEAR('Quarterly Journal entry'!A998),MONTH('Quarterly Journal entry'!A998)+1,DAY('Quarterly Journal entry'!A998)),IF('Lease Quarterly'!$H$4="Quarterly",DATE(YEAR('Quarterly Journal entry'!A998),MONTH('Quarterly Journal entry'!A998)+3,DAY('Quarterly Journal entry'!A998)),DATE(YEAR('Quarterly Journal entry'!A998)+1,MONTH('Quarterly Journal entry'!A998),DAY('Quarterly Journal entry'!A998))))</f>
        <v>134777</v>
      </c>
      <c r="B999" s="9">
        <f t="shared" si="151"/>
        <v>134777</v>
      </c>
      <c r="C999" s="9">
        <f t="shared" si="157"/>
        <v>134807</v>
      </c>
      <c r="D999" s="3">
        <f t="shared" si="152"/>
        <v>31</v>
      </c>
      <c r="E999" s="10">
        <f t="shared" si="153"/>
        <v>31</v>
      </c>
      <c r="F999" s="4">
        <f>'Lease Quarterly'!K1009</f>
        <v>0</v>
      </c>
      <c r="G999" s="3">
        <f t="shared" si="158"/>
        <v>0</v>
      </c>
      <c r="H999" s="11">
        <f t="shared" si="154"/>
        <v>0</v>
      </c>
      <c r="I999" s="11">
        <f t="shared" si="155"/>
        <v>0</v>
      </c>
      <c r="J999" s="4">
        <f t="shared" si="156"/>
        <v>0</v>
      </c>
      <c r="K999" s="3">
        <f t="shared" si="159"/>
        <v>0</v>
      </c>
      <c r="L999" s="11">
        <f t="shared" si="160"/>
        <v>0</v>
      </c>
    </row>
    <row r="1000" spans="1:12" x14ac:dyDescent="0.25">
      <c r="A1000" s="9">
        <f>IF('Lease Quarterly'!$H$4="Monthly",DATE(YEAR('Quarterly Journal entry'!A999),MONTH('Quarterly Journal entry'!A999)+1,DAY('Quarterly Journal entry'!A999)),IF('Lease Quarterly'!$H$4="Quarterly",DATE(YEAR('Quarterly Journal entry'!A999),MONTH('Quarterly Journal entry'!A999)+3,DAY('Quarterly Journal entry'!A999)),DATE(YEAR('Quarterly Journal entry'!A999)+1,MONTH('Quarterly Journal entry'!A999),DAY('Quarterly Journal entry'!A999))))</f>
        <v>134867</v>
      </c>
      <c r="B1000" s="9">
        <f t="shared" si="151"/>
        <v>134867</v>
      </c>
      <c r="C1000" s="9">
        <f t="shared" si="157"/>
        <v>134896</v>
      </c>
      <c r="D1000" s="3">
        <f t="shared" si="152"/>
        <v>30</v>
      </c>
      <c r="E1000" s="10">
        <f t="shared" si="153"/>
        <v>30</v>
      </c>
      <c r="F1000" s="4">
        <f>'Lease Quarterly'!K1010</f>
        <v>0</v>
      </c>
      <c r="G1000" s="3">
        <f t="shared" si="158"/>
        <v>0</v>
      </c>
      <c r="H1000" s="11">
        <f t="shared" si="154"/>
        <v>0</v>
      </c>
      <c r="I1000" s="11">
        <f t="shared" si="155"/>
        <v>0</v>
      </c>
      <c r="J1000" s="4">
        <f t="shared" si="156"/>
        <v>0</v>
      </c>
      <c r="K1000" s="3">
        <f t="shared" si="159"/>
        <v>0</v>
      </c>
      <c r="L1000" s="11">
        <f t="shared" si="160"/>
        <v>0</v>
      </c>
    </row>
    <row r="1001" spans="1:12" x14ac:dyDescent="0.25">
      <c r="A1001" s="9">
        <f>IF('Lease Quarterly'!$H$4="Monthly",DATE(YEAR('Quarterly Journal entry'!A1000),MONTH('Quarterly Journal entry'!A1000)+1,DAY('Quarterly Journal entry'!A1000)),IF('Lease Quarterly'!$H$4="Quarterly",DATE(YEAR('Quarterly Journal entry'!A1000),MONTH('Quarterly Journal entry'!A1000)+3,DAY('Quarterly Journal entry'!A1000)),DATE(YEAR('Quarterly Journal entry'!A1000)+1,MONTH('Quarterly Journal entry'!A1000),DAY('Quarterly Journal entry'!A1000))))</f>
        <v>134958</v>
      </c>
      <c r="B1001" s="9">
        <f t="shared" si="151"/>
        <v>134958</v>
      </c>
      <c r="C1001" s="9">
        <f t="shared" si="157"/>
        <v>134988</v>
      </c>
      <c r="D1001" s="3">
        <f t="shared" si="152"/>
        <v>31</v>
      </c>
      <c r="E1001" s="10">
        <f t="shared" si="153"/>
        <v>31</v>
      </c>
      <c r="F1001" s="4">
        <f>'Lease Quarterly'!K1011</f>
        <v>0</v>
      </c>
      <c r="G1001" s="3">
        <f t="shared" si="158"/>
        <v>0</v>
      </c>
      <c r="H1001" s="11">
        <f t="shared" si="154"/>
        <v>0</v>
      </c>
      <c r="I1001" s="11">
        <f t="shared" si="155"/>
        <v>0</v>
      </c>
      <c r="J1001" s="4">
        <f t="shared" si="156"/>
        <v>0</v>
      </c>
      <c r="K1001" s="3">
        <f t="shared" si="159"/>
        <v>0</v>
      </c>
      <c r="L1001" s="11">
        <f t="shared" si="160"/>
        <v>0</v>
      </c>
    </row>
    <row r="1002" spans="1:12" x14ac:dyDescent="0.25">
      <c r="A1002" s="9">
        <f>IF('Lease Quarterly'!$H$4="Monthly",DATE(YEAR('Quarterly Journal entry'!A1001),MONTH('Quarterly Journal entry'!A1001)+1,DAY('Quarterly Journal entry'!A1001)),IF('Lease Quarterly'!$H$4="Quarterly",DATE(YEAR('Quarterly Journal entry'!A1001),MONTH('Quarterly Journal entry'!A1001)+3,DAY('Quarterly Journal entry'!A1001)),DATE(YEAR('Quarterly Journal entry'!A1001)+1,MONTH('Quarterly Journal entry'!A1001),DAY('Quarterly Journal entry'!A1001))))</f>
        <v>135050</v>
      </c>
      <c r="B1002" s="9">
        <f t="shared" si="151"/>
        <v>135050</v>
      </c>
      <c r="C1002" s="9">
        <f t="shared" si="157"/>
        <v>135080</v>
      </c>
      <c r="D1002" s="3">
        <f t="shared" si="152"/>
        <v>31</v>
      </c>
      <c r="E1002" s="10">
        <f t="shared" si="153"/>
        <v>31</v>
      </c>
      <c r="F1002" s="4">
        <f>'Lease Quarterly'!K1012</f>
        <v>0</v>
      </c>
      <c r="G1002" s="3">
        <f t="shared" si="158"/>
        <v>0</v>
      </c>
      <c r="H1002" s="11">
        <f t="shared" si="154"/>
        <v>0</v>
      </c>
      <c r="I1002" s="11">
        <f t="shared" si="155"/>
        <v>0</v>
      </c>
      <c r="J1002" s="4">
        <f t="shared" si="156"/>
        <v>0</v>
      </c>
      <c r="K1002" s="3">
        <f t="shared" si="159"/>
        <v>0</v>
      </c>
      <c r="L1002" s="11">
        <f t="shared" si="160"/>
        <v>0</v>
      </c>
    </row>
    <row r="1003" spans="1:12" x14ac:dyDescent="0.25">
      <c r="A1003" s="9">
        <f>IF('Lease Quarterly'!$H$4="Monthly",DATE(YEAR('Quarterly Journal entry'!A1002),MONTH('Quarterly Journal entry'!A1002)+1,DAY('Quarterly Journal entry'!A1002)),IF('Lease Quarterly'!$H$4="Quarterly",DATE(YEAR('Quarterly Journal entry'!A1002),MONTH('Quarterly Journal entry'!A1002)+3,DAY('Quarterly Journal entry'!A1002)),DATE(YEAR('Quarterly Journal entry'!A1002)+1,MONTH('Quarterly Journal entry'!A1002),DAY('Quarterly Journal entry'!A1002))))</f>
        <v>135142</v>
      </c>
      <c r="B1003" s="9">
        <f t="shared" si="151"/>
        <v>135142</v>
      </c>
      <c r="C1003" s="9">
        <f t="shared" si="157"/>
        <v>135172</v>
      </c>
      <c r="D1003" s="3">
        <f t="shared" si="152"/>
        <v>31</v>
      </c>
      <c r="E1003" s="10">
        <f t="shared" si="153"/>
        <v>31</v>
      </c>
      <c r="F1003" s="4">
        <f>'Lease Quarterly'!K1013</f>
        <v>0</v>
      </c>
      <c r="G1003" s="3">
        <f t="shared" si="158"/>
        <v>0</v>
      </c>
      <c r="H1003" s="11">
        <f t="shared" si="154"/>
        <v>0</v>
      </c>
      <c r="I1003" s="11">
        <f t="shared" si="155"/>
        <v>0</v>
      </c>
      <c r="J1003" s="4">
        <f t="shared" si="156"/>
        <v>0</v>
      </c>
      <c r="K1003" s="3">
        <f t="shared" si="159"/>
        <v>0</v>
      </c>
      <c r="L1003" s="11">
        <f t="shared" si="160"/>
        <v>0</v>
      </c>
    </row>
    <row r="1004" spans="1:12" x14ac:dyDescent="0.25">
      <c r="A1004" s="9">
        <f>IF('Lease Quarterly'!$H$4="Monthly",DATE(YEAR('Quarterly Journal entry'!A1003),MONTH('Quarterly Journal entry'!A1003)+1,DAY('Quarterly Journal entry'!A1003)),IF('Lease Quarterly'!$H$4="Quarterly",DATE(YEAR('Quarterly Journal entry'!A1003),MONTH('Quarterly Journal entry'!A1003)+3,DAY('Quarterly Journal entry'!A1003)),DATE(YEAR('Quarterly Journal entry'!A1003)+1,MONTH('Quarterly Journal entry'!A1003),DAY('Quarterly Journal entry'!A1003))))</f>
        <v>135232</v>
      </c>
      <c r="B1004" s="9">
        <f t="shared" si="151"/>
        <v>135232</v>
      </c>
      <c r="C1004" s="9">
        <f t="shared" si="157"/>
        <v>135261</v>
      </c>
      <c r="D1004" s="3">
        <f t="shared" si="152"/>
        <v>30</v>
      </c>
      <c r="E1004" s="10">
        <f t="shared" si="153"/>
        <v>30</v>
      </c>
      <c r="F1004" s="4">
        <f>'Lease Quarterly'!K1014</f>
        <v>0</v>
      </c>
      <c r="G1004" s="3">
        <f t="shared" si="158"/>
        <v>0</v>
      </c>
      <c r="H1004" s="11">
        <f t="shared" si="154"/>
        <v>0</v>
      </c>
      <c r="I1004" s="11">
        <f t="shared" si="155"/>
        <v>0</v>
      </c>
      <c r="J1004" s="4">
        <f t="shared" si="156"/>
        <v>0</v>
      </c>
      <c r="K1004" s="3">
        <f t="shared" si="159"/>
        <v>0</v>
      </c>
      <c r="L1004" s="11">
        <f t="shared" si="160"/>
        <v>0</v>
      </c>
    </row>
    <row r="1005" spans="1:12" x14ac:dyDescent="0.25">
      <c r="A1005" s="9">
        <f>IF('Lease Quarterly'!$H$4="Monthly",DATE(YEAR('Quarterly Journal entry'!A1004),MONTH('Quarterly Journal entry'!A1004)+1,DAY('Quarterly Journal entry'!A1004)),IF('Lease Quarterly'!$H$4="Quarterly",DATE(YEAR('Quarterly Journal entry'!A1004),MONTH('Quarterly Journal entry'!A1004)+3,DAY('Quarterly Journal entry'!A1004)),DATE(YEAR('Quarterly Journal entry'!A1004)+1,MONTH('Quarterly Journal entry'!A1004),DAY('Quarterly Journal entry'!A1004))))</f>
        <v>135323</v>
      </c>
      <c r="B1005" s="9">
        <f t="shared" si="151"/>
        <v>135323</v>
      </c>
      <c r="C1005" s="9">
        <f t="shared" si="157"/>
        <v>135353</v>
      </c>
      <c r="D1005" s="3">
        <f t="shared" si="152"/>
        <v>31</v>
      </c>
      <c r="E1005" s="10">
        <f t="shared" si="153"/>
        <v>31</v>
      </c>
      <c r="F1005" s="4">
        <f>'Lease Quarterly'!K1015</f>
        <v>0</v>
      </c>
      <c r="G1005" s="3">
        <f t="shared" si="158"/>
        <v>0</v>
      </c>
      <c r="H1005" s="11">
        <f t="shared" si="154"/>
        <v>0</v>
      </c>
      <c r="I1005" s="11">
        <f t="shared" si="155"/>
        <v>0</v>
      </c>
      <c r="J1005" s="4">
        <f t="shared" si="156"/>
        <v>0</v>
      </c>
      <c r="K1005" s="3">
        <f t="shared" si="159"/>
        <v>0</v>
      </c>
      <c r="L1005" s="11">
        <f t="shared" si="160"/>
        <v>0</v>
      </c>
    </row>
    <row r="1006" spans="1:12" x14ac:dyDescent="0.25">
      <c r="A1006" s="9">
        <f>IF('Lease Quarterly'!$H$4="Monthly",DATE(YEAR('Quarterly Journal entry'!A1005),MONTH('Quarterly Journal entry'!A1005)+1,DAY('Quarterly Journal entry'!A1005)),IF('Lease Quarterly'!$H$4="Quarterly",DATE(YEAR('Quarterly Journal entry'!A1005),MONTH('Quarterly Journal entry'!A1005)+3,DAY('Quarterly Journal entry'!A1005)),DATE(YEAR('Quarterly Journal entry'!A1005)+1,MONTH('Quarterly Journal entry'!A1005),DAY('Quarterly Journal entry'!A1005))))</f>
        <v>135415</v>
      </c>
      <c r="B1006" s="9">
        <f t="shared" si="151"/>
        <v>135415</v>
      </c>
      <c r="C1006" s="9">
        <f t="shared" si="157"/>
        <v>135445</v>
      </c>
      <c r="D1006" s="3">
        <f t="shared" si="152"/>
        <v>31</v>
      </c>
      <c r="E1006" s="10">
        <f t="shared" si="153"/>
        <v>31</v>
      </c>
      <c r="F1006" s="4">
        <f>'Lease Quarterly'!K1016</f>
        <v>0</v>
      </c>
      <c r="G1006" s="3">
        <f t="shared" si="158"/>
        <v>0</v>
      </c>
      <c r="H1006" s="11">
        <f t="shared" si="154"/>
        <v>0</v>
      </c>
      <c r="I1006" s="11">
        <f t="shared" si="155"/>
        <v>0</v>
      </c>
      <c r="J1006" s="4">
        <f t="shared" si="156"/>
        <v>0</v>
      </c>
      <c r="K1006" s="3">
        <f t="shared" si="159"/>
        <v>0</v>
      </c>
      <c r="L1006" s="11">
        <f t="shared" si="160"/>
        <v>0</v>
      </c>
    </row>
    <row r="1007" spans="1:12" x14ac:dyDescent="0.25">
      <c r="A1007" s="9">
        <f>IF('Lease Quarterly'!$H$4="Monthly",DATE(YEAR('Quarterly Journal entry'!A1006),MONTH('Quarterly Journal entry'!A1006)+1,DAY('Quarterly Journal entry'!A1006)),IF('Lease Quarterly'!$H$4="Quarterly",DATE(YEAR('Quarterly Journal entry'!A1006),MONTH('Quarterly Journal entry'!A1006)+3,DAY('Quarterly Journal entry'!A1006)),DATE(YEAR('Quarterly Journal entry'!A1006)+1,MONTH('Quarterly Journal entry'!A1006),DAY('Quarterly Journal entry'!A1006))))</f>
        <v>135507</v>
      </c>
      <c r="B1007" s="9">
        <f t="shared" si="151"/>
        <v>135507</v>
      </c>
      <c r="C1007" s="9">
        <f t="shared" si="157"/>
        <v>135537</v>
      </c>
      <c r="D1007" s="3">
        <f t="shared" si="152"/>
        <v>31</v>
      </c>
      <c r="E1007" s="10">
        <f t="shared" si="153"/>
        <v>31</v>
      </c>
      <c r="F1007" s="4">
        <f>'Lease Quarterly'!K1017</f>
        <v>0</v>
      </c>
      <c r="G1007" s="3">
        <f t="shared" si="158"/>
        <v>0</v>
      </c>
      <c r="H1007" s="11">
        <f t="shared" si="154"/>
        <v>0</v>
      </c>
      <c r="I1007" s="11">
        <f t="shared" si="155"/>
        <v>0</v>
      </c>
      <c r="J1007" s="4">
        <f t="shared" si="156"/>
        <v>0</v>
      </c>
      <c r="K1007" s="3">
        <f t="shared" si="159"/>
        <v>0</v>
      </c>
      <c r="L1007" s="11">
        <f t="shared" si="160"/>
        <v>0</v>
      </c>
    </row>
    <row r="1008" spans="1:12" x14ac:dyDescent="0.25">
      <c r="A1008" s="9">
        <f>IF('Lease Quarterly'!$H$4="Monthly",DATE(YEAR('Quarterly Journal entry'!A1007),MONTH('Quarterly Journal entry'!A1007)+1,DAY('Quarterly Journal entry'!A1007)),IF('Lease Quarterly'!$H$4="Quarterly",DATE(YEAR('Quarterly Journal entry'!A1007),MONTH('Quarterly Journal entry'!A1007)+3,DAY('Quarterly Journal entry'!A1007)),DATE(YEAR('Quarterly Journal entry'!A1007)+1,MONTH('Quarterly Journal entry'!A1007),DAY('Quarterly Journal entry'!A1007))))</f>
        <v>135597</v>
      </c>
      <c r="B1008" s="9">
        <f t="shared" si="151"/>
        <v>135597</v>
      </c>
      <c r="C1008" s="9">
        <f t="shared" si="157"/>
        <v>135626</v>
      </c>
      <c r="D1008" s="3">
        <f t="shared" si="152"/>
        <v>30</v>
      </c>
      <c r="E1008" s="10">
        <f t="shared" si="153"/>
        <v>30</v>
      </c>
      <c r="F1008" s="4">
        <f>'Lease Quarterly'!K1018</f>
        <v>0</v>
      </c>
      <c r="G1008" s="3">
        <f t="shared" si="158"/>
        <v>0</v>
      </c>
      <c r="H1008" s="11">
        <f t="shared" si="154"/>
        <v>0</v>
      </c>
      <c r="I1008" s="11">
        <f t="shared" si="155"/>
        <v>0</v>
      </c>
      <c r="J1008" s="4">
        <f t="shared" si="156"/>
        <v>0</v>
      </c>
      <c r="K1008" s="3">
        <f t="shared" si="159"/>
        <v>0</v>
      </c>
      <c r="L1008" s="11">
        <f t="shared" si="160"/>
        <v>0</v>
      </c>
    </row>
    <row r="1009" spans="1:12" x14ac:dyDescent="0.25">
      <c r="A1009" s="9">
        <f>IF('Lease Quarterly'!$H$4="Monthly",DATE(YEAR('Quarterly Journal entry'!A1008),MONTH('Quarterly Journal entry'!A1008)+1,DAY('Quarterly Journal entry'!A1008)),IF('Lease Quarterly'!$H$4="Quarterly",DATE(YEAR('Quarterly Journal entry'!A1008),MONTH('Quarterly Journal entry'!A1008)+3,DAY('Quarterly Journal entry'!A1008)),DATE(YEAR('Quarterly Journal entry'!A1008)+1,MONTH('Quarterly Journal entry'!A1008),DAY('Quarterly Journal entry'!A1008))))</f>
        <v>135688</v>
      </c>
      <c r="B1009" s="9">
        <f t="shared" si="151"/>
        <v>135688</v>
      </c>
      <c r="C1009" s="9">
        <f t="shared" si="157"/>
        <v>135718</v>
      </c>
      <c r="D1009" s="3">
        <f t="shared" si="152"/>
        <v>31</v>
      </c>
      <c r="E1009" s="10">
        <f t="shared" si="153"/>
        <v>31</v>
      </c>
      <c r="F1009" s="4">
        <f>'Lease Quarterly'!K1019</f>
        <v>0</v>
      </c>
      <c r="G1009" s="3">
        <f t="shared" si="158"/>
        <v>0</v>
      </c>
      <c r="H1009" s="11">
        <f t="shared" si="154"/>
        <v>0</v>
      </c>
      <c r="I1009" s="11">
        <f t="shared" si="155"/>
        <v>0</v>
      </c>
      <c r="J1009" s="4">
        <f t="shared" si="156"/>
        <v>0</v>
      </c>
      <c r="K1009" s="3">
        <f t="shared" si="159"/>
        <v>0</v>
      </c>
      <c r="L1009" s="11">
        <f t="shared" si="160"/>
        <v>0</v>
      </c>
    </row>
    <row r="1010" spans="1:12" x14ac:dyDescent="0.25">
      <c r="A1010" s="9">
        <f>IF('Lease Quarterly'!$H$4="Monthly",DATE(YEAR('Quarterly Journal entry'!A1009),MONTH('Quarterly Journal entry'!A1009)+1,DAY('Quarterly Journal entry'!A1009)),IF('Lease Quarterly'!$H$4="Quarterly",DATE(YEAR('Quarterly Journal entry'!A1009),MONTH('Quarterly Journal entry'!A1009)+3,DAY('Quarterly Journal entry'!A1009)),DATE(YEAR('Quarterly Journal entry'!A1009)+1,MONTH('Quarterly Journal entry'!A1009),DAY('Quarterly Journal entry'!A1009))))</f>
        <v>135780</v>
      </c>
      <c r="B1010" s="9">
        <f t="shared" si="151"/>
        <v>135780</v>
      </c>
      <c r="C1010" s="9">
        <f t="shared" si="157"/>
        <v>135810</v>
      </c>
      <c r="D1010" s="3">
        <f t="shared" si="152"/>
        <v>31</v>
      </c>
      <c r="E1010" s="10">
        <f t="shared" si="153"/>
        <v>31</v>
      </c>
      <c r="F1010" s="4">
        <f>'Lease Quarterly'!K1020</f>
        <v>0</v>
      </c>
      <c r="G1010" s="3">
        <f t="shared" si="158"/>
        <v>0</v>
      </c>
      <c r="H1010" s="11">
        <f t="shared" si="154"/>
        <v>0</v>
      </c>
      <c r="I1010" s="11">
        <f t="shared" si="155"/>
        <v>0</v>
      </c>
      <c r="J1010" s="4">
        <f t="shared" si="156"/>
        <v>0</v>
      </c>
      <c r="K1010" s="3">
        <f t="shared" si="159"/>
        <v>0</v>
      </c>
      <c r="L1010" s="11">
        <f t="shared" si="160"/>
        <v>0</v>
      </c>
    </row>
    <row r="1011" spans="1:12" x14ac:dyDescent="0.25">
      <c r="A1011" s="9">
        <f>IF('Lease Quarterly'!$H$4="Monthly",DATE(YEAR('Quarterly Journal entry'!A1010),MONTH('Quarterly Journal entry'!A1010)+1,DAY('Quarterly Journal entry'!A1010)),IF('Lease Quarterly'!$H$4="Quarterly",DATE(YEAR('Quarterly Journal entry'!A1010),MONTH('Quarterly Journal entry'!A1010)+3,DAY('Quarterly Journal entry'!A1010)),DATE(YEAR('Quarterly Journal entry'!A1010)+1,MONTH('Quarterly Journal entry'!A1010),DAY('Quarterly Journal entry'!A1010))))</f>
        <v>135872</v>
      </c>
      <c r="B1011" s="9">
        <f t="shared" si="151"/>
        <v>135872</v>
      </c>
      <c r="C1011" s="9">
        <f t="shared" si="157"/>
        <v>135902</v>
      </c>
      <c r="D1011" s="3">
        <f t="shared" si="152"/>
        <v>31</v>
      </c>
      <c r="E1011" s="10">
        <f t="shared" si="153"/>
        <v>31</v>
      </c>
      <c r="F1011" s="4">
        <f>'Lease Quarterly'!K1021</f>
        <v>0</v>
      </c>
      <c r="G1011" s="3">
        <f t="shared" si="158"/>
        <v>0</v>
      </c>
      <c r="H1011" s="11">
        <f t="shared" si="154"/>
        <v>0</v>
      </c>
      <c r="I1011" s="11">
        <f t="shared" si="155"/>
        <v>0</v>
      </c>
      <c r="J1011" s="4">
        <f t="shared" si="156"/>
        <v>0</v>
      </c>
      <c r="K1011" s="3">
        <f t="shared" si="159"/>
        <v>0</v>
      </c>
      <c r="L1011" s="11">
        <f t="shared" si="160"/>
        <v>0</v>
      </c>
    </row>
    <row r="1012" spans="1:12" x14ac:dyDescent="0.25">
      <c r="A1012" s="9">
        <f>IF('Lease Quarterly'!$H$4="Monthly",DATE(YEAR('Quarterly Journal entry'!A1011),MONTH('Quarterly Journal entry'!A1011)+1,DAY('Quarterly Journal entry'!A1011)),IF('Lease Quarterly'!$H$4="Quarterly",DATE(YEAR('Quarterly Journal entry'!A1011),MONTH('Quarterly Journal entry'!A1011)+3,DAY('Quarterly Journal entry'!A1011)),DATE(YEAR('Quarterly Journal entry'!A1011)+1,MONTH('Quarterly Journal entry'!A1011),DAY('Quarterly Journal entry'!A1011))))</f>
        <v>135963</v>
      </c>
      <c r="B1012" s="9">
        <f t="shared" si="151"/>
        <v>135963</v>
      </c>
      <c r="C1012" s="9">
        <f t="shared" si="157"/>
        <v>135992</v>
      </c>
      <c r="D1012" s="3">
        <f t="shared" si="152"/>
        <v>30</v>
      </c>
      <c r="E1012" s="10">
        <f t="shared" si="153"/>
        <v>30</v>
      </c>
      <c r="F1012" s="4">
        <f>'Lease Quarterly'!K1022</f>
        <v>0</v>
      </c>
      <c r="G1012" s="3">
        <f t="shared" si="158"/>
        <v>0</v>
      </c>
      <c r="H1012" s="11">
        <f t="shared" si="154"/>
        <v>0</v>
      </c>
      <c r="I1012" s="11">
        <f t="shared" si="155"/>
        <v>0</v>
      </c>
      <c r="J1012" s="4">
        <f t="shared" si="156"/>
        <v>0</v>
      </c>
      <c r="K1012" s="3">
        <f t="shared" si="159"/>
        <v>0</v>
      </c>
      <c r="L1012" s="11">
        <f t="shared" si="160"/>
        <v>0</v>
      </c>
    </row>
    <row r="1013" spans="1:12" x14ac:dyDescent="0.25">
      <c r="A1013" s="9">
        <f>IF('Lease Quarterly'!$H$4="Monthly",DATE(YEAR('Quarterly Journal entry'!A1012),MONTH('Quarterly Journal entry'!A1012)+1,DAY('Quarterly Journal entry'!A1012)),IF('Lease Quarterly'!$H$4="Quarterly",DATE(YEAR('Quarterly Journal entry'!A1012),MONTH('Quarterly Journal entry'!A1012)+3,DAY('Quarterly Journal entry'!A1012)),DATE(YEAR('Quarterly Journal entry'!A1012)+1,MONTH('Quarterly Journal entry'!A1012),DAY('Quarterly Journal entry'!A1012))))</f>
        <v>136054</v>
      </c>
      <c r="B1013" s="9">
        <f t="shared" si="151"/>
        <v>136054</v>
      </c>
      <c r="C1013" s="9">
        <f t="shared" si="157"/>
        <v>136084</v>
      </c>
      <c r="D1013" s="3">
        <f t="shared" si="152"/>
        <v>31</v>
      </c>
      <c r="E1013" s="10">
        <f t="shared" si="153"/>
        <v>31</v>
      </c>
      <c r="F1013" s="4">
        <f>'Lease Quarterly'!K1023</f>
        <v>0</v>
      </c>
      <c r="G1013" s="3">
        <f t="shared" si="158"/>
        <v>0</v>
      </c>
      <c r="H1013" s="11">
        <f t="shared" si="154"/>
        <v>0</v>
      </c>
      <c r="I1013" s="11">
        <f t="shared" si="155"/>
        <v>0</v>
      </c>
      <c r="J1013" s="4">
        <f t="shared" si="156"/>
        <v>0</v>
      </c>
      <c r="K1013" s="3">
        <f t="shared" si="159"/>
        <v>0</v>
      </c>
      <c r="L1013" s="11">
        <f t="shared" si="160"/>
        <v>0</v>
      </c>
    </row>
    <row r="1014" spans="1:12" x14ac:dyDescent="0.25">
      <c r="A1014" s="9">
        <f>IF('Lease Quarterly'!$H$4="Monthly",DATE(YEAR('Quarterly Journal entry'!A1013),MONTH('Quarterly Journal entry'!A1013)+1,DAY('Quarterly Journal entry'!A1013)),IF('Lease Quarterly'!$H$4="Quarterly",DATE(YEAR('Quarterly Journal entry'!A1013),MONTH('Quarterly Journal entry'!A1013)+3,DAY('Quarterly Journal entry'!A1013)),DATE(YEAR('Quarterly Journal entry'!A1013)+1,MONTH('Quarterly Journal entry'!A1013),DAY('Quarterly Journal entry'!A1013))))</f>
        <v>136146</v>
      </c>
      <c r="B1014" s="9">
        <f t="shared" si="151"/>
        <v>136146</v>
      </c>
      <c r="C1014" s="9">
        <f t="shared" si="157"/>
        <v>136176</v>
      </c>
      <c r="D1014" s="3">
        <f t="shared" si="152"/>
        <v>31</v>
      </c>
      <c r="E1014" s="10">
        <f t="shared" si="153"/>
        <v>31</v>
      </c>
      <c r="F1014" s="4">
        <f>'Lease Quarterly'!K1024</f>
        <v>0</v>
      </c>
      <c r="G1014" s="3">
        <f t="shared" si="158"/>
        <v>0</v>
      </c>
      <c r="H1014" s="11">
        <f t="shared" si="154"/>
        <v>0</v>
      </c>
      <c r="I1014" s="11">
        <f t="shared" si="155"/>
        <v>0</v>
      </c>
      <c r="J1014" s="4">
        <f t="shared" si="156"/>
        <v>0</v>
      </c>
      <c r="K1014" s="3">
        <f t="shared" si="159"/>
        <v>0</v>
      </c>
      <c r="L1014" s="11">
        <f t="shared" si="160"/>
        <v>0</v>
      </c>
    </row>
    <row r="1015" spans="1:12" x14ac:dyDescent="0.25">
      <c r="A1015" s="9">
        <f>IF('Lease Quarterly'!$H$4="Monthly",DATE(YEAR('Quarterly Journal entry'!A1014),MONTH('Quarterly Journal entry'!A1014)+1,DAY('Quarterly Journal entry'!A1014)),IF('Lease Quarterly'!$H$4="Quarterly",DATE(YEAR('Quarterly Journal entry'!A1014),MONTH('Quarterly Journal entry'!A1014)+3,DAY('Quarterly Journal entry'!A1014)),DATE(YEAR('Quarterly Journal entry'!A1014)+1,MONTH('Quarterly Journal entry'!A1014),DAY('Quarterly Journal entry'!A1014))))</f>
        <v>136238</v>
      </c>
      <c r="B1015" s="9">
        <f t="shared" si="151"/>
        <v>136238</v>
      </c>
      <c r="C1015" s="9">
        <f t="shared" si="157"/>
        <v>136268</v>
      </c>
      <c r="D1015" s="3">
        <f t="shared" si="152"/>
        <v>31</v>
      </c>
      <c r="E1015" s="10">
        <f t="shared" si="153"/>
        <v>31</v>
      </c>
      <c r="F1015" s="4">
        <f>'Lease Quarterly'!K1025</f>
        <v>0</v>
      </c>
      <c r="G1015" s="3">
        <f t="shared" si="158"/>
        <v>0</v>
      </c>
      <c r="H1015" s="11">
        <f t="shared" si="154"/>
        <v>0</v>
      </c>
      <c r="I1015" s="11">
        <f t="shared" si="155"/>
        <v>0</v>
      </c>
      <c r="J1015" s="4">
        <f t="shared" si="156"/>
        <v>0</v>
      </c>
      <c r="K1015" s="3">
        <f t="shared" si="159"/>
        <v>0</v>
      </c>
      <c r="L1015" s="11">
        <f t="shared" si="160"/>
        <v>0</v>
      </c>
    </row>
    <row r="1016" spans="1:12" x14ac:dyDescent="0.25">
      <c r="A1016" s="9">
        <f>IF('Lease Quarterly'!$H$4="Monthly",DATE(YEAR('Quarterly Journal entry'!A1015),MONTH('Quarterly Journal entry'!A1015)+1,DAY('Quarterly Journal entry'!A1015)),IF('Lease Quarterly'!$H$4="Quarterly",DATE(YEAR('Quarterly Journal entry'!A1015),MONTH('Quarterly Journal entry'!A1015)+3,DAY('Quarterly Journal entry'!A1015)),DATE(YEAR('Quarterly Journal entry'!A1015)+1,MONTH('Quarterly Journal entry'!A1015),DAY('Quarterly Journal entry'!A1015))))</f>
        <v>136328</v>
      </c>
      <c r="B1016" s="9">
        <f t="shared" si="151"/>
        <v>136328</v>
      </c>
      <c r="C1016" s="9">
        <f t="shared" si="157"/>
        <v>136357</v>
      </c>
      <c r="D1016" s="3">
        <f t="shared" si="152"/>
        <v>30</v>
      </c>
      <c r="E1016" s="10">
        <f t="shared" si="153"/>
        <v>30</v>
      </c>
      <c r="F1016" s="4">
        <f>'Lease Quarterly'!K1026</f>
        <v>0</v>
      </c>
      <c r="G1016" s="3">
        <f t="shared" si="158"/>
        <v>0</v>
      </c>
      <c r="H1016" s="11">
        <f t="shared" si="154"/>
        <v>0</v>
      </c>
      <c r="I1016" s="11">
        <f t="shared" si="155"/>
        <v>0</v>
      </c>
      <c r="J1016" s="4">
        <f t="shared" si="156"/>
        <v>0</v>
      </c>
      <c r="K1016" s="3">
        <f t="shared" si="159"/>
        <v>0</v>
      </c>
      <c r="L1016" s="11">
        <f t="shared" si="160"/>
        <v>0</v>
      </c>
    </row>
    <row r="1017" spans="1:12" x14ac:dyDescent="0.25">
      <c r="A1017" s="9">
        <f>IF('Lease Quarterly'!$H$4="Monthly",DATE(YEAR('Quarterly Journal entry'!A1016),MONTH('Quarterly Journal entry'!A1016)+1,DAY('Quarterly Journal entry'!A1016)),IF('Lease Quarterly'!$H$4="Quarterly",DATE(YEAR('Quarterly Journal entry'!A1016),MONTH('Quarterly Journal entry'!A1016)+3,DAY('Quarterly Journal entry'!A1016)),DATE(YEAR('Quarterly Journal entry'!A1016)+1,MONTH('Quarterly Journal entry'!A1016),DAY('Quarterly Journal entry'!A1016))))</f>
        <v>136419</v>
      </c>
      <c r="B1017" s="9">
        <f t="shared" si="151"/>
        <v>136419</v>
      </c>
      <c r="C1017" s="9">
        <f t="shared" si="157"/>
        <v>136449</v>
      </c>
      <c r="D1017" s="3">
        <f t="shared" si="152"/>
        <v>31</v>
      </c>
      <c r="E1017" s="10">
        <f t="shared" si="153"/>
        <v>31</v>
      </c>
      <c r="F1017" s="4">
        <f>'Lease Quarterly'!K1027</f>
        <v>0</v>
      </c>
      <c r="G1017" s="3">
        <f t="shared" si="158"/>
        <v>0</v>
      </c>
      <c r="H1017" s="11">
        <f t="shared" si="154"/>
        <v>0</v>
      </c>
      <c r="I1017" s="11">
        <f t="shared" si="155"/>
        <v>0</v>
      </c>
      <c r="J1017" s="4">
        <f t="shared" si="156"/>
        <v>0</v>
      </c>
      <c r="K1017" s="3">
        <f t="shared" si="159"/>
        <v>0</v>
      </c>
      <c r="L1017" s="11">
        <f t="shared" si="160"/>
        <v>0</v>
      </c>
    </row>
    <row r="1018" spans="1:12" x14ac:dyDescent="0.25">
      <c r="A1018" s="9">
        <f>IF('Lease Quarterly'!$H$4="Monthly",DATE(YEAR('Quarterly Journal entry'!A1017),MONTH('Quarterly Journal entry'!A1017)+1,DAY('Quarterly Journal entry'!A1017)),IF('Lease Quarterly'!$H$4="Quarterly",DATE(YEAR('Quarterly Journal entry'!A1017),MONTH('Quarterly Journal entry'!A1017)+3,DAY('Quarterly Journal entry'!A1017)),DATE(YEAR('Quarterly Journal entry'!A1017)+1,MONTH('Quarterly Journal entry'!A1017),DAY('Quarterly Journal entry'!A1017))))</f>
        <v>136511</v>
      </c>
      <c r="B1018" s="9">
        <f t="shared" si="151"/>
        <v>136511</v>
      </c>
      <c r="C1018" s="9">
        <f t="shared" si="157"/>
        <v>136541</v>
      </c>
      <c r="D1018" s="3">
        <f t="shared" si="152"/>
        <v>31</v>
      </c>
      <c r="E1018" s="10">
        <f t="shared" si="153"/>
        <v>31</v>
      </c>
      <c r="F1018" s="4">
        <f>'Lease Quarterly'!K1028</f>
        <v>0</v>
      </c>
      <c r="G1018" s="3">
        <f t="shared" si="158"/>
        <v>0</v>
      </c>
      <c r="H1018" s="11">
        <f t="shared" si="154"/>
        <v>0</v>
      </c>
      <c r="I1018" s="11">
        <f t="shared" si="155"/>
        <v>0</v>
      </c>
      <c r="J1018" s="4">
        <f t="shared" si="156"/>
        <v>0</v>
      </c>
      <c r="K1018" s="3">
        <f t="shared" si="159"/>
        <v>0</v>
      </c>
      <c r="L1018" s="11">
        <f t="shared" si="160"/>
        <v>0</v>
      </c>
    </row>
    <row r="1019" spans="1:12" x14ac:dyDescent="0.25">
      <c r="A1019" s="9">
        <f>IF('Lease Quarterly'!$H$4="Monthly",DATE(YEAR('Quarterly Journal entry'!A1018),MONTH('Quarterly Journal entry'!A1018)+1,DAY('Quarterly Journal entry'!A1018)),IF('Lease Quarterly'!$H$4="Quarterly",DATE(YEAR('Quarterly Journal entry'!A1018),MONTH('Quarterly Journal entry'!A1018)+3,DAY('Quarterly Journal entry'!A1018)),DATE(YEAR('Quarterly Journal entry'!A1018)+1,MONTH('Quarterly Journal entry'!A1018),DAY('Quarterly Journal entry'!A1018))))</f>
        <v>136603</v>
      </c>
      <c r="B1019" s="9">
        <f t="shared" si="151"/>
        <v>136603</v>
      </c>
      <c r="C1019" s="9">
        <f t="shared" si="157"/>
        <v>136633</v>
      </c>
      <c r="D1019" s="3">
        <f t="shared" si="152"/>
        <v>31</v>
      </c>
      <c r="E1019" s="10">
        <f t="shared" si="153"/>
        <v>31</v>
      </c>
      <c r="F1019" s="4">
        <f>'Lease Quarterly'!K1029</f>
        <v>0</v>
      </c>
      <c r="G1019" s="3">
        <f t="shared" si="158"/>
        <v>0</v>
      </c>
      <c r="H1019" s="11">
        <f t="shared" si="154"/>
        <v>0</v>
      </c>
      <c r="I1019" s="11">
        <f t="shared" si="155"/>
        <v>0</v>
      </c>
      <c r="J1019" s="4">
        <f t="shared" si="156"/>
        <v>0</v>
      </c>
      <c r="K1019" s="3">
        <f t="shared" si="159"/>
        <v>0</v>
      </c>
      <c r="L1019" s="11">
        <f t="shared" si="160"/>
        <v>0</v>
      </c>
    </row>
    <row r="1020" spans="1:12" x14ac:dyDescent="0.25">
      <c r="A1020" s="9">
        <f>IF('Lease Quarterly'!$H$4="Monthly",DATE(YEAR('Quarterly Journal entry'!A1019),MONTH('Quarterly Journal entry'!A1019)+1,DAY('Quarterly Journal entry'!A1019)),IF('Lease Quarterly'!$H$4="Quarterly",DATE(YEAR('Quarterly Journal entry'!A1019),MONTH('Quarterly Journal entry'!A1019)+3,DAY('Quarterly Journal entry'!A1019)),DATE(YEAR('Quarterly Journal entry'!A1019)+1,MONTH('Quarterly Journal entry'!A1019),DAY('Quarterly Journal entry'!A1019))))</f>
        <v>136693</v>
      </c>
      <c r="B1020" s="9">
        <f t="shared" si="151"/>
        <v>136693</v>
      </c>
      <c r="C1020" s="9">
        <f t="shared" si="157"/>
        <v>136722</v>
      </c>
      <c r="D1020" s="3">
        <f t="shared" si="152"/>
        <v>30</v>
      </c>
      <c r="E1020" s="10">
        <f t="shared" si="153"/>
        <v>30</v>
      </c>
      <c r="F1020" s="4">
        <f>'Lease Quarterly'!K1030</f>
        <v>0</v>
      </c>
      <c r="G1020" s="3">
        <f t="shared" si="158"/>
        <v>0</v>
      </c>
      <c r="H1020" s="11">
        <f t="shared" si="154"/>
        <v>0</v>
      </c>
      <c r="I1020" s="11">
        <f t="shared" si="155"/>
        <v>0</v>
      </c>
      <c r="J1020" s="4">
        <f t="shared" si="156"/>
        <v>0</v>
      </c>
      <c r="K1020" s="3">
        <f t="shared" si="159"/>
        <v>0</v>
      </c>
      <c r="L1020" s="11">
        <f t="shared" si="160"/>
        <v>0</v>
      </c>
    </row>
    <row r="1021" spans="1:12" x14ac:dyDescent="0.25">
      <c r="A1021" s="9">
        <f>IF('Lease Quarterly'!$H$4="Monthly",DATE(YEAR('Quarterly Journal entry'!A1020),MONTH('Quarterly Journal entry'!A1020)+1,DAY('Quarterly Journal entry'!A1020)),IF('Lease Quarterly'!$H$4="Quarterly",DATE(YEAR('Quarterly Journal entry'!A1020),MONTH('Quarterly Journal entry'!A1020)+3,DAY('Quarterly Journal entry'!A1020)),DATE(YEAR('Quarterly Journal entry'!A1020)+1,MONTH('Quarterly Journal entry'!A1020),DAY('Quarterly Journal entry'!A1020))))</f>
        <v>136784</v>
      </c>
      <c r="B1021" s="9">
        <f t="shared" si="151"/>
        <v>136784</v>
      </c>
      <c r="C1021" s="9">
        <f t="shared" si="157"/>
        <v>136814</v>
      </c>
      <c r="D1021" s="3">
        <f t="shared" si="152"/>
        <v>31</v>
      </c>
      <c r="E1021" s="10">
        <f t="shared" si="153"/>
        <v>31</v>
      </c>
      <c r="F1021" s="4">
        <f>'Lease Quarterly'!K1031</f>
        <v>0</v>
      </c>
      <c r="G1021" s="3">
        <f t="shared" si="158"/>
        <v>0</v>
      </c>
      <c r="H1021" s="11">
        <f t="shared" si="154"/>
        <v>0</v>
      </c>
      <c r="I1021" s="11">
        <f t="shared" si="155"/>
        <v>0</v>
      </c>
      <c r="J1021" s="4">
        <f t="shared" si="156"/>
        <v>0</v>
      </c>
      <c r="K1021" s="3">
        <f t="shared" si="159"/>
        <v>0</v>
      </c>
      <c r="L1021" s="11">
        <f t="shared" si="160"/>
        <v>0</v>
      </c>
    </row>
    <row r="1022" spans="1:12" x14ac:dyDescent="0.25">
      <c r="A1022" s="9">
        <f>IF('Lease Quarterly'!$H$4="Monthly",DATE(YEAR('Quarterly Journal entry'!A1021),MONTH('Quarterly Journal entry'!A1021)+1,DAY('Quarterly Journal entry'!A1021)),IF('Lease Quarterly'!$H$4="Quarterly",DATE(YEAR('Quarterly Journal entry'!A1021),MONTH('Quarterly Journal entry'!A1021)+3,DAY('Quarterly Journal entry'!A1021)),DATE(YEAR('Quarterly Journal entry'!A1021)+1,MONTH('Quarterly Journal entry'!A1021),DAY('Quarterly Journal entry'!A1021))))</f>
        <v>136876</v>
      </c>
      <c r="B1022" s="9">
        <f t="shared" si="151"/>
        <v>136876</v>
      </c>
      <c r="C1022" s="9">
        <f t="shared" si="157"/>
        <v>136906</v>
      </c>
      <c r="D1022" s="3">
        <f t="shared" si="152"/>
        <v>31</v>
      </c>
      <c r="E1022" s="10">
        <f t="shared" si="153"/>
        <v>31</v>
      </c>
      <c r="F1022" s="4">
        <f>'Lease Quarterly'!K1032</f>
        <v>0</v>
      </c>
      <c r="G1022" s="3">
        <f t="shared" si="158"/>
        <v>0</v>
      </c>
      <c r="H1022" s="11">
        <f t="shared" si="154"/>
        <v>0</v>
      </c>
      <c r="I1022" s="11">
        <f t="shared" si="155"/>
        <v>0</v>
      </c>
      <c r="J1022" s="4">
        <f t="shared" si="156"/>
        <v>0</v>
      </c>
      <c r="K1022" s="3">
        <f t="shared" si="159"/>
        <v>0</v>
      </c>
      <c r="L1022" s="11">
        <f t="shared" si="160"/>
        <v>0</v>
      </c>
    </row>
    <row r="1023" spans="1:12" x14ac:dyDescent="0.25">
      <c r="A1023" s="9">
        <f>IF('Lease Quarterly'!$H$4="Monthly",DATE(YEAR('Quarterly Journal entry'!A1022),MONTH('Quarterly Journal entry'!A1022)+1,DAY('Quarterly Journal entry'!A1022)),IF('Lease Quarterly'!$H$4="Quarterly",DATE(YEAR('Quarterly Journal entry'!A1022),MONTH('Quarterly Journal entry'!A1022)+3,DAY('Quarterly Journal entry'!A1022)),DATE(YEAR('Quarterly Journal entry'!A1022)+1,MONTH('Quarterly Journal entry'!A1022),DAY('Quarterly Journal entry'!A1022))))</f>
        <v>136968</v>
      </c>
      <c r="B1023" s="9">
        <f t="shared" si="151"/>
        <v>136968</v>
      </c>
      <c r="C1023" s="9">
        <f t="shared" si="157"/>
        <v>136998</v>
      </c>
      <c r="D1023" s="3">
        <f t="shared" si="152"/>
        <v>31</v>
      </c>
      <c r="E1023" s="10">
        <f t="shared" si="153"/>
        <v>31</v>
      </c>
      <c r="F1023" s="4">
        <f>'Lease Quarterly'!K1033</f>
        <v>0</v>
      </c>
      <c r="G1023" s="3">
        <f t="shared" si="158"/>
        <v>0</v>
      </c>
      <c r="H1023" s="11">
        <f t="shared" si="154"/>
        <v>0</v>
      </c>
      <c r="I1023" s="11">
        <f t="shared" si="155"/>
        <v>0</v>
      </c>
      <c r="J1023" s="4">
        <f t="shared" si="156"/>
        <v>0</v>
      </c>
      <c r="K1023" s="3">
        <f t="shared" si="159"/>
        <v>0</v>
      </c>
      <c r="L1023" s="11">
        <f t="shared" si="160"/>
        <v>0</v>
      </c>
    </row>
    <row r="1024" spans="1:12" x14ac:dyDescent="0.25">
      <c r="A1024" s="9">
        <f>IF('Lease Quarterly'!$H$4="Monthly",DATE(YEAR('Quarterly Journal entry'!A1023),MONTH('Quarterly Journal entry'!A1023)+1,DAY('Quarterly Journal entry'!A1023)),IF('Lease Quarterly'!$H$4="Quarterly",DATE(YEAR('Quarterly Journal entry'!A1023),MONTH('Quarterly Journal entry'!A1023)+3,DAY('Quarterly Journal entry'!A1023)),DATE(YEAR('Quarterly Journal entry'!A1023)+1,MONTH('Quarterly Journal entry'!A1023),DAY('Quarterly Journal entry'!A1023))))</f>
        <v>137058</v>
      </c>
      <c r="B1024" s="9">
        <f t="shared" si="151"/>
        <v>137058</v>
      </c>
      <c r="C1024" s="9">
        <f t="shared" si="157"/>
        <v>137087</v>
      </c>
      <c r="D1024" s="3">
        <f t="shared" si="152"/>
        <v>30</v>
      </c>
      <c r="E1024" s="10">
        <f t="shared" si="153"/>
        <v>30</v>
      </c>
      <c r="F1024" s="4">
        <f>'Lease Quarterly'!K1034</f>
        <v>0</v>
      </c>
      <c r="G1024" s="3">
        <f t="shared" si="158"/>
        <v>0</v>
      </c>
      <c r="H1024" s="11">
        <f t="shared" si="154"/>
        <v>0</v>
      </c>
      <c r="I1024" s="11">
        <f t="shared" si="155"/>
        <v>0</v>
      </c>
      <c r="J1024" s="4">
        <f t="shared" si="156"/>
        <v>0</v>
      </c>
      <c r="K1024" s="3">
        <f t="shared" si="159"/>
        <v>0</v>
      </c>
      <c r="L1024" s="11">
        <f t="shared" si="160"/>
        <v>0</v>
      </c>
    </row>
    <row r="1025" spans="1:12" x14ac:dyDescent="0.25">
      <c r="A1025" s="9">
        <f>IF('Lease Quarterly'!$H$4="Monthly",DATE(YEAR('Quarterly Journal entry'!A1024),MONTH('Quarterly Journal entry'!A1024)+1,DAY('Quarterly Journal entry'!A1024)),IF('Lease Quarterly'!$H$4="Quarterly",DATE(YEAR('Quarterly Journal entry'!A1024),MONTH('Quarterly Journal entry'!A1024)+3,DAY('Quarterly Journal entry'!A1024)),DATE(YEAR('Quarterly Journal entry'!A1024)+1,MONTH('Quarterly Journal entry'!A1024),DAY('Quarterly Journal entry'!A1024))))</f>
        <v>137149</v>
      </c>
      <c r="B1025" s="9">
        <f t="shared" si="151"/>
        <v>137149</v>
      </c>
      <c r="C1025" s="9">
        <f t="shared" si="157"/>
        <v>137179</v>
      </c>
      <c r="D1025" s="3">
        <f t="shared" si="152"/>
        <v>31</v>
      </c>
      <c r="E1025" s="10">
        <f t="shared" si="153"/>
        <v>31</v>
      </c>
      <c r="F1025" s="4">
        <f>'Lease Quarterly'!K1035</f>
        <v>0</v>
      </c>
      <c r="G1025" s="3">
        <f t="shared" si="158"/>
        <v>0</v>
      </c>
      <c r="H1025" s="11">
        <f t="shared" si="154"/>
        <v>0</v>
      </c>
      <c r="I1025" s="11">
        <f t="shared" si="155"/>
        <v>0</v>
      </c>
      <c r="J1025" s="4">
        <f t="shared" si="156"/>
        <v>0</v>
      </c>
      <c r="K1025" s="3">
        <f t="shared" si="159"/>
        <v>0</v>
      </c>
      <c r="L1025" s="11">
        <f t="shared" si="160"/>
        <v>0</v>
      </c>
    </row>
    <row r="1026" spans="1:12" x14ac:dyDescent="0.25">
      <c r="A1026" s="9">
        <f>IF('Lease Quarterly'!$H$4="Monthly",DATE(YEAR('Quarterly Journal entry'!A1025),MONTH('Quarterly Journal entry'!A1025)+1,DAY('Quarterly Journal entry'!A1025)),IF('Lease Quarterly'!$H$4="Quarterly",DATE(YEAR('Quarterly Journal entry'!A1025),MONTH('Quarterly Journal entry'!A1025)+3,DAY('Quarterly Journal entry'!A1025)),DATE(YEAR('Quarterly Journal entry'!A1025)+1,MONTH('Quarterly Journal entry'!A1025),DAY('Quarterly Journal entry'!A1025))))</f>
        <v>137241</v>
      </c>
      <c r="B1026" s="9">
        <f t="shared" si="151"/>
        <v>137241</v>
      </c>
      <c r="C1026" s="9">
        <f t="shared" si="157"/>
        <v>137271</v>
      </c>
      <c r="D1026" s="3">
        <f t="shared" si="152"/>
        <v>31</v>
      </c>
      <c r="E1026" s="10">
        <f t="shared" si="153"/>
        <v>31</v>
      </c>
      <c r="F1026" s="4">
        <f>'Lease Quarterly'!K1036</f>
        <v>0</v>
      </c>
      <c r="G1026" s="3">
        <f t="shared" si="158"/>
        <v>0</v>
      </c>
      <c r="H1026" s="11">
        <f t="shared" si="154"/>
        <v>0</v>
      </c>
      <c r="I1026" s="11">
        <f t="shared" si="155"/>
        <v>0</v>
      </c>
      <c r="J1026" s="4">
        <f t="shared" si="156"/>
        <v>0</v>
      </c>
      <c r="K1026" s="3">
        <f t="shared" si="159"/>
        <v>0</v>
      </c>
      <c r="L1026" s="11">
        <f t="shared" si="160"/>
        <v>0</v>
      </c>
    </row>
    <row r="1027" spans="1:12" x14ac:dyDescent="0.25">
      <c r="A1027" s="9">
        <f>IF('Lease Quarterly'!$H$4="Monthly",DATE(YEAR('Quarterly Journal entry'!A1026),MONTH('Quarterly Journal entry'!A1026)+1,DAY('Quarterly Journal entry'!A1026)),IF('Lease Quarterly'!$H$4="Quarterly",DATE(YEAR('Quarterly Journal entry'!A1026),MONTH('Quarterly Journal entry'!A1026)+3,DAY('Quarterly Journal entry'!A1026)),DATE(YEAR('Quarterly Journal entry'!A1026)+1,MONTH('Quarterly Journal entry'!A1026),DAY('Quarterly Journal entry'!A1026))))</f>
        <v>137333</v>
      </c>
      <c r="B1027" s="9">
        <f t="shared" si="151"/>
        <v>137333</v>
      </c>
      <c r="C1027" s="9">
        <f t="shared" si="157"/>
        <v>137363</v>
      </c>
      <c r="D1027" s="3">
        <f t="shared" si="152"/>
        <v>31</v>
      </c>
      <c r="E1027" s="10">
        <f t="shared" si="153"/>
        <v>31</v>
      </c>
      <c r="F1027" s="4">
        <f>'Lease Quarterly'!K1037</f>
        <v>0</v>
      </c>
      <c r="G1027" s="3">
        <f t="shared" si="158"/>
        <v>0</v>
      </c>
      <c r="H1027" s="11">
        <f t="shared" si="154"/>
        <v>0</v>
      </c>
      <c r="I1027" s="11">
        <f t="shared" si="155"/>
        <v>0</v>
      </c>
      <c r="J1027" s="4">
        <f t="shared" si="156"/>
        <v>0</v>
      </c>
      <c r="K1027" s="3">
        <f t="shared" si="159"/>
        <v>0</v>
      </c>
      <c r="L1027" s="11">
        <f t="shared" si="160"/>
        <v>0</v>
      </c>
    </row>
    <row r="1028" spans="1:12" x14ac:dyDescent="0.25">
      <c r="A1028" s="9">
        <f>IF('Lease Quarterly'!$H$4="Monthly",DATE(YEAR('Quarterly Journal entry'!A1027),MONTH('Quarterly Journal entry'!A1027)+1,DAY('Quarterly Journal entry'!A1027)),IF('Lease Quarterly'!$H$4="Quarterly",DATE(YEAR('Quarterly Journal entry'!A1027),MONTH('Quarterly Journal entry'!A1027)+3,DAY('Quarterly Journal entry'!A1027)),DATE(YEAR('Quarterly Journal entry'!A1027)+1,MONTH('Quarterly Journal entry'!A1027),DAY('Quarterly Journal entry'!A1027))))</f>
        <v>137424</v>
      </c>
      <c r="B1028" s="9">
        <f t="shared" si="151"/>
        <v>137424</v>
      </c>
      <c r="C1028" s="9">
        <f t="shared" si="157"/>
        <v>137453</v>
      </c>
      <c r="D1028" s="3">
        <f t="shared" si="152"/>
        <v>30</v>
      </c>
      <c r="E1028" s="10">
        <f t="shared" si="153"/>
        <v>30</v>
      </c>
      <c r="F1028" s="4">
        <f>'Lease Quarterly'!K1038</f>
        <v>0</v>
      </c>
      <c r="G1028" s="3">
        <f t="shared" si="158"/>
        <v>0</v>
      </c>
      <c r="H1028" s="11">
        <f t="shared" si="154"/>
        <v>0</v>
      </c>
      <c r="I1028" s="11">
        <f t="shared" si="155"/>
        <v>0</v>
      </c>
      <c r="J1028" s="4">
        <f t="shared" si="156"/>
        <v>0</v>
      </c>
      <c r="K1028" s="3">
        <f t="shared" si="159"/>
        <v>0</v>
      </c>
      <c r="L1028" s="11">
        <f t="shared" si="160"/>
        <v>0</v>
      </c>
    </row>
    <row r="1029" spans="1:12" x14ac:dyDescent="0.25">
      <c r="A1029" s="9">
        <f>IF('Lease Quarterly'!$H$4="Monthly",DATE(YEAR('Quarterly Journal entry'!A1028),MONTH('Quarterly Journal entry'!A1028)+1,DAY('Quarterly Journal entry'!A1028)),IF('Lease Quarterly'!$H$4="Quarterly",DATE(YEAR('Quarterly Journal entry'!A1028),MONTH('Quarterly Journal entry'!A1028)+3,DAY('Quarterly Journal entry'!A1028)),DATE(YEAR('Quarterly Journal entry'!A1028)+1,MONTH('Quarterly Journal entry'!A1028),DAY('Quarterly Journal entry'!A1028))))</f>
        <v>137515</v>
      </c>
      <c r="B1029" s="9">
        <f t="shared" si="151"/>
        <v>137515</v>
      </c>
      <c r="C1029" s="9">
        <f t="shared" si="157"/>
        <v>137545</v>
      </c>
      <c r="D1029" s="3">
        <f t="shared" si="152"/>
        <v>31</v>
      </c>
      <c r="E1029" s="10">
        <f t="shared" si="153"/>
        <v>31</v>
      </c>
      <c r="F1029" s="4">
        <f>'Lease Quarterly'!K1039</f>
        <v>0</v>
      </c>
      <c r="G1029" s="3">
        <f t="shared" si="158"/>
        <v>0</v>
      </c>
      <c r="H1029" s="11">
        <f t="shared" si="154"/>
        <v>0</v>
      </c>
      <c r="I1029" s="11">
        <f t="shared" si="155"/>
        <v>0</v>
      </c>
      <c r="J1029" s="4">
        <f t="shared" si="156"/>
        <v>0</v>
      </c>
      <c r="K1029" s="3">
        <f t="shared" si="159"/>
        <v>0</v>
      </c>
      <c r="L1029" s="11">
        <f t="shared" si="160"/>
        <v>0</v>
      </c>
    </row>
    <row r="1030" spans="1:12" x14ac:dyDescent="0.25">
      <c r="A1030" s="9">
        <f>IF('Lease Quarterly'!$H$4="Monthly",DATE(YEAR('Quarterly Journal entry'!A1029),MONTH('Quarterly Journal entry'!A1029)+1,DAY('Quarterly Journal entry'!A1029)),IF('Lease Quarterly'!$H$4="Quarterly",DATE(YEAR('Quarterly Journal entry'!A1029),MONTH('Quarterly Journal entry'!A1029)+3,DAY('Quarterly Journal entry'!A1029)),DATE(YEAR('Quarterly Journal entry'!A1029)+1,MONTH('Quarterly Journal entry'!A1029),DAY('Quarterly Journal entry'!A1029))))</f>
        <v>137607</v>
      </c>
      <c r="B1030" s="9">
        <f t="shared" ref="B1030:B1093" si="161">EOMONTH(A1030,-1)+1</f>
        <v>137607</v>
      </c>
      <c r="C1030" s="9">
        <f t="shared" si="157"/>
        <v>137637</v>
      </c>
      <c r="D1030" s="3">
        <f t="shared" ref="D1030:D1093" si="162">C1030-B1030+1</f>
        <v>31</v>
      </c>
      <c r="E1030" s="10">
        <f t="shared" ref="E1030:E1093" si="163">C1030-A1030+1</f>
        <v>31</v>
      </c>
      <c r="F1030" s="4">
        <f>'Lease Quarterly'!K1040</f>
        <v>0</v>
      </c>
      <c r="G1030" s="3">
        <f t="shared" si="158"/>
        <v>0</v>
      </c>
      <c r="H1030" s="11">
        <f t="shared" ref="H1030:H1093" si="164">(F1031)/(A1031-A1030+1)*((((EOMONTH(DATE(YEAR(A1030),MONTH(A1030)+1,DAY(A1030)),0)))-DATE(YEAR(A1030),MONTH(EOMONTH(A1030,-1)+1)+1,1))+1)</f>
        <v>0</v>
      </c>
      <c r="I1030" s="11">
        <f t="shared" ref="I1030:I1093" si="165">(F1031)/(A1031-A1030+1)*(((((EOMONTH(DATE(YEAR(A1030),MONTH(A1030)+2,DAY(A1030)),0)))-DATE(YEAR(A1030),MONTH(EOMONTH(A1030,-1)+2)+2,1)))+1)</f>
        <v>0</v>
      </c>
      <c r="J1030" s="4">
        <f t="shared" ref="J1030:J1093" si="166">F1031/(A1031-A1030+1)*(A1031-DATE(YEAR(A1031),MONTH(EOMONTH(A1031,-1)+1),DAY(1))+1)</f>
        <v>0</v>
      </c>
      <c r="K1030" s="3">
        <f t="shared" si="159"/>
        <v>0</v>
      </c>
      <c r="L1030" s="11">
        <f t="shared" si="160"/>
        <v>0</v>
      </c>
    </row>
    <row r="1031" spans="1:12" x14ac:dyDescent="0.25">
      <c r="A1031" s="9">
        <f>IF('Lease Quarterly'!$H$4="Monthly",DATE(YEAR('Quarterly Journal entry'!A1030),MONTH('Quarterly Journal entry'!A1030)+1,DAY('Quarterly Journal entry'!A1030)),IF('Lease Quarterly'!$H$4="Quarterly",DATE(YEAR('Quarterly Journal entry'!A1030),MONTH('Quarterly Journal entry'!A1030)+3,DAY('Quarterly Journal entry'!A1030)),DATE(YEAR('Quarterly Journal entry'!A1030)+1,MONTH('Quarterly Journal entry'!A1030),DAY('Quarterly Journal entry'!A1030))))</f>
        <v>137699</v>
      </c>
      <c r="B1031" s="9">
        <f t="shared" si="161"/>
        <v>137699</v>
      </c>
      <c r="C1031" s="9">
        <f t="shared" ref="C1031:C1094" si="167">EOMONTH(A1031,0)</f>
        <v>137729</v>
      </c>
      <c r="D1031" s="3">
        <f t="shared" si="162"/>
        <v>31</v>
      </c>
      <c r="E1031" s="10">
        <f t="shared" si="163"/>
        <v>31</v>
      </c>
      <c r="F1031" s="4">
        <f>'Lease Quarterly'!K1041</f>
        <v>0</v>
      </c>
      <c r="G1031" s="3">
        <f t="shared" ref="G1031:G1094" si="168">(F1032/(A1032-A1031+1)*E1031)+J1030</f>
        <v>0</v>
      </c>
      <c r="H1031" s="11">
        <f t="shared" si="164"/>
        <v>0</v>
      </c>
      <c r="I1031" s="11">
        <f t="shared" si="165"/>
        <v>0</v>
      </c>
      <c r="J1031" s="4">
        <f t="shared" si="166"/>
        <v>0</v>
      </c>
      <c r="K1031" s="3">
        <f t="shared" si="159"/>
        <v>0</v>
      </c>
      <c r="L1031" s="11">
        <f t="shared" si="160"/>
        <v>0</v>
      </c>
    </row>
    <row r="1032" spans="1:12" x14ac:dyDescent="0.25">
      <c r="A1032" s="9">
        <f>IF('Lease Quarterly'!$H$4="Monthly",DATE(YEAR('Quarterly Journal entry'!A1031),MONTH('Quarterly Journal entry'!A1031)+1,DAY('Quarterly Journal entry'!A1031)),IF('Lease Quarterly'!$H$4="Quarterly",DATE(YEAR('Quarterly Journal entry'!A1031),MONTH('Quarterly Journal entry'!A1031)+3,DAY('Quarterly Journal entry'!A1031)),DATE(YEAR('Quarterly Journal entry'!A1031)+1,MONTH('Quarterly Journal entry'!A1031),DAY('Quarterly Journal entry'!A1031))))</f>
        <v>137789</v>
      </c>
      <c r="B1032" s="9">
        <f t="shared" si="161"/>
        <v>137789</v>
      </c>
      <c r="C1032" s="9">
        <f t="shared" si="167"/>
        <v>137818</v>
      </c>
      <c r="D1032" s="3">
        <f t="shared" si="162"/>
        <v>30</v>
      </c>
      <c r="E1032" s="10">
        <f t="shared" si="163"/>
        <v>30</v>
      </c>
      <c r="F1032" s="4">
        <f>'Lease Quarterly'!K1042</f>
        <v>0</v>
      </c>
      <c r="G1032" s="3">
        <f t="shared" si="168"/>
        <v>0</v>
      </c>
      <c r="H1032" s="11">
        <f t="shared" si="164"/>
        <v>0</v>
      </c>
      <c r="I1032" s="11">
        <f t="shared" si="165"/>
        <v>0</v>
      </c>
      <c r="J1032" s="4">
        <f t="shared" si="166"/>
        <v>0</v>
      </c>
      <c r="K1032" s="3">
        <f t="shared" ref="K1032:K1095" si="169">G1032+J1032+I1032+H1032-J1031</f>
        <v>0</v>
      </c>
      <c r="L1032" s="11">
        <f t="shared" ref="L1032:L1095" si="170">J1032-J1031</f>
        <v>0</v>
      </c>
    </row>
    <row r="1033" spans="1:12" x14ac:dyDescent="0.25">
      <c r="A1033" s="9">
        <f>IF('Lease Quarterly'!$H$4="Monthly",DATE(YEAR('Quarterly Journal entry'!A1032),MONTH('Quarterly Journal entry'!A1032)+1,DAY('Quarterly Journal entry'!A1032)),IF('Lease Quarterly'!$H$4="Quarterly",DATE(YEAR('Quarterly Journal entry'!A1032),MONTH('Quarterly Journal entry'!A1032)+3,DAY('Quarterly Journal entry'!A1032)),DATE(YEAR('Quarterly Journal entry'!A1032)+1,MONTH('Quarterly Journal entry'!A1032),DAY('Quarterly Journal entry'!A1032))))</f>
        <v>137880</v>
      </c>
      <c r="B1033" s="9">
        <f t="shared" si="161"/>
        <v>137880</v>
      </c>
      <c r="C1033" s="9">
        <f t="shared" si="167"/>
        <v>137910</v>
      </c>
      <c r="D1033" s="3">
        <f t="shared" si="162"/>
        <v>31</v>
      </c>
      <c r="E1033" s="10">
        <f t="shared" si="163"/>
        <v>31</v>
      </c>
      <c r="F1033" s="4">
        <f>'Lease Quarterly'!K1043</f>
        <v>0</v>
      </c>
      <c r="G1033" s="3">
        <f t="shared" si="168"/>
        <v>0</v>
      </c>
      <c r="H1033" s="11">
        <f t="shared" si="164"/>
        <v>0</v>
      </c>
      <c r="I1033" s="11">
        <f t="shared" si="165"/>
        <v>0</v>
      </c>
      <c r="J1033" s="4">
        <f t="shared" si="166"/>
        <v>0</v>
      </c>
      <c r="K1033" s="3">
        <f t="shared" si="169"/>
        <v>0</v>
      </c>
      <c r="L1033" s="11">
        <f t="shared" si="170"/>
        <v>0</v>
      </c>
    </row>
    <row r="1034" spans="1:12" x14ac:dyDescent="0.25">
      <c r="A1034" s="9">
        <f>IF('Lease Quarterly'!$H$4="Monthly",DATE(YEAR('Quarterly Journal entry'!A1033),MONTH('Quarterly Journal entry'!A1033)+1,DAY('Quarterly Journal entry'!A1033)),IF('Lease Quarterly'!$H$4="Quarterly",DATE(YEAR('Quarterly Journal entry'!A1033),MONTH('Quarterly Journal entry'!A1033)+3,DAY('Quarterly Journal entry'!A1033)),DATE(YEAR('Quarterly Journal entry'!A1033)+1,MONTH('Quarterly Journal entry'!A1033),DAY('Quarterly Journal entry'!A1033))))</f>
        <v>137972</v>
      </c>
      <c r="B1034" s="9">
        <f t="shared" si="161"/>
        <v>137972</v>
      </c>
      <c r="C1034" s="9">
        <f t="shared" si="167"/>
        <v>138002</v>
      </c>
      <c r="D1034" s="3">
        <f t="shared" si="162"/>
        <v>31</v>
      </c>
      <c r="E1034" s="10">
        <f t="shared" si="163"/>
        <v>31</v>
      </c>
      <c r="F1034" s="4">
        <f>'Lease Quarterly'!K1044</f>
        <v>0</v>
      </c>
      <c r="G1034" s="3">
        <f t="shared" si="168"/>
        <v>0</v>
      </c>
      <c r="H1034" s="11">
        <f t="shared" si="164"/>
        <v>0</v>
      </c>
      <c r="I1034" s="11">
        <f t="shared" si="165"/>
        <v>0</v>
      </c>
      <c r="J1034" s="4">
        <f t="shared" si="166"/>
        <v>0</v>
      </c>
      <c r="K1034" s="3">
        <f t="shared" si="169"/>
        <v>0</v>
      </c>
      <c r="L1034" s="11">
        <f t="shared" si="170"/>
        <v>0</v>
      </c>
    </row>
    <row r="1035" spans="1:12" x14ac:dyDescent="0.25">
      <c r="A1035" s="9">
        <f>IF('Lease Quarterly'!$H$4="Monthly",DATE(YEAR('Quarterly Journal entry'!A1034),MONTH('Quarterly Journal entry'!A1034)+1,DAY('Quarterly Journal entry'!A1034)),IF('Lease Quarterly'!$H$4="Quarterly",DATE(YEAR('Quarterly Journal entry'!A1034),MONTH('Quarterly Journal entry'!A1034)+3,DAY('Quarterly Journal entry'!A1034)),DATE(YEAR('Quarterly Journal entry'!A1034)+1,MONTH('Quarterly Journal entry'!A1034),DAY('Quarterly Journal entry'!A1034))))</f>
        <v>138064</v>
      </c>
      <c r="B1035" s="9">
        <f t="shared" si="161"/>
        <v>138064</v>
      </c>
      <c r="C1035" s="9">
        <f t="shared" si="167"/>
        <v>138094</v>
      </c>
      <c r="D1035" s="3">
        <f t="shared" si="162"/>
        <v>31</v>
      </c>
      <c r="E1035" s="10">
        <f t="shared" si="163"/>
        <v>31</v>
      </c>
      <c r="F1035" s="4">
        <f>'Lease Quarterly'!K1045</f>
        <v>0</v>
      </c>
      <c r="G1035" s="3">
        <f t="shared" si="168"/>
        <v>0</v>
      </c>
      <c r="H1035" s="11">
        <f t="shared" si="164"/>
        <v>0</v>
      </c>
      <c r="I1035" s="11">
        <f t="shared" si="165"/>
        <v>0</v>
      </c>
      <c r="J1035" s="4">
        <f t="shared" si="166"/>
        <v>0</v>
      </c>
      <c r="K1035" s="3">
        <f t="shared" si="169"/>
        <v>0</v>
      </c>
      <c r="L1035" s="11">
        <f t="shared" si="170"/>
        <v>0</v>
      </c>
    </row>
    <row r="1036" spans="1:12" x14ac:dyDescent="0.25">
      <c r="A1036" s="9">
        <f>IF('Lease Quarterly'!$H$4="Monthly",DATE(YEAR('Quarterly Journal entry'!A1035),MONTH('Quarterly Journal entry'!A1035)+1,DAY('Quarterly Journal entry'!A1035)),IF('Lease Quarterly'!$H$4="Quarterly",DATE(YEAR('Quarterly Journal entry'!A1035),MONTH('Quarterly Journal entry'!A1035)+3,DAY('Quarterly Journal entry'!A1035)),DATE(YEAR('Quarterly Journal entry'!A1035)+1,MONTH('Quarterly Journal entry'!A1035),DAY('Quarterly Journal entry'!A1035))))</f>
        <v>138154</v>
      </c>
      <c r="B1036" s="9">
        <f t="shared" si="161"/>
        <v>138154</v>
      </c>
      <c r="C1036" s="9">
        <f t="shared" si="167"/>
        <v>138183</v>
      </c>
      <c r="D1036" s="3">
        <f t="shared" si="162"/>
        <v>30</v>
      </c>
      <c r="E1036" s="10">
        <f t="shared" si="163"/>
        <v>30</v>
      </c>
      <c r="F1036" s="4">
        <f>'Lease Quarterly'!K1046</f>
        <v>0</v>
      </c>
      <c r="G1036" s="3">
        <f t="shared" si="168"/>
        <v>0</v>
      </c>
      <c r="H1036" s="11">
        <f t="shared" si="164"/>
        <v>0</v>
      </c>
      <c r="I1036" s="11">
        <f t="shared" si="165"/>
        <v>0</v>
      </c>
      <c r="J1036" s="4">
        <f t="shared" si="166"/>
        <v>0</v>
      </c>
      <c r="K1036" s="3">
        <f t="shared" si="169"/>
        <v>0</v>
      </c>
      <c r="L1036" s="11">
        <f t="shared" si="170"/>
        <v>0</v>
      </c>
    </row>
    <row r="1037" spans="1:12" x14ac:dyDescent="0.25">
      <c r="A1037" s="9">
        <f>IF('Lease Quarterly'!$H$4="Monthly",DATE(YEAR('Quarterly Journal entry'!A1036),MONTH('Quarterly Journal entry'!A1036)+1,DAY('Quarterly Journal entry'!A1036)),IF('Lease Quarterly'!$H$4="Quarterly",DATE(YEAR('Quarterly Journal entry'!A1036),MONTH('Quarterly Journal entry'!A1036)+3,DAY('Quarterly Journal entry'!A1036)),DATE(YEAR('Quarterly Journal entry'!A1036)+1,MONTH('Quarterly Journal entry'!A1036),DAY('Quarterly Journal entry'!A1036))))</f>
        <v>138245</v>
      </c>
      <c r="B1037" s="9">
        <f t="shared" si="161"/>
        <v>138245</v>
      </c>
      <c r="C1037" s="9">
        <f t="shared" si="167"/>
        <v>138275</v>
      </c>
      <c r="D1037" s="3">
        <f t="shared" si="162"/>
        <v>31</v>
      </c>
      <c r="E1037" s="10">
        <f t="shared" si="163"/>
        <v>31</v>
      </c>
      <c r="F1037" s="4">
        <f>'Lease Quarterly'!K1047</f>
        <v>0</v>
      </c>
      <c r="G1037" s="3">
        <f t="shared" si="168"/>
        <v>0</v>
      </c>
      <c r="H1037" s="11">
        <f t="shared" si="164"/>
        <v>0</v>
      </c>
      <c r="I1037" s="11">
        <f t="shared" si="165"/>
        <v>0</v>
      </c>
      <c r="J1037" s="4">
        <f t="shared" si="166"/>
        <v>0</v>
      </c>
      <c r="K1037" s="3">
        <f t="shared" si="169"/>
        <v>0</v>
      </c>
      <c r="L1037" s="11">
        <f t="shared" si="170"/>
        <v>0</v>
      </c>
    </row>
    <row r="1038" spans="1:12" x14ac:dyDescent="0.25">
      <c r="A1038" s="9">
        <f>IF('Lease Quarterly'!$H$4="Monthly",DATE(YEAR('Quarterly Journal entry'!A1037),MONTH('Quarterly Journal entry'!A1037)+1,DAY('Quarterly Journal entry'!A1037)),IF('Lease Quarterly'!$H$4="Quarterly",DATE(YEAR('Quarterly Journal entry'!A1037),MONTH('Quarterly Journal entry'!A1037)+3,DAY('Quarterly Journal entry'!A1037)),DATE(YEAR('Quarterly Journal entry'!A1037)+1,MONTH('Quarterly Journal entry'!A1037),DAY('Quarterly Journal entry'!A1037))))</f>
        <v>138337</v>
      </c>
      <c r="B1038" s="9">
        <f t="shared" si="161"/>
        <v>138337</v>
      </c>
      <c r="C1038" s="9">
        <f t="shared" si="167"/>
        <v>138367</v>
      </c>
      <c r="D1038" s="3">
        <f t="shared" si="162"/>
        <v>31</v>
      </c>
      <c r="E1038" s="10">
        <f t="shared" si="163"/>
        <v>31</v>
      </c>
      <c r="F1038" s="4">
        <f>'Lease Quarterly'!K1048</f>
        <v>0</v>
      </c>
      <c r="G1038" s="3">
        <f t="shared" si="168"/>
        <v>0</v>
      </c>
      <c r="H1038" s="11">
        <f t="shared" si="164"/>
        <v>0</v>
      </c>
      <c r="I1038" s="11">
        <f t="shared" si="165"/>
        <v>0</v>
      </c>
      <c r="J1038" s="4">
        <f t="shared" si="166"/>
        <v>0</v>
      </c>
      <c r="K1038" s="3">
        <f t="shared" si="169"/>
        <v>0</v>
      </c>
      <c r="L1038" s="11">
        <f t="shared" si="170"/>
        <v>0</v>
      </c>
    </row>
    <row r="1039" spans="1:12" x14ac:dyDescent="0.25">
      <c r="A1039" s="9">
        <f>IF('Lease Quarterly'!$H$4="Monthly",DATE(YEAR('Quarterly Journal entry'!A1038),MONTH('Quarterly Journal entry'!A1038)+1,DAY('Quarterly Journal entry'!A1038)),IF('Lease Quarterly'!$H$4="Quarterly",DATE(YEAR('Quarterly Journal entry'!A1038),MONTH('Quarterly Journal entry'!A1038)+3,DAY('Quarterly Journal entry'!A1038)),DATE(YEAR('Quarterly Journal entry'!A1038)+1,MONTH('Quarterly Journal entry'!A1038),DAY('Quarterly Journal entry'!A1038))))</f>
        <v>138429</v>
      </c>
      <c r="B1039" s="9">
        <f t="shared" si="161"/>
        <v>138429</v>
      </c>
      <c r="C1039" s="9">
        <f t="shared" si="167"/>
        <v>138459</v>
      </c>
      <c r="D1039" s="3">
        <f t="shared" si="162"/>
        <v>31</v>
      </c>
      <c r="E1039" s="10">
        <f t="shared" si="163"/>
        <v>31</v>
      </c>
      <c r="F1039" s="4">
        <f>'Lease Quarterly'!K1049</f>
        <v>0</v>
      </c>
      <c r="G1039" s="3">
        <f t="shared" si="168"/>
        <v>0</v>
      </c>
      <c r="H1039" s="11">
        <f t="shared" si="164"/>
        <v>0</v>
      </c>
      <c r="I1039" s="11">
        <f t="shared" si="165"/>
        <v>0</v>
      </c>
      <c r="J1039" s="4">
        <f t="shared" si="166"/>
        <v>0</v>
      </c>
      <c r="K1039" s="3">
        <f t="shared" si="169"/>
        <v>0</v>
      </c>
      <c r="L1039" s="11">
        <f t="shared" si="170"/>
        <v>0</v>
      </c>
    </row>
    <row r="1040" spans="1:12" x14ac:dyDescent="0.25">
      <c r="A1040" s="9">
        <f>IF('Lease Quarterly'!$H$4="Monthly",DATE(YEAR('Quarterly Journal entry'!A1039),MONTH('Quarterly Journal entry'!A1039)+1,DAY('Quarterly Journal entry'!A1039)),IF('Lease Quarterly'!$H$4="Quarterly",DATE(YEAR('Quarterly Journal entry'!A1039),MONTH('Quarterly Journal entry'!A1039)+3,DAY('Quarterly Journal entry'!A1039)),DATE(YEAR('Quarterly Journal entry'!A1039)+1,MONTH('Quarterly Journal entry'!A1039),DAY('Quarterly Journal entry'!A1039))))</f>
        <v>138519</v>
      </c>
      <c r="B1040" s="9">
        <f t="shared" si="161"/>
        <v>138519</v>
      </c>
      <c r="C1040" s="9">
        <f t="shared" si="167"/>
        <v>138548</v>
      </c>
      <c r="D1040" s="3">
        <f t="shared" si="162"/>
        <v>30</v>
      </c>
      <c r="E1040" s="10">
        <f t="shared" si="163"/>
        <v>30</v>
      </c>
      <c r="F1040" s="4">
        <f>'Lease Quarterly'!K1050</f>
        <v>0</v>
      </c>
      <c r="G1040" s="3">
        <f t="shared" si="168"/>
        <v>0</v>
      </c>
      <c r="H1040" s="11">
        <f t="shared" si="164"/>
        <v>0</v>
      </c>
      <c r="I1040" s="11">
        <f t="shared" si="165"/>
        <v>0</v>
      </c>
      <c r="J1040" s="4">
        <f t="shared" si="166"/>
        <v>0</v>
      </c>
      <c r="K1040" s="3">
        <f t="shared" si="169"/>
        <v>0</v>
      </c>
      <c r="L1040" s="11">
        <f t="shared" si="170"/>
        <v>0</v>
      </c>
    </row>
    <row r="1041" spans="1:12" x14ac:dyDescent="0.25">
      <c r="A1041" s="9">
        <f>IF('Lease Quarterly'!$H$4="Monthly",DATE(YEAR('Quarterly Journal entry'!A1040),MONTH('Quarterly Journal entry'!A1040)+1,DAY('Quarterly Journal entry'!A1040)),IF('Lease Quarterly'!$H$4="Quarterly",DATE(YEAR('Quarterly Journal entry'!A1040),MONTH('Quarterly Journal entry'!A1040)+3,DAY('Quarterly Journal entry'!A1040)),DATE(YEAR('Quarterly Journal entry'!A1040)+1,MONTH('Quarterly Journal entry'!A1040),DAY('Quarterly Journal entry'!A1040))))</f>
        <v>138610</v>
      </c>
      <c r="B1041" s="9">
        <f t="shared" si="161"/>
        <v>138610</v>
      </c>
      <c r="C1041" s="9">
        <f t="shared" si="167"/>
        <v>138640</v>
      </c>
      <c r="D1041" s="3">
        <f t="shared" si="162"/>
        <v>31</v>
      </c>
      <c r="E1041" s="10">
        <f t="shared" si="163"/>
        <v>31</v>
      </c>
      <c r="F1041" s="4">
        <f>'Lease Quarterly'!K1051</f>
        <v>0</v>
      </c>
      <c r="G1041" s="3">
        <f t="shared" si="168"/>
        <v>0</v>
      </c>
      <c r="H1041" s="11">
        <f t="shared" si="164"/>
        <v>0</v>
      </c>
      <c r="I1041" s="11">
        <f t="shared" si="165"/>
        <v>0</v>
      </c>
      <c r="J1041" s="4">
        <f t="shared" si="166"/>
        <v>0</v>
      </c>
      <c r="K1041" s="3">
        <f t="shared" si="169"/>
        <v>0</v>
      </c>
      <c r="L1041" s="11">
        <f t="shared" si="170"/>
        <v>0</v>
      </c>
    </row>
    <row r="1042" spans="1:12" x14ac:dyDescent="0.25">
      <c r="A1042" s="9">
        <f>IF('Lease Quarterly'!$H$4="Monthly",DATE(YEAR('Quarterly Journal entry'!A1041),MONTH('Quarterly Journal entry'!A1041)+1,DAY('Quarterly Journal entry'!A1041)),IF('Lease Quarterly'!$H$4="Quarterly",DATE(YEAR('Quarterly Journal entry'!A1041),MONTH('Quarterly Journal entry'!A1041)+3,DAY('Quarterly Journal entry'!A1041)),DATE(YEAR('Quarterly Journal entry'!A1041)+1,MONTH('Quarterly Journal entry'!A1041),DAY('Quarterly Journal entry'!A1041))))</f>
        <v>138702</v>
      </c>
      <c r="B1042" s="9">
        <f t="shared" si="161"/>
        <v>138702</v>
      </c>
      <c r="C1042" s="9">
        <f t="shared" si="167"/>
        <v>138732</v>
      </c>
      <c r="D1042" s="3">
        <f t="shared" si="162"/>
        <v>31</v>
      </c>
      <c r="E1042" s="10">
        <f t="shared" si="163"/>
        <v>31</v>
      </c>
      <c r="F1042" s="4">
        <f>'Lease Quarterly'!K1052</f>
        <v>0</v>
      </c>
      <c r="G1042" s="3">
        <f t="shared" si="168"/>
        <v>0</v>
      </c>
      <c r="H1042" s="11">
        <f t="shared" si="164"/>
        <v>0</v>
      </c>
      <c r="I1042" s="11">
        <f t="shared" si="165"/>
        <v>0</v>
      </c>
      <c r="J1042" s="4">
        <f t="shared" si="166"/>
        <v>0</v>
      </c>
      <c r="K1042" s="3">
        <f t="shared" si="169"/>
        <v>0</v>
      </c>
      <c r="L1042" s="11">
        <f t="shared" si="170"/>
        <v>0</v>
      </c>
    </row>
    <row r="1043" spans="1:12" x14ac:dyDescent="0.25">
      <c r="A1043" s="9">
        <f>IF('Lease Quarterly'!$H$4="Monthly",DATE(YEAR('Quarterly Journal entry'!A1042),MONTH('Quarterly Journal entry'!A1042)+1,DAY('Quarterly Journal entry'!A1042)),IF('Lease Quarterly'!$H$4="Quarterly",DATE(YEAR('Quarterly Journal entry'!A1042),MONTH('Quarterly Journal entry'!A1042)+3,DAY('Quarterly Journal entry'!A1042)),DATE(YEAR('Quarterly Journal entry'!A1042)+1,MONTH('Quarterly Journal entry'!A1042),DAY('Quarterly Journal entry'!A1042))))</f>
        <v>138794</v>
      </c>
      <c r="B1043" s="9">
        <f t="shared" si="161"/>
        <v>138794</v>
      </c>
      <c r="C1043" s="9">
        <f t="shared" si="167"/>
        <v>138824</v>
      </c>
      <c r="D1043" s="3">
        <f t="shared" si="162"/>
        <v>31</v>
      </c>
      <c r="E1043" s="10">
        <f t="shared" si="163"/>
        <v>31</v>
      </c>
      <c r="F1043" s="4">
        <f>'Lease Quarterly'!K1053</f>
        <v>0</v>
      </c>
      <c r="G1043" s="3">
        <f t="shared" si="168"/>
        <v>0</v>
      </c>
      <c r="H1043" s="11">
        <f t="shared" si="164"/>
        <v>0</v>
      </c>
      <c r="I1043" s="11">
        <f t="shared" si="165"/>
        <v>0</v>
      </c>
      <c r="J1043" s="4">
        <f t="shared" si="166"/>
        <v>0</v>
      </c>
      <c r="K1043" s="3">
        <f t="shared" si="169"/>
        <v>0</v>
      </c>
      <c r="L1043" s="11">
        <f t="shared" si="170"/>
        <v>0</v>
      </c>
    </row>
    <row r="1044" spans="1:12" x14ac:dyDescent="0.25">
      <c r="A1044" s="9">
        <f>IF('Lease Quarterly'!$H$4="Monthly",DATE(YEAR('Quarterly Journal entry'!A1043),MONTH('Quarterly Journal entry'!A1043)+1,DAY('Quarterly Journal entry'!A1043)),IF('Lease Quarterly'!$H$4="Quarterly",DATE(YEAR('Quarterly Journal entry'!A1043),MONTH('Quarterly Journal entry'!A1043)+3,DAY('Quarterly Journal entry'!A1043)),DATE(YEAR('Quarterly Journal entry'!A1043)+1,MONTH('Quarterly Journal entry'!A1043),DAY('Quarterly Journal entry'!A1043))))</f>
        <v>138885</v>
      </c>
      <c r="B1044" s="9">
        <f t="shared" si="161"/>
        <v>138885</v>
      </c>
      <c r="C1044" s="9">
        <f t="shared" si="167"/>
        <v>138914</v>
      </c>
      <c r="D1044" s="3">
        <f t="shared" si="162"/>
        <v>30</v>
      </c>
      <c r="E1044" s="10">
        <f t="shared" si="163"/>
        <v>30</v>
      </c>
      <c r="F1044" s="4">
        <f>'Lease Quarterly'!K1054</f>
        <v>0</v>
      </c>
      <c r="G1044" s="3">
        <f t="shared" si="168"/>
        <v>0</v>
      </c>
      <c r="H1044" s="11">
        <f t="shared" si="164"/>
        <v>0</v>
      </c>
      <c r="I1044" s="11">
        <f t="shared" si="165"/>
        <v>0</v>
      </c>
      <c r="J1044" s="4">
        <f t="shared" si="166"/>
        <v>0</v>
      </c>
      <c r="K1044" s="3">
        <f t="shared" si="169"/>
        <v>0</v>
      </c>
      <c r="L1044" s="11">
        <f t="shared" si="170"/>
        <v>0</v>
      </c>
    </row>
    <row r="1045" spans="1:12" x14ac:dyDescent="0.25">
      <c r="A1045" s="9">
        <f>IF('Lease Quarterly'!$H$4="Monthly",DATE(YEAR('Quarterly Journal entry'!A1044),MONTH('Quarterly Journal entry'!A1044)+1,DAY('Quarterly Journal entry'!A1044)),IF('Lease Quarterly'!$H$4="Quarterly",DATE(YEAR('Quarterly Journal entry'!A1044),MONTH('Quarterly Journal entry'!A1044)+3,DAY('Quarterly Journal entry'!A1044)),DATE(YEAR('Quarterly Journal entry'!A1044)+1,MONTH('Quarterly Journal entry'!A1044),DAY('Quarterly Journal entry'!A1044))))</f>
        <v>138976</v>
      </c>
      <c r="B1045" s="9">
        <f t="shared" si="161"/>
        <v>138976</v>
      </c>
      <c r="C1045" s="9">
        <f t="shared" si="167"/>
        <v>139006</v>
      </c>
      <c r="D1045" s="3">
        <f t="shared" si="162"/>
        <v>31</v>
      </c>
      <c r="E1045" s="10">
        <f t="shared" si="163"/>
        <v>31</v>
      </c>
      <c r="F1045" s="4">
        <f>'Lease Quarterly'!K1055</f>
        <v>0</v>
      </c>
      <c r="G1045" s="3">
        <f t="shared" si="168"/>
        <v>0</v>
      </c>
      <c r="H1045" s="11">
        <f t="shared" si="164"/>
        <v>0</v>
      </c>
      <c r="I1045" s="11">
        <f t="shared" si="165"/>
        <v>0</v>
      </c>
      <c r="J1045" s="4">
        <f t="shared" si="166"/>
        <v>0</v>
      </c>
      <c r="K1045" s="3">
        <f t="shared" si="169"/>
        <v>0</v>
      </c>
      <c r="L1045" s="11">
        <f t="shared" si="170"/>
        <v>0</v>
      </c>
    </row>
    <row r="1046" spans="1:12" x14ac:dyDescent="0.25">
      <c r="A1046" s="9">
        <f>IF('Lease Quarterly'!$H$4="Monthly",DATE(YEAR('Quarterly Journal entry'!A1045),MONTH('Quarterly Journal entry'!A1045)+1,DAY('Quarterly Journal entry'!A1045)),IF('Lease Quarterly'!$H$4="Quarterly",DATE(YEAR('Quarterly Journal entry'!A1045),MONTH('Quarterly Journal entry'!A1045)+3,DAY('Quarterly Journal entry'!A1045)),DATE(YEAR('Quarterly Journal entry'!A1045)+1,MONTH('Quarterly Journal entry'!A1045),DAY('Quarterly Journal entry'!A1045))))</f>
        <v>139068</v>
      </c>
      <c r="B1046" s="9">
        <f t="shared" si="161"/>
        <v>139068</v>
      </c>
      <c r="C1046" s="9">
        <f t="shared" si="167"/>
        <v>139098</v>
      </c>
      <c r="D1046" s="3">
        <f t="shared" si="162"/>
        <v>31</v>
      </c>
      <c r="E1046" s="10">
        <f t="shared" si="163"/>
        <v>31</v>
      </c>
      <c r="F1046" s="4">
        <f>'Lease Quarterly'!K1056</f>
        <v>0</v>
      </c>
      <c r="G1046" s="3">
        <f t="shared" si="168"/>
        <v>0</v>
      </c>
      <c r="H1046" s="11">
        <f t="shared" si="164"/>
        <v>0</v>
      </c>
      <c r="I1046" s="11">
        <f t="shared" si="165"/>
        <v>0</v>
      </c>
      <c r="J1046" s="4">
        <f t="shared" si="166"/>
        <v>0</v>
      </c>
      <c r="K1046" s="3">
        <f t="shared" si="169"/>
        <v>0</v>
      </c>
      <c r="L1046" s="11">
        <f t="shared" si="170"/>
        <v>0</v>
      </c>
    </row>
    <row r="1047" spans="1:12" x14ac:dyDescent="0.25">
      <c r="A1047" s="9">
        <f>IF('Lease Quarterly'!$H$4="Monthly",DATE(YEAR('Quarterly Journal entry'!A1046),MONTH('Quarterly Journal entry'!A1046)+1,DAY('Quarterly Journal entry'!A1046)),IF('Lease Quarterly'!$H$4="Quarterly",DATE(YEAR('Quarterly Journal entry'!A1046),MONTH('Quarterly Journal entry'!A1046)+3,DAY('Quarterly Journal entry'!A1046)),DATE(YEAR('Quarterly Journal entry'!A1046)+1,MONTH('Quarterly Journal entry'!A1046),DAY('Quarterly Journal entry'!A1046))))</f>
        <v>139160</v>
      </c>
      <c r="B1047" s="9">
        <f t="shared" si="161"/>
        <v>139160</v>
      </c>
      <c r="C1047" s="9">
        <f t="shared" si="167"/>
        <v>139190</v>
      </c>
      <c r="D1047" s="3">
        <f t="shared" si="162"/>
        <v>31</v>
      </c>
      <c r="E1047" s="10">
        <f t="shared" si="163"/>
        <v>31</v>
      </c>
      <c r="F1047" s="4">
        <f>'Lease Quarterly'!K1057</f>
        <v>0</v>
      </c>
      <c r="G1047" s="3">
        <f t="shared" si="168"/>
        <v>0</v>
      </c>
      <c r="H1047" s="11">
        <f t="shared" si="164"/>
        <v>0</v>
      </c>
      <c r="I1047" s="11">
        <f t="shared" si="165"/>
        <v>0</v>
      </c>
      <c r="J1047" s="4">
        <f t="shared" si="166"/>
        <v>0</v>
      </c>
      <c r="K1047" s="3">
        <f t="shared" si="169"/>
        <v>0</v>
      </c>
      <c r="L1047" s="11">
        <f t="shared" si="170"/>
        <v>0</v>
      </c>
    </row>
    <row r="1048" spans="1:12" x14ac:dyDescent="0.25">
      <c r="A1048" s="9">
        <f>IF('Lease Quarterly'!$H$4="Monthly",DATE(YEAR('Quarterly Journal entry'!A1047),MONTH('Quarterly Journal entry'!A1047)+1,DAY('Quarterly Journal entry'!A1047)),IF('Lease Quarterly'!$H$4="Quarterly",DATE(YEAR('Quarterly Journal entry'!A1047),MONTH('Quarterly Journal entry'!A1047)+3,DAY('Quarterly Journal entry'!A1047)),DATE(YEAR('Quarterly Journal entry'!A1047)+1,MONTH('Quarterly Journal entry'!A1047),DAY('Quarterly Journal entry'!A1047))))</f>
        <v>139250</v>
      </c>
      <c r="B1048" s="9">
        <f t="shared" si="161"/>
        <v>139250</v>
      </c>
      <c r="C1048" s="9">
        <f t="shared" si="167"/>
        <v>139279</v>
      </c>
      <c r="D1048" s="3">
        <f t="shared" si="162"/>
        <v>30</v>
      </c>
      <c r="E1048" s="10">
        <f t="shared" si="163"/>
        <v>30</v>
      </c>
      <c r="F1048" s="4">
        <f>'Lease Quarterly'!K1058</f>
        <v>0</v>
      </c>
      <c r="G1048" s="3">
        <f t="shared" si="168"/>
        <v>0</v>
      </c>
      <c r="H1048" s="11">
        <f t="shared" si="164"/>
        <v>0</v>
      </c>
      <c r="I1048" s="11">
        <f t="shared" si="165"/>
        <v>0</v>
      </c>
      <c r="J1048" s="4">
        <f t="shared" si="166"/>
        <v>0</v>
      </c>
      <c r="K1048" s="3">
        <f t="shared" si="169"/>
        <v>0</v>
      </c>
      <c r="L1048" s="11">
        <f t="shared" si="170"/>
        <v>0</v>
      </c>
    </row>
    <row r="1049" spans="1:12" x14ac:dyDescent="0.25">
      <c r="A1049" s="9">
        <f>IF('Lease Quarterly'!$H$4="Monthly",DATE(YEAR('Quarterly Journal entry'!A1048),MONTH('Quarterly Journal entry'!A1048)+1,DAY('Quarterly Journal entry'!A1048)),IF('Lease Quarterly'!$H$4="Quarterly",DATE(YEAR('Quarterly Journal entry'!A1048),MONTH('Quarterly Journal entry'!A1048)+3,DAY('Quarterly Journal entry'!A1048)),DATE(YEAR('Quarterly Journal entry'!A1048)+1,MONTH('Quarterly Journal entry'!A1048),DAY('Quarterly Journal entry'!A1048))))</f>
        <v>139341</v>
      </c>
      <c r="B1049" s="9">
        <f t="shared" si="161"/>
        <v>139341</v>
      </c>
      <c r="C1049" s="9">
        <f t="shared" si="167"/>
        <v>139371</v>
      </c>
      <c r="D1049" s="3">
        <f t="shared" si="162"/>
        <v>31</v>
      </c>
      <c r="E1049" s="10">
        <f t="shared" si="163"/>
        <v>31</v>
      </c>
      <c r="F1049" s="4">
        <f>'Lease Quarterly'!K1059</f>
        <v>0</v>
      </c>
      <c r="G1049" s="3">
        <f t="shared" si="168"/>
        <v>0</v>
      </c>
      <c r="H1049" s="11">
        <f t="shared" si="164"/>
        <v>0</v>
      </c>
      <c r="I1049" s="11">
        <f t="shared" si="165"/>
        <v>0</v>
      </c>
      <c r="J1049" s="4">
        <f t="shared" si="166"/>
        <v>0</v>
      </c>
      <c r="K1049" s="3">
        <f t="shared" si="169"/>
        <v>0</v>
      </c>
      <c r="L1049" s="11">
        <f t="shared" si="170"/>
        <v>0</v>
      </c>
    </row>
    <row r="1050" spans="1:12" x14ac:dyDescent="0.25">
      <c r="A1050" s="9">
        <f>IF('Lease Quarterly'!$H$4="Monthly",DATE(YEAR('Quarterly Journal entry'!A1049),MONTH('Quarterly Journal entry'!A1049)+1,DAY('Quarterly Journal entry'!A1049)),IF('Lease Quarterly'!$H$4="Quarterly",DATE(YEAR('Quarterly Journal entry'!A1049),MONTH('Quarterly Journal entry'!A1049)+3,DAY('Quarterly Journal entry'!A1049)),DATE(YEAR('Quarterly Journal entry'!A1049)+1,MONTH('Quarterly Journal entry'!A1049),DAY('Quarterly Journal entry'!A1049))))</f>
        <v>139433</v>
      </c>
      <c r="B1050" s="9">
        <f t="shared" si="161"/>
        <v>139433</v>
      </c>
      <c r="C1050" s="9">
        <f t="shared" si="167"/>
        <v>139463</v>
      </c>
      <c r="D1050" s="3">
        <f t="shared" si="162"/>
        <v>31</v>
      </c>
      <c r="E1050" s="10">
        <f t="shared" si="163"/>
        <v>31</v>
      </c>
      <c r="F1050" s="4">
        <f>'Lease Quarterly'!K1060</f>
        <v>0</v>
      </c>
      <c r="G1050" s="3">
        <f t="shared" si="168"/>
        <v>0</v>
      </c>
      <c r="H1050" s="11">
        <f t="shared" si="164"/>
        <v>0</v>
      </c>
      <c r="I1050" s="11">
        <f t="shared" si="165"/>
        <v>0</v>
      </c>
      <c r="J1050" s="4">
        <f t="shared" si="166"/>
        <v>0</v>
      </c>
      <c r="K1050" s="3">
        <f t="shared" si="169"/>
        <v>0</v>
      </c>
      <c r="L1050" s="11">
        <f t="shared" si="170"/>
        <v>0</v>
      </c>
    </row>
    <row r="1051" spans="1:12" x14ac:dyDescent="0.25">
      <c r="A1051" s="9">
        <f>IF('Lease Quarterly'!$H$4="Monthly",DATE(YEAR('Quarterly Journal entry'!A1050),MONTH('Quarterly Journal entry'!A1050)+1,DAY('Quarterly Journal entry'!A1050)),IF('Lease Quarterly'!$H$4="Quarterly",DATE(YEAR('Quarterly Journal entry'!A1050),MONTH('Quarterly Journal entry'!A1050)+3,DAY('Quarterly Journal entry'!A1050)),DATE(YEAR('Quarterly Journal entry'!A1050)+1,MONTH('Quarterly Journal entry'!A1050),DAY('Quarterly Journal entry'!A1050))))</f>
        <v>139525</v>
      </c>
      <c r="B1051" s="9">
        <f t="shared" si="161"/>
        <v>139525</v>
      </c>
      <c r="C1051" s="9">
        <f t="shared" si="167"/>
        <v>139555</v>
      </c>
      <c r="D1051" s="3">
        <f t="shared" si="162"/>
        <v>31</v>
      </c>
      <c r="E1051" s="10">
        <f t="shared" si="163"/>
        <v>31</v>
      </c>
      <c r="F1051" s="4">
        <f>'Lease Quarterly'!K1061</f>
        <v>0</v>
      </c>
      <c r="G1051" s="3">
        <f t="shared" si="168"/>
        <v>0</v>
      </c>
      <c r="H1051" s="11">
        <f t="shared" si="164"/>
        <v>0</v>
      </c>
      <c r="I1051" s="11">
        <f t="shared" si="165"/>
        <v>0</v>
      </c>
      <c r="J1051" s="4">
        <f t="shared" si="166"/>
        <v>0</v>
      </c>
      <c r="K1051" s="3">
        <f t="shared" si="169"/>
        <v>0</v>
      </c>
      <c r="L1051" s="11">
        <f t="shared" si="170"/>
        <v>0</v>
      </c>
    </row>
    <row r="1052" spans="1:12" x14ac:dyDescent="0.25">
      <c r="A1052" s="9">
        <f>IF('Lease Quarterly'!$H$4="Monthly",DATE(YEAR('Quarterly Journal entry'!A1051),MONTH('Quarterly Journal entry'!A1051)+1,DAY('Quarterly Journal entry'!A1051)),IF('Lease Quarterly'!$H$4="Quarterly",DATE(YEAR('Quarterly Journal entry'!A1051),MONTH('Quarterly Journal entry'!A1051)+3,DAY('Quarterly Journal entry'!A1051)),DATE(YEAR('Quarterly Journal entry'!A1051)+1,MONTH('Quarterly Journal entry'!A1051),DAY('Quarterly Journal entry'!A1051))))</f>
        <v>139615</v>
      </c>
      <c r="B1052" s="9">
        <f t="shared" si="161"/>
        <v>139615</v>
      </c>
      <c r="C1052" s="9">
        <f t="shared" si="167"/>
        <v>139644</v>
      </c>
      <c r="D1052" s="3">
        <f t="shared" si="162"/>
        <v>30</v>
      </c>
      <c r="E1052" s="10">
        <f t="shared" si="163"/>
        <v>30</v>
      </c>
      <c r="F1052" s="4">
        <f>'Lease Quarterly'!K1062</f>
        <v>0</v>
      </c>
      <c r="G1052" s="3">
        <f t="shared" si="168"/>
        <v>0</v>
      </c>
      <c r="H1052" s="11">
        <f t="shared" si="164"/>
        <v>0</v>
      </c>
      <c r="I1052" s="11">
        <f t="shared" si="165"/>
        <v>0</v>
      </c>
      <c r="J1052" s="4">
        <f t="shared" si="166"/>
        <v>0</v>
      </c>
      <c r="K1052" s="3">
        <f t="shared" si="169"/>
        <v>0</v>
      </c>
      <c r="L1052" s="11">
        <f t="shared" si="170"/>
        <v>0</v>
      </c>
    </row>
    <row r="1053" spans="1:12" x14ac:dyDescent="0.25">
      <c r="A1053" s="9">
        <f>IF('Lease Quarterly'!$H$4="Monthly",DATE(YEAR('Quarterly Journal entry'!A1052),MONTH('Quarterly Journal entry'!A1052)+1,DAY('Quarterly Journal entry'!A1052)),IF('Lease Quarterly'!$H$4="Quarterly",DATE(YEAR('Quarterly Journal entry'!A1052),MONTH('Quarterly Journal entry'!A1052)+3,DAY('Quarterly Journal entry'!A1052)),DATE(YEAR('Quarterly Journal entry'!A1052)+1,MONTH('Quarterly Journal entry'!A1052),DAY('Quarterly Journal entry'!A1052))))</f>
        <v>139706</v>
      </c>
      <c r="B1053" s="9">
        <f t="shared" si="161"/>
        <v>139706</v>
      </c>
      <c r="C1053" s="9">
        <f t="shared" si="167"/>
        <v>139736</v>
      </c>
      <c r="D1053" s="3">
        <f t="shared" si="162"/>
        <v>31</v>
      </c>
      <c r="E1053" s="10">
        <f t="shared" si="163"/>
        <v>31</v>
      </c>
      <c r="F1053" s="4">
        <f>'Lease Quarterly'!K1063</f>
        <v>0</v>
      </c>
      <c r="G1053" s="3">
        <f t="shared" si="168"/>
        <v>0</v>
      </c>
      <c r="H1053" s="11">
        <f t="shared" si="164"/>
        <v>0</v>
      </c>
      <c r="I1053" s="11">
        <f t="shared" si="165"/>
        <v>0</v>
      </c>
      <c r="J1053" s="4">
        <f t="shared" si="166"/>
        <v>0</v>
      </c>
      <c r="K1053" s="3">
        <f t="shared" si="169"/>
        <v>0</v>
      </c>
      <c r="L1053" s="11">
        <f t="shared" si="170"/>
        <v>0</v>
      </c>
    </row>
    <row r="1054" spans="1:12" x14ac:dyDescent="0.25">
      <c r="A1054" s="9">
        <f>IF('Lease Quarterly'!$H$4="Monthly",DATE(YEAR('Quarterly Journal entry'!A1053),MONTH('Quarterly Journal entry'!A1053)+1,DAY('Quarterly Journal entry'!A1053)),IF('Lease Quarterly'!$H$4="Quarterly",DATE(YEAR('Quarterly Journal entry'!A1053),MONTH('Quarterly Journal entry'!A1053)+3,DAY('Quarterly Journal entry'!A1053)),DATE(YEAR('Quarterly Journal entry'!A1053)+1,MONTH('Quarterly Journal entry'!A1053),DAY('Quarterly Journal entry'!A1053))))</f>
        <v>139798</v>
      </c>
      <c r="B1054" s="9">
        <f t="shared" si="161"/>
        <v>139798</v>
      </c>
      <c r="C1054" s="9">
        <f t="shared" si="167"/>
        <v>139828</v>
      </c>
      <c r="D1054" s="3">
        <f t="shared" si="162"/>
        <v>31</v>
      </c>
      <c r="E1054" s="10">
        <f t="shared" si="163"/>
        <v>31</v>
      </c>
      <c r="F1054" s="4">
        <f>'Lease Quarterly'!K1064</f>
        <v>0</v>
      </c>
      <c r="G1054" s="3">
        <f t="shared" si="168"/>
        <v>0</v>
      </c>
      <c r="H1054" s="11">
        <f t="shared" si="164"/>
        <v>0</v>
      </c>
      <c r="I1054" s="11">
        <f t="shared" si="165"/>
        <v>0</v>
      </c>
      <c r="J1054" s="4">
        <f t="shared" si="166"/>
        <v>0</v>
      </c>
      <c r="K1054" s="3">
        <f t="shared" si="169"/>
        <v>0</v>
      </c>
      <c r="L1054" s="11">
        <f t="shared" si="170"/>
        <v>0</v>
      </c>
    </row>
    <row r="1055" spans="1:12" x14ac:dyDescent="0.25">
      <c r="A1055" s="9">
        <f>IF('Lease Quarterly'!$H$4="Monthly",DATE(YEAR('Quarterly Journal entry'!A1054),MONTH('Quarterly Journal entry'!A1054)+1,DAY('Quarterly Journal entry'!A1054)),IF('Lease Quarterly'!$H$4="Quarterly",DATE(YEAR('Quarterly Journal entry'!A1054),MONTH('Quarterly Journal entry'!A1054)+3,DAY('Quarterly Journal entry'!A1054)),DATE(YEAR('Quarterly Journal entry'!A1054)+1,MONTH('Quarterly Journal entry'!A1054),DAY('Quarterly Journal entry'!A1054))))</f>
        <v>139890</v>
      </c>
      <c r="B1055" s="9">
        <f t="shared" si="161"/>
        <v>139890</v>
      </c>
      <c r="C1055" s="9">
        <f t="shared" si="167"/>
        <v>139920</v>
      </c>
      <c r="D1055" s="3">
        <f t="shared" si="162"/>
        <v>31</v>
      </c>
      <c r="E1055" s="10">
        <f t="shared" si="163"/>
        <v>31</v>
      </c>
      <c r="F1055" s="4">
        <f>'Lease Quarterly'!K1065</f>
        <v>0</v>
      </c>
      <c r="G1055" s="3">
        <f t="shared" si="168"/>
        <v>0</v>
      </c>
      <c r="H1055" s="11">
        <f t="shared" si="164"/>
        <v>0</v>
      </c>
      <c r="I1055" s="11">
        <f t="shared" si="165"/>
        <v>0</v>
      </c>
      <c r="J1055" s="4">
        <f t="shared" si="166"/>
        <v>0</v>
      </c>
      <c r="K1055" s="3">
        <f t="shared" si="169"/>
        <v>0</v>
      </c>
      <c r="L1055" s="11">
        <f t="shared" si="170"/>
        <v>0</v>
      </c>
    </row>
    <row r="1056" spans="1:12" x14ac:dyDescent="0.25">
      <c r="A1056" s="9">
        <f>IF('Lease Quarterly'!$H$4="Monthly",DATE(YEAR('Quarterly Journal entry'!A1055),MONTH('Quarterly Journal entry'!A1055)+1,DAY('Quarterly Journal entry'!A1055)),IF('Lease Quarterly'!$H$4="Quarterly",DATE(YEAR('Quarterly Journal entry'!A1055),MONTH('Quarterly Journal entry'!A1055)+3,DAY('Quarterly Journal entry'!A1055)),DATE(YEAR('Quarterly Journal entry'!A1055)+1,MONTH('Quarterly Journal entry'!A1055),DAY('Quarterly Journal entry'!A1055))))</f>
        <v>139980</v>
      </c>
      <c r="B1056" s="9">
        <f t="shared" si="161"/>
        <v>139980</v>
      </c>
      <c r="C1056" s="9">
        <f t="shared" si="167"/>
        <v>140009</v>
      </c>
      <c r="D1056" s="3">
        <f t="shared" si="162"/>
        <v>30</v>
      </c>
      <c r="E1056" s="10">
        <f t="shared" si="163"/>
        <v>30</v>
      </c>
      <c r="F1056" s="4">
        <f>'Lease Quarterly'!K1066</f>
        <v>0</v>
      </c>
      <c r="G1056" s="3">
        <f t="shared" si="168"/>
        <v>0</v>
      </c>
      <c r="H1056" s="11">
        <f t="shared" si="164"/>
        <v>0</v>
      </c>
      <c r="I1056" s="11">
        <f t="shared" si="165"/>
        <v>0</v>
      </c>
      <c r="J1056" s="4">
        <f t="shared" si="166"/>
        <v>0</v>
      </c>
      <c r="K1056" s="3">
        <f t="shared" si="169"/>
        <v>0</v>
      </c>
      <c r="L1056" s="11">
        <f t="shared" si="170"/>
        <v>0</v>
      </c>
    </row>
    <row r="1057" spans="1:12" x14ac:dyDescent="0.25">
      <c r="A1057" s="9">
        <f>IF('Lease Quarterly'!$H$4="Monthly",DATE(YEAR('Quarterly Journal entry'!A1056),MONTH('Quarterly Journal entry'!A1056)+1,DAY('Quarterly Journal entry'!A1056)),IF('Lease Quarterly'!$H$4="Quarterly",DATE(YEAR('Quarterly Journal entry'!A1056),MONTH('Quarterly Journal entry'!A1056)+3,DAY('Quarterly Journal entry'!A1056)),DATE(YEAR('Quarterly Journal entry'!A1056)+1,MONTH('Quarterly Journal entry'!A1056),DAY('Quarterly Journal entry'!A1056))))</f>
        <v>140071</v>
      </c>
      <c r="B1057" s="9">
        <f t="shared" si="161"/>
        <v>140071</v>
      </c>
      <c r="C1057" s="9">
        <f t="shared" si="167"/>
        <v>140101</v>
      </c>
      <c r="D1057" s="3">
        <f t="shared" si="162"/>
        <v>31</v>
      </c>
      <c r="E1057" s="10">
        <f t="shared" si="163"/>
        <v>31</v>
      </c>
      <c r="F1057" s="4">
        <f>'Lease Quarterly'!K1067</f>
        <v>0</v>
      </c>
      <c r="G1057" s="3">
        <f t="shared" si="168"/>
        <v>0</v>
      </c>
      <c r="H1057" s="11">
        <f t="shared" si="164"/>
        <v>0</v>
      </c>
      <c r="I1057" s="11">
        <f t="shared" si="165"/>
        <v>0</v>
      </c>
      <c r="J1057" s="4">
        <f t="shared" si="166"/>
        <v>0</v>
      </c>
      <c r="K1057" s="3">
        <f t="shared" si="169"/>
        <v>0</v>
      </c>
      <c r="L1057" s="11">
        <f t="shared" si="170"/>
        <v>0</v>
      </c>
    </row>
    <row r="1058" spans="1:12" x14ac:dyDescent="0.25">
      <c r="A1058" s="9">
        <f>IF('Lease Quarterly'!$H$4="Monthly",DATE(YEAR('Quarterly Journal entry'!A1057),MONTH('Quarterly Journal entry'!A1057)+1,DAY('Quarterly Journal entry'!A1057)),IF('Lease Quarterly'!$H$4="Quarterly",DATE(YEAR('Quarterly Journal entry'!A1057),MONTH('Quarterly Journal entry'!A1057)+3,DAY('Quarterly Journal entry'!A1057)),DATE(YEAR('Quarterly Journal entry'!A1057)+1,MONTH('Quarterly Journal entry'!A1057),DAY('Quarterly Journal entry'!A1057))))</f>
        <v>140163</v>
      </c>
      <c r="B1058" s="9">
        <f t="shared" si="161"/>
        <v>140163</v>
      </c>
      <c r="C1058" s="9">
        <f t="shared" si="167"/>
        <v>140193</v>
      </c>
      <c r="D1058" s="3">
        <f t="shared" si="162"/>
        <v>31</v>
      </c>
      <c r="E1058" s="10">
        <f t="shared" si="163"/>
        <v>31</v>
      </c>
      <c r="F1058" s="4">
        <f>'Lease Quarterly'!K1068</f>
        <v>0</v>
      </c>
      <c r="G1058" s="3">
        <f t="shared" si="168"/>
        <v>0</v>
      </c>
      <c r="H1058" s="11">
        <f t="shared" si="164"/>
        <v>0</v>
      </c>
      <c r="I1058" s="11">
        <f t="shared" si="165"/>
        <v>0</v>
      </c>
      <c r="J1058" s="4">
        <f t="shared" si="166"/>
        <v>0</v>
      </c>
      <c r="K1058" s="3">
        <f t="shared" si="169"/>
        <v>0</v>
      </c>
      <c r="L1058" s="11">
        <f t="shared" si="170"/>
        <v>0</v>
      </c>
    </row>
    <row r="1059" spans="1:12" x14ac:dyDescent="0.25">
      <c r="A1059" s="9">
        <f>IF('Lease Quarterly'!$H$4="Monthly",DATE(YEAR('Quarterly Journal entry'!A1058),MONTH('Quarterly Journal entry'!A1058)+1,DAY('Quarterly Journal entry'!A1058)),IF('Lease Quarterly'!$H$4="Quarterly",DATE(YEAR('Quarterly Journal entry'!A1058),MONTH('Quarterly Journal entry'!A1058)+3,DAY('Quarterly Journal entry'!A1058)),DATE(YEAR('Quarterly Journal entry'!A1058)+1,MONTH('Quarterly Journal entry'!A1058),DAY('Quarterly Journal entry'!A1058))))</f>
        <v>140255</v>
      </c>
      <c r="B1059" s="9">
        <f t="shared" si="161"/>
        <v>140255</v>
      </c>
      <c r="C1059" s="9">
        <f t="shared" si="167"/>
        <v>140285</v>
      </c>
      <c r="D1059" s="3">
        <f t="shared" si="162"/>
        <v>31</v>
      </c>
      <c r="E1059" s="10">
        <f t="shared" si="163"/>
        <v>31</v>
      </c>
      <c r="F1059" s="4">
        <f>'Lease Quarterly'!K1069</f>
        <v>0</v>
      </c>
      <c r="G1059" s="3">
        <f t="shared" si="168"/>
        <v>0</v>
      </c>
      <c r="H1059" s="11">
        <f t="shared" si="164"/>
        <v>0</v>
      </c>
      <c r="I1059" s="11">
        <f t="shared" si="165"/>
        <v>0</v>
      </c>
      <c r="J1059" s="4">
        <f t="shared" si="166"/>
        <v>0</v>
      </c>
      <c r="K1059" s="3">
        <f t="shared" si="169"/>
        <v>0</v>
      </c>
      <c r="L1059" s="11">
        <f t="shared" si="170"/>
        <v>0</v>
      </c>
    </row>
    <row r="1060" spans="1:12" x14ac:dyDescent="0.25">
      <c r="A1060" s="9">
        <f>IF('Lease Quarterly'!$H$4="Monthly",DATE(YEAR('Quarterly Journal entry'!A1059),MONTH('Quarterly Journal entry'!A1059)+1,DAY('Quarterly Journal entry'!A1059)),IF('Lease Quarterly'!$H$4="Quarterly",DATE(YEAR('Quarterly Journal entry'!A1059),MONTH('Quarterly Journal entry'!A1059)+3,DAY('Quarterly Journal entry'!A1059)),DATE(YEAR('Quarterly Journal entry'!A1059)+1,MONTH('Quarterly Journal entry'!A1059),DAY('Quarterly Journal entry'!A1059))))</f>
        <v>140346</v>
      </c>
      <c r="B1060" s="9">
        <f t="shared" si="161"/>
        <v>140346</v>
      </c>
      <c r="C1060" s="9">
        <f t="shared" si="167"/>
        <v>140375</v>
      </c>
      <c r="D1060" s="3">
        <f t="shared" si="162"/>
        <v>30</v>
      </c>
      <c r="E1060" s="10">
        <f t="shared" si="163"/>
        <v>30</v>
      </c>
      <c r="F1060" s="4">
        <f>'Lease Quarterly'!K1070</f>
        <v>0</v>
      </c>
      <c r="G1060" s="3">
        <f t="shared" si="168"/>
        <v>0</v>
      </c>
      <c r="H1060" s="11">
        <f t="shared" si="164"/>
        <v>0</v>
      </c>
      <c r="I1060" s="11">
        <f t="shared" si="165"/>
        <v>0</v>
      </c>
      <c r="J1060" s="4">
        <f t="shared" si="166"/>
        <v>0</v>
      </c>
      <c r="K1060" s="3">
        <f t="shared" si="169"/>
        <v>0</v>
      </c>
      <c r="L1060" s="11">
        <f t="shared" si="170"/>
        <v>0</v>
      </c>
    </row>
    <row r="1061" spans="1:12" x14ac:dyDescent="0.25">
      <c r="A1061" s="9">
        <f>IF('Lease Quarterly'!$H$4="Monthly",DATE(YEAR('Quarterly Journal entry'!A1060),MONTH('Quarterly Journal entry'!A1060)+1,DAY('Quarterly Journal entry'!A1060)),IF('Lease Quarterly'!$H$4="Quarterly",DATE(YEAR('Quarterly Journal entry'!A1060),MONTH('Quarterly Journal entry'!A1060)+3,DAY('Quarterly Journal entry'!A1060)),DATE(YEAR('Quarterly Journal entry'!A1060)+1,MONTH('Quarterly Journal entry'!A1060),DAY('Quarterly Journal entry'!A1060))))</f>
        <v>140437</v>
      </c>
      <c r="B1061" s="9">
        <f t="shared" si="161"/>
        <v>140437</v>
      </c>
      <c r="C1061" s="9">
        <f t="shared" si="167"/>
        <v>140467</v>
      </c>
      <c r="D1061" s="3">
        <f t="shared" si="162"/>
        <v>31</v>
      </c>
      <c r="E1061" s="10">
        <f t="shared" si="163"/>
        <v>31</v>
      </c>
      <c r="F1061" s="4">
        <f>'Lease Quarterly'!K1071</f>
        <v>0</v>
      </c>
      <c r="G1061" s="3">
        <f t="shared" si="168"/>
        <v>0</v>
      </c>
      <c r="H1061" s="11">
        <f t="shared" si="164"/>
        <v>0</v>
      </c>
      <c r="I1061" s="11">
        <f t="shared" si="165"/>
        <v>0</v>
      </c>
      <c r="J1061" s="4">
        <f t="shared" si="166"/>
        <v>0</v>
      </c>
      <c r="K1061" s="3">
        <f t="shared" si="169"/>
        <v>0</v>
      </c>
      <c r="L1061" s="11">
        <f t="shared" si="170"/>
        <v>0</v>
      </c>
    </row>
    <row r="1062" spans="1:12" x14ac:dyDescent="0.25">
      <c r="A1062" s="9">
        <f>IF('Lease Quarterly'!$H$4="Monthly",DATE(YEAR('Quarterly Journal entry'!A1061),MONTH('Quarterly Journal entry'!A1061)+1,DAY('Quarterly Journal entry'!A1061)),IF('Lease Quarterly'!$H$4="Quarterly",DATE(YEAR('Quarterly Journal entry'!A1061),MONTH('Quarterly Journal entry'!A1061)+3,DAY('Quarterly Journal entry'!A1061)),DATE(YEAR('Quarterly Journal entry'!A1061)+1,MONTH('Quarterly Journal entry'!A1061),DAY('Quarterly Journal entry'!A1061))))</f>
        <v>140529</v>
      </c>
      <c r="B1062" s="9">
        <f t="shared" si="161"/>
        <v>140529</v>
      </c>
      <c r="C1062" s="9">
        <f t="shared" si="167"/>
        <v>140559</v>
      </c>
      <c r="D1062" s="3">
        <f t="shared" si="162"/>
        <v>31</v>
      </c>
      <c r="E1062" s="10">
        <f t="shared" si="163"/>
        <v>31</v>
      </c>
      <c r="F1062" s="4">
        <f>'Lease Quarterly'!K1072</f>
        <v>0</v>
      </c>
      <c r="G1062" s="3">
        <f t="shared" si="168"/>
        <v>0</v>
      </c>
      <c r="H1062" s="11">
        <f t="shared" si="164"/>
        <v>0</v>
      </c>
      <c r="I1062" s="11">
        <f t="shared" si="165"/>
        <v>0</v>
      </c>
      <c r="J1062" s="4">
        <f t="shared" si="166"/>
        <v>0</v>
      </c>
      <c r="K1062" s="3">
        <f t="shared" si="169"/>
        <v>0</v>
      </c>
      <c r="L1062" s="11">
        <f t="shared" si="170"/>
        <v>0</v>
      </c>
    </row>
    <row r="1063" spans="1:12" x14ac:dyDescent="0.25">
      <c r="A1063" s="9">
        <f>IF('Lease Quarterly'!$H$4="Monthly",DATE(YEAR('Quarterly Journal entry'!A1062),MONTH('Quarterly Journal entry'!A1062)+1,DAY('Quarterly Journal entry'!A1062)),IF('Lease Quarterly'!$H$4="Quarterly",DATE(YEAR('Quarterly Journal entry'!A1062),MONTH('Quarterly Journal entry'!A1062)+3,DAY('Quarterly Journal entry'!A1062)),DATE(YEAR('Quarterly Journal entry'!A1062)+1,MONTH('Quarterly Journal entry'!A1062),DAY('Quarterly Journal entry'!A1062))))</f>
        <v>140621</v>
      </c>
      <c r="B1063" s="9">
        <f t="shared" si="161"/>
        <v>140621</v>
      </c>
      <c r="C1063" s="9">
        <f t="shared" si="167"/>
        <v>140651</v>
      </c>
      <c r="D1063" s="3">
        <f t="shared" si="162"/>
        <v>31</v>
      </c>
      <c r="E1063" s="10">
        <f t="shared" si="163"/>
        <v>31</v>
      </c>
      <c r="F1063" s="4">
        <f>'Lease Quarterly'!K1073</f>
        <v>0</v>
      </c>
      <c r="G1063" s="3">
        <f t="shared" si="168"/>
        <v>0</v>
      </c>
      <c r="H1063" s="11">
        <f t="shared" si="164"/>
        <v>0</v>
      </c>
      <c r="I1063" s="11">
        <f t="shared" si="165"/>
        <v>0</v>
      </c>
      <c r="J1063" s="4">
        <f t="shared" si="166"/>
        <v>0</v>
      </c>
      <c r="K1063" s="3">
        <f t="shared" si="169"/>
        <v>0</v>
      </c>
      <c r="L1063" s="11">
        <f t="shared" si="170"/>
        <v>0</v>
      </c>
    </row>
    <row r="1064" spans="1:12" x14ac:dyDescent="0.25">
      <c r="A1064" s="9">
        <f>IF('Lease Quarterly'!$H$4="Monthly",DATE(YEAR('Quarterly Journal entry'!A1063),MONTH('Quarterly Journal entry'!A1063)+1,DAY('Quarterly Journal entry'!A1063)),IF('Lease Quarterly'!$H$4="Quarterly",DATE(YEAR('Quarterly Journal entry'!A1063),MONTH('Quarterly Journal entry'!A1063)+3,DAY('Quarterly Journal entry'!A1063)),DATE(YEAR('Quarterly Journal entry'!A1063)+1,MONTH('Quarterly Journal entry'!A1063),DAY('Quarterly Journal entry'!A1063))))</f>
        <v>140711</v>
      </c>
      <c r="B1064" s="9">
        <f t="shared" si="161"/>
        <v>140711</v>
      </c>
      <c r="C1064" s="9">
        <f t="shared" si="167"/>
        <v>140740</v>
      </c>
      <c r="D1064" s="3">
        <f t="shared" si="162"/>
        <v>30</v>
      </c>
      <c r="E1064" s="10">
        <f t="shared" si="163"/>
        <v>30</v>
      </c>
      <c r="F1064" s="4">
        <f>'Lease Quarterly'!K1074</f>
        <v>0</v>
      </c>
      <c r="G1064" s="3">
        <f t="shared" si="168"/>
        <v>0</v>
      </c>
      <c r="H1064" s="11">
        <f t="shared" si="164"/>
        <v>0</v>
      </c>
      <c r="I1064" s="11">
        <f t="shared" si="165"/>
        <v>0</v>
      </c>
      <c r="J1064" s="4">
        <f t="shared" si="166"/>
        <v>0</v>
      </c>
      <c r="K1064" s="3">
        <f t="shared" si="169"/>
        <v>0</v>
      </c>
      <c r="L1064" s="11">
        <f t="shared" si="170"/>
        <v>0</v>
      </c>
    </row>
    <row r="1065" spans="1:12" x14ac:dyDescent="0.25">
      <c r="A1065" s="9">
        <f>IF('Lease Quarterly'!$H$4="Monthly",DATE(YEAR('Quarterly Journal entry'!A1064),MONTH('Quarterly Journal entry'!A1064)+1,DAY('Quarterly Journal entry'!A1064)),IF('Lease Quarterly'!$H$4="Quarterly",DATE(YEAR('Quarterly Journal entry'!A1064),MONTH('Quarterly Journal entry'!A1064)+3,DAY('Quarterly Journal entry'!A1064)),DATE(YEAR('Quarterly Journal entry'!A1064)+1,MONTH('Quarterly Journal entry'!A1064),DAY('Quarterly Journal entry'!A1064))))</f>
        <v>140802</v>
      </c>
      <c r="B1065" s="9">
        <f t="shared" si="161"/>
        <v>140802</v>
      </c>
      <c r="C1065" s="9">
        <f t="shared" si="167"/>
        <v>140832</v>
      </c>
      <c r="D1065" s="3">
        <f t="shared" si="162"/>
        <v>31</v>
      </c>
      <c r="E1065" s="10">
        <f t="shared" si="163"/>
        <v>31</v>
      </c>
      <c r="F1065" s="4">
        <f>'Lease Quarterly'!K1075</f>
        <v>0</v>
      </c>
      <c r="G1065" s="3">
        <f t="shared" si="168"/>
        <v>0</v>
      </c>
      <c r="H1065" s="11">
        <f t="shared" si="164"/>
        <v>0</v>
      </c>
      <c r="I1065" s="11">
        <f t="shared" si="165"/>
        <v>0</v>
      </c>
      <c r="J1065" s="4">
        <f t="shared" si="166"/>
        <v>0</v>
      </c>
      <c r="K1065" s="3">
        <f t="shared" si="169"/>
        <v>0</v>
      </c>
      <c r="L1065" s="11">
        <f t="shared" si="170"/>
        <v>0</v>
      </c>
    </row>
    <row r="1066" spans="1:12" x14ac:dyDescent="0.25">
      <c r="A1066" s="9">
        <f>IF('Lease Quarterly'!$H$4="Monthly",DATE(YEAR('Quarterly Journal entry'!A1065),MONTH('Quarterly Journal entry'!A1065)+1,DAY('Quarterly Journal entry'!A1065)),IF('Lease Quarterly'!$H$4="Quarterly",DATE(YEAR('Quarterly Journal entry'!A1065),MONTH('Quarterly Journal entry'!A1065)+3,DAY('Quarterly Journal entry'!A1065)),DATE(YEAR('Quarterly Journal entry'!A1065)+1,MONTH('Quarterly Journal entry'!A1065),DAY('Quarterly Journal entry'!A1065))))</f>
        <v>140894</v>
      </c>
      <c r="B1066" s="9">
        <f t="shared" si="161"/>
        <v>140894</v>
      </c>
      <c r="C1066" s="9">
        <f t="shared" si="167"/>
        <v>140924</v>
      </c>
      <c r="D1066" s="3">
        <f t="shared" si="162"/>
        <v>31</v>
      </c>
      <c r="E1066" s="10">
        <f t="shared" si="163"/>
        <v>31</v>
      </c>
      <c r="F1066" s="4">
        <f>'Lease Quarterly'!K1076</f>
        <v>0</v>
      </c>
      <c r="G1066" s="3">
        <f t="shared" si="168"/>
        <v>0</v>
      </c>
      <c r="H1066" s="11">
        <f t="shared" si="164"/>
        <v>0</v>
      </c>
      <c r="I1066" s="11">
        <f t="shared" si="165"/>
        <v>0</v>
      </c>
      <c r="J1066" s="4">
        <f t="shared" si="166"/>
        <v>0</v>
      </c>
      <c r="K1066" s="3">
        <f t="shared" si="169"/>
        <v>0</v>
      </c>
      <c r="L1066" s="11">
        <f t="shared" si="170"/>
        <v>0</v>
      </c>
    </row>
    <row r="1067" spans="1:12" x14ac:dyDescent="0.25">
      <c r="A1067" s="9">
        <f>IF('Lease Quarterly'!$H$4="Monthly",DATE(YEAR('Quarterly Journal entry'!A1066),MONTH('Quarterly Journal entry'!A1066)+1,DAY('Quarterly Journal entry'!A1066)),IF('Lease Quarterly'!$H$4="Quarterly",DATE(YEAR('Quarterly Journal entry'!A1066),MONTH('Quarterly Journal entry'!A1066)+3,DAY('Quarterly Journal entry'!A1066)),DATE(YEAR('Quarterly Journal entry'!A1066)+1,MONTH('Quarterly Journal entry'!A1066),DAY('Quarterly Journal entry'!A1066))))</f>
        <v>140986</v>
      </c>
      <c r="B1067" s="9">
        <f t="shared" si="161"/>
        <v>140986</v>
      </c>
      <c r="C1067" s="9">
        <f t="shared" si="167"/>
        <v>141016</v>
      </c>
      <c r="D1067" s="3">
        <f t="shared" si="162"/>
        <v>31</v>
      </c>
      <c r="E1067" s="10">
        <f t="shared" si="163"/>
        <v>31</v>
      </c>
      <c r="F1067" s="4">
        <f>'Lease Quarterly'!K1077</f>
        <v>0</v>
      </c>
      <c r="G1067" s="3">
        <f t="shared" si="168"/>
        <v>0</v>
      </c>
      <c r="H1067" s="11">
        <f t="shared" si="164"/>
        <v>0</v>
      </c>
      <c r="I1067" s="11">
        <f t="shared" si="165"/>
        <v>0</v>
      </c>
      <c r="J1067" s="4">
        <f t="shared" si="166"/>
        <v>0</v>
      </c>
      <c r="K1067" s="3">
        <f t="shared" si="169"/>
        <v>0</v>
      </c>
      <c r="L1067" s="11">
        <f t="shared" si="170"/>
        <v>0</v>
      </c>
    </row>
    <row r="1068" spans="1:12" x14ac:dyDescent="0.25">
      <c r="A1068" s="9">
        <f>IF('Lease Quarterly'!$H$4="Monthly",DATE(YEAR('Quarterly Journal entry'!A1067),MONTH('Quarterly Journal entry'!A1067)+1,DAY('Quarterly Journal entry'!A1067)),IF('Lease Quarterly'!$H$4="Quarterly",DATE(YEAR('Quarterly Journal entry'!A1067),MONTH('Quarterly Journal entry'!A1067)+3,DAY('Quarterly Journal entry'!A1067)),DATE(YEAR('Quarterly Journal entry'!A1067)+1,MONTH('Quarterly Journal entry'!A1067),DAY('Quarterly Journal entry'!A1067))))</f>
        <v>141076</v>
      </c>
      <c r="B1068" s="9">
        <f t="shared" si="161"/>
        <v>141076</v>
      </c>
      <c r="C1068" s="9">
        <f t="shared" si="167"/>
        <v>141105</v>
      </c>
      <c r="D1068" s="3">
        <f t="shared" si="162"/>
        <v>30</v>
      </c>
      <c r="E1068" s="10">
        <f t="shared" si="163"/>
        <v>30</v>
      </c>
      <c r="F1068" s="4">
        <f>'Lease Quarterly'!K1078</f>
        <v>0</v>
      </c>
      <c r="G1068" s="3">
        <f t="shared" si="168"/>
        <v>0</v>
      </c>
      <c r="H1068" s="11">
        <f t="shared" si="164"/>
        <v>0</v>
      </c>
      <c r="I1068" s="11">
        <f t="shared" si="165"/>
        <v>0</v>
      </c>
      <c r="J1068" s="4">
        <f t="shared" si="166"/>
        <v>0</v>
      </c>
      <c r="K1068" s="3">
        <f t="shared" si="169"/>
        <v>0</v>
      </c>
      <c r="L1068" s="11">
        <f t="shared" si="170"/>
        <v>0</v>
      </c>
    </row>
    <row r="1069" spans="1:12" x14ac:dyDescent="0.25">
      <c r="A1069" s="9">
        <f>IF('Lease Quarterly'!$H$4="Monthly",DATE(YEAR('Quarterly Journal entry'!A1068),MONTH('Quarterly Journal entry'!A1068)+1,DAY('Quarterly Journal entry'!A1068)),IF('Lease Quarterly'!$H$4="Quarterly",DATE(YEAR('Quarterly Journal entry'!A1068),MONTH('Quarterly Journal entry'!A1068)+3,DAY('Quarterly Journal entry'!A1068)),DATE(YEAR('Quarterly Journal entry'!A1068)+1,MONTH('Quarterly Journal entry'!A1068),DAY('Quarterly Journal entry'!A1068))))</f>
        <v>141167</v>
      </c>
      <c r="B1069" s="9">
        <f t="shared" si="161"/>
        <v>141167</v>
      </c>
      <c r="C1069" s="9">
        <f t="shared" si="167"/>
        <v>141197</v>
      </c>
      <c r="D1069" s="3">
        <f t="shared" si="162"/>
        <v>31</v>
      </c>
      <c r="E1069" s="10">
        <f t="shared" si="163"/>
        <v>31</v>
      </c>
      <c r="F1069" s="4">
        <f>'Lease Quarterly'!K1079</f>
        <v>0</v>
      </c>
      <c r="G1069" s="3">
        <f t="shared" si="168"/>
        <v>0</v>
      </c>
      <c r="H1069" s="11">
        <f t="shared" si="164"/>
        <v>0</v>
      </c>
      <c r="I1069" s="11">
        <f t="shared" si="165"/>
        <v>0</v>
      </c>
      <c r="J1069" s="4">
        <f t="shared" si="166"/>
        <v>0</v>
      </c>
      <c r="K1069" s="3">
        <f t="shared" si="169"/>
        <v>0</v>
      </c>
      <c r="L1069" s="11">
        <f t="shared" si="170"/>
        <v>0</v>
      </c>
    </row>
    <row r="1070" spans="1:12" x14ac:dyDescent="0.25">
      <c r="A1070" s="9">
        <f>IF('Lease Quarterly'!$H$4="Monthly",DATE(YEAR('Quarterly Journal entry'!A1069),MONTH('Quarterly Journal entry'!A1069)+1,DAY('Quarterly Journal entry'!A1069)),IF('Lease Quarterly'!$H$4="Quarterly",DATE(YEAR('Quarterly Journal entry'!A1069),MONTH('Quarterly Journal entry'!A1069)+3,DAY('Quarterly Journal entry'!A1069)),DATE(YEAR('Quarterly Journal entry'!A1069)+1,MONTH('Quarterly Journal entry'!A1069),DAY('Quarterly Journal entry'!A1069))))</f>
        <v>141259</v>
      </c>
      <c r="B1070" s="9">
        <f t="shared" si="161"/>
        <v>141259</v>
      </c>
      <c r="C1070" s="9">
        <f t="shared" si="167"/>
        <v>141289</v>
      </c>
      <c r="D1070" s="3">
        <f t="shared" si="162"/>
        <v>31</v>
      </c>
      <c r="E1070" s="10">
        <f t="shared" si="163"/>
        <v>31</v>
      </c>
      <c r="F1070" s="4">
        <f>'Lease Quarterly'!K1080</f>
        <v>0</v>
      </c>
      <c r="G1070" s="3">
        <f t="shared" si="168"/>
        <v>0</v>
      </c>
      <c r="H1070" s="11">
        <f t="shared" si="164"/>
        <v>0</v>
      </c>
      <c r="I1070" s="11">
        <f t="shared" si="165"/>
        <v>0</v>
      </c>
      <c r="J1070" s="4">
        <f t="shared" si="166"/>
        <v>0</v>
      </c>
      <c r="K1070" s="3">
        <f t="shared" si="169"/>
        <v>0</v>
      </c>
      <c r="L1070" s="11">
        <f t="shared" si="170"/>
        <v>0</v>
      </c>
    </row>
    <row r="1071" spans="1:12" x14ac:dyDescent="0.25">
      <c r="A1071" s="9">
        <f>IF('Lease Quarterly'!$H$4="Monthly",DATE(YEAR('Quarterly Journal entry'!A1070),MONTH('Quarterly Journal entry'!A1070)+1,DAY('Quarterly Journal entry'!A1070)),IF('Lease Quarterly'!$H$4="Quarterly",DATE(YEAR('Quarterly Journal entry'!A1070),MONTH('Quarterly Journal entry'!A1070)+3,DAY('Quarterly Journal entry'!A1070)),DATE(YEAR('Quarterly Journal entry'!A1070)+1,MONTH('Quarterly Journal entry'!A1070),DAY('Quarterly Journal entry'!A1070))))</f>
        <v>141351</v>
      </c>
      <c r="B1071" s="9">
        <f t="shared" si="161"/>
        <v>141351</v>
      </c>
      <c r="C1071" s="9">
        <f t="shared" si="167"/>
        <v>141381</v>
      </c>
      <c r="D1071" s="3">
        <f t="shared" si="162"/>
        <v>31</v>
      </c>
      <c r="E1071" s="10">
        <f t="shared" si="163"/>
        <v>31</v>
      </c>
      <c r="F1071" s="4">
        <f>'Lease Quarterly'!K1081</f>
        <v>0</v>
      </c>
      <c r="G1071" s="3">
        <f t="shared" si="168"/>
        <v>0</v>
      </c>
      <c r="H1071" s="11">
        <f t="shared" si="164"/>
        <v>0</v>
      </c>
      <c r="I1071" s="11">
        <f t="shared" si="165"/>
        <v>0</v>
      </c>
      <c r="J1071" s="4">
        <f t="shared" si="166"/>
        <v>0</v>
      </c>
      <c r="K1071" s="3">
        <f t="shared" si="169"/>
        <v>0</v>
      </c>
      <c r="L1071" s="11">
        <f t="shared" si="170"/>
        <v>0</v>
      </c>
    </row>
    <row r="1072" spans="1:12" x14ac:dyDescent="0.25">
      <c r="A1072" s="9">
        <f>IF('Lease Quarterly'!$H$4="Monthly",DATE(YEAR('Quarterly Journal entry'!A1071),MONTH('Quarterly Journal entry'!A1071)+1,DAY('Quarterly Journal entry'!A1071)),IF('Lease Quarterly'!$H$4="Quarterly",DATE(YEAR('Quarterly Journal entry'!A1071),MONTH('Quarterly Journal entry'!A1071)+3,DAY('Quarterly Journal entry'!A1071)),DATE(YEAR('Quarterly Journal entry'!A1071)+1,MONTH('Quarterly Journal entry'!A1071),DAY('Quarterly Journal entry'!A1071))))</f>
        <v>141441</v>
      </c>
      <c r="B1072" s="9">
        <f t="shared" si="161"/>
        <v>141441</v>
      </c>
      <c r="C1072" s="9">
        <f t="shared" si="167"/>
        <v>141470</v>
      </c>
      <c r="D1072" s="3">
        <f t="shared" si="162"/>
        <v>30</v>
      </c>
      <c r="E1072" s="10">
        <f t="shared" si="163"/>
        <v>30</v>
      </c>
      <c r="F1072" s="4">
        <f>'Lease Quarterly'!K1082</f>
        <v>0</v>
      </c>
      <c r="G1072" s="3">
        <f t="shared" si="168"/>
        <v>0</v>
      </c>
      <c r="H1072" s="11">
        <f t="shared" si="164"/>
        <v>0</v>
      </c>
      <c r="I1072" s="11">
        <f t="shared" si="165"/>
        <v>0</v>
      </c>
      <c r="J1072" s="4">
        <f t="shared" si="166"/>
        <v>0</v>
      </c>
      <c r="K1072" s="3">
        <f t="shared" si="169"/>
        <v>0</v>
      </c>
      <c r="L1072" s="11">
        <f t="shared" si="170"/>
        <v>0</v>
      </c>
    </row>
    <row r="1073" spans="1:12" x14ac:dyDescent="0.25">
      <c r="A1073" s="9">
        <f>IF('Lease Quarterly'!$H$4="Monthly",DATE(YEAR('Quarterly Journal entry'!A1072),MONTH('Quarterly Journal entry'!A1072)+1,DAY('Quarterly Journal entry'!A1072)),IF('Lease Quarterly'!$H$4="Quarterly",DATE(YEAR('Quarterly Journal entry'!A1072),MONTH('Quarterly Journal entry'!A1072)+3,DAY('Quarterly Journal entry'!A1072)),DATE(YEAR('Quarterly Journal entry'!A1072)+1,MONTH('Quarterly Journal entry'!A1072),DAY('Quarterly Journal entry'!A1072))))</f>
        <v>141532</v>
      </c>
      <c r="B1073" s="9">
        <f t="shared" si="161"/>
        <v>141532</v>
      </c>
      <c r="C1073" s="9">
        <f t="shared" si="167"/>
        <v>141562</v>
      </c>
      <c r="D1073" s="3">
        <f t="shared" si="162"/>
        <v>31</v>
      </c>
      <c r="E1073" s="10">
        <f t="shared" si="163"/>
        <v>31</v>
      </c>
      <c r="F1073" s="4">
        <f>'Lease Quarterly'!K1083</f>
        <v>0</v>
      </c>
      <c r="G1073" s="3">
        <f t="shared" si="168"/>
        <v>0</v>
      </c>
      <c r="H1073" s="11">
        <f t="shared" si="164"/>
        <v>0</v>
      </c>
      <c r="I1073" s="11">
        <f t="shared" si="165"/>
        <v>0</v>
      </c>
      <c r="J1073" s="4">
        <f t="shared" si="166"/>
        <v>0</v>
      </c>
      <c r="K1073" s="3">
        <f t="shared" si="169"/>
        <v>0</v>
      </c>
      <c r="L1073" s="11">
        <f t="shared" si="170"/>
        <v>0</v>
      </c>
    </row>
    <row r="1074" spans="1:12" x14ac:dyDescent="0.25">
      <c r="A1074" s="9">
        <f>IF('Lease Quarterly'!$H$4="Monthly",DATE(YEAR('Quarterly Journal entry'!A1073),MONTH('Quarterly Journal entry'!A1073)+1,DAY('Quarterly Journal entry'!A1073)),IF('Lease Quarterly'!$H$4="Quarterly",DATE(YEAR('Quarterly Journal entry'!A1073),MONTH('Quarterly Journal entry'!A1073)+3,DAY('Quarterly Journal entry'!A1073)),DATE(YEAR('Quarterly Journal entry'!A1073)+1,MONTH('Quarterly Journal entry'!A1073),DAY('Quarterly Journal entry'!A1073))))</f>
        <v>141624</v>
      </c>
      <c r="B1074" s="9">
        <f t="shared" si="161"/>
        <v>141624</v>
      </c>
      <c r="C1074" s="9">
        <f t="shared" si="167"/>
        <v>141654</v>
      </c>
      <c r="D1074" s="3">
        <f t="shared" si="162"/>
        <v>31</v>
      </c>
      <c r="E1074" s="10">
        <f t="shared" si="163"/>
        <v>31</v>
      </c>
      <c r="F1074" s="4">
        <f>'Lease Quarterly'!K1084</f>
        <v>0</v>
      </c>
      <c r="G1074" s="3">
        <f t="shared" si="168"/>
        <v>0</v>
      </c>
      <c r="H1074" s="11">
        <f t="shared" si="164"/>
        <v>0</v>
      </c>
      <c r="I1074" s="11">
        <f t="shared" si="165"/>
        <v>0</v>
      </c>
      <c r="J1074" s="4">
        <f t="shared" si="166"/>
        <v>0</v>
      </c>
      <c r="K1074" s="3">
        <f t="shared" si="169"/>
        <v>0</v>
      </c>
      <c r="L1074" s="11">
        <f t="shared" si="170"/>
        <v>0</v>
      </c>
    </row>
    <row r="1075" spans="1:12" x14ac:dyDescent="0.25">
      <c r="A1075" s="9">
        <f>IF('Lease Quarterly'!$H$4="Monthly",DATE(YEAR('Quarterly Journal entry'!A1074),MONTH('Quarterly Journal entry'!A1074)+1,DAY('Quarterly Journal entry'!A1074)),IF('Lease Quarterly'!$H$4="Quarterly",DATE(YEAR('Quarterly Journal entry'!A1074),MONTH('Quarterly Journal entry'!A1074)+3,DAY('Quarterly Journal entry'!A1074)),DATE(YEAR('Quarterly Journal entry'!A1074)+1,MONTH('Quarterly Journal entry'!A1074),DAY('Quarterly Journal entry'!A1074))))</f>
        <v>141716</v>
      </c>
      <c r="B1075" s="9">
        <f t="shared" si="161"/>
        <v>141716</v>
      </c>
      <c r="C1075" s="9">
        <f t="shared" si="167"/>
        <v>141746</v>
      </c>
      <c r="D1075" s="3">
        <f t="shared" si="162"/>
        <v>31</v>
      </c>
      <c r="E1075" s="10">
        <f t="shared" si="163"/>
        <v>31</v>
      </c>
      <c r="F1075" s="4">
        <f>'Lease Quarterly'!K1085</f>
        <v>0</v>
      </c>
      <c r="G1075" s="3">
        <f t="shared" si="168"/>
        <v>0</v>
      </c>
      <c r="H1075" s="11">
        <f t="shared" si="164"/>
        <v>0</v>
      </c>
      <c r="I1075" s="11">
        <f t="shared" si="165"/>
        <v>0</v>
      </c>
      <c r="J1075" s="4">
        <f t="shared" si="166"/>
        <v>0</v>
      </c>
      <c r="K1075" s="3">
        <f t="shared" si="169"/>
        <v>0</v>
      </c>
      <c r="L1075" s="11">
        <f t="shared" si="170"/>
        <v>0</v>
      </c>
    </row>
    <row r="1076" spans="1:12" x14ac:dyDescent="0.25">
      <c r="A1076" s="9">
        <f>IF('Lease Quarterly'!$H$4="Monthly",DATE(YEAR('Quarterly Journal entry'!A1075),MONTH('Quarterly Journal entry'!A1075)+1,DAY('Quarterly Journal entry'!A1075)),IF('Lease Quarterly'!$H$4="Quarterly",DATE(YEAR('Quarterly Journal entry'!A1075),MONTH('Quarterly Journal entry'!A1075)+3,DAY('Quarterly Journal entry'!A1075)),DATE(YEAR('Quarterly Journal entry'!A1075)+1,MONTH('Quarterly Journal entry'!A1075),DAY('Quarterly Journal entry'!A1075))))</f>
        <v>141807</v>
      </c>
      <c r="B1076" s="9">
        <f t="shared" si="161"/>
        <v>141807</v>
      </c>
      <c r="C1076" s="9">
        <f t="shared" si="167"/>
        <v>141836</v>
      </c>
      <c r="D1076" s="3">
        <f t="shared" si="162"/>
        <v>30</v>
      </c>
      <c r="E1076" s="10">
        <f t="shared" si="163"/>
        <v>30</v>
      </c>
      <c r="F1076" s="4">
        <f>'Lease Quarterly'!K1086</f>
        <v>0</v>
      </c>
      <c r="G1076" s="3">
        <f t="shared" si="168"/>
        <v>0</v>
      </c>
      <c r="H1076" s="11">
        <f t="shared" si="164"/>
        <v>0</v>
      </c>
      <c r="I1076" s="11">
        <f t="shared" si="165"/>
        <v>0</v>
      </c>
      <c r="J1076" s="4">
        <f t="shared" si="166"/>
        <v>0</v>
      </c>
      <c r="K1076" s="3">
        <f t="shared" si="169"/>
        <v>0</v>
      </c>
      <c r="L1076" s="11">
        <f t="shared" si="170"/>
        <v>0</v>
      </c>
    </row>
    <row r="1077" spans="1:12" x14ac:dyDescent="0.25">
      <c r="A1077" s="9">
        <f>IF('Lease Quarterly'!$H$4="Monthly",DATE(YEAR('Quarterly Journal entry'!A1076),MONTH('Quarterly Journal entry'!A1076)+1,DAY('Quarterly Journal entry'!A1076)),IF('Lease Quarterly'!$H$4="Quarterly",DATE(YEAR('Quarterly Journal entry'!A1076),MONTH('Quarterly Journal entry'!A1076)+3,DAY('Quarterly Journal entry'!A1076)),DATE(YEAR('Quarterly Journal entry'!A1076)+1,MONTH('Quarterly Journal entry'!A1076),DAY('Quarterly Journal entry'!A1076))))</f>
        <v>141898</v>
      </c>
      <c r="B1077" s="9">
        <f t="shared" si="161"/>
        <v>141898</v>
      </c>
      <c r="C1077" s="9">
        <f t="shared" si="167"/>
        <v>141928</v>
      </c>
      <c r="D1077" s="3">
        <f t="shared" si="162"/>
        <v>31</v>
      </c>
      <c r="E1077" s="10">
        <f t="shared" si="163"/>
        <v>31</v>
      </c>
      <c r="F1077" s="4">
        <f>'Lease Quarterly'!K1087</f>
        <v>0</v>
      </c>
      <c r="G1077" s="3">
        <f t="shared" si="168"/>
        <v>0</v>
      </c>
      <c r="H1077" s="11">
        <f t="shared" si="164"/>
        <v>0</v>
      </c>
      <c r="I1077" s="11">
        <f t="shared" si="165"/>
        <v>0</v>
      </c>
      <c r="J1077" s="4">
        <f t="shared" si="166"/>
        <v>0</v>
      </c>
      <c r="K1077" s="3">
        <f t="shared" si="169"/>
        <v>0</v>
      </c>
      <c r="L1077" s="11">
        <f t="shared" si="170"/>
        <v>0</v>
      </c>
    </row>
    <row r="1078" spans="1:12" x14ac:dyDescent="0.25">
      <c r="A1078" s="9">
        <f>IF('Lease Quarterly'!$H$4="Monthly",DATE(YEAR('Quarterly Journal entry'!A1077),MONTH('Quarterly Journal entry'!A1077)+1,DAY('Quarterly Journal entry'!A1077)),IF('Lease Quarterly'!$H$4="Quarterly",DATE(YEAR('Quarterly Journal entry'!A1077),MONTH('Quarterly Journal entry'!A1077)+3,DAY('Quarterly Journal entry'!A1077)),DATE(YEAR('Quarterly Journal entry'!A1077)+1,MONTH('Quarterly Journal entry'!A1077),DAY('Quarterly Journal entry'!A1077))))</f>
        <v>141990</v>
      </c>
      <c r="B1078" s="9">
        <f t="shared" si="161"/>
        <v>141990</v>
      </c>
      <c r="C1078" s="9">
        <f t="shared" si="167"/>
        <v>142020</v>
      </c>
      <c r="D1078" s="3">
        <f t="shared" si="162"/>
        <v>31</v>
      </c>
      <c r="E1078" s="10">
        <f t="shared" si="163"/>
        <v>31</v>
      </c>
      <c r="F1078" s="4">
        <f>'Lease Quarterly'!K1088</f>
        <v>0</v>
      </c>
      <c r="G1078" s="3">
        <f t="shared" si="168"/>
        <v>0</v>
      </c>
      <c r="H1078" s="11">
        <f t="shared" si="164"/>
        <v>0</v>
      </c>
      <c r="I1078" s="11">
        <f t="shared" si="165"/>
        <v>0</v>
      </c>
      <c r="J1078" s="4">
        <f t="shared" si="166"/>
        <v>0</v>
      </c>
      <c r="K1078" s="3">
        <f t="shared" si="169"/>
        <v>0</v>
      </c>
      <c r="L1078" s="11">
        <f t="shared" si="170"/>
        <v>0</v>
      </c>
    </row>
    <row r="1079" spans="1:12" x14ac:dyDescent="0.25">
      <c r="A1079" s="9">
        <f>IF('Lease Quarterly'!$H$4="Monthly",DATE(YEAR('Quarterly Journal entry'!A1078),MONTH('Quarterly Journal entry'!A1078)+1,DAY('Quarterly Journal entry'!A1078)),IF('Lease Quarterly'!$H$4="Quarterly",DATE(YEAR('Quarterly Journal entry'!A1078),MONTH('Quarterly Journal entry'!A1078)+3,DAY('Quarterly Journal entry'!A1078)),DATE(YEAR('Quarterly Journal entry'!A1078)+1,MONTH('Quarterly Journal entry'!A1078),DAY('Quarterly Journal entry'!A1078))))</f>
        <v>142082</v>
      </c>
      <c r="B1079" s="9">
        <f t="shared" si="161"/>
        <v>142082</v>
      </c>
      <c r="C1079" s="9">
        <f t="shared" si="167"/>
        <v>142112</v>
      </c>
      <c r="D1079" s="3">
        <f t="shared" si="162"/>
        <v>31</v>
      </c>
      <c r="E1079" s="10">
        <f t="shared" si="163"/>
        <v>31</v>
      </c>
      <c r="F1079" s="4">
        <f>'Lease Quarterly'!K1089</f>
        <v>0</v>
      </c>
      <c r="G1079" s="3">
        <f t="shared" si="168"/>
        <v>0</v>
      </c>
      <c r="H1079" s="11">
        <f t="shared" si="164"/>
        <v>0</v>
      </c>
      <c r="I1079" s="11">
        <f t="shared" si="165"/>
        <v>0</v>
      </c>
      <c r="J1079" s="4">
        <f t="shared" si="166"/>
        <v>0</v>
      </c>
      <c r="K1079" s="3">
        <f t="shared" si="169"/>
        <v>0</v>
      </c>
      <c r="L1079" s="11">
        <f t="shared" si="170"/>
        <v>0</v>
      </c>
    </row>
    <row r="1080" spans="1:12" x14ac:dyDescent="0.25">
      <c r="A1080" s="9">
        <f>IF('Lease Quarterly'!$H$4="Monthly",DATE(YEAR('Quarterly Journal entry'!A1079),MONTH('Quarterly Journal entry'!A1079)+1,DAY('Quarterly Journal entry'!A1079)),IF('Lease Quarterly'!$H$4="Quarterly",DATE(YEAR('Quarterly Journal entry'!A1079),MONTH('Quarterly Journal entry'!A1079)+3,DAY('Quarterly Journal entry'!A1079)),DATE(YEAR('Quarterly Journal entry'!A1079)+1,MONTH('Quarterly Journal entry'!A1079),DAY('Quarterly Journal entry'!A1079))))</f>
        <v>142172</v>
      </c>
      <c r="B1080" s="9">
        <f t="shared" si="161"/>
        <v>142172</v>
      </c>
      <c r="C1080" s="9">
        <f t="shared" si="167"/>
        <v>142201</v>
      </c>
      <c r="D1080" s="3">
        <f t="shared" si="162"/>
        <v>30</v>
      </c>
      <c r="E1080" s="10">
        <f t="shared" si="163"/>
        <v>30</v>
      </c>
      <c r="F1080" s="4">
        <f>'Lease Quarterly'!K1090</f>
        <v>0</v>
      </c>
      <c r="G1080" s="3">
        <f t="shared" si="168"/>
        <v>0</v>
      </c>
      <c r="H1080" s="11">
        <f t="shared" si="164"/>
        <v>0</v>
      </c>
      <c r="I1080" s="11">
        <f t="shared" si="165"/>
        <v>0</v>
      </c>
      <c r="J1080" s="4">
        <f t="shared" si="166"/>
        <v>0</v>
      </c>
      <c r="K1080" s="3">
        <f t="shared" si="169"/>
        <v>0</v>
      </c>
      <c r="L1080" s="11">
        <f t="shared" si="170"/>
        <v>0</v>
      </c>
    </row>
    <row r="1081" spans="1:12" x14ac:dyDescent="0.25">
      <c r="A1081" s="9">
        <f>IF('Lease Quarterly'!$H$4="Monthly",DATE(YEAR('Quarterly Journal entry'!A1080),MONTH('Quarterly Journal entry'!A1080)+1,DAY('Quarterly Journal entry'!A1080)),IF('Lease Quarterly'!$H$4="Quarterly",DATE(YEAR('Quarterly Journal entry'!A1080),MONTH('Quarterly Journal entry'!A1080)+3,DAY('Quarterly Journal entry'!A1080)),DATE(YEAR('Quarterly Journal entry'!A1080)+1,MONTH('Quarterly Journal entry'!A1080),DAY('Quarterly Journal entry'!A1080))))</f>
        <v>142263</v>
      </c>
      <c r="B1081" s="9">
        <f t="shared" si="161"/>
        <v>142263</v>
      </c>
      <c r="C1081" s="9">
        <f t="shared" si="167"/>
        <v>142293</v>
      </c>
      <c r="D1081" s="3">
        <f t="shared" si="162"/>
        <v>31</v>
      </c>
      <c r="E1081" s="10">
        <f t="shared" si="163"/>
        <v>31</v>
      </c>
      <c r="F1081" s="4">
        <f>'Lease Quarterly'!K1091</f>
        <v>0</v>
      </c>
      <c r="G1081" s="3">
        <f t="shared" si="168"/>
        <v>0</v>
      </c>
      <c r="H1081" s="11">
        <f t="shared" si="164"/>
        <v>0</v>
      </c>
      <c r="I1081" s="11">
        <f t="shared" si="165"/>
        <v>0</v>
      </c>
      <c r="J1081" s="4">
        <f t="shared" si="166"/>
        <v>0</v>
      </c>
      <c r="K1081" s="3">
        <f t="shared" si="169"/>
        <v>0</v>
      </c>
      <c r="L1081" s="11">
        <f t="shared" si="170"/>
        <v>0</v>
      </c>
    </row>
    <row r="1082" spans="1:12" x14ac:dyDescent="0.25">
      <c r="A1082" s="9">
        <f>IF('Lease Quarterly'!$H$4="Monthly",DATE(YEAR('Quarterly Journal entry'!A1081),MONTH('Quarterly Journal entry'!A1081)+1,DAY('Quarterly Journal entry'!A1081)),IF('Lease Quarterly'!$H$4="Quarterly",DATE(YEAR('Quarterly Journal entry'!A1081),MONTH('Quarterly Journal entry'!A1081)+3,DAY('Quarterly Journal entry'!A1081)),DATE(YEAR('Quarterly Journal entry'!A1081)+1,MONTH('Quarterly Journal entry'!A1081),DAY('Quarterly Journal entry'!A1081))))</f>
        <v>142355</v>
      </c>
      <c r="B1082" s="9">
        <f t="shared" si="161"/>
        <v>142355</v>
      </c>
      <c r="C1082" s="9">
        <f t="shared" si="167"/>
        <v>142385</v>
      </c>
      <c r="D1082" s="3">
        <f t="shared" si="162"/>
        <v>31</v>
      </c>
      <c r="E1082" s="10">
        <f t="shared" si="163"/>
        <v>31</v>
      </c>
      <c r="F1082" s="4">
        <f>'Lease Quarterly'!K1092</f>
        <v>0</v>
      </c>
      <c r="G1082" s="3">
        <f t="shared" si="168"/>
        <v>0</v>
      </c>
      <c r="H1082" s="11">
        <f t="shared" si="164"/>
        <v>0</v>
      </c>
      <c r="I1082" s="11">
        <f t="shared" si="165"/>
        <v>0</v>
      </c>
      <c r="J1082" s="4">
        <f t="shared" si="166"/>
        <v>0</v>
      </c>
      <c r="K1082" s="3">
        <f t="shared" si="169"/>
        <v>0</v>
      </c>
      <c r="L1082" s="11">
        <f t="shared" si="170"/>
        <v>0</v>
      </c>
    </row>
    <row r="1083" spans="1:12" x14ac:dyDescent="0.25">
      <c r="A1083" s="9">
        <f>IF('Lease Quarterly'!$H$4="Monthly",DATE(YEAR('Quarterly Journal entry'!A1082),MONTH('Quarterly Journal entry'!A1082)+1,DAY('Quarterly Journal entry'!A1082)),IF('Lease Quarterly'!$H$4="Quarterly",DATE(YEAR('Quarterly Journal entry'!A1082),MONTH('Quarterly Journal entry'!A1082)+3,DAY('Quarterly Journal entry'!A1082)),DATE(YEAR('Quarterly Journal entry'!A1082)+1,MONTH('Quarterly Journal entry'!A1082),DAY('Quarterly Journal entry'!A1082))))</f>
        <v>142447</v>
      </c>
      <c r="B1083" s="9">
        <f t="shared" si="161"/>
        <v>142447</v>
      </c>
      <c r="C1083" s="9">
        <f t="shared" si="167"/>
        <v>142477</v>
      </c>
      <c r="D1083" s="3">
        <f t="shared" si="162"/>
        <v>31</v>
      </c>
      <c r="E1083" s="10">
        <f t="shared" si="163"/>
        <v>31</v>
      </c>
      <c r="F1083" s="4">
        <f>'Lease Quarterly'!K1093</f>
        <v>0</v>
      </c>
      <c r="G1083" s="3">
        <f t="shared" si="168"/>
        <v>0</v>
      </c>
      <c r="H1083" s="11">
        <f t="shared" si="164"/>
        <v>0</v>
      </c>
      <c r="I1083" s="11">
        <f t="shared" si="165"/>
        <v>0</v>
      </c>
      <c r="J1083" s="4">
        <f t="shared" si="166"/>
        <v>0</v>
      </c>
      <c r="K1083" s="3">
        <f t="shared" si="169"/>
        <v>0</v>
      </c>
      <c r="L1083" s="11">
        <f t="shared" si="170"/>
        <v>0</v>
      </c>
    </row>
    <row r="1084" spans="1:12" x14ac:dyDescent="0.25">
      <c r="A1084" s="9">
        <f>IF('Lease Quarterly'!$H$4="Monthly",DATE(YEAR('Quarterly Journal entry'!A1083),MONTH('Quarterly Journal entry'!A1083)+1,DAY('Quarterly Journal entry'!A1083)),IF('Lease Quarterly'!$H$4="Quarterly",DATE(YEAR('Quarterly Journal entry'!A1083),MONTH('Quarterly Journal entry'!A1083)+3,DAY('Quarterly Journal entry'!A1083)),DATE(YEAR('Quarterly Journal entry'!A1083)+1,MONTH('Quarterly Journal entry'!A1083),DAY('Quarterly Journal entry'!A1083))))</f>
        <v>142537</v>
      </c>
      <c r="B1084" s="9">
        <f t="shared" si="161"/>
        <v>142537</v>
      </c>
      <c r="C1084" s="9">
        <f t="shared" si="167"/>
        <v>142566</v>
      </c>
      <c r="D1084" s="3">
        <f t="shared" si="162"/>
        <v>30</v>
      </c>
      <c r="E1084" s="10">
        <f t="shared" si="163"/>
        <v>30</v>
      </c>
      <c r="F1084" s="4">
        <f>'Lease Quarterly'!K1094</f>
        <v>0</v>
      </c>
      <c r="G1084" s="3">
        <f t="shared" si="168"/>
        <v>0</v>
      </c>
      <c r="H1084" s="11">
        <f t="shared" si="164"/>
        <v>0</v>
      </c>
      <c r="I1084" s="11">
        <f t="shared" si="165"/>
        <v>0</v>
      </c>
      <c r="J1084" s="4">
        <f t="shared" si="166"/>
        <v>0</v>
      </c>
      <c r="K1084" s="3">
        <f t="shared" si="169"/>
        <v>0</v>
      </c>
      <c r="L1084" s="11">
        <f t="shared" si="170"/>
        <v>0</v>
      </c>
    </row>
    <row r="1085" spans="1:12" x14ac:dyDescent="0.25">
      <c r="A1085" s="9">
        <f>IF('Lease Quarterly'!$H$4="Monthly",DATE(YEAR('Quarterly Journal entry'!A1084),MONTH('Quarterly Journal entry'!A1084)+1,DAY('Quarterly Journal entry'!A1084)),IF('Lease Quarterly'!$H$4="Quarterly",DATE(YEAR('Quarterly Journal entry'!A1084),MONTH('Quarterly Journal entry'!A1084)+3,DAY('Quarterly Journal entry'!A1084)),DATE(YEAR('Quarterly Journal entry'!A1084)+1,MONTH('Quarterly Journal entry'!A1084),DAY('Quarterly Journal entry'!A1084))))</f>
        <v>142628</v>
      </c>
      <c r="B1085" s="9">
        <f t="shared" si="161"/>
        <v>142628</v>
      </c>
      <c r="C1085" s="9">
        <f t="shared" si="167"/>
        <v>142658</v>
      </c>
      <c r="D1085" s="3">
        <f t="shared" si="162"/>
        <v>31</v>
      </c>
      <c r="E1085" s="10">
        <f t="shared" si="163"/>
        <v>31</v>
      </c>
      <c r="F1085" s="4">
        <f>'Lease Quarterly'!K1095</f>
        <v>0</v>
      </c>
      <c r="G1085" s="3">
        <f t="shared" si="168"/>
        <v>0</v>
      </c>
      <c r="H1085" s="11">
        <f t="shared" si="164"/>
        <v>0</v>
      </c>
      <c r="I1085" s="11">
        <f t="shared" si="165"/>
        <v>0</v>
      </c>
      <c r="J1085" s="4">
        <f t="shared" si="166"/>
        <v>0</v>
      </c>
      <c r="K1085" s="3">
        <f t="shared" si="169"/>
        <v>0</v>
      </c>
      <c r="L1085" s="11">
        <f t="shared" si="170"/>
        <v>0</v>
      </c>
    </row>
    <row r="1086" spans="1:12" x14ac:dyDescent="0.25">
      <c r="A1086" s="9">
        <f>IF('Lease Quarterly'!$H$4="Monthly",DATE(YEAR('Quarterly Journal entry'!A1085),MONTH('Quarterly Journal entry'!A1085)+1,DAY('Quarterly Journal entry'!A1085)),IF('Lease Quarterly'!$H$4="Quarterly",DATE(YEAR('Quarterly Journal entry'!A1085),MONTH('Quarterly Journal entry'!A1085)+3,DAY('Quarterly Journal entry'!A1085)),DATE(YEAR('Quarterly Journal entry'!A1085)+1,MONTH('Quarterly Journal entry'!A1085),DAY('Quarterly Journal entry'!A1085))))</f>
        <v>142720</v>
      </c>
      <c r="B1086" s="9">
        <f t="shared" si="161"/>
        <v>142720</v>
      </c>
      <c r="C1086" s="9">
        <f t="shared" si="167"/>
        <v>142750</v>
      </c>
      <c r="D1086" s="3">
        <f t="shared" si="162"/>
        <v>31</v>
      </c>
      <c r="E1086" s="10">
        <f t="shared" si="163"/>
        <v>31</v>
      </c>
      <c r="F1086" s="4">
        <f>'Lease Quarterly'!K1096</f>
        <v>0</v>
      </c>
      <c r="G1086" s="3">
        <f t="shared" si="168"/>
        <v>0</v>
      </c>
      <c r="H1086" s="11">
        <f t="shared" si="164"/>
        <v>0</v>
      </c>
      <c r="I1086" s="11">
        <f t="shared" si="165"/>
        <v>0</v>
      </c>
      <c r="J1086" s="4">
        <f t="shared" si="166"/>
        <v>0</v>
      </c>
      <c r="K1086" s="3">
        <f t="shared" si="169"/>
        <v>0</v>
      </c>
      <c r="L1086" s="11">
        <f t="shared" si="170"/>
        <v>0</v>
      </c>
    </row>
    <row r="1087" spans="1:12" x14ac:dyDescent="0.25">
      <c r="A1087" s="9">
        <f>IF('Lease Quarterly'!$H$4="Monthly",DATE(YEAR('Quarterly Journal entry'!A1086),MONTH('Quarterly Journal entry'!A1086)+1,DAY('Quarterly Journal entry'!A1086)),IF('Lease Quarterly'!$H$4="Quarterly",DATE(YEAR('Quarterly Journal entry'!A1086),MONTH('Quarterly Journal entry'!A1086)+3,DAY('Quarterly Journal entry'!A1086)),DATE(YEAR('Quarterly Journal entry'!A1086)+1,MONTH('Quarterly Journal entry'!A1086),DAY('Quarterly Journal entry'!A1086))))</f>
        <v>142812</v>
      </c>
      <c r="B1087" s="9">
        <f t="shared" si="161"/>
        <v>142812</v>
      </c>
      <c r="C1087" s="9">
        <f t="shared" si="167"/>
        <v>142842</v>
      </c>
      <c r="D1087" s="3">
        <f t="shared" si="162"/>
        <v>31</v>
      </c>
      <c r="E1087" s="10">
        <f t="shared" si="163"/>
        <v>31</v>
      </c>
      <c r="F1087" s="4">
        <f>'Lease Quarterly'!K1097</f>
        <v>0</v>
      </c>
      <c r="G1087" s="3">
        <f t="shared" si="168"/>
        <v>0</v>
      </c>
      <c r="H1087" s="11">
        <f t="shared" si="164"/>
        <v>0</v>
      </c>
      <c r="I1087" s="11">
        <f t="shared" si="165"/>
        <v>0</v>
      </c>
      <c r="J1087" s="4">
        <f t="shared" si="166"/>
        <v>0</v>
      </c>
      <c r="K1087" s="3">
        <f t="shared" si="169"/>
        <v>0</v>
      </c>
      <c r="L1087" s="11">
        <f t="shared" si="170"/>
        <v>0</v>
      </c>
    </row>
    <row r="1088" spans="1:12" x14ac:dyDescent="0.25">
      <c r="A1088" s="9">
        <f>IF('Lease Quarterly'!$H$4="Monthly",DATE(YEAR('Quarterly Journal entry'!A1087),MONTH('Quarterly Journal entry'!A1087)+1,DAY('Quarterly Journal entry'!A1087)),IF('Lease Quarterly'!$H$4="Quarterly",DATE(YEAR('Quarterly Journal entry'!A1087),MONTH('Quarterly Journal entry'!A1087)+3,DAY('Quarterly Journal entry'!A1087)),DATE(YEAR('Quarterly Journal entry'!A1087)+1,MONTH('Quarterly Journal entry'!A1087),DAY('Quarterly Journal entry'!A1087))))</f>
        <v>142902</v>
      </c>
      <c r="B1088" s="9">
        <f t="shared" si="161"/>
        <v>142902</v>
      </c>
      <c r="C1088" s="9">
        <f t="shared" si="167"/>
        <v>142931</v>
      </c>
      <c r="D1088" s="3">
        <f t="shared" si="162"/>
        <v>30</v>
      </c>
      <c r="E1088" s="10">
        <f t="shared" si="163"/>
        <v>30</v>
      </c>
      <c r="F1088" s="4">
        <f>'Lease Quarterly'!K1098</f>
        <v>0</v>
      </c>
      <c r="G1088" s="3">
        <f t="shared" si="168"/>
        <v>0</v>
      </c>
      <c r="H1088" s="11">
        <f t="shared" si="164"/>
        <v>0</v>
      </c>
      <c r="I1088" s="11">
        <f t="shared" si="165"/>
        <v>0</v>
      </c>
      <c r="J1088" s="4">
        <f t="shared" si="166"/>
        <v>0</v>
      </c>
      <c r="K1088" s="3">
        <f t="shared" si="169"/>
        <v>0</v>
      </c>
      <c r="L1088" s="11">
        <f t="shared" si="170"/>
        <v>0</v>
      </c>
    </row>
    <row r="1089" spans="1:12" x14ac:dyDescent="0.25">
      <c r="A1089" s="9">
        <f>IF('Lease Quarterly'!$H$4="Monthly",DATE(YEAR('Quarterly Journal entry'!A1088),MONTH('Quarterly Journal entry'!A1088)+1,DAY('Quarterly Journal entry'!A1088)),IF('Lease Quarterly'!$H$4="Quarterly",DATE(YEAR('Quarterly Journal entry'!A1088),MONTH('Quarterly Journal entry'!A1088)+3,DAY('Quarterly Journal entry'!A1088)),DATE(YEAR('Quarterly Journal entry'!A1088)+1,MONTH('Quarterly Journal entry'!A1088),DAY('Quarterly Journal entry'!A1088))))</f>
        <v>142993</v>
      </c>
      <c r="B1089" s="9">
        <f t="shared" si="161"/>
        <v>142993</v>
      </c>
      <c r="C1089" s="9">
        <f t="shared" si="167"/>
        <v>143023</v>
      </c>
      <c r="D1089" s="3">
        <f t="shared" si="162"/>
        <v>31</v>
      </c>
      <c r="E1089" s="10">
        <f t="shared" si="163"/>
        <v>31</v>
      </c>
      <c r="F1089" s="4">
        <f>'Lease Quarterly'!K1099</f>
        <v>0</v>
      </c>
      <c r="G1089" s="3">
        <f t="shared" si="168"/>
        <v>0</v>
      </c>
      <c r="H1089" s="11">
        <f t="shared" si="164"/>
        <v>0</v>
      </c>
      <c r="I1089" s="11">
        <f t="shared" si="165"/>
        <v>0</v>
      </c>
      <c r="J1089" s="4">
        <f t="shared" si="166"/>
        <v>0</v>
      </c>
      <c r="K1089" s="3">
        <f t="shared" si="169"/>
        <v>0</v>
      </c>
      <c r="L1089" s="11">
        <f t="shared" si="170"/>
        <v>0</v>
      </c>
    </row>
    <row r="1090" spans="1:12" x14ac:dyDescent="0.25">
      <c r="A1090" s="9">
        <f>IF('Lease Quarterly'!$H$4="Monthly",DATE(YEAR('Quarterly Journal entry'!A1089),MONTH('Quarterly Journal entry'!A1089)+1,DAY('Quarterly Journal entry'!A1089)),IF('Lease Quarterly'!$H$4="Quarterly",DATE(YEAR('Quarterly Journal entry'!A1089),MONTH('Quarterly Journal entry'!A1089)+3,DAY('Quarterly Journal entry'!A1089)),DATE(YEAR('Quarterly Journal entry'!A1089)+1,MONTH('Quarterly Journal entry'!A1089),DAY('Quarterly Journal entry'!A1089))))</f>
        <v>143085</v>
      </c>
      <c r="B1090" s="9">
        <f t="shared" si="161"/>
        <v>143085</v>
      </c>
      <c r="C1090" s="9">
        <f t="shared" si="167"/>
        <v>143115</v>
      </c>
      <c r="D1090" s="3">
        <f t="shared" si="162"/>
        <v>31</v>
      </c>
      <c r="E1090" s="10">
        <f t="shared" si="163"/>
        <v>31</v>
      </c>
      <c r="F1090" s="4">
        <f>'Lease Quarterly'!K1100</f>
        <v>0</v>
      </c>
      <c r="G1090" s="3">
        <f t="shared" si="168"/>
        <v>0</v>
      </c>
      <c r="H1090" s="11">
        <f t="shared" si="164"/>
        <v>0</v>
      </c>
      <c r="I1090" s="11">
        <f t="shared" si="165"/>
        <v>0</v>
      </c>
      <c r="J1090" s="4">
        <f t="shared" si="166"/>
        <v>0</v>
      </c>
      <c r="K1090" s="3">
        <f t="shared" si="169"/>
        <v>0</v>
      </c>
      <c r="L1090" s="11">
        <f t="shared" si="170"/>
        <v>0</v>
      </c>
    </row>
    <row r="1091" spans="1:12" x14ac:dyDescent="0.25">
      <c r="A1091" s="9">
        <f>IF('Lease Quarterly'!$H$4="Monthly",DATE(YEAR('Quarterly Journal entry'!A1090),MONTH('Quarterly Journal entry'!A1090)+1,DAY('Quarterly Journal entry'!A1090)),IF('Lease Quarterly'!$H$4="Quarterly",DATE(YEAR('Quarterly Journal entry'!A1090),MONTH('Quarterly Journal entry'!A1090)+3,DAY('Quarterly Journal entry'!A1090)),DATE(YEAR('Quarterly Journal entry'!A1090)+1,MONTH('Quarterly Journal entry'!A1090),DAY('Quarterly Journal entry'!A1090))))</f>
        <v>143177</v>
      </c>
      <c r="B1091" s="9">
        <f t="shared" si="161"/>
        <v>143177</v>
      </c>
      <c r="C1091" s="9">
        <f t="shared" si="167"/>
        <v>143207</v>
      </c>
      <c r="D1091" s="3">
        <f t="shared" si="162"/>
        <v>31</v>
      </c>
      <c r="E1091" s="10">
        <f t="shared" si="163"/>
        <v>31</v>
      </c>
      <c r="F1091" s="4">
        <f>'Lease Quarterly'!K1101</f>
        <v>0</v>
      </c>
      <c r="G1091" s="3">
        <f t="shared" si="168"/>
        <v>0</v>
      </c>
      <c r="H1091" s="11">
        <f t="shared" si="164"/>
        <v>0</v>
      </c>
      <c r="I1091" s="11">
        <f t="shared" si="165"/>
        <v>0</v>
      </c>
      <c r="J1091" s="4">
        <f t="shared" si="166"/>
        <v>0</v>
      </c>
      <c r="K1091" s="3">
        <f t="shared" si="169"/>
        <v>0</v>
      </c>
      <c r="L1091" s="11">
        <f t="shared" si="170"/>
        <v>0</v>
      </c>
    </row>
    <row r="1092" spans="1:12" x14ac:dyDescent="0.25">
      <c r="A1092" s="9">
        <f>IF('Lease Quarterly'!$H$4="Monthly",DATE(YEAR('Quarterly Journal entry'!A1091),MONTH('Quarterly Journal entry'!A1091)+1,DAY('Quarterly Journal entry'!A1091)),IF('Lease Quarterly'!$H$4="Quarterly",DATE(YEAR('Quarterly Journal entry'!A1091),MONTH('Quarterly Journal entry'!A1091)+3,DAY('Quarterly Journal entry'!A1091)),DATE(YEAR('Quarterly Journal entry'!A1091)+1,MONTH('Quarterly Journal entry'!A1091),DAY('Quarterly Journal entry'!A1091))))</f>
        <v>143268</v>
      </c>
      <c r="B1092" s="9">
        <f t="shared" si="161"/>
        <v>143268</v>
      </c>
      <c r="C1092" s="9">
        <f t="shared" si="167"/>
        <v>143297</v>
      </c>
      <c r="D1092" s="3">
        <f t="shared" si="162"/>
        <v>30</v>
      </c>
      <c r="E1092" s="10">
        <f t="shared" si="163"/>
        <v>30</v>
      </c>
      <c r="F1092" s="4">
        <f>'Lease Quarterly'!K1102</f>
        <v>0</v>
      </c>
      <c r="G1092" s="3">
        <f t="shared" si="168"/>
        <v>0</v>
      </c>
      <c r="H1092" s="11">
        <f t="shared" si="164"/>
        <v>0</v>
      </c>
      <c r="I1092" s="11">
        <f t="shared" si="165"/>
        <v>0</v>
      </c>
      <c r="J1092" s="4">
        <f t="shared" si="166"/>
        <v>0</v>
      </c>
      <c r="K1092" s="3">
        <f t="shared" si="169"/>
        <v>0</v>
      </c>
      <c r="L1092" s="11">
        <f t="shared" si="170"/>
        <v>0</v>
      </c>
    </row>
    <row r="1093" spans="1:12" x14ac:dyDescent="0.25">
      <c r="A1093" s="9">
        <f>IF('Lease Quarterly'!$H$4="Monthly",DATE(YEAR('Quarterly Journal entry'!A1092),MONTH('Quarterly Journal entry'!A1092)+1,DAY('Quarterly Journal entry'!A1092)),IF('Lease Quarterly'!$H$4="Quarterly",DATE(YEAR('Quarterly Journal entry'!A1092),MONTH('Quarterly Journal entry'!A1092)+3,DAY('Quarterly Journal entry'!A1092)),DATE(YEAR('Quarterly Journal entry'!A1092)+1,MONTH('Quarterly Journal entry'!A1092),DAY('Quarterly Journal entry'!A1092))))</f>
        <v>143359</v>
      </c>
      <c r="B1093" s="9">
        <f t="shared" si="161"/>
        <v>143359</v>
      </c>
      <c r="C1093" s="9">
        <f t="shared" si="167"/>
        <v>143389</v>
      </c>
      <c r="D1093" s="3">
        <f t="shared" si="162"/>
        <v>31</v>
      </c>
      <c r="E1093" s="10">
        <f t="shared" si="163"/>
        <v>31</v>
      </c>
      <c r="F1093" s="4">
        <f>'Lease Quarterly'!K1103</f>
        <v>0</v>
      </c>
      <c r="G1093" s="3">
        <f t="shared" si="168"/>
        <v>0</v>
      </c>
      <c r="H1093" s="11">
        <f t="shared" si="164"/>
        <v>0</v>
      </c>
      <c r="I1093" s="11">
        <f t="shared" si="165"/>
        <v>0</v>
      </c>
      <c r="J1093" s="4">
        <f t="shared" si="166"/>
        <v>0</v>
      </c>
      <c r="K1093" s="3">
        <f t="shared" si="169"/>
        <v>0</v>
      </c>
      <c r="L1093" s="11">
        <f t="shared" si="170"/>
        <v>0</v>
      </c>
    </row>
    <row r="1094" spans="1:12" x14ac:dyDescent="0.25">
      <c r="A1094" s="9">
        <f>IF('Lease Quarterly'!$H$4="Monthly",DATE(YEAR('Quarterly Journal entry'!A1093),MONTH('Quarterly Journal entry'!A1093)+1,DAY('Quarterly Journal entry'!A1093)),IF('Lease Quarterly'!$H$4="Quarterly",DATE(YEAR('Quarterly Journal entry'!A1093),MONTH('Quarterly Journal entry'!A1093)+3,DAY('Quarterly Journal entry'!A1093)),DATE(YEAR('Quarterly Journal entry'!A1093)+1,MONTH('Quarterly Journal entry'!A1093),DAY('Quarterly Journal entry'!A1093))))</f>
        <v>143451</v>
      </c>
      <c r="B1094" s="9">
        <f t="shared" ref="B1094:B1157" si="171">EOMONTH(A1094,-1)+1</f>
        <v>143451</v>
      </c>
      <c r="C1094" s="9">
        <f t="shared" si="167"/>
        <v>143481</v>
      </c>
      <c r="D1094" s="3">
        <f t="shared" ref="D1094:D1157" si="172">C1094-B1094+1</f>
        <v>31</v>
      </c>
      <c r="E1094" s="10">
        <f t="shared" ref="E1094:E1157" si="173">C1094-A1094+1</f>
        <v>31</v>
      </c>
      <c r="F1094" s="4">
        <f>'Lease Quarterly'!K1104</f>
        <v>0</v>
      </c>
      <c r="G1094" s="3">
        <f t="shared" si="168"/>
        <v>0</v>
      </c>
      <c r="H1094" s="11">
        <f t="shared" ref="H1094:H1157" si="174">(F1095)/(A1095-A1094+1)*((((EOMONTH(DATE(YEAR(A1094),MONTH(A1094)+1,DAY(A1094)),0)))-DATE(YEAR(A1094),MONTH(EOMONTH(A1094,-1)+1)+1,1))+1)</f>
        <v>0</v>
      </c>
      <c r="I1094" s="11">
        <f t="shared" ref="I1094:I1157" si="175">(F1095)/(A1095-A1094+1)*(((((EOMONTH(DATE(YEAR(A1094),MONTH(A1094)+2,DAY(A1094)),0)))-DATE(YEAR(A1094),MONTH(EOMONTH(A1094,-1)+2)+2,1)))+1)</f>
        <v>0</v>
      </c>
      <c r="J1094" s="4">
        <f t="shared" ref="J1094:J1157" si="176">F1095/(A1095-A1094+1)*(A1095-DATE(YEAR(A1095),MONTH(EOMONTH(A1095,-1)+1),DAY(1))+1)</f>
        <v>0</v>
      </c>
      <c r="K1094" s="3">
        <f t="shared" si="169"/>
        <v>0</v>
      </c>
      <c r="L1094" s="11">
        <f t="shared" si="170"/>
        <v>0</v>
      </c>
    </row>
    <row r="1095" spans="1:12" x14ac:dyDescent="0.25">
      <c r="A1095" s="9">
        <f>IF('Lease Quarterly'!$H$4="Monthly",DATE(YEAR('Quarterly Journal entry'!A1094),MONTH('Quarterly Journal entry'!A1094)+1,DAY('Quarterly Journal entry'!A1094)),IF('Lease Quarterly'!$H$4="Quarterly",DATE(YEAR('Quarterly Journal entry'!A1094),MONTH('Quarterly Journal entry'!A1094)+3,DAY('Quarterly Journal entry'!A1094)),DATE(YEAR('Quarterly Journal entry'!A1094)+1,MONTH('Quarterly Journal entry'!A1094),DAY('Quarterly Journal entry'!A1094))))</f>
        <v>143543</v>
      </c>
      <c r="B1095" s="9">
        <f t="shared" si="171"/>
        <v>143543</v>
      </c>
      <c r="C1095" s="9">
        <f t="shared" ref="C1095:C1158" si="177">EOMONTH(A1095,0)</f>
        <v>143573</v>
      </c>
      <c r="D1095" s="3">
        <f t="shared" si="172"/>
        <v>31</v>
      </c>
      <c r="E1095" s="10">
        <f t="shared" si="173"/>
        <v>31</v>
      </c>
      <c r="F1095" s="4">
        <f>'Lease Quarterly'!K1105</f>
        <v>0</v>
      </c>
      <c r="G1095" s="3">
        <f t="shared" ref="G1095:G1158" si="178">(F1096/(A1096-A1095+1)*E1095)+J1094</f>
        <v>0</v>
      </c>
      <c r="H1095" s="11">
        <f t="shared" si="174"/>
        <v>0</v>
      </c>
      <c r="I1095" s="11">
        <f t="shared" si="175"/>
        <v>0</v>
      </c>
      <c r="J1095" s="4">
        <f t="shared" si="176"/>
        <v>0</v>
      </c>
      <c r="K1095" s="3">
        <f t="shared" si="169"/>
        <v>0</v>
      </c>
      <c r="L1095" s="11">
        <f t="shared" si="170"/>
        <v>0</v>
      </c>
    </row>
    <row r="1096" spans="1:12" x14ac:dyDescent="0.25">
      <c r="A1096" s="9">
        <f>IF('Lease Quarterly'!$H$4="Monthly",DATE(YEAR('Quarterly Journal entry'!A1095),MONTH('Quarterly Journal entry'!A1095)+1,DAY('Quarterly Journal entry'!A1095)),IF('Lease Quarterly'!$H$4="Quarterly",DATE(YEAR('Quarterly Journal entry'!A1095),MONTH('Quarterly Journal entry'!A1095)+3,DAY('Quarterly Journal entry'!A1095)),DATE(YEAR('Quarterly Journal entry'!A1095)+1,MONTH('Quarterly Journal entry'!A1095),DAY('Quarterly Journal entry'!A1095))))</f>
        <v>143633</v>
      </c>
      <c r="B1096" s="9">
        <f t="shared" si="171"/>
        <v>143633</v>
      </c>
      <c r="C1096" s="9">
        <f t="shared" si="177"/>
        <v>143662</v>
      </c>
      <c r="D1096" s="3">
        <f t="shared" si="172"/>
        <v>30</v>
      </c>
      <c r="E1096" s="10">
        <f t="shared" si="173"/>
        <v>30</v>
      </c>
      <c r="F1096" s="4">
        <f>'Lease Quarterly'!K1106</f>
        <v>0</v>
      </c>
      <c r="G1096" s="3">
        <f t="shared" si="178"/>
        <v>0</v>
      </c>
      <c r="H1096" s="11">
        <f t="shared" si="174"/>
        <v>0</v>
      </c>
      <c r="I1096" s="11">
        <f t="shared" si="175"/>
        <v>0</v>
      </c>
      <c r="J1096" s="4">
        <f t="shared" si="176"/>
        <v>0</v>
      </c>
      <c r="K1096" s="3">
        <f t="shared" ref="K1096:K1159" si="179">G1096+J1096+I1096+H1096-J1095</f>
        <v>0</v>
      </c>
      <c r="L1096" s="11">
        <f t="shared" ref="L1096:L1159" si="180">J1096-J1095</f>
        <v>0</v>
      </c>
    </row>
    <row r="1097" spans="1:12" x14ac:dyDescent="0.25">
      <c r="A1097" s="9">
        <f>IF('Lease Quarterly'!$H$4="Monthly",DATE(YEAR('Quarterly Journal entry'!A1096),MONTH('Quarterly Journal entry'!A1096)+1,DAY('Quarterly Journal entry'!A1096)),IF('Lease Quarterly'!$H$4="Quarterly",DATE(YEAR('Quarterly Journal entry'!A1096),MONTH('Quarterly Journal entry'!A1096)+3,DAY('Quarterly Journal entry'!A1096)),DATE(YEAR('Quarterly Journal entry'!A1096)+1,MONTH('Quarterly Journal entry'!A1096),DAY('Quarterly Journal entry'!A1096))))</f>
        <v>143724</v>
      </c>
      <c r="B1097" s="9">
        <f t="shared" si="171"/>
        <v>143724</v>
      </c>
      <c r="C1097" s="9">
        <f t="shared" si="177"/>
        <v>143754</v>
      </c>
      <c r="D1097" s="3">
        <f t="shared" si="172"/>
        <v>31</v>
      </c>
      <c r="E1097" s="10">
        <f t="shared" si="173"/>
        <v>31</v>
      </c>
      <c r="F1097" s="4">
        <f>'Lease Quarterly'!K1107</f>
        <v>0</v>
      </c>
      <c r="G1097" s="3">
        <f t="shared" si="178"/>
        <v>0</v>
      </c>
      <c r="H1097" s="11">
        <f t="shared" si="174"/>
        <v>0</v>
      </c>
      <c r="I1097" s="11">
        <f t="shared" si="175"/>
        <v>0</v>
      </c>
      <c r="J1097" s="4">
        <f t="shared" si="176"/>
        <v>0</v>
      </c>
      <c r="K1097" s="3">
        <f t="shared" si="179"/>
        <v>0</v>
      </c>
      <c r="L1097" s="11">
        <f t="shared" si="180"/>
        <v>0</v>
      </c>
    </row>
    <row r="1098" spans="1:12" x14ac:dyDescent="0.25">
      <c r="A1098" s="9">
        <f>IF('Lease Quarterly'!$H$4="Monthly",DATE(YEAR('Quarterly Journal entry'!A1097),MONTH('Quarterly Journal entry'!A1097)+1,DAY('Quarterly Journal entry'!A1097)),IF('Lease Quarterly'!$H$4="Quarterly",DATE(YEAR('Quarterly Journal entry'!A1097),MONTH('Quarterly Journal entry'!A1097)+3,DAY('Quarterly Journal entry'!A1097)),DATE(YEAR('Quarterly Journal entry'!A1097)+1,MONTH('Quarterly Journal entry'!A1097),DAY('Quarterly Journal entry'!A1097))))</f>
        <v>143816</v>
      </c>
      <c r="B1098" s="9">
        <f t="shared" si="171"/>
        <v>143816</v>
      </c>
      <c r="C1098" s="9">
        <f t="shared" si="177"/>
        <v>143846</v>
      </c>
      <c r="D1098" s="3">
        <f t="shared" si="172"/>
        <v>31</v>
      </c>
      <c r="E1098" s="10">
        <f t="shared" si="173"/>
        <v>31</v>
      </c>
      <c r="F1098" s="4">
        <f>'Lease Quarterly'!K1108</f>
        <v>0</v>
      </c>
      <c r="G1098" s="3">
        <f t="shared" si="178"/>
        <v>0</v>
      </c>
      <c r="H1098" s="11">
        <f t="shared" si="174"/>
        <v>0</v>
      </c>
      <c r="I1098" s="11">
        <f t="shared" si="175"/>
        <v>0</v>
      </c>
      <c r="J1098" s="4">
        <f t="shared" si="176"/>
        <v>0</v>
      </c>
      <c r="K1098" s="3">
        <f t="shared" si="179"/>
        <v>0</v>
      </c>
      <c r="L1098" s="11">
        <f t="shared" si="180"/>
        <v>0</v>
      </c>
    </row>
    <row r="1099" spans="1:12" x14ac:dyDescent="0.25">
      <c r="A1099" s="9">
        <f>IF('Lease Quarterly'!$H$4="Monthly",DATE(YEAR('Quarterly Journal entry'!A1098),MONTH('Quarterly Journal entry'!A1098)+1,DAY('Quarterly Journal entry'!A1098)),IF('Lease Quarterly'!$H$4="Quarterly",DATE(YEAR('Quarterly Journal entry'!A1098),MONTH('Quarterly Journal entry'!A1098)+3,DAY('Quarterly Journal entry'!A1098)),DATE(YEAR('Quarterly Journal entry'!A1098)+1,MONTH('Quarterly Journal entry'!A1098),DAY('Quarterly Journal entry'!A1098))))</f>
        <v>143908</v>
      </c>
      <c r="B1099" s="9">
        <f t="shared" si="171"/>
        <v>143908</v>
      </c>
      <c r="C1099" s="9">
        <f t="shared" si="177"/>
        <v>143938</v>
      </c>
      <c r="D1099" s="3">
        <f t="shared" si="172"/>
        <v>31</v>
      </c>
      <c r="E1099" s="10">
        <f t="shared" si="173"/>
        <v>31</v>
      </c>
      <c r="F1099" s="4">
        <f>'Lease Quarterly'!K1109</f>
        <v>0</v>
      </c>
      <c r="G1099" s="3">
        <f t="shared" si="178"/>
        <v>0</v>
      </c>
      <c r="H1099" s="11">
        <f t="shared" si="174"/>
        <v>0</v>
      </c>
      <c r="I1099" s="11">
        <f t="shared" si="175"/>
        <v>0</v>
      </c>
      <c r="J1099" s="4">
        <f t="shared" si="176"/>
        <v>0</v>
      </c>
      <c r="K1099" s="3">
        <f t="shared" si="179"/>
        <v>0</v>
      </c>
      <c r="L1099" s="11">
        <f t="shared" si="180"/>
        <v>0</v>
      </c>
    </row>
    <row r="1100" spans="1:12" x14ac:dyDescent="0.25">
      <c r="A1100" s="9">
        <f>IF('Lease Quarterly'!$H$4="Monthly",DATE(YEAR('Quarterly Journal entry'!A1099),MONTH('Quarterly Journal entry'!A1099)+1,DAY('Quarterly Journal entry'!A1099)),IF('Lease Quarterly'!$H$4="Quarterly",DATE(YEAR('Quarterly Journal entry'!A1099),MONTH('Quarterly Journal entry'!A1099)+3,DAY('Quarterly Journal entry'!A1099)),DATE(YEAR('Quarterly Journal entry'!A1099)+1,MONTH('Quarterly Journal entry'!A1099),DAY('Quarterly Journal entry'!A1099))))</f>
        <v>143998</v>
      </c>
      <c r="B1100" s="9">
        <f t="shared" si="171"/>
        <v>143998</v>
      </c>
      <c r="C1100" s="9">
        <f t="shared" si="177"/>
        <v>144027</v>
      </c>
      <c r="D1100" s="3">
        <f t="shared" si="172"/>
        <v>30</v>
      </c>
      <c r="E1100" s="10">
        <f t="shared" si="173"/>
        <v>30</v>
      </c>
      <c r="F1100" s="4">
        <f>'Lease Quarterly'!K1110</f>
        <v>0</v>
      </c>
      <c r="G1100" s="3">
        <f t="shared" si="178"/>
        <v>0</v>
      </c>
      <c r="H1100" s="11">
        <f t="shared" si="174"/>
        <v>0</v>
      </c>
      <c r="I1100" s="11">
        <f t="shared" si="175"/>
        <v>0</v>
      </c>
      <c r="J1100" s="4">
        <f t="shared" si="176"/>
        <v>0</v>
      </c>
      <c r="K1100" s="3">
        <f t="shared" si="179"/>
        <v>0</v>
      </c>
      <c r="L1100" s="11">
        <f t="shared" si="180"/>
        <v>0</v>
      </c>
    </row>
    <row r="1101" spans="1:12" x14ac:dyDescent="0.25">
      <c r="A1101" s="9">
        <f>IF('Lease Quarterly'!$H$4="Monthly",DATE(YEAR('Quarterly Journal entry'!A1100),MONTH('Quarterly Journal entry'!A1100)+1,DAY('Quarterly Journal entry'!A1100)),IF('Lease Quarterly'!$H$4="Quarterly",DATE(YEAR('Quarterly Journal entry'!A1100),MONTH('Quarterly Journal entry'!A1100)+3,DAY('Quarterly Journal entry'!A1100)),DATE(YEAR('Quarterly Journal entry'!A1100)+1,MONTH('Quarterly Journal entry'!A1100),DAY('Quarterly Journal entry'!A1100))))</f>
        <v>144089</v>
      </c>
      <c r="B1101" s="9">
        <f t="shared" si="171"/>
        <v>144089</v>
      </c>
      <c r="C1101" s="9">
        <f t="shared" si="177"/>
        <v>144119</v>
      </c>
      <c r="D1101" s="3">
        <f t="shared" si="172"/>
        <v>31</v>
      </c>
      <c r="E1101" s="10">
        <f t="shared" si="173"/>
        <v>31</v>
      </c>
      <c r="F1101" s="4">
        <f>'Lease Quarterly'!K1111</f>
        <v>0</v>
      </c>
      <c r="G1101" s="3">
        <f t="shared" si="178"/>
        <v>0</v>
      </c>
      <c r="H1101" s="11">
        <f t="shared" si="174"/>
        <v>0</v>
      </c>
      <c r="I1101" s="11">
        <f t="shared" si="175"/>
        <v>0</v>
      </c>
      <c r="J1101" s="4">
        <f t="shared" si="176"/>
        <v>0</v>
      </c>
      <c r="K1101" s="3">
        <f t="shared" si="179"/>
        <v>0</v>
      </c>
      <c r="L1101" s="11">
        <f t="shared" si="180"/>
        <v>0</v>
      </c>
    </row>
    <row r="1102" spans="1:12" x14ac:dyDescent="0.25">
      <c r="A1102" s="9">
        <f>IF('Lease Quarterly'!$H$4="Monthly",DATE(YEAR('Quarterly Journal entry'!A1101),MONTH('Quarterly Journal entry'!A1101)+1,DAY('Quarterly Journal entry'!A1101)),IF('Lease Quarterly'!$H$4="Quarterly",DATE(YEAR('Quarterly Journal entry'!A1101),MONTH('Quarterly Journal entry'!A1101)+3,DAY('Quarterly Journal entry'!A1101)),DATE(YEAR('Quarterly Journal entry'!A1101)+1,MONTH('Quarterly Journal entry'!A1101),DAY('Quarterly Journal entry'!A1101))))</f>
        <v>144181</v>
      </c>
      <c r="B1102" s="9">
        <f t="shared" si="171"/>
        <v>144181</v>
      </c>
      <c r="C1102" s="9">
        <f t="shared" si="177"/>
        <v>144211</v>
      </c>
      <c r="D1102" s="3">
        <f t="shared" si="172"/>
        <v>31</v>
      </c>
      <c r="E1102" s="10">
        <f t="shared" si="173"/>
        <v>31</v>
      </c>
      <c r="F1102" s="4">
        <f>'Lease Quarterly'!K1112</f>
        <v>0</v>
      </c>
      <c r="G1102" s="3">
        <f t="shared" si="178"/>
        <v>0</v>
      </c>
      <c r="H1102" s="11">
        <f t="shared" si="174"/>
        <v>0</v>
      </c>
      <c r="I1102" s="11">
        <f t="shared" si="175"/>
        <v>0</v>
      </c>
      <c r="J1102" s="4">
        <f t="shared" si="176"/>
        <v>0</v>
      </c>
      <c r="K1102" s="3">
        <f t="shared" si="179"/>
        <v>0</v>
      </c>
      <c r="L1102" s="11">
        <f t="shared" si="180"/>
        <v>0</v>
      </c>
    </row>
    <row r="1103" spans="1:12" x14ac:dyDescent="0.25">
      <c r="A1103" s="9">
        <f>IF('Lease Quarterly'!$H$4="Monthly",DATE(YEAR('Quarterly Journal entry'!A1102),MONTH('Quarterly Journal entry'!A1102)+1,DAY('Quarterly Journal entry'!A1102)),IF('Lease Quarterly'!$H$4="Quarterly",DATE(YEAR('Quarterly Journal entry'!A1102),MONTH('Quarterly Journal entry'!A1102)+3,DAY('Quarterly Journal entry'!A1102)),DATE(YEAR('Quarterly Journal entry'!A1102)+1,MONTH('Quarterly Journal entry'!A1102),DAY('Quarterly Journal entry'!A1102))))</f>
        <v>144273</v>
      </c>
      <c r="B1103" s="9">
        <f t="shared" si="171"/>
        <v>144273</v>
      </c>
      <c r="C1103" s="9">
        <f t="shared" si="177"/>
        <v>144303</v>
      </c>
      <c r="D1103" s="3">
        <f t="shared" si="172"/>
        <v>31</v>
      </c>
      <c r="E1103" s="10">
        <f t="shared" si="173"/>
        <v>31</v>
      </c>
      <c r="F1103" s="4">
        <f>'Lease Quarterly'!K1113</f>
        <v>0</v>
      </c>
      <c r="G1103" s="3">
        <f t="shared" si="178"/>
        <v>0</v>
      </c>
      <c r="H1103" s="11">
        <f t="shared" si="174"/>
        <v>0</v>
      </c>
      <c r="I1103" s="11">
        <f t="shared" si="175"/>
        <v>0</v>
      </c>
      <c r="J1103" s="4">
        <f t="shared" si="176"/>
        <v>0</v>
      </c>
      <c r="K1103" s="3">
        <f t="shared" si="179"/>
        <v>0</v>
      </c>
      <c r="L1103" s="11">
        <f t="shared" si="180"/>
        <v>0</v>
      </c>
    </row>
    <row r="1104" spans="1:12" x14ac:dyDescent="0.25">
      <c r="A1104" s="9">
        <f>IF('Lease Quarterly'!$H$4="Monthly",DATE(YEAR('Quarterly Journal entry'!A1103),MONTH('Quarterly Journal entry'!A1103)+1,DAY('Quarterly Journal entry'!A1103)),IF('Lease Quarterly'!$H$4="Quarterly",DATE(YEAR('Quarterly Journal entry'!A1103),MONTH('Quarterly Journal entry'!A1103)+3,DAY('Quarterly Journal entry'!A1103)),DATE(YEAR('Quarterly Journal entry'!A1103)+1,MONTH('Quarterly Journal entry'!A1103),DAY('Quarterly Journal entry'!A1103))))</f>
        <v>144363</v>
      </c>
      <c r="B1104" s="9">
        <f t="shared" si="171"/>
        <v>144363</v>
      </c>
      <c r="C1104" s="9">
        <f t="shared" si="177"/>
        <v>144392</v>
      </c>
      <c r="D1104" s="3">
        <f t="shared" si="172"/>
        <v>30</v>
      </c>
      <c r="E1104" s="10">
        <f t="shared" si="173"/>
        <v>30</v>
      </c>
      <c r="F1104" s="4">
        <f>'Lease Quarterly'!K1114</f>
        <v>0</v>
      </c>
      <c r="G1104" s="3">
        <f t="shared" si="178"/>
        <v>0</v>
      </c>
      <c r="H1104" s="11">
        <f t="shared" si="174"/>
        <v>0</v>
      </c>
      <c r="I1104" s="11">
        <f t="shared" si="175"/>
        <v>0</v>
      </c>
      <c r="J1104" s="4">
        <f t="shared" si="176"/>
        <v>0</v>
      </c>
      <c r="K1104" s="3">
        <f t="shared" si="179"/>
        <v>0</v>
      </c>
      <c r="L1104" s="11">
        <f t="shared" si="180"/>
        <v>0</v>
      </c>
    </row>
    <row r="1105" spans="1:12" x14ac:dyDescent="0.25">
      <c r="A1105" s="9">
        <f>IF('Lease Quarterly'!$H$4="Monthly",DATE(YEAR('Quarterly Journal entry'!A1104),MONTH('Quarterly Journal entry'!A1104)+1,DAY('Quarterly Journal entry'!A1104)),IF('Lease Quarterly'!$H$4="Quarterly",DATE(YEAR('Quarterly Journal entry'!A1104),MONTH('Quarterly Journal entry'!A1104)+3,DAY('Quarterly Journal entry'!A1104)),DATE(YEAR('Quarterly Journal entry'!A1104)+1,MONTH('Quarterly Journal entry'!A1104),DAY('Quarterly Journal entry'!A1104))))</f>
        <v>144454</v>
      </c>
      <c r="B1105" s="9">
        <f t="shared" si="171"/>
        <v>144454</v>
      </c>
      <c r="C1105" s="9">
        <f t="shared" si="177"/>
        <v>144484</v>
      </c>
      <c r="D1105" s="3">
        <f t="shared" si="172"/>
        <v>31</v>
      </c>
      <c r="E1105" s="10">
        <f t="shared" si="173"/>
        <v>31</v>
      </c>
      <c r="F1105" s="4">
        <f>'Lease Quarterly'!K1115</f>
        <v>0</v>
      </c>
      <c r="G1105" s="3">
        <f t="shared" si="178"/>
        <v>0</v>
      </c>
      <c r="H1105" s="11">
        <f t="shared" si="174"/>
        <v>0</v>
      </c>
      <c r="I1105" s="11">
        <f t="shared" si="175"/>
        <v>0</v>
      </c>
      <c r="J1105" s="4">
        <f t="shared" si="176"/>
        <v>0</v>
      </c>
      <c r="K1105" s="3">
        <f t="shared" si="179"/>
        <v>0</v>
      </c>
      <c r="L1105" s="11">
        <f t="shared" si="180"/>
        <v>0</v>
      </c>
    </row>
    <row r="1106" spans="1:12" x14ac:dyDescent="0.25">
      <c r="A1106" s="9">
        <f>IF('Lease Quarterly'!$H$4="Monthly",DATE(YEAR('Quarterly Journal entry'!A1105),MONTH('Quarterly Journal entry'!A1105)+1,DAY('Quarterly Journal entry'!A1105)),IF('Lease Quarterly'!$H$4="Quarterly",DATE(YEAR('Quarterly Journal entry'!A1105),MONTH('Quarterly Journal entry'!A1105)+3,DAY('Quarterly Journal entry'!A1105)),DATE(YEAR('Quarterly Journal entry'!A1105)+1,MONTH('Quarterly Journal entry'!A1105),DAY('Quarterly Journal entry'!A1105))))</f>
        <v>144546</v>
      </c>
      <c r="B1106" s="9">
        <f t="shared" si="171"/>
        <v>144546</v>
      </c>
      <c r="C1106" s="9">
        <f t="shared" si="177"/>
        <v>144576</v>
      </c>
      <c r="D1106" s="3">
        <f t="shared" si="172"/>
        <v>31</v>
      </c>
      <c r="E1106" s="10">
        <f t="shared" si="173"/>
        <v>31</v>
      </c>
      <c r="F1106" s="4">
        <f>'Lease Quarterly'!K1116</f>
        <v>0</v>
      </c>
      <c r="G1106" s="3">
        <f t="shared" si="178"/>
        <v>0</v>
      </c>
      <c r="H1106" s="11">
        <f t="shared" si="174"/>
        <v>0</v>
      </c>
      <c r="I1106" s="11">
        <f t="shared" si="175"/>
        <v>0</v>
      </c>
      <c r="J1106" s="4">
        <f t="shared" si="176"/>
        <v>0</v>
      </c>
      <c r="K1106" s="3">
        <f t="shared" si="179"/>
        <v>0</v>
      </c>
      <c r="L1106" s="11">
        <f t="shared" si="180"/>
        <v>0</v>
      </c>
    </row>
    <row r="1107" spans="1:12" x14ac:dyDescent="0.25">
      <c r="A1107" s="9">
        <f>IF('Lease Quarterly'!$H$4="Monthly",DATE(YEAR('Quarterly Journal entry'!A1106),MONTH('Quarterly Journal entry'!A1106)+1,DAY('Quarterly Journal entry'!A1106)),IF('Lease Quarterly'!$H$4="Quarterly",DATE(YEAR('Quarterly Journal entry'!A1106),MONTH('Quarterly Journal entry'!A1106)+3,DAY('Quarterly Journal entry'!A1106)),DATE(YEAR('Quarterly Journal entry'!A1106)+1,MONTH('Quarterly Journal entry'!A1106),DAY('Quarterly Journal entry'!A1106))))</f>
        <v>144638</v>
      </c>
      <c r="B1107" s="9">
        <f t="shared" si="171"/>
        <v>144638</v>
      </c>
      <c r="C1107" s="9">
        <f t="shared" si="177"/>
        <v>144668</v>
      </c>
      <c r="D1107" s="3">
        <f t="shared" si="172"/>
        <v>31</v>
      </c>
      <c r="E1107" s="10">
        <f t="shared" si="173"/>
        <v>31</v>
      </c>
      <c r="F1107" s="4">
        <f>'Lease Quarterly'!K1117</f>
        <v>0</v>
      </c>
      <c r="G1107" s="3">
        <f t="shared" si="178"/>
        <v>0</v>
      </c>
      <c r="H1107" s="11">
        <f t="shared" si="174"/>
        <v>0</v>
      </c>
      <c r="I1107" s="11">
        <f t="shared" si="175"/>
        <v>0</v>
      </c>
      <c r="J1107" s="4">
        <f t="shared" si="176"/>
        <v>0</v>
      </c>
      <c r="K1107" s="3">
        <f t="shared" si="179"/>
        <v>0</v>
      </c>
      <c r="L1107" s="11">
        <f t="shared" si="180"/>
        <v>0</v>
      </c>
    </row>
    <row r="1108" spans="1:12" x14ac:dyDescent="0.25">
      <c r="A1108" s="9">
        <f>IF('Lease Quarterly'!$H$4="Monthly",DATE(YEAR('Quarterly Journal entry'!A1107),MONTH('Quarterly Journal entry'!A1107)+1,DAY('Quarterly Journal entry'!A1107)),IF('Lease Quarterly'!$H$4="Quarterly",DATE(YEAR('Quarterly Journal entry'!A1107),MONTH('Quarterly Journal entry'!A1107)+3,DAY('Quarterly Journal entry'!A1107)),DATE(YEAR('Quarterly Journal entry'!A1107)+1,MONTH('Quarterly Journal entry'!A1107),DAY('Quarterly Journal entry'!A1107))))</f>
        <v>144729</v>
      </c>
      <c r="B1108" s="9">
        <f t="shared" si="171"/>
        <v>144729</v>
      </c>
      <c r="C1108" s="9">
        <f t="shared" si="177"/>
        <v>144758</v>
      </c>
      <c r="D1108" s="3">
        <f t="shared" si="172"/>
        <v>30</v>
      </c>
      <c r="E1108" s="10">
        <f t="shared" si="173"/>
        <v>30</v>
      </c>
      <c r="F1108" s="4">
        <f>'Lease Quarterly'!K1118</f>
        <v>0</v>
      </c>
      <c r="G1108" s="3">
        <f t="shared" si="178"/>
        <v>0</v>
      </c>
      <c r="H1108" s="11">
        <f t="shared" si="174"/>
        <v>0</v>
      </c>
      <c r="I1108" s="11">
        <f t="shared" si="175"/>
        <v>0</v>
      </c>
      <c r="J1108" s="4">
        <f t="shared" si="176"/>
        <v>0</v>
      </c>
      <c r="K1108" s="3">
        <f t="shared" si="179"/>
        <v>0</v>
      </c>
      <c r="L1108" s="11">
        <f t="shared" si="180"/>
        <v>0</v>
      </c>
    </row>
    <row r="1109" spans="1:12" x14ac:dyDescent="0.25">
      <c r="A1109" s="9">
        <f>IF('Lease Quarterly'!$H$4="Monthly",DATE(YEAR('Quarterly Journal entry'!A1108),MONTH('Quarterly Journal entry'!A1108)+1,DAY('Quarterly Journal entry'!A1108)),IF('Lease Quarterly'!$H$4="Quarterly",DATE(YEAR('Quarterly Journal entry'!A1108),MONTH('Quarterly Journal entry'!A1108)+3,DAY('Quarterly Journal entry'!A1108)),DATE(YEAR('Quarterly Journal entry'!A1108)+1,MONTH('Quarterly Journal entry'!A1108),DAY('Quarterly Journal entry'!A1108))))</f>
        <v>144820</v>
      </c>
      <c r="B1109" s="9">
        <f t="shared" si="171"/>
        <v>144820</v>
      </c>
      <c r="C1109" s="9">
        <f t="shared" si="177"/>
        <v>144850</v>
      </c>
      <c r="D1109" s="3">
        <f t="shared" si="172"/>
        <v>31</v>
      </c>
      <c r="E1109" s="10">
        <f t="shared" si="173"/>
        <v>31</v>
      </c>
      <c r="F1109" s="4">
        <f>'Lease Quarterly'!K1119</f>
        <v>0</v>
      </c>
      <c r="G1109" s="3">
        <f t="shared" si="178"/>
        <v>0</v>
      </c>
      <c r="H1109" s="11">
        <f t="shared" si="174"/>
        <v>0</v>
      </c>
      <c r="I1109" s="11">
        <f t="shared" si="175"/>
        <v>0</v>
      </c>
      <c r="J1109" s="4">
        <f t="shared" si="176"/>
        <v>0</v>
      </c>
      <c r="K1109" s="3">
        <f t="shared" si="179"/>
        <v>0</v>
      </c>
      <c r="L1109" s="11">
        <f t="shared" si="180"/>
        <v>0</v>
      </c>
    </row>
    <row r="1110" spans="1:12" x14ac:dyDescent="0.25">
      <c r="A1110" s="9">
        <f>IF('Lease Quarterly'!$H$4="Monthly",DATE(YEAR('Quarterly Journal entry'!A1109),MONTH('Quarterly Journal entry'!A1109)+1,DAY('Quarterly Journal entry'!A1109)),IF('Lease Quarterly'!$H$4="Quarterly",DATE(YEAR('Quarterly Journal entry'!A1109),MONTH('Quarterly Journal entry'!A1109)+3,DAY('Quarterly Journal entry'!A1109)),DATE(YEAR('Quarterly Journal entry'!A1109)+1,MONTH('Quarterly Journal entry'!A1109),DAY('Quarterly Journal entry'!A1109))))</f>
        <v>144912</v>
      </c>
      <c r="B1110" s="9">
        <f t="shared" si="171"/>
        <v>144912</v>
      </c>
      <c r="C1110" s="9">
        <f t="shared" si="177"/>
        <v>144942</v>
      </c>
      <c r="D1110" s="3">
        <f t="shared" si="172"/>
        <v>31</v>
      </c>
      <c r="E1110" s="10">
        <f t="shared" si="173"/>
        <v>31</v>
      </c>
      <c r="F1110" s="4">
        <f>'Lease Quarterly'!K1120</f>
        <v>0</v>
      </c>
      <c r="G1110" s="3">
        <f t="shared" si="178"/>
        <v>0</v>
      </c>
      <c r="H1110" s="11">
        <f t="shared" si="174"/>
        <v>0</v>
      </c>
      <c r="I1110" s="11">
        <f t="shared" si="175"/>
        <v>0</v>
      </c>
      <c r="J1110" s="4">
        <f t="shared" si="176"/>
        <v>0</v>
      </c>
      <c r="K1110" s="3">
        <f t="shared" si="179"/>
        <v>0</v>
      </c>
      <c r="L1110" s="11">
        <f t="shared" si="180"/>
        <v>0</v>
      </c>
    </row>
    <row r="1111" spans="1:12" x14ac:dyDescent="0.25">
      <c r="A1111" s="9">
        <f>IF('Lease Quarterly'!$H$4="Monthly",DATE(YEAR('Quarterly Journal entry'!A1110),MONTH('Quarterly Journal entry'!A1110)+1,DAY('Quarterly Journal entry'!A1110)),IF('Lease Quarterly'!$H$4="Quarterly",DATE(YEAR('Quarterly Journal entry'!A1110),MONTH('Quarterly Journal entry'!A1110)+3,DAY('Quarterly Journal entry'!A1110)),DATE(YEAR('Quarterly Journal entry'!A1110)+1,MONTH('Quarterly Journal entry'!A1110),DAY('Quarterly Journal entry'!A1110))))</f>
        <v>145004</v>
      </c>
      <c r="B1111" s="9">
        <f t="shared" si="171"/>
        <v>145004</v>
      </c>
      <c r="C1111" s="9">
        <f t="shared" si="177"/>
        <v>145034</v>
      </c>
      <c r="D1111" s="3">
        <f t="shared" si="172"/>
        <v>31</v>
      </c>
      <c r="E1111" s="10">
        <f t="shared" si="173"/>
        <v>31</v>
      </c>
      <c r="F1111" s="4">
        <f>'Lease Quarterly'!K1121</f>
        <v>0</v>
      </c>
      <c r="G1111" s="3">
        <f t="shared" si="178"/>
        <v>0</v>
      </c>
      <c r="H1111" s="11">
        <f t="shared" si="174"/>
        <v>0</v>
      </c>
      <c r="I1111" s="11">
        <f t="shared" si="175"/>
        <v>0</v>
      </c>
      <c r="J1111" s="4">
        <f t="shared" si="176"/>
        <v>0</v>
      </c>
      <c r="K1111" s="3">
        <f t="shared" si="179"/>
        <v>0</v>
      </c>
      <c r="L1111" s="11">
        <f t="shared" si="180"/>
        <v>0</v>
      </c>
    </row>
    <row r="1112" spans="1:12" x14ac:dyDescent="0.25">
      <c r="A1112" s="9">
        <f>IF('Lease Quarterly'!$H$4="Monthly",DATE(YEAR('Quarterly Journal entry'!A1111),MONTH('Quarterly Journal entry'!A1111)+1,DAY('Quarterly Journal entry'!A1111)),IF('Lease Quarterly'!$H$4="Quarterly",DATE(YEAR('Quarterly Journal entry'!A1111),MONTH('Quarterly Journal entry'!A1111)+3,DAY('Quarterly Journal entry'!A1111)),DATE(YEAR('Quarterly Journal entry'!A1111)+1,MONTH('Quarterly Journal entry'!A1111),DAY('Quarterly Journal entry'!A1111))))</f>
        <v>145094</v>
      </c>
      <c r="B1112" s="9">
        <f t="shared" si="171"/>
        <v>145094</v>
      </c>
      <c r="C1112" s="9">
        <f t="shared" si="177"/>
        <v>145123</v>
      </c>
      <c r="D1112" s="3">
        <f t="shared" si="172"/>
        <v>30</v>
      </c>
      <c r="E1112" s="10">
        <f t="shared" si="173"/>
        <v>30</v>
      </c>
      <c r="F1112" s="4">
        <f>'Lease Quarterly'!K1122</f>
        <v>0</v>
      </c>
      <c r="G1112" s="3">
        <f t="shared" si="178"/>
        <v>0</v>
      </c>
      <c r="H1112" s="11">
        <f t="shared" si="174"/>
        <v>0</v>
      </c>
      <c r="I1112" s="11">
        <f t="shared" si="175"/>
        <v>0</v>
      </c>
      <c r="J1112" s="4">
        <f t="shared" si="176"/>
        <v>0</v>
      </c>
      <c r="K1112" s="3">
        <f t="shared" si="179"/>
        <v>0</v>
      </c>
      <c r="L1112" s="11">
        <f t="shared" si="180"/>
        <v>0</v>
      </c>
    </row>
    <row r="1113" spans="1:12" x14ac:dyDescent="0.25">
      <c r="A1113" s="9">
        <f>IF('Lease Quarterly'!$H$4="Monthly",DATE(YEAR('Quarterly Journal entry'!A1112),MONTH('Quarterly Journal entry'!A1112)+1,DAY('Quarterly Journal entry'!A1112)),IF('Lease Quarterly'!$H$4="Quarterly",DATE(YEAR('Quarterly Journal entry'!A1112),MONTH('Quarterly Journal entry'!A1112)+3,DAY('Quarterly Journal entry'!A1112)),DATE(YEAR('Quarterly Journal entry'!A1112)+1,MONTH('Quarterly Journal entry'!A1112),DAY('Quarterly Journal entry'!A1112))))</f>
        <v>145185</v>
      </c>
      <c r="B1113" s="9">
        <f t="shared" si="171"/>
        <v>145185</v>
      </c>
      <c r="C1113" s="9">
        <f t="shared" si="177"/>
        <v>145215</v>
      </c>
      <c r="D1113" s="3">
        <f t="shared" si="172"/>
        <v>31</v>
      </c>
      <c r="E1113" s="10">
        <f t="shared" si="173"/>
        <v>31</v>
      </c>
      <c r="F1113" s="4">
        <f>'Lease Quarterly'!K1123</f>
        <v>0</v>
      </c>
      <c r="G1113" s="3">
        <f t="shared" si="178"/>
        <v>0</v>
      </c>
      <c r="H1113" s="11">
        <f t="shared" si="174"/>
        <v>0</v>
      </c>
      <c r="I1113" s="11">
        <f t="shared" si="175"/>
        <v>0</v>
      </c>
      <c r="J1113" s="4">
        <f t="shared" si="176"/>
        <v>0</v>
      </c>
      <c r="K1113" s="3">
        <f t="shared" si="179"/>
        <v>0</v>
      </c>
      <c r="L1113" s="11">
        <f t="shared" si="180"/>
        <v>0</v>
      </c>
    </row>
    <row r="1114" spans="1:12" x14ac:dyDescent="0.25">
      <c r="A1114" s="9">
        <f>IF('Lease Quarterly'!$H$4="Monthly",DATE(YEAR('Quarterly Journal entry'!A1113),MONTH('Quarterly Journal entry'!A1113)+1,DAY('Quarterly Journal entry'!A1113)),IF('Lease Quarterly'!$H$4="Quarterly",DATE(YEAR('Quarterly Journal entry'!A1113),MONTH('Quarterly Journal entry'!A1113)+3,DAY('Quarterly Journal entry'!A1113)),DATE(YEAR('Quarterly Journal entry'!A1113)+1,MONTH('Quarterly Journal entry'!A1113),DAY('Quarterly Journal entry'!A1113))))</f>
        <v>145277</v>
      </c>
      <c r="B1114" s="9">
        <f t="shared" si="171"/>
        <v>145277</v>
      </c>
      <c r="C1114" s="9">
        <f t="shared" si="177"/>
        <v>145307</v>
      </c>
      <c r="D1114" s="3">
        <f t="shared" si="172"/>
        <v>31</v>
      </c>
      <c r="E1114" s="10">
        <f t="shared" si="173"/>
        <v>31</v>
      </c>
      <c r="F1114" s="4">
        <f>'Lease Quarterly'!K1124</f>
        <v>0</v>
      </c>
      <c r="G1114" s="3">
        <f t="shared" si="178"/>
        <v>0</v>
      </c>
      <c r="H1114" s="11">
        <f t="shared" si="174"/>
        <v>0</v>
      </c>
      <c r="I1114" s="11">
        <f t="shared" si="175"/>
        <v>0</v>
      </c>
      <c r="J1114" s="4">
        <f t="shared" si="176"/>
        <v>0</v>
      </c>
      <c r="K1114" s="3">
        <f t="shared" si="179"/>
        <v>0</v>
      </c>
      <c r="L1114" s="11">
        <f t="shared" si="180"/>
        <v>0</v>
      </c>
    </row>
    <row r="1115" spans="1:12" x14ac:dyDescent="0.25">
      <c r="A1115" s="9">
        <f>IF('Lease Quarterly'!$H$4="Monthly",DATE(YEAR('Quarterly Journal entry'!A1114),MONTH('Quarterly Journal entry'!A1114)+1,DAY('Quarterly Journal entry'!A1114)),IF('Lease Quarterly'!$H$4="Quarterly",DATE(YEAR('Quarterly Journal entry'!A1114),MONTH('Quarterly Journal entry'!A1114)+3,DAY('Quarterly Journal entry'!A1114)),DATE(YEAR('Quarterly Journal entry'!A1114)+1,MONTH('Quarterly Journal entry'!A1114),DAY('Quarterly Journal entry'!A1114))))</f>
        <v>145369</v>
      </c>
      <c r="B1115" s="9">
        <f t="shared" si="171"/>
        <v>145369</v>
      </c>
      <c r="C1115" s="9">
        <f t="shared" si="177"/>
        <v>145399</v>
      </c>
      <c r="D1115" s="3">
        <f t="shared" si="172"/>
        <v>31</v>
      </c>
      <c r="E1115" s="10">
        <f t="shared" si="173"/>
        <v>31</v>
      </c>
      <c r="F1115" s="4">
        <f>'Lease Quarterly'!K1125</f>
        <v>0</v>
      </c>
      <c r="G1115" s="3">
        <f t="shared" si="178"/>
        <v>0</v>
      </c>
      <c r="H1115" s="11">
        <f t="shared" si="174"/>
        <v>0</v>
      </c>
      <c r="I1115" s="11">
        <f t="shared" si="175"/>
        <v>0</v>
      </c>
      <c r="J1115" s="4">
        <f t="shared" si="176"/>
        <v>0</v>
      </c>
      <c r="K1115" s="3">
        <f t="shared" si="179"/>
        <v>0</v>
      </c>
      <c r="L1115" s="11">
        <f t="shared" si="180"/>
        <v>0</v>
      </c>
    </row>
    <row r="1116" spans="1:12" x14ac:dyDescent="0.25">
      <c r="A1116" s="9">
        <f>IF('Lease Quarterly'!$H$4="Monthly",DATE(YEAR('Quarterly Journal entry'!A1115),MONTH('Quarterly Journal entry'!A1115)+1,DAY('Quarterly Journal entry'!A1115)),IF('Lease Quarterly'!$H$4="Quarterly",DATE(YEAR('Quarterly Journal entry'!A1115),MONTH('Quarterly Journal entry'!A1115)+3,DAY('Quarterly Journal entry'!A1115)),DATE(YEAR('Quarterly Journal entry'!A1115)+1,MONTH('Quarterly Journal entry'!A1115),DAY('Quarterly Journal entry'!A1115))))</f>
        <v>145459</v>
      </c>
      <c r="B1116" s="9">
        <f t="shared" si="171"/>
        <v>145459</v>
      </c>
      <c r="C1116" s="9">
        <f t="shared" si="177"/>
        <v>145488</v>
      </c>
      <c r="D1116" s="3">
        <f t="shared" si="172"/>
        <v>30</v>
      </c>
      <c r="E1116" s="10">
        <f t="shared" si="173"/>
        <v>30</v>
      </c>
      <c r="F1116" s="4">
        <f>'Lease Quarterly'!K1126</f>
        <v>0</v>
      </c>
      <c r="G1116" s="3">
        <f t="shared" si="178"/>
        <v>0</v>
      </c>
      <c r="H1116" s="11">
        <f t="shared" si="174"/>
        <v>0</v>
      </c>
      <c r="I1116" s="11">
        <f t="shared" si="175"/>
        <v>0</v>
      </c>
      <c r="J1116" s="4">
        <f t="shared" si="176"/>
        <v>0</v>
      </c>
      <c r="K1116" s="3">
        <f t="shared" si="179"/>
        <v>0</v>
      </c>
      <c r="L1116" s="11">
        <f t="shared" si="180"/>
        <v>0</v>
      </c>
    </row>
    <row r="1117" spans="1:12" x14ac:dyDescent="0.25">
      <c r="A1117" s="9">
        <f>IF('Lease Quarterly'!$H$4="Monthly",DATE(YEAR('Quarterly Journal entry'!A1116),MONTH('Quarterly Journal entry'!A1116)+1,DAY('Quarterly Journal entry'!A1116)),IF('Lease Quarterly'!$H$4="Quarterly",DATE(YEAR('Quarterly Journal entry'!A1116),MONTH('Quarterly Journal entry'!A1116)+3,DAY('Quarterly Journal entry'!A1116)),DATE(YEAR('Quarterly Journal entry'!A1116)+1,MONTH('Quarterly Journal entry'!A1116),DAY('Quarterly Journal entry'!A1116))))</f>
        <v>145550</v>
      </c>
      <c r="B1117" s="9">
        <f t="shared" si="171"/>
        <v>145550</v>
      </c>
      <c r="C1117" s="9">
        <f t="shared" si="177"/>
        <v>145580</v>
      </c>
      <c r="D1117" s="3">
        <f t="shared" si="172"/>
        <v>31</v>
      </c>
      <c r="E1117" s="10">
        <f t="shared" si="173"/>
        <v>31</v>
      </c>
      <c r="F1117" s="4">
        <f>'Lease Quarterly'!K1127</f>
        <v>0</v>
      </c>
      <c r="G1117" s="3">
        <f t="shared" si="178"/>
        <v>0</v>
      </c>
      <c r="H1117" s="11">
        <f t="shared" si="174"/>
        <v>0</v>
      </c>
      <c r="I1117" s="11">
        <f t="shared" si="175"/>
        <v>0</v>
      </c>
      <c r="J1117" s="4">
        <f t="shared" si="176"/>
        <v>0</v>
      </c>
      <c r="K1117" s="3">
        <f t="shared" si="179"/>
        <v>0</v>
      </c>
      <c r="L1117" s="11">
        <f t="shared" si="180"/>
        <v>0</v>
      </c>
    </row>
    <row r="1118" spans="1:12" x14ac:dyDescent="0.25">
      <c r="A1118" s="9">
        <f>IF('Lease Quarterly'!$H$4="Monthly",DATE(YEAR('Quarterly Journal entry'!A1117),MONTH('Quarterly Journal entry'!A1117)+1,DAY('Quarterly Journal entry'!A1117)),IF('Lease Quarterly'!$H$4="Quarterly",DATE(YEAR('Quarterly Journal entry'!A1117),MONTH('Quarterly Journal entry'!A1117)+3,DAY('Quarterly Journal entry'!A1117)),DATE(YEAR('Quarterly Journal entry'!A1117)+1,MONTH('Quarterly Journal entry'!A1117),DAY('Quarterly Journal entry'!A1117))))</f>
        <v>145642</v>
      </c>
      <c r="B1118" s="9">
        <f t="shared" si="171"/>
        <v>145642</v>
      </c>
      <c r="C1118" s="9">
        <f t="shared" si="177"/>
        <v>145672</v>
      </c>
      <c r="D1118" s="3">
        <f t="shared" si="172"/>
        <v>31</v>
      </c>
      <c r="E1118" s="10">
        <f t="shared" si="173"/>
        <v>31</v>
      </c>
      <c r="F1118" s="4">
        <f>'Lease Quarterly'!K1128</f>
        <v>0</v>
      </c>
      <c r="G1118" s="3">
        <f t="shared" si="178"/>
        <v>0</v>
      </c>
      <c r="H1118" s="11">
        <f t="shared" si="174"/>
        <v>0</v>
      </c>
      <c r="I1118" s="11">
        <f t="shared" si="175"/>
        <v>0</v>
      </c>
      <c r="J1118" s="4">
        <f t="shared" si="176"/>
        <v>0</v>
      </c>
      <c r="K1118" s="3">
        <f t="shared" si="179"/>
        <v>0</v>
      </c>
      <c r="L1118" s="11">
        <f t="shared" si="180"/>
        <v>0</v>
      </c>
    </row>
    <row r="1119" spans="1:12" x14ac:dyDescent="0.25">
      <c r="A1119" s="9">
        <f>IF('Lease Quarterly'!$H$4="Monthly",DATE(YEAR('Quarterly Journal entry'!A1118),MONTH('Quarterly Journal entry'!A1118)+1,DAY('Quarterly Journal entry'!A1118)),IF('Lease Quarterly'!$H$4="Quarterly",DATE(YEAR('Quarterly Journal entry'!A1118),MONTH('Quarterly Journal entry'!A1118)+3,DAY('Quarterly Journal entry'!A1118)),DATE(YEAR('Quarterly Journal entry'!A1118)+1,MONTH('Quarterly Journal entry'!A1118),DAY('Quarterly Journal entry'!A1118))))</f>
        <v>145734</v>
      </c>
      <c r="B1119" s="9">
        <f t="shared" si="171"/>
        <v>145734</v>
      </c>
      <c r="C1119" s="9">
        <f t="shared" si="177"/>
        <v>145764</v>
      </c>
      <c r="D1119" s="3">
        <f t="shared" si="172"/>
        <v>31</v>
      </c>
      <c r="E1119" s="10">
        <f t="shared" si="173"/>
        <v>31</v>
      </c>
      <c r="F1119" s="4">
        <f>'Lease Quarterly'!K1129</f>
        <v>0</v>
      </c>
      <c r="G1119" s="3">
        <f t="shared" si="178"/>
        <v>0</v>
      </c>
      <c r="H1119" s="11">
        <f t="shared" si="174"/>
        <v>0</v>
      </c>
      <c r="I1119" s="11">
        <f t="shared" si="175"/>
        <v>0</v>
      </c>
      <c r="J1119" s="4">
        <f t="shared" si="176"/>
        <v>0</v>
      </c>
      <c r="K1119" s="3">
        <f t="shared" si="179"/>
        <v>0</v>
      </c>
      <c r="L1119" s="11">
        <f t="shared" si="180"/>
        <v>0</v>
      </c>
    </row>
    <row r="1120" spans="1:12" x14ac:dyDescent="0.25">
      <c r="A1120" s="9">
        <f>IF('Lease Quarterly'!$H$4="Monthly",DATE(YEAR('Quarterly Journal entry'!A1119),MONTH('Quarterly Journal entry'!A1119)+1,DAY('Quarterly Journal entry'!A1119)),IF('Lease Quarterly'!$H$4="Quarterly",DATE(YEAR('Quarterly Journal entry'!A1119),MONTH('Quarterly Journal entry'!A1119)+3,DAY('Quarterly Journal entry'!A1119)),DATE(YEAR('Quarterly Journal entry'!A1119)+1,MONTH('Quarterly Journal entry'!A1119),DAY('Quarterly Journal entry'!A1119))))</f>
        <v>145824</v>
      </c>
      <c r="B1120" s="9">
        <f t="shared" si="171"/>
        <v>145824</v>
      </c>
      <c r="C1120" s="9">
        <f t="shared" si="177"/>
        <v>145853</v>
      </c>
      <c r="D1120" s="3">
        <f t="shared" si="172"/>
        <v>30</v>
      </c>
      <c r="E1120" s="10">
        <f t="shared" si="173"/>
        <v>30</v>
      </c>
      <c r="F1120" s="4">
        <f>'Lease Quarterly'!K1130</f>
        <v>0</v>
      </c>
      <c r="G1120" s="3">
        <f t="shared" si="178"/>
        <v>0</v>
      </c>
      <c r="H1120" s="11">
        <f t="shared" si="174"/>
        <v>0</v>
      </c>
      <c r="I1120" s="11">
        <f t="shared" si="175"/>
        <v>0</v>
      </c>
      <c r="J1120" s="4">
        <f t="shared" si="176"/>
        <v>0</v>
      </c>
      <c r="K1120" s="3">
        <f t="shared" si="179"/>
        <v>0</v>
      </c>
      <c r="L1120" s="11">
        <f t="shared" si="180"/>
        <v>0</v>
      </c>
    </row>
    <row r="1121" spans="1:12" x14ac:dyDescent="0.25">
      <c r="A1121" s="9">
        <f>IF('Lease Quarterly'!$H$4="Monthly",DATE(YEAR('Quarterly Journal entry'!A1120),MONTH('Quarterly Journal entry'!A1120)+1,DAY('Quarterly Journal entry'!A1120)),IF('Lease Quarterly'!$H$4="Quarterly",DATE(YEAR('Quarterly Journal entry'!A1120),MONTH('Quarterly Journal entry'!A1120)+3,DAY('Quarterly Journal entry'!A1120)),DATE(YEAR('Quarterly Journal entry'!A1120)+1,MONTH('Quarterly Journal entry'!A1120),DAY('Quarterly Journal entry'!A1120))))</f>
        <v>145915</v>
      </c>
      <c r="B1121" s="9">
        <f t="shared" si="171"/>
        <v>145915</v>
      </c>
      <c r="C1121" s="9">
        <f t="shared" si="177"/>
        <v>145945</v>
      </c>
      <c r="D1121" s="3">
        <f t="shared" si="172"/>
        <v>31</v>
      </c>
      <c r="E1121" s="10">
        <f t="shared" si="173"/>
        <v>31</v>
      </c>
      <c r="F1121" s="4">
        <f>'Lease Quarterly'!K1131</f>
        <v>0</v>
      </c>
      <c r="G1121" s="3">
        <f t="shared" si="178"/>
        <v>0</v>
      </c>
      <c r="H1121" s="11">
        <f t="shared" si="174"/>
        <v>0</v>
      </c>
      <c r="I1121" s="11">
        <f t="shared" si="175"/>
        <v>0</v>
      </c>
      <c r="J1121" s="4">
        <f t="shared" si="176"/>
        <v>0</v>
      </c>
      <c r="K1121" s="3">
        <f t="shared" si="179"/>
        <v>0</v>
      </c>
      <c r="L1121" s="11">
        <f t="shared" si="180"/>
        <v>0</v>
      </c>
    </row>
    <row r="1122" spans="1:12" x14ac:dyDescent="0.25">
      <c r="A1122" s="9">
        <f>IF('Lease Quarterly'!$H$4="Monthly",DATE(YEAR('Quarterly Journal entry'!A1121),MONTH('Quarterly Journal entry'!A1121)+1,DAY('Quarterly Journal entry'!A1121)),IF('Lease Quarterly'!$H$4="Quarterly",DATE(YEAR('Quarterly Journal entry'!A1121),MONTH('Quarterly Journal entry'!A1121)+3,DAY('Quarterly Journal entry'!A1121)),DATE(YEAR('Quarterly Journal entry'!A1121)+1,MONTH('Quarterly Journal entry'!A1121),DAY('Quarterly Journal entry'!A1121))))</f>
        <v>146007</v>
      </c>
      <c r="B1122" s="9">
        <f t="shared" si="171"/>
        <v>146007</v>
      </c>
      <c r="C1122" s="9">
        <f t="shared" si="177"/>
        <v>146037</v>
      </c>
      <c r="D1122" s="3">
        <f t="shared" si="172"/>
        <v>31</v>
      </c>
      <c r="E1122" s="10">
        <f t="shared" si="173"/>
        <v>31</v>
      </c>
      <c r="F1122" s="4">
        <f>'Lease Quarterly'!K1132</f>
        <v>0</v>
      </c>
      <c r="G1122" s="3">
        <f t="shared" si="178"/>
        <v>0</v>
      </c>
      <c r="H1122" s="11">
        <f t="shared" si="174"/>
        <v>0</v>
      </c>
      <c r="I1122" s="11">
        <f t="shared" si="175"/>
        <v>0</v>
      </c>
      <c r="J1122" s="4">
        <f t="shared" si="176"/>
        <v>0</v>
      </c>
      <c r="K1122" s="3">
        <f t="shared" si="179"/>
        <v>0</v>
      </c>
      <c r="L1122" s="11">
        <f t="shared" si="180"/>
        <v>0</v>
      </c>
    </row>
    <row r="1123" spans="1:12" x14ac:dyDescent="0.25">
      <c r="A1123" s="9">
        <f>IF('Lease Quarterly'!$H$4="Monthly",DATE(YEAR('Quarterly Journal entry'!A1122),MONTH('Quarterly Journal entry'!A1122)+1,DAY('Quarterly Journal entry'!A1122)),IF('Lease Quarterly'!$H$4="Quarterly",DATE(YEAR('Quarterly Journal entry'!A1122),MONTH('Quarterly Journal entry'!A1122)+3,DAY('Quarterly Journal entry'!A1122)),DATE(YEAR('Quarterly Journal entry'!A1122)+1,MONTH('Quarterly Journal entry'!A1122),DAY('Quarterly Journal entry'!A1122))))</f>
        <v>146099</v>
      </c>
      <c r="B1123" s="9">
        <f t="shared" si="171"/>
        <v>146099</v>
      </c>
      <c r="C1123" s="9">
        <f t="shared" si="177"/>
        <v>146129</v>
      </c>
      <c r="D1123" s="3">
        <f t="shared" si="172"/>
        <v>31</v>
      </c>
      <c r="E1123" s="10">
        <f t="shared" si="173"/>
        <v>31</v>
      </c>
      <c r="F1123" s="4">
        <f>'Lease Quarterly'!K1133</f>
        <v>0</v>
      </c>
      <c r="G1123" s="3">
        <f t="shared" si="178"/>
        <v>0</v>
      </c>
      <c r="H1123" s="11">
        <f t="shared" si="174"/>
        <v>0</v>
      </c>
      <c r="I1123" s="11">
        <f t="shared" si="175"/>
        <v>0</v>
      </c>
      <c r="J1123" s="4">
        <f t="shared" si="176"/>
        <v>0</v>
      </c>
      <c r="K1123" s="3">
        <f t="shared" si="179"/>
        <v>0</v>
      </c>
      <c r="L1123" s="11">
        <f t="shared" si="180"/>
        <v>0</v>
      </c>
    </row>
    <row r="1124" spans="1:12" x14ac:dyDescent="0.25">
      <c r="A1124" s="9">
        <f>IF('Lease Quarterly'!$H$4="Monthly",DATE(YEAR('Quarterly Journal entry'!A1123),MONTH('Quarterly Journal entry'!A1123)+1,DAY('Quarterly Journal entry'!A1123)),IF('Lease Quarterly'!$H$4="Quarterly",DATE(YEAR('Quarterly Journal entry'!A1123),MONTH('Quarterly Journal entry'!A1123)+3,DAY('Quarterly Journal entry'!A1123)),DATE(YEAR('Quarterly Journal entry'!A1123)+1,MONTH('Quarterly Journal entry'!A1123),DAY('Quarterly Journal entry'!A1123))))</f>
        <v>146189</v>
      </c>
      <c r="B1124" s="9">
        <f t="shared" si="171"/>
        <v>146189</v>
      </c>
      <c r="C1124" s="9">
        <f t="shared" si="177"/>
        <v>146218</v>
      </c>
      <c r="D1124" s="3">
        <f t="shared" si="172"/>
        <v>30</v>
      </c>
      <c r="E1124" s="10">
        <f t="shared" si="173"/>
        <v>30</v>
      </c>
      <c r="F1124" s="4">
        <f>'Lease Quarterly'!K1134</f>
        <v>0</v>
      </c>
      <c r="G1124" s="3">
        <f t="shared" si="178"/>
        <v>0</v>
      </c>
      <c r="H1124" s="11">
        <f t="shared" si="174"/>
        <v>0</v>
      </c>
      <c r="I1124" s="11">
        <f t="shared" si="175"/>
        <v>0</v>
      </c>
      <c r="J1124" s="4">
        <f t="shared" si="176"/>
        <v>0</v>
      </c>
      <c r="K1124" s="3">
        <f t="shared" si="179"/>
        <v>0</v>
      </c>
      <c r="L1124" s="11">
        <f t="shared" si="180"/>
        <v>0</v>
      </c>
    </row>
    <row r="1125" spans="1:12" x14ac:dyDescent="0.25">
      <c r="A1125" s="9">
        <f>IF('Lease Quarterly'!$H$4="Monthly",DATE(YEAR('Quarterly Journal entry'!A1124),MONTH('Quarterly Journal entry'!A1124)+1,DAY('Quarterly Journal entry'!A1124)),IF('Lease Quarterly'!$H$4="Quarterly",DATE(YEAR('Quarterly Journal entry'!A1124),MONTH('Quarterly Journal entry'!A1124)+3,DAY('Quarterly Journal entry'!A1124)),DATE(YEAR('Quarterly Journal entry'!A1124)+1,MONTH('Quarterly Journal entry'!A1124),DAY('Quarterly Journal entry'!A1124))))</f>
        <v>146280</v>
      </c>
      <c r="B1125" s="9">
        <f t="shared" si="171"/>
        <v>146280</v>
      </c>
      <c r="C1125" s="9">
        <f t="shared" si="177"/>
        <v>146310</v>
      </c>
      <c r="D1125" s="3">
        <f t="shared" si="172"/>
        <v>31</v>
      </c>
      <c r="E1125" s="10">
        <f t="shared" si="173"/>
        <v>31</v>
      </c>
      <c r="F1125" s="4">
        <f>'Lease Quarterly'!K1135</f>
        <v>0</v>
      </c>
      <c r="G1125" s="3">
        <f t="shared" si="178"/>
        <v>0</v>
      </c>
      <c r="H1125" s="11">
        <f t="shared" si="174"/>
        <v>0</v>
      </c>
      <c r="I1125" s="11">
        <f t="shared" si="175"/>
        <v>0</v>
      </c>
      <c r="J1125" s="4">
        <f t="shared" si="176"/>
        <v>0</v>
      </c>
      <c r="K1125" s="3">
        <f t="shared" si="179"/>
        <v>0</v>
      </c>
      <c r="L1125" s="11">
        <f t="shared" si="180"/>
        <v>0</v>
      </c>
    </row>
    <row r="1126" spans="1:12" x14ac:dyDescent="0.25">
      <c r="A1126" s="9">
        <f>IF('Lease Quarterly'!$H$4="Monthly",DATE(YEAR('Quarterly Journal entry'!A1125),MONTH('Quarterly Journal entry'!A1125)+1,DAY('Quarterly Journal entry'!A1125)),IF('Lease Quarterly'!$H$4="Quarterly",DATE(YEAR('Quarterly Journal entry'!A1125),MONTH('Quarterly Journal entry'!A1125)+3,DAY('Quarterly Journal entry'!A1125)),DATE(YEAR('Quarterly Journal entry'!A1125)+1,MONTH('Quarterly Journal entry'!A1125),DAY('Quarterly Journal entry'!A1125))))</f>
        <v>146372</v>
      </c>
      <c r="B1126" s="9">
        <f t="shared" si="171"/>
        <v>146372</v>
      </c>
      <c r="C1126" s="9">
        <f t="shared" si="177"/>
        <v>146402</v>
      </c>
      <c r="D1126" s="3">
        <f t="shared" si="172"/>
        <v>31</v>
      </c>
      <c r="E1126" s="10">
        <f t="shared" si="173"/>
        <v>31</v>
      </c>
      <c r="F1126" s="4">
        <f>'Lease Quarterly'!K1136</f>
        <v>0</v>
      </c>
      <c r="G1126" s="3">
        <f t="shared" si="178"/>
        <v>0</v>
      </c>
      <c r="H1126" s="11">
        <f t="shared" si="174"/>
        <v>0</v>
      </c>
      <c r="I1126" s="11">
        <f t="shared" si="175"/>
        <v>0</v>
      </c>
      <c r="J1126" s="4">
        <f t="shared" si="176"/>
        <v>0</v>
      </c>
      <c r="K1126" s="3">
        <f t="shared" si="179"/>
        <v>0</v>
      </c>
      <c r="L1126" s="11">
        <f t="shared" si="180"/>
        <v>0</v>
      </c>
    </row>
    <row r="1127" spans="1:12" x14ac:dyDescent="0.25">
      <c r="A1127" s="9">
        <f>IF('Lease Quarterly'!$H$4="Monthly",DATE(YEAR('Quarterly Journal entry'!A1126),MONTH('Quarterly Journal entry'!A1126)+1,DAY('Quarterly Journal entry'!A1126)),IF('Lease Quarterly'!$H$4="Quarterly",DATE(YEAR('Quarterly Journal entry'!A1126),MONTH('Quarterly Journal entry'!A1126)+3,DAY('Quarterly Journal entry'!A1126)),DATE(YEAR('Quarterly Journal entry'!A1126)+1,MONTH('Quarterly Journal entry'!A1126),DAY('Quarterly Journal entry'!A1126))))</f>
        <v>146464</v>
      </c>
      <c r="B1127" s="9">
        <f t="shared" si="171"/>
        <v>146464</v>
      </c>
      <c r="C1127" s="9">
        <f t="shared" si="177"/>
        <v>146494</v>
      </c>
      <c r="D1127" s="3">
        <f t="shared" si="172"/>
        <v>31</v>
      </c>
      <c r="E1127" s="10">
        <f t="shared" si="173"/>
        <v>31</v>
      </c>
      <c r="F1127" s="4">
        <f>'Lease Quarterly'!K1137</f>
        <v>0</v>
      </c>
      <c r="G1127" s="3">
        <f t="shared" si="178"/>
        <v>0</v>
      </c>
      <c r="H1127" s="11">
        <f t="shared" si="174"/>
        <v>0</v>
      </c>
      <c r="I1127" s="11">
        <f t="shared" si="175"/>
        <v>0</v>
      </c>
      <c r="J1127" s="4">
        <f t="shared" si="176"/>
        <v>0</v>
      </c>
      <c r="K1127" s="3">
        <f t="shared" si="179"/>
        <v>0</v>
      </c>
      <c r="L1127" s="11">
        <f t="shared" si="180"/>
        <v>0</v>
      </c>
    </row>
    <row r="1128" spans="1:12" x14ac:dyDescent="0.25">
      <c r="A1128" s="9">
        <f>IF('Lease Quarterly'!$H$4="Monthly",DATE(YEAR('Quarterly Journal entry'!A1127),MONTH('Quarterly Journal entry'!A1127)+1,DAY('Quarterly Journal entry'!A1127)),IF('Lease Quarterly'!$H$4="Quarterly",DATE(YEAR('Quarterly Journal entry'!A1127),MONTH('Quarterly Journal entry'!A1127)+3,DAY('Quarterly Journal entry'!A1127)),DATE(YEAR('Quarterly Journal entry'!A1127)+1,MONTH('Quarterly Journal entry'!A1127),DAY('Quarterly Journal entry'!A1127))))</f>
        <v>146554</v>
      </c>
      <c r="B1128" s="9">
        <f t="shared" si="171"/>
        <v>146554</v>
      </c>
      <c r="C1128" s="9">
        <f t="shared" si="177"/>
        <v>146583</v>
      </c>
      <c r="D1128" s="3">
        <f t="shared" si="172"/>
        <v>30</v>
      </c>
      <c r="E1128" s="10">
        <f t="shared" si="173"/>
        <v>30</v>
      </c>
      <c r="F1128" s="4">
        <f>'Lease Quarterly'!K1138</f>
        <v>0</v>
      </c>
      <c r="G1128" s="3">
        <f t="shared" si="178"/>
        <v>0</v>
      </c>
      <c r="H1128" s="11">
        <f t="shared" si="174"/>
        <v>0</v>
      </c>
      <c r="I1128" s="11">
        <f t="shared" si="175"/>
        <v>0</v>
      </c>
      <c r="J1128" s="4">
        <f t="shared" si="176"/>
        <v>0</v>
      </c>
      <c r="K1128" s="3">
        <f t="shared" si="179"/>
        <v>0</v>
      </c>
      <c r="L1128" s="11">
        <f t="shared" si="180"/>
        <v>0</v>
      </c>
    </row>
    <row r="1129" spans="1:12" x14ac:dyDescent="0.25">
      <c r="A1129" s="9">
        <f>IF('Lease Quarterly'!$H$4="Monthly",DATE(YEAR('Quarterly Journal entry'!A1128),MONTH('Quarterly Journal entry'!A1128)+1,DAY('Quarterly Journal entry'!A1128)),IF('Lease Quarterly'!$H$4="Quarterly",DATE(YEAR('Quarterly Journal entry'!A1128),MONTH('Quarterly Journal entry'!A1128)+3,DAY('Quarterly Journal entry'!A1128)),DATE(YEAR('Quarterly Journal entry'!A1128)+1,MONTH('Quarterly Journal entry'!A1128),DAY('Quarterly Journal entry'!A1128))))</f>
        <v>146645</v>
      </c>
      <c r="B1129" s="9">
        <f t="shared" si="171"/>
        <v>146645</v>
      </c>
      <c r="C1129" s="9">
        <f t="shared" si="177"/>
        <v>146675</v>
      </c>
      <c r="D1129" s="3">
        <f t="shared" si="172"/>
        <v>31</v>
      </c>
      <c r="E1129" s="10">
        <f t="shared" si="173"/>
        <v>31</v>
      </c>
      <c r="F1129" s="4">
        <f>'Lease Quarterly'!K1139</f>
        <v>0</v>
      </c>
      <c r="G1129" s="3">
        <f t="shared" si="178"/>
        <v>0</v>
      </c>
      <c r="H1129" s="11">
        <f t="shared" si="174"/>
        <v>0</v>
      </c>
      <c r="I1129" s="11">
        <f t="shared" si="175"/>
        <v>0</v>
      </c>
      <c r="J1129" s="4">
        <f t="shared" si="176"/>
        <v>0</v>
      </c>
      <c r="K1129" s="3">
        <f t="shared" si="179"/>
        <v>0</v>
      </c>
      <c r="L1129" s="11">
        <f t="shared" si="180"/>
        <v>0</v>
      </c>
    </row>
    <row r="1130" spans="1:12" x14ac:dyDescent="0.25">
      <c r="A1130" s="9">
        <f>IF('Lease Quarterly'!$H$4="Monthly",DATE(YEAR('Quarterly Journal entry'!A1129),MONTH('Quarterly Journal entry'!A1129)+1,DAY('Quarterly Journal entry'!A1129)),IF('Lease Quarterly'!$H$4="Quarterly",DATE(YEAR('Quarterly Journal entry'!A1129),MONTH('Quarterly Journal entry'!A1129)+3,DAY('Quarterly Journal entry'!A1129)),DATE(YEAR('Quarterly Journal entry'!A1129)+1,MONTH('Quarterly Journal entry'!A1129),DAY('Quarterly Journal entry'!A1129))))</f>
        <v>146737</v>
      </c>
      <c r="B1130" s="9">
        <f t="shared" si="171"/>
        <v>146737</v>
      </c>
      <c r="C1130" s="9">
        <f t="shared" si="177"/>
        <v>146767</v>
      </c>
      <c r="D1130" s="3">
        <f t="shared" si="172"/>
        <v>31</v>
      </c>
      <c r="E1130" s="10">
        <f t="shared" si="173"/>
        <v>31</v>
      </c>
      <c r="F1130" s="4">
        <f>'Lease Quarterly'!K1140</f>
        <v>0</v>
      </c>
      <c r="G1130" s="3">
        <f t="shared" si="178"/>
        <v>0</v>
      </c>
      <c r="H1130" s="11">
        <f t="shared" si="174"/>
        <v>0</v>
      </c>
      <c r="I1130" s="11">
        <f t="shared" si="175"/>
        <v>0</v>
      </c>
      <c r="J1130" s="4">
        <f t="shared" si="176"/>
        <v>0</v>
      </c>
      <c r="K1130" s="3">
        <f t="shared" si="179"/>
        <v>0</v>
      </c>
      <c r="L1130" s="11">
        <f t="shared" si="180"/>
        <v>0</v>
      </c>
    </row>
    <row r="1131" spans="1:12" x14ac:dyDescent="0.25">
      <c r="A1131" s="9">
        <f>IF('Lease Quarterly'!$H$4="Monthly",DATE(YEAR('Quarterly Journal entry'!A1130),MONTH('Quarterly Journal entry'!A1130)+1,DAY('Quarterly Journal entry'!A1130)),IF('Lease Quarterly'!$H$4="Quarterly",DATE(YEAR('Quarterly Journal entry'!A1130),MONTH('Quarterly Journal entry'!A1130)+3,DAY('Quarterly Journal entry'!A1130)),DATE(YEAR('Quarterly Journal entry'!A1130)+1,MONTH('Quarterly Journal entry'!A1130),DAY('Quarterly Journal entry'!A1130))))</f>
        <v>146829</v>
      </c>
      <c r="B1131" s="9">
        <f t="shared" si="171"/>
        <v>146829</v>
      </c>
      <c r="C1131" s="9">
        <f t="shared" si="177"/>
        <v>146859</v>
      </c>
      <c r="D1131" s="3">
        <f t="shared" si="172"/>
        <v>31</v>
      </c>
      <c r="E1131" s="10">
        <f t="shared" si="173"/>
        <v>31</v>
      </c>
      <c r="F1131" s="4">
        <f>'Lease Quarterly'!K1141</f>
        <v>0</v>
      </c>
      <c r="G1131" s="3">
        <f t="shared" si="178"/>
        <v>0</v>
      </c>
      <c r="H1131" s="11">
        <f t="shared" si="174"/>
        <v>0</v>
      </c>
      <c r="I1131" s="11">
        <f t="shared" si="175"/>
        <v>0</v>
      </c>
      <c r="J1131" s="4">
        <f t="shared" si="176"/>
        <v>0</v>
      </c>
      <c r="K1131" s="3">
        <f t="shared" si="179"/>
        <v>0</v>
      </c>
      <c r="L1131" s="11">
        <f t="shared" si="180"/>
        <v>0</v>
      </c>
    </row>
    <row r="1132" spans="1:12" x14ac:dyDescent="0.25">
      <c r="A1132" s="9">
        <f>IF('Lease Quarterly'!$H$4="Monthly",DATE(YEAR('Quarterly Journal entry'!A1131),MONTH('Quarterly Journal entry'!A1131)+1,DAY('Quarterly Journal entry'!A1131)),IF('Lease Quarterly'!$H$4="Quarterly",DATE(YEAR('Quarterly Journal entry'!A1131),MONTH('Quarterly Journal entry'!A1131)+3,DAY('Quarterly Journal entry'!A1131)),DATE(YEAR('Quarterly Journal entry'!A1131)+1,MONTH('Quarterly Journal entry'!A1131),DAY('Quarterly Journal entry'!A1131))))</f>
        <v>146919</v>
      </c>
      <c r="B1132" s="9">
        <f t="shared" si="171"/>
        <v>146919</v>
      </c>
      <c r="C1132" s="9">
        <f t="shared" si="177"/>
        <v>146948</v>
      </c>
      <c r="D1132" s="3">
        <f t="shared" si="172"/>
        <v>30</v>
      </c>
      <c r="E1132" s="10">
        <f t="shared" si="173"/>
        <v>30</v>
      </c>
      <c r="F1132" s="4">
        <f>'Lease Quarterly'!K1142</f>
        <v>0</v>
      </c>
      <c r="G1132" s="3">
        <f t="shared" si="178"/>
        <v>0</v>
      </c>
      <c r="H1132" s="11">
        <f t="shared" si="174"/>
        <v>0</v>
      </c>
      <c r="I1132" s="11">
        <f t="shared" si="175"/>
        <v>0</v>
      </c>
      <c r="J1132" s="4">
        <f t="shared" si="176"/>
        <v>0</v>
      </c>
      <c r="K1132" s="3">
        <f t="shared" si="179"/>
        <v>0</v>
      </c>
      <c r="L1132" s="11">
        <f t="shared" si="180"/>
        <v>0</v>
      </c>
    </row>
    <row r="1133" spans="1:12" x14ac:dyDescent="0.25">
      <c r="A1133" s="9">
        <f>IF('Lease Quarterly'!$H$4="Monthly",DATE(YEAR('Quarterly Journal entry'!A1132),MONTH('Quarterly Journal entry'!A1132)+1,DAY('Quarterly Journal entry'!A1132)),IF('Lease Quarterly'!$H$4="Quarterly",DATE(YEAR('Quarterly Journal entry'!A1132),MONTH('Quarterly Journal entry'!A1132)+3,DAY('Quarterly Journal entry'!A1132)),DATE(YEAR('Quarterly Journal entry'!A1132)+1,MONTH('Quarterly Journal entry'!A1132),DAY('Quarterly Journal entry'!A1132))))</f>
        <v>147010</v>
      </c>
      <c r="B1133" s="9">
        <f t="shared" si="171"/>
        <v>147010</v>
      </c>
      <c r="C1133" s="9">
        <f t="shared" si="177"/>
        <v>147040</v>
      </c>
      <c r="D1133" s="3">
        <f t="shared" si="172"/>
        <v>31</v>
      </c>
      <c r="E1133" s="10">
        <f t="shared" si="173"/>
        <v>31</v>
      </c>
      <c r="F1133" s="4">
        <f>'Lease Quarterly'!K1143</f>
        <v>0</v>
      </c>
      <c r="G1133" s="3">
        <f t="shared" si="178"/>
        <v>0</v>
      </c>
      <c r="H1133" s="11">
        <f t="shared" si="174"/>
        <v>0</v>
      </c>
      <c r="I1133" s="11">
        <f t="shared" si="175"/>
        <v>0</v>
      </c>
      <c r="J1133" s="4">
        <f t="shared" si="176"/>
        <v>0</v>
      </c>
      <c r="K1133" s="3">
        <f t="shared" si="179"/>
        <v>0</v>
      </c>
      <c r="L1133" s="11">
        <f t="shared" si="180"/>
        <v>0</v>
      </c>
    </row>
    <row r="1134" spans="1:12" x14ac:dyDescent="0.25">
      <c r="A1134" s="9">
        <f>IF('Lease Quarterly'!$H$4="Monthly",DATE(YEAR('Quarterly Journal entry'!A1133),MONTH('Quarterly Journal entry'!A1133)+1,DAY('Quarterly Journal entry'!A1133)),IF('Lease Quarterly'!$H$4="Quarterly",DATE(YEAR('Quarterly Journal entry'!A1133),MONTH('Quarterly Journal entry'!A1133)+3,DAY('Quarterly Journal entry'!A1133)),DATE(YEAR('Quarterly Journal entry'!A1133)+1,MONTH('Quarterly Journal entry'!A1133),DAY('Quarterly Journal entry'!A1133))))</f>
        <v>147102</v>
      </c>
      <c r="B1134" s="9">
        <f t="shared" si="171"/>
        <v>147102</v>
      </c>
      <c r="C1134" s="9">
        <f t="shared" si="177"/>
        <v>147132</v>
      </c>
      <c r="D1134" s="3">
        <f t="shared" si="172"/>
        <v>31</v>
      </c>
      <c r="E1134" s="10">
        <f t="shared" si="173"/>
        <v>31</v>
      </c>
      <c r="F1134" s="4">
        <f>'Lease Quarterly'!K1144</f>
        <v>0</v>
      </c>
      <c r="G1134" s="3">
        <f t="shared" si="178"/>
        <v>0</v>
      </c>
      <c r="H1134" s="11">
        <f t="shared" si="174"/>
        <v>0</v>
      </c>
      <c r="I1134" s="11">
        <f t="shared" si="175"/>
        <v>0</v>
      </c>
      <c r="J1134" s="4">
        <f t="shared" si="176"/>
        <v>0</v>
      </c>
      <c r="K1134" s="3">
        <f t="shared" si="179"/>
        <v>0</v>
      </c>
      <c r="L1134" s="11">
        <f t="shared" si="180"/>
        <v>0</v>
      </c>
    </row>
    <row r="1135" spans="1:12" x14ac:dyDescent="0.25">
      <c r="A1135" s="9">
        <f>IF('Lease Quarterly'!$H$4="Monthly",DATE(YEAR('Quarterly Journal entry'!A1134),MONTH('Quarterly Journal entry'!A1134)+1,DAY('Quarterly Journal entry'!A1134)),IF('Lease Quarterly'!$H$4="Quarterly",DATE(YEAR('Quarterly Journal entry'!A1134),MONTH('Quarterly Journal entry'!A1134)+3,DAY('Quarterly Journal entry'!A1134)),DATE(YEAR('Quarterly Journal entry'!A1134)+1,MONTH('Quarterly Journal entry'!A1134),DAY('Quarterly Journal entry'!A1134))))</f>
        <v>147194</v>
      </c>
      <c r="B1135" s="9">
        <f t="shared" si="171"/>
        <v>147194</v>
      </c>
      <c r="C1135" s="9">
        <f t="shared" si="177"/>
        <v>147224</v>
      </c>
      <c r="D1135" s="3">
        <f t="shared" si="172"/>
        <v>31</v>
      </c>
      <c r="E1135" s="10">
        <f t="shared" si="173"/>
        <v>31</v>
      </c>
      <c r="F1135" s="4">
        <f>'Lease Quarterly'!K1145</f>
        <v>0</v>
      </c>
      <c r="G1135" s="3">
        <f t="shared" si="178"/>
        <v>0</v>
      </c>
      <c r="H1135" s="11">
        <f t="shared" si="174"/>
        <v>0</v>
      </c>
      <c r="I1135" s="11">
        <f t="shared" si="175"/>
        <v>0</v>
      </c>
      <c r="J1135" s="4">
        <f t="shared" si="176"/>
        <v>0</v>
      </c>
      <c r="K1135" s="3">
        <f t="shared" si="179"/>
        <v>0</v>
      </c>
      <c r="L1135" s="11">
        <f t="shared" si="180"/>
        <v>0</v>
      </c>
    </row>
    <row r="1136" spans="1:12" x14ac:dyDescent="0.25">
      <c r="A1136" s="9">
        <f>IF('Lease Quarterly'!$H$4="Monthly",DATE(YEAR('Quarterly Journal entry'!A1135),MONTH('Quarterly Journal entry'!A1135)+1,DAY('Quarterly Journal entry'!A1135)),IF('Lease Quarterly'!$H$4="Quarterly",DATE(YEAR('Quarterly Journal entry'!A1135),MONTH('Quarterly Journal entry'!A1135)+3,DAY('Quarterly Journal entry'!A1135)),DATE(YEAR('Quarterly Journal entry'!A1135)+1,MONTH('Quarterly Journal entry'!A1135),DAY('Quarterly Journal entry'!A1135))))</f>
        <v>147284</v>
      </c>
      <c r="B1136" s="9">
        <f t="shared" si="171"/>
        <v>147284</v>
      </c>
      <c r="C1136" s="9">
        <f t="shared" si="177"/>
        <v>147313</v>
      </c>
      <c r="D1136" s="3">
        <f t="shared" si="172"/>
        <v>30</v>
      </c>
      <c r="E1136" s="10">
        <f t="shared" si="173"/>
        <v>30</v>
      </c>
      <c r="F1136" s="4">
        <f>'Lease Quarterly'!K1146</f>
        <v>0</v>
      </c>
      <c r="G1136" s="3">
        <f t="shared" si="178"/>
        <v>0</v>
      </c>
      <c r="H1136" s="11">
        <f t="shared" si="174"/>
        <v>0</v>
      </c>
      <c r="I1136" s="11">
        <f t="shared" si="175"/>
        <v>0</v>
      </c>
      <c r="J1136" s="4">
        <f t="shared" si="176"/>
        <v>0</v>
      </c>
      <c r="K1136" s="3">
        <f t="shared" si="179"/>
        <v>0</v>
      </c>
      <c r="L1136" s="11">
        <f t="shared" si="180"/>
        <v>0</v>
      </c>
    </row>
    <row r="1137" spans="1:12" x14ac:dyDescent="0.25">
      <c r="A1137" s="9">
        <f>IF('Lease Quarterly'!$H$4="Monthly",DATE(YEAR('Quarterly Journal entry'!A1136),MONTH('Quarterly Journal entry'!A1136)+1,DAY('Quarterly Journal entry'!A1136)),IF('Lease Quarterly'!$H$4="Quarterly",DATE(YEAR('Quarterly Journal entry'!A1136),MONTH('Quarterly Journal entry'!A1136)+3,DAY('Quarterly Journal entry'!A1136)),DATE(YEAR('Quarterly Journal entry'!A1136)+1,MONTH('Quarterly Journal entry'!A1136),DAY('Quarterly Journal entry'!A1136))))</f>
        <v>147375</v>
      </c>
      <c r="B1137" s="9">
        <f t="shared" si="171"/>
        <v>147375</v>
      </c>
      <c r="C1137" s="9">
        <f t="shared" si="177"/>
        <v>147405</v>
      </c>
      <c r="D1137" s="3">
        <f t="shared" si="172"/>
        <v>31</v>
      </c>
      <c r="E1137" s="10">
        <f t="shared" si="173"/>
        <v>31</v>
      </c>
      <c r="F1137" s="4">
        <f>'Lease Quarterly'!K1147</f>
        <v>0</v>
      </c>
      <c r="G1137" s="3">
        <f t="shared" si="178"/>
        <v>0</v>
      </c>
      <c r="H1137" s="11">
        <f t="shared" si="174"/>
        <v>0</v>
      </c>
      <c r="I1137" s="11">
        <f t="shared" si="175"/>
        <v>0</v>
      </c>
      <c r="J1137" s="4">
        <f t="shared" si="176"/>
        <v>0</v>
      </c>
      <c r="K1137" s="3">
        <f t="shared" si="179"/>
        <v>0</v>
      </c>
      <c r="L1137" s="11">
        <f t="shared" si="180"/>
        <v>0</v>
      </c>
    </row>
    <row r="1138" spans="1:12" x14ac:dyDescent="0.25">
      <c r="A1138" s="9">
        <f>IF('Lease Quarterly'!$H$4="Monthly",DATE(YEAR('Quarterly Journal entry'!A1137),MONTH('Quarterly Journal entry'!A1137)+1,DAY('Quarterly Journal entry'!A1137)),IF('Lease Quarterly'!$H$4="Quarterly",DATE(YEAR('Quarterly Journal entry'!A1137),MONTH('Quarterly Journal entry'!A1137)+3,DAY('Quarterly Journal entry'!A1137)),DATE(YEAR('Quarterly Journal entry'!A1137)+1,MONTH('Quarterly Journal entry'!A1137),DAY('Quarterly Journal entry'!A1137))))</f>
        <v>147467</v>
      </c>
      <c r="B1138" s="9">
        <f t="shared" si="171"/>
        <v>147467</v>
      </c>
      <c r="C1138" s="9">
        <f t="shared" si="177"/>
        <v>147497</v>
      </c>
      <c r="D1138" s="3">
        <f t="shared" si="172"/>
        <v>31</v>
      </c>
      <c r="E1138" s="10">
        <f t="shared" si="173"/>
        <v>31</v>
      </c>
      <c r="F1138" s="4">
        <f>'Lease Quarterly'!K1148</f>
        <v>0</v>
      </c>
      <c r="G1138" s="3">
        <f t="shared" si="178"/>
        <v>0</v>
      </c>
      <c r="H1138" s="11">
        <f t="shared" si="174"/>
        <v>0</v>
      </c>
      <c r="I1138" s="11">
        <f t="shared" si="175"/>
        <v>0</v>
      </c>
      <c r="J1138" s="4">
        <f t="shared" si="176"/>
        <v>0</v>
      </c>
      <c r="K1138" s="3">
        <f t="shared" si="179"/>
        <v>0</v>
      </c>
      <c r="L1138" s="11">
        <f t="shared" si="180"/>
        <v>0</v>
      </c>
    </row>
    <row r="1139" spans="1:12" x14ac:dyDescent="0.25">
      <c r="A1139" s="9">
        <f>IF('Lease Quarterly'!$H$4="Monthly",DATE(YEAR('Quarterly Journal entry'!A1138),MONTH('Quarterly Journal entry'!A1138)+1,DAY('Quarterly Journal entry'!A1138)),IF('Lease Quarterly'!$H$4="Quarterly",DATE(YEAR('Quarterly Journal entry'!A1138),MONTH('Quarterly Journal entry'!A1138)+3,DAY('Quarterly Journal entry'!A1138)),DATE(YEAR('Quarterly Journal entry'!A1138)+1,MONTH('Quarterly Journal entry'!A1138),DAY('Quarterly Journal entry'!A1138))))</f>
        <v>147559</v>
      </c>
      <c r="B1139" s="9">
        <f t="shared" si="171"/>
        <v>147559</v>
      </c>
      <c r="C1139" s="9">
        <f t="shared" si="177"/>
        <v>147589</v>
      </c>
      <c r="D1139" s="3">
        <f t="shared" si="172"/>
        <v>31</v>
      </c>
      <c r="E1139" s="10">
        <f t="shared" si="173"/>
        <v>31</v>
      </c>
      <c r="F1139" s="4">
        <f>'Lease Quarterly'!K1149</f>
        <v>0</v>
      </c>
      <c r="G1139" s="3">
        <f t="shared" si="178"/>
        <v>0</v>
      </c>
      <c r="H1139" s="11">
        <f t="shared" si="174"/>
        <v>0</v>
      </c>
      <c r="I1139" s="11">
        <f t="shared" si="175"/>
        <v>0</v>
      </c>
      <c r="J1139" s="4">
        <f t="shared" si="176"/>
        <v>0</v>
      </c>
      <c r="K1139" s="3">
        <f t="shared" si="179"/>
        <v>0</v>
      </c>
      <c r="L1139" s="11">
        <f t="shared" si="180"/>
        <v>0</v>
      </c>
    </row>
    <row r="1140" spans="1:12" x14ac:dyDescent="0.25">
      <c r="A1140" s="9">
        <f>IF('Lease Quarterly'!$H$4="Monthly",DATE(YEAR('Quarterly Journal entry'!A1139),MONTH('Quarterly Journal entry'!A1139)+1,DAY('Quarterly Journal entry'!A1139)),IF('Lease Quarterly'!$H$4="Quarterly",DATE(YEAR('Quarterly Journal entry'!A1139),MONTH('Quarterly Journal entry'!A1139)+3,DAY('Quarterly Journal entry'!A1139)),DATE(YEAR('Quarterly Journal entry'!A1139)+1,MONTH('Quarterly Journal entry'!A1139),DAY('Quarterly Journal entry'!A1139))))</f>
        <v>147650</v>
      </c>
      <c r="B1140" s="9">
        <f t="shared" si="171"/>
        <v>147650</v>
      </c>
      <c r="C1140" s="9">
        <f t="shared" si="177"/>
        <v>147679</v>
      </c>
      <c r="D1140" s="3">
        <f t="shared" si="172"/>
        <v>30</v>
      </c>
      <c r="E1140" s="10">
        <f t="shared" si="173"/>
        <v>30</v>
      </c>
      <c r="F1140" s="4">
        <f>'Lease Quarterly'!K1150</f>
        <v>0</v>
      </c>
      <c r="G1140" s="3">
        <f t="shared" si="178"/>
        <v>0</v>
      </c>
      <c r="H1140" s="11">
        <f t="shared" si="174"/>
        <v>0</v>
      </c>
      <c r="I1140" s="11">
        <f t="shared" si="175"/>
        <v>0</v>
      </c>
      <c r="J1140" s="4">
        <f t="shared" si="176"/>
        <v>0</v>
      </c>
      <c r="K1140" s="3">
        <f t="shared" si="179"/>
        <v>0</v>
      </c>
      <c r="L1140" s="11">
        <f t="shared" si="180"/>
        <v>0</v>
      </c>
    </row>
    <row r="1141" spans="1:12" x14ac:dyDescent="0.25">
      <c r="A1141" s="9">
        <f>IF('Lease Quarterly'!$H$4="Monthly",DATE(YEAR('Quarterly Journal entry'!A1140),MONTH('Quarterly Journal entry'!A1140)+1,DAY('Quarterly Journal entry'!A1140)),IF('Lease Quarterly'!$H$4="Quarterly",DATE(YEAR('Quarterly Journal entry'!A1140),MONTH('Quarterly Journal entry'!A1140)+3,DAY('Quarterly Journal entry'!A1140)),DATE(YEAR('Quarterly Journal entry'!A1140)+1,MONTH('Quarterly Journal entry'!A1140),DAY('Quarterly Journal entry'!A1140))))</f>
        <v>147741</v>
      </c>
      <c r="B1141" s="9">
        <f t="shared" si="171"/>
        <v>147741</v>
      </c>
      <c r="C1141" s="9">
        <f t="shared" si="177"/>
        <v>147771</v>
      </c>
      <c r="D1141" s="3">
        <f t="shared" si="172"/>
        <v>31</v>
      </c>
      <c r="E1141" s="10">
        <f t="shared" si="173"/>
        <v>31</v>
      </c>
      <c r="F1141" s="4">
        <f>'Lease Quarterly'!K1151</f>
        <v>0</v>
      </c>
      <c r="G1141" s="3">
        <f t="shared" si="178"/>
        <v>0</v>
      </c>
      <c r="H1141" s="11">
        <f t="shared" si="174"/>
        <v>0</v>
      </c>
      <c r="I1141" s="11">
        <f t="shared" si="175"/>
        <v>0</v>
      </c>
      <c r="J1141" s="4">
        <f t="shared" si="176"/>
        <v>0</v>
      </c>
      <c r="K1141" s="3">
        <f t="shared" si="179"/>
        <v>0</v>
      </c>
      <c r="L1141" s="11">
        <f t="shared" si="180"/>
        <v>0</v>
      </c>
    </row>
    <row r="1142" spans="1:12" x14ac:dyDescent="0.25">
      <c r="A1142" s="9">
        <f>IF('Lease Quarterly'!$H$4="Monthly",DATE(YEAR('Quarterly Journal entry'!A1141),MONTH('Quarterly Journal entry'!A1141)+1,DAY('Quarterly Journal entry'!A1141)),IF('Lease Quarterly'!$H$4="Quarterly",DATE(YEAR('Quarterly Journal entry'!A1141),MONTH('Quarterly Journal entry'!A1141)+3,DAY('Quarterly Journal entry'!A1141)),DATE(YEAR('Quarterly Journal entry'!A1141)+1,MONTH('Quarterly Journal entry'!A1141),DAY('Quarterly Journal entry'!A1141))))</f>
        <v>147833</v>
      </c>
      <c r="B1142" s="9">
        <f t="shared" si="171"/>
        <v>147833</v>
      </c>
      <c r="C1142" s="9">
        <f t="shared" si="177"/>
        <v>147863</v>
      </c>
      <c r="D1142" s="3">
        <f t="shared" si="172"/>
        <v>31</v>
      </c>
      <c r="E1142" s="10">
        <f t="shared" si="173"/>
        <v>31</v>
      </c>
      <c r="F1142" s="4">
        <f>'Lease Quarterly'!K1152</f>
        <v>0</v>
      </c>
      <c r="G1142" s="3">
        <f t="shared" si="178"/>
        <v>0</v>
      </c>
      <c r="H1142" s="11">
        <f t="shared" si="174"/>
        <v>0</v>
      </c>
      <c r="I1142" s="11">
        <f t="shared" si="175"/>
        <v>0</v>
      </c>
      <c r="J1142" s="4">
        <f t="shared" si="176"/>
        <v>0</v>
      </c>
      <c r="K1142" s="3">
        <f t="shared" si="179"/>
        <v>0</v>
      </c>
      <c r="L1142" s="11">
        <f t="shared" si="180"/>
        <v>0</v>
      </c>
    </row>
    <row r="1143" spans="1:12" x14ac:dyDescent="0.25">
      <c r="A1143" s="9">
        <f>IF('Lease Quarterly'!$H$4="Monthly",DATE(YEAR('Quarterly Journal entry'!A1142),MONTH('Quarterly Journal entry'!A1142)+1,DAY('Quarterly Journal entry'!A1142)),IF('Lease Quarterly'!$H$4="Quarterly",DATE(YEAR('Quarterly Journal entry'!A1142),MONTH('Quarterly Journal entry'!A1142)+3,DAY('Quarterly Journal entry'!A1142)),DATE(YEAR('Quarterly Journal entry'!A1142)+1,MONTH('Quarterly Journal entry'!A1142),DAY('Quarterly Journal entry'!A1142))))</f>
        <v>147925</v>
      </c>
      <c r="B1143" s="9">
        <f t="shared" si="171"/>
        <v>147925</v>
      </c>
      <c r="C1143" s="9">
        <f t="shared" si="177"/>
        <v>147955</v>
      </c>
      <c r="D1143" s="3">
        <f t="shared" si="172"/>
        <v>31</v>
      </c>
      <c r="E1143" s="10">
        <f t="shared" si="173"/>
        <v>31</v>
      </c>
      <c r="F1143" s="4">
        <f>'Lease Quarterly'!K1153</f>
        <v>0</v>
      </c>
      <c r="G1143" s="3">
        <f t="shared" si="178"/>
        <v>0</v>
      </c>
      <c r="H1143" s="11">
        <f t="shared" si="174"/>
        <v>0</v>
      </c>
      <c r="I1143" s="11">
        <f t="shared" si="175"/>
        <v>0</v>
      </c>
      <c r="J1143" s="4">
        <f t="shared" si="176"/>
        <v>0</v>
      </c>
      <c r="K1143" s="3">
        <f t="shared" si="179"/>
        <v>0</v>
      </c>
      <c r="L1143" s="11">
        <f t="shared" si="180"/>
        <v>0</v>
      </c>
    </row>
    <row r="1144" spans="1:12" x14ac:dyDescent="0.25">
      <c r="A1144" s="9">
        <f>IF('Lease Quarterly'!$H$4="Monthly",DATE(YEAR('Quarterly Journal entry'!A1143),MONTH('Quarterly Journal entry'!A1143)+1,DAY('Quarterly Journal entry'!A1143)),IF('Lease Quarterly'!$H$4="Quarterly",DATE(YEAR('Quarterly Journal entry'!A1143),MONTH('Quarterly Journal entry'!A1143)+3,DAY('Quarterly Journal entry'!A1143)),DATE(YEAR('Quarterly Journal entry'!A1143)+1,MONTH('Quarterly Journal entry'!A1143),DAY('Quarterly Journal entry'!A1143))))</f>
        <v>148015</v>
      </c>
      <c r="B1144" s="9">
        <f t="shared" si="171"/>
        <v>148015</v>
      </c>
      <c r="C1144" s="9">
        <f t="shared" si="177"/>
        <v>148044</v>
      </c>
      <c r="D1144" s="3">
        <f t="shared" si="172"/>
        <v>30</v>
      </c>
      <c r="E1144" s="10">
        <f t="shared" si="173"/>
        <v>30</v>
      </c>
      <c r="F1144" s="4">
        <f>'Lease Quarterly'!K1154</f>
        <v>0</v>
      </c>
      <c r="G1144" s="3">
        <f t="shared" si="178"/>
        <v>0</v>
      </c>
      <c r="H1144" s="11">
        <f t="shared" si="174"/>
        <v>0</v>
      </c>
      <c r="I1144" s="11">
        <f t="shared" si="175"/>
        <v>0</v>
      </c>
      <c r="J1144" s="4">
        <f t="shared" si="176"/>
        <v>0</v>
      </c>
      <c r="K1144" s="3">
        <f t="shared" si="179"/>
        <v>0</v>
      </c>
      <c r="L1144" s="11">
        <f t="shared" si="180"/>
        <v>0</v>
      </c>
    </row>
    <row r="1145" spans="1:12" x14ac:dyDescent="0.25">
      <c r="A1145" s="9">
        <f>IF('Lease Quarterly'!$H$4="Monthly",DATE(YEAR('Quarterly Journal entry'!A1144),MONTH('Quarterly Journal entry'!A1144)+1,DAY('Quarterly Journal entry'!A1144)),IF('Lease Quarterly'!$H$4="Quarterly",DATE(YEAR('Quarterly Journal entry'!A1144),MONTH('Quarterly Journal entry'!A1144)+3,DAY('Quarterly Journal entry'!A1144)),DATE(YEAR('Quarterly Journal entry'!A1144)+1,MONTH('Quarterly Journal entry'!A1144),DAY('Quarterly Journal entry'!A1144))))</f>
        <v>148106</v>
      </c>
      <c r="B1145" s="9">
        <f t="shared" si="171"/>
        <v>148106</v>
      </c>
      <c r="C1145" s="9">
        <f t="shared" si="177"/>
        <v>148136</v>
      </c>
      <c r="D1145" s="3">
        <f t="shared" si="172"/>
        <v>31</v>
      </c>
      <c r="E1145" s="10">
        <f t="shared" si="173"/>
        <v>31</v>
      </c>
      <c r="F1145" s="4">
        <f>'Lease Quarterly'!K1155</f>
        <v>0</v>
      </c>
      <c r="G1145" s="3">
        <f t="shared" si="178"/>
        <v>0</v>
      </c>
      <c r="H1145" s="11">
        <f t="shared" si="174"/>
        <v>0</v>
      </c>
      <c r="I1145" s="11">
        <f t="shared" si="175"/>
        <v>0</v>
      </c>
      <c r="J1145" s="4">
        <f t="shared" si="176"/>
        <v>0</v>
      </c>
      <c r="K1145" s="3">
        <f t="shared" si="179"/>
        <v>0</v>
      </c>
      <c r="L1145" s="11">
        <f t="shared" si="180"/>
        <v>0</v>
      </c>
    </row>
    <row r="1146" spans="1:12" x14ac:dyDescent="0.25">
      <c r="A1146" s="9">
        <f>IF('Lease Quarterly'!$H$4="Monthly",DATE(YEAR('Quarterly Journal entry'!A1145),MONTH('Quarterly Journal entry'!A1145)+1,DAY('Quarterly Journal entry'!A1145)),IF('Lease Quarterly'!$H$4="Quarterly",DATE(YEAR('Quarterly Journal entry'!A1145),MONTH('Quarterly Journal entry'!A1145)+3,DAY('Quarterly Journal entry'!A1145)),DATE(YEAR('Quarterly Journal entry'!A1145)+1,MONTH('Quarterly Journal entry'!A1145),DAY('Quarterly Journal entry'!A1145))))</f>
        <v>148198</v>
      </c>
      <c r="B1146" s="9">
        <f t="shared" si="171"/>
        <v>148198</v>
      </c>
      <c r="C1146" s="9">
        <f t="shared" si="177"/>
        <v>148228</v>
      </c>
      <c r="D1146" s="3">
        <f t="shared" si="172"/>
        <v>31</v>
      </c>
      <c r="E1146" s="10">
        <f t="shared" si="173"/>
        <v>31</v>
      </c>
      <c r="F1146" s="4">
        <f>'Lease Quarterly'!K1156</f>
        <v>0</v>
      </c>
      <c r="G1146" s="3">
        <f t="shared" si="178"/>
        <v>0</v>
      </c>
      <c r="H1146" s="11">
        <f t="shared" si="174"/>
        <v>0</v>
      </c>
      <c r="I1146" s="11">
        <f t="shared" si="175"/>
        <v>0</v>
      </c>
      <c r="J1146" s="4">
        <f t="shared" si="176"/>
        <v>0</v>
      </c>
      <c r="K1146" s="3">
        <f t="shared" si="179"/>
        <v>0</v>
      </c>
      <c r="L1146" s="11">
        <f t="shared" si="180"/>
        <v>0</v>
      </c>
    </row>
    <row r="1147" spans="1:12" x14ac:dyDescent="0.25">
      <c r="A1147" s="9">
        <f>IF('Lease Quarterly'!$H$4="Monthly",DATE(YEAR('Quarterly Journal entry'!A1146),MONTH('Quarterly Journal entry'!A1146)+1,DAY('Quarterly Journal entry'!A1146)),IF('Lease Quarterly'!$H$4="Quarterly",DATE(YEAR('Quarterly Journal entry'!A1146),MONTH('Quarterly Journal entry'!A1146)+3,DAY('Quarterly Journal entry'!A1146)),DATE(YEAR('Quarterly Journal entry'!A1146)+1,MONTH('Quarterly Journal entry'!A1146),DAY('Quarterly Journal entry'!A1146))))</f>
        <v>148290</v>
      </c>
      <c r="B1147" s="9">
        <f t="shared" si="171"/>
        <v>148290</v>
      </c>
      <c r="C1147" s="9">
        <f t="shared" si="177"/>
        <v>148320</v>
      </c>
      <c r="D1147" s="3">
        <f t="shared" si="172"/>
        <v>31</v>
      </c>
      <c r="E1147" s="10">
        <f t="shared" si="173"/>
        <v>31</v>
      </c>
      <c r="F1147" s="4">
        <f>'Lease Quarterly'!K1157</f>
        <v>0</v>
      </c>
      <c r="G1147" s="3">
        <f t="shared" si="178"/>
        <v>0</v>
      </c>
      <c r="H1147" s="11">
        <f t="shared" si="174"/>
        <v>0</v>
      </c>
      <c r="I1147" s="11">
        <f t="shared" si="175"/>
        <v>0</v>
      </c>
      <c r="J1147" s="4">
        <f t="shared" si="176"/>
        <v>0</v>
      </c>
      <c r="K1147" s="3">
        <f t="shared" si="179"/>
        <v>0</v>
      </c>
      <c r="L1147" s="11">
        <f t="shared" si="180"/>
        <v>0</v>
      </c>
    </row>
    <row r="1148" spans="1:12" x14ac:dyDescent="0.25">
      <c r="A1148" s="9">
        <f>IF('Lease Quarterly'!$H$4="Monthly",DATE(YEAR('Quarterly Journal entry'!A1147),MONTH('Quarterly Journal entry'!A1147)+1,DAY('Quarterly Journal entry'!A1147)),IF('Lease Quarterly'!$H$4="Quarterly",DATE(YEAR('Quarterly Journal entry'!A1147),MONTH('Quarterly Journal entry'!A1147)+3,DAY('Quarterly Journal entry'!A1147)),DATE(YEAR('Quarterly Journal entry'!A1147)+1,MONTH('Quarterly Journal entry'!A1147),DAY('Quarterly Journal entry'!A1147))))</f>
        <v>148380</v>
      </c>
      <c r="B1148" s="9">
        <f t="shared" si="171"/>
        <v>148380</v>
      </c>
      <c r="C1148" s="9">
        <f t="shared" si="177"/>
        <v>148409</v>
      </c>
      <c r="D1148" s="3">
        <f t="shared" si="172"/>
        <v>30</v>
      </c>
      <c r="E1148" s="10">
        <f t="shared" si="173"/>
        <v>30</v>
      </c>
      <c r="F1148" s="4">
        <f>'Lease Quarterly'!K1158</f>
        <v>0</v>
      </c>
      <c r="G1148" s="3">
        <f t="shared" si="178"/>
        <v>0</v>
      </c>
      <c r="H1148" s="11">
        <f t="shared" si="174"/>
        <v>0</v>
      </c>
      <c r="I1148" s="11">
        <f t="shared" si="175"/>
        <v>0</v>
      </c>
      <c r="J1148" s="4">
        <f t="shared" si="176"/>
        <v>0</v>
      </c>
      <c r="K1148" s="3">
        <f t="shared" si="179"/>
        <v>0</v>
      </c>
      <c r="L1148" s="11">
        <f t="shared" si="180"/>
        <v>0</v>
      </c>
    </row>
    <row r="1149" spans="1:12" x14ac:dyDescent="0.25">
      <c r="A1149" s="9">
        <f>IF('Lease Quarterly'!$H$4="Monthly",DATE(YEAR('Quarterly Journal entry'!A1148),MONTH('Quarterly Journal entry'!A1148)+1,DAY('Quarterly Journal entry'!A1148)),IF('Lease Quarterly'!$H$4="Quarterly",DATE(YEAR('Quarterly Journal entry'!A1148),MONTH('Quarterly Journal entry'!A1148)+3,DAY('Quarterly Journal entry'!A1148)),DATE(YEAR('Quarterly Journal entry'!A1148)+1,MONTH('Quarterly Journal entry'!A1148),DAY('Quarterly Journal entry'!A1148))))</f>
        <v>148471</v>
      </c>
      <c r="B1149" s="9">
        <f t="shared" si="171"/>
        <v>148471</v>
      </c>
      <c r="C1149" s="9">
        <f t="shared" si="177"/>
        <v>148501</v>
      </c>
      <c r="D1149" s="3">
        <f t="shared" si="172"/>
        <v>31</v>
      </c>
      <c r="E1149" s="10">
        <f t="shared" si="173"/>
        <v>31</v>
      </c>
      <c r="F1149" s="4">
        <f>'Lease Quarterly'!K1159</f>
        <v>0</v>
      </c>
      <c r="G1149" s="3">
        <f t="shared" si="178"/>
        <v>0</v>
      </c>
      <c r="H1149" s="11">
        <f t="shared" si="174"/>
        <v>0</v>
      </c>
      <c r="I1149" s="11">
        <f t="shared" si="175"/>
        <v>0</v>
      </c>
      <c r="J1149" s="4">
        <f t="shared" si="176"/>
        <v>0</v>
      </c>
      <c r="K1149" s="3">
        <f t="shared" si="179"/>
        <v>0</v>
      </c>
      <c r="L1149" s="11">
        <f t="shared" si="180"/>
        <v>0</v>
      </c>
    </row>
    <row r="1150" spans="1:12" x14ac:dyDescent="0.25">
      <c r="A1150" s="9">
        <f>IF('Lease Quarterly'!$H$4="Monthly",DATE(YEAR('Quarterly Journal entry'!A1149),MONTH('Quarterly Journal entry'!A1149)+1,DAY('Quarterly Journal entry'!A1149)),IF('Lease Quarterly'!$H$4="Quarterly",DATE(YEAR('Quarterly Journal entry'!A1149),MONTH('Quarterly Journal entry'!A1149)+3,DAY('Quarterly Journal entry'!A1149)),DATE(YEAR('Quarterly Journal entry'!A1149)+1,MONTH('Quarterly Journal entry'!A1149),DAY('Quarterly Journal entry'!A1149))))</f>
        <v>148563</v>
      </c>
      <c r="B1150" s="9">
        <f t="shared" si="171"/>
        <v>148563</v>
      </c>
      <c r="C1150" s="9">
        <f t="shared" si="177"/>
        <v>148593</v>
      </c>
      <c r="D1150" s="3">
        <f t="shared" si="172"/>
        <v>31</v>
      </c>
      <c r="E1150" s="10">
        <f t="shared" si="173"/>
        <v>31</v>
      </c>
      <c r="F1150" s="4">
        <f>'Lease Quarterly'!K1160</f>
        <v>0</v>
      </c>
      <c r="G1150" s="3">
        <f t="shared" si="178"/>
        <v>0</v>
      </c>
      <c r="H1150" s="11">
        <f t="shared" si="174"/>
        <v>0</v>
      </c>
      <c r="I1150" s="11">
        <f t="shared" si="175"/>
        <v>0</v>
      </c>
      <c r="J1150" s="4">
        <f t="shared" si="176"/>
        <v>0</v>
      </c>
      <c r="K1150" s="3">
        <f t="shared" si="179"/>
        <v>0</v>
      </c>
      <c r="L1150" s="11">
        <f t="shared" si="180"/>
        <v>0</v>
      </c>
    </row>
    <row r="1151" spans="1:12" x14ac:dyDescent="0.25">
      <c r="A1151" s="9">
        <f>IF('Lease Quarterly'!$H$4="Monthly",DATE(YEAR('Quarterly Journal entry'!A1150),MONTH('Quarterly Journal entry'!A1150)+1,DAY('Quarterly Journal entry'!A1150)),IF('Lease Quarterly'!$H$4="Quarterly",DATE(YEAR('Quarterly Journal entry'!A1150),MONTH('Quarterly Journal entry'!A1150)+3,DAY('Quarterly Journal entry'!A1150)),DATE(YEAR('Quarterly Journal entry'!A1150)+1,MONTH('Quarterly Journal entry'!A1150),DAY('Quarterly Journal entry'!A1150))))</f>
        <v>148655</v>
      </c>
      <c r="B1151" s="9">
        <f t="shared" si="171"/>
        <v>148655</v>
      </c>
      <c r="C1151" s="9">
        <f t="shared" si="177"/>
        <v>148685</v>
      </c>
      <c r="D1151" s="3">
        <f t="shared" si="172"/>
        <v>31</v>
      </c>
      <c r="E1151" s="10">
        <f t="shared" si="173"/>
        <v>31</v>
      </c>
      <c r="F1151" s="4">
        <f>'Lease Quarterly'!K1161</f>
        <v>0</v>
      </c>
      <c r="G1151" s="3">
        <f t="shared" si="178"/>
        <v>0</v>
      </c>
      <c r="H1151" s="11">
        <f t="shared" si="174"/>
        <v>0</v>
      </c>
      <c r="I1151" s="11">
        <f t="shared" si="175"/>
        <v>0</v>
      </c>
      <c r="J1151" s="4">
        <f t="shared" si="176"/>
        <v>0</v>
      </c>
      <c r="K1151" s="3">
        <f t="shared" si="179"/>
        <v>0</v>
      </c>
      <c r="L1151" s="11">
        <f t="shared" si="180"/>
        <v>0</v>
      </c>
    </row>
    <row r="1152" spans="1:12" x14ac:dyDescent="0.25">
      <c r="A1152" s="9">
        <f>IF('Lease Quarterly'!$H$4="Monthly",DATE(YEAR('Quarterly Journal entry'!A1151),MONTH('Quarterly Journal entry'!A1151)+1,DAY('Quarterly Journal entry'!A1151)),IF('Lease Quarterly'!$H$4="Quarterly",DATE(YEAR('Quarterly Journal entry'!A1151),MONTH('Quarterly Journal entry'!A1151)+3,DAY('Quarterly Journal entry'!A1151)),DATE(YEAR('Quarterly Journal entry'!A1151)+1,MONTH('Quarterly Journal entry'!A1151),DAY('Quarterly Journal entry'!A1151))))</f>
        <v>148745</v>
      </c>
      <c r="B1152" s="9">
        <f t="shared" si="171"/>
        <v>148745</v>
      </c>
      <c r="C1152" s="9">
        <f t="shared" si="177"/>
        <v>148774</v>
      </c>
      <c r="D1152" s="3">
        <f t="shared" si="172"/>
        <v>30</v>
      </c>
      <c r="E1152" s="10">
        <f t="shared" si="173"/>
        <v>30</v>
      </c>
      <c r="F1152" s="4">
        <f>'Lease Quarterly'!K1162</f>
        <v>0</v>
      </c>
      <c r="G1152" s="3">
        <f t="shared" si="178"/>
        <v>0</v>
      </c>
      <c r="H1152" s="11">
        <f t="shared" si="174"/>
        <v>0</v>
      </c>
      <c r="I1152" s="11">
        <f t="shared" si="175"/>
        <v>0</v>
      </c>
      <c r="J1152" s="4">
        <f t="shared" si="176"/>
        <v>0</v>
      </c>
      <c r="K1152" s="3">
        <f t="shared" si="179"/>
        <v>0</v>
      </c>
      <c r="L1152" s="11">
        <f t="shared" si="180"/>
        <v>0</v>
      </c>
    </row>
    <row r="1153" spans="1:12" x14ac:dyDescent="0.25">
      <c r="A1153" s="9">
        <f>IF('Lease Quarterly'!$H$4="Monthly",DATE(YEAR('Quarterly Journal entry'!A1152),MONTH('Quarterly Journal entry'!A1152)+1,DAY('Quarterly Journal entry'!A1152)),IF('Lease Quarterly'!$H$4="Quarterly",DATE(YEAR('Quarterly Journal entry'!A1152),MONTH('Quarterly Journal entry'!A1152)+3,DAY('Quarterly Journal entry'!A1152)),DATE(YEAR('Quarterly Journal entry'!A1152)+1,MONTH('Quarterly Journal entry'!A1152),DAY('Quarterly Journal entry'!A1152))))</f>
        <v>148836</v>
      </c>
      <c r="B1153" s="9">
        <f t="shared" si="171"/>
        <v>148836</v>
      </c>
      <c r="C1153" s="9">
        <f t="shared" si="177"/>
        <v>148866</v>
      </c>
      <c r="D1153" s="3">
        <f t="shared" si="172"/>
        <v>31</v>
      </c>
      <c r="E1153" s="10">
        <f t="shared" si="173"/>
        <v>31</v>
      </c>
      <c r="F1153" s="4">
        <f>'Lease Quarterly'!K1163</f>
        <v>0</v>
      </c>
      <c r="G1153" s="3">
        <f t="shared" si="178"/>
        <v>0</v>
      </c>
      <c r="H1153" s="11">
        <f t="shared" si="174"/>
        <v>0</v>
      </c>
      <c r="I1153" s="11">
        <f t="shared" si="175"/>
        <v>0</v>
      </c>
      <c r="J1153" s="4">
        <f t="shared" si="176"/>
        <v>0</v>
      </c>
      <c r="K1153" s="3">
        <f t="shared" si="179"/>
        <v>0</v>
      </c>
      <c r="L1153" s="11">
        <f t="shared" si="180"/>
        <v>0</v>
      </c>
    </row>
    <row r="1154" spans="1:12" x14ac:dyDescent="0.25">
      <c r="A1154" s="9">
        <f>IF('Lease Quarterly'!$H$4="Monthly",DATE(YEAR('Quarterly Journal entry'!A1153),MONTH('Quarterly Journal entry'!A1153)+1,DAY('Quarterly Journal entry'!A1153)),IF('Lease Quarterly'!$H$4="Quarterly",DATE(YEAR('Quarterly Journal entry'!A1153),MONTH('Quarterly Journal entry'!A1153)+3,DAY('Quarterly Journal entry'!A1153)),DATE(YEAR('Quarterly Journal entry'!A1153)+1,MONTH('Quarterly Journal entry'!A1153),DAY('Quarterly Journal entry'!A1153))))</f>
        <v>148928</v>
      </c>
      <c r="B1154" s="9">
        <f t="shared" si="171"/>
        <v>148928</v>
      </c>
      <c r="C1154" s="9">
        <f t="shared" si="177"/>
        <v>148958</v>
      </c>
      <c r="D1154" s="3">
        <f t="shared" si="172"/>
        <v>31</v>
      </c>
      <c r="E1154" s="10">
        <f t="shared" si="173"/>
        <v>31</v>
      </c>
      <c r="F1154" s="4">
        <f>'Lease Quarterly'!K1164</f>
        <v>0</v>
      </c>
      <c r="G1154" s="3">
        <f t="shared" si="178"/>
        <v>0</v>
      </c>
      <c r="H1154" s="11">
        <f t="shared" si="174"/>
        <v>0</v>
      </c>
      <c r="I1154" s="11">
        <f t="shared" si="175"/>
        <v>0</v>
      </c>
      <c r="J1154" s="4">
        <f t="shared" si="176"/>
        <v>0</v>
      </c>
      <c r="K1154" s="3">
        <f t="shared" si="179"/>
        <v>0</v>
      </c>
      <c r="L1154" s="11">
        <f t="shared" si="180"/>
        <v>0</v>
      </c>
    </row>
    <row r="1155" spans="1:12" x14ac:dyDescent="0.25">
      <c r="A1155" s="9">
        <f>IF('Lease Quarterly'!$H$4="Monthly",DATE(YEAR('Quarterly Journal entry'!A1154),MONTH('Quarterly Journal entry'!A1154)+1,DAY('Quarterly Journal entry'!A1154)),IF('Lease Quarterly'!$H$4="Quarterly",DATE(YEAR('Quarterly Journal entry'!A1154),MONTH('Quarterly Journal entry'!A1154)+3,DAY('Quarterly Journal entry'!A1154)),DATE(YEAR('Quarterly Journal entry'!A1154)+1,MONTH('Quarterly Journal entry'!A1154),DAY('Quarterly Journal entry'!A1154))))</f>
        <v>149020</v>
      </c>
      <c r="B1155" s="9">
        <f t="shared" si="171"/>
        <v>149020</v>
      </c>
      <c r="C1155" s="9">
        <f t="shared" si="177"/>
        <v>149050</v>
      </c>
      <c r="D1155" s="3">
        <f t="shared" si="172"/>
        <v>31</v>
      </c>
      <c r="E1155" s="10">
        <f t="shared" si="173"/>
        <v>31</v>
      </c>
      <c r="F1155" s="4">
        <f>'Lease Quarterly'!K1165</f>
        <v>0</v>
      </c>
      <c r="G1155" s="3">
        <f t="shared" si="178"/>
        <v>0</v>
      </c>
      <c r="H1155" s="11">
        <f t="shared" si="174"/>
        <v>0</v>
      </c>
      <c r="I1155" s="11">
        <f t="shared" si="175"/>
        <v>0</v>
      </c>
      <c r="J1155" s="4">
        <f t="shared" si="176"/>
        <v>0</v>
      </c>
      <c r="K1155" s="3">
        <f t="shared" si="179"/>
        <v>0</v>
      </c>
      <c r="L1155" s="11">
        <f t="shared" si="180"/>
        <v>0</v>
      </c>
    </row>
    <row r="1156" spans="1:12" x14ac:dyDescent="0.25">
      <c r="A1156" s="9">
        <f>IF('Lease Quarterly'!$H$4="Monthly",DATE(YEAR('Quarterly Journal entry'!A1155),MONTH('Quarterly Journal entry'!A1155)+1,DAY('Quarterly Journal entry'!A1155)),IF('Lease Quarterly'!$H$4="Quarterly",DATE(YEAR('Quarterly Journal entry'!A1155),MONTH('Quarterly Journal entry'!A1155)+3,DAY('Quarterly Journal entry'!A1155)),DATE(YEAR('Quarterly Journal entry'!A1155)+1,MONTH('Quarterly Journal entry'!A1155),DAY('Quarterly Journal entry'!A1155))))</f>
        <v>149111</v>
      </c>
      <c r="B1156" s="9">
        <f t="shared" si="171"/>
        <v>149111</v>
      </c>
      <c r="C1156" s="9">
        <f t="shared" si="177"/>
        <v>149140</v>
      </c>
      <c r="D1156" s="3">
        <f t="shared" si="172"/>
        <v>30</v>
      </c>
      <c r="E1156" s="10">
        <f t="shared" si="173"/>
        <v>30</v>
      </c>
      <c r="F1156" s="4">
        <f>'Lease Quarterly'!K1166</f>
        <v>0</v>
      </c>
      <c r="G1156" s="3">
        <f t="shared" si="178"/>
        <v>0</v>
      </c>
      <c r="H1156" s="11">
        <f t="shared" si="174"/>
        <v>0</v>
      </c>
      <c r="I1156" s="11">
        <f t="shared" si="175"/>
        <v>0</v>
      </c>
      <c r="J1156" s="4">
        <f t="shared" si="176"/>
        <v>0</v>
      </c>
      <c r="K1156" s="3">
        <f t="shared" si="179"/>
        <v>0</v>
      </c>
      <c r="L1156" s="11">
        <f t="shared" si="180"/>
        <v>0</v>
      </c>
    </row>
    <row r="1157" spans="1:12" x14ac:dyDescent="0.25">
      <c r="A1157" s="9">
        <f>IF('Lease Quarterly'!$H$4="Monthly",DATE(YEAR('Quarterly Journal entry'!A1156),MONTH('Quarterly Journal entry'!A1156)+1,DAY('Quarterly Journal entry'!A1156)),IF('Lease Quarterly'!$H$4="Quarterly",DATE(YEAR('Quarterly Journal entry'!A1156),MONTH('Quarterly Journal entry'!A1156)+3,DAY('Quarterly Journal entry'!A1156)),DATE(YEAR('Quarterly Journal entry'!A1156)+1,MONTH('Quarterly Journal entry'!A1156),DAY('Quarterly Journal entry'!A1156))))</f>
        <v>149202</v>
      </c>
      <c r="B1157" s="9">
        <f t="shared" si="171"/>
        <v>149202</v>
      </c>
      <c r="C1157" s="9">
        <f t="shared" si="177"/>
        <v>149232</v>
      </c>
      <c r="D1157" s="3">
        <f t="shared" si="172"/>
        <v>31</v>
      </c>
      <c r="E1157" s="10">
        <f t="shared" si="173"/>
        <v>31</v>
      </c>
      <c r="F1157" s="4">
        <f>'Lease Quarterly'!K1167</f>
        <v>0</v>
      </c>
      <c r="G1157" s="3">
        <f t="shared" si="178"/>
        <v>0</v>
      </c>
      <c r="H1157" s="11">
        <f t="shared" si="174"/>
        <v>0</v>
      </c>
      <c r="I1157" s="11">
        <f t="shared" si="175"/>
        <v>0</v>
      </c>
      <c r="J1157" s="4">
        <f t="shared" si="176"/>
        <v>0</v>
      </c>
      <c r="K1157" s="3">
        <f t="shared" si="179"/>
        <v>0</v>
      </c>
      <c r="L1157" s="11">
        <f t="shared" si="180"/>
        <v>0</v>
      </c>
    </row>
    <row r="1158" spans="1:12" x14ac:dyDescent="0.25">
      <c r="A1158" s="9">
        <f>IF('Lease Quarterly'!$H$4="Monthly",DATE(YEAR('Quarterly Journal entry'!A1157),MONTH('Quarterly Journal entry'!A1157)+1,DAY('Quarterly Journal entry'!A1157)),IF('Lease Quarterly'!$H$4="Quarterly",DATE(YEAR('Quarterly Journal entry'!A1157),MONTH('Quarterly Journal entry'!A1157)+3,DAY('Quarterly Journal entry'!A1157)),DATE(YEAR('Quarterly Journal entry'!A1157)+1,MONTH('Quarterly Journal entry'!A1157),DAY('Quarterly Journal entry'!A1157))))</f>
        <v>149294</v>
      </c>
      <c r="B1158" s="9">
        <f t="shared" ref="B1158:B1206" si="181">EOMONTH(A1158,-1)+1</f>
        <v>149294</v>
      </c>
      <c r="C1158" s="9">
        <f t="shared" si="177"/>
        <v>149324</v>
      </c>
      <c r="D1158" s="3">
        <f t="shared" ref="D1158:D1206" si="182">C1158-B1158+1</f>
        <v>31</v>
      </c>
      <c r="E1158" s="10">
        <f t="shared" ref="E1158:E1206" si="183">C1158-A1158+1</f>
        <v>31</v>
      </c>
      <c r="F1158" s="4">
        <f>'Lease Quarterly'!K1168</f>
        <v>0</v>
      </c>
      <c r="G1158" s="3">
        <f t="shared" si="178"/>
        <v>0</v>
      </c>
      <c r="H1158" s="11">
        <f t="shared" ref="H1158:H1206" si="184">(F1159)/(A1159-A1158+1)*((((EOMONTH(DATE(YEAR(A1158),MONTH(A1158)+1,DAY(A1158)),0)))-DATE(YEAR(A1158),MONTH(EOMONTH(A1158,-1)+1)+1,1))+1)</f>
        <v>0</v>
      </c>
      <c r="I1158" s="11">
        <f t="shared" ref="I1158:I1206" si="185">(F1159)/(A1159-A1158+1)*(((((EOMONTH(DATE(YEAR(A1158),MONTH(A1158)+2,DAY(A1158)),0)))-DATE(YEAR(A1158),MONTH(EOMONTH(A1158,-1)+2)+2,1)))+1)</f>
        <v>0</v>
      </c>
      <c r="J1158" s="4">
        <f t="shared" ref="J1158:J1206" si="186">F1159/(A1159-A1158+1)*(A1159-DATE(YEAR(A1159),MONTH(EOMONTH(A1159,-1)+1),DAY(1))+1)</f>
        <v>0</v>
      </c>
      <c r="K1158" s="3">
        <f t="shared" si="179"/>
        <v>0</v>
      </c>
      <c r="L1158" s="11">
        <f t="shared" si="180"/>
        <v>0</v>
      </c>
    </row>
    <row r="1159" spans="1:12" x14ac:dyDescent="0.25">
      <c r="A1159" s="9">
        <f>IF('Lease Quarterly'!$H$4="Monthly",DATE(YEAR('Quarterly Journal entry'!A1158),MONTH('Quarterly Journal entry'!A1158)+1,DAY('Quarterly Journal entry'!A1158)),IF('Lease Quarterly'!$H$4="Quarterly",DATE(YEAR('Quarterly Journal entry'!A1158),MONTH('Quarterly Journal entry'!A1158)+3,DAY('Quarterly Journal entry'!A1158)),DATE(YEAR('Quarterly Journal entry'!A1158)+1,MONTH('Quarterly Journal entry'!A1158),DAY('Quarterly Journal entry'!A1158))))</f>
        <v>149386</v>
      </c>
      <c r="B1159" s="9">
        <f t="shared" si="181"/>
        <v>149386</v>
      </c>
      <c r="C1159" s="9">
        <f t="shared" ref="C1159:C1206" si="187">EOMONTH(A1159,0)</f>
        <v>149416</v>
      </c>
      <c r="D1159" s="3">
        <f t="shared" si="182"/>
        <v>31</v>
      </c>
      <c r="E1159" s="10">
        <f t="shared" si="183"/>
        <v>31</v>
      </c>
      <c r="F1159" s="4">
        <f>'Lease Quarterly'!K1169</f>
        <v>0</v>
      </c>
      <c r="G1159" s="3">
        <f t="shared" ref="G1159:G1206" si="188">(F1160/(A1160-A1159+1)*E1159)+J1158</f>
        <v>0</v>
      </c>
      <c r="H1159" s="11">
        <f t="shared" si="184"/>
        <v>0</v>
      </c>
      <c r="I1159" s="11">
        <f t="shared" si="185"/>
        <v>0</v>
      </c>
      <c r="J1159" s="4">
        <f t="shared" si="186"/>
        <v>0</v>
      </c>
      <c r="K1159" s="3">
        <f t="shared" si="179"/>
        <v>0</v>
      </c>
      <c r="L1159" s="11">
        <f t="shared" si="180"/>
        <v>0</v>
      </c>
    </row>
    <row r="1160" spans="1:12" x14ac:dyDescent="0.25">
      <c r="A1160" s="9">
        <f>IF('Lease Quarterly'!$H$4="Monthly",DATE(YEAR('Quarterly Journal entry'!A1159),MONTH('Quarterly Journal entry'!A1159)+1,DAY('Quarterly Journal entry'!A1159)),IF('Lease Quarterly'!$H$4="Quarterly",DATE(YEAR('Quarterly Journal entry'!A1159),MONTH('Quarterly Journal entry'!A1159)+3,DAY('Quarterly Journal entry'!A1159)),DATE(YEAR('Quarterly Journal entry'!A1159)+1,MONTH('Quarterly Journal entry'!A1159),DAY('Quarterly Journal entry'!A1159))))</f>
        <v>149476</v>
      </c>
      <c r="B1160" s="9">
        <f t="shared" si="181"/>
        <v>149476</v>
      </c>
      <c r="C1160" s="9">
        <f t="shared" si="187"/>
        <v>149505</v>
      </c>
      <c r="D1160" s="3">
        <f t="shared" si="182"/>
        <v>30</v>
      </c>
      <c r="E1160" s="10">
        <f t="shared" si="183"/>
        <v>30</v>
      </c>
      <c r="F1160" s="4">
        <f>'Lease Quarterly'!K1170</f>
        <v>0</v>
      </c>
      <c r="G1160" s="3">
        <f t="shared" si="188"/>
        <v>0</v>
      </c>
      <c r="H1160" s="11">
        <f t="shared" si="184"/>
        <v>0</v>
      </c>
      <c r="I1160" s="11">
        <f t="shared" si="185"/>
        <v>0</v>
      </c>
      <c r="J1160" s="4">
        <f t="shared" si="186"/>
        <v>0</v>
      </c>
      <c r="K1160" s="3">
        <f t="shared" ref="K1160:K1206" si="189">G1160+J1160+I1160+H1160-J1159</f>
        <v>0</v>
      </c>
      <c r="L1160" s="11">
        <f t="shared" ref="L1160:L1206" si="190">J1160-J1159</f>
        <v>0</v>
      </c>
    </row>
    <row r="1161" spans="1:12" x14ac:dyDescent="0.25">
      <c r="A1161" s="9">
        <f>IF('Lease Quarterly'!$H$4="Monthly",DATE(YEAR('Quarterly Journal entry'!A1160),MONTH('Quarterly Journal entry'!A1160)+1,DAY('Quarterly Journal entry'!A1160)),IF('Lease Quarterly'!$H$4="Quarterly",DATE(YEAR('Quarterly Journal entry'!A1160),MONTH('Quarterly Journal entry'!A1160)+3,DAY('Quarterly Journal entry'!A1160)),DATE(YEAR('Quarterly Journal entry'!A1160)+1,MONTH('Quarterly Journal entry'!A1160),DAY('Quarterly Journal entry'!A1160))))</f>
        <v>149567</v>
      </c>
      <c r="B1161" s="9">
        <f t="shared" si="181"/>
        <v>149567</v>
      </c>
      <c r="C1161" s="9">
        <f t="shared" si="187"/>
        <v>149597</v>
      </c>
      <c r="D1161" s="3">
        <f t="shared" si="182"/>
        <v>31</v>
      </c>
      <c r="E1161" s="10">
        <f t="shared" si="183"/>
        <v>31</v>
      </c>
      <c r="F1161" s="4">
        <f>'Lease Quarterly'!K1171</f>
        <v>0</v>
      </c>
      <c r="G1161" s="3">
        <f t="shared" si="188"/>
        <v>0</v>
      </c>
      <c r="H1161" s="11">
        <f t="shared" si="184"/>
        <v>0</v>
      </c>
      <c r="I1161" s="11">
        <f t="shared" si="185"/>
        <v>0</v>
      </c>
      <c r="J1161" s="4">
        <f t="shared" si="186"/>
        <v>0</v>
      </c>
      <c r="K1161" s="3">
        <f t="shared" si="189"/>
        <v>0</v>
      </c>
      <c r="L1161" s="11">
        <f t="shared" si="190"/>
        <v>0</v>
      </c>
    </row>
    <row r="1162" spans="1:12" x14ac:dyDescent="0.25">
      <c r="A1162" s="9">
        <f>IF('Lease Quarterly'!$H$4="Monthly",DATE(YEAR('Quarterly Journal entry'!A1161),MONTH('Quarterly Journal entry'!A1161)+1,DAY('Quarterly Journal entry'!A1161)),IF('Lease Quarterly'!$H$4="Quarterly",DATE(YEAR('Quarterly Journal entry'!A1161),MONTH('Quarterly Journal entry'!A1161)+3,DAY('Quarterly Journal entry'!A1161)),DATE(YEAR('Quarterly Journal entry'!A1161)+1,MONTH('Quarterly Journal entry'!A1161),DAY('Quarterly Journal entry'!A1161))))</f>
        <v>149659</v>
      </c>
      <c r="B1162" s="9">
        <f t="shared" si="181"/>
        <v>149659</v>
      </c>
      <c r="C1162" s="9">
        <f t="shared" si="187"/>
        <v>149689</v>
      </c>
      <c r="D1162" s="3">
        <f t="shared" si="182"/>
        <v>31</v>
      </c>
      <c r="E1162" s="10">
        <f t="shared" si="183"/>
        <v>31</v>
      </c>
      <c r="F1162" s="4">
        <f>'Lease Quarterly'!K1172</f>
        <v>0</v>
      </c>
      <c r="G1162" s="3">
        <f t="shared" si="188"/>
        <v>0</v>
      </c>
      <c r="H1162" s="11">
        <f t="shared" si="184"/>
        <v>0</v>
      </c>
      <c r="I1162" s="11">
        <f t="shared" si="185"/>
        <v>0</v>
      </c>
      <c r="J1162" s="4">
        <f t="shared" si="186"/>
        <v>0</v>
      </c>
      <c r="K1162" s="3">
        <f t="shared" si="189"/>
        <v>0</v>
      </c>
      <c r="L1162" s="11">
        <f t="shared" si="190"/>
        <v>0</v>
      </c>
    </row>
    <row r="1163" spans="1:12" x14ac:dyDescent="0.25">
      <c r="A1163" s="9">
        <f>IF('Lease Quarterly'!$H$4="Monthly",DATE(YEAR('Quarterly Journal entry'!A1162),MONTH('Quarterly Journal entry'!A1162)+1,DAY('Quarterly Journal entry'!A1162)),IF('Lease Quarterly'!$H$4="Quarterly",DATE(YEAR('Quarterly Journal entry'!A1162),MONTH('Quarterly Journal entry'!A1162)+3,DAY('Quarterly Journal entry'!A1162)),DATE(YEAR('Quarterly Journal entry'!A1162)+1,MONTH('Quarterly Journal entry'!A1162),DAY('Quarterly Journal entry'!A1162))))</f>
        <v>149751</v>
      </c>
      <c r="B1163" s="9">
        <f t="shared" si="181"/>
        <v>149751</v>
      </c>
      <c r="C1163" s="9">
        <f t="shared" si="187"/>
        <v>149781</v>
      </c>
      <c r="D1163" s="3">
        <f t="shared" si="182"/>
        <v>31</v>
      </c>
      <c r="E1163" s="10">
        <f t="shared" si="183"/>
        <v>31</v>
      </c>
      <c r="F1163" s="4">
        <f>'Lease Quarterly'!K1173</f>
        <v>0</v>
      </c>
      <c r="G1163" s="3">
        <f t="shared" si="188"/>
        <v>0</v>
      </c>
      <c r="H1163" s="11">
        <f t="shared" si="184"/>
        <v>0</v>
      </c>
      <c r="I1163" s="11">
        <f t="shared" si="185"/>
        <v>0</v>
      </c>
      <c r="J1163" s="4">
        <f t="shared" si="186"/>
        <v>0</v>
      </c>
      <c r="K1163" s="3">
        <f t="shared" si="189"/>
        <v>0</v>
      </c>
      <c r="L1163" s="11">
        <f t="shared" si="190"/>
        <v>0</v>
      </c>
    </row>
    <row r="1164" spans="1:12" x14ac:dyDescent="0.25">
      <c r="A1164" s="9">
        <f>IF('Lease Quarterly'!$H$4="Monthly",DATE(YEAR('Quarterly Journal entry'!A1163),MONTH('Quarterly Journal entry'!A1163)+1,DAY('Quarterly Journal entry'!A1163)),IF('Lease Quarterly'!$H$4="Quarterly",DATE(YEAR('Quarterly Journal entry'!A1163),MONTH('Quarterly Journal entry'!A1163)+3,DAY('Quarterly Journal entry'!A1163)),DATE(YEAR('Quarterly Journal entry'!A1163)+1,MONTH('Quarterly Journal entry'!A1163),DAY('Quarterly Journal entry'!A1163))))</f>
        <v>149841</v>
      </c>
      <c r="B1164" s="9">
        <f t="shared" si="181"/>
        <v>149841</v>
      </c>
      <c r="C1164" s="9">
        <f t="shared" si="187"/>
        <v>149870</v>
      </c>
      <c r="D1164" s="3">
        <f t="shared" si="182"/>
        <v>30</v>
      </c>
      <c r="E1164" s="10">
        <f t="shared" si="183"/>
        <v>30</v>
      </c>
      <c r="F1164" s="4">
        <f>'Lease Quarterly'!K1174</f>
        <v>0</v>
      </c>
      <c r="G1164" s="3">
        <f t="shared" si="188"/>
        <v>0</v>
      </c>
      <c r="H1164" s="11">
        <f t="shared" si="184"/>
        <v>0</v>
      </c>
      <c r="I1164" s="11">
        <f t="shared" si="185"/>
        <v>0</v>
      </c>
      <c r="J1164" s="4">
        <f t="shared" si="186"/>
        <v>0</v>
      </c>
      <c r="K1164" s="3">
        <f t="shared" si="189"/>
        <v>0</v>
      </c>
      <c r="L1164" s="11">
        <f t="shared" si="190"/>
        <v>0</v>
      </c>
    </row>
    <row r="1165" spans="1:12" x14ac:dyDescent="0.25">
      <c r="A1165" s="9">
        <f>IF('Lease Quarterly'!$H$4="Monthly",DATE(YEAR('Quarterly Journal entry'!A1164),MONTH('Quarterly Journal entry'!A1164)+1,DAY('Quarterly Journal entry'!A1164)),IF('Lease Quarterly'!$H$4="Quarterly",DATE(YEAR('Quarterly Journal entry'!A1164),MONTH('Quarterly Journal entry'!A1164)+3,DAY('Quarterly Journal entry'!A1164)),DATE(YEAR('Quarterly Journal entry'!A1164)+1,MONTH('Quarterly Journal entry'!A1164),DAY('Quarterly Journal entry'!A1164))))</f>
        <v>149932</v>
      </c>
      <c r="B1165" s="9">
        <f t="shared" si="181"/>
        <v>149932</v>
      </c>
      <c r="C1165" s="9">
        <f t="shared" si="187"/>
        <v>149962</v>
      </c>
      <c r="D1165" s="3">
        <f t="shared" si="182"/>
        <v>31</v>
      </c>
      <c r="E1165" s="10">
        <f t="shared" si="183"/>
        <v>31</v>
      </c>
      <c r="F1165" s="4">
        <f>'Lease Quarterly'!K1175</f>
        <v>0</v>
      </c>
      <c r="G1165" s="3">
        <f t="shared" si="188"/>
        <v>0</v>
      </c>
      <c r="H1165" s="11">
        <f t="shared" si="184"/>
        <v>0</v>
      </c>
      <c r="I1165" s="11">
        <f t="shared" si="185"/>
        <v>0</v>
      </c>
      <c r="J1165" s="4">
        <f t="shared" si="186"/>
        <v>0</v>
      </c>
      <c r="K1165" s="3">
        <f t="shared" si="189"/>
        <v>0</v>
      </c>
      <c r="L1165" s="11">
        <f t="shared" si="190"/>
        <v>0</v>
      </c>
    </row>
    <row r="1166" spans="1:12" x14ac:dyDescent="0.25">
      <c r="A1166" s="9">
        <f>IF('Lease Quarterly'!$H$4="Monthly",DATE(YEAR('Quarterly Journal entry'!A1165),MONTH('Quarterly Journal entry'!A1165)+1,DAY('Quarterly Journal entry'!A1165)),IF('Lease Quarterly'!$H$4="Quarterly",DATE(YEAR('Quarterly Journal entry'!A1165),MONTH('Quarterly Journal entry'!A1165)+3,DAY('Quarterly Journal entry'!A1165)),DATE(YEAR('Quarterly Journal entry'!A1165)+1,MONTH('Quarterly Journal entry'!A1165),DAY('Quarterly Journal entry'!A1165))))</f>
        <v>150024</v>
      </c>
      <c r="B1166" s="9">
        <f t="shared" si="181"/>
        <v>150024</v>
      </c>
      <c r="C1166" s="9">
        <f t="shared" si="187"/>
        <v>150054</v>
      </c>
      <c r="D1166" s="3">
        <f t="shared" si="182"/>
        <v>31</v>
      </c>
      <c r="E1166" s="10">
        <f t="shared" si="183"/>
        <v>31</v>
      </c>
      <c r="F1166" s="4">
        <f>'Lease Quarterly'!K1176</f>
        <v>0</v>
      </c>
      <c r="G1166" s="3">
        <f t="shared" si="188"/>
        <v>0</v>
      </c>
      <c r="H1166" s="11">
        <f t="shared" si="184"/>
        <v>0</v>
      </c>
      <c r="I1166" s="11">
        <f t="shared" si="185"/>
        <v>0</v>
      </c>
      <c r="J1166" s="4">
        <f t="shared" si="186"/>
        <v>0</v>
      </c>
      <c r="K1166" s="3">
        <f t="shared" si="189"/>
        <v>0</v>
      </c>
      <c r="L1166" s="11">
        <f t="shared" si="190"/>
        <v>0</v>
      </c>
    </row>
    <row r="1167" spans="1:12" x14ac:dyDescent="0.25">
      <c r="A1167" s="9">
        <f>IF('Lease Quarterly'!$H$4="Monthly",DATE(YEAR('Quarterly Journal entry'!A1166),MONTH('Quarterly Journal entry'!A1166)+1,DAY('Quarterly Journal entry'!A1166)),IF('Lease Quarterly'!$H$4="Quarterly",DATE(YEAR('Quarterly Journal entry'!A1166),MONTH('Quarterly Journal entry'!A1166)+3,DAY('Quarterly Journal entry'!A1166)),DATE(YEAR('Quarterly Journal entry'!A1166)+1,MONTH('Quarterly Journal entry'!A1166),DAY('Quarterly Journal entry'!A1166))))</f>
        <v>150116</v>
      </c>
      <c r="B1167" s="9">
        <f t="shared" si="181"/>
        <v>150116</v>
      </c>
      <c r="C1167" s="9">
        <f t="shared" si="187"/>
        <v>150146</v>
      </c>
      <c r="D1167" s="3">
        <f t="shared" si="182"/>
        <v>31</v>
      </c>
      <c r="E1167" s="10">
        <f t="shared" si="183"/>
        <v>31</v>
      </c>
      <c r="F1167" s="4">
        <f>'Lease Quarterly'!K1177</f>
        <v>0</v>
      </c>
      <c r="G1167" s="3">
        <f t="shared" si="188"/>
        <v>0</v>
      </c>
      <c r="H1167" s="11">
        <f t="shared" si="184"/>
        <v>0</v>
      </c>
      <c r="I1167" s="11">
        <f t="shared" si="185"/>
        <v>0</v>
      </c>
      <c r="J1167" s="4">
        <f t="shared" si="186"/>
        <v>0</v>
      </c>
      <c r="K1167" s="3">
        <f t="shared" si="189"/>
        <v>0</v>
      </c>
      <c r="L1167" s="11">
        <f t="shared" si="190"/>
        <v>0</v>
      </c>
    </row>
    <row r="1168" spans="1:12" x14ac:dyDescent="0.25">
      <c r="A1168" s="9">
        <f>IF('Lease Quarterly'!$H$4="Monthly",DATE(YEAR('Quarterly Journal entry'!A1167),MONTH('Quarterly Journal entry'!A1167)+1,DAY('Quarterly Journal entry'!A1167)),IF('Lease Quarterly'!$H$4="Quarterly",DATE(YEAR('Quarterly Journal entry'!A1167),MONTH('Quarterly Journal entry'!A1167)+3,DAY('Quarterly Journal entry'!A1167)),DATE(YEAR('Quarterly Journal entry'!A1167)+1,MONTH('Quarterly Journal entry'!A1167),DAY('Quarterly Journal entry'!A1167))))</f>
        <v>150206</v>
      </c>
      <c r="B1168" s="9">
        <f t="shared" si="181"/>
        <v>150206</v>
      </c>
      <c r="C1168" s="9">
        <f t="shared" si="187"/>
        <v>150235</v>
      </c>
      <c r="D1168" s="3">
        <f t="shared" si="182"/>
        <v>30</v>
      </c>
      <c r="E1168" s="10">
        <f t="shared" si="183"/>
        <v>30</v>
      </c>
      <c r="F1168" s="4">
        <f>'Lease Quarterly'!K1178</f>
        <v>0</v>
      </c>
      <c r="G1168" s="3">
        <f t="shared" si="188"/>
        <v>0</v>
      </c>
      <c r="H1168" s="11">
        <f t="shared" si="184"/>
        <v>0</v>
      </c>
      <c r="I1168" s="11">
        <f t="shared" si="185"/>
        <v>0</v>
      </c>
      <c r="J1168" s="4">
        <f t="shared" si="186"/>
        <v>0</v>
      </c>
      <c r="K1168" s="3">
        <f t="shared" si="189"/>
        <v>0</v>
      </c>
      <c r="L1168" s="11">
        <f t="shared" si="190"/>
        <v>0</v>
      </c>
    </row>
    <row r="1169" spans="1:12" x14ac:dyDescent="0.25">
      <c r="A1169" s="9">
        <f>IF('Lease Quarterly'!$H$4="Monthly",DATE(YEAR('Quarterly Journal entry'!A1168),MONTH('Quarterly Journal entry'!A1168)+1,DAY('Quarterly Journal entry'!A1168)),IF('Lease Quarterly'!$H$4="Quarterly",DATE(YEAR('Quarterly Journal entry'!A1168),MONTH('Quarterly Journal entry'!A1168)+3,DAY('Quarterly Journal entry'!A1168)),DATE(YEAR('Quarterly Journal entry'!A1168)+1,MONTH('Quarterly Journal entry'!A1168),DAY('Quarterly Journal entry'!A1168))))</f>
        <v>150297</v>
      </c>
      <c r="B1169" s="9">
        <f t="shared" si="181"/>
        <v>150297</v>
      </c>
      <c r="C1169" s="9">
        <f t="shared" si="187"/>
        <v>150327</v>
      </c>
      <c r="D1169" s="3">
        <f t="shared" si="182"/>
        <v>31</v>
      </c>
      <c r="E1169" s="10">
        <f t="shared" si="183"/>
        <v>31</v>
      </c>
      <c r="F1169" s="4">
        <f>'Lease Quarterly'!K1179</f>
        <v>0</v>
      </c>
      <c r="G1169" s="3">
        <f t="shared" si="188"/>
        <v>0</v>
      </c>
      <c r="H1169" s="11">
        <f t="shared" si="184"/>
        <v>0</v>
      </c>
      <c r="I1169" s="11">
        <f t="shared" si="185"/>
        <v>0</v>
      </c>
      <c r="J1169" s="4">
        <f t="shared" si="186"/>
        <v>0</v>
      </c>
      <c r="K1169" s="3">
        <f t="shared" si="189"/>
        <v>0</v>
      </c>
      <c r="L1169" s="11">
        <f t="shared" si="190"/>
        <v>0</v>
      </c>
    </row>
    <row r="1170" spans="1:12" x14ac:dyDescent="0.25">
      <c r="A1170" s="9">
        <f>IF('Lease Quarterly'!$H$4="Monthly",DATE(YEAR('Quarterly Journal entry'!A1169),MONTH('Quarterly Journal entry'!A1169)+1,DAY('Quarterly Journal entry'!A1169)),IF('Lease Quarterly'!$H$4="Quarterly",DATE(YEAR('Quarterly Journal entry'!A1169),MONTH('Quarterly Journal entry'!A1169)+3,DAY('Quarterly Journal entry'!A1169)),DATE(YEAR('Quarterly Journal entry'!A1169)+1,MONTH('Quarterly Journal entry'!A1169),DAY('Quarterly Journal entry'!A1169))))</f>
        <v>150389</v>
      </c>
      <c r="B1170" s="9">
        <f t="shared" si="181"/>
        <v>150389</v>
      </c>
      <c r="C1170" s="9">
        <f t="shared" si="187"/>
        <v>150419</v>
      </c>
      <c r="D1170" s="3">
        <f t="shared" si="182"/>
        <v>31</v>
      </c>
      <c r="E1170" s="10">
        <f t="shared" si="183"/>
        <v>31</v>
      </c>
      <c r="F1170" s="4">
        <f>'Lease Quarterly'!K1180</f>
        <v>0</v>
      </c>
      <c r="G1170" s="3">
        <f t="shared" si="188"/>
        <v>0</v>
      </c>
      <c r="H1170" s="11">
        <f t="shared" si="184"/>
        <v>0</v>
      </c>
      <c r="I1170" s="11">
        <f t="shared" si="185"/>
        <v>0</v>
      </c>
      <c r="J1170" s="4">
        <f t="shared" si="186"/>
        <v>0</v>
      </c>
      <c r="K1170" s="3">
        <f t="shared" si="189"/>
        <v>0</v>
      </c>
      <c r="L1170" s="11">
        <f t="shared" si="190"/>
        <v>0</v>
      </c>
    </row>
    <row r="1171" spans="1:12" x14ac:dyDescent="0.25">
      <c r="A1171" s="9">
        <f>IF('Lease Quarterly'!$H$4="Monthly",DATE(YEAR('Quarterly Journal entry'!A1170),MONTH('Quarterly Journal entry'!A1170)+1,DAY('Quarterly Journal entry'!A1170)),IF('Lease Quarterly'!$H$4="Quarterly",DATE(YEAR('Quarterly Journal entry'!A1170),MONTH('Quarterly Journal entry'!A1170)+3,DAY('Quarterly Journal entry'!A1170)),DATE(YEAR('Quarterly Journal entry'!A1170)+1,MONTH('Quarterly Journal entry'!A1170),DAY('Quarterly Journal entry'!A1170))))</f>
        <v>150481</v>
      </c>
      <c r="B1171" s="9">
        <f t="shared" si="181"/>
        <v>150481</v>
      </c>
      <c r="C1171" s="9">
        <f t="shared" si="187"/>
        <v>150511</v>
      </c>
      <c r="D1171" s="3">
        <f t="shared" si="182"/>
        <v>31</v>
      </c>
      <c r="E1171" s="10">
        <f t="shared" si="183"/>
        <v>31</v>
      </c>
      <c r="F1171" s="4">
        <f>'Lease Quarterly'!K1181</f>
        <v>0</v>
      </c>
      <c r="G1171" s="3">
        <f t="shared" si="188"/>
        <v>0</v>
      </c>
      <c r="H1171" s="11">
        <f t="shared" si="184"/>
        <v>0</v>
      </c>
      <c r="I1171" s="11">
        <f t="shared" si="185"/>
        <v>0</v>
      </c>
      <c r="J1171" s="4">
        <f t="shared" si="186"/>
        <v>0</v>
      </c>
      <c r="K1171" s="3">
        <f t="shared" si="189"/>
        <v>0</v>
      </c>
      <c r="L1171" s="11">
        <f t="shared" si="190"/>
        <v>0</v>
      </c>
    </row>
    <row r="1172" spans="1:12" x14ac:dyDescent="0.25">
      <c r="A1172" s="9">
        <f>IF('Lease Quarterly'!$H$4="Monthly",DATE(YEAR('Quarterly Journal entry'!A1171),MONTH('Quarterly Journal entry'!A1171)+1,DAY('Quarterly Journal entry'!A1171)),IF('Lease Quarterly'!$H$4="Quarterly",DATE(YEAR('Quarterly Journal entry'!A1171),MONTH('Quarterly Journal entry'!A1171)+3,DAY('Quarterly Journal entry'!A1171)),DATE(YEAR('Quarterly Journal entry'!A1171)+1,MONTH('Quarterly Journal entry'!A1171),DAY('Quarterly Journal entry'!A1171))))</f>
        <v>150572</v>
      </c>
      <c r="B1172" s="9">
        <f t="shared" si="181"/>
        <v>150572</v>
      </c>
      <c r="C1172" s="9">
        <f t="shared" si="187"/>
        <v>150601</v>
      </c>
      <c r="D1172" s="3">
        <f t="shared" si="182"/>
        <v>30</v>
      </c>
      <c r="E1172" s="10">
        <f t="shared" si="183"/>
        <v>30</v>
      </c>
      <c r="F1172" s="4">
        <f>'Lease Quarterly'!K1182</f>
        <v>0</v>
      </c>
      <c r="G1172" s="3">
        <f t="shared" si="188"/>
        <v>0</v>
      </c>
      <c r="H1172" s="11">
        <f t="shared" si="184"/>
        <v>0</v>
      </c>
      <c r="I1172" s="11">
        <f t="shared" si="185"/>
        <v>0</v>
      </c>
      <c r="J1172" s="4">
        <f t="shared" si="186"/>
        <v>0</v>
      </c>
      <c r="K1172" s="3">
        <f t="shared" si="189"/>
        <v>0</v>
      </c>
      <c r="L1172" s="11">
        <f t="shared" si="190"/>
        <v>0</v>
      </c>
    </row>
    <row r="1173" spans="1:12" x14ac:dyDescent="0.25">
      <c r="A1173" s="9">
        <f>IF('Lease Quarterly'!$H$4="Monthly",DATE(YEAR('Quarterly Journal entry'!A1172),MONTH('Quarterly Journal entry'!A1172)+1,DAY('Quarterly Journal entry'!A1172)),IF('Lease Quarterly'!$H$4="Quarterly",DATE(YEAR('Quarterly Journal entry'!A1172),MONTH('Quarterly Journal entry'!A1172)+3,DAY('Quarterly Journal entry'!A1172)),DATE(YEAR('Quarterly Journal entry'!A1172)+1,MONTH('Quarterly Journal entry'!A1172),DAY('Quarterly Journal entry'!A1172))))</f>
        <v>150663</v>
      </c>
      <c r="B1173" s="9">
        <f t="shared" si="181"/>
        <v>150663</v>
      </c>
      <c r="C1173" s="9">
        <f t="shared" si="187"/>
        <v>150693</v>
      </c>
      <c r="D1173" s="3">
        <f t="shared" si="182"/>
        <v>31</v>
      </c>
      <c r="E1173" s="10">
        <f t="shared" si="183"/>
        <v>31</v>
      </c>
      <c r="F1173" s="4">
        <f>'Lease Quarterly'!K1183</f>
        <v>0</v>
      </c>
      <c r="G1173" s="3">
        <f t="shared" si="188"/>
        <v>0</v>
      </c>
      <c r="H1173" s="11">
        <f t="shared" si="184"/>
        <v>0</v>
      </c>
      <c r="I1173" s="11">
        <f t="shared" si="185"/>
        <v>0</v>
      </c>
      <c r="J1173" s="4">
        <f t="shared" si="186"/>
        <v>0</v>
      </c>
      <c r="K1173" s="3">
        <f t="shared" si="189"/>
        <v>0</v>
      </c>
      <c r="L1173" s="11">
        <f t="shared" si="190"/>
        <v>0</v>
      </c>
    </row>
    <row r="1174" spans="1:12" x14ac:dyDescent="0.25">
      <c r="A1174" s="9">
        <f>IF('Lease Quarterly'!$H$4="Monthly",DATE(YEAR('Quarterly Journal entry'!A1173),MONTH('Quarterly Journal entry'!A1173)+1,DAY('Quarterly Journal entry'!A1173)),IF('Lease Quarterly'!$H$4="Quarterly",DATE(YEAR('Quarterly Journal entry'!A1173),MONTH('Quarterly Journal entry'!A1173)+3,DAY('Quarterly Journal entry'!A1173)),DATE(YEAR('Quarterly Journal entry'!A1173)+1,MONTH('Quarterly Journal entry'!A1173),DAY('Quarterly Journal entry'!A1173))))</f>
        <v>150755</v>
      </c>
      <c r="B1174" s="9">
        <f t="shared" si="181"/>
        <v>150755</v>
      </c>
      <c r="C1174" s="9">
        <f t="shared" si="187"/>
        <v>150785</v>
      </c>
      <c r="D1174" s="3">
        <f t="shared" si="182"/>
        <v>31</v>
      </c>
      <c r="E1174" s="10">
        <f t="shared" si="183"/>
        <v>31</v>
      </c>
      <c r="F1174" s="4">
        <f>'Lease Quarterly'!K1184</f>
        <v>0</v>
      </c>
      <c r="G1174" s="3">
        <f t="shared" si="188"/>
        <v>0</v>
      </c>
      <c r="H1174" s="11">
        <f t="shared" si="184"/>
        <v>0</v>
      </c>
      <c r="I1174" s="11">
        <f t="shared" si="185"/>
        <v>0</v>
      </c>
      <c r="J1174" s="4">
        <f t="shared" si="186"/>
        <v>0</v>
      </c>
      <c r="K1174" s="3">
        <f t="shared" si="189"/>
        <v>0</v>
      </c>
      <c r="L1174" s="11">
        <f t="shared" si="190"/>
        <v>0</v>
      </c>
    </row>
    <row r="1175" spans="1:12" x14ac:dyDescent="0.25">
      <c r="A1175" s="9">
        <f>IF('Lease Quarterly'!$H$4="Monthly",DATE(YEAR('Quarterly Journal entry'!A1174),MONTH('Quarterly Journal entry'!A1174)+1,DAY('Quarterly Journal entry'!A1174)),IF('Lease Quarterly'!$H$4="Quarterly",DATE(YEAR('Quarterly Journal entry'!A1174),MONTH('Quarterly Journal entry'!A1174)+3,DAY('Quarterly Journal entry'!A1174)),DATE(YEAR('Quarterly Journal entry'!A1174)+1,MONTH('Quarterly Journal entry'!A1174),DAY('Quarterly Journal entry'!A1174))))</f>
        <v>150847</v>
      </c>
      <c r="B1175" s="9">
        <f t="shared" si="181"/>
        <v>150847</v>
      </c>
      <c r="C1175" s="9">
        <f t="shared" si="187"/>
        <v>150877</v>
      </c>
      <c r="D1175" s="3">
        <f t="shared" si="182"/>
        <v>31</v>
      </c>
      <c r="E1175" s="10">
        <f t="shared" si="183"/>
        <v>31</v>
      </c>
      <c r="F1175" s="4">
        <f>'Lease Quarterly'!K1185</f>
        <v>0</v>
      </c>
      <c r="G1175" s="3">
        <f t="shared" si="188"/>
        <v>0</v>
      </c>
      <c r="H1175" s="11">
        <f t="shared" si="184"/>
        <v>0</v>
      </c>
      <c r="I1175" s="11">
        <f t="shared" si="185"/>
        <v>0</v>
      </c>
      <c r="J1175" s="4">
        <f t="shared" si="186"/>
        <v>0</v>
      </c>
      <c r="K1175" s="3">
        <f t="shared" si="189"/>
        <v>0</v>
      </c>
      <c r="L1175" s="11">
        <f t="shared" si="190"/>
        <v>0</v>
      </c>
    </row>
    <row r="1176" spans="1:12" x14ac:dyDescent="0.25">
      <c r="A1176" s="9">
        <f>IF('Lease Quarterly'!$H$4="Monthly",DATE(YEAR('Quarterly Journal entry'!A1175),MONTH('Quarterly Journal entry'!A1175)+1,DAY('Quarterly Journal entry'!A1175)),IF('Lease Quarterly'!$H$4="Quarterly",DATE(YEAR('Quarterly Journal entry'!A1175),MONTH('Quarterly Journal entry'!A1175)+3,DAY('Quarterly Journal entry'!A1175)),DATE(YEAR('Quarterly Journal entry'!A1175)+1,MONTH('Quarterly Journal entry'!A1175),DAY('Quarterly Journal entry'!A1175))))</f>
        <v>150937</v>
      </c>
      <c r="B1176" s="9">
        <f t="shared" si="181"/>
        <v>150937</v>
      </c>
      <c r="C1176" s="9">
        <f t="shared" si="187"/>
        <v>150966</v>
      </c>
      <c r="D1176" s="3">
        <f t="shared" si="182"/>
        <v>30</v>
      </c>
      <c r="E1176" s="10">
        <f t="shared" si="183"/>
        <v>30</v>
      </c>
      <c r="F1176" s="4">
        <f>'Lease Quarterly'!K1186</f>
        <v>0</v>
      </c>
      <c r="G1176" s="3">
        <f t="shared" si="188"/>
        <v>0</v>
      </c>
      <c r="H1176" s="11">
        <f t="shared" si="184"/>
        <v>0</v>
      </c>
      <c r="I1176" s="11">
        <f t="shared" si="185"/>
        <v>0</v>
      </c>
      <c r="J1176" s="4">
        <f t="shared" si="186"/>
        <v>0</v>
      </c>
      <c r="K1176" s="3">
        <f t="shared" si="189"/>
        <v>0</v>
      </c>
      <c r="L1176" s="11">
        <f t="shared" si="190"/>
        <v>0</v>
      </c>
    </row>
    <row r="1177" spans="1:12" x14ac:dyDescent="0.25">
      <c r="A1177" s="9">
        <f>IF('Lease Quarterly'!$H$4="Monthly",DATE(YEAR('Quarterly Journal entry'!A1176),MONTH('Quarterly Journal entry'!A1176)+1,DAY('Quarterly Journal entry'!A1176)),IF('Lease Quarterly'!$H$4="Quarterly",DATE(YEAR('Quarterly Journal entry'!A1176),MONTH('Quarterly Journal entry'!A1176)+3,DAY('Quarterly Journal entry'!A1176)),DATE(YEAR('Quarterly Journal entry'!A1176)+1,MONTH('Quarterly Journal entry'!A1176),DAY('Quarterly Journal entry'!A1176))))</f>
        <v>151028</v>
      </c>
      <c r="B1177" s="9">
        <f t="shared" si="181"/>
        <v>151028</v>
      </c>
      <c r="C1177" s="9">
        <f t="shared" si="187"/>
        <v>151058</v>
      </c>
      <c r="D1177" s="3">
        <f t="shared" si="182"/>
        <v>31</v>
      </c>
      <c r="E1177" s="10">
        <f t="shared" si="183"/>
        <v>31</v>
      </c>
      <c r="F1177" s="4">
        <f>'Lease Quarterly'!K1187</f>
        <v>0</v>
      </c>
      <c r="G1177" s="3">
        <f t="shared" si="188"/>
        <v>0</v>
      </c>
      <c r="H1177" s="11">
        <f t="shared" si="184"/>
        <v>0</v>
      </c>
      <c r="I1177" s="11">
        <f t="shared" si="185"/>
        <v>0</v>
      </c>
      <c r="J1177" s="4">
        <f t="shared" si="186"/>
        <v>0</v>
      </c>
      <c r="K1177" s="3">
        <f t="shared" si="189"/>
        <v>0</v>
      </c>
      <c r="L1177" s="11">
        <f t="shared" si="190"/>
        <v>0</v>
      </c>
    </row>
    <row r="1178" spans="1:12" x14ac:dyDescent="0.25">
      <c r="A1178" s="9">
        <f>IF('Lease Quarterly'!$H$4="Monthly",DATE(YEAR('Quarterly Journal entry'!A1177),MONTH('Quarterly Journal entry'!A1177)+1,DAY('Quarterly Journal entry'!A1177)),IF('Lease Quarterly'!$H$4="Quarterly",DATE(YEAR('Quarterly Journal entry'!A1177),MONTH('Quarterly Journal entry'!A1177)+3,DAY('Quarterly Journal entry'!A1177)),DATE(YEAR('Quarterly Journal entry'!A1177)+1,MONTH('Quarterly Journal entry'!A1177),DAY('Quarterly Journal entry'!A1177))))</f>
        <v>151120</v>
      </c>
      <c r="B1178" s="9">
        <f t="shared" si="181"/>
        <v>151120</v>
      </c>
      <c r="C1178" s="9">
        <f t="shared" si="187"/>
        <v>151150</v>
      </c>
      <c r="D1178" s="3">
        <f t="shared" si="182"/>
        <v>31</v>
      </c>
      <c r="E1178" s="10">
        <f t="shared" si="183"/>
        <v>31</v>
      </c>
      <c r="F1178" s="4">
        <f>'Lease Quarterly'!K1188</f>
        <v>0</v>
      </c>
      <c r="G1178" s="3">
        <f t="shared" si="188"/>
        <v>0</v>
      </c>
      <c r="H1178" s="11">
        <f t="shared" si="184"/>
        <v>0</v>
      </c>
      <c r="I1178" s="11">
        <f t="shared" si="185"/>
        <v>0</v>
      </c>
      <c r="J1178" s="4">
        <f t="shared" si="186"/>
        <v>0</v>
      </c>
      <c r="K1178" s="3">
        <f t="shared" si="189"/>
        <v>0</v>
      </c>
      <c r="L1178" s="11">
        <f t="shared" si="190"/>
        <v>0</v>
      </c>
    </row>
    <row r="1179" spans="1:12" x14ac:dyDescent="0.25">
      <c r="A1179" s="9">
        <f>IF('Lease Quarterly'!$H$4="Monthly",DATE(YEAR('Quarterly Journal entry'!A1178),MONTH('Quarterly Journal entry'!A1178)+1,DAY('Quarterly Journal entry'!A1178)),IF('Lease Quarterly'!$H$4="Quarterly",DATE(YEAR('Quarterly Journal entry'!A1178),MONTH('Quarterly Journal entry'!A1178)+3,DAY('Quarterly Journal entry'!A1178)),DATE(YEAR('Quarterly Journal entry'!A1178)+1,MONTH('Quarterly Journal entry'!A1178),DAY('Quarterly Journal entry'!A1178))))</f>
        <v>151212</v>
      </c>
      <c r="B1179" s="9">
        <f t="shared" si="181"/>
        <v>151212</v>
      </c>
      <c r="C1179" s="9">
        <f t="shared" si="187"/>
        <v>151242</v>
      </c>
      <c r="D1179" s="3">
        <f t="shared" si="182"/>
        <v>31</v>
      </c>
      <c r="E1179" s="10">
        <f t="shared" si="183"/>
        <v>31</v>
      </c>
      <c r="F1179" s="4">
        <f>'Lease Quarterly'!K1189</f>
        <v>0</v>
      </c>
      <c r="G1179" s="3">
        <f t="shared" si="188"/>
        <v>0</v>
      </c>
      <c r="H1179" s="11">
        <f t="shared" si="184"/>
        <v>0</v>
      </c>
      <c r="I1179" s="11">
        <f t="shared" si="185"/>
        <v>0</v>
      </c>
      <c r="J1179" s="4">
        <f t="shared" si="186"/>
        <v>0</v>
      </c>
      <c r="K1179" s="3">
        <f t="shared" si="189"/>
        <v>0</v>
      </c>
      <c r="L1179" s="11">
        <f t="shared" si="190"/>
        <v>0</v>
      </c>
    </row>
    <row r="1180" spans="1:12" x14ac:dyDescent="0.25">
      <c r="A1180" s="9">
        <f>IF('Lease Quarterly'!$H$4="Monthly",DATE(YEAR('Quarterly Journal entry'!A1179),MONTH('Quarterly Journal entry'!A1179)+1,DAY('Quarterly Journal entry'!A1179)),IF('Lease Quarterly'!$H$4="Quarterly",DATE(YEAR('Quarterly Journal entry'!A1179),MONTH('Quarterly Journal entry'!A1179)+3,DAY('Quarterly Journal entry'!A1179)),DATE(YEAR('Quarterly Journal entry'!A1179)+1,MONTH('Quarterly Journal entry'!A1179),DAY('Quarterly Journal entry'!A1179))))</f>
        <v>151302</v>
      </c>
      <c r="B1180" s="9">
        <f t="shared" si="181"/>
        <v>151302</v>
      </c>
      <c r="C1180" s="9">
        <f t="shared" si="187"/>
        <v>151331</v>
      </c>
      <c r="D1180" s="3">
        <f t="shared" si="182"/>
        <v>30</v>
      </c>
      <c r="E1180" s="10">
        <f t="shared" si="183"/>
        <v>30</v>
      </c>
      <c r="F1180" s="4">
        <f>'Lease Quarterly'!K1190</f>
        <v>0</v>
      </c>
      <c r="G1180" s="3">
        <f t="shared" si="188"/>
        <v>0</v>
      </c>
      <c r="H1180" s="11">
        <f t="shared" si="184"/>
        <v>0</v>
      </c>
      <c r="I1180" s="11">
        <f t="shared" si="185"/>
        <v>0</v>
      </c>
      <c r="J1180" s="4">
        <f t="shared" si="186"/>
        <v>0</v>
      </c>
      <c r="K1180" s="3">
        <f t="shared" si="189"/>
        <v>0</v>
      </c>
      <c r="L1180" s="11">
        <f t="shared" si="190"/>
        <v>0</v>
      </c>
    </row>
    <row r="1181" spans="1:12" x14ac:dyDescent="0.25">
      <c r="A1181" s="9">
        <f>IF('Lease Quarterly'!$H$4="Monthly",DATE(YEAR('Quarterly Journal entry'!A1180),MONTH('Quarterly Journal entry'!A1180)+1,DAY('Quarterly Journal entry'!A1180)),IF('Lease Quarterly'!$H$4="Quarterly",DATE(YEAR('Quarterly Journal entry'!A1180),MONTH('Quarterly Journal entry'!A1180)+3,DAY('Quarterly Journal entry'!A1180)),DATE(YEAR('Quarterly Journal entry'!A1180)+1,MONTH('Quarterly Journal entry'!A1180),DAY('Quarterly Journal entry'!A1180))))</f>
        <v>151393</v>
      </c>
      <c r="B1181" s="9">
        <f t="shared" si="181"/>
        <v>151393</v>
      </c>
      <c r="C1181" s="9">
        <f t="shared" si="187"/>
        <v>151423</v>
      </c>
      <c r="D1181" s="3">
        <f t="shared" si="182"/>
        <v>31</v>
      </c>
      <c r="E1181" s="10">
        <f t="shared" si="183"/>
        <v>31</v>
      </c>
      <c r="F1181" s="4">
        <f>'Lease Quarterly'!K1191</f>
        <v>0</v>
      </c>
      <c r="G1181" s="3">
        <f t="shared" si="188"/>
        <v>0</v>
      </c>
      <c r="H1181" s="11">
        <f t="shared" si="184"/>
        <v>0</v>
      </c>
      <c r="I1181" s="11">
        <f t="shared" si="185"/>
        <v>0</v>
      </c>
      <c r="J1181" s="4">
        <f t="shared" si="186"/>
        <v>0</v>
      </c>
      <c r="K1181" s="3">
        <f t="shared" si="189"/>
        <v>0</v>
      </c>
      <c r="L1181" s="11">
        <f t="shared" si="190"/>
        <v>0</v>
      </c>
    </row>
    <row r="1182" spans="1:12" x14ac:dyDescent="0.25">
      <c r="A1182" s="9">
        <f>IF('Lease Quarterly'!$H$4="Monthly",DATE(YEAR('Quarterly Journal entry'!A1181),MONTH('Quarterly Journal entry'!A1181)+1,DAY('Quarterly Journal entry'!A1181)),IF('Lease Quarterly'!$H$4="Quarterly",DATE(YEAR('Quarterly Journal entry'!A1181),MONTH('Quarterly Journal entry'!A1181)+3,DAY('Quarterly Journal entry'!A1181)),DATE(YEAR('Quarterly Journal entry'!A1181)+1,MONTH('Quarterly Journal entry'!A1181),DAY('Quarterly Journal entry'!A1181))))</f>
        <v>151485</v>
      </c>
      <c r="B1182" s="9">
        <f t="shared" si="181"/>
        <v>151485</v>
      </c>
      <c r="C1182" s="9">
        <f t="shared" si="187"/>
        <v>151515</v>
      </c>
      <c r="D1182" s="3">
        <f t="shared" si="182"/>
        <v>31</v>
      </c>
      <c r="E1182" s="10">
        <f t="shared" si="183"/>
        <v>31</v>
      </c>
      <c r="F1182" s="4">
        <f>'Lease Quarterly'!K1192</f>
        <v>0</v>
      </c>
      <c r="G1182" s="3">
        <f t="shared" si="188"/>
        <v>0</v>
      </c>
      <c r="H1182" s="11">
        <f t="shared" si="184"/>
        <v>0</v>
      </c>
      <c r="I1182" s="11">
        <f t="shared" si="185"/>
        <v>0</v>
      </c>
      <c r="J1182" s="4">
        <f t="shared" si="186"/>
        <v>0</v>
      </c>
      <c r="K1182" s="3">
        <f t="shared" si="189"/>
        <v>0</v>
      </c>
      <c r="L1182" s="11">
        <f t="shared" si="190"/>
        <v>0</v>
      </c>
    </row>
    <row r="1183" spans="1:12" x14ac:dyDescent="0.25">
      <c r="A1183" s="9">
        <f>IF('Lease Quarterly'!$H$4="Monthly",DATE(YEAR('Quarterly Journal entry'!A1182),MONTH('Quarterly Journal entry'!A1182)+1,DAY('Quarterly Journal entry'!A1182)),IF('Lease Quarterly'!$H$4="Quarterly",DATE(YEAR('Quarterly Journal entry'!A1182),MONTH('Quarterly Journal entry'!A1182)+3,DAY('Quarterly Journal entry'!A1182)),DATE(YEAR('Quarterly Journal entry'!A1182)+1,MONTH('Quarterly Journal entry'!A1182),DAY('Quarterly Journal entry'!A1182))))</f>
        <v>151577</v>
      </c>
      <c r="B1183" s="9">
        <f t="shared" si="181"/>
        <v>151577</v>
      </c>
      <c r="C1183" s="9">
        <f t="shared" si="187"/>
        <v>151607</v>
      </c>
      <c r="D1183" s="3">
        <f t="shared" si="182"/>
        <v>31</v>
      </c>
      <c r="E1183" s="10">
        <f t="shared" si="183"/>
        <v>31</v>
      </c>
      <c r="F1183" s="4">
        <f>'Lease Quarterly'!K1193</f>
        <v>0</v>
      </c>
      <c r="G1183" s="3">
        <f t="shared" si="188"/>
        <v>0</v>
      </c>
      <c r="H1183" s="11">
        <f t="shared" si="184"/>
        <v>0</v>
      </c>
      <c r="I1183" s="11">
        <f t="shared" si="185"/>
        <v>0</v>
      </c>
      <c r="J1183" s="4">
        <f t="shared" si="186"/>
        <v>0</v>
      </c>
      <c r="K1183" s="3">
        <f t="shared" si="189"/>
        <v>0</v>
      </c>
      <c r="L1183" s="11">
        <f t="shared" si="190"/>
        <v>0</v>
      </c>
    </row>
    <row r="1184" spans="1:12" x14ac:dyDescent="0.25">
      <c r="A1184" s="9">
        <f>IF('Lease Quarterly'!$H$4="Monthly",DATE(YEAR('Quarterly Journal entry'!A1183),MONTH('Quarterly Journal entry'!A1183)+1,DAY('Quarterly Journal entry'!A1183)),IF('Lease Quarterly'!$H$4="Quarterly",DATE(YEAR('Quarterly Journal entry'!A1183),MONTH('Quarterly Journal entry'!A1183)+3,DAY('Quarterly Journal entry'!A1183)),DATE(YEAR('Quarterly Journal entry'!A1183)+1,MONTH('Quarterly Journal entry'!A1183),DAY('Quarterly Journal entry'!A1183))))</f>
        <v>151667</v>
      </c>
      <c r="B1184" s="9">
        <f t="shared" si="181"/>
        <v>151667</v>
      </c>
      <c r="C1184" s="9">
        <f t="shared" si="187"/>
        <v>151696</v>
      </c>
      <c r="D1184" s="3">
        <f t="shared" si="182"/>
        <v>30</v>
      </c>
      <c r="E1184" s="10">
        <f t="shared" si="183"/>
        <v>30</v>
      </c>
      <c r="F1184" s="4">
        <f>'Lease Quarterly'!K1194</f>
        <v>0</v>
      </c>
      <c r="G1184" s="3">
        <f t="shared" si="188"/>
        <v>0</v>
      </c>
      <c r="H1184" s="11">
        <f t="shared" si="184"/>
        <v>0</v>
      </c>
      <c r="I1184" s="11">
        <f t="shared" si="185"/>
        <v>0</v>
      </c>
      <c r="J1184" s="4">
        <f t="shared" si="186"/>
        <v>0</v>
      </c>
      <c r="K1184" s="3">
        <f t="shared" si="189"/>
        <v>0</v>
      </c>
      <c r="L1184" s="11">
        <f t="shared" si="190"/>
        <v>0</v>
      </c>
    </row>
    <row r="1185" spans="1:12" x14ac:dyDescent="0.25">
      <c r="A1185" s="9">
        <f>IF('Lease Quarterly'!$H$4="Monthly",DATE(YEAR('Quarterly Journal entry'!A1184),MONTH('Quarterly Journal entry'!A1184)+1,DAY('Quarterly Journal entry'!A1184)),IF('Lease Quarterly'!$H$4="Quarterly",DATE(YEAR('Quarterly Journal entry'!A1184),MONTH('Quarterly Journal entry'!A1184)+3,DAY('Quarterly Journal entry'!A1184)),DATE(YEAR('Quarterly Journal entry'!A1184)+1,MONTH('Quarterly Journal entry'!A1184),DAY('Quarterly Journal entry'!A1184))))</f>
        <v>151758</v>
      </c>
      <c r="B1185" s="9">
        <f t="shared" si="181"/>
        <v>151758</v>
      </c>
      <c r="C1185" s="9">
        <f t="shared" si="187"/>
        <v>151788</v>
      </c>
      <c r="D1185" s="3">
        <f t="shared" si="182"/>
        <v>31</v>
      </c>
      <c r="E1185" s="10">
        <f t="shared" si="183"/>
        <v>31</v>
      </c>
      <c r="F1185" s="4">
        <f>'Lease Quarterly'!K1195</f>
        <v>0</v>
      </c>
      <c r="G1185" s="3">
        <f t="shared" si="188"/>
        <v>0</v>
      </c>
      <c r="H1185" s="11">
        <f t="shared" si="184"/>
        <v>0</v>
      </c>
      <c r="I1185" s="11">
        <f t="shared" si="185"/>
        <v>0</v>
      </c>
      <c r="J1185" s="4">
        <f t="shared" si="186"/>
        <v>0</v>
      </c>
      <c r="K1185" s="3">
        <f t="shared" si="189"/>
        <v>0</v>
      </c>
      <c r="L1185" s="11">
        <f t="shared" si="190"/>
        <v>0</v>
      </c>
    </row>
    <row r="1186" spans="1:12" x14ac:dyDescent="0.25">
      <c r="A1186" s="9">
        <f>IF('Lease Quarterly'!$H$4="Monthly",DATE(YEAR('Quarterly Journal entry'!A1185),MONTH('Quarterly Journal entry'!A1185)+1,DAY('Quarterly Journal entry'!A1185)),IF('Lease Quarterly'!$H$4="Quarterly",DATE(YEAR('Quarterly Journal entry'!A1185),MONTH('Quarterly Journal entry'!A1185)+3,DAY('Quarterly Journal entry'!A1185)),DATE(YEAR('Quarterly Journal entry'!A1185)+1,MONTH('Quarterly Journal entry'!A1185),DAY('Quarterly Journal entry'!A1185))))</f>
        <v>151850</v>
      </c>
      <c r="B1186" s="9">
        <f t="shared" si="181"/>
        <v>151850</v>
      </c>
      <c r="C1186" s="9">
        <f t="shared" si="187"/>
        <v>151880</v>
      </c>
      <c r="D1186" s="3">
        <f t="shared" si="182"/>
        <v>31</v>
      </c>
      <c r="E1186" s="10">
        <f t="shared" si="183"/>
        <v>31</v>
      </c>
      <c r="F1186" s="4">
        <f>'Lease Quarterly'!K1196</f>
        <v>0</v>
      </c>
      <c r="G1186" s="3">
        <f t="shared" si="188"/>
        <v>0</v>
      </c>
      <c r="H1186" s="11">
        <f t="shared" si="184"/>
        <v>0</v>
      </c>
      <c r="I1186" s="11">
        <f t="shared" si="185"/>
        <v>0</v>
      </c>
      <c r="J1186" s="4">
        <f t="shared" si="186"/>
        <v>0</v>
      </c>
      <c r="K1186" s="3">
        <f t="shared" si="189"/>
        <v>0</v>
      </c>
      <c r="L1186" s="11">
        <f t="shared" si="190"/>
        <v>0</v>
      </c>
    </row>
    <row r="1187" spans="1:12" x14ac:dyDescent="0.25">
      <c r="A1187" s="9">
        <f>IF('Lease Quarterly'!$H$4="Monthly",DATE(YEAR('Quarterly Journal entry'!A1186),MONTH('Quarterly Journal entry'!A1186)+1,DAY('Quarterly Journal entry'!A1186)),IF('Lease Quarterly'!$H$4="Quarterly",DATE(YEAR('Quarterly Journal entry'!A1186),MONTH('Quarterly Journal entry'!A1186)+3,DAY('Quarterly Journal entry'!A1186)),DATE(YEAR('Quarterly Journal entry'!A1186)+1,MONTH('Quarterly Journal entry'!A1186),DAY('Quarterly Journal entry'!A1186))))</f>
        <v>151942</v>
      </c>
      <c r="B1187" s="9">
        <f t="shared" si="181"/>
        <v>151942</v>
      </c>
      <c r="C1187" s="9">
        <f t="shared" si="187"/>
        <v>151972</v>
      </c>
      <c r="D1187" s="3">
        <f t="shared" si="182"/>
        <v>31</v>
      </c>
      <c r="E1187" s="10">
        <f t="shared" si="183"/>
        <v>31</v>
      </c>
      <c r="F1187" s="4">
        <f>'Lease Quarterly'!K1197</f>
        <v>0</v>
      </c>
      <c r="G1187" s="3">
        <f t="shared" si="188"/>
        <v>0</v>
      </c>
      <c r="H1187" s="11">
        <f t="shared" si="184"/>
        <v>0</v>
      </c>
      <c r="I1187" s="11">
        <f t="shared" si="185"/>
        <v>0</v>
      </c>
      <c r="J1187" s="4">
        <f t="shared" si="186"/>
        <v>0</v>
      </c>
      <c r="K1187" s="3">
        <f t="shared" si="189"/>
        <v>0</v>
      </c>
      <c r="L1187" s="11">
        <f t="shared" si="190"/>
        <v>0</v>
      </c>
    </row>
    <row r="1188" spans="1:12" x14ac:dyDescent="0.25">
      <c r="A1188" s="9">
        <f>IF('Lease Quarterly'!$H$4="Monthly",DATE(YEAR('Quarterly Journal entry'!A1187),MONTH('Quarterly Journal entry'!A1187)+1,DAY('Quarterly Journal entry'!A1187)),IF('Lease Quarterly'!$H$4="Quarterly",DATE(YEAR('Quarterly Journal entry'!A1187),MONTH('Quarterly Journal entry'!A1187)+3,DAY('Quarterly Journal entry'!A1187)),DATE(YEAR('Quarterly Journal entry'!A1187)+1,MONTH('Quarterly Journal entry'!A1187),DAY('Quarterly Journal entry'!A1187))))</f>
        <v>152033</v>
      </c>
      <c r="B1188" s="9">
        <f t="shared" si="181"/>
        <v>152033</v>
      </c>
      <c r="C1188" s="9">
        <f t="shared" si="187"/>
        <v>152062</v>
      </c>
      <c r="D1188" s="3">
        <f t="shared" si="182"/>
        <v>30</v>
      </c>
      <c r="E1188" s="10">
        <f t="shared" si="183"/>
        <v>30</v>
      </c>
      <c r="F1188" s="4">
        <f>'Lease Quarterly'!K1198</f>
        <v>0</v>
      </c>
      <c r="G1188" s="3">
        <f t="shared" si="188"/>
        <v>0</v>
      </c>
      <c r="H1188" s="11">
        <f t="shared" si="184"/>
        <v>0</v>
      </c>
      <c r="I1188" s="11">
        <f t="shared" si="185"/>
        <v>0</v>
      </c>
      <c r="J1188" s="4">
        <f t="shared" si="186"/>
        <v>0</v>
      </c>
      <c r="K1188" s="3">
        <f t="shared" si="189"/>
        <v>0</v>
      </c>
      <c r="L1188" s="11">
        <f t="shared" si="190"/>
        <v>0</v>
      </c>
    </row>
    <row r="1189" spans="1:12" x14ac:dyDescent="0.25">
      <c r="A1189" s="9">
        <f>IF('Lease Quarterly'!$H$4="Monthly",DATE(YEAR('Quarterly Journal entry'!A1188),MONTH('Quarterly Journal entry'!A1188)+1,DAY('Quarterly Journal entry'!A1188)),IF('Lease Quarterly'!$H$4="Quarterly",DATE(YEAR('Quarterly Journal entry'!A1188),MONTH('Quarterly Journal entry'!A1188)+3,DAY('Quarterly Journal entry'!A1188)),DATE(YEAR('Quarterly Journal entry'!A1188)+1,MONTH('Quarterly Journal entry'!A1188),DAY('Quarterly Journal entry'!A1188))))</f>
        <v>152124</v>
      </c>
      <c r="B1189" s="9">
        <f t="shared" si="181"/>
        <v>152124</v>
      </c>
      <c r="C1189" s="9">
        <f t="shared" si="187"/>
        <v>152154</v>
      </c>
      <c r="D1189" s="3">
        <f t="shared" si="182"/>
        <v>31</v>
      </c>
      <c r="E1189" s="10">
        <f t="shared" si="183"/>
        <v>31</v>
      </c>
      <c r="F1189" s="4">
        <f>'Lease Quarterly'!K1199</f>
        <v>0</v>
      </c>
      <c r="G1189" s="3">
        <f t="shared" si="188"/>
        <v>0</v>
      </c>
      <c r="H1189" s="11">
        <f t="shared" si="184"/>
        <v>0</v>
      </c>
      <c r="I1189" s="11">
        <f t="shared" si="185"/>
        <v>0</v>
      </c>
      <c r="J1189" s="4">
        <f t="shared" si="186"/>
        <v>0</v>
      </c>
      <c r="K1189" s="3">
        <f t="shared" si="189"/>
        <v>0</v>
      </c>
      <c r="L1189" s="11">
        <f t="shared" si="190"/>
        <v>0</v>
      </c>
    </row>
    <row r="1190" spans="1:12" x14ac:dyDescent="0.25">
      <c r="A1190" s="9">
        <f>IF('Lease Quarterly'!$H$4="Monthly",DATE(YEAR('Quarterly Journal entry'!A1189),MONTH('Quarterly Journal entry'!A1189)+1,DAY('Quarterly Journal entry'!A1189)),IF('Lease Quarterly'!$H$4="Quarterly",DATE(YEAR('Quarterly Journal entry'!A1189),MONTH('Quarterly Journal entry'!A1189)+3,DAY('Quarterly Journal entry'!A1189)),DATE(YEAR('Quarterly Journal entry'!A1189)+1,MONTH('Quarterly Journal entry'!A1189),DAY('Quarterly Journal entry'!A1189))))</f>
        <v>152216</v>
      </c>
      <c r="B1190" s="9">
        <f t="shared" si="181"/>
        <v>152216</v>
      </c>
      <c r="C1190" s="9">
        <f t="shared" si="187"/>
        <v>152246</v>
      </c>
      <c r="D1190" s="3">
        <f t="shared" si="182"/>
        <v>31</v>
      </c>
      <c r="E1190" s="10">
        <f t="shared" si="183"/>
        <v>31</v>
      </c>
      <c r="F1190" s="4">
        <f>'Lease Quarterly'!K1200</f>
        <v>0</v>
      </c>
      <c r="G1190" s="3">
        <f t="shared" si="188"/>
        <v>0</v>
      </c>
      <c r="H1190" s="11">
        <f t="shared" si="184"/>
        <v>0</v>
      </c>
      <c r="I1190" s="11">
        <f t="shared" si="185"/>
        <v>0</v>
      </c>
      <c r="J1190" s="4">
        <f t="shared" si="186"/>
        <v>0</v>
      </c>
      <c r="K1190" s="3">
        <f t="shared" si="189"/>
        <v>0</v>
      </c>
      <c r="L1190" s="11">
        <f t="shared" si="190"/>
        <v>0</v>
      </c>
    </row>
    <row r="1191" spans="1:12" x14ac:dyDescent="0.25">
      <c r="A1191" s="9">
        <f>IF('Lease Quarterly'!$H$4="Monthly",DATE(YEAR('Quarterly Journal entry'!A1190),MONTH('Quarterly Journal entry'!A1190)+1,DAY('Quarterly Journal entry'!A1190)),IF('Lease Quarterly'!$H$4="Quarterly",DATE(YEAR('Quarterly Journal entry'!A1190),MONTH('Quarterly Journal entry'!A1190)+3,DAY('Quarterly Journal entry'!A1190)),DATE(YEAR('Quarterly Journal entry'!A1190)+1,MONTH('Quarterly Journal entry'!A1190),DAY('Quarterly Journal entry'!A1190))))</f>
        <v>152308</v>
      </c>
      <c r="B1191" s="9">
        <f t="shared" si="181"/>
        <v>152308</v>
      </c>
      <c r="C1191" s="9">
        <f t="shared" si="187"/>
        <v>152338</v>
      </c>
      <c r="D1191" s="3">
        <f t="shared" si="182"/>
        <v>31</v>
      </c>
      <c r="E1191" s="10">
        <f t="shared" si="183"/>
        <v>31</v>
      </c>
      <c r="F1191" s="4">
        <f>'Lease Quarterly'!K1201</f>
        <v>0</v>
      </c>
      <c r="G1191" s="3">
        <f t="shared" si="188"/>
        <v>0</v>
      </c>
      <c r="H1191" s="11">
        <f t="shared" si="184"/>
        <v>0</v>
      </c>
      <c r="I1191" s="11">
        <f t="shared" si="185"/>
        <v>0</v>
      </c>
      <c r="J1191" s="4">
        <f t="shared" si="186"/>
        <v>0</v>
      </c>
      <c r="K1191" s="3">
        <f t="shared" si="189"/>
        <v>0</v>
      </c>
      <c r="L1191" s="11">
        <f t="shared" si="190"/>
        <v>0</v>
      </c>
    </row>
    <row r="1192" spans="1:12" x14ac:dyDescent="0.25">
      <c r="A1192" s="9">
        <f>IF('Lease Quarterly'!$H$4="Monthly",DATE(YEAR('Quarterly Journal entry'!A1191),MONTH('Quarterly Journal entry'!A1191)+1,DAY('Quarterly Journal entry'!A1191)),IF('Lease Quarterly'!$H$4="Quarterly",DATE(YEAR('Quarterly Journal entry'!A1191),MONTH('Quarterly Journal entry'!A1191)+3,DAY('Quarterly Journal entry'!A1191)),DATE(YEAR('Quarterly Journal entry'!A1191)+1,MONTH('Quarterly Journal entry'!A1191),DAY('Quarterly Journal entry'!A1191))))</f>
        <v>152398</v>
      </c>
      <c r="B1192" s="9">
        <f t="shared" si="181"/>
        <v>152398</v>
      </c>
      <c r="C1192" s="9">
        <f t="shared" si="187"/>
        <v>152427</v>
      </c>
      <c r="D1192" s="3">
        <f t="shared" si="182"/>
        <v>30</v>
      </c>
      <c r="E1192" s="10">
        <f t="shared" si="183"/>
        <v>30</v>
      </c>
      <c r="F1192" s="4">
        <f>'Lease Quarterly'!K1202</f>
        <v>0</v>
      </c>
      <c r="G1192" s="3">
        <f t="shared" si="188"/>
        <v>0</v>
      </c>
      <c r="H1192" s="11">
        <f t="shared" si="184"/>
        <v>0</v>
      </c>
      <c r="I1192" s="11">
        <f t="shared" si="185"/>
        <v>0</v>
      </c>
      <c r="J1192" s="4">
        <f t="shared" si="186"/>
        <v>0</v>
      </c>
      <c r="K1192" s="3">
        <f t="shared" si="189"/>
        <v>0</v>
      </c>
      <c r="L1192" s="11">
        <f t="shared" si="190"/>
        <v>0</v>
      </c>
    </row>
    <row r="1193" spans="1:12" x14ac:dyDescent="0.25">
      <c r="A1193" s="9">
        <f>IF('Lease Quarterly'!$H$4="Monthly",DATE(YEAR('Quarterly Journal entry'!A1192),MONTH('Quarterly Journal entry'!A1192)+1,DAY('Quarterly Journal entry'!A1192)),IF('Lease Quarterly'!$H$4="Quarterly",DATE(YEAR('Quarterly Journal entry'!A1192),MONTH('Quarterly Journal entry'!A1192)+3,DAY('Quarterly Journal entry'!A1192)),DATE(YEAR('Quarterly Journal entry'!A1192)+1,MONTH('Quarterly Journal entry'!A1192),DAY('Quarterly Journal entry'!A1192))))</f>
        <v>152489</v>
      </c>
      <c r="B1193" s="9">
        <f t="shared" si="181"/>
        <v>152489</v>
      </c>
      <c r="C1193" s="9">
        <f t="shared" si="187"/>
        <v>152519</v>
      </c>
      <c r="D1193" s="3">
        <f t="shared" si="182"/>
        <v>31</v>
      </c>
      <c r="E1193" s="10">
        <f t="shared" si="183"/>
        <v>31</v>
      </c>
      <c r="F1193" s="4">
        <f>'Lease Quarterly'!K1203</f>
        <v>0</v>
      </c>
      <c r="G1193" s="3">
        <f t="shared" si="188"/>
        <v>0</v>
      </c>
      <c r="H1193" s="11">
        <f t="shared" si="184"/>
        <v>0</v>
      </c>
      <c r="I1193" s="11">
        <f t="shared" si="185"/>
        <v>0</v>
      </c>
      <c r="J1193" s="4">
        <f t="shared" si="186"/>
        <v>0</v>
      </c>
      <c r="K1193" s="3">
        <f t="shared" si="189"/>
        <v>0</v>
      </c>
      <c r="L1193" s="11">
        <f t="shared" si="190"/>
        <v>0</v>
      </c>
    </row>
    <row r="1194" spans="1:12" x14ac:dyDescent="0.25">
      <c r="A1194" s="9">
        <f>IF('Lease Quarterly'!$H$4="Monthly",DATE(YEAR('Quarterly Journal entry'!A1193),MONTH('Quarterly Journal entry'!A1193)+1,DAY('Quarterly Journal entry'!A1193)),IF('Lease Quarterly'!$H$4="Quarterly",DATE(YEAR('Quarterly Journal entry'!A1193),MONTH('Quarterly Journal entry'!A1193)+3,DAY('Quarterly Journal entry'!A1193)),DATE(YEAR('Quarterly Journal entry'!A1193)+1,MONTH('Quarterly Journal entry'!A1193),DAY('Quarterly Journal entry'!A1193))))</f>
        <v>152581</v>
      </c>
      <c r="B1194" s="9">
        <f t="shared" si="181"/>
        <v>152581</v>
      </c>
      <c r="C1194" s="9">
        <f t="shared" si="187"/>
        <v>152611</v>
      </c>
      <c r="D1194" s="3">
        <f t="shared" si="182"/>
        <v>31</v>
      </c>
      <c r="E1194" s="10">
        <f t="shared" si="183"/>
        <v>31</v>
      </c>
      <c r="F1194" s="4">
        <f>'Lease Quarterly'!K1204</f>
        <v>0</v>
      </c>
      <c r="G1194" s="3">
        <f t="shared" si="188"/>
        <v>0</v>
      </c>
      <c r="H1194" s="11">
        <f t="shared" si="184"/>
        <v>0</v>
      </c>
      <c r="I1194" s="11">
        <f t="shared" si="185"/>
        <v>0</v>
      </c>
      <c r="J1194" s="4">
        <f t="shared" si="186"/>
        <v>0</v>
      </c>
      <c r="K1194" s="3">
        <f t="shared" si="189"/>
        <v>0</v>
      </c>
      <c r="L1194" s="11">
        <f t="shared" si="190"/>
        <v>0</v>
      </c>
    </row>
    <row r="1195" spans="1:12" x14ac:dyDescent="0.25">
      <c r="A1195" s="9">
        <f>IF('Lease Quarterly'!$H$4="Monthly",DATE(YEAR('Quarterly Journal entry'!A1194),MONTH('Quarterly Journal entry'!A1194)+1,DAY('Quarterly Journal entry'!A1194)),IF('Lease Quarterly'!$H$4="Quarterly",DATE(YEAR('Quarterly Journal entry'!A1194),MONTH('Quarterly Journal entry'!A1194)+3,DAY('Quarterly Journal entry'!A1194)),DATE(YEAR('Quarterly Journal entry'!A1194)+1,MONTH('Quarterly Journal entry'!A1194),DAY('Quarterly Journal entry'!A1194))))</f>
        <v>152673</v>
      </c>
      <c r="B1195" s="9">
        <f t="shared" si="181"/>
        <v>152673</v>
      </c>
      <c r="C1195" s="9">
        <f t="shared" si="187"/>
        <v>152703</v>
      </c>
      <c r="D1195" s="3">
        <f t="shared" si="182"/>
        <v>31</v>
      </c>
      <c r="E1195" s="10">
        <f t="shared" si="183"/>
        <v>31</v>
      </c>
      <c r="F1195" s="4">
        <f>'Lease Quarterly'!K1205</f>
        <v>0</v>
      </c>
      <c r="G1195" s="3">
        <f t="shared" si="188"/>
        <v>0</v>
      </c>
      <c r="H1195" s="11">
        <f t="shared" si="184"/>
        <v>0</v>
      </c>
      <c r="I1195" s="11">
        <f t="shared" si="185"/>
        <v>0</v>
      </c>
      <c r="J1195" s="4">
        <f t="shared" si="186"/>
        <v>0</v>
      </c>
      <c r="K1195" s="3">
        <f t="shared" si="189"/>
        <v>0</v>
      </c>
      <c r="L1195" s="11">
        <f t="shared" si="190"/>
        <v>0</v>
      </c>
    </row>
    <row r="1196" spans="1:12" x14ac:dyDescent="0.25">
      <c r="A1196" s="9">
        <f>IF('Lease Quarterly'!$H$4="Monthly",DATE(YEAR('Quarterly Journal entry'!A1195),MONTH('Quarterly Journal entry'!A1195)+1,DAY('Quarterly Journal entry'!A1195)),IF('Lease Quarterly'!$H$4="Quarterly",DATE(YEAR('Quarterly Journal entry'!A1195),MONTH('Quarterly Journal entry'!A1195)+3,DAY('Quarterly Journal entry'!A1195)),DATE(YEAR('Quarterly Journal entry'!A1195)+1,MONTH('Quarterly Journal entry'!A1195),DAY('Quarterly Journal entry'!A1195))))</f>
        <v>152763</v>
      </c>
      <c r="B1196" s="9">
        <f t="shared" si="181"/>
        <v>152763</v>
      </c>
      <c r="C1196" s="9">
        <f t="shared" si="187"/>
        <v>152792</v>
      </c>
      <c r="D1196" s="3">
        <f t="shared" si="182"/>
        <v>30</v>
      </c>
      <c r="E1196" s="10">
        <f t="shared" si="183"/>
        <v>30</v>
      </c>
      <c r="F1196" s="4">
        <f>'Lease Quarterly'!K1206</f>
        <v>0</v>
      </c>
      <c r="G1196" s="3">
        <f t="shared" si="188"/>
        <v>0</v>
      </c>
      <c r="H1196" s="11">
        <f t="shared" si="184"/>
        <v>0</v>
      </c>
      <c r="I1196" s="11">
        <f t="shared" si="185"/>
        <v>0</v>
      </c>
      <c r="J1196" s="4">
        <f t="shared" si="186"/>
        <v>0</v>
      </c>
      <c r="K1196" s="3">
        <f t="shared" si="189"/>
        <v>0</v>
      </c>
      <c r="L1196" s="11">
        <f t="shared" si="190"/>
        <v>0</v>
      </c>
    </row>
    <row r="1197" spans="1:12" x14ac:dyDescent="0.25">
      <c r="A1197" s="9">
        <f>IF('Lease Quarterly'!$H$4="Monthly",DATE(YEAR('Quarterly Journal entry'!A1196),MONTH('Quarterly Journal entry'!A1196)+1,DAY('Quarterly Journal entry'!A1196)),IF('Lease Quarterly'!$H$4="Quarterly",DATE(YEAR('Quarterly Journal entry'!A1196),MONTH('Quarterly Journal entry'!A1196)+3,DAY('Quarterly Journal entry'!A1196)),DATE(YEAR('Quarterly Journal entry'!A1196)+1,MONTH('Quarterly Journal entry'!A1196),DAY('Quarterly Journal entry'!A1196))))</f>
        <v>152854</v>
      </c>
      <c r="B1197" s="9">
        <f t="shared" si="181"/>
        <v>152854</v>
      </c>
      <c r="C1197" s="9">
        <f t="shared" si="187"/>
        <v>152884</v>
      </c>
      <c r="D1197" s="3">
        <f t="shared" si="182"/>
        <v>31</v>
      </c>
      <c r="E1197" s="10">
        <f t="shared" si="183"/>
        <v>31</v>
      </c>
      <c r="F1197" s="4">
        <f>'Lease Quarterly'!K1207</f>
        <v>0</v>
      </c>
      <c r="G1197" s="3">
        <f t="shared" si="188"/>
        <v>0</v>
      </c>
      <c r="H1197" s="11">
        <f t="shared" si="184"/>
        <v>0</v>
      </c>
      <c r="I1197" s="11">
        <f t="shared" si="185"/>
        <v>0</v>
      </c>
      <c r="J1197" s="4">
        <f t="shared" si="186"/>
        <v>0</v>
      </c>
      <c r="K1197" s="3">
        <f t="shared" si="189"/>
        <v>0</v>
      </c>
      <c r="L1197" s="11">
        <f t="shared" si="190"/>
        <v>0</v>
      </c>
    </row>
    <row r="1198" spans="1:12" x14ac:dyDescent="0.25">
      <c r="A1198" s="9">
        <f>IF('Lease Quarterly'!$H$4="Monthly",DATE(YEAR('Quarterly Journal entry'!A1197),MONTH('Quarterly Journal entry'!A1197)+1,DAY('Quarterly Journal entry'!A1197)),IF('Lease Quarterly'!$H$4="Quarterly",DATE(YEAR('Quarterly Journal entry'!A1197),MONTH('Quarterly Journal entry'!A1197)+3,DAY('Quarterly Journal entry'!A1197)),DATE(YEAR('Quarterly Journal entry'!A1197)+1,MONTH('Quarterly Journal entry'!A1197),DAY('Quarterly Journal entry'!A1197))))</f>
        <v>152946</v>
      </c>
      <c r="B1198" s="9">
        <f t="shared" si="181"/>
        <v>152946</v>
      </c>
      <c r="C1198" s="9">
        <f t="shared" si="187"/>
        <v>152976</v>
      </c>
      <c r="D1198" s="3">
        <f t="shared" si="182"/>
        <v>31</v>
      </c>
      <c r="E1198" s="10">
        <f t="shared" si="183"/>
        <v>31</v>
      </c>
      <c r="F1198" s="4">
        <f>'Lease Quarterly'!K1208</f>
        <v>0</v>
      </c>
      <c r="G1198" s="3">
        <f t="shared" si="188"/>
        <v>0</v>
      </c>
      <c r="H1198" s="11">
        <f t="shared" si="184"/>
        <v>0</v>
      </c>
      <c r="I1198" s="11">
        <f t="shared" si="185"/>
        <v>0</v>
      </c>
      <c r="J1198" s="4">
        <f t="shared" si="186"/>
        <v>0</v>
      </c>
      <c r="K1198" s="3">
        <f t="shared" si="189"/>
        <v>0</v>
      </c>
      <c r="L1198" s="11">
        <f t="shared" si="190"/>
        <v>0</v>
      </c>
    </row>
    <row r="1199" spans="1:12" x14ac:dyDescent="0.25">
      <c r="A1199" s="9">
        <f>IF('Lease Quarterly'!$H$4="Monthly",DATE(YEAR('Quarterly Journal entry'!A1198),MONTH('Quarterly Journal entry'!A1198)+1,DAY('Quarterly Journal entry'!A1198)),IF('Lease Quarterly'!$H$4="Quarterly",DATE(YEAR('Quarterly Journal entry'!A1198),MONTH('Quarterly Journal entry'!A1198)+3,DAY('Quarterly Journal entry'!A1198)),DATE(YEAR('Quarterly Journal entry'!A1198)+1,MONTH('Quarterly Journal entry'!A1198),DAY('Quarterly Journal entry'!A1198))))</f>
        <v>153038</v>
      </c>
      <c r="B1199" s="9">
        <f t="shared" si="181"/>
        <v>153038</v>
      </c>
      <c r="C1199" s="9">
        <f t="shared" si="187"/>
        <v>153068</v>
      </c>
      <c r="D1199" s="3">
        <f t="shared" si="182"/>
        <v>31</v>
      </c>
      <c r="E1199" s="10">
        <f t="shared" si="183"/>
        <v>31</v>
      </c>
      <c r="F1199" s="4">
        <f>'Lease Quarterly'!K1209</f>
        <v>0</v>
      </c>
      <c r="G1199" s="3">
        <f t="shared" si="188"/>
        <v>0</v>
      </c>
      <c r="H1199" s="11">
        <f t="shared" si="184"/>
        <v>0</v>
      </c>
      <c r="I1199" s="11">
        <f t="shared" si="185"/>
        <v>0</v>
      </c>
      <c r="J1199" s="4">
        <f t="shared" si="186"/>
        <v>0</v>
      </c>
      <c r="K1199" s="3">
        <f t="shared" si="189"/>
        <v>0</v>
      </c>
      <c r="L1199" s="11">
        <f t="shared" si="190"/>
        <v>0</v>
      </c>
    </row>
    <row r="1200" spans="1:12" x14ac:dyDescent="0.25">
      <c r="A1200" s="9">
        <f>IF('Lease Quarterly'!$H$4="Monthly",DATE(YEAR('Quarterly Journal entry'!A1199),MONTH('Quarterly Journal entry'!A1199)+1,DAY('Quarterly Journal entry'!A1199)),IF('Lease Quarterly'!$H$4="Quarterly",DATE(YEAR('Quarterly Journal entry'!A1199),MONTH('Quarterly Journal entry'!A1199)+3,DAY('Quarterly Journal entry'!A1199)),DATE(YEAR('Quarterly Journal entry'!A1199)+1,MONTH('Quarterly Journal entry'!A1199),DAY('Quarterly Journal entry'!A1199))))</f>
        <v>153128</v>
      </c>
      <c r="B1200" s="9">
        <f t="shared" si="181"/>
        <v>153128</v>
      </c>
      <c r="C1200" s="9">
        <f t="shared" si="187"/>
        <v>153157</v>
      </c>
      <c r="D1200" s="3">
        <f t="shared" si="182"/>
        <v>30</v>
      </c>
      <c r="E1200" s="10">
        <f t="shared" si="183"/>
        <v>30</v>
      </c>
      <c r="F1200" s="4">
        <f>'Lease Quarterly'!K1210</f>
        <v>0</v>
      </c>
      <c r="G1200" s="3">
        <f t="shared" si="188"/>
        <v>0</v>
      </c>
      <c r="H1200" s="11">
        <f t="shared" si="184"/>
        <v>0</v>
      </c>
      <c r="I1200" s="11">
        <f t="shared" si="185"/>
        <v>0</v>
      </c>
      <c r="J1200" s="4">
        <f t="shared" si="186"/>
        <v>0</v>
      </c>
      <c r="K1200" s="3">
        <f t="shared" si="189"/>
        <v>0</v>
      </c>
      <c r="L1200" s="11">
        <f t="shared" si="190"/>
        <v>0</v>
      </c>
    </row>
    <row r="1201" spans="1:12" x14ac:dyDescent="0.25">
      <c r="A1201" s="9">
        <f>IF('Lease Quarterly'!$H$4="Monthly",DATE(YEAR('Quarterly Journal entry'!A1200),MONTH('Quarterly Journal entry'!A1200)+1,DAY('Quarterly Journal entry'!A1200)),IF('Lease Quarterly'!$H$4="Quarterly",DATE(YEAR('Quarterly Journal entry'!A1200),MONTH('Quarterly Journal entry'!A1200)+3,DAY('Quarterly Journal entry'!A1200)),DATE(YEAR('Quarterly Journal entry'!A1200)+1,MONTH('Quarterly Journal entry'!A1200),DAY('Quarterly Journal entry'!A1200))))</f>
        <v>153219</v>
      </c>
      <c r="B1201" s="9">
        <f t="shared" si="181"/>
        <v>153219</v>
      </c>
      <c r="C1201" s="9">
        <f t="shared" si="187"/>
        <v>153249</v>
      </c>
      <c r="D1201" s="3">
        <f t="shared" si="182"/>
        <v>31</v>
      </c>
      <c r="E1201" s="10">
        <f t="shared" si="183"/>
        <v>31</v>
      </c>
      <c r="F1201" s="4">
        <f>'Lease Quarterly'!K1211</f>
        <v>0</v>
      </c>
      <c r="G1201" s="3">
        <f t="shared" si="188"/>
        <v>0</v>
      </c>
      <c r="H1201" s="11">
        <f t="shared" si="184"/>
        <v>0</v>
      </c>
      <c r="I1201" s="11">
        <f t="shared" si="185"/>
        <v>0</v>
      </c>
      <c r="J1201" s="4">
        <f t="shared" si="186"/>
        <v>0</v>
      </c>
      <c r="K1201" s="3">
        <f t="shared" si="189"/>
        <v>0</v>
      </c>
      <c r="L1201" s="11">
        <f t="shared" si="190"/>
        <v>0</v>
      </c>
    </row>
    <row r="1202" spans="1:12" x14ac:dyDescent="0.25">
      <c r="A1202" s="9">
        <f>IF('Lease Quarterly'!$H$4="Monthly",DATE(YEAR('Quarterly Journal entry'!A1201),MONTH('Quarterly Journal entry'!A1201)+1,DAY('Quarterly Journal entry'!A1201)),IF('Lease Quarterly'!$H$4="Quarterly",DATE(YEAR('Quarterly Journal entry'!A1201),MONTH('Quarterly Journal entry'!A1201)+3,DAY('Quarterly Journal entry'!A1201)),DATE(YEAR('Quarterly Journal entry'!A1201)+1,MONTH('Quarterly Journal entry'!A1201),DAY('Quarterly Journal entry'!A1201))))</f>
        <v>153311</v>
      </c>
      <c r="B1202" s="9">
        <f t="shared" si="181"/>
        <v>153311</v>
      </c>
      <c r="C1202" s="9">
        <f t="shared" si="187"/>
        <v>153341</v>
      </c>
      <c r="D1202" s="3">
        <f t="shared" si="182"/>
        <v>31</v>
      </c>
      <c r="E1202" s="10">
        <f t="shared" si="183"/>
        <v>31</v>
      </c>
      <c r="F1202" s="4">
        <f>'Lease Quarterly'!K1212</f>
        <v>0</v>
      </c>
      <c r="G1202" s="3">
        <f t="shared" si="188"/>
        <v>0</v>
      </c>
      <c r="H1202" s="11">
        <f t="shared" si="184"/>
        <v>0</v>
      </c>
      <c r="I1202" s="11">
        <f t="shared" si="185"/>
        <v>0</v>
      </c>
      <c r="J1202" s="4">
        <f t="shared" si="186"/>
        <v>0</v>
      </c>
      <c r="K1202" s="3">
        <f t="shared" si="189"/>
        <v>0</v>
      </c>
      <c r="L1202" s="11">
        <f t="shared" si="190"/>
        <v>0</v>
      </c>
    </row>
    <row r="1203" spans="1:12" x14ac:dyDescent="0.25">
      <c r="A1203" s="9">
        <f>IF('Lease Quarterly'!$H$4="Monthly",DATE(YEAR('Quarterly Journal entry'!A1202),MONTH('Quarterly Journal entry'!A1202)+1,DAY('Quarterly Journal entry'!A1202)),IF('Lease Quarterly'!$H$4="Quarterly",DATE(YEAR('Quarterly Journal entry'!A1202),MONTH('Quarterly Journal entry'!A1202)+3,DAY('Quarterly Journal entry'!A1202)),DATE(YEAR('Quarterly Journal entry'!A1202)+1,MONTH('Quarterly Journal entry'!A1202),DAY('Quarterly Journal entry'!A1202))))</f>
        <v>153403</v>
      </c>
      <c r="B1203" s="9">
        <f t="shared" si="181"/>
        <v>153403</v>
      </c>
      <c r="C1203" s="9">
        <f t="shared" si="187"/>
        <v>153433</v>
      </c>
      <c r="D1203" s="3">
        <f t="shared" si="182"/>
        <v>31</v>
      </c>
      <c r="E1203" s="10">
        <f t="shared" si="183"/>
        <v>31</v>
      </c>
      <c r="F1203" s="4">
        <f>'Lease Quarterly'!K1213</f>
        <v>0</v>
      </c>
      <c r="G1203" s="3">
        <f t="shared" si="188"/>
        <v>0</v>
      </c>
      <c r="H1203" s="11">
        <f t="shared" si="184"/>
        <v>0</v>
      </c>
      <c r="I1203" s="11">
        <f t="shared" si="185"/>
        <v>0</v>
      </c>
      <c r="J1203" s="4">
        <f t="shared" si="186"/>
        <v>0</v>
      </c>
      <c r="K1203" s="3">
        <f t="shared" si="189"/>
        <v>0</v>
      </c>
      <c r="L1203" s="11">
        <f t="shared" si="190"/>
        <v>0</v>
      </c>
    </row>
    <row r="1204" spans="1:12" x14ac:dyDescent="0.25">
      <c r="A1204" s="9">
        <f>IF('Lease Quarterly'!$H$4="Monthly",DATE(YEAR('Quarterly Journal entry'!A1203),MONTH('Quarterly Journal entry'!A1203)+1,DAY('Quarterly Journal entry'!A1203)),IF('Lease Quarterly'!$H$4="Quarterly",DATE(YEAR('Quarterly Journal entry'!A1203),MONTH('Quarterly Journal entry'!A1203)+3,DAY('Quarterly Journal entry'!A1203)),DATE(YEAR('Quarterly Journal entry'!A1203)+1,MONTH('Quarterly Journal entry'!A1203),DAY('Quarterly Journal entry'!A1203))))</f>
        <v>153494</v>
      </c>
      <c r="B1204" s="9">
        <f t="shared" si="181"/>
        <v>153494</v>
      </c>
      <c r="C1204" s="9">
        <f t="shared" si="187"/>
        <v>153523</v>
      </c>
      <c r="D1204" s="3">
        <f t="shared" si="182"/>
        <v>30</v>
      </c>
      <c r="E1204" s="10">
        <f t="shared" si="183"/>
        <v>30</v>
      </c>
      <c r="F1204" s="4">
        <f>'Lease Quarterly'!K1214</f>
        <v>0</v>
      </c>
      <c r="G1204" s="3">
        <f t="shared" si="188"/>
        <v>0</v>
      </c>
      <c r="H1204" s="11">
        <f t="shared" si="184"/>
        <v>0</v>
      </c>
      <c r="I1204" s="11">
        <f t="shared" si="185"/>
        <v>0</v>
      </c>
      <c r="J1204" s="4">
        <f t="shared" si="186"/>
        <v>0</v>
      </c>
      <c r="K1204" s="3">
        <f t="shared" si="189"/>
        <v>0</v>
      </c>
      <c r="L1204" s="11">
        <f t="shared" si="190"/>
        <v>0</v>
      </c>
    </row>
    <row r="1205" spans="1:12" x14ac:dyDescent="0.25">
      <c r="A1205" s="9">
        <f>IF('Lease Quarterly'!$H$4="Monthly",DATE(YEAR('Quarterly Journal entry'!A1204),MONTH('Quarterly Journal entry'!A1204)+1,DAY('Quarterly Journal entry'!A1204)),IF('Lease Quarterly'!$H$4="Quarterly",DATE(YEAR('Quarterly Journal entry'!A1204),MONTH('Quarterly Journal entry'!A1204)+3,DAY('Quarterly Journal entry'!A1204)),DATE(YEAR('Quarterly Journal entry'!A1204)+1,MONTH('Quarterly Journal entry'!A1204),DAY('Quarterly Journal entry'!A1204))))</f>
        <v>153585</v>
      </c>
      <c r="B1205" s="9">
        <f t="shared" si="181"/>
        <v>153585</v>
      </c>
      <c r="C1205" s="9">
        <f t="shared" si="187"/>
        <v>153615</v>
      </c>
      <c r="D1205" s="3">
        <f t="shared" si="182"/>
        <v>31</v>
      </c>
      <c r="E1205" s="10">
        <f t="shared" si="183"/>
        <v>31</v>
      </c>
      <c r="F1205" s="4">
        <f>'Lease Quarterly'!K1215</f>
        <v>0</v>
      </c>
      <c r="G1205" s="3">
        <f t="shared" si="188"/>
        <v>0</v>
      </c>
      <c r="H1205" s="11">
        <f t="shared" si="184"/>
        <v>0</v>
      </c>
      <c r="I1205" s="11">
        <f t="shared" si="185"/>
        <v>0</v>
      </c>
      <c r="J1205" s="4">
        <f t="shared" si="186"/>
        <v>0</v>
      </c>
      <c r="K1205" s="3">
        <f t="shared" si="189"/>
        <v>0</v>
      </c>
      <c r="L1205" s="11">
        <f t="shared" si="190"/>
        <v>0</v>
      </c>
    </row>
    <row r="1206" spans="1:12" x14ac:dyDescent="0.25">
      <c r="A1206" s="9">
        <f>IF('Lease Quarterly'!$H$4="Monthly",DATE(YEAR('Quarterly Journal entry'!A1205),MONTH('Quarterly Journal entry'!A1205)+1,DAY('Quarterly Journal entry'!A1205)),IF('Lease Quarterly'!$H$4="Quarterly",DATE(YEAR('Quarterly Journal entry'!A1205),MONTH('Quarterly Journal entry'!A1205)+3,DAY('Quarterly Journal entry'!A1205)),DATE(YEAR('Quarterly Journal entry'!A1205)+1,MONTH('Quarterly Journal entry'!A1205),DAY('Quarterly Journal entry'!A1205))))</f>
        <v>153677</v>
      </c>
      <c r="B1206" s="9">
        <f t="shared" si="181"/>
        <v>153677</v>
      </c>
      <c r="C1206" s="9">
        <f t="shared" si="187"/>
        <v>153707</v>
      </c>
      <c r="D1206" s="3">
        <f t="shared" si="182"/>
        <v>31</v>
      </c>
      <c r="E1206" s="10">
        <f t="shared" si="183"/>
        <v>31</v>
      </c>
      <c r="F1206" s="4">
        <f>'Lease Quarterly'!K1216</f>
        <v>0</v>
      </c>
      <c r="G1206" s="3">
        <f t="shared" si="188"/>
        <v>0</v>
      </c>
      <c r="H1206" s="11">
        <f t="shared" si="184"/>
        <v>0</v>
      </c>
      <c r="I1206" s="11">
        <f t="shared" si="185"/>
        <v>0</v>
      </c>
      <c r="J1206" s="4" t="e">
        <f t="shared" si="186"/>
        <v>#NUM!</v>
      </c>
      <c r="K1206" s="3" t="e">
        <f t="shared" si="189"/>
        <v>#NUM!</v>
      </c>
      <c r="L1206" s="11" t="e">
        <f t="shared" si="190"/>
        <v>#NUM!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showGridLines="0" workbookViewId="0"/>
  </sheetViews>
  <sheetFormatPr baseColWidth="10" defaultColWidth="8.85546875" defaultRowHeight="15" x14ac:dyDescent="0.25"/>
  <cols>
    <col min="3" max="3" width="10.42578125" bestFit="1" customWidth="1"/>
    <col min="4" max="5" width="11.42578125" bestFit="1" customWidth="1"/>
    <col min="6" max="6" width="13.28515625" bestFit="1" customWidth="1"/>
    <col min="7" max="7" width="10.42578125" bestFit="1" customWidth="1"/>
  </cols>
  <sheetData>
    <row r="2" spans="1:5" x14ac:dyDescent="0.25">
      <c r="A2" s="2" t="s">
        <v>94</v>
      </c>
    </row>
    <row r="3" spans="1:5" x14ac:dyDescent="0.25">
      <c r="A3" s="2"/>
    </row>
    <row r="4" spans="1:5" x14ac:dyDescent="0.25">
      <c r="A4" t="s">
        <v>95</v>
      </c>
    </row>
    <row r="6" spans="1:5" x14ac:dyDescent="0.25">
      <c r="A6" t="s">
        <v>74</v>
      </c>
      <c r="B6" t="s">
        <v>96</v>
      </c>
      <c r="C6">
        <v>2020</v>
      </c>
    </row>
    <row r="8" spans="1:5" x14ac:dyDescent="0.25">
      <c r="A8" t="s">
        <v>69</v>
      </c>
      <c r="B8" t="s">
        <v>71</v>
      </c>
      <c r="D8" s="36">
        <f>'Yearly Journal entry'!AC37+'Monthly Journal entry'!R26+'Quarterly Journal entry'!AX27</f>
        <v>173441.8046343468</v>
      </c>
    </row>
    <row r="9" spans="1:5" x14ac:dyDescent="0.25">
      <c r="A9" t="s">
        <v>97</v>
      </c>
      <c r="B9" t="s">
        <v>83</v>
      </c>
      <c r="E9" s="37">
        <f>D8</f>
        <v>173441.8046343468</v>
      </c>
    </row>
    <row r="11" spans="1:5" x14ac:dyDescent="0.25">
      <c r="A11" t="s">
        <v>74</v>
      </c>
      <c r="B11" t="s">
        <v>73</v>
      </c>
      <c r="C11">
        <v>2020</v>
      </c>
    </row>
    <row r="13" spans="1:5" x14ac:dyDescent="0.25">
      <c r="A13" s="2" t="s">
        <v>98</v>
      </c>
    </row>
    <row r="15" spans="1:5" x14ac:dyDescent="0.25">
      <c r="A15" t="s">
        <v>69</v>
      </c>
      <c r="B15" t="s">
        <v>71</v>
      </c>
      <c r="D15" s="36">
        <f>+'Quarterly Journal entry'!BE27+'Monthly Journal entry'!AD26+'Yearly Journal entry'!AD37</f>
        <v>285205.36613526935</v>
      </c>
    </row>
    <row r="16" spans="1:5" x14ac:dyDescent="0.25">
      <c r="A16" t="s">
        <v>70</v>
      </c>
      <c r="B16" t="s">
        <v>83</v>
      </c>
      <c r="E16" s="37">
        <f>D15</f>
        <v>285205.36613526935</v>
      </c>
    </row>
    <row r="17" spans="1:5" x14ac:dyDescent="0.25">
      <c r="E17" s="37"/>
    </row>
    <row r="18" spans="1:5" x14ac:dyDescent="0.25">
      <c r="A18" s="2" t="s">
        <v>99</v>
      </c>
      <c r="E18" s="37"/>
    </row>
    <row r="20" spans="1:5" x14ac:dyDescent="0.25">
      <c r="A20" t="s">
        <v>69</v>
      </c>
      <c r="B20" t="s">
        <v>71</v>
      </c>
      <c r="D20" s="36">
        <f>'Monthly Journal entry'!Z26</f>
        <v>0</v>
      </c>
      <c r="E20" s="36"/>
    </row>
    <row r="21" spans="1:5" x14ac:dyDescent="0.25">
      <c r="A21" t="s">
        <v>69</v>
      </c>
      <c r="B21" t="s">
        <v>83</v>
      </c>
      <c r="D21" s="36">
        <f>'Monthly Journal entry'!Z27</f>
        <v>0</v>
      </c>
      <c r="E21" s="36"/>
    </row>
    <row r="22" spans="1:5" x14ac:dyDescent="0.25">
      <c r="A22" t="s">
        <v>69</v>
      </c>
      <c r="B22" t="s">
        <v>71</v>
      </c>
      <c r="D22" s="36">
        <f>'Monthly Journal entry'!Z28</f>
        <v>2670000</v>
      </c>
      <c r="E22" s="36"/>
    </row>
    <row r="23" spans="1:5" x14ac:dyDescent="0.25">
      <c r="A23" t="s">
        <v>70</v>
      </c>
      <c r="B23" t="s">
        <v>83</v>
      </c>
      <c r="D23" s="36"/>
      <c r="E23" s="36">
        <f>'Monthly Journal entry'!AA29</f>
        <v>2670000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New Lease Yearly</vt:lpstr>
      <vt:lpstr>Yearly Journal entry</vt:lpstr>
      <vt:lpstr>Lease Monthly</vt:lpstr>
      <vt:lpstr>Monthly Journal entry</vt:lpstr>
      <vt:lpstr>Lease Quarterly</vt:lpstr>
      <vt:lpstr>Quarterly Journal entry</vt:lpstr>
      <vt:lpstr>Sum of Journal enteries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IFRS 16 example: initial measurement of the right-of-use asset and lease liability</dc:title>
  <dc:creator>MM</dc:creator>
  <cp:lastModifiedBy>Junaid Paracha</cp:lastModifiedBy>
  <dcterms:created xsi:type="dcterms:W3CDTF">2018-10-06T14:44:45Z</dcterms:created>
  <dcterms:modified xsi:type="dcterms:W3CDTF">2020-01-16T15:12:04Z</dcterms:modified>
</cp:coreProperties>
</file>